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정이든\Desktop\연구실\15. prevalence of AMD\"/>
    </mc:Choice>
  </mc:AlternateContent>
  <xr:revisionPtr revIDLastSave="0" documentId="13_ncr:1_{019D604B-F12D-43DF-A8A9-6D9FF4E78D08}" xr6:coauthVersionLast="47" xr6:coauthVersionMax="47" xr10:uidLastSave="{00000000-0000-0000-0000-000000000000}"/>
  <bookViews>
    <workbookView xWindow="-98" yWindow="-98" windowWidth="21795" windowHeight="12975" activeTab="2" xr2:uid="{00000000-000D-0000-FFFF-FFFF00000000}"/>
  </bookViews>
  <sheets>
    <sheet name="CSV file" sheetId="1" r:id="rId1"/>
    <sheet name="Table 1" sheetId="2" r:id="rId2"/>
    <sheet name="Prevalence" sheetId="3" r:id="rId3"/>
    <sheet name="Incidence" sheetId="4" r:id="rId4"/>
  </sheets>
  <definedNames>
    <definedName name="_xlnm._FilterDatabase" localSheetId="0" hidden="1">'CSV file'!$A$1:$M$2551</definedName>
    <definedName name="_xlnm._FilterDatabase" localSheetId="2" hidden="1">Prevalence!$A$1:$X$5760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99" i="4" l="1"/>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L503" i="4"/>
  <c r="L502" i="4"/>
  <c r="L501" i="4"/>
  <c r="L500" i="4"/>
  <c r="L499" i="4"/>
  <c r="L498" i="4"/>
  <c r="L497" i="4"/>
  <c r="L496" i="4"/>
  <c r="L495" i="4"/>
  <c r="L494" i="4"/>
  <c r="L493" i="4"/>
  <c r="L492" i="4"/>
  <c r="L491" i="4"/>
  <c r="L490" i="4"/>
  <c r="L489" i="4"/>
  <c r="L488" i="4"/>
  <c r="L487" i="4"/>
  <c r="L486" i="4"/>
  <c r="L485" i="4"/>
  <c r="L484" i="4"/>
  <c r="L483" i="4"/>
  <c r="L482" i="4"/>
  <c r="L481" i="4"/>
  <c r="L480" i="4"/>
  <c r="L479" i="4"/>
  <c r="L478" i="4"/>
  <c r="L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L422" i="4"/>
  <c r="L421" i="4"/>
  <c r="L420" i="4"/>
  <c r="L419" i="4"/>
  <c r="L418" i="4"/>
  <c r="L417" i="4"/>
  <c r="L416" i="4"/>
  <c r="L415" i="4"/>
  <c r="L414" i="4"/>
  <c r="L413" i="4"/>
  <c r="L412" i="4"/>
  <c r="L411" i="4"/>
  <c r="L410" i="4"/>
  <c r="L409" i="4"/>
  <c r="S5735" i="3" l="1"/>
  <c r="T5735" i="3" s="1"/>
  <c r="O5735" i="3" a="1"/>
  <c r="O5735" i="3" s="1"/>
  <c r="P5735" i="3" s="1" a="1"/>
  <c r="P5735" i="3" s="1"/>
  <c r="G5735" i="3"/>
  <c r="H5735" i="3" s="1" a="1"/>
  <c r="H5735" i="3" s="1"/>
  <c r="S5734" i="3"/>
  <c r="T5734" i="3" s="1"/>
  <c r="O5734" i="3" a="1"/>
  <c r="O5734" i="3" s="1"/>
  <c r="P5734" i="3" s="1" a="1"/>
  <c r="P5734" i="3" s="1"/>
  <c r="G5734" i="3"/>
  <c r="H5734" i="3" s="1" a="1"/>
  <c r="H5734" i="3" s="1"/>
  <c r="S5733" i="3"/>
  <c r="T5733" i="3" s="1"/>
  <c r="O5733" i="3" a="1"/>
  <c r="O5733" i="3" s="1"/>
  <c r="P5733" i="3" s="1" a="1"/>
  <c r="P5733" i="3" s="1"/>
  <c r="G5733" i="3"/>
  <c r="H5733" i="3" s="1" a="1"/>
  <c r="H5733" i="3" s="1"/>
  <c r="S5732" i="3"/>
  <c r="T5732" i="3" s="1"/>
  <c r="O5732" i="3" a="1"/>
  <c r="O5732" i="3" s="1"/>
  <c r="P5732" i="3" s="1" a="1"/>
  <c r="P5732" i="3" s="1"/>
  <c r="G5732" i="3"/>
  <c r="H5732" i="3" s="1" a="1"/>
  <c r="H5732" i="3" s="1"/>
  <c r="S5731" i="3"/>
  <c r="T5731" i="3" s="1"/>
  <c r="O5731" i="3" a="1"/>
  <c r="O5731" i="3" s="1"/>
  <c r="P5731" i="3" s="1" a="1"/>
  <c r="P5731" i="3" s="1"/>
  <c r="G5731" i="3"/>
  <c r="H5731" i="3" s="1" a="1"/>
  <c r="H5731" i="3" s="1"/>
  <c r="S5730" i="3"/>
  <c r="T5730" i="3" s="1"/>
  <c r="O5730" i="3" a="1"/>
  <c r="O5730" i="3" s="1"/>
  <c r="P5730" i="3" s="1" a="1"/>
  <c r="P5730" i="3" s="1"/>
  <c r="G5730" i="3"/>
  <c r="H5730" i="3" s="1" a="1"/>
  <c r="H5730" i="3" s="1"/>
  <c r="S5729" i="3"/>
  <c r="T5729" i="3" s="1"/>
  <c r="O5729" i="3" a="1"/>
  <c r="O5729" i="3" s="1"/>
  <c r="P5729" i="3" s="1" a="1"/>
  <c r="P5729" i="3" s="1"/>
  <c r="G5729" i="3"/>
  <c r="H5729" i="3" s="1" a="1"/>
  <c r="H5729" i="3" s="1"/>
  <c r="S5728" i="3"/>
  <c r="T5728" i="3" s="1"/>
  <c r="O5728" i="3" a="1"/>
  <c r="O5728" i="3" s="1"/>
  <c r="P5728" i="3" s="1" a="1"/>
  <c r="P5728" i="3" s="1"/>
  <c r="G5728" i="3"/>
  <c r="H5728" i="3" s="1" a="1"/>
  <c r="H5728" i="3" s="1"/>
  <c r="S5727" i="3"/>
  <c r="T5727" i="3" s="1"/>
  <c r="O5727" i="3" a="1"/>
  <c r="O5727" i="3" s="1"/>
  <c r="P5727" i="3" s="1" a="1"/>
  <c r="P5727" i="3" s="1"/>
  <c r="G5727" i="3"/>
  <c r="H5727" i="3" s="1" a="1"/>
  <c r="H5727" i="3" s="1"/>
  <c r="S5726" i="3"/>
  <c r="T5726" i="3" s="1"/>
  <c r="O5726" i="3" a="1"/>
  <c r="O5726" i="3" s="1"/>
  <c r="P5726" i="3" s="1" a="1"/>
  <c r="P5726" i="3" s="1"/>
  <c r="G5726" i="3"/>
  <c r="H5726" i="3" s="1" a="1"/>
  <c r="H5726" i="3" s="1"/>
  <c r="S5725" i="3"/>
  <c r="T5725" i="3" s="1"/>
  <c r="O5725" i="3" a="1"/>
  <c r="O5725" i="3" s="1"/>
  <c r="P5725" i="3" s="1" a="1"/>
  <c r="P5725" i="3" s="1"/>
  <c r="G5725" i="3"/>
  <c r="H5725" i="3" s="1" a="1"/>
  <c r="H5725" i="3" s="1"/>
  <c r="S5724" i="3"/>
  <c r="T5724" i="3" s="1"/>
  <c r="O5724" i="3" a="1"/>
  <c r="O5724" i="3" s="1"/>
  <c r="P5724" i="3" s="1" a="1"/>
  <c r="P5724" i="3" s="1"/>
  <c r="G5724" i="3"/>
  <c r="H5724" i="3" s="1" a="1"/>
  <c r="H5724" i="3" s="1"/>
  <c r="S5723" i="3"/>
  <c r="T5723" i="3" s="1"/>
  <c r="O5723" i="3" a="1"/>
  <c r="O5723" i="3" s="1"/>
  <c r="P5723" i="3" s="1" a="1"/>
  <c r="P5723" i="3" s="1"/>
  <c r="G5723" i="3"/>
  <c r="H5723" i="3" s="1" a="1"/>
  <c r="H5723" i="3" s="1"/>
  <c r="S5722" i="3"/>
  <c r="T5722" i="3" s="1"/>
  <c r="O5722" i="3" a="1"/>
  <c r="O5722" i="3" s="1"/>
  <c r="P5722" i="3" s="1" a="1"/>
  <c r="P5722" i="3" s="1"/>
  <c r="G5722" i="3"/>
  <c r="H5722" i="3" s="1" a="1"/>
  <c r="H5722" i="3" s="1"/>
  <c r="S5721" i="3"/>
  <c r="T5721" i="3" s="1"/>
  <c r="O5721" i="3" a="1"/>
  <c r="O5721" i="3" s="1"/>
  <c r="P5721" i="3" s="1" a="1"/>
  <c r="P5721" i="3" s="1"/>
  <c r="G5721" i="3"/>
  <c r="H5721" i="3" s="1" a="1"/>
  <c r="H5721" i="3" s="1"/>
  <c r="S5720" i="3"/>
  <c r="T5720" i="3" s="1"/>
  <c r="O5720" i="3" a="1"/>
  <c r="O5720" i="3" s="1"/>
  <c r="P5720" i="3" s="1" a="1"/>
  <c r="P5720" i="3" s="1"/>
  <c r="G5720" i="3"/>
  <c r="H5720" i="3" s="1" a="1"/>
  <c r="H5720" i="3" s="1"/>
  <c r="S5719" i="3"/>
  <c r="T5719" i="3" s="1"/>
  <c r="O5719" i="3" a="1"/>
  <c r="O5719" i="3" s="1"/>
  <c r="P5719" i="3" s="1" a="1"/>
  <c r="P5719" i="3" s="1"/>
  <c r="G5719" i="3"/>
  <c r="H5719" i="3" s="1" a="1"/>
  <c r="H5719" i="3" s="1"/>
  <c r="S5718" i="3"/>
  <c r="T5718" i="3" s="1"/>
  <c r="O5718" i="3" a="1"/>
  <c r="O5718" i="3" s="1"/>
  <c r="P5718" i="3" s="1" a="1"/>
  <c r="P5718" i="3" s="1"/>
  <c r="H5718" i="3" a="1"/>
  <c r="H5718" i="3" s="1"/>
  <c r="G5718" i="3"/>
  <c r="S5717" i="3"/>
  <c r="T5717" i="3" s="1"/>
  <c r="O5717" i="3" a="1"/>
  <c r="O5717" i="3" s="1"/>
  <c r="P5717" i="3" s="1" a="1"/>
  <c r="P5717" i="3" s="1"/>
  <c r="G5717" i="3"/>
  <c r="H5717" i="3" s="1" a="1"/>
  <c r="H5717" i="3" s="1"/>
  <c r="S5716" i="3"/>
  <c r="T5716" i="3" s="1"/>
  <c r="O5716" i="3" a="1"/>
  <c r="O5716" i="3" s="1"/>
  <c r="P5716" i="3" s="1" a="1"/>
  <c r="P5716" i="3" s="1"/>
  <c r="G5716" i="3"/>
  <c r="H5716" i="3" s="1" a="1"/>
  <c r="H5716" i="3" s="1"/>
  <c r="S5715" i="3"/>
  <c r="T5715" i="3" s="1"/>
  <c r="O5715" i="3" a="1"/>
  <c r="O5715" i="3" s="1"/>
  <c r="P5715" i="3" s="1" a="1"/>
  <c r="P5715" i="3" s="1"/>
  <c r="G5715" i="3"/>
  <c r="H5715" i="3" s="1" a="1"/>
  <c r="H5715" i="3" s="1"/>
  <c r="S5714" i="3"/>
  <c r="T5714" i="3" s="1"/>
  <c r="O5714" i="3" a="1"/>
  <c r="O5714" i="3" s="1"/>
  <c r="P5714" i="3" s="1" a="1"/>
  <c r="P5714" i="3" s="1"/>
  <c r="G5714" i="3"/>
  <c r="H5714" i="3" s="1" a="1"/>
  <c r="H5714" i="3" s="1"/>
  <c r="S5713" i="3"/>
  <c r="T5713" i="3" s="1"/>
  <c r="O5713" i="3" a="1"/>
  <c r="O5713" i="3" s="1"/>
  <c r="P5713" i="3" s="1" a="1"/>
  <c r="P5713" i="3" s="1"/>
  <c r="G5713" i="3"/>
  <c r="H5713" i="3" s="1" a="1"/>
  <c r="H5713" i="3" s="1"/>
  <c r="S5712" i="3"/>
  <c r="T5712" i="3" s="1"/>
  <c r="O5712" i="3" a="1"/>
  <c r="O5712" i="3" s="1"/>
  <c r="P5712" i="3" s="1" a="1"/>
  <c r="P5712" i="3" s="1"/>
  <c r="G5712" i="3"/>
  <c r="H5712" i="3" s="1" a="1"/>
  <c r="H5712" i="3" s="1"/>
  <c r="S5711" i="3"/>
  <c r="T5711" i="3" s="1"/>
  <c r="O5711" i="3" a="1"/>
  <c r="O5711" i="3" s="1"/>
  <c r="P5711" i="3" s="1" a="1"/>
  <c r="P5711" i="3" s="1"/>
  <c r="G5711" i="3"/>
  <c r="H5711" i="3" s="1" a="1"/>
  <c r="H5711" i="3" s="1"/>
  <c r="S5703" i="3"/>
  <c r="T5703" i="3" s="1"/>
  <c r="O5703" i="3" a="1"/>
  <c r="O5703" i="3" s="1"/>
  <c r="P5703" i="3" s="1" a="1"/>
  <c r="P5703" i="3" s="1"/>
  <c r="G5703" i="3"/>
  <c r="H5703" i="3" s="1" a="1"/>
  <c r="H5703" i="3" s="1"/>
  <c r="S5702" i="3"/>
  <c r="T5702" i="3" s="1"/>
  <c r="O5702" i="3" a="1"/>
  <c r="O5702" i="3" s="1"/>
  <c r="P5702" i="3" s="1" a="1"/>
  <c r="P5702" i="3" s="1"/>
  <c r="G5702" i="3"/>
  <c r="H5702" i="3" s="1" a="1"/>
  <c r="H5702" i="3" s="1"/>
  <c r="S5701" i="3"/>
  <c r="T5701" i="3" s="1"/>
  <c r="O5701" i="3" a="1"/>
  <c r="O5701" i="3" s="1"/>
  <c r="P5701" i="3" s="1" a="1"/>
  <c r="P5701" i="3" s="1"/>
  <c r="G5701" i="3"/>
  <c r="H5701" i="3" s="1" a="1"/>
  <c r="H5701" i="3" s="1"/>
  <c r="S5700" i="3"/>
  <c r="T5700" i="3" s="1"/>
  <c r="O5700" i="3" a="1"/>
  <c r="O5700" i="3" s="1"/>
  <c r="P5700" i="3" s="1" a="1"/>
  <c r="P5700" i="3" s="1"/>
  <c r="G5700" i="3"/>
  <c r="H5700" i="3" s="1" a="1"/>
  <c r="H5700" i="3" s="1"/>
  <c r="S5699" i="3"/>
  <c r="T5699" i="3" s="1"/>
  <c r="O5699" i="3" a="1"/>
  <c r="O5699" i="3" s="1"/>
  <c r="P5699" i="3" s="1" a="1"/>
  <c r="P5699" i="3" s="1"/>
  <c r="G5699" i="3"/>
  <c r="H5699" i="3" s="1" a="1"/>
  <c r="H5699" i="3" s="1"/>
  <c r="S5698" i="3"/>
  <c r="T5698" i="3" s="1"/>
  <c r="O5698" i="3" a="1"/>
  <c r="O5698" i="3" s="1"/>
  <c r="P5698" i="3" s="1" a="1"/>
  <c r="P5698" i="3" s="1"/>
  <c r="G5698" i="3"/>
  <c r="H5698" i="3" s="1" a="1"/>
  <c r="H5698" i="3" s="1"/>
  <c r="S5697" i="3"/>
  <c r="T5697" i="3" s="1"/>
  <c r="O5697" i="3" a="1"/>
  <c r="O5697" i="3" s="1"/>
  <c r="P5697" i="3" s="1" a="1"/>
  <c r="P5697" i="3" s="1"/>
  <c r="G5697" i="3"/>
  <c r="H5697" i="3" s="1" a="1"/>
  <c r="H5697" i="3" s="1"/>
  <c r="S5661" i="3"/>
  <c r="T5661" i="3" s="1"/>
  <c r="O5661" i="3" a="1"/>
  <c r="O5661" i="3" s="1"/>
  <c r="G5661" i="3"/>
  <c r="H5661" i="3" s="1" a="1"/>
  <c r="H5661" i="3" s="1"/>
  <c r="S5660" i="3"/>
  <c r="T5660" i="3" s="1"/>
  <c r="O5660" i="3" a="1"/>
  <c r="O5660" i="3" s="1"/>
  <c r="G5660" i="3"/>
  <c r="H5660" i="3" s="1" a="1"/>
  <c r="H5660" i="3" s="1"/>
  <c r="S5659" i="3"/>
  <c r="T5659" i="3" s="1"/>
  <c r="O5659" i="3" a="1"/>
  <c r="O5659" i="3" s="1"/>
  <c r="G5659" i="3"/>
  <c r="H5659" i="3" s="1" a="1"/>
  <c r="H5659" i="3" s="1"/>
  <c r="S5658" i="3"/>
  <c r="T5658" i="3" s="1"/>
  <c r="O5658" i="3" a="1"/>
  <c r="O5658" i="3" s="1"/>
  <c r="G5658" i="3"/>
  <c r="H5658" i="3" s="1" a="1"/>
  <c r="H5658" i="3" s="1"/>
  <c r="S5657" i="3"/>
  <c r="T5657" i="3" s="1"/>
  <c r="O5657" i="3" a="1"/>
  <c r="O5657" i="3" s="1"/>
  <c r="G5657" i="3"/>
  <c r="H5657" i="3" s="1" a="1"/>
  <c r="H5657" i="3" s="1"/>
  <c r="S5656" i="3"/>
  <c r="T5656" i="3" s="1"/>
  <c r="O5656" i="3" a="1"/>
  <c r="O5656" i="3" s="1"/>
  <c r="G5656" i="3"/>
  <c r="H5656" i="3" s="1" a="1"/>
  <c r="H5656" i="3" s="1"/>
  <c r="S5655" i="3"/>
  <c r="T5655" i="3" s="1"/>
  <c r="O5655" i="3" a="1"/>
  <c r="O5655" i="3" s="1"/>
  <c r="G5655" i="3"/>
  <c r="H5655" i="3" s="1" a="1"/>
  <c r="H5655" i="3" s="1"/>
  <c r="S5654" i="3"/>
  <c r="T5654" i="3" s="1"/>
  <c r="O5654" i="3" a="1"/>
  <c r="O5654" i="3" s="1"/>
  <c r="G5654" i="3"/>
  <c r="H5654" i="3" s="1" a="1"/>
  <c r="H5654" i="3" s="1"/>
  <c r="S5653" i="3"/>
  <c r="T5653" i="3" s="1"/>
  <c r="O5653" i="3" a="1"/>
  <c r="O5653" i="3" s="1"/>
  <c r="G5653" i="3"/>
  <c r="H5653" i="3" s="1" a="1"/>
  <c r="H5653" i="3" s="1"/>
  <c r="S5652" i="3"/>
  <c r="T5652" i="3" s="1"/>
  <c r="O5652" i="3" a="1"/>
  <c r="O5652" i="3" s="1"/>
  <c r="G5652" i="3"/>
  <c r="H5652" i="3" s="1" a="1"/>
  <c r="H5652" i="3" s="1"/>
  <c r="S5651" i="3"/>
  <c r="T5651" i="3" s="1"/>
  <c r="O5651" i="3" a="1"/>
  <c r="O5651" i="3" s="1"/>
  <c r="G5651" i="3"/>
  <c r="H5651" i="3" s="1" a="1"/>
  <c r="H5651" i="3" s="1"/>
  <c r="S5650" i="3"/>
  <c r="T5650" i="3" s="1"/>
  <c r="O5650" i="3" a="1"/>
  <c r="O5650" i="3" s="1"/>
  <c r="G5650" i="3"/>
  <c r="H5650" i="3" s="1" a="1"/>
  <c r="H5650" i="3" s="1"/>
  <c r="S5649" i="3"/>
  <c r="T5649" i="3" s="1"/>
  <c r="O5649" i="3" a="1"/>
  <c r="O5649" i="3" s="1"/>
  <c r="G5649" i="3"/>
  <c r="H5649" i="3" s="1" a="1"/>
  <c r="H5649" i="3" s="1"/>
  <c r="S5648" i="3"/>
  <c r="T5648" i="3" s="1"/>
  <c r="O5648" i="3" a="1"/>
  <c r="O5648" i="3" s="1"/>
  <c r="G5648" i="3"/>
  <c r="H5648" i="3" s="1" a="1"/>
  <c r="H5648" i="3" s="1"/>
  <c r="S5647" i="3"/>
  <c r="T5647" i="3" s="1"/>
  <c r="O5647" i="3" a="1"/>
  <c r="O5647" i="3" s="1"/>
  <c r="G5647" i="3"/>
  <c r="H5647" i="3" s="1" a="1"/>
  <c r="H5647" i="3" s="1"/>
  <c r="S5646" i="3"/>
  <c r="T5646" i="3" s="1"/>
  <c r="O5646" i="3" a="1"/>
  <c r="O5646" i="3" s="1"/>
  <c r="G5646" i="3"/>
  <c r="H5646" i="3" s="1" a="1"/>
  <c r="H5646" i="3" s="1"/>
  <c r="S5645" i="3"/>
  <c r="T5645" i="3" s="1"/>
  <c r="O5645" i="3" a="1"/>
  <c r="O5645" i="3" s="1"/>
  <c r="G5645" i="3"/>
  <c r="H5645" i="3" s="1" a="1"/>
  <c r="H5645" i="3" s="1"/>
  <c r="S5644" i="3"/>
  <c r="T5644" i="3" s="1"/>
  <c r="O5644" i="3" a="1"/>
  <c r="O5644" i="3" s="1"/>
  <c r="G5644" i="3"/>
  <c r="H5644" i="3" s="1" a="1"/>
  <c r="H5644" i="3" s="1"/>
  <c r="S5643" i="3"/>
  <c r="T5643" i="3" s="1"/>
  <c r="O5643" i="3" a="1"/>
  <c r="O5643" i="3" s="1"/>
  <c r="G5643" i="3"/>
  <c r="H5643" i="3" s="1" a="1"/>
  <c r="H5643" i="3" s="1"/>
  <c r="S5642" i="3"/>
  <c r="T5642" i="3" s="1"/>
  <c r="O5642" i="3" a="1"/>
  <c r="O5642" i="3" s="1"/>
  <c r="G5642" i="3"/>
  <c r="H5642" i="3" s="1" a="1"/>
  <c r="H5642" i="3" s="1"/>
  <c r="S5641" i="3"/>
  <c r="T5641" i="3" s="1"/>
  <c r="O5641" i="3" a="1"/>
  <c r="O5641" i="3" s="1"/>
  <c r="G5641" i="3"/>
  <c r="H5641" i="3" s="1" a="1"/>
  <c r="H5641" i="3" s="1"/>
  <c r="S5640" i="3"/>
  <c r="T5640" i="3" s="1"/>
  <c r="O5640" i="3" a="1"/>
  <c r="O5640" i="3" s="1"/>
  <c r="G5640" i="3"/>
  <c r="H5640" i="3" s="1" a="1"/>
  <c r="H5640" i="3" s="1"/>
  <c r="S5639" i="3"/>
  <c r="T5639" i="3" s="1"/>
  <c r="O5639" i="3" a="1"/>
  <c r="O5639" i="3" s="1"/>
  <c r="G5639" i="3"/>
  <c r="H5639" i="3" s="1" a="1"/>
  <c r="H5639" i="3" s="1"/>
  <c r="S5638" i="3"/>
  <c r="T5638" i="3" s="1"/>
  <c r="O5638" i="3" a="1"/>
  <c r="O5638" i="3" s="1"/>
  <c r="G5638" i="3"/>
  <c r="H5638" i="3" s="1" a="1"/>
  <c r="H5638" i="3" s="1"/>
  <c r="S5637" i="3"/>
  <c r="T5637" i="3" s="1"/>
  <c r="O5637" i="3" a="1"/>
  <c r="O5637" i="3" s="1"/>
  <c r="G5637" i="3"/>
  <c r="H5637" i="3" s="1" a="1"/>
  <c r="H5637" i="3" s="1"/>
  <c r="S5636" i="3"/>
  <c r="T5636" i="3" s="1"/>
  <c r="O5636" i="3" a="1"/>
  <c r="O5636" i="3" s="1"/>
  <c r="G5636" i="3"/>
  <c r="H5636" i="3" s="1" a="1"/>
  <c r="H5636" i="3" s="1"/>
  <c r="S5635" i="3"/>
  <c r="T5635" i="3" s="1"/>
  <c r="O5635" i="3" a="1"/>
  <c r="O5635" i="3" s="1"/>
  <c r="G5635" i="3"/>
  <c r="H5635" i="3" s="1" a="1"/>
  <c r="H5635" i="3" s="1"/>
  <c r="S5634" i="3"/>
  <c r="T5634" i="3" s="1"/>
  <c r="O5634" i="3" a="1"/>
  <c r="O5634" i="3" s="1"/>
  <c r="G5634" i="3"/>
  <c r="H5634" i="3" s="1" a="1"/>
  <c r="H5634" i="3" s="1"/>
  <c r="S5633" i="3"/>
  <c r="T5633" i="3" s="1"/>
  <c r="O5633" i="3" a="1"/>
  <c r="O5633" i="3" s="1"/>
  <c r="G5633" i="3"/>
  <c r="H5633" i="3" s="1" a="1"/>
  <c r="H5633" i="3" s="1"/>
  <c r="S5632" i="3"/>
  <c r="T5632" i="3" s="1"/>
  <c r="O5632" i="3" a="1"/>
  <c r="O5632" i="3" s="1"/>
  <c r="G5632" i="3"/>
  <c r="H5632" i="3" s="1" a="1"/>
  <c r="H5632" i="3" s="1"/>
  <c r="S5631" i="3"/>
  <c r="T5631" i="3" s="1"/>
  <c r="O5631" i="3" a="1"/>
  <c r="O5631" i="3" s="1"/>
  <c r="G5631" i="3"/>
  <c r="H5631" i="3" s="1" a="1"/>
  <c r="H5631" i="3" s="1"/>
  <c r="S5630" i="3"/>
  <c r="T5630" i="3" s="1"/>
  <c r="O5630" i="3" a="1"/>
  <c r="O5630" i="3" s="1"/>
  <c r="G5630" i="3"/>
  <c r="H5630" i="3" s="1" a="1"/>
  <c r="H5630" i="3" s="1"/>
  <c r="S5629" i="3"/>
  <c r="T5629" i="3" s="1"/>
  <c r="O5629" i="3" a="1"/>
  <c r="O5629" i="3" s="1"/>
  <c r="G5629" i="3"/>
  <c r="H5629" i="3" s="1" a="1"/>
  <c r="H5629" i="3" s="1"/>
  <c r="S5628" i="3"/>
  <c r="T5628" i="3" s="1"/>
  <c r="O5628" i="3" a="1"/>
  <c r="O5628" i="3" s="1"/>
  <c r="G5628" i="3"/>
  <c r="H5628" i="3" s="1" a="1"/>
  <c r="H5628" i="3" s="1"/>
  <c r="S5627" i="3"/>
  <c r="T5627" i="3" s="1"/>
  <c r="O5627" i="3" a="1"/>
  <c r="O5627" i="3" s="1"/>
  <c r="G5627" i="3"/>
  <c r="H5627" i="3" s="1" a="1"/>
  <c r="H5627" i="3" s="1"/>
  <c r="S5542" i="3"/>
  <c r="T5542" i="3" s="1"/>
  <c r="O5542" i="3" a="1"/>
  <c r="O5542" i="3" s="1"/>
  <c r="G5542" i="3"/>
  <c r="H5542" i="3" s="1" a="1"/>
  <c r="H5542" i="3" s="1"/>
  <c r="S5541" i="3"/>
  <c r="T5541" i="3" s="1"/>
  <c r="O5541" i="3" a="1"/>
  <c r="O5541" i="3" s="1"/>
  <c r="G5541" i="3"/>
  <c r="H5541" i="3" s="1" a="1"/>
  <c r="H5541" i="3" s="1"/>
  <c r="S5540" i="3"/>
  <c r="T5540" i="3" s="1"/>
  <c r="O5540" i="3" a="1"/>
  <c r="O5540" i="3" s="1"/>
  <c r="G5540" i="3"/>
  <c r="H5540" i="3" s="1" a="1"/>
  <c r="H5540" i="3" s="1"/>
  <c r="S5539" i="3"/>
  <c r="T5539" i="3" s="1"/>
  <c r="O5539" i="3" a="1"/>
  <c r="O5539" i="3" s="1"/>
  <c r="G5539" i="3"/>
  <c r="H5539" i="3" s="1" a="1"/>
  <c r="H5539" i="3" s="1"/>
  <c r="S5538" i="3"/>
  <c r="T5538" i="3" s="1"/>
  <c r="O5538" i="3" a="1"/>
  <c r="O5538" i="3" s="1"/>
  <c r="G5538" i="3"/>
  <c r="H5538" i="3" s="1" a="1"/>
  <c r="H5538" i="3" s="1"/>
  <c r="S5537" i="3"/>
  <c r="T5537" i="3" s="1"/>
  <c r="O5537" i="3" a="1"/>
  <c r="O5537" i="3" s="1"/>
  <c r="G5537" i="3"/>
  <c r="H5537" i="3" s="1" a="1"/>
  <c r="H5537" i="3" s="1"/>
  <c r="S5536" i="3"/>
  <c r="T5536" i="3" s="1"/>
  <c r="O5536" i="3" a="1"/>
  <c r="O5536" i="3" s="1"/>
  <c r="G5536" i="3"/>
  <c r="H5536" i="3" s="1" a="1"/>
  <c r="H5536" i="3" s="1"/>
  <c r="S5535" i="3"/>
  <c r="T5535" i="3" s="1"/>
  <c r="O5535" i="3" a="1"/>
  <c r="O5535" i="3" s="1"/>
  <c r="G5535" i="3"/>
  <c r="H5535" i="3" s="1" a="1"/>
  <c r="H5535" i="3" s="1"/>
  <c r="S5534" i="3"/>
  <c r="T5534" i="3" s="1"/>
  <c r="O5534" i="3" a="1"/>
  <c r="O5534" i="3" s="1"/>
  <c r="G5534" i="3"/>
  <c r="H5534" i="3" s="1" a="1"/>
  <c r="H5534" i="3" s="1"/>
  <c r="S5533" i="3"/>
  <c r="T5533" i="3" s="1"/>
  <c r="O5533" i="3" a="1"/>
  <c r="O5533" i="3" s="1"/>
  <c r="G5533" i="3"/>
  <c r="H5533" i="3" s="1" a="1"/>
  <c r="H5533" i="3" s="1"/>
  <c r="S5532" i="3"/>
  <c r="T5532" i="3" s="1"/>
  <c r="O5532" i="3" a="1"/>
  <c r="O5532" i="3" s="1"/>
  <c r="G5532" i="3"/>
  <c r="H5532" i="3" s="1" a="1"/>
  <c r="H5532" i="3" s="1"/>
  <c r="S5531" i="3"/>
  <c r="T5531" i="3" s="1"/>
  <c r="O5531" i="3" a="1"/>
  <c r="O5531" i="3" s="1"/>
  <c r="G5531" i="3"/>
  <c r="H5531" i="3" s="1" a="1"/>
  <c r="H5531" i="3" s="1"/>
  <c r="S5530" i="3"/>
  <c r="T5530" i="3" s="1"/>
  <c r="O5530" i="3" a="1"/>
  <c r="O5530" i="3" s="1"/>
  <c r="G5530" i="3"/>
  <c r="H5530" i="3" s="1" a="1"/>
  <c r="H5530" i="3" s="1"/>
  <c r="S5529" i="3"/>
  <c r="T5529" i="3" s="1"/>
  <c r="O5529" i="3" a="1"/>
  <c r="O5529" i="3" s="1"/>
  <c r="G5529" i="3"/>
  <c r="H5529" i="3" s="1" a="1"/>
  <c r="H5529" i="3" s="1"/>
  <c r="S5528" i="3"/>
  <c r="T5528" i="3" s="1"/>
  <c r="O5528" i="3" a="1"/>
  <c r="O5528" i="3" s="1"/>
  <c r="G5528" i="3"/>
  <c r="H5528" i="3" s="1" a="1"/>
  <c r="H5528" i="3" s="1"/>
  <c r="S5527" i="3"/>
  <c r="T5527" i="3" s="1"/>
  <c r="O5527" i="3" a="1"/>
  <c r="O5527" i="3" s="1"/>
  <c r="G5527" i="3"/>
  <c r="H5527" i="3" s="1" a="1"/>
  <c r="H5527" i="3" s="1"/>
  <c r="S5526" i="3"/>
  <c r="T5526" i="3" s="1"/>
  <c r="O5526" i="3" a="1"/>
  <c r="O5526" i="3" s="1"/>
  <c r="G5526" i="3"/>
  <c r="H5526" i="3" s="1" a="1"/>
  <c r="H5526" i="3" s="1"/>
  <c r="S5525" i="3"/>
  <c r="T5525" i="3" s="1"/>
  <c r="O5525" i="3" a="1"/>
  <c r="O5525" i="3" s="1"/>
  <c r="G5525" i="3"/>
  <c r="H5525" i="3" s="1" a="1"/>
  <c r="H5525" i="3" s="1"/>
  <c r="S5524" i="3"/>
  <c r="T5524" i="3" s="1"/>
  <c r="O5524" i="3" a="1"/>
  <c r="O5524" i="3" s="1"/>
  <c r="G5524" i="3"/>
  <c r="H5524" i="3" s="1" a="1"/>
  <c r="H5524" i="3" s="1"/>
  <c r="S5523" i="3"/>
  <c r="T5523" i="3" s="1"/>
  <c r="O5523" i="3" a="1"/>
  <c r="O5523" i="3" s="1"/>
  <c r="G5523" i="3"/>
  <c r="H5523" i="3" s="1" a="1"/>
  <c r="H5523" i="3" s="1"/>
  <c r="S5522" i="3"/>
  <c r="T5522" i="3" s="1"/>
  <c r="O5522" i="3" a="1"/>
  <c r="O5522" i="3" s="1"/>
  <c r="G5522" i="3"/>
  <c r="H5522" i="3" s="1" a="1"/>
  <c r="H5522" i="3" s="1"/>
  <c r="S5521" i="3"/>
  <c r="T5521" i="3" s="1"/>
  <c r="O5521" i="3" a="1"/>
  <c r="O5521" i="3" s="1"/>
  <c r="G5521" i="3"/>
  <c r="H5521" i="3" s="1" a="1"/>
  <c r="H5521" i="3" s="1"/>
  <c r="S5520" i="3"/>
  <c r="T5520" i="3" s="1"/>
  <c r="O5520" i="3" a="1"/>
  <c r="O5520" i="3" s="1"/>
  <c r="G5520" i="3"/>
  <c r="H5520" i="3" s="1" a="1"/>
  <c r="H5520" i="3" s="1"/>
  <c r="S5519" i="3"/>
  <c r="T5519" i="3" s="1"/>
  <c r="O5519" i="3" a="1"/>
  <c r="O5519" i="3" s="1"/>
  <c r="G5519" i="3"/>
  <c r="H5519" i="3" s="1" a="1"/>
  <c r="H5519" i="3" s="1"/>
  <c r="S5518" i="3"/>
  <c r="T5518" i="3" s="1"/>
  <c r="O5518" i="3" a="1"/>
  <c r="O5518" i="3" s="1"/>
  <c r="G5518" i="3"/>
  <c r="H5518" i="3" s="1" a="1"/>
  <c r="H5518" i="3" s="1"/>
  <c r="S5517" i="3"/>
  <c r="T5517" i="3" s="1"/>
  <c r="O5517" i="3" a="1"/>
  <c r="O5517" i="3" s="1"/>
  <c r="G5517" i="3"/>
  <c r="H5517" i="3" s="1" a="1"/>
  <c r="H5517" i="3" s="1"/>
  <c r="S5516" i="3"/>
  <c r="T5516" i="3" s="1"/>
  <c r="O5516" i="3" a="1"/>
  <c r="O5516" i="3" s="1"/>
  <c r="G5516" i="3"/>
  <c r="H5516" i="3" s="1" a="1"/>
  <c r="H5516" i="3" s="1"/>
  <c r="S5515" i="3"/>
  <c r="T5515" i="3" s="1"/>
  <c r="O5515" i="3" a="1"/>
  <c r="O5515" i="3" s="1"/>
  <c r="G5515" i="3"/>
  <c r="H5515" i="3" s="1" a="1"/>
  <c r="H5515" i="3" s="1"/>
  <c r="S5514" i="3"/>
  <c r="T5514" i="3" s="1"/>
  <c r="O5514" i="3" a="1"/>
  <c r="O5514" i="3" s="1"/>
  <c r="G5514" i="3"/>
  <c r="H5514" i="3" s="1" a="1"/>
  <c r="H5514" i="3" s="1"/>
  <c r="S5513" i="3"/>
  <c r="T5513" i="3" s="1"/>
  <c r="O5513" i="3" a="1"/>
  <c r="O5513" i="3" s="1"/>
  <c r="G5513" i="3"/>
  <c r="H5513" i="3" s="1" a="1"/>
  <c r="H5513" i="3" s="1"/>
  <c r="S5512" i="3"/>
  <c r="T5512" i="3" s="1"/>
  <c r="O5512" i="3" a="1"/>
  <c r="O5512" i="3" s="1"/>
  <c r="G5512" i="3"/>
  <c r="H5512" i="3" s="1" a="1"/>
  <c r="H5512" i="3" s="1"/>
  <c r="S5511" i="3"/>
  <c r="T5511" i="3" s="1"/>
  <c r="O5511" i="3" a="1"/>
  <c r="O5511" i="3" s="1"/>
  <c r="G5511" i="3"/>
  <c r="H5511" i="3" s="1" a="1"/>
  <c r="H5511" i="3" s="1"/>
  <c r="S5510" i="3"/>
  <c r="T5510" i="3" s="1"/>
  <c r="O5510" i="3" a="1"/>
  <c r="O5510" i="3" s="1"/>
  <c r="G5510" i="3"/>
  <c r="H5510" i="3" s="1" a="1"/>
  <c r="H5510" i="3" s="1"/>
  <c r="S5509" i="3"/>
  <c r="T5509" i="3" s="1"/>
  <c r="O5509" i="3" a="1"/>
  <c r="O5509" i="3" s="1"/>
  <c r="G5509" i="3"/>
  <c r="H5509" i="3" s="1" a="1"/>
  <c r="H5509" i="3" s="1"/>
  <c r="S5508" i="3"/>
  <c r="T5508" i="3" s="1"/>
  <c r="O5508" i="3" a="1"/>
  <c r="O5508" i="3" s="1"/>
  <c r="G5508" i="3"/>
  <c r="H5508" i="3" s="1" a="1"/>
  <c r="H5508" i="3" s="1"/>
  <c r="S5507" i="3"/>
  <c r="T5507" i="3" s="1"/>
  <c r="O5507" i="3" a="1"/>
  <c r="O5507" i="3" s="1"/>
  <c r="G5507" i="3"/>
  <c r="H5507" i="3" s="1" a="1"/>
  <c r="H5507" i="3" s="1"/>
  <c r="S5506" i="3"/>
  <c r="T5506" i="3" s="1"/>
  <c r="O5506" i="3" a="1"/>
  <c r="O5506" i="3" s="1"/>
  <c r="G5506" i="3"/>
  <c r="H5506" i="3" s="1" a="1"/>
  <c r="H5506" i="3" s="1"/>
  <c r="S5505" i="3"/>
  <c r="T5505" i="3" s="1"/>
  <c r="O5505" i="3" a="1"/>
  <c r="O5505" i="3" s="1"/>
  <c r="G5505" i="3"/>
  <c r="H5505" i="3" s="1" a="1"/>
  <c r="H5505" i="3" s="1"/>
  <c r="S5504" i="3"/>
  <c r="T5504" i="3" s="1"/>
  <c r="O5504" i="3" a="1"/>
  <c r="O5504" i="3" s="1"/>
  <c r="G5504" i="3"/>
  <c r="H5504" i="3" s="1" a="1"/>
  <c r="H5504" i="3" s="1"/>
  <c r="S5503" i="3"/>
  <c r="T5503" i="3" s="1"/>
  <c r="O5503" i="3" a="1"/>
  <c r="O5503" i="3" s="1"/>
  <c r="G5503" i="3"/>
  <c r="H5503" i="3" s="1" a="1"/>
  <c r="H5503" i="3" s="1"/>
  <c r="S5502" i="3"/>
  <c r="T5502" i="3" s="1"/>
  <c r="O5502" i="3" a="1"/>
  <c r="O5502" i="3" s="1"/>
  <c r="G5502" i="3"/>
  <c r="H5502" i="3" s="1" a="1"/>
  <c r="H5502" i="3" s="1"/>
  <c r="S5501" i="3"/>
  <c r="T5501" i="3" s="1"/>
  <c r="O5501" i="3" a="1"/>
  <c r="O5501" i="3" s="1"/>
  <c r="G5501" i="3"/>
  <c r="H5501" i="3" s="1" a="1"/>
  <c r="H5501" i="3" s="1"/>
  <c r="S5500" i="3"/>
  <c r="T5500" i="3" s="1"/>
  <c r="O5500" i="3" a="1"/>
  <c r="O5500" i="3" s="1"/>
  <c r="G5500" i="3"/>
  <c r="H5500" i="3" s="1" a="1"/>
  <c r="H5500" i="3" s="1"/>
  <c r="S5499" i="3"/>
  <c r="T5499" i="3" s="1"/>
  <c r="O5499" i="3" a="1"/>
  <c r="O5499" i="3" s="1"/>
  <c r="G5499" i="3"/>
  <c r="H5499" i="3" s="1" a="1"/>
  <c r="H5499" i="3" s="1"/>
  <c r="S5498" i="3"/>
  <c r="T5498" i="3" s="1"/>
  <c r="O5498" i="3" a="1"/>
  <c r="O5498" i="3" s="1"/>
  <c r="G5498" i="3"/>
  <c r="H5498" i="3" s="1" a="1"/>
  <c r="H5498" i="3" s="1"/>
  <c r="S5497" i="3"/>
  <c r="T5497" i="3" s="1"/>
  <c r="O5497" i="3" a="1"/>
  <c r="O5497" i="3" s="1"/>
  <c r="G5497" i="3"/>
  <c r="H5497" i="3" s="1" a="1"/>
  <c r="H5497" i="3" s="1"/>
  <c r="S5496" i="3"/>
  <c r="T5496" i="3" s="1"/>
  <c r="O5496" i="3" a="1"/>
  <c r="O5496" i="3" s="1"/>
  <c r="G5496" i="3"/>
  <c r="H5496" i="3" s="1" a="1"/>
  <c r="H5496" i="3" s="1"/>
  <c r="S5495" i="3"/>
  <c r="T5495" i="3" s="1"/>
  <c r="O5495" i="3" a="1"/>
  <c r="O5495" i="3" s="1"/>
  <c r="G5495" i="3"/>
  <c r="H5495" i="3" s="1" a="1"/>
  <c r="H5495" i="3" s="1"/>
  <c r="S5494" i="3"/>
  <c r="T5494" i="3" s="1"/>
  <c r="O5494" i="3" a="1"/>
  <c r="O5494" i="3" s="1"/>
  <c r="G5494" i="3"/>
  <c r="H5494" i="3" s="1" a="1"/>
  <c r="H5494" i="3" s="1"/>
  <c r="S5493" i="3"/>
  <c r="T5493" i="3" s="1"/>
  <c r="O5493" i="3" a="1"/>
  <c r="O5493" i="3" s="1"/>
  <c r="G5493" i="3"/>
  <c r="H5493" i="3" s="1" a="1"/>
  <c r="H5493" i="3" s="1"/>
  <c r="S5492" i="3"/>
  <c r="T5492" i="3" s="1"/>
  <c r="O5492" i="3" a="1"/>
  <c r="O5492" i="3" s="1"/>
  <c r="G5492" i="3"/>
  <c r="H5492" i="3" s="1" a="1"/>
  <c r="H5492" i="3" s="1"/>
  <c r="S5491" i="3"/>
  <c r="T5491" i="3" s="1"/>
  <c r="O5491" i="3" a="1"/>
  <c r="O5491" i="3" s="1"/>
  <c r="G5491" i="3"/>
  <c r="H5491" i="3" s="1" a="1"/>
  <c r="H5491" i="3" s="1"/>
  <c r="S5490" i="3"/>
  <c r="T5490" i="3" s="1"/>
  <c r="O5490" i="3" a="1"/>
  <c r="O5490" i="3" s="1"/>
  <c r="G5490" i="3"/>
  <c r="H5490" i="3" s="1" a="1"/>
  <c r="H5490" i="3" s="1"/>
  <c r="S5489" i="3"/>
  <c r="T5489" i="3" s="1"/>
  <c r="O5489" i="3" a="1"/>
  <c r="O5489" i="3" s="1"/>
  <c r="G5489" i="3"/>
  <c r="H5489" i="3" s="1" a="1"/>
  <c r="H5489" i="3" s="1"/>
  <c r="S5488" i="3"/>
  <c r="T5488" i="3" s="1"/>
  <c r="O5488" i="3" a="1"/>
  <c r="O5488" i="3" s="1"/>
  <c r="G5488" i="3"/>
  <c r="H5488" i="3" s="1" a="1"/>
  <c r="H5488" i="3" s="1"/>
  <c r="S5487" i="3"/>
  <c r="T5487" i="3" s="1"/>
  <c r="O5487" i="3" a="1"/>
  <c r="O5487" i="3" s="1"/>
  <c r="G5487" i="3"/>
  <c r="H5487" i="3" s="1" a="1"/>
  <c r="H5487" i="3" s="1"/>
  <c r="S5486" i="3"/>
  <c r="T5486" i="3" s="1"/>
  <c r="O5486" i="3" a="1"/>
  <c r="O5486" i="3" s="1"/>
  <c r="G5486" i="3"/>
  <c r="H5486" i="3" s="1" a="1"/>
  <c r="H5486" i="3" s="1"/>
  <c r="S5485" i="3"/>
  <c r="T5485" i="3" s="1"/>
  <c r="O5485" i="3" a="1"/>
  <c r="O5485" i="3" s="1"/>
  <c r="G5485" i="3"/>
  <c r="H5485" i="3" s="1" a="1"/>
  <c r="H5485" i="3" s="1"/>
  <c r="S5484" i="3"/>
  <c r="T5484" i="3" s="1"/>
  <c r="O5484" i="3" a="1"/>
  <c r="O5484" i="3" s="1"/>
  <c r="G5484" i="3"/>
  <c r="H5484" i="3" s="1" a="1"/>
  <c r="H5484" i="3" s="1"/>
  <c r="S5483" i="3"/>
  <c r="T5483" i="3" s="1"/>
  <c r="O5483" i="3" a="1"/>
  <c r="O5483" i="3" s="1"/>
  <c r="G5483" i="3"/>
  <c r="H5483" i="3" s="1" a="1"/>
  <c r="H5483" i="3" s="1"/>
  <c r="S5482" i="3"/>
  <c r="T5482" i="3" s="1"/>
  <c r="O5482" i="3" a="1"/>
  <c r="O5482" i="3" s="1"/>
  <c r="G5482" i="3"/>
  <c r="H5482" i="3" s="1" a="1"/>
  <c r="H5482" i="3" s="1"/>
  <c r="S5481" i="3"/>
  <c r="T5481" i="3" s="1"/>
  <c r="O5481" i="3" a="1"/>
  <c r="O5481" i="3" s="1"/>
  <c r="G5481" i="3"/>
  <c r="H5481" i="3" s="1" a="1"/>
  <c r="H5481" i="3" s="1"/>
  <c r="S5480" i="3"/>
  <c r="T5480" i="3" s="1"/>
  <c r="O5480" i="3" a="1"/>
  <c r="O5480" i="3" s="1"/>
  <c r="G5480" i="3"/>
  <c r="H5480" i="3" s="1" a="1"/>
  <c r="H5480" i="3" s="1"/>
  <c r="S5479" i="3"/>
  <c r="T5479" i="3" s="1"/>
  <c r="O5479" i="3" a="1"/>
  <c r="O5479" i="3" s="1"/>
  <c r="G5479" i="3"/>
  <c r="H5479" i="3" s="1" a="1"/>
  <c r="H5479" i="3" s="1"/>
  <c r="S5478" i="3"/>
  <c r="T5478" i="3" s="1"/>
  <c r="O5478" i="3" a="1"/>
  <c r="O5478" i="3" s="1"/>
  <c r="G5478" i="3"/>
  <c r="H5478" i="3" s="1" a="1"/>
  <c r="H5478" i="3" s="1"/>
  <c r="S5477" i="3"/>
  <c r="T5477" i="3" s="1"/>
  <c r="O5477" i="3" a="1"/>
  <c r="O5477" i="3" s="1"/>
  <c r="G5477" i="3"/>
  <c r="H5477" i="3" s="1" a="1"/>
  <c r="H5477" i="3" s="1"/>
  <c r="S5476" i="3"/>
  <c r="T5476" i="3" s="1"/>
  <c r="O5476" i="3" a="1"/>
  <c r="O5476" i="3" s="1"/>
  <c r="G5476" i="3"/>
  <c r="H5476" i="3" s="1" a="1"/>
  <c r="H5476" i="3" s="1"/>
  <c r="S5475" i="3"/>
  <c r="T5475" i="3" s="1"/>
  <c r="O5475" i="3" a="1"/>
  <c r="O5475" i="3" s="1"/>
  <c r="G5475" i="3"/>
  <c r="H5475" i="3" s="1" a="1"/>
  <c r="H5475" i="3" s="1"/>
  <c r="S5474" i="3"/>
  <c r="T5474" i="3" s="1"/>
  <c r="O5474" i="3" a="1"/>
  <c r="O5474" i="3" s="1"/>
  <c r="G5474" i="3"/>
  <c r="H5474" i="3" s="1" a="1"/>
  <c r="H5474" i="3" s="1"/>
  <c r="S5473" i="3"/>
  <c r="T5473" i="3" s="1"/>
  <c r="O5473" i="3" a="1"/>
  <c r="O5473" i="3" s="1"/>
  <c r="G5473" i="3"/>
  <c r="H5473" i="3" s="1" a="1"/>
  <c r="H5473" i="3" s="1"/>
  <c r="S5472" i="3"/>
  <c r="T5472" i="3" s="1"/>
  <c r="O5472" i="3" a="1"/>
  <c r="O5472" i="3" s="1"/>
  <c r="G5472" i="3"/>
  <c r="H5472" i="3" s="1" a="1"/>
  <c r="H5472" i="3" s="1"/>
  <c r="S5471" i="3"/>
  <c r="T5471" i="3" s="1"/>
  <c r="O5471" i="3" a="1"/>
  <c r="O5471" i="3" s="1"/>
  <c r="G5471" i="3"/>
  <c r="H5471" i="3" s="1" a="1"/>
  <c r="H5471" i="3" s="1"/>
  <c r="S5470" i="3"/>
  <c r="T5470" i="3" s="1"/>
  <c r="O5470" i="3" a="1"/>
  <c r="O5470" i="3" s="1"/>
  <c r="G5470" i="3"/>
  <c r="H5470" i="3" s="1" a="1"/>
  <c r="H5470" i="3" s="1"/>
  <c r="S5469" i="3"/>
  <c r="T5469" i="3" s="1"/>
  <c r="O5469" i="3" a="1"/>
  <c r="O5469" i="3" s="1"/>
  <c r="G5469" i="3"/>
  <c r="H5469" i="3" s="1" a="1"/>
  <c r="H5469" i="3" s="1"/>
  <c r="S5468" i="3"/>
  <c r="T5468" i="3" s="1"/>
  <c r="O5468" i="3" a="1"/>
  <c r="O5468" i="3" s="1"/>
  <c r="G5468" i="3"/>
  <c r="H5468" i="3" s="1" a="1"/>
  <c r="H5468" i="3" s="1"/>
  <c r="S5467" i="3"/>
  <c r="T5467" i="3" s="1"/>
  <c r="O5467" i="3" a="1"/>
  <c r="O5467" i="3" s="1"/>
  <c r="G5467" i="3"/>
  <c r="H5467" i="3" s="1" a="1"/>
  <c r="H5467" i="3" s="1"/>
  <c r="S5466" i="3"/>
  <c r="T5466" i="3" s="1"/>
  <c r="O5466" i="3" a="1"/>
  <c r="O5466" i="3" s="1"/>
  <c r="G5466" i="3"/>
  <c r="H5466" i="3" s="1" a="1"/>
  <c r="H5466" i="3" s="1"/>
  <c r="S5465" i="3"/>
  <c r="T5465" i="3" s="1"/>
  <c r="O5465" i="3" a="1"/>
  <c r="O5465" i="3" s="1"/>
  <c r="G5465" i="3"/>
  <c r="H5465" i="3" s="1" a="1"/>
  <c r="H5465" i="3" s="1"/>
  <c r="S5464" i="3"/>
  <c r="T5464" i="3" s="1"/>
  <c r="O5464" i="3" a="1"/>
  <c r="O5464" i="3" s="1"/>
  <c r="G5464" i="3"/>
  <c r="H5464" i="3" s="1" a="1"/>
  <c r="H5464" i="3" s="1"/>
  <c r="S5463" i="3"/>
  <c r="T5463" i="3" s="1"/>
  <c r="O5463" i="3" a="1"/>
  <c r="O5463" i="3" s="1"/>
  <c r="G5463" i="3"/>
  <c r="H5463" i="3" s="1" a="1"/>
  <c r="H5463" i="3" s="1"/>
  <c r="S5462" i="3"/>
  <c r="T5462" i="3" s="1"/>
  <c r="O5462" i="3" a="1"/>
  <c r="O5462" i="3" s="1"/>
  <c r="G5462" i="3"/>
  <c r="H5462" i="3" s="1" a="1"/>
  <c r="H5462" i="3" s="1"/>
  <c r="S5461" i="3"/>
  <c r="T5461" i="3" s="1"/>
  <c r="O5461" i="3" a="1"/>
  <c r="O5461" i="3" s="1"/>
  <c r="G5461" i="3"/>
  <c r="H5461" i="3" s="1" a="1"/>
  <c r="H5461" i="3" s="1"/>
  <c r="S5460" i="3"/>
  <c r="T5460" i="3" s="1"/>
  <c r="O5460" i="3" a="1"/>
  <c r="O5460" i="3" s="1"/>
  <c r="G5460" i="3"/>
  <c r="H5460" i="3" s="1" a="1"/>
  <c r="H5460" i="3" s="1"/>
  <c r="S5459" i="3"/>
  <c r="T5459" i="3" s="1"/>
  <c r="O5459" i="3" a="1"/>
  <c r="O5459" i="3" s="1"/>
  <c r="G5459" i="3"/>
  <c r="H5459" i="3" s="1" a="1"/>
  <c r="H5459" i="3" s="1"/>
  <c r="S5434" i="3"/>
  <c r="T5434" i="3" s="1"/>
  <c r="O5434" i="3" a="1"/>
  <c r="O5434" i="3" s="1"/>
  <c r="G5434" i="3"/>
  <c r="H5434" i="3" s="1" a="1"/>
  <c r="H5434" i="3" s="1"/>
  <c r="S5433" i="3"/>
  <c r="T5433" i="3" s="1"/>
  <c r="O5433" i="3" a="1"/>
  <c r="O5433" i="3" s="1"/>
  <c r="G5433" i="3"/>
  <c r="H5433" i="3" s="1" a="1"/>
  <c r="H5433" i="3" s="1"/>
  <c r="S5432" i="3"/>
  <c r="T5432" i="3" s="1"/>
  <c r="O5432" i="3" a="1"/>
  <c r="O5432" i="3" s="1"/>
  <c r="G5432" i="3"/>
  <c r="H5432" i="3" s="1" a="1"/>
  <c r="H5432" i="3" s="1"/>
  <c r="S5431" i="3"/>
  <c r="T5431" i="3" s="1"/>
  <c r="O5431" i="3" a="1"/>
  <c r="O5431" i="3" s="1"/>
  <c r="G5431" i="3"/>
  <c r="H5431" i="3" s="1" a="1"/>
  <c r="H5431" i="3" s="1"/>
  <c r="S5430" i="3"/>
  <c r="T5430" i="3" s="1"/>
  <c r="O5430" i="3" a="1"/>
  <c r="O5430" i="3" s="1"/>
  <c r="G5430" i="3"/>
  <c r="H5430" i="3" s="1" a="1"/>
  <c r="H5430" i="3" s="1"/>
  <c r="S5429" i="3"/>
  <c r="T5429" i="3" s="1"/>
  <c r="O5429" i="3" a="1"/>
  <c r="O5429" i="3" s="1"/>
  <c r="G5429" i="3"/>
  <c r="H5429" i="3" s="1" a="1"/>
  <c r="H5429" i="3" s="1"/>
  <c r="S5428" i="3"/>
  <c r="T5428" i="3" s="1"/>
  <c r="O5428" i="3" a="1"/>
  <c r="O5428" i="3" s="1"/>
  <c r="G5428" i="3"/>
  <c r="H5428" i="3" s="1" a="1"/>
  <c r="H5428" i="3" s="1"/>
  <c r="S5427" i="3"/>
  <c r="T5427" i="3" s="1"/>
  <c r="O5427" i="3" a="1"/>
  <c r="O5427" i="3" s="1"/>
  <c r="G5427" i="3"/>
  <c r="H5427" i="3" s="1" a="1"/>
  <c r="H5427" i="3" s="1"/>
  <c r="S5426" i="3"/>
  <c r="T5426" i="3" s="1"/>
  <c r="O5426" i="3" a="1"/>
  <c r="O5426" i="3" s="1"/>
  <c r="G5426" i="3"/>
  <c r="H5426" i="3" s="1" a="1"/>
  <c r="H5426" i="3" s="1"/>
  <c r="S5425" i="3"/>
  <c r="T5425" i="3" s="1"/>
  <c r="O5425" i="3" a="1"/>
  <c r="O5425" i="3" s="1"/>
  <c r="G5425" i="3"/>
  <c r="H5425" i="3" s="1" a="1"/>
  <c r="H5425" i="3" s="1"/>
  <c r="S5424" i="3"/>
  <c r="T5424" i="3" s="1"/>
  <c r="O5424" i="3" a="1"/>
  <c r="O5424" i="3" s="1"/>
  <c r="G5424" i="3"/>
  <c r="H5424" i="3" s="1" a="1"/>
  <c r="H5424" i="3" s="1"/>
  <c r="S5423" i="3"/>
  <c r="T5423" i="3" s="1"/>
  <c r="O5423" i="3" a="1"/>
  <c r="O5423" i="3" s="1"/>
  <c r="G5423" i="3"/>
  <c r="H5423" i="3" s="1" a="1"/>
  <c r="H5423" i="3" s="1"/>
  <c r="S5422" i="3"/>
  <c r="T5422" i="3" s="1"/>
  <c r="O5422" i="3" a="1"/>
  <c r="O5422" i="3" s="1"/>
  <c r="G5422" i="3"/>
  <c r="H5422" i="3" s="1" a="1"/>
  <c r="H5422" i="3" s="1"/>
  <c r="S5421" i="3"/>
  <c r="T5421" i="3" s="1"/>
  <c r="O5421" i="3" a="1"/>
  <c r="O5421" i="3" s="1"/>
  <c r="G5421" i="3"/>
  <c r="H5421" i="3" s="1" a="1"/>
  <c r="H5421" i="3" s="1"/>
  <c r="S5420" i="3"/>
  <c r="T5420" i="3" s="1"/>
  <c r="O5420" i="3" a="1"/>
  <c r="O5420" i="3" s="1"/>
  <c r="G5420" i="3"/>
  <c r="H5420" i="3" s="1" a="1"/>
  <c r="H5420" i="3" s="1"/>
  <c r="S5419" i="3"/>
  <c r="T5419" i="3" s="1"/>
  <c r="O5419" i="3" a="1"/>
  <c r="O5419" i="3" s="1"/>
  <c r="G5419" i="3"/>
  <c r="H5419" i="3" s="1" a="1"/>
  <c r="H5419" i="3" s="1"/>
  <c r="S5418" i="3"/>
  <c r="T5418" i="3" s="1"/>
  <c r="O5418" i="3" a="1"/>
  <c r="O5418" i="3" s="1"/>
  <c r="G5418" i="3"/>
  <c r="H5418" i="3" s="1" a="1"/>
  <c r="H5418" i="3" s="1"/>
  <c r="S5417" i="3"/>
  <c r="T5417" i="3" s="1"/>
  <c r="O5417" i="3" a="1"/>
  <c r="O5417" i="3" s="1"/>
  <c r="G5417" i="3"/>
  <c r="H5417" i="3" s="1" a="1"/>
  <c r="H5417" i="3" s="1"/>
  <c r="S5416" i="3"/>
  <c r="T5416" i="3" s="1"/>
  <c r="O5416" i="3" a="1"/>
  <c r="O5416" i="3" s="1"/>
  <c r="G5416" i="3"/>
  <c r="H5416" i="3" s="1" a="1"/>
  <c r="H5416" i="3" s="1"/>
  <c r="S5415" i="3"/>
  <c r="T5415" i="3" s="1"/>
  <c r="O5415" i="3" a="1"/>
  <c r="O5415" i="3" s="1"/>
  <c r="G5415" i="3"/>
  <c r="H5415" i="3" s="1" a="1"/>
  <c r="H5415" i="3" s="1"/>
  <c r="S5414" i="3"/>
  <c r="T5414" i="3" s="1"/>
  <c r="O5414" i="3" a="1"/>
  <c r="O5414" i="3" s="1"/>
  <c r="G5414" i="3"/>
  <c r="H5414" i="3" s="1" a="1"/>
  <c r="H5414" i="3" s="1"/>
  <c r="S5413" i="3"/>
  <c r="T5413" i="3" s="1"/>
  <c r="O5413" i="3" a="1"/>
  <c r="O5413" i="3" s="1"/>
  <c r="G5413" i="3"/>
  <c r="H5413" i="3" s="1" a="1"/>
  <c r="H5413" i="3" s="1"/>
  <c r="S5412" i="3"/>
  <c r="T5412" i="3" s="1"/>
  <c r="O5412" i="3" a="1"/>
  <c r="O5412" i="3" s="1"/>
  <c r="G5412" i="3"/>
  <c r="H5412" i="3" s="1" a="1"/>
  <c r="H5412" i="3" s="1"/>
  <c r="S5411" i="3"/>
  <c r="T5411" i="3" s="1"/>
  <c r="O5411" i="3" a="1"/>
  <c r="O5411" i="3" s="1"/>
  <c r="G5411" i="3"/>
  <c r="H5411" i="3" s="1" a="1"/>
  <c r="H5411" i="3" s="1"/>
  <c r="S5389" i="3"/>
  <c r="T5389" i="3" s="1"/>
  <c r="O5389" i="3" a="1"/>
  <c r="O5389" i="3" s="1"/>
  <c r="P5389" i="3" s="1" a="1"/>
  <c r="P5389" i="3" s="1"/>
  <c r="G5389" i="3"/>
  <c r="H5389" i="3" s="1" a="1"/>
  <c r="H5389" i="3" s="1"/>
  <c r="S5388" i="3"/>
  <c r="T5388" i="3" s="1"/>
  <c r="O5388" i="3" a="1"/>
  <c r="O5388" i="3" s="1"/>
  <c r="P5388" i="3" s="1" a="1"/>
  <c r="P5388" i="3" s="1"/>
  <c r="G5388" i="3"/>
  <c r="H5388" i="3" s="1" a="1"/>
  <c r="H5388" i="3" s="1"/>
  <c r="S5387" i="3"/>
  <c r="T5387" i="3" s="1"/>
  <c r="O5387" i="3" a="1"/>
  <c r="O5387" i="3" s="1"/>
  <c r="P5387" i="3" s="1" a="1"/>
  <c r="P5387" i="3" s="1"/>
  <c r="G5387" i="3"/>
  <c r="H5387" i="3" s="1" a="1"/>
  <c r="H5387" i="3" s="1"/>
  <c r="S5386" i="3"/>
  <c r="T5386" i="3" s="1"/>
  <c r="O5386" i="3" a="1"/>
  <c r="O5386" i="3" s="1"/>
  <c r="P5386" i="3" s="1" a="1"/>
  <c r="P5386" i="3" s="1"/>
  <c r="G5386" i="3"/>
  <c r="H5386" i="3" s="1" a="1"/>
  <c r="H5386" i="3" s="1"/>
  <c r="S5385" i="3"/>
  <c r="T5385" i="3" s="1"/>
  <c r="O5385" i="3" a="1"/>
  <c r="O5385" i="3" s="1"/>
  <c r="P5385" i="3" s="1" a="1"/>
  <c r="P5385" i="3" s="1"/>
  <c r="G5385" i="3"/>
  <c r="H5385" i="3" s="1" a="1"/>
  <c r="H5385" i="3" s="1"/>
  <c r="S5384" i="3"/>
  <c r="T5384" i="3" s="1"/>
  <c r="O5384" i="3" a="1"/>
  <c r="O5384" i="3" s="1"/>
  <c r="P5384" i="3" s="1" a="1"/>
  <c r="P5384" i="3" s="1"/>
  <c r="G5384" i="3"/>
  <c r="H5384" i="3" s="1" a="1"/>
  <c r="H5384" i="3" s="1"/>
  <c r="S5383" i="3"/>
  <c r="T5383" i="3" s="1"/>
  <c r="O5383" i="3" a="1"/>
  <c r="O5383" i="3" s="1"/>
  <c r="P5383" i="3" s="1" a="1"/>
  <c r="P5383" i="3" s="1"/>
  <c r="G5383" i="3"/>
  <c r="H5383" i="3" s="1" a="1"/>
  <c r="H5383" i="3" s="1"/>
  <c r="S5382" i="3"/>
  <c r="T5382" i="3" s="1"/>
  <c r="O5382" i="3" a="1"/>
  <c r="O5382" i="3" s="1"/>
  <c r="P5382" i="3" s="1" a="1"/>
  <c r="P5382" i="3" s="1"/>
  <c r="G5382" i="3"/>
  <c r="H5382" i="3" s="1" a="1"/>
  <c r="H5382" i="3" s="1"/>
  <c r="S5381" i="3"/>
  <c r="T5381" i="3" s="1"/>
  <c r="O5381" i="3" a="1"/>
  <c r="O5381" i="3" s="1"/>
  <c r="P5381" i="3" s="1" a="1"/>
  <c r="P5381" i="3" s="1"/>
  <c r="G5381" i="3"/>
  <c r="H5381" i="3" s="1" a="1"/>
  <c r="H5381" i="3" s="1"/>
  <c r="S5380" i="3"/>
  <c r="T5380" i="3" s="1"/>
  <c r="O5380" i="3" a="1"/>
  <c r="O5380" i="3" s="1"/>
  <c r="P5380" i="3" s="1" a="1"/>
  <c r="P5380" i="3" s="1"/>
  <c r="G5380" i="3"/>
  <c r="H5380" i="3" s="1" a="1"/>
  <c r="H5380" i="3" s="1"/>
  <c r="S5379" i="3"/>
  <c r="T5379" i="3" s="1"/>
  <c r="O5379" i="3" a="1"/>
  <c r="O5379" i="3" s="1"/>
  <c r="P5379" i="3" s="1" a="1"/>
  <c r="P5379" i="3" s="1"/>
  <c r="G5379" i="3"/>
  <c r="H5379" i="3" s="1" a="1"/>
  <c r="H5379" i="3" s="1"/>
  <c r="S5378" i="3"/>
  <c r="T5378" i="3" s="1"/>
  <c r="O5378" i="3" a="1"/>
  <c r="O5378" i="3" s="1"/>
  <c r="P5378" i="3" s="1" a="1"/>
  <c r="P5378" i="3" s="1"/>
  <c r="G5378" i="3"/>
  <c r="H5378" i="3" s="1" a="1"/>
  <c r="H5378" i="3" s="1"/>
  <c r="S5377" i="3"/>
  <c r="T5377" i="3" s="1"/>
  <c r="O5377" i="3" a="1"/>
  <c r="O5377" i="3" s="1"/>
  <c r="P5377" i="3" s="1" a="1"/>
  <c r="P5377" i="3" s="1"/>
  <c r="G5377" i="3"/>
  <c r="H5377" i="3" s="1" a="1"/>
  <c r="H5377" i="3" s="1"/>
  <c r="S5376" i="3"/>
  <c r="T5376" i="3" s="1"/>
  <c r="O5376" i="3" a="1"/>
  <c r="O5376" i="3" s="1"/>
  <c r="P5376" i="3" s="1" a="1"/>
  <c r="P5376" i="3" s="1"/>
  <c r="G5376" i="3"/>
  <c r="H5376" i="3" s="1" a="1"/>
  <c r="H5376" i="3" s="1"/>
  <c r="S5375" i="3"/>
  <c r="T5375" i="3" s="1"/>
  <c r="O5375" i="3" a="1"/>
  <c r="O5375" i="3" s="1"/>
  <c r="P5375" i="3" s="1" a="1"/>
  <c r="P5375" i="3" s="1"/>
  <c r="G5375" i="3"/>
  <c r="H5375" i="3" s="1" a="1"/>
  <c r="H5375" i="3" s="1"/>
  <c r="S5374" i="3"/>
  <c r="T5374" i="3" s="1"/>
  <c r="O5374" i="3" a="1"/>
  <c r="O5374" i="3" s="1"/>
  <c r="P5374" i="3" s="1" a="1"/>
  <c r="P5374" i="3" s="1"/>
  <c r="G5374" i="3"/>
  <c r="H5374" i="3" s="1" a="1"/>
  <c r="H5374" i="3" s="1"/>
  <c r="S5373" i="3"/>
  <c r="T5373" i="3" s="1"/>
  <c r="O5373" i="3" a="1"/>
  <c r="O5373" i="3" s="1"/>
  <c r="P5373" i="3" s="1" a="1"/>
  <c r="P5373" i="3" s="1"/>
  <c r="G5373" i="3"/>
  <c r="H5373" i="3" s="1" a="1"/>
  <c r="H5373" i="3" s="1"/>
  <c r="S5372" i="3"/>
  <c r="T5372" i="3" s="1"/>
  <c r="O5372" i="3" a="1"/>
  <c r="O5372" i="3" s="1"/>
  <c r="P5372" i="3" s="1" a="1"/>
  <c r="P5372" i="3" s="1"/>
  <c r="G5372" i="3"/>
  <c r="H5372" i="3" s="1" a="1"/>
  <c r="H5372" i="3" s="1"/>
  <c r="S5371" i="3"/>
  <c r="T5371" i="3" s="1"/>
  <c r="O5371" i="3" a="1"/>
  <c r="O5371" i="3" s="1"/>
  <c r="P5371" i="3" s="1" a="1"/>
  <c r="P5371" i="3" s="1"/>
  <c r="G5371" i="3"/>
  <c r="H5371" i="3" s="1" a="1"/>
  <c r="H5371" i="3" s="1"/>
  <c r="S5370" i="3"/>
  <c r="T5370" i="3" s="1"/>
  <c r="O5370" i="3" a="1"/>
  <c r="O5370" i="3" s="1"/>
  <c r="P5370" i="3" s="1" a="1"/>
  <c r="P5370" i="3" s="1"/>
  <c r="G5370" i="3"/>
  <c r="H5370" i="3" s="1" a="1"/>
  <c r="H5370" i="3" s="1"/>
  <c r="S5369" i="3"/>
  <c r="T5369" i="3" s="1"/>
  <c r="O5369" i="3" a="1"/>
  <c r="O5369" i="3" s="1"/>
  <c r="P5369" i="3" s="1" a="1"/>
  <c r="P5369" i="3" s="1"/>
  <c r="G5369" i="3"/>
  <c r="H5369" i="3" s="1" a="1"/>
  <c r="H5369" i="3" s="1"/>
  <c r="S5331" i="3"/>
  <c r="T5331" i="3" s="1"/>
  <c r="O5331" i="3" a="1"/>
  <c r="O5331" i="3" s="1"/>
  <c r="G5331" i="3"/>
  <c r="H5331" i="3" s="1" a="1"/>
  <c r="H5331" i="3" s="1"/>
  <c r="S5330" i="3"/>
  <c r="T5330" i="3" s="1"/>
  <c r="O5330" i="3" a="1"/>
  <c r="O5330" i="3" s="1"/>
  <c r="G5330" i="3"/>
  <c r="H5330" i="3" s="1" a="1"/>
  <c r="H5330" i="3" s="1"/>
  <c r="S5329" i="3"/>
  <c r="T5329" i="3" s="1"/>
  <c r="O5329" i="3" a="1"/>
  <c r="O5329" i="3" s="1"/>
  <c r="G5329" i="3"/>
  <c r="H5329" i="3" s="1" a="1"/>
  <c r="H5329" i="3" s="1"/>
  <c r="S5328" i="3"/>
  <c r="T5328" i="3" s="1"/>
  <c r="O5328" i="3" a="1"/>
  <c r="O5328" i="3" s="1"/>
  <c r="G5328" i="3"/>
  <c r="H5328" i="3" s="1" a="1"/>
  <c r="H5328" i="3" s="1"/>
  <c r="S5327" i="3"/>
  <c r="T5327" i="3" s="1"/>
  <c r="O5327" i="3" a="1"/>
  <c r="O5327" i="3" s="1"/>
  <c r="G5327" i="3"/>
  <c r="H5327" i="3" s="1" a="1"/>
  <c r="H5327" i="3" s="1"/>
  <c r="S5326" i="3"/>
  <c r="T5326" i="3" s="1"/>
  <c r="O5326" i="3" a="1"/>
  <c r="O5326" i="3" s="1"/>
  <c r="G5326" i="3"/>
  <c r="H5326" i="3" s="1" a="1"/>
  <c r="H5326" i="3" s="1"/>
  <c r="S5325" i="3"/>
  <c r="T5325" i="3" s="1"/>
  <c r="O5325" i="3" a="1"/>
  <c r="O5325" i="3" s="1"/>
  <c r="G5325" i="3"/>
  <c r="H5325" i="3" s="1" a="1"/>
  <c r="H5325" i="3" s="1"/>
  <c r="S5279" i="3"/>
  <c r="T5279" i="3" s="1"/>
  <c r="O5279" i="3" a="1"/>
  <c r="O5279" i="3" s="1"/>
  <c r="G5279" i="3"/>
  <c r="H5279" i="3" s="1" a="1"/>
  <c r="H5279" i="3" s="1"/>
  <c r="S5278" i="3"/>
  <c r="T5278" i="3" s="1"/>
  <c r="O5278" i="3" a="1"/>
  <c r="O5278" i="3" s="1"/>
  <c r="G5278" i="3"/>
  <c r="H5278" i="3" s="1" a="1"/>
  <c r="H5278" i="3" s="1"/>
  <c r="S5277" i="3"/>
  <c r="T5277" i="3" s="1"/>
  <c r="O5277" i="3" a="1"/>
  <c r="O5277" i="3" s="1"/>
  <c r="G5277" i="3"/>
  <c r="H5277" i="3" s="1" a="1"/>
  <c r="H5277" i="3" s="1"/>
  <c r="S5276" i="3"/>
  <c r="T5276" i="3" s="1"/>
  <c r="O5276" i="3" a="1"/>
  <c r="O5276" i="3" s="1"/>
  <c r="G5276" i="3"/>
  <c r="H5276" i="3" s="1" a="1"/>
  <c r="H5276" i="3" s="1"/>
  <c r="S5275" i="3"/>
  <c r="T5275" i="3" s="1"/>
  <c r="O5275" i="3" a="1"/>
  <c r="O5275" i="3" s="1"/>
  <c r="G5275" i="3"/>
  <c r="H5275" i="3" s="1" a="1"/>
  <c r="H5275" i="3" s="1"/>
  <c r="S5274" i="3"/>
  <c r="T5274" i="3" s="1"/>
  <c r="O5274" i="3" a="1"/>
  <c r="O5274" i="3" s="1"/>
  <c r="G5274" i="3"/>
  <c r="H5274" i="3" s="1" a="1"/>
  <c r="H5274" i="3" s="1"/>
  <c r="S5273" i="3"/>
  <c r="T5273" i="3" s="1"/>
  <c r="O5273" i="3" a="1"/>
  <c r="O5273" i="3" s="1"/>
  <c r="G5273" i="3"/>
  <c r="H5273" i="3" s="1" a="1"/>
  <c r="H5273" i="3" s="1"/>
  <c r="S5272" i="3"/>
  <c r="T5272" i="3" s="1"/>
  <c r="O5272" i="3" a="1"/>
  <c r="O5272" i="3" s="1"/>
  <c r="G5272" i="3"/>
  <c r="H5272" i="3" s="1" a="1"/>
  <c r="H5272" i="3" s="1"/>
  <c r="S5271" i="3"/>
  <c r="T5271" i="3" s="1"/>
  <c r="O5271" i="3" a="1"/>
  <c r="O5271" i="3" s="1"/>
  <c r="G5271" i="3"/>
  <c r="H5271" i="3" s="1" a="1"/>
  <c r="H5271" i="3" s="1"/>
  <c r="S5270" i="3"/>
  <c r="T5270" i="3" s="1"/>
  <c r="O5270" i="3" a="1"/>
  <c r="O5270" i="3" s="1"/>
  <c r="G5270" i="3"/>
  <c r="H5270" i="3" s="1" a="1"/>
  <c r="H5270" i="3" s="1"/>
  <c r="S5269" i="3"/>
  <c r="T5269" i="3" s="1"/>
  <c r="O5269" i="3" a="1"/>
  <c r="O5269" i="3" s="1"/>
  <c r="G5269" i="3"/>
  <c r="H5269" i="3" s="1" a="1"/>
  <c r="H5269" i="3" s="1"/>
  <c r="S5268" i="3"/>
  <c r="T5268" i="3" s="1"/>
  <c r="O5268" i="3" a="1"/>
  <c r="O5268" i="3" s="1"/>
  <c r="G5268" i="3"/>
  <c r="H5268" i="3" s="1" a="1"/>
  <c r="H5268" i="3" s="1"/>
  <c r="S5267" i="3"/>
  <c r="T5267" i="3" s="1"/>
  <c r="O5267" i="3" a="1"/>
  <c r="O5267" i="3" s="1"/>
  <c r="G5267" i="3"/>
  <c r="H5267" i="3" s="1" a="1"/>
  <c r="H5267" i="3" s="1"/>
  <c r="S5266" i="3"/>
  <c r="T5266" i="3" s="1"/>
  <c r="O5266" i="3" a="1"/>
  <c r="O5266" i="3" s="1"/>
  <c r="G5266" i="3"/>
  <c r="H5266" i="3" s="1" a="1"/>
  <c r="H5266" i="3" s="1"/>
  <c r="S5265" i="3"/>
  <c r="T5265" i="3" s="1"/>
  <c r="O5265" i="3" a="1"/>
  <c r="O5265" i="3" s="1"/>
  <c r="G5265" i="3"/>
  <c r="H5265" i="3" s="1" a="1"/>
  <c r="H5265" i="3" s="1"/>
  <c r="S5264" i="3"/>
  <c r="T5264" i="3" s="1"/>
  <c r="O5264" i="3" a="1"/>
  <c r="O5264" i="3" s="1"/>
  <c r="G5264" i="3"/>
  <c r="H5264" i="3" s="1" a="1"/>
  <c r="H5264" i="3" s="1"/>
  <c r="S5263" i="3"/>
  <c r="T5263" i="3" s="1"/>
  <c r="O5263" i="3" a="1"/>
  <c r="O5263" i="3" s="1"/>
  <c r="G5263" i="3"/>
  <c r="H5263" i="3" s="1" a="1"/>
  <c r="H5263" i="3" s="1"/>
  <c r="S5262" i="3"/>
  <c r="T5262" i="3" s="1"/>
  <c r="O5262" i="3" a="1"/>
  <c r="O5262" i="3" s="1"/>
  <c r="G5262" i="3"/>
  <c r="H5262" i="3" s="1" a="1"/>
  <c r="H5262" i="3" s="1"/>
  <c r="S5261" i="3"/>
  <c r="T5261" i="3" s="1"/>
  <c r="O5261" i="3" a="1"/>
  <c r="O5261" i="3" s="1"/>
  <c r="G5261" i="3"/>
  <c r="H5261" i="3" s="1" a="1"/>
  <c r="H5261" i="3" s="1"/>
  <c r="S5260" i="3"/>
  <c r="T5260" i="3" s="1"/>
  <c r="O5260" i="3" a="1"/>
  <c r="O5260" i="3" s="1"/>
  <c r="G5260" i="3"/>
  <c r="H5260" i="3" s="1" a="1"/>
  <c r="H5260" i="3" s="1"/>
  <c r="S5259" i="3"/>
  <c r="T5259" i="3" s="1"/>
  <c r="O5259" i="3" a="1"/>
  <c r="O5259" i="3" s="1"/>
  <c r="G5259" i="3"/>
  <c r="H5259" i="3" s="1" a="1"/>
  <c r="H5259" i="3" s="1"/>
  <c r="S5258" i="3"/>
  <c r="T5258" i="3" s="1"/>
  <c r="O5258" i="3" a="1"/>
  <c r="O5258" i="3" s="1"/>
  <c r="G5258" i="3"/>
  <c r="H5258" i="3" s="1" a="1"/>
  <c r="H5258" i="3" s="1"/>
  <c r="S5257" i="3"/>
  <c r="T5257" i="3" s="1"/>
  <c r="O5257" i="3" a="1"/>
  <c r="O5257" i="3" s="1"/>
  <c r="G5257" i="3"/>
  <c r="H5257" i="3" s="1" a="1"/>
  <c r="H5257" i="3" s="1"/>
  <c r="S5256" i="3"/>
  <c r="T5256" i="3" s="1"/>
  <c r="O5256" i="3" a="1"/>
  <c r="O5256" i="3" s="1"/>
  <c r="G5256" i="3"/>
  <c r="H5256" i="3" s="1" a="1"/>
  <c r="H5256" i="3" s="1"/>
  <c r="S5255" i="3"/>
  <c r="T5255" i="3" s="1"/>
  <c r="O5255" i="3" a="1"/>
  <c r="O5255" i="3" s="1"/>
  <c r="G5255" i="3"/>
  <c r="H5255" i="3" s="1" a="1"/>
  <c r="H5255" i="3" s="1"/>
  <c r="S5254" i="3"/>
  <c r="T5254" i="3" s="1"/>
  <c r="O5254" i="3" a="1"/>
  <c r="O5254" i="3" s="1"/>
  <c r="G5254" i="3"/>
  <c r="H5254" i="3" s="1" a="1"/>
  <c r="H5254" i="3" s="1"/>
  <c r="S5253" i="3"/>
  <c r="T5253" i="3" s="1"/>
  <c r="O5253" i="3" a="1"/>
  <c r="O5253" i="3" s="1"/>
  <c r="G5253" i="3"/>
  <c r="H5253" i="3" s="1" a="1"/>
  <c r="H5253" i="3" s="1"/>
  <c r="S5252" i="3"/>
  <c r="T5252" i="3" s="1"/>
  <c r="O5252" i="3" a="1"/>
  <c r="O5252" i="3" s="1"/>
  <c r="G5252" i="3"/>
  <c r="H5252" i="3" s="1" a="1"/>
  <c r="H5252" i="3" s="1"/>
  <c r="S5251" i="3"/>
  <c r="T5251" i="3" s="1"/>
  <c r="O5251" i="3" a="1"/>
  <c r="O5251" i="3" s="1"/>
  <c r="G5251" i="3"/>
  <c r="H5251" i="3" s="1" a="1"/>
  <c r="H5251" i="3" s="1"/>
  <c r="S5250" i="3"/>
  <c r="T5250" i="3" s="1"/>
  <c r="O5250" i="3" a="1"/>
  <c r="O5250" i="3" s="1"/>
  <c r="G5250" i="3"/>
  <c r="H5250" i="3" s="1" a="1"/>
  <c r="H5250" i="3" s="1"/>
  <c r="S5249" i="3"/>
  <c r="T5249" i="3" s="1"/>
  <c r="O5249" i="3" a="1"/>
  <c r="O5249" i="3" s="1"/>
  <c r="G5249" i="3"/>
  <c r="H5249" i="3" s="1" a="1"/>
  <c r="H5249" i="3" s="1"/>
  <c r="S5248" i="3"/>
  <c r="T5248" i="3" s="1"/>
  <c r="O5248" i="3" a="1"/>
  <c r="O5248" i="3" s="1"/>
  <c r="G5248" i="3"/>
  <c r="H5248" i="3" s="1" a="1"/>
  <c r="H5248" i="3" s="1"/>
  <c r="S5247" i="3"/>
  <c r="T5247" i="3" s="1"/>
  <c r="O5247" i="3" a="1"/>
  <c r="O5247" i="3" s="1"/>
  <c r="G5247" i="3"/>
  <c r="H5247" i="3" s="1" a="1"/>
  <c r="H5247" i="3" s="1"/>
  <c r="S5246" i="3"/>
  <c r="T5246" i="3" s="1"/>
  <c r="O5246" i="3" a="1"/>
  <c r="O5246" i="3" s="1"/>
  <c r="G5246" i="3"/>
  <c r="H5246" i="3" s="1" a="1"/>
  <c r="H5246" i="3" s="1"/>
  <c r="S5245" i="3"/>
  <c r="T5245" i="3" s="1"/>
  <c r="O5245" i="3" a="1"/>
  <c r="O5245" i="3" s="1"/>
  <c r="G5245" i="3"/>
  <c r="H5245" i="3" s="1" a="1"/>
  <c r="H5245" i="3" s="1"/>
  <c r="S5244" i="3"/>
  <c r="T5244" i="3" s="1"/>
  <c r="O5244" i="3" a="1"/>
  <c r="O5244" i="3" s="1"/>
  <c r="G5244" i="3"/>
  <c r="H5244" i="3" s="1" a="1"/>
  <c r="H5244" i="3" s="1"/>
  <c r="S5243" i="3"/>
  <c r="T5243" i="3" s="1"/>
  <c r="O5243" i="3" a="1"/>
  <c r="O5243" i="3" s="1"/>
  <c r="G5243" i="3"/>
  <c r="H5243" i="3" s="1" a="1"/>
  <c r="H5243" i="3" s="1"/>
  <c r="S5242" i="3"/>
  <c r="T5242" i="3" s="1"/>
  <c r="O5242" i="3" a="1"/>
  <c r="O5242" i="3" s="1"/>
  <c r="G5242" i="3"/>
  <c r="H5242" i="3" s="1" a="1"/>
  <c r="H5242" i="3" s="1"/>
  <c r="S5241" i="3"/>
  <c r="T5241" i="3" s="1"/>
  <c r="O5241" i="3" a="1"/>
  <c r="O5241" i="3" s="1"/>
  <c r="G5241" i="3"/>
  <c r="H5241" i="3" s="1" a="1"/>
  <c r="H5241" i="3" s="1"/>
  <c r="S5240" i="3"/>
  <c r="T5240" i="3" s="1"/>
  <c r="O5240" i="3" a="1"/>
  <c r="O5240" i="3" s="1"/>
  <c r="G5240" i="3"/>
  <c r="H5240" i="3" s="1" a="1"/>
  <c r="H5240" i="3" s="1"/>
  <c r="S5239" i="3"/>
  <c r="T5239" i="3" s="1"/>
  <c r="O5239" i="3" a="1"/>
  <c r="O5239" i="3" s="1"/>
  <c r="G5239" i="3"/>
  <c r="H5239" i="3" s="1" a="1"/>
  <c r="H5239" i="3" s="1"/>
  <c r="S5238" i="3"/>
  <c r="T5238" i="3" s="1"/>
  <c r="O5238" i="3" a="1"/>
  <c r="O5238" i="3" s="1"/>
  <c r="G5238" i="3"/>
  <c r="H5238" i="3" s="1" a="1"/>
  <c r="H5238" i="3" s="1"/>
  <c r="S5237" i="3"/>
  <c r="T5237" i="3" s="1"/>
  <c r="O5237" i="3" a="1"/>
  <c r="O5237" i="3" s="1"/>
  <c r="G5237" i="3"/>
  <c r="H5237" i="3" s="1" a="1"/>
  <c r="H5237" i="3" s="1"/>
  <c r="S5236" i="3"/>
  <c r="T5236" i="3" s="1"/>
  <c r="O5236" i="3" a="1"/>
  <c r="O5236" i="3" s="1"/>
  <c r="G5236" i="3"/>
  <c r="H5236" i="3" s="1" a="1"/>
  <c r="H5236" i="3" s="1"/>
  <c r="S5235" i="3"/>
  <c r="T5235" i="3" s="1"/>
  <c r="O5235" i="3" a="1"/>
  <c r="O5235" i="3" s="1"/>
  <c r="G5235" i="3"/>
  <c r="H5235" i="3" s="1" a="1"/>
  <c r="H5235" i="3" s="1"/>
  <c r="S5229" i="3"/>
  <c r="T5229" i="3" s="1"/>
  <c r="O5229" i="3" a="1"/>
  <c r="O5229" i="3" s="1"/>
  <c r="G5229" i="3"/>
  <c r="H5229" i="3" s="1" a="1"/>
  <c r="H5229" i="3" s="1"/>
  <c r="S5228" i="3"/>
  <c r="T5228" i="3" s="1"/>
  <c r="O5228" i="3" a="1"/>
  <c r="O5228" i="3" s="1"/>
  <c r="G5228" i="3"/>
  <c r="H5228" i="3" s="1" a="1"/>
  <c r="H5228" i="3" s="1"/>
  <c r="S5227" i="3"/>
  <c r="T5227" i="3" s="1"/>
  <c r="O5227" i="3" a="1"/>
  <c r="O5227" i="3" s="1"/>
  <c r="G5227" i="3"/>
  <c r="H5227" i="3" s="1" a="1"/>
  <c r="H5227" i="3" s="1"/>
  <c r="S5226" i="3"/>
  <c r="T5226" i="3" s="1"/>
  <c r="O5226" i="3" a="1"/>
  <c r="O5226" i="3" s="1"/>
  <c r="G5226" i="3"/>
  <c r="H5226" i="3" s="1" a="1"/>
  <c r="H5226" i="3" s="1"/>
  <c r="S5225" i="3"/>
  <c r="T5225" i="3" s="1"/>
  <c r="O5225" i="3" a="1"/>
  <c r="O5225" i="3" s="1"/>
  <c r="G5225" i="3"/>
  <c r="H5225" i="3" s="1" a="1"/>
  <c r="H5225" i="3" s="1"/>
  <c r="S5197" i="3"/>
  <c r="T5197" i="3" s="1"/>
  <c r="O5197" i="3" a="1"/>
  <c r="O5197" i="3" s="1"/>
  <c r="P5197" i="3" s="1" a="1"/>
  <c r="P5197" i="3" s="1"/>
  <c r="G5197" i="3"/>
  <c r="H5197" i="3" s="1" a="1"/>
  <c r="H5197" i="3" s="1"/>
  <c r="S5196" i="3"/>
  <c r="T5196" i="3" s="1"/>
  <c r="O5196" i="3" a="1"/>
  <c r="O5196" i="3" s="1"/>
  <c r="P5196" i="3" s="1" a="1"/>
  <c r="P5196" i="3" s="1"/>
  <c r="G5196" i="3"/>
  <c r="H5196" i="3" s="1" a="1"/>
  <c r="H5196" i="3" s="1"/>
  <c r="S5195" i="3"/>
  <c r="T5195" i="3" s="1"/>
  <c r="O5195" i="3" a="1"/>
  <c r="O5195" i="3" s="1"/>
  <c r="P5195" i="3" s="1" a="1"/>
  <c r="P5195" i="3" s="1"/>
  <c r="G5195" i="3"/>
  <c r="H5195" i="3" s="1" a="1"/>
  <c r="H5195" i="3" s="1"/>
  <c r="S5194" i="3"/>
  <c r="T5194" i="3" s="1"/>
  <c r="O5194" i="3" a="1"/>
  <c r="O5194" i="3" s="1"/>
  <c r="P5194" i="3" s="1" a="1"/>
  <c r="P5194" i="3" s="1"/>
  <c r="G5194" i="3"/>
  <c r="H5194" i="3" s="1" a="1"/>
  <c r="H5194" i="3" s="1"/>
  <c r="S5193" i="3"/>
  <c r="T5193" i="3" s="1"/>
  <c r="O5193" i="3" a="1"/>
  <c r="O5193" i="3" s="1"/>
  <c r="P5193" i="3" s="1" a="1"/>
  <c r="P5193" i="3" s="1"/>
  <c r="G5193" i="3"/>
  <c r="H5193" i="3" s="1" a="1"/>
  <c r="H5193" i="3" s="1"/>
  <c r="S5192" i="3"/>
  <c r="T5192" i="3" s="1"/>
  <c r="O5192" i="3" a="1"/>
  <c r="O5192" i="3" s="1"/>
  <c r="P5192" i="3" s="1" a="1"/>
  <c r="P5192" i="3" s="1"/>
  <c r="G5192" i="3"/>
  <c r="H5192" i="3" s="1" a="1"/>
  <c r="H5192" i="3" s="1"/>
  <c r="S5191" i="3"/>
  <c r="T5191" i="3" s="1"/>
  <c r="O5191" i="3" a="1"/>
  <c r="O5191" i="3" s="1"/>
  <c r="P5191" i="3" s="1" a="1"/>
  <c r="P5191" i="3" s="1"/>
  <c r="G5191" i="3"/>
  <c r="H5191" i="3" s="1" a="1"/>
  <c r="H5191" i="3" s="1"/>
  <c r="S5190" i="3"/>
  <c r="T5190" i="3" s="1"/>
  <c r="O5190" i="3" a="1"/>
  <c r="O5190" i="3" s="1"/>
  <c r="P5190" i="3" s="1" a="1"/>
  <c r="P5190" i="3" s="1"/>
  <c r="G5190" i="3"/>
  <c r="H5190" i="3" s="1" a="1"/>
  <c r="H5190" i="3" s="1"/>
  <c r="S5189" i="3"/>
  <c r="T5189" i="3" s="1"/>
  <c r="O5189" i="3" a="1"/>
  <c r="O5189" i="3" s="1"/>
  <c r="P5189" i="3" s="1" a="1"/>
  <c r="P5189" i="3" s="1"/>
  <c r="G5189" i="3"/>
  <c r="H5189" i="3" s="1" a="1"/>
  <c r="H5189" i="3" s="1"/>
  <c r="S5188" i="3"/>
  <c r="T5188" i="3" s="1"/>
  <c r="O5188" i="3" a="1"/>
  <c r="O5188" i="3" s="1"/>
  <c r="P5188" i="3" s="1" a="1"/>
  <c r="P5188" i="3" s="1"/>
  <c r="G5188" i="3"/>
  <c r="H5188" i="3" s="1" a="1"/>
  <c r="H5188" i="3" s="1"/>
  <c r="S5187" i="3"/>
  <c r="T5187" i="3" s="1"/>
  <c r="O5187" i="3" a="1"/>
  <c r="O5187" i="3" s="1"/>
  <c r="P5187" i="3" s="1" a="1"/>
  <c r="P5187" i="3" s="1"/>
  <c r="G5187" i="3"/>
  <c r="H5187" i="3" s="1" a="1"/>
  <c r="H5187" i="3" s="1"/>
  <c r="S5186" i="3"/>
  <c r="T5186" i="3" s="1"/>
  <c r="O5186" i="3" a="1"/>
  <c r="O5186" i="3" s="1"/>
  <c r="P5186" i="3" s="1" a="1"/>
  <c r="P5186" i="3" s="1"/>
  <c r="G5186" i="3"/>
  <c r="H5186" i="3" s="1" a="1"/>
  <c r="H5186" i="3" s="1"/>
  <c r="S5185" i="3"/>
  <c r="T5185" i="3" s="1"/>
  <c r="O5185" i="3" a="1"/>
  <c r="O5185" i="3" s="1"/>
  <c r="P5185" i="3" s="1" a="1"/>
  <c r="P5185" i="3" s="1"/>
  <c r="G5185" i="3"/>
  <c r="H5185" i="3" s="1" a="1"/>
  <c r="H5185" i="3" s="1"/>
  <c r="S5184" i="3"/>
  <c r="T5184" i="3" s="1"/>
  <c r="O5184" i="3" a="1"/>
  <c r="O5184" i="3" s="1"/>
  <c r="P5184" i="3" s="1" a="1"/>
  <c r="P5184" i="3" s="1"/>
  <c r="G5184" i="3"/>
  <c r="H5184" i="3" s="1" a="1"/>
  <c r="H5184" i="3" s="1"/>
  <c r="S5183" i="3"/>
  <c r="T5183" i="3" s="1"/>
  <c r="O5183" i="3" a="1"/>
  <c r="O5183" i="3" s="1"/>
  <c r="P5183" i="3" s="1" a="1"/>
  <c r="P5183" i="3" s="1"/>
  <c r="G5183" i="3"/>
  <c r="H5183" i="3" s="1" a="1"/>
  <c r="H5183" i="3" s="1"/>
  <c r="S5182" i="3"/>
  <c r="T5182" i="3" s="1"/>
  <c r="O5182" i="3" a="1"/>
  <c r="O5182" i="3" s="1"/>
  <c r="P5182" i="3" s="1" a="1"/>
  <c r="P5182" i="3" s="1"/>
  <c r="G5182" i="3"/>
  <c r="H5182" i="3" s="1" a="1"/>
  <c r="H5182" i="3" s="1"/>
  <c r="S5181" i="3"/>
  <c r="T5181" i="3" s="1"/>
  <c r="O5181" i="3" a="1"/>
  <c r="O5181" i="3" s="1"/>
  <c r="P5181" i="3" s="1" a="1"/>
  <c r="P5181" i="3" s="1"/>
  <c r="G5181" i="3"/>
  <c r="H5181" i="3" s="1" a="1"/>
  <c r="H5181" i="3" s="1"/>
  <c r="S5180" i="3"/>
  <c r="T5180" i="3" s="1"/>
  <c r="O5180" i="3" a="1"/>
  <c r="O5180" i="3" s="1"/>
  <c r="P5180" i="3" s="1" a="1"/>
  <c r="P5180" i="3" s="1"/>
  <c r="G5180" i="3"/>
  <c r="H5180" i="3" s="1" a="1"/>
  <c r="H5180" i="3" s="1"/>
  <c r="S5179" i="3"/>
  <c r="T5179" i="3" s="1"/>
  <c r="O5179" i="3" a="1"/>
  <c r="O5179" i="3" s="1"/>
  <c r="P5179" i="3" s="1" a="1"/>
  <c r="P5179" i="3" s="1"/>
  <c r="G5179" i="3"/>
  <c r="H5179" i="3" s="1" a="1"/>
  <c r="H5179" i="3" s="1"/>
  <c r="S5178" i="3"/>
  <c r="T5178" i="3" s="1"/>
  <c r="O5178" i="3" a="1"/>
  <c r="O5178" i="3" s="1"/>
  <c r="P5178" i="3" s="1" a="1"/>
  <c r="P5178" i="3" s="1"/>
  <c r="G5178" i="3"/>
  <c r="H5178" i="3" s="1" a="1"/>
  <c r="H5178" i="3" s="1"/>
  <c r="S5177" i="3"/>
  <c r="T5177" i="3" s="1"/>
  <c r="O5177" i="3" a="1"/>
  <c r="O5177" i="3" s="1"/>
  <c r="P5177" i="3" s="1" a="1"/>
  <c r="P5177" i="3" s="1"/>
  <c r="G5177" i="3"/>
  <c r="H5177" i="3" s="1" a="1"/>
  <c r="H5177" i="3" s="1"/>
  <c r="S5176" i="3"/>
  <c r="T5176" i="3" s="1"/>
  <c r="O5176" i="3" a="1"/>
  <c r="O5176" i="3" s="1"/>
  <c r="P5176" i="3" s="1" a="1"/>
  <c r="P5176" i="3" s="1"/>
  <c r="G5176" i="3"/>
  <c r="H5176" i="3" s="1" a="1"/>
  <c r="H5176" i="3" s="1"/>
  <c r="S5175" i="3"/>
  <c r="T5175" i="3" s="1"/>
  <c r="O5175" i="3" a="1"/>
  <c r="O5175" i="3" s="1"/>
  <c r="P5175" i="3" s="1" a="1"/>
  <c r="P5175" i="3" s="1"/>
  <c r="G5175" i="3"/>
  <c r="H5175" i="3" s="1" a="1"/>
  <c r="H5175" i="3" s="1"/>
  <c r="S5174" i="3"/>
  <c r="T5174" i="3" s="1"/>
  <c r="O5174" i="3" a="1"/>
  <c r="O5174" i="3" s="1"/>
  <c r="P5174" i="3" s="1" a="1"/>
  <c r="P5174" i="3" s="1"/>
  <c r="G5174" i="3"/>
  <c r="H5174" i="3" s="1" a="1"/>
  <c r="H5174" i="3" s="1"/>
  <c r="S5173" i="3"/>
  <c r="T5173" i="3" s="1"/>
  <c r="O5173" i="3" a="1"/>
  <c r="O5173" i="3" s="1"/>
  <c r="P5173" i="3" s="1" a="1"/>
  <c r="P5173" i="3" s="1"/>
  <c r="G5173" i="3"/>
  <c r="H5173" i="3" s="1" a="1"/>
  <c r="H5173" i="3" s="1"/>
  <c r="S5172" i="3"/>
  <c r="T5172" i="3" s="1"/>
  <c r="O5172" i="3" a="1"/>
  <c r="O5172" i="3" s="1"/>
  <c r="P5172" i="3" s="1" a="1"/>
  <c r="P5172" i="3" s="1"/>
  <c r="G5172" i="3"/>
  <c r="H5172" i="3" s="1" a="1"/>
  <c r="H5172" i="3" s="1"/>
  <c r="S5171" i="3"/>
  <c r="T5171" i="3" s="1"/>
  <c r="O5171" i="3" a="1"/>
  <c r="O5171" i="3" s="1"/>
  <c r="P5171" i="3" s="1" a="1"/>
  <c r="P5171" i="3" s="1"/>
  <c r="G5171" i="3"/>
  <c r="H5171" i="3" s="1" a="1"/>
  <c r="H5171" i="3" s="1"/>
  <c r="S5168" i="3"/>
  <c r="T5168" i="3" s="1"/>
  <c r="O5168" i="3" a="1"/>
  <c r="O5168" i="3" s="1"/>
  <c r="G5168" i="3"/>
  <c r="H5168" i="3" s="1" a="1"/>
  <c r="H5168" i="3" s="1"/>
  <c r="S5167" i="3"/>
  <c r="T5167" i="3" s="1"/>
  <c r="O5167" i="3" a="1"/>
  <c r="O5167" i="3" s="1"/>
  <c r="G5167" i="3"/>
  <c r="H5167" i="3" s="1" a="1"/>
  <c r="H5167" i="3" s="1"/>
  <c r="S5151" i="3"/>
  <c r="T5151" i="3" s="1"/>
  <c r="O5151" i="3" a="1"/>
  <c r="O5151" i="3" s="1"/>
  <c r="G5151" i="3"/>
  <c r="H5151" i="3" s="1" a="1"/>
  <c r="H5151" i="3" s="1"/>
  <c r="S5150" i="3"/>
  <c r="T5150" i="3" s="1"/>
  <c r="O5150" i="3" a="1"/>
  <c r="O5150" i="3" s="1"/>
  <c r="P5150" i="3" s="1" a="1"/>
  <c r="P5150" i="3" s="1"/>
  <c r="G5150" i="3"/>
  <c r="H5150" i="3" s="1" a="1"/>
  <c r="H5150" i="3" s="1"/>
  <c r="S5149" i="3"/>
  <c r="T5149" i="3" s="1"/>
  <c r="O5149" i="3" a="1"/>
  <c r="O5149" i="3" s="1"/>
  <c r="P5149" i="3" s="1" a="1"/>
  <c r="P5149" i="3" s="1"/>
  <c r="G5149" i="3"/>
  <c r="H5149" i="3" s="1" a="1"/>
  <c r="H5149" i="3" s="1"/>
  <c r="S5148" i="3"/>
  <c r="T5148" i="3" s="1"/>
  <c r="O5148" i="3" a="1"/>
  <c r="O5148" i="3" s="1"/>
  <c r="P5148" i="3" s="1" a="1"/>
  <c r="P5148" i="3" s="1"/>
  <c r="G5148" i="3"/>
  <c r="H5148" i="3" s="1" a="1"/>
  <c r="H5148" i="3" s="1"/>
  <c r="S5147" i="3"/>
  <c r="T5147" i="3" s="1"/>
  <c r="O5147" i="3" a="1"/>
  <c r="O5147" i="3" s="1"/>
  <c r="P5147" i="3" s="1" a="1"/>
  <c r="P5147" i="3" s="1"/>
  <c r="G5147" i="3"/>
  <c r="H5147" i="3" s="1" a="1"/>
  <c r="H5147" i="3" s="1"/>
  <c r="S5146" i="3"/>
  <c r="T5146" i="3" s="1"/>
  <c r="O5146" i="3" a="1"/>
  <c r="O5146" i="3" s="1"/>
  <c r="P5146" i="3" s="1" a="1"/>
  <c r="P5146" i="3" s="1"/>
  <c r="G5146" i="3"/>
  <c r="H5146" i="3" s="1" a="1"/>
  <c r="H5146" i="3" s="1"/>
  <c r="S5145" i="3"/>
  <c r="T5145" i="3" s="1"/>
  <c r="O5145" i="3" a="1"/>
  <c r="O5145" i="3" s="1"/>
  <c r="P5145" i="3" s="1" a="1"/>
  <c r="P5145" i="3" s="1"/>
  <c r="G5145" i="3"/>
  <c r="H5145" i="3" s="1" a="1"/>
  <c r="H5145" i="3" s="1"/>
  <c r="S5144" i="3"/>
  <c r="T5144" i="3" s="1"/>
  <c r="O5144" i="3" a="1"/>
  <c r="O5144" i="3" s="1"/>
  <c r="P5144" i="3" s="1" a="1"/>
  <c r="P5144" i="3" s="1"/>
  <c r="G5144" i="3"/>
  <c r="H5144" i="3" s="1" a="1"/>
  <c r="H5144" i="3" s="1"/>
  <c r="S5143" i="3"/>
  <c r="T5143" i="3" s="1"/>
  <c r="O5143" i="3" a="1"/>
  <c r="O5143" i="3" s="1"/>
  <c r="P5143" i="3" s="1" a="1"/>
  <c r="P5143" i="3" s="1"/>
  <c r="G5143" i="3"/>
  <c r="H5143" i="3" s="1" a="1"/>
  <c r="H5143" i="3" s="1"/>
  <c r="S5142" i="3"/>
  <c r="T5142" i="3" s="1"/>
  <c r="O5142" i="3" a="1"/>
  <c r="O5142" i="3" s="1"/>
  <c r="P5142" i="3" s="1" a="1"/>
  <c r="P5142" i="3" s="1"/>
  <c r="G5142" i="3"/>
  <c r="H5142" i="3" s="1" a="1"/>
  <c r="H5142" i="3" s="1"/>
  <c r="S5141" i="3"/>
  <c r="T5141" i="3" s="1"/>
  <c r="O5141" i="3" a="1"/>
  <c r="O5141" i="3" s="1"/>
  <c r="P5141" i="3" s="1" a="1"/>
  <c r="P5141" i="3" s="1"/>
  <c r="G5141" i="3"/>
  <c r="H5141" i="3" s="1" a="1"/>
  <c r="H5141" i="3" s="1"/>
  <c r="S5140" i="3"/>
  <c r="T5140" i="3" s="1"/>
  <c r="O5140" i="3" a="1"/>
  <c r="O5140" i="3" s="1"/>
  <c r="P5140" i="3" s="1" a="1"/>
  <c r="P5140" i="3" s="1"/>
  <c r="G5140" i="3"/>
  <c r="H5140" i="3" s="1" a="1"/>
  <c r="H5140" i="3" s="1"/>
  <c r="S5139" i="3"/>
  <c r="T5139" i="3" s="1"/>
  <c r="O5139" i="3" a="1"/>
  <c r="O5139" i="3" s="1"/>
  <c r="P5139" i="3" s="1" a="1"/>
  <c r="P5139" i="3" s="1"/>
  <c r="G5139" i="3"/>
  <c r="H5139" i="3" s="1" a="1"/>
  <c r="H5139" i="3" s="1"/>
  <c r="S5138" i="3"/>
  <c r="T5138" i="3" s="1"/>
  <c r="O5138" i="3" a="1"/>
  <c r="O5138" i="3" s="1"/>
  <c r="P5138" i="3" s="1" a="1"/>
  <c r="P5138" i="3" s="1"/>
  <c r="G5138" i="3"/>
  <c r="H5138" i="3" s="1" a="1"/>
  <c r="H5138" i="3" s="1"/>
  <c r="S5137" i="3"/>
  <c r="T5137" i="3" s="1"/>
  <c r="O5137" i="3" a="1"/>
  <c r="O5137" i="3" s="1"/>
  <c r="P5137" i="3" s="1" a="1"/>
  <c r="P5137" i="3" s="1"/>
  <c r="G5137" i="3"/>
  <c r="H5137" i="3" s="1" a="1"/>
  <c r="H5137" i="3" s="1"/>
  <c r="S5095" i="3"/>
  <c r="T5095" i="3" s="1"/>
  <c r="O5095" i="3" a="1"/>
  <c r="O5095" i="3" s="1"/>
  <c r="G5095" i="3"/>
  <c r="H5095" i="3" s="1" a="1"/>
  <c r="H5095" i="3" s="1"/>
  <c r="S5094" i="3"/>
  <c r="T5094" i="3" s="1"/>
  <c r="O5094" i="3" a="1"/>
  <c r="O5094" i="3" s="1"/>
  <c r="G5094" i="3"/>
  <c r="H5094" i="3" s="1" a="1"/>
  <c r="H5094" i="3" s="1"/>
  <c r="S5093" i="3"/>
  <c r="T5093" i="3" s="1"/>
  <c r="O5093" i="3" a="1"/>
  <c r="O5093" i="3" s="1"/>
  <c r="G5093" i="3"/>
  <c r="H5093" i="3" s="1" a="1"/>
  <c r="H5093" i="3" s="1"/>
  <c r="S5092" i="3"/>
  <c r="T5092" i="3" s="1"/>
  <c r="O5092" i="3" a="1"/>
  <c r="O5092" i="3" s="1"/>
  <c r="G5092" i="3"/>
  <c r="H5092" i="3" s="1" a="1"/>
  <c r="H5092" i="3" s="1"/>
  <c r="S5091" i="3"/>
  <c r="T5091" i="3" s="1"/>
  <c r="O5091" i="3" a="1"/>
  <c r="O5091" i="3" s="1"/>
  <c r="G5091" i="3"/>
  <c r="H5091" i="3" s="1" a="1"/>
  <c r="H5091" i="3" s="1"/>
  <c r="S5090" i="3"/>
  <c r="T5090" i="3" s="1"/>
  <c r="O5090" i="3" a="1"/>
  <c r="O5090" i="3" s="1"/>
  <c r="G5090" i="3"/>
  <c r="H5090" i="3" s="1" a="1"/>
  <c r="H5090" i="3" s="1"/>
  <c r="Q5089" i="3"/>
  <c r="S5089" i="3" s="1"/>
  <c r="T5089" i="3" s="1"/>
  <c r="O5089" i="3" a="1"/>
  <c r="O5089" i="3" s="1"/>
  <c r="G5089" i="3"/>
  <c r="H5089" i="3" s="1" a="1"/>
  <c r="H5089" i="3" s="1"/>
  <c r="S5088" i="3"/>
  <c r="T5088" i="3" s="1"/>
  <c r="O5088" i="3" a="1"/>
  <c r="O5088" i="3" s="1"/>
  <c r="G5088" i="3"/>
  <c r="H5088" i="3" s="1" a="1"/>
  <c r="H5088" i="3" s="1"/>
  <c r="S5087" i="3"/>
  <c r="T5087" i="3" s="1"/>
  <c r="O5087" i="3" a="1"/>
  <c r="O5087" i="3" s="1"/>
  <c r="G5087" i="3"/>
  <c r="H5087" i="3" s="1" a="1"/>
  <c r="H5087" i="3" s="1"/>
  <c r="S5086" i="3"/>
  <c r="T5086" i="3" s="1"/>
  <c r="O5086" i="3" a="1"/>
  <c r="O5086" i="3" s="1"/>
  <c r="G5086" i="3"/>
  <c r="H5086" i="3" s="1" a="1"/>
  <c r="H5086" i="3" s="1"/>
  <c r="S5085" i="3"/>
  <c r="T5085" i="3" s="1"/>
  <c r="O5085" i="3" a="1"/>
  <c r="O5085" i="3" s="1"/>
  <c r="G5085" i="3"/>
  <c r="H5085" i="3" s="1" a="1"/>
  <c r="H5085" i="3" s="1"/>
  <c r="S5084" i="3"/>
  <c r="T5084" i="3" s="1"/>
  <c r="O5084" i="3" a="1"/>
  <c r="O5084" i="3" s="1"/>
  <c r="G5084" i="3"/>
  <c r="H5084" i="3" s="1" a="1"/>
  <c r="H5084" i="3" s="1"/>
  <c r="S5083" i="3"/>
  <c r="T5083" i="3" s="1"/>
  <c r="O5083" i="3" a="1"/>
  <c r="O5083" i="3" s="1"/>
  <c r="G5083" i="3"/>
  <c r="H5083" i="3" s="1" a="1"/>
  <c r="H5083" i="3" s="1"/>
  <c r="S5082" i="3"/>
  <c r="T5082" i="3" s="1"/>
  <c r="O5082" i="3" a="1"/>
  <c r="O5082" i="3" s="1"/>
  <c r="G5082" i="3"/>
  <c r="H5082" i="3" s="1" a="1"/>
  <c r="H5082" i="3" s="1"/>
  <c r="S5081" i="3"/>
  <c r="T5081" i="3" s="1"/>
  <c r="O5081" i="3" a="1"/>
  <c r="O5081" i="3" s="1"/>
  <c r="G5081" i="3"/>
  <c r="H5081" i="3" s="1" a="1"/>
  <c r="H5081" i="3" s="1"/>
  <c r="Q5080" i="3"/>
  <c r="S5080" i="3" s="1"/>
  <c r="T5080" i="3" s="1"/>
  <c r="O5080" i="3" a="1"/>
  <c r="O5080" i="3" s="1"/>
  <c r="G5080" i="3"/>
  <c r="H5080" i="3" s="1" a="1"/>
  <c r="H5080" i="3" s="1"/>
  <c r="S5079" i="3"/>
  <c r="T5079" i="3" s="1"/>
  <c r="O5079" i="3" a="1"/>
  <c r="O5079" i="3" s="1"/>
  <c r="G5079" i="3"/>
  <c r="H5079" i="3" s="1" a="1"/>
  <c r="H5079" i="3" s="1"/>
  <c r="S5078" i="3"/>
  <c r="T5078" i="3" s="1"/>
  <c r="O5078" i="3" a="1"/>
  <c r="O5078" i="3" s="1"/>
  <c r="G5078" i="3"/>
  <c r="H5078" i="3" s="1" a="1"/>
  <c r="H5078" i="3" s="1"/>
  <c r="S5077" i="3"/>
  <c r="T5077" i="3" s="1"/>
  <c r="O5077" i="3" a="1"/>
  <c r="O5077" i="3" s="1"/>
  <c r="G5077" i="3"/>
  <c r="H5077" i="3" s="1" a="1"/>
  <c r="H5077" i="3" s="1"/>
  <c r="S5076" i="3"/>
  <c r="T5076" i="3" s="1"/>
  <c r="O5076" i="3" a="1"/>
  <c r="O5076" i="3" s="1"/>
  <c r="G5076" i="3"/>
  <c r="H5076" i="3" s="1" a="1"/>
  <c r="H5076" i="3" s="1"/>
  <c r="S5075" i="3"/>
  <c r="T5075" i="3" s="1"/>
  <c r="O5075" i="3" a="1"/>
  <c r="O5075" i="3" s="1"/>
  <c r="G5075" i="3"/>
  <c r="H5075" i="3" s="1" a="1"/>
  <c r="H5075" i="3" s="1"/>
  <c r="S5074" i="3"/>
  <c r="T5074" i="3" s="1"/>
  <c r="O5074" i="3" a="1"/>
  <c r="O5074" i="3" s="1"/>
  <c r="G5074" i="3"/>
  <c r="H5074" i="3" s="1" a="1"/>
  <c r="H5074" i="3" s="1"/>
  <c r="S5073" i="3"/>
  <c r="T5073" i="3" s="1"/>
  <c r="O5073" i="3" a="1"/>
  <c r="O5073" i="3" s="1"/>
  <c r="G5073" i="3"/>
  <c r="H5073" i="3" s="1" a="1"/>
  <c r="H5073" i="3" s="1"/>
  <c r="S5072" i="3"/>
  <c r="T5072" i="3" s="1"/>
  <c r="O5072" i="3" a="1"/>
  <c r="O5072" i="3" s="1"/>
  <c r="G5072" i="3"/>
  <c r="H5072" i="3" s="1" a="1"/>
  <c r="H5072" i="3" s="1"/>
  <c r="Q5071" i="3"/>
  <c r="S5071" i="3" s="1"/>
  <c r="T5071" i="3" s="1"/>
  <c r="O5071" i="3" a="1"/>
  <c r="O5071" i="3" s="1"/>
  <c r="G5071" i="3"/>
  <c r="H5071" i="3" s="1" a="1"/>
  <c r="H5071" i="3" s="1"/>
  <c r="S5070" i="3"/>
  <c r="T5070" i="3" s="1"/>
  <c r="O5070" i="3" a="1"/>
  <c r="O5070" i="3" s="1"/>
  <c r="G5070" i="3"/>
  <c r="H5070" i="3" s="1" a="1"/>
  <c r="H5070" i="3" s="1"/>
  <c r="S5069" i="3"/>
  <c r="T5069" i="3" s="1"/>
  <c r="O5069" i="3" a="1"/>
  <c r="O5069" i="3" s="1"/>
  <c r="G5069" i="3"/>
  <c r="H5069" i="3" s="1" a="1"/>
  <c r="H5069" i="3" s="1"/>
  <c r="S5068" i="3"/>
  <c r="T5068" i="3" s="1"/>
  <c r="O5068" i="3" a="1"/>
  <c r="O5068" i="3" s="1"/>
  <c r="G5068" i="3"/>
  <c r="H5068" i="3" s="1" a="1"/>
  <c r="H5068" i="3" s="1"/>
  <c r="S5067" i="3"/>
  <c r="T5067" i="3" s="1"/>
  <c r="O5067" i="3" a="1"/>
  <c r="O5067" i="3" s="1"/>
  <c r="G5067" i="3"/>
  <c r="H5067" i="3" s="1" a="1"/>
  <c r="H5067" i="3" s="1"/>
  <c r="S5066" i="3"/>
  <c r="T5066" i="3" s="1"/>
  <c r="O5066" i="3" a="1"/>
  <c r="O5066" i="3" s="1"/>
  <c r="G5066" i="3"/>
  <c r="H5066" i="3" s="1" a="1"/>
  <c r="H5066" i="3" s="1"/>
  <c r="S5065" i="3"/>
  <c r="T5065" i="3" s="1"/>
  <c r="O5065" i="3" a="1"/>
  <c r="O5065" i="3" s="1"/>
  <c r="G5065" i="3"/>
  <c r="H5065" i="3" s="1" a="1"/>
  <c r="H5065" i="3" s="1"/>
  <c r="S5064" i="3"/>
  <c r="T5064" i="3" s="1"/>
  <c r="O5064" i="3" a="1"/>
  <c r="O5064" i="3" s="1"/>
  <c r="G5064" i="3"/>
  <c r="H5064" i="3" s="1" a="1"/>
  <c r="H5064" i="3" s="1"/>
  <c r="S5063" i="3"/>
  <c r="T5063" i="3" s="1"/>
  <c r="O5063" i="3" a="1"/>
  <c r="O5063" i="3" s="1"/>
  <c r="G5063" i="3"/>
  <c r="H5063" i="3" s="1" a="1"/>
  <c r="H5063" i="3" s="1"/>
  <c r="Q5062" i="3"/>
  <c r="S5062" i="3" s="1"/>
  <c r="T5062" i="3" s="1"/>
  <c r="O5062" i="3" a="1"/>
  <c r="O5062" i="3" s="1"/>
  <c r="G5062" i="3"/>
  <c r="H5062" i="3" s="1" a="1"/>
  <c r="H5062" i="3" s="1"/>
  <c r="S5061" i="3"/>
  <c r="T5061" i="3" s="1"/>
  <c r="O5061" i="3" a="1"/>
  <c r="O5061" i="3" s="1"/>
  <c r="G5061" i="3"/>
  <c r="H5061" i="3" s="1" a="1"/>
  <c r="H5061" i="3" s="1"/>
  <c r="S5060" i="3"/>
  <c r="T5060" i="3" s="1"/>
  <c r="O5060" i="3" a="1"/>
  <c r="O5060" i="3" s="1"/>
  <c r="G5060" i="3"/>
  <c r="H5060" i="3" s="1" a="1"/>
  <c r="H5060" i="3" s="1"/>
  <c r="S4984" i="3"/>
  <c r="T4984" i="3" s="1"/>
  <c r="O4984" i="3" a="1"/>
  <c r="O4984" i="3" s="1"/>
  <c r="G4984" i="3"/>
  <c r="H4984" i="3" s="1" a="1"/>
  <c r="H4984" i="3" s="1"/>
  <c r="S4983" i="3"/>
  <c r="T4983" i="3" s="1"/>
  <c r="O4983" i="3" a="1"/>
  <c r="O4983" i="3" s="1"/>
  <c r="G4983" i="3"/>
  <c r="H4983" i="3" s="1" a="1"/>
  <c r="H4983" i="3" s="1"/>
  <c r="S4982" i="3"/>
  <c r="T4982" i="3" s="1"/>
  <c r="O4982" i="3" a="1"/>
  <c r="O4982" i="3" s="1"/>
  <c r="G4982" i="3"/>
  <c r="H4982" i="3" s="1" a="1"/>
  <c r="H4982" i="3" s="1"/>
  <c r="S4981" i="3"/>
  <c r="T4981" i="3" s="1"/>
  <c r="O4981" i="3" a="1"/>
  <c r="O4981" i="3" s="1"/>
  <c r="G4981" i="3"/>
  <c r="H4981" i="3" s="1" a="1"/>
  <c r="H4981" i="3" s="1"/>
  <c r="S4980" i="3"/>
  <c r="T4980" i="3" s="1"/>
  <c r="O4980" i="3" a="1"/>
  <c r="O4980" i="3" s="1"/>
  <c r="G4980" i="3"/>
  <c r="H4980" i="3" s="1" a="1"/>
  <c r="H4980" i="3" s="1"/>
  <c r="S4934" i="3"/>
  <c r="T4934" i="3" s="1"/>
  <c r="O4934" i="3" a="1"/>
  <c r="O4934" i="3" s="1"/>
  <c r="G4934" i="3"/>
  <c r="H4934" i="3" s="1" a="1"/>
  <c r="H4934" i="3" s="1"/>
  <c r="S4933" i="3"/>
  <c r="T4933" i="3" s="1"/>
  <c r="O4933" i="3" a="1"/>
  <c r="O4933" i="3" s="1"/>
  <c r="G4933" i="3"/>
  <c r="H4933" i="3" s="1" a="1"/>
  <c r="H4933" i="3" s="1"/>
  <c r="S4932" i="3"/>
  <c r="T4932" i="3" s="1"/>
  <c r="O4932" i="3" a="1"/>
  <c r="O4932" i="3" s="1"/>
  <c r="G4932" i="3"/>
  <c r="H4932" i="3" s="1" a="1"/>
  <c r="H4932" i="3" s="1"/>
  <c r="S4931" i="3"/>
  <c r="T4931" i="3" s="1"/>
  <c r="O4931" i="3" a="1"/>
  <c r="O4931" i="3" s="1"/>
  <c r="G4931" i="3"/>
  <c r="H4931" i="3" s="1" a="1"/>
  <c r="H4931" i="3" s="1"/>
  <c r="S4930" i="3"/>
  <c r="T4930" i="3" s="1"/>
  <c r="O4930" i="3" a="1"/>
  <c r="O4930" i="3" s="1"/>
  <c r="G4930" i="3"/>
  <c r="H4930" i="3" s="1" a="1"/>
  <c r="H4930" i="3" s="1"/>
  <c r="S4929" i="3"/>
  <c r="T4929" i="3" s="1"/>
  <c r="O4929" i="3" a="1"/>
  <c r="O4929" i="3" s="1"/>
  <c r="G4929" i="3"/>
  <c r="H4929" i="3" s="1" a="1"/>
  <c r="H4929" i="3" s="1"/>
  <c r="S4928" i="3"/>
  <c r="T4928" i="3" s="1"/>
  <c r="O4928" i="3" a="1"/>
  <c r="O4928" i="3" s="1"/>
  <c r="G4928" i="3"/>
  <c r="H4928" i="3" s="1" a="1"/>
  <c r="H4928" i="3" s="1"/>
  <c r="S4927" i="3"/>
  <c r="T4927" i="3" s="1"/>
  <c r="O4927" i="3" a="1"/>
  <c r="O4927" i="3" s="1"/>
  <c r="G4927" i="3"/>
  <c r="H4927" i="3" s="1" a="1"/>
  <c r="H4927" i="3" s="1"/>
  <c r="S4926" i="3"/>
  <c r="T4926" i="3" s="1"/>
  <c r="O4926" i="3" a="1"/>
  <c r="O4926" i="3" s="1"/>
  <c r="G4926" i="3"/>
  <c r="H4926" i="3" s="1" a="1"/>
  <c r="H4926" i="3" s="1"/>
  <c r="S4925" i="3"/>
  <c r="T4925" i="3" s="1"/>
  <c r="O4925" i="3" a="1"/>
  <c r="O4925" i="3" s="1"/>
  <c r="G4925" i="3"/>
  <c r="H4925" i="3" s="1" a="1"/>
  <c r="H4925" i="3" s="1"/>
  <c r="S4924" i="3"/>
  <c r="T4924" i="3" s="1"/>
  <c r="O4924" i="3" a="1"/>
  <c r="O4924" i="3" s="1"/>
  <c r="G4924" i="3"/>
  <c r="H4924" i="3" s="1" a="1"/>
  <c r="H4924" i="3" s="1"/>
  <c r="S4923" i="3"/>
  <c r="T4923" i="3" s="1"/>
  <c r="O4923" i="3" a="1"/>
  <c r="O4923" i="3" s="1"/>
  <c r="G4923" i="3"/>
  <c r="H4923" i="3" s="1" a="1"/>
  <c r="H4923" i="3" s="1"/>
  <c r="S4922" i="3"/>
  <c r="T4922" i="3" s="1"/>
  <c r="O4922" i="3" a="1"/>
  <c r="O4922" i="3" s="1"/>
  <c r="G4922" i="3"/>
  <c r="H4922" i="3" s="1" a="1"/>
  <c r="H4922" i="3" s="1"/>
  <c r="S4921" i="3"/>
  <c r="T4921" i="3" s="1"/>
  <c r="O4921" i="3" a="1"/>
  <c r="O4921" i="3" s="1"/>
  <c r="G4921" i="3"/>
  <c r="H4921" i="3" s="1" a="1"/>
  <c r="H4921" i="3" s="1"/>
  <c r="S4920" i="3"/>
  <c r="T4920" i="3" s="1"/>
  <c r="O4920" i="3" a="1"/>
  <c r="O4920" i="3" s="1"/>
  <c r="G4920" i="3"/>
  <c r="H4920" i="3" s="1" a="1"/>
  <c r="H4920" i="3" s="1"/>
  <c r="S4919" i="3"/>
  <c r="T4919" i="3" s="1"/>
  <c r="O4919" i="3" a="1"/>
  <c r="O4919" i="3" s="1"/>
  <c r="G4919" i="3"/>
  <c r="H4919" i="3" s="1" a="1"/>
  <c r="H4919" i="3" s="1"/>
  <c r="S4918" i="3"/>
  <c r="T4918" i="3" s="1"/>
  <c r="O4918" i="3" a="1"/>
  <c r="O4918" i="3" s="1"/>
  <c r="G4918" i="3"/>
  <c r="H4918" i="3" s="1" a="1"/>
  <c r="H4918" i="3" s="1"/>
  <c r="S4917" i="3"/>
  <c r="T4917" i="3" s="1"/>
  <c r="O4917" i="3" a="1"/>
  <c r="O4917" i="3" s="1"/>
  <c r="G4917" i="3"/>
  <c r="H4917" i="3" s="1" a="1"/>
  <c r="H4917" i="3" s="1"/>
  <c r="S4916" i="3"/>
  <c r="T4916" i="3" s="1"/>
  <c r="O4916" i="3" a="1"/>
  <c r="O4916" i="3" s="1"/>
  <c r="G4916" i="3"/>
  <c r="H4916" i="3" s="1" a="1"/>
  <c r="H4916" i="3" s="1"/>
  <c r="S4915" i="3"/>
  <c r="T4915" i="3" s="1"/>
  <c r="O4915" i="3" a="1"/>
  <c r="O4915" i="3" s="1"/>
  <c r="G4915" i="3"/>
  <c r="H4915" i="3" s="1" a="1"/>
  <c r="H4915" i="3" s="1"/>
  <c r="S4914" i="3"/>
  <c r="T4914" i="3" s="1"/>
  <c r="O4914" i="3" a="1"/>
  <c r="O4914" i="3" s="1"/>
  <c r="G4914" i="3"/>
  <c r="H4914" i="3" s="1" a="1"/>
  <c r="H4914" i="3" s="1"/>
  <c r="S4913" i="3"/>
  <c r="T4913" i="3" s="1"/>
  <c r="O4913" i="3" a="1"/>
  <c r="O4913" i="3" s="1"/>
  <c r="G4913" i="3"/>
  <c r="H4913" i="3" s="1" a="1"/>
  <c r="H4913" i="3" s="1"/>
  <c r="S4912" i="3"/>
  <c r="T4912" i="3" s="1"/>
  <c r="O4912" i="3" a="1"/>
  <c r="O4912" i="3" s="1"/>
  <c r="G4912" i="3"/>
  <c r="H4912" i="3" s="1" a="1"/>
  <c r="H4912" i="3" s="1"/>
  <c r="S4911" i="3"/>
  <c r="T4911" i="3" s="1"/>
  <c r="O4911" i="3" a="1"/>
  <c r="O4911" i="3" s="1"/>
  <c r="G4911" i="3"/>
  <c r="H4911" i="3" s="1" a="1"/>
  <c r="H4911" i="3" s="1"/>
  <c r="S4910" i="3"/>
  <c r="T4910" i="3" s="1"/>
  <c r="O4910" i="3" a="1"/>
  <c r="O4910" i="3" s="1"/>
  <c r="G4910" i="3"/>
  <c r="H4910" i="3" s="1" a="1"/>
  <c r="H4910" i="3" s="1"/>
  <c r="S4909" i="3"/>
  <c r="T4909" i="3" s="1"/>
  <c r="O4909" i="3" a="1"/>
  <c r="O4909" i="3" s="1"/>
  <c r="G4909" i="3"/>
  <c r="H4909" i="3" s="1" a="1"/>
  <c r="H4909" i="3" s="1"/>
  <c r="S4908" i="3"/>
  <c r="T4908" i="3" s="1"/>
  <c r="O4908" i="3" a="1"/>
  <c r="O4908" i="3" s="1"/>
  <c r="G4908" i="3"/>
  <c r="H4908" i="3" s="1" a="1"/>
  <c r="H4908" i="3" s="1"/>
  <c r="S4907" i="3"/>
  <c r="T4907" i="3" s="1"/>
  <c r="O4907" i="3" a="1"/>
  <c r="O4907" i="3" s="1"/>
  <c r="G4907" i="3"/>
  <c r="H4907" i="3" s="1" a="1"/>
  <c r="H4907" i="3" s="1"/>
  <c r="S4906" i="3"/>
  <c r="T4906" i="3" s="1"/>
  <c r="O4906" i="3" a="1"/>
  <c r="O4906" i="3" s="1"/>
  <c r="G4906" i="3"/>
  <c r="H4906" i="3" s="1" a="1"/>
  <c r="H4906" i="3" s="1"/>
  <c r="S4905" i="3"/>
  <c r="T4905" i="3" s="1"/>
  <c r="O4905" i="3" a="1"/>
  <c r="O4905" i="3" s="1"/>
  <c r="G4905" i="3"/>
  <c r="H4905" i="3" s="1" a="1"/>
  <c r="H4905" i="3" s="1"/>
  <c r="S4904" i="3"/>
  <c r="T4904" i="3" s="1"/>
  <c r="O4904" i="3" a="1"/>
  <c r="O4904" i="3" s="1"/>
  <c r="G4904" i="3"/>
  <c r="H4904" i="3" s="1" a="1"/>
  <c r="H4904" i="3" s="1"/>
  <c r="S4903" i="3"/>
  <c r="T4903" i="3" s="1"/>
  <c r="O4903" i="3" a="1"/>
  <c r="O4903" i="3" s="1"/>
  <c r="G4903" i="3"/>
  <c r="H4903" i="3" s="1" a="1"/>
  <c r="H4903" i="3" s="1"/>
  <c r="S4902" i="3"/>
  <c r="T4902" i="3" s="1"/>
  <c r="O4902" i="3" a="1"/>
  <c r="O4902" i="3" s="1"/>
  <c r="G4902" i="3"/>
  <c r="H4902" i="3" s="1" a="1"/>
  <c r="H4902" i="3" s="1"/>
  <c r="S4901" i="3"/>
  <c r="T4901" i="3" s="1"/>
  <c r="O4901" i="3" a="1"/>
  <c r="O4901" i="3" s="1"/>
  <c r="G4901" i="3"/>
  <c r="H4901" i="3" s="1" a="1"/>
  <c r="H4901" i="3" s="1"/>
  <c r="S4900" i="3"/>
  <c r="T4900" i="3" s="1"/>
  <c r="O4900" i="3" a="1"/>
  <c r="O4900" i="3" s="1"/>
  <c r="G4900" i="3"/>
  <c r="H4900" i="3" s="1" a="1"/>
  <c r="H4900" i="3" s="1"/>
  <c r="S4899" i="3"/>
  <c r="T4899" i="3" s="1"/>
  <c r="O4899" i="3" a="1"/>
  <c r="O4899" i="3" s="1"/>
  <c r="G4899" i="3"/>
  <c r="H4899" i="3" s="1" a="1"/>
  <c r="H4899" i="3" s="1"/>
  <c r="S4898" i="3"/>
  <c r="T4898" i="3" s="1"/>
  <c r="O4898" i="3" a="1"/>
  <c r="O4898" i="3" s="1"/>
  <c r="G4898" i="3"/>
  <c r="H4898" i="3" s="1" a="1"/>
  <c r="H4898" i="3" s="1"/>
  <c r="S4897" i="3"/>
  <c r="T4897" i="3" s="1"/>
  <c r="O4897" i="3" a="1"/>
  <c r="O4897" i="3" s="1"/>
  <c r="G4897" i="3"/>
  <c r="H4897" i="3" s="1" a="1"/>
  <c r="H4897" i="3" s="1"/>
  <c r="S4896" i="3"/>
  <c r="T4896" i="3" s="1"/>
  <c r="O4896" i="3" a="1"/>
  <c r="O4896" i="3" s="1"/>
  <c r="G4896" i="3"/>
  <c r="H4896" i="3" s="1" a="1"/>
  <c r="H4896" i="3" s="1"/>
  <c r="S4895" i="3"/>
  <c r="T4895" i="3" s="1"/>
  <c r="O4895" i="3" a="1"/>
  <c r="O4895" i="3" s="1"/>
  <c r="G4895" i="3"/>
  <c r="H4895" i="3" s="1" a="1"/>
  <c r="H4895" i="3" s="1"/>
  <c r="S4894" i="3"/>
  <c r="T4894" i="3" s="1"/>
  <c r="O4894" i="3" a="1"/>
  <c r="O4894" i="3" s="1"/>
  <c r="G4894" i="3"/>
  <c r="H4894" i="3" s="1" a="1"/>
  <c r="H4894" i="3" s="1"/>
  <c r="S4893" i="3"/>
  <c r="T4893" i="3" s="1"/>
  <c r="O4893" i="3" a="1"/>
  <c r="O4893" i="3" s="1"/>
  <c r="G4893" i="3"/>
  <c r="H4893" i="3" s="1" a="1"/>
  <c r="H4893" i="3" s="1"/>
  <c r="S4892" i="3"/>
  <c r="T4892" i="3" s="1"/>
  <c r="O4892" i="3" a="1"/>
  <c r="O4892" i="3" s="1"/>
  <c r="G4892" i="3"/>
  <c r="H4892" i="3" s="1" a="1"/>
  <c r="H4892" i="3" s="1"/>
  <c r="S4891" i="3"/>
  <c r="T4891" i="3" s="1"/>
  <c r="O4891" i="3" a="1"/>
  <c r="O4891" i="3" s="1"/>
  <c r="G4891" i="3"/>
  <c r="H4891" i="3" s="1" a="1"/>
  <c r="H4891" i="3" s="1"/>
  <c r="S4890" i="3"/>
  <c r="T4890" i="3" s="1"/>
  <c r="O4890" i="3" a="1"/>
  <c r="O4890" i="3" s="1"/>
  <c r="G4890" i="3"/>
  <c r="H4890" i="3" s="1" a="1"/>
  <c r="H4890" i="3" s="1"/>
  <c r="S4882" i="3"/>
  <c r="T4882" i="3" s="1"/>
  <c r="O4882" i="3" a="1"/>
  <c r="O4882" i="3" s="1"/>
  <c r="G4882" i="3"/>
  <c r="H4882" i="3" s="1" a="1"/>
  <c r="H4882" i="3" s="1"/>
  <c r="S4881" i="3"/>
  <c r="T4881" i="3" s="1"/>
  <c r="O4881" i="3" a="1"/>
  <c r="O4881" i="3" s="1"/>
  <c r="G4881" i="3"/>
  <c r="H4881" i="3" s="1" a="1"/>
  <c r="H4881" i="3" s="1"/>
  <c r="S4880" i="3"/>
  <c r="T4880" i="3" s="1"/>
  <c r="O4880" i="3" a="1"/>
  <c r="O4880" i="3" s="1"/>
  <c r="G4880" i="3"/>
  <c r="H4880" i="3" s="1" a="1"/>
  <c r="H4880" i="3" s="1"/>
  <c r="S4879" i="3"/>
  <c r="T4879" i="3" s="1"/>
  <c r="O4879" i="3" a="1"/>
  <c r="O4879" i="3" s="1"/>
  <c r="G4879" i="3"/>
  <c r="H4879" i="3" s="1" a="1"/>
  <c r="H4879" i="3" s="1"/>
  <c r="S4878" i="3"/>
  <c r="T4878" i="3" s="1"/>
  <c r="O4878" i="3" a="1"/>
  <c r="O4878" i="3" s="1"/>
  <c r="G4878" i="3"/>
  <c r="H4878" i="3" s="1" a="1"/>
  <c r="H4878" i="3" s="1"/>
  <c r="S4877" i="3"/>
  <c r="T4877" i="3" s="1"/>
  <c r="O4877" i="3" a="1"/>
  <c r="O4877" i="3" s="1"/>
  <c r="G4877" i="3"/>
  <c r="H4877" i="3" s="1" a="1"/>
  <c r="H4877" i="3" s="1"/>
  <c r="S4876" i="3"/>
  <c r="T4876" i="3" s="1"/>
  <c r="O4876" i="3" a="1"/>
  <c r="O4876" i="3" s="1"/>
  <c r="G4876" i="3"/>
  <c r="H4876" i="3" s="1" a="1"/>
  <c r="H4876" i="3" s="1"/>
  <c r="S4815" i="3"/>
  <c r="T4815" i="3" s="1"/>
  <c r="O4815" i="3" a="1"/>
  <c r="O4815" i="3" s="1"/>
  <c r="G4815" i="3"/>
  <c r="H4815" i="3" s="1" a="1"/>
  <c r="H4815" i="3" s="1"/>
  <c r="S4814" i="3"/>
  <c r="T4814" i="3" s="1"/>
  <c r="O4814" i="3" a="1"/>
  <c r="O4814" i="3" s="1"/>
  <c r="G4814" i="3"/>
  <c r="H4814" i="3" s="1" a="1"/>
  <c r="H4814" i="3" s="1"/>
  <c r="S4813" i="3"/>
  <c r="T4813" i="3" s="1"/>
  <c r="O4813" i="3" a="1"/>
  <c r="O4813" i="3" s="1"/>
  <c r="G4813" i="3"/>
  <c r="H4813" i="3" s="1" a="1"/>
  <c r="H4813" i="3" s="1"/>
  <c r="S4812" i="3"/>
  <c r="T4812" i="3" s="1"/>
  <c r="O4812" i="3" a="1"/>
  <c r="O4812" i="3" s="1"/>
  <c r="G4812" i="3"/>
  <c r="H4812" i="3" s="1" a="1"/>
  <c r="H4812" i="3" s="1"/>
  <c r="S4811" i="3"/>
  <c r="T4811" i="3" s="1"/>
  <c r="O4811" i="3" a="1"/>
  <c r="O4811" i="3" s="1"/>
  <c r="G4811" i="3"/>
  <c r="H4811" i="3" s="1" a="1"/>
  <c r="H4811" i="3" s="1"/>
  <c r="S4810" i="3"/>
  <c r="T4810" i="3" s="1"/>
  <c r="O4810" i="3" a="1"/>
  <c r="O4810" i="3" s="1"/>
  <c r="G4810" i="3"/>
  <c r="H4810" i="3" s="1" a="1"/>
  <c r="H4810" i="3" s="1"/>
  <c r="S4809" i="3"/>
  <c r="T4809" i="3" s="1"/>
  <c r="O4809" i="3" a="1"/>
  <c r="O4809" i="3" s="1"/>
  <c r="G4809" i="3"/>
  <c r="H4809" i="3" s="1" a="1"/>
  <c r="H4809" i="3" s="1"/>
  <c r="S4808" i="3"/>
  <c r="T4808" i="3" s="1"/>
  <c r="O4808" i="3" a="1"/>
  <c r="O4808" i="3" s="1"/>
  <c r="G4808" i="3"/>
  <c r="H4808" i="3" s="1" a="1"/>
  <c r="H4808" i="3" s="1"/>
  <c r="S4807" i="3"/>
  <c r="T4807" i="3" s="1"/>
  <c r="O4807" i="3" a="1"/>
  <c r="O4807" i="3" s="1"/>
  <c r="G4807" i="3"/>
  <c r="H4807" i="3" s="1" a="1"/>
  <c r="H4807" i="3" s="1"/>
  <c r="S4806" i="3"/>
  <c r="T4806" i="3" s="1"/>
  <c r="O4806" i="3" a="1"/>
  <c r="O4806" i="3" s="1"/>
  <c r="G4806" i="3"/>
  <c r="H4806" i="3" s="1" a="1"/>
  <c r="H4806" i="3" s="1"/>
  <c r="S4805" i="3"/>
  <c r="T4805" i="3" s="1"/>
  <c r="O4805" i="3" a="1"/>
  <c r="O4805" i="3" s="1"/>
  <c r="G4805" i="3"/>
  <c r="H4805" i="3" s="1" a="1"/>
  <c r="H4805" i="3" s="1"/>
  <c r="S4804" i="3"/>
  <c r="T4804" i="3" s="1"/>
  <c r="O4804" i="3" a="1"/>
  <c r="O4804" i="3" s="1"/>
  <c r="G4804" i="3"/>
  <c r="H4804" i="3" s="1" a="1"/>
  <c r="H4804" i="3" s="1"/>
  <c r="S4803" i="3"/>
  <c r="T4803" i="3" s="1"/>
  <c r="O4803" i="3" a="1"/>
  <c r="O4803" i="3" s="1"/>
  <c r="G4803" i="3"/>
  <c r="H4803" i="3" s="1" a="1"/>
  <c r="H4803" i="3" s="1"/>
  <c r="S4802" i="3"/>
  <c r="T4802" i="3" s="1"/>
  <c r="O4802" i="3" a="1"/>
  <c r="O4802" i="3" s="1"/>
  <c r="G4802" i="3"/>
  <c r="H4802" i="3" s="1" a="1"/>
  <c r="H4802" i="3" s="1"/>
  <c r="S4801" i="3"/>
  <c r="T4801" i="3" s="1"/>
  <c r="O4801" i="3" a="1"/>
  <c r="O4801" i="3" s="1"/>
  <c r="G4801" i="3"/>
  <c r="H4801" i="3" s="1" a="1"/>
  <c r="H4801" i="3" s="1"/>
  <c r="S4800" i="3"/>
  <c r="T4800" i="3" s="1"/>
  <c r="O4800" i="3" a="1"/>
  <c r="O4800" i="3" s="1"/>
  <c r="G4800" i="3"/>
  <c r="H4800" i="3" s="1" a="1"/>
  <c r="H4800" i="3" s="1"/>
  <c r="S4799" i="3"/>
  <c r="T4799" i="3" s="1"/>
  <c r="O4799" i="3" a="1"/>
  <c r="O4799" i="3" s="1"/>
  <c r="G4799" i="3"/>
  <c r="H4799" i="3" s="1" a="1"/>
  <c r="H4799" i="3" s="1"/>
  <c r="S4798" i="3"/>
  <c r="T4798" i="3" s="1"/>
  <c r="O4798" i="3" a="1"/>
  <c r="O4798" i="3" s="1"/>
  <c r="G4798" i="3"/>
  <c r="H4798" i="3" s="1" a="1"/>
  <c r="H4798" i="3" s="1"/>
  <c r="S4797" i="3"/>
  <c r="T4797" i="3" s="1"/>
  <c r="O4797" i="3" a="1"/>
  <c r="O4797" i="3" s="1"/>
  <c r="G4797" i="3"/>
  <c r="H4797" i="3" s="1" a="1"/>
  <c r="H4797" i="3" s="1"/>
  <c r="S4796" i="3"/>
  <c r="T4796" i="3" s="1"/>
  <c r="O4796" i="3" a="1"/>
  <c r="O4796" i="3" s="1"/>
  <c r="G4796" i="3"/>
  <c r="H4796" i="3" s="1" a="1"/>
  <c r="H4796" i="3" s="1"/>
  <c r="S4795" i="3"/>
  <c r="T4795" i="3" s="1"/>
  <c r="O4795" i="3" a="1"/>
  <c r="O4795" i="3" s="1"/>
  <c r="G4795" i="3"/>
  <c r="H4795" i="3" s="1" a="1"/>
  <c r="H4795" i="3" s="1"/>
  <c r="S4794" i="3"/>
  <c r="T4794" i="3" s="1"/>
  <c r="O4794" i="3" a="1"/>
  <c r="O4794" i="3" s="1"/>
  <c r="G4794" i="3"/>
  <c r="H4794" i="3" s="1" a="1"/>
  <c r="H4794" i="3" s="1"/>
  <c r="S4793" i="3"/>
  <c r="T4793" i="3" s="1"/>
  <c r="O4793" i="3" a="1"/>
  <c r="O4793" i="3" s="1"/>
  <c r="G4793" i="3"/>
  <c r="H4793" i="3" s="1" a="1"/>
  <c r="H4793" i="3" s="1"/>
  <c r="S4792" i="3"/>
  <c r="T4792" i="3" s="1"/>
  <c r="O4792" i="3" a="1"/>
  <c r="O4792" i="3" s="1"/>
  <c r="G4792" i="3"/>
  <c r="H4792" i="3" s="1" a="1"/>
  <c r="H4792" i="3" s="1"/>
  <c r="S4791" i="3"/>
  <c r="T4791" i="3" s="1"/>
  <c r="O4791" i="3" a="1"/>
  <c r="O4791" i="3" s="1"/>
  <c r="G4791" i="3"/>
  <c r="H4791" i="3" s="1" a="1"/>
  <c r="H4791" i="3" s="1"/>
  <c r="S4790" i="3"/>
  <c r="T4790" i="3" s="1"/>
  <c r="O4790" i="3" a="1"/>
  <c r="O4790" i="3" s="1"/>
  <c r="G4790" i="3"/>
  <c r="H4790" i="3" s="1" a="1"/>
  <c r="H4790" i="3" s="1"/>
  <c r="S4789" i="3"/>
  <c r="T4789" i="3" s="1"/>
  <c r="O4789" i="3" a="1"/>
  <c r="O4789" i="3" s="1"/>
  <c r="G4789" i="3"/>
  <c r="H4789" i="3" s="1" a="1"/>
  <c r="H4789" i="3" s="1"/>
  <c r="S4788" i="3"/>
  <c r="T4788" i="3" s="1"/>
  <c r="O4788" i="3" a="1"/>
  <c r="O4788" i="3" s="1"/>
  <c r="G4788" i="3"/>
  <c r="H4788" i="3" s="1" a="1"/>
  <c r="H4788" i="3" s="1"/>
  <c r="S4787" i="3"/>
  <c r="T4787" i="3" s="1"/>
  <c r="O4787" i="3" a="1"/>
  <c r="O4787" i="3" s="1"/>
  <c r="G4787" i="3"/>
  <c r="H4787" i="3" s="1" a="1"/>
  <c r="H4787" i="3" s="1"/>
  <c r="S4786" i="3"/>
  <c r="T4786" i="3" s="1"/>
  <c r="O4786" i="3" a="1"/>
  <c r="O4786" i="3" s="1"/>
  <c r="G4786" i="3"/>
  <c r="H4786" i="3" s="1" a="1"/>
  <c r="H4786" i="3" s="1"/>
  <c r="S4785" i="3"/>
  <c r="T4785" i="3" s="1"/>
  <c r="O4785" i="3" a="1"/>
  <c r="O4785" i="3" s="1"/>
  <c r="G4785" i="3"/>
  <c r="H4785" i="3" s="1" a="1"/>
  <c r="H4785" i="3" s="1"/>
  <c r="S4784" i="3"/>
  <c r="T4784" i="3" s="1"/>
  <c r="O4784" i="3" a="1"/>
  <c r="O4784" i="3" s="1"/>
  <c r="G4784" i="3"/>
  <c r="H4784" i="3" s="1" a="1"/>
  <c r="H4784" i="3" s="1"/>
  <c r="S4783" i="3"/>
  <c r="T4783" i="3" s="1"/>
  <c r="O4783" i="3" a="1"/>
  <c r="O4783" i="3" s="1"/>
  <c r="G4783" i="3"/>
  <c r="H4783" i="3" s="1" a="1"/>
  <c r="H4783" i="3" s="1"/>
  <c r="S4782" i="3"/>
  <c r="T4782" i="3" s="1"/>
  <c r="O4782" i="3" a="1"/>
  <c r="O4782" i="3" s="1"/>
  <c r="G4782" i="3"/>
  <c r="H4782" i="3" s="1" a="1"/>
  <c r="H4782" i="3" s="1"/>
  <c r="S4781" i="3"/>
  <c r="T4781" i="3" s="1"/>
  <c r="O4781" i="3" a="1"/>
  <c r="O4781" i="3" s="1"/>
  <c r="G4781" i="3"/>
  <c r="H4781" i="3" s="1" a="1"/>
  <c r="H4781" i="3" s="1"/>
  <c r="S4780" i="3"/>
  <c r="T4780" i="3" s="1"/>
  <c r="O4780" i="3" a="1"/>
  <c r="O4780" i="3" s="1"/>
  <c r="G4780" i="3"/>
  <c r="H4780" i="3" s="1" a="1"/>
  <c r="H4780" i="3" s="1"/>
  <c r="S4779" i="3"/>
  <c r="T4779" i="3" s="1"/>
  <c r="O4779" i="3" a="1"/>
  <c r="O4779" i="3" s="1"/>
  <c r="G4779" i="3"/>
  <c r="H4779" i="3" s="1" a="1"/>
  <c r="H4779" i="3" s="1"/>
  <c r="S4778" i="3"/>
  <c r="T4778" i="3" s="1"/>
  <c r="O4778" i="3" a="1"/>
  <c r="O4778" i="3" s="1"/>
  <c r="G4778" i="3"/>
  <c r="H4778" i="3" s="1" a="1"/>
  <c r="H4778" i="3" s="1"/>
  <c r="S4777" i="3"/>
  <c r="T4777" i="3" s="1"/>
  <c r="O4777" i="3" a="1"/>
  <c r="O4777" i="3" s="1"/>
  <c r="G4777" i="3"/>
  <c r="H4777" i="3" s="1" a="1"/>
  <c r="H4777" i="3" s="1"/>
  <c r="S4776" i="3"/>
  <c r="T4776" i="3" s="1"/>
  <c r="O4776" i="3" a="1"/>
  <c r="O4776" i="3" s="1"/>
  <c r="G4776" i="3"/>
  <c r="H4776" i="3" s="1" a="1"/>
  <c r="H4776" i="3" s="1"/>
  <c r="S4775" i="3"/>
  <c r="T4775" i="3" s="1"/>
  <c r="O4775" i="3" a="1"/>
  <c r="O4775" i="3" s="1"/>
  <c r="G4775" i="3"/>
  <c r="H4775" i="3" s="1" a="1"/>
  <c r="H4775" i="3" s="1"/>
  <c r="S4774" i="3"/>
  <c r="T4774" i="3" s="1"/>
  <c r="O4774" i="3" a="1"/>
  <c r="O4774" i="3" s="1"/>
  <c r="G4774" i="3"/>
  <c r="H4774" i="3" s="1" a="1"/>
  <c r="H4774" i="3" s="1"/>
  <c r="S4773" i="3"/>
  <c r="T4773" i="3" s="1"/>
  <c r="O4773" i="3" a="1"/>
  <c r="O4773" i="3" s="1"/>
  <c r="G4773" i="3"/>
  <c r="H4773" i="3" s="1" a="1"/>
  <c r="H4773" i="3" s="1"/>
  <c r="S4772" i="3"/>
  <c r="T4772" i="3" s="1"/>
  <c r="O4772" i="3" a="1"/>
  <c r="O4772" i="3" s="1"/>
  <c r="G4772" i="3"/>
  <c r="H4772" i="3" s="1" a="1"/>
  <c r="H4772" i="3" s="1"/>
  <c r="S4771" i="3"/>
  <c r="T4771" i="3" s="1"/>
  <c r="O4771" i="3" a="1"/>
  <c r="O4771" i="3" s="1"/>
  <c r="G4771" i="3"/>
  <c r="H4771" i="3" s="1" a="1"/>
  <c r="H4771" i="3" s="1"/>
  <c r="S4770" i="3"/>
  <c r="T4770" i="3" s="1"/>
  <c r="O4770" i="3" a="1"/>
  <c r="O4770" i="3" s="1"/>
  <c r="G4770" i="3"/>
  <c r="H4770" i="3" s="1" a="1"/>
  <c r="H4770" i="3" s="1"/>
  <c r="S4769" i="3"/>
  <c r="T4769" i="3" s="1"/>
  <c r="O4769" i="3" a="1"/>
  <c r="O4769" i="3" s="1"/>
  <c r="G4769" i="3"/>
  <c r="H4769" i="3" s="1" a="1"/>
  <c r="H4769" i="3" s="1"/>
  <c r="S4768" i="3"/>
  <c r="T4768" i="3" s="1"/>
  <c r="O4768" i="3" a="1"/>
  <c r="O4768" i="3" s="1"/>
  <c r="G4768" i="3"/>
  <c r="H4768" i="3" s="1" a="1"/>
  <c r="H4768" i="3" s="1"/>
  <c r="S4767" i="3"/>
  <c r="T4767" i="3" s="1"/>
  <c r="O4767" i="3" a="1"/>
  <c r="O4767" i="3" s="1"/>
  <c r="G4767" i="3"/>
  <c r="H4767" i="3" s="1" a="1"/>
  <c r="H4767" i="3" s="1"/>
  <c r="S4766" i="3"/>
  <c r="T4766" i="3" s="1"/>
  <c r="O4766" i="3" a="1"/>
  <c r="O4766" i="3" s="1"/>
  <c r="G4766" i="3"/>
  <c r="H4766" i="3" s="1" a="1"/>
  <c r="H4766" i="3" s="1"/>
  <c r="S4765" i="3"/>
  <c r="T4765" i="3" s="1"/>
  <c r="O4765" i="3" a="1"/>
  <c r="O4765" i="3" s="1"/>
  <c r="G4765" i="3"/>
  <c r="H4765" i="3" s="1" a="1"/>
  <c r="H4765" i="3" s="1"/>
  <c r="S4764" i="3"/>
  <c r="T4764" i="3" s="1"/>
  <c r="O4764" i="3" a="1"/>
  <c r="O4764" i="3" s="1"/>
  <c r="G4764" i="3"/>
  <c r="H4764" i="3" s="1" a="1"/>
  <c r="H4764" i="3" s="1"/>
  <c r="S4763" i="3"/>
  <c r="T4763" i="3" s="1"/>
  <c r="O4763" i="3" a="1"/>
  <c r="O4763" i="3" s="1"/>
  <c r="G4763" i="3"/>
  <c r="H4763" i="3" s="1" a="1"/>
  <c r="H4763" i="3" s="1"/>
  <c r="S4762" i="3"/>
  <c r="T4762" i="3" s="1"/>
  <c r="O4762" i="3" a="1"/>
  <c r="O4762" i="3" s="1"/>
  <c r="G4762" i="3"/>
  <c r="H4762" i="3" s="1" a="1"/>
  <c r="H4762" i="3" s="1"/>
  <c r="S4761" i="3"/>
  <c r="T4761" i="3" s="1"/>
  <c r="O4761" i="3" a="1"/>
  <c r="O4761" i="3" s="1"/>
  <c r="G4761" i="3"/>
  <c r="H4761" i="3" s="1" a="1"/>
  <c r="H4761" i="3" s="1"/>
  <c r="S4760" i="3"/>
  <c r="T4760" i="3" s="1"/>
  <c r="O4760" i="3" a="1"/>
  <c r="O4760" i="3" s="1"/>
  <c r="G4760" i="3"/>
  <c r="H4760" i="3" s="1" a="1"/>
  <c r="H4760" i="3" s="1"/>
  <c r="S4759" i="3"/>
  <c r="T4759" i="3" s="1"/>
  <c r="O4759" i="3" a="1"/>
  <c r="O4759" i="3" s="1"/>
  <c r="G4759" i="3"/>
  <c r="H4759" i="3" s="1" a="1"/>
  <c r="H4759" i="3" s="1"/>
  <c r="S4758" i="3"/>
  <c r="T4758" i="3" s="1"/>
  <c r="O4758" i="3" a="1"/>
  <c r="O4758" i="3" s="1"/>
  <c r="G4758" i="3"/>
  <c r="H4758" i="3" s="1" a="1"/>
  <c r="H4758" i="3" s="1"/>
  <c r="S4757" i="3"/>
  <c r="T4757" i="3" s="1"/>
  <c r="O4757" i="3" a="1"/>
  <c r="O4757" i="3" s="1"/>
  <c r="G4757" i="3"/>
  <c r="H4757" i="3" s="1" a="1"/>
  <c r="H4757" i="3" s="1"/>
  <c r="S4756" i="3"/>
  <c r="T4756" i="3" s="1"/>
  <c r="O4756" i="3" a="1"/>
  <c r="O4756" i="3" s="1"/>
  <c r="G4756" i="3"/>
  <c r="H4756" i="3" s="1" a="1"/>
  <c r="H4756" i="3" s="1"/>
  <c r="S4744" i="3"/>
  <c r="T4744" i="3" s="1"/>
  <c r="O4744" i="3" a="1"/>
  <c r="O4744" i="3" s="1"/>
  <c r="G4744" i="3"/>
  <c r="H4744" i="3" s="1" a="1"/>
  <c r="H4744" i="3" s="1"/>
  <c r="S4743" i="3"/>
  <c r="T4743" i="3" s="1"/>
  <c r="O4743" i="3" a="1"/>
  <c r="O4743" i="3" s="1"/>
  <c r="G4743" i="3"/>
  <c r="H4743" i="3" s="1" a="1"/>
  <c r="H4743" i="3" s="1"/>
  <c r="S4718" i="3"/>
  <c r="T4718" i="3" s="1"/>
  <c r="O4718" i="3" a="1"/>
  <c r="O4718" i="3" s="1"/>
  <c r="G4718" i="3"/>
  <c r="H4718" i="3" s="1" a="1"/>
  <c r="H4718" i="3" s="1"/>
  <c r="S4717" i="3"/>
  <c r="T4717" i="3" s="1"/>
  <c r="O4717" i="3" a="1"/>
  <c r="O4717" i="3" s="1"/>
  <c r="G4717" i="3"/>
  <c r="H4717" i="3" s="1" a="1"/>
  <c r="H4717" i="3" s="1"/>
  <c r="S4716" i="3"/>
  <c r="T4716" i="3" s="1"/>
  <c r="O4716" i="3" a="1"/>
  <c r="O4716" i="3" s="1"/>
  <c r="G4716" i="3"/>
  <c r="H4716" i="3" s="1" a="1"/>
  <c r="H4716" i="3" s="1"/>
  <c r="S4715" i="3"/>
  <c r="T4715" i="3" s="1"/>
  <c r="O4715" i="3" a="1"/>
  <c r="O4715" i="3" s="1"/>
  <c r="G4715" i="3"/>
  <c r="H4715" i="3" s="1" a="1"/>
  <c r="H4715" i="3" s="1"/>
  <c r="S4714" i="3"/>
  <c r="T4714" i="3" s="1"/>
  <c r="O4714" i="3" a="1"/>
  <c r="O4714" i="3" s="1"/>
  <c r="G4714" i="3"/>
  <c r="H4714" i="3" s="1" a="1"/>
  <c r="H4714" i="3" s="1"/>
  <c r="S4713" i="3"/>
  <c r="T4713" i="3" s="1"/>
  <c r="O4713" i="3" a="1"/>
  <c r="O4713" i="3" s="1"/>
  <c r="G4713" i="3"/>
  <c r="H4713" i="3" s="1" a="1"/>
  <c r="H4713" i="3" s="1"/>
  <c r="S4712" i="3"/>
  <c r="T4712" i="3" s="1"/>
  <c r="O4712" i="3" a="1"/>
  <c r="O4712" i="3" s="1"/>
  <c r="G4712" i="3"/>
  <c r="H4712" i="3" s="1" a="1"/>
  <c r="H4712" i="3" s="1"/>
  <c r="S4711" i="3"/>
  <c r="T4711" i="3" s="1"/>
  <c r="O4711" i="3" a="1"/>
  <c r="O4711" i="3" s="1"/>
  <c r="G4711" i="3"/>
  <c r="H4711" i="3" s="1" a="1"/>
  <c r="H4711" i="3" s="1"/>
  <c r="S4710" i="3"/>
  <c r="T4710" i="3" s="1"/>
  <c r="O4710" i="3" a="1"/>
  <c r="O4710" i="3" s="1"/>
  <c r="G4710" i="3"/>
  <c r="H4710" i="3" s="1" a="1"/>
  <c r="H4710" i="3" s="1"/>
  <c r="S4709" i="3"/>
  <c r="T4709" i="3" s="1"/>
  <c r="O4709" i="3" a="1"/>
  <c r="O4709" i="3" s="1"/>
  <c r="G4709" i="3"/>
  <c r="H4709" i="3" s="1" a="1"/>
  <c r="H4709" i="3" s="1"/>
  <c r="S4708" i="3"/>
  <c r="T4708" i="3" s="1"/>
  <c r="O4708" i="3" a="1"/>
  <c r="O4708" i="3" s="1"/>
  <c r="G4708" i="3"/>
  <c r="H4708" i="3" s="1" a="1"/>
  <c r="H4708" i="3" s="1"/>
  <c r="S4707" i="3"/>
  <c r="T4707" i="3" s="1"/>
  <c r="O4707" i="3" a="1"/>
  <c r="O4707" i="3" s="1"/>
  <c r="G4707" i="3"/>
  <c r="H4707" i="3" s="1" a="1"/>
  <c r="H4707" i="3" s="1"/>
  <c r="S4706" i="3"/>
  <c r="T4706" i="3" s="1"/>
  <c r="O4706" i="3" a="1"/>
  <c r="O4706" i="3" s="1"/>
  <c r="G4706" i="3"/>
  <c r="H4706" i="3" s="1" a="1"/>
  <c r="H4706" i="3" s="1"/>
  <c r="S4705" i="3"/>
  <c r="T4705" i="3" s="1"/>
  <c r="O4705" i="3" a="1"/>
  <c r="O4705" i="3" s="1"/>
  <c r="G4705" i="3"/>
  <c r="H4705" i="3" s="1" a="1"/>
  <c r="H4705" i="3" s="1"/>
  <c r="S4704" i="3"/>
  <c r="T4704" i="3" s="1"/>
  <c r="O4704" i="3" a="1"/>
  <c r="O4704" i="3" s="1"/>
  <c r="G4704" i="3"/>
  <c r="H4704" i="3" s="1" a="1"/>
  <c r="H4704" i="3" s="1"/>
  <c r="S4703" i="3"/>
  <c r="T4703" i="3" s="1"/>
  <c r="O4703" i="3" a="1"/>
  <c r="O4703" i="3" s="1"/>
  <c r="G4703" i="3"/>
  <c r="H4703" i="3" s="1" a="1"/>
  <c r="H4703" i="3" s="1"/>
  <c r="S4702" i="3"/>
  <c r="T4702" i="3" s="1"/>
  <c r="O4702" i="3" a="1"/>
  <c r="O4702" i="3" s="1"/>
  <c r="G4702" i="3"/>
  <c r="H4702" i="3" s="1" a="1"/>
  <c r="H4702" i="3" s="1"/>
  <c r="S4701" i="3"/>
  <c r="T4701" i="3" s="1"/>
  <c r="O4701" i="3" a="1"/>
  <c r="O4701" i="3" s="1"/>
  <c r="G4701" i="3"/>
  <c r="H4701" i="3" s="1" a="1"/>
  <c r="H4701" i="3" s="1"/>
  <c r="S4700" i="3"/>
  <c r="T4700" i="3" s="1"/>
  <c r="O4700" i="3" a="1"/>
  <c r="O4700" i="3" s="1"/>
  <c r="G4700" i="3"/>
  <c r="H4700" i="3" s="1" a="1"/>
  <c r="H4700" i="3" s="1"/>
  <c r="S4699" i="3"/>
  <c r="T4699" i="3" s="1"/>
  <c r="O4699" i="3" a="1"/>
  <c r="O4699" i="3" s="1"/>
  <c r="G4699" i="3"/>
  <c r="H4699" i="3" s="1" a="1"/>
  <c r="H4699" i="3" s="1"/>
  <c r="S4698" i="3"/>
  <c r="T4698" i="3" s="1"/>
  <c r="O4698" i="3" a="1"/>
  <c r="O4698" i="3" s="1"/>
  <c r="G4698" i="3"/>
  <c r="H4698" i="3" s="1" a="1"/>
  <c r="H4698" i="3" s="1"/>
  <c r="S4697" i="3"/>
  <c r="T4697" i="3" s="1"/>
  <c r="O4697" i="3" a="1"/>
  <c r="O4697" i="3" s="1"/>
  <c r="G4697" i="3"/>
  <c r="H4697" i="3" s="1" a="1"/>
  <c r="H4697" i="3" s="1"/>
  <c r="S4696" i="3"/>
  <c r="T4696" i="3" s="1"/>
  <c r="O4696" i="3" a="1"/>
  <c r="O4696" i="3" s="1"/>
  <c r="G4696" i="3"/>
  <c r="H4696" i="3" s="1" a="1"/>
  <c r="H4696" i="3" s="1"/>
  <c r="S4695" i="3"/>
  <c r="T4695" i="3" s="1"/>
  <c r="O4695" i="3" a="1"/>
  <c r="O4695" i="3" s="1"/>
  <c r="G4695" i="3"/>
  <c r="H4695" i="3" s="1" a="1"/>
  <c r="H4695" i="3" s="1"/>
  <c r="S4692" i="3"/>
  <c r="T4692" i="3" s="1"/>
  <c r="O4692" i="3" a="1"/>
  <c r="O4692" i="3" s="1"/>
  <c r="G4692" i="3"/>
  <c r="H4692" i="3" s="1" a="1"/>
  <c r="H4692" i="3" s="1"/>
  <c r="S4691" i="3"/>
  <c r="T4691" i="3" s="1"/>
  <c r="O4691" i="3" a="1"/>
  <c r="O4691" i="3" s="1"/>
  <c r="G4691" i="3"/>
  <c r="H4691" i="3" s="1" a="1"/>
  <c r="H4691" i="3" s="1"/>
  <c r="S4689" i="3"/>
  <c r="T4689" i="3" s="1"/>
  <c r="O4689" i="3" a="1"/>
  <c r="O4689" i="3" s="1"/>
  <c r="G4689" i="3"/>
  <c r="H4689" i="3" s="1" a="1"/>
  <c r="H4689" i="3" s="1"/>
  <c r="S4640" i="3"/>
  <c r="T4640" i="3" s="1"/>
  <c r="O4640" i="3" a="1"/>
  <c r="O4640" i="3" s="1"/>
  <c r="G4640" i="3"/>
  <c r="H4640" i="3" s="1" a="1"/>
  <c r="H4640" i="3" s="1"/>
  <c r="S4639" i="3"/>
  <c r="T4639" i="3" s="1"/>
  <c r="O4639" i="3" a="1"/>
  <c r="O4639" i="3" s="1"/>
  <c r="G4639" i="3"/>
  <c r="H4639" i="3" s="1" a="1"/>
  <c r="H4639" i="3" s="1"/>
  <c r="S4638" i="3"/>
  <c r="T4638" i="3" s="1"/>
  <c r="O4638" i="3" a="1"/>
  <c r="O4638" i="3" s="1"/>
  <c r="G4638" i="3"/>
  <c r="H4638" i="3" s="1" a="1"/>
  <c r="H4638" i="3" s="1"/>
  <c r="S4637" i="3"/>
  <c r="T4637" i="3" s="1"/>
  <c r="O4637" i="3" a="1"/>
  <c r="O4637" i="3" s="1"/>
  <c r="G4637" i="3"/>
  <c r="H4637" i="3" s="1" a="1"/>
  <c r="H4637" i="3" s="1"/>
  <c r="S4636" i="3"/>
  <c r="T4636" i="3" s="1"/>
  <c r="O4636" i="3" a="1"/>
  <c r="O4636" i="3" s="1"/>
  <c r="G4636" i="3"/>
  <c r="H4636" i="3" s="1" a="1"/>
  <c r="H4636" i="3" s="1"/>
  <c r="S4635" i="3"/>
  <c r="T4635" i="3" s="1"/>
  <c r="O4635" i="3" a="1"/>
  <c r="O4635" i="3" s="1"/>
  <c r="G4635" i="3"/>
  <c r="H4635" i="3" s="1" a="1"/>
  <c r="H4635" i="3" s="1"/>
  <c r="S4634" i="3"/>
  <c r="T4634" i="3" s="1"/>
  <c r="O4634" i="3" a="1"/>
  <c r="O4634" i="3" s="1"/>
  <c r="G4634" i="3"/>
  <c r="H4634" i="3" s="1" a="1"/>
  <c r="H4634" i="3" s="1"/>
  <c r="S4633" i="3"/>
  <c r="T4633" i="3" s="1"/>
  <c r="O4633" i="3" a="1"/>
  <c r="O4633" i="3" s="1"/>
  <c r="G4633" i="3"/>
  <c r="H4633" i="3" s="1" a="1"/>
  <c r="H4633" i="3" s="1"/>
  <c r="S4632" i="3"/>
  <c r="T4632" i="3" s="1"/>
  <c r="O4632" i="3" a="1"/>
  <c r="O4632" i="3" s="1"/>
  <c r="G4632" i="3"/>
  <c r="H4632" i="3" s="1" a="1"/>
  <c r="H4632" i="3" s="1"/>
  <c r="S4631" i="3"/>
  <c r="T4631" i="3" s="1"/>
  <c r="O4631" i="3" a="1"/>
  <c r="O4631" i="3" s="1"/>
  <c r="G4631" i="3"/>
  <c r="H4631" i="3" s="1" a="1"/>
  <c r="H4631" i="3" s="1"/>
  <c r="S4630" i="3"/>
  <c r="T4630" i="3" s="1"/>
  <c r="O4630" i="3" a="1"/>
  <c r="O4630" i="3" s="1"/>
  <c r="G4630" i="3"/>
  <c r="H4630" i="3" s="1" a="1"/>
  <c r="H4630" i="3" s="1"/>
  <c r="S4629" i="3"/>
  <c r="T4629" i="3" s="1"/>
  <c r="O4629" i="3" a="1"/>
  <c r="O4629" i="3" s="1"/>
  <c r="G4629" i="3"/>
  <c r="H4629" i="3" s="1" a="1"/>
  <c r="H4629" i="3" s="1"/>
  <c r="S4628" i="3"/>
  <c r="T4628" i="3" s="1"/>
  <c r="O4628" i="3" a="1"/>
  <c r="O4628" i="3" s="1"/>
  <c r="G4628" i="3"/>
  <c r="H4628" i="3" s="1" a="1"/>
  <c r="H4628" i="3" s="1"/>
  <c r="S4627" i="3"/>
  <c r="T4627" i="3" s="1"/>
  <c r="O4627" i="3" a="1"/>
  <c r="O4627" i="3" s="1"/>
  <c r="G4627" i="3"/>
  <c r="H4627" i="3" s="1" a="1"/>
  <c r="H4627" i="3" s="1"/>
  <c r="S4626" i="3"/>
  <c r="T4626" i="3" s="1"/>
  <c r="O4626" i="3" a="1"/>
  <c r="O4626" i="3" s="1"/>
  <c r="G4626" i="3"/>
  <c r="H4626" i="3" s="1" a="1"/>
  <c r="H4626" i="3" s="1"/>
  <c r="S4625" i="3"/>
  <c r="T4625" i="3" s="1"/>
  <c r="O4625" i="3" a="1"/>
  <c r="O4625" i="3" s="1"/>
  <c r="G4625" i="3"/>
  <c r="H4625" i="3" s="1" a="1"/>
  <c r="H4625" i="3" s="1"/>
  <c r="S4624" i="3"/>
  <c r="T4624" i="3" s="1"/>
  <c r="O4624" i="3" a="1"/>
  <c r="O4624" i="3" s="1"/>
  <c r="G4624" i="3"/>
  <c r="H4624" i="3" s="1" a="1"/>
  <c r="H4624" i="3" s="1"/>
  <c r="S4623" i="3"/>
  <c r="T4623" i="3" s="1"/>
  <c r="O4623" i="3" a="1"/>
  <c r="O4623" i="3" s="1"/>
  <c r="G4623" i="3"/>
  <c r="H4623" i="3" s="1" a="1"/>
  <c r="H4623" i="3" s="1"/>
  <c r="S4622" i="3"/>
  <c r="T4622" i="3" s="1"/>
  <c r="O4622" i="3" a="1"/>
  <c r="O4622" i="3" s="1"/>
  <c r="G4622" i="3"/>
  <c r="H4622" i="3" s="1" a="1"/>
  <c r="H4622" i="3" s="1"/>
  <c r="S4621" i="3"/>
  <c r="T4621" i="3" s="1"/>
  <c r="O4621" i="3" a="1"/>
  <c r="O4621" i="3" s="1"/>
  <c r="G4621" i="3"/>
  <c r="H4621" i="3" s="1" a="1"/>
  <c r="H4621" i="3" s="1"/>
  <c r="S4620" i="3"/>
  <c r="T4620" i="3" s="1"/>
  <c r="O4620" i="3" a="1"/>
  <c r="O4620" i="3" s="1"/>
  <c r="G4620" i="3"/>
  <c r="H4620" i="3" s="1" a="1"/>
  <c r="H4620" i="3" s="1"/>
  <c r="S4619" i="3"/>
  <c r="T4619" i="3" s="1"/>
  <c r="O4619" i="3" a="1"/>
  <c r="O4619" i="3" s="1"/>
  <c r="G4619" i="3"/>
  <c r="H4619" i="3" s="1" a="1"/>
  <c r="H4619" i="3" s="1"/>
  <c r="S4618" i="3"/>
  <c r="T4618" i="3" s="1"/>
  <c r="O4618" i="3" a="1"/>
  <c r="O4618" i="3" s="1"/>
  <c r="G4618" i="3"/>
  <c r="H4618" i="3" s="1" a="1"/>
  <c r="H4618" i="3" s="1"/>
  <c r="S4617" i="3"/>
  <c r="T4617" i="3" s="1"/>
  <c r="O4617" i="3" a="1"/>
  <c r="O4617" i="3" s="1"/>
  <c r="G4617" i="3"/>
  <c r="H4617" i="3" s="1" a="1"/>
  <c r="H4617" i="3" s="1"/>
  <c r="S4616" i="3"/>
  <c r="T4616" i="3" s="1"/>
  <c r="O4616" i="3" a="1"/>
  <c r="O4616" i="3" s="1"/>
  <c r="G4616" i="3"/>
  <c r="H4616" i="3" s="1" a="1"/>
  <c r="H4616" i="3" s="1"/>
  <c r="S4615" i="3"/>
  <c r="T4615" i="3" s="1"/>
  <c r="O4615" i="3" a="1"/>
  <c r="O4615" i="3" s="1"/>
  <c r="G4615" i="3"/>
  <c r="H4615" i="3" s="1" a="1"/>
  <c r="H4615" i="3" s="1"/>
  <c r="S4614" i="3"/>
  <c r="T4614" i="3" s="1"/>
  <c r="O4614" i="3" a="1"/>
  <c r="O4614" i="3" s="1"/>
  <c r="G4614" i="3"/>
  <c r="H4614" i="3" s="1" a="1"/>
  <c r="H4614" i="3" s="1"/>
  <c r="S4613" i="3"/>
  <c r="T4613" i="3" s="1"/>
  <c r="O4613" i="3" a="1"/>
  <c r="O4613" i="3" s="1"/>
  <c r="G4613" i="3"/>
  <c r="H4613" i="3" s="1" a="1"/>
  <c r="H4613" i="3" s="1"/>
  <c r="S4612" i="3"/>
  <c r="T4612" i="3" s="1"/>
  <c r="O4612" i="3" a="1"/>
  <c r="O4612" i="3" s="1"/>
  <c r="G4612" i="3"/>
  <c r="H4612" i="3" s="1" a="1"/>
  <c r="H4612" i="3" s="1"/>
  <c r="S4611" i="3"/>
  <c r="T4611" i="3" s="1"/>
  <c r="O4611" i="3" a="1"/>
  <c r="O4611" i="3" s="1"/>
  <c r="G4611" i="3"/>
  <c r="H4611" i="3" s="1" a="1"/>
  <c r="H4611" i="3" s="1"/>
  <c r="S4610" i="3"/>
  <c r="T4610" i="3" s="1"/>
  <c r="O4610" i="3" a="1"/>
  <c r="O4610" i="3" s="1"/>
  <c r="G4610" i="3"/>
  <c r="H4610" i="3" s="1" a="1"/>
  <c r="H4610" i="3" s="1"/>
  <c r="S4609" i="3"/>
  <c r="T4609" i="3" s="1"/>
  <c r="O4609" i="3" a="1"/>
  <c r="O4609" i="3" s="1"/>
  <c r="G4609" i="3"/>
  <c r="H4609" i="3" s="1" a="1"/>
  <c r="H4609" i="3" s="1"/>
  <c r="S4608" i="3"/>
  <c r="T4608" i="3" s="1"/>
  <c r="O4608" i="3" a="1"/>
  <c r="O4608" i="3" s="1"/>
  <c r="G4608" i="3"/>
  <c r="H4608" i="3" s="1" a="1"/>
  <c r="H4608" i="3" s="1"/>
  <c r="S4607" i="3"/>
  <c r="T4607" i="3" s="1"/>
  <c r="O4607" i="3" a="1"/>
  <c r="O4607" i="3" s="1"/>
  <c r="G4607" i="3"/>
  <c r="H4607" i="3" s="1" a="1"/>
  <c r="H4607" i="3" s="1"/>
  <c r="S4606" i="3"/>
  <c r="T4606" i="3" s="1"/>
  <c r="O4606" i="3" a="1"/>
  <c r="O4606" i="3" s="1"/>
  <c r="G4606" i="3"/>
  <c r="H4606" i="3" s="1" a="1"/>
  <c r="H4606" i="3" s="1"/>
  <c r="S4605" i="3"/>
  <c r="T4605" i="3" s="1"/>
  <c r="O4605" i="3" a="1"/>
  <c r="O4605" i="3" s="1"/>
  <c r="G4605" i="3"/>
  <c r="H4605" i="3" s="1" a="1"/>
  <c r="H4605" i="3" s="1"/>
  <c r="R4604" i="3"/>
  <c r="S4604" i="3" s="1"/>
  <c r="T4604" i="3" s="1"/>
  <c r="O4604" i="3" a="1"/>
  <c r="O4604" i="3" s="1"/>
  <c r="G4604" i="3"/>
  <c r="H4604" i="3" s="1" a="1"/>
  <c r="H4604" i="3" s="1"/>
  <c r="S4603" i="3"/>
  <c r="T4603" i="3" s="1"/>
  <c r="O4603" i="3" a="1"/>
  <c r="O4603" i="3" s="1"/>
  <c r="G4603" i="3"/>
  <c r="H4603" i="3" s="1" a="1"/>
  <c r="H4603" i="3" s="1"/>
  <c r="S4602" i="3"/>
  <c r="T4602" i="3" s="1"/>
  <c r="O4602" i="3" a="1"/>
  <c r="O4602" i="3" s="1"/>
  <c r="G4602" i="3"/>
  <c r="H4602" i="3" s="1" a="1"/>
  <c r="H4602" i="3" s="1"/>
  <c r="S4601" i="3"/>
  <c r="T4601" i="3" s="1"/>
  <c r="O4601" i="3" a="1"/>
  <c r="O4601" i="3" s="1"/>
  <c r="G4601" i="3"/>
  <c r="H4601" i="3" s="1" a="1"/>
  <c r="H4601" i="3" s="1"/>
  <c r="R4600" i="3"/>
  <c r="S4600" i="3" s="1"/>
  <c r="T4600" i="3" s="1"/>
  <c r="O4600" i="3" a="1"/>
  <c r="O4600" i="3" s="1"/>
  <c r="G4600" i="3"/>
  <c r="H4600" i="3" s="1" a="1"/>
  <c r="H4600" i="3" s="1"/>
  <c r="S4599" i="3"/>
  <c r="T4599" i="3" s="1"/>
  <c r="O4599" i="3" a="1"/>
  <c r="O4599" i="3" s="1"/>
  <c r="G4599" i="3"/>
  <c r="H4599" i="3" s="1" a="1"/>
  <c r="H4599" i="3" s="1"/>
  <c r="S4598" i="3"/>
  <c r="T4598" i="3" s="1"/>
  <c r="O4598" i="3" a="1"/>
  <c r="O4598" i="3" s="1"/>
  <c r="G4598" i="3"/>
  <c r="H4598" i="3" s="1" a="1"/>
  <c r="H4598" i="3" s="1"/>
  <c r="S4597" i="3"/>
  <c r="T4597" i="3" s="1"/>
  <c r="O4597" i="3" a="1"/>
  <c r="O4597" i="3" s="1"/>
  <c r="G4597" i="3"/>
  <c r="H4597" i="3" s="1" a="1"/>
  <c r="H4597" i="3" s="1"/>
  <c r="S4596" i="3"/>
  <c r="T4596" i="3" s="1"/>
  <c r="O4596" i="3" a="1"/>
  <c r="O4596" i="3" s="1"/>
  <c r="G4596" i="3"/>
  <c r="H4596" i="3" s="1" a="1"/>
  <c r="H4596" i="3" s="1"/>
  <c r="S4595" i="3"/>
  <c r="T4595" i="3" s="1"/>
  <c r="O4595" i="3" a="1"/>
  <c r="O4595" i="3" s="1"/>
  <c r="G4595" i="3"/>
  <c r="H4595" i="3" s="1" a="1"/>
  <c r="H4595" i="3" s="1"/>
  <c r="S4594" i="3"/>
  <c r="T4594" i="3" s="1"/>
  <c r="O4594" i="3" a="1"/>
  <c r="O4594" i="3" s="1"/>
  <c r="G4594" i="3"/>
  <c r="H4594" i="3" s="1" a="1"/>
  <c r="H4594" i="3" s="1"/>
  <c r="S4593" i="3"/>
  <c r="T4593" i="3" s="1"/>
  <c r="O4593" i="3" a="1"/>
  <c r="O4593" i="3" s="1"/>
  <c r="G4593" i="3"/>
  <c r="H4593" i="3" s="1" a="1"/>
  <c r="H4593" i="3" s="1"/>
  <c r="S4547" i="3"/>
  <c r="T4547" i="3" s="1"/>
  <c r="O4547" i="3" a="1"/>
  <c r="O4547" i="3" s="1"/>
  <c r="G4547" i="3"/>
  <c r="H4547" i="3" s="1" a="1"/>
  <c r="H4547" i="3" s="1"/>
  <c r="S4546" i="3"/>
  <c r="T4546" i="3" s="1"/>
  <c r="O4546" i="3" a="1"/>
  <c r="O4546" i="3" s="1"/>
  <c r="G4546" i="3"/>
  <c r="H4546" i="3" s="1" a="1"/>
  <c r="H4546" i="3" s="1"/>
  <c r="S4545" i="3"/>
  <c r="T4545" i="3" s="1"/>
  <c r="O4545" i="3" a="1"/>
  <c r="O4545" i="3" s="1"/>
  <c r="G4545" i="3"/>
  <c r="H4545" i="3" s="1" a="1"/>
  <c r="H4545" i="3" s="1"/>
  <c r="S4544" i="3"/>
  <c r="T4544" i="3" s="1"/>
  <c r="O4544" i="3" a="1"/>
  <c r="O4544" i="3" s="1"/>
  <c r="G4544" i="3"/>
  <c r="H4544" i="3" s="1" a="1"/>
  <c r="H4544" i="3" s="1"/>
  <c r="S4543" i="3"/>
  <c r="T4543" i="3" s="1"/>
  <c r="O4543" i="3" a="1"/>
  <c r="O4543" i="3" s="1"/>
  <c r="G4543" i="3"/>
  <c r="H4543" i="3" s="1" a="1"/>
  <c r="H4543" i="3" s="1"/>
  <c r="S4542" i="3"/>
  <c r="T4542" i="3" s="1"/>
  <c r="O4542" i="3" a="1"/>
  <c r="O4542" i="3" s="1"/>
  <c r="G4542" i="3"/>
  <c r="H4542" i="3" s="1" a="1"/>
  <c r="H4542" i="3" s="1"/>
  <c r="S4541" i="3"/>
  <c r="T4541" i="3" s="1"/>
  <c r="O4541" i="3" a="1"/>
  <c r="O4541" i="3" s="1"/>
  <c r="G4541" i="3"/>
  <c r="H4541" i="3" s="1" a="1"/>
  <c r="H4541" i="3" s="1"/>
  <c r="S4540" i="3"/>
  <c r="T4540" i="3" s="1"/>
  <c r="O4540" i="3" a="1"/>
  <c r="O4540" i="3" s="1"/>
  <c r="G4540" i="3"/>
  <c r="H4540" i="3" s="1" a="1"/>
  <c r="H4540" i="3" s="1"/>
  <c r="S4539" i="3"/>
  <c r="T4539" i="3" s="1"/>
  <c r="O4539" i="3" a="1"/>
  <c r="O4539" i="3" s="1"/>
  <c r="G4539" i="3"/>
  <c r="H4539" i="3" s="1" a="1"/>
  <c r="H4539" i="3" s="1"/>
  <c r="S4538" i="3"/>
  <c r="T4538" i="3" s="1"/>
  <c r="O4538" i="3" a="1"/>
  <c r="O4538" i="3" s="1"/>
  <c r="G4538" i="3"/>
  <c r="H4538" i="3" s="1" a="1"/>
  <c r="H4538" i="3" s="1"/>
  <c r="S4537" i="3"/>
  <c r="T4537" i="3" s="1"/>
  <c r="O4537" i="3" a="1"/>
  <c r="O4537" i="3" s="1"/>
  <c r="G4537" i="3"/>
  <c r="H4537" i="3" s="1" a="1"/>
  <c r="H4537" i="3" s="1"/>
  <c r="S4536" i="3"/>
  <c r="T4536" i="3" s="1"/>
  <c r="O4536" i="3" a="1"/>
  <c r="O4536" i="3" s="1"/>
  <c r="G4536" i="3"/>
  <c r="H4536" i="3" s="1" a="1"/>
  <c r="H4536" i="3" s="1"/>
  <c r="S4535" i="3"/>
  <c r="T4535" i="3" s="1"/>
  <c r="O4535" i="3" a="1"/>
  <c r="O4535" i="3" s="1"/>
  <c r="G4535" i="3"/>
  <c r="H4535" i="3" s="1" a="1"/>
  <c r="H4535" i="3" s="1"/>
  <c r="S4534" i="3"/>
  <c r="T4534" i="3" s="1"/>
  <c r="O4534" i="3" a="1"/>
  <c r="O4534" i="3" s="1"/>
  <c r="G4534" i="3"/>
  <c r="H4534" i="3" s="1" a="1"/>
  <c r="H4534" i="3" s="1"/>
  <c r="S4533" i="3"/>
  <c r="T4533" i="3" s="1"/>
  <c r="O4533" i="3" a="1"/>
  <c r="O4533" i="3" s="1"/>
  <c r="G4533" i="3"/>
  <c r="H4533" i="3" s="1" a="1"/>
  <c r="H4533" i="3" s="1"/>
  <c r="S4532" i="3"/>
  <c r="T4532" i="3" s="1"/>
  <c r="O4532" i="3" a="1"/>
  <c r="O4532" i="3" s="1"/>
  <c r="G4532" i="3"/>
  <c r="H4532" i="3" s="1" a="1"/>
  <c r="H4532" i="3" s="1"/>
  <c r="S4531" i="3"/>
  <c r="T4531" i="3" s="1"/>
  <c r="O4531" i="3" a="1"/>
  <c r="O4531" i="3" s="1"/>
  <c r="G4531" i="3"/>
  <c r="H4531" i="3" s="1" a="1"/>
  <c r="H4531" i="3" s="1"/>
  <c r="S4530" i="3"/>
  <c r="T4530" i="3" s="1"/>
  <c r="O4530" i="3" a="1"/>
  <c r="O4530" i="3" s="1"/>
  <c r="G4530" i="3"/>
  <c r="H4530" i="3" s="1" a="1"/>
  <c r="H4530" i="3" s="1"/>
  <c r="S4529" i="3"/>
  <c r="T4529" i="3" s="1"/>
  <c r="O4529" i="3" a="1"/>
  <c r="O4529" i="3" s="1"/>
  <c r="G4529" i="3"/>
  <c r="H4529" i="3" s="1" a="1"/>
  <c r="H4529" i="3" s="1"/>
  <c r="S4528" i="3"/>
  <c r="T4528" i="3" s="1"/>
  <c r="O4528" i="3" a="1"/>
  <c r="O4528" i="3" s="1"/>
  <c r="G4528" i="3"/>
  <c r="H4528" i="3" s="1" a="1"/>
  <c r="H4528" i="3" s="1"/>
  <c r="S4527" i="3"/>
  <c r="T4527" i="3" s="1"/>
  <c r="O4527" i="3" a="1"/>
  <c r="O4527" i="3" s="1"/>
  <c r="G4527" i="3"/>
  <c r="H4527" i="3" s="1" a="1"/>
  <c r="H4527" i="3" s="1"/>
  <c r="S4526" i="3"/>
  <c r="T4526" i="3" s="1"/>
  <c r="O4526" i="3" a="1"/>
  <c r="O4526" i="3" s="1"/>
  <c r="G4526" i="3"/>
  <c r="H4526" i="3" s="1" a="1"/>
  <c r="H4526" i="3" s="1"/>
  <c r="S4525" i="3"/>
  <c r="T4525" i="3" s="1"/>
  <c r="O4525" i="3" a="1"/>
  <c r="O4525" i="3" s="1"/>
  <c r="G4525" i="3"/>
  <c r="H4525" i="3" s="1" a="1"/>
  <c r="H4525" i="3" s="1"/>
  <c r="S4524" i="3"/>
  <c r="T4524" i="3" s="1"/>
  <c r="O4524" i="3" a="1"/>
  <c r="O4524" i="3" s="1"/>
  <c r="G4524" i="3"/>
  <c r="H4524" i="3" s="1" a="1"/>
  <c r="H4524" i="3" s="1"/>
  <c r="S4523" i="3"/>
  <c r="T4523" i="3" s="1"/>
  <c r="O4523" i="3" a="1"/>
  <c r="O4523" i="3" s="1"/>
  <c r="G4523" i="3"/>
  <c r="H4523" i="3" s="1" a="1"/>
  <c r="H4523" i="3" s="1"/>
  <c r="S4522" i="3"/>
  <c r="T4522" i="3" s="1"/>
  <c r="O4522" i="3" a="1"/>
  <c r="O4522" i="3" s="1"/>
  <c r="G4522" i="3"/>
  <c r="H4522" i="3" s="1" a="1"/>
  <c r="H4522" i="3" s="1"/>
  <c r="S4521" i="3"/>
  <c r="T4521" i="3" s="1"/>
  <c r="O4521" i="3" a="1"/>
  <c r="O4521" i="3" s="1"/>
  <c r="G4521" i="3"/>
  <c r="H4521" i="3" s="1" a="1"/>
  <c r="H4521" i="3" s="1"/>
  <c r="S4520" i="3"/>
  <c r="T4520" i="3" s="1"/>
  <c r="O4520" i="3" a="1"/>
  <c r="O4520" i="3" s="1"/>
  <c r="G4520" i="3"/>
  <c r="H4520" i="3" s="1" a="1"/>
  <c r="H4520" i="3" s="1"/>
  <c r="S4519" i="3"/>
  <c r="T4519" i="3" s="1"/>
  <c r="O4519" i="3" a="1"/>
  <c r="O4519" i="3" s="1"/>
  <c r="G4519" i="3"/>
  <c r="H4519" i="3" s="1" a="1"/>
  <c r="H4519" i="3" s="1"/>
  <c r="S4518" i="3"/>
  <c r="T4518" i="3" s="1"/>
  <c r="O4518" i="3" a="1"/>
  <c r="O4518" i="3" s="1"/>
  <c r="G4518" i="3"/>
  <c r="H4518" i="3" s="1" a="1"/>
  <c r="H4518" i="3" s="1"/>
  <c r="S4517" i="3"/>
  <c r="T4517" i="3" s="1"/>
  <c r="O4517" i="3" a="1"/>
  <c r="O4517" i="3" s="1"/>
  <c r="G4517" i="3"/>
  <c r="H4517" i="3" s="1" a="1"/>
  <c r="H4517" i="3" s="1"/>
  <c r="S4516" i="3"/>
  <c r="T4516" i="3" s="1"/>
  <c r="O4516" i="3" a="1"/>
  <c r="O4516" i="3" s="1"/>
  <c r="G4516" i="3"/>
  <c r="H4516" i="3" s="1" a="1"/>
  <c r="H4516" i="3" s="1"/>
  <c r="S4515" i="3"/>
  <c r="T4515" i="3" s="1"/>
  <c r="O4515" i="3" a="1"/>
  <c r="O4515" i="3" s="1"/>
  <c r="G4515" i="3"/>
  <c r="H4515" i="3" s="1" a="1"/>
  <c r="H4515" i="3" s="1"/>
  <c r="S4514" i="3"/>
  <c r="T4514" i="3" s="1"/>
  <c r="O4514" i="3" a="1"/>
  <c r="O4514" i="3" s="1"/>
  <c r="G4514" i="3"/>
  <c r="H4514" i="3" s="1" a="1"/>
  <c r="H4514" i="3" s="1"/>
  <c r="S4513" i="3"/>
  <c r="T4513" i="3" s="1"/>
  <c r="O4513" i="3" a="1"/>
  <c r="O4513" i="3" s="1"/>
  <c r="G4513" i="3"/>
  <c r="H4513" i="3" s="1" a="1"/>
  <c r="H4513" i="3" s="1"/>
  <c r="S4512" i="3"/>
  <c r="T4512" i="3" s="1"/>
  <c r="O4512" i="3" a="1"/>
  <c r="O4512" i="3" s="1"/>
  <c r="G4512" i="3"/>
  <c r="H4512" i="3" s="1" a="1"/>
  <c r="H4512" i="3" s="1"/>
  <c r="S4511" i="3"/>
  <c r="T4511" i="3" s="1"/>
  <c r="O4511" i="3" a="1"/>
  <c r="O4511" i="3" s="1"/>
  <c r="G4511" i="3"/>
  <c r="H4511" i="3" s="1" a="1"/>
  <c r="H4511" i="3" s="1"/>
  <c r="S4510" i="3"/>
  <c r="T4510" i="3" s="1"/>
  <c r="O4510" i="3" a="1"/>
  <c r="O4510" i="3" s="1"/>
  <c r="G4510" i="3"/>
  <c r="H4510" i="3" s="1" a="1"/>
  <c r="H4510" i="3" s="1"/>
  <c r="S4509" i="3"/>
  <c r="T4509" i="3" s="1"/>
  <c r="O4509" i="3" a="1"/>
  <c r="O4509" i="3" s="1"/>
  <c r="G4509" i="3"/>
  <c r="H4509" i="3" s="1" a="1"/>
  <c r="H4509" i="3" s="1"/>
  <c r="S4508" i="3"/>
  <c r="T4508" i="3" s="1"/>
  <c r="O4508" i="3" a="1"/>
  <c r="O4508" i="3" s="1"/>
  <c r="G4508" i="3"/>
  <c r="H4508" i="3" s="1" a="1"/>
  <c r="H4508" i="3" s="1"/>
  <c r="S4507" i="3"/>
  <c r="T4507" i="3" s="1"/>
  <c r="O4507" i="3" a="1"/>
  <c r="O4507" i="3" s="1"/>
  <c r="G4507" i="3"/>
  <c r="H4507" i="3" s="1" a="1"/>
  <c r="H4507" i="3" s="1"/>
  <c r="S4506" i="3"/>
  <c r="T4506" i="3" s="1"/>
  <c r="O4506" i="3" a="1"/>
  <c r="O4506" i="3" s="1"/>
  <c r="G4506" i="3"/>
  <c r="H4506" i="3" s="1" a="1"/>
  <c r="H4506" i="3" s="1"/>
  <c r="S4505" i="3"/>
  <c r="T4505" i="3" s="1"/>
  <c r="O4505" i="3" a="1"/>
  <c r="O4505" i="3" s="1"/>
  <c r="G4505" i="3"/>
  <c r="H4505" i="3" s="1" a="1"/>
  <c r="H4505" i="3" s="1"/>
  <c r="S4504" i="3"/>
  <c r="T4504" i="3" s="1"/>
  <c r="O4504" i="3" a="1"/>
  <c r="O4504" i="3" s="1"/>
  <c r="G4504" i="3"/>
  <c r="H4504" i="3" s="1" a="1"/>
  <c r="H4504" i="3" s="1"/>
  <c r="S4503" i="3"/>
  <c r="T4503" i="3" s="1"/>
  <c r="O4503" i="3" a="1"/>
  <c r="O4503" i="3" s="1"/>
  <c r="G4503" i="3"/>
  <c r="H4503" i="3" s="1" a="1"/>
  <c r="H4503" i="3" s="1"/>
  <c r="S4453" i="3"/>
  <c r="T4453" i="3" s="1"/>
  <c r="O4453" i="3" a="1"/>
  <c r="O4453" i="3" s="1"/>
  <c r="G4453" i="3"/>
  <c r="H4453" i="3" s="1" a="1"/>
  <c r="H4453" i="3" s="1"/>
  <c r="S4452" i="3"/>
  <c r="T4452" i="3" s="1"/>
  <c r="O4452" i="3" a="1"/>
  <c r="O4452" i="3" s="1"/>
  <c r="G4452" i="3"/>
  <c r="H4452" i="3" s="1" a="1"/>
  <c r="H4452" i="3" s="1"/>
  <c r="S4451" i="3"/>
  <c r="T4451" i="3" s="1"/>
  <c r="O4451" i="3" a="1"/>
  <c r="O4451" i="3" s="1"/>
  <c r="G4451" i="3"/>
  <c r="H4451" i="3" s="1" a="1"/>
  <c r="H4451" i="3" s="1"/>
  <c r="S4450" i="3"/>
  <c r="T4450" i="3" s="1"/>
  <c r="O4450" i="3" a="1"/>
  <c r="O4450" i="3" s="1"/>
  <c r="G4450" i="3"/>
  <c r="H4450" i="3" s="1" a="1"/>
  <c r="H4450" i="3" s="1"/>
  <c r="S4449" i="3"/>
  <c r="T4449" i="3" s="1"/>
  <c r="O4449" i="3" a="1"/>
  <c r="O4449" i="3" s="1"/>
  <c r="G4449" i="3"/>
  <c r="H4449" i="3" s="1" a="1"/>
  <c r="H4449" i="3" s="1"/>
  <c r="S4448" i="3"/>
  <c r="T4448" i="3" s="1"/>
  <c r="O4448" i="3" a="1"/>
  <c r="O4448" i="3" s="1"/>
  <c r="G4448" i="3"/>
  <c r="H4448" i="3" s="1" a="1"/>
  <c r="H4448" i="3" s="1"/>
  <c r="S4447" i="3"/>
  <c r="T4447" i="3" s="1"/>
  <c r="O4447" i="3" a="1"/>
  <c r="O4447" i="3" s="1"/>
  <c r="G4447" i="3"/>
  <c r="H4447" i="3" s="1" a="1"/>
  <c r="H4447" i="3" s="1"/>
  <c r="S4446" i="3"/>
  <c r="T4446" i="3" s="1"/>
  <c r="O4446" i="3" a="1"/>
  <c r="O4446" i="3" s="1"/>
  <c r="G4446" i="3"/>
  <c r="H4446" i="3" s="1" a="1"/>
  <c r="H4446" i="3" s="1"/>
  <c r="S4445" i="3"/>
  <c r="T4445" i="3" s="1"/>
  <c r="O4445" i="3" a="1"/>
  <c r="O4445" i="3" s="1"/>
  <c r="G4445" i="3"/>
  <c r="H4445" i="3" s="1" a="1"/>
  <c r="H4445" i="3" s="1"/>
  <c r="S4444" i="3"/>
  <c r="T4444" i="3" s="1"/>
  <c r="O4444" i="3" a="1"/>
  <c r="O4444" i="3" s="1"/>
  <c r="G4444" i="3"/>
  <c r="H4444" i="3" s="1" a="1"/>
  <c r="H4444" i="3" s="1"/>
  <c r="S4443" i="3"/>
  <c r="T4443" i="3" s="1"/>
  <c r="O4443" i="3" a="1"/>
  <c r="O4443" i="3" s="1"/>
  <c r="G4443" i="3"/>
  <c r="H4443" i="3" s="1" a="1"/>
  <c r="H4443" i="3" s="1"/>
  <c r="S4442" i="3"/>
  <c r="T4442" i="3" s="1"/>
  <c r="O4442" i="3" a="1"/>
  <c r="O4442" i="3" s="1"/>
  <c r="G4442" i="3"/>
  <c r="H4442" i="3" s="1" a="1"/>
  <c r="H4442" i="3" s="1"/>
  <c r="S4441" i="3"/>
  <c r="T4441" i="3" s="1"/>
  <c r="O4441" i="3" a="1"/>
  <c r="O4441" i="3" s="1"/>
  <c r="G4441" i="3"/>
  <c r="H4441" i="3" s="1" a="1"/>
  <c r="H4441" i="3" s="1"/>
  <c r="S4440" i="3"/>
  <c r="T4440" i="3" s="1"/>
  <c r="O4440" i="3" a="1"/>
  <c r="O4440" i="3" s="1"/>
  <c r="G4440" i="3"/>
  <c r="H4440" i="3" s="1" a="1"/>
  <c r="H4440" i="3" s="1"/>
  <c r="S4439" i="3"/>
  <c r="T4439" i="3" s="1"/>
  <c r="O4439" i="3" a="1"/>
  <c r="O4439" i="3" s="1"/>
  <c r="G4439" i="3"/>
  <c r="H4439" i="3" s="1" a="1"/>
  <c r="H4439" i="3" s="1"/>
  <c r="S4438" i="3"/>
  <c r="T4438" i="3" s="1"/>
  <c r="O4438" i="3" a="1"/>
  <c r="O4438" i="3" s="1"/>
  <c r="G4438" i="3"/>
  <c r="H4438" i="3" s="1" a="1"/>
  <c r="H4438" i="3" s="1"/>
  <c r="S4437" i="3"/>
  <c r="T4437" i="3" s="1"/>
  <c r="O4437" i="3" a="1"/>
  <c r="O4437" i="3" s="1"/>
  <c r="G4437" i="3"/>
  <c r="H4437" i="3" s="1" a="1"/>
  <c r="H4437" i="3" s="1"/>
  <c r="S4436" i="3"/>
  <c r="T4436" i="3" s="1"/>
  <c r="O4436" i="3" a="1"/>
  <c r="O4436" i="3" s="1"/>
  <c r="G4436" i="3"/>
  <c r="H4436" i="3" s="1" a="1"/>
  <c r="H4436" i="3" s="1"/>
  <c r="S4435" i="3"/>
  <c r="T4435" i="3" s="1"/>
  <c r="O4435" i="3" a="1"/>
  <c r="O4435" i="3" s="1"/>
  <c r="G4435" i="3"/>
  <c r="H4435" i="3" s="1" a="1"/>
  <c r="H4435" i="3" s="1"/>
  <c r="S4434" i="3"/>
  <c r="T4434" i="3" s="1"/>
  <c r="O4434" i="3" a="1"/>
  <c r="O4434" i="3" s="1"/>
  <c r="G4434" i="3"/>
  <c r="H4434" i="3" s="1" a="1"/>
  <c r="H4434" i="3" s="1"/>
  <c r="S4433" i="3"/>
  <c r="T4433" i="3" s="1"/>
  <c r="O4433" i="3" a="1"/>
  <c r="O4433" i="3" s="1"/>
  <c r="G4433" i="3"/>
  <c r="H4433" i="3" s="1" a="1"/>
  <c r="H4433" i="3" s="1"/>
  <c r="S4432" i="3"/>
  <c r="T4432" i="3" s="1"/>
  <c r="O4432" i="3" a="1"/>
  <c r="O4432" i="3" s="1"/>
  <c r="G4432" i="3"/>
  <c r="H4432" i="3" s="1" a="1"/>
  <c r="H4432" i="3" s="1"/>
  <c r="S4431" i="3"/>
  <c r="T4431" i="3" s="1"/>
  <c r="O4431" i="3" a="1"/>
  <c r="O4431" i="3" s="1"/>
  <c r="G4431" i="3"/>
  <c r="H4431" i="3" s="1" a="1"/>
  <c r="H4431" i="3" s="1"/>
  <c r="S4430" i="3"/>
  <c r="T4430" i="3" s="1"/>
  <c r="O4430" i="3" a="1"/>
  <c r="O4430" i="3" s="1"/>
  <c r="G4430" i="3"/>
  <c r="H4430" i="3" s="1" a="1"/>
  <c r="H4430" i="3" s="1"/>
  <c r="S4429" i="3"/>
  <c r="T4429" i="3" s="1"/>
  <c r="O4429" i="3" a="1"/>
  <c r="O4429" i="3" s="1"/>
  <c r="G4429" i="3"/>
  <c r="H4429" i="3" s="1" a="1"/>
  <c r="H4429" i="3" s="1"/>
  <c r="S4428" i="3"/>
  <c r="T4428" i="3" s="1"/>
  <c r="O4428" i="3" a="1"/>
  <c r="O4428" i="3" s="1"/>
  <c r="G4428" i="3"/>
  <c r="H4428" i="3" s="1" a="1"/>
  <c r="H4428" i="3" s="1"/>
  <c r="S4427" i="3"/>
  <c r="T4427" i="3" s="1"/>
  <c r="O4427" i="3" a="1"/>
  <c r="O4427" i="3" s="1"/>
  <c r="G4427" i="3"/>
  <c r="H4427" i="3" s="1" a="1"/>
  <c r="H4427" i="3" s="1"/>
  <c r="S4426" i="3"/>
  <c r="T4426" i="3" s="1"/>
  <c r="O4426" i="3" a="1"/>
  <c r="O4426" i="3" s="1"/>
  <c r="G4426" i="3"/>
  <c r="H4426" i="3" s="1" a="1"/>
  <c r="H4426" i="3" s="1"/>
  <c r="S4425" i="3"/>
  <c r="T4425" i="3" s="1"/>
  <c r="O4425" i="3" a="1"/>
  <c r="O4425" i="3" s="1"/>
  <c r="G4425" i="3"/>
  <c r="H4425" i="3" s="1" a="1"/>
  <c r="H4425" i="3" s="1"/>
  <c r="S4424" i="3"/>
  <c r="T4424" i="3" s="1"/>
  <c r="O4424" i="3" a="1"/>
  <c r="O4424" i="3" s="1"/>
  <c r="G4424" i="3"/>
  <c r="H4424" i="3" s="1" a="1"/>
  <c r="H4424" i="3" s="1"/>
  <c r="S4423" i="3"/>
  <c r="T4423" i="3" s="1"/>
  <c r="O4423" i="3" a="1"/>
  <c r="O4423" i="3" s="1"/>
  <c r="G4423" i="3"/>
  <c r="H4423" i="3" s="1" a="1"/>
  <c r="H4423" i="3" s="1"/>
  <c r="S4422" i="3"/>
  <c r="T4422" i="3" s="1"/>
  <c r="O4422" i="3" a="1"/>
  <c r="O4422" i="3" s="1"/>
  <c r="G4422" i="3"/>
  <c r="H4422" i="3" s="1" a="1"/>
  <c r="H4422" i="3" s="1"/>
  <c r="S4421" i="3"/>
  <c r="T4421" i="3" s="1"/>
  <c r="O4421" i="3" a="1"/>
  <c r="O4421" i="3" s="1"/>
  <c r="G4421" i="3"/>
  <c r="H4421" i="3" s="1" a="1"/>
  <c r="H4421" i="3" s="1"/>
  <c r="S4420" i="3"/>
  <c r="T4420" i="3" s="1"/>
  <c r="O4420" i="3" a="1"/>
  <c r="O4420" i="3" s="1"/>
  <c r="G4420" i="3"/>
  <c r="H4420" i="3" s="1" a="1"/>
  <c r="H4420" i="3" s="1"/>
  <c r="S4419" i="3"/>
  <c r="T4419" i="3" s="1"/>
  <c r="O4419" i="3" a="1"/>
  <c r="O4419" i="3" s="1"/>
  <c r="G4419" i="3"/>
  <c r="H4419" i="3" s="1" a="1"/>
  <c r="H4419" i="3" s="1"/>
  <c r="S4418" i="3"/>
  <c r="T4418" i="3" s="1"/>
  <c r="O4418" i="3" a="1"/>
  <c r="O4418" i="3" s="1"/>
  <c r="G4418" i="3"/>
  <c r="H4418" i="3" s="1" a="1"/>
  <c r="H4418" i="3" s="1"/>
  <c r="S4417" i="3"/>
  <c r="T4417" i="3" s="1"/>
  <c r="O4417" i="3" a="1"/>
  <c r="O4417" i="3" s="1"/>
  <c r="G4417" i="3"/>
  <c r="H4417" i="3" s="1" a="1"/>
  <c r="H4417" i="3" s="1"/>
  <c r="S4416" i="3"/>
  <c r="T4416" i="3" s="1"/>
  <c r="O4416" i="3" a="1"/>
  <c r="O4416" i="3" s="1"/>
  <c r="G4416" i="3"/>
  <c r="H4416" i="3" s="1" a="1"/>
  <c r="H4416" i="3" s="1"/>
  <c r="S4415" i="3"/>
  <c r="T4415" i="3" s="1"/>
  <c r="O4415" i="3" a="1"/>
  <c r="O4415" i="3" s="1"/>
  <c r="G4415" i="3"/>
  <c r="H4415" i="3" s="1" a="1"/>
  <c r="H4415" i="3" s="1"/>
  <c r="S4414" i="3"/>
  <c r="T4414" i="3" s="1"/>
  <c r="O4414" i="3" a="1"/>
  <c r="O4414" i="3" s="1"/>
  <c r="G4414" i="3"/>
  <c r="H4414" i="3" s="1" a="1"/>
  <c r="H4414" i="3" s="1"/>
  <c r="S4413" i="3"/>
  <c r="T4413" i="3" s="1"/>
  <c r="O4413" i="3" a="1"/>
  <c r="O4413" i="3" s="1"/>
  <c r="G4413" i="3"/>
  <c r="H4413" i="3" s="1" a="1"/>
  <c r="H4413" i="3" s="1"/>
  <c r="S4412" i="3"/>
  <c r="T4412" i="3" s="1"/>
  <c r="O4412" i="3" a="1"/>
  <c r="O4412" i="3" s="1"/>
  <c r="G4412" i="3"/>
  <c r="H4412" i="3" s="1" a="1"/>
  <c r="H4412" i="3" s="1"/>
  <c r="S4411" i="3"/>
  <c r="T4411" i="3" s="1"/>
  <c r="O4411" i="3" a="1"/>
  <c r="O4411" i="3" s="1"/>
  <c r="G4411" i="3"/>
  <c r="H4411" i="3" s="1" a="1"/>
  <c r="H4411" i="3" s="1"/>
  <c r="S4410" i="3"/>
  <c r="T4410" i="3" s="1"/>
  <c r="O4410" i="3" a="1"/>
  <c r="O4410" i="3" s="1"/>
  <c r="G4410" i="3"/>
  <c r="H4410" i="3" s="1" a="1"/>
  <c r="H4410" i="3" s="1"/>
  <c r="S4409" i="3"/>
  <c r="T4409" i="3" s="1"/>
  <c r="O4409" i="3" a="1"/>
  <c r="O4409" i="3" s="1"/>
  <c r="G4409" i="3"/>
  <c r="H4409" i="3" s="1" a="1"/>
  <c r="H4409" i="3" s="1"/>
  <c r="S4408" i="3"/>
  <c r="T4408" i="3" s="1"/>
  <c r="O4408" i="3" a="1"/>
  <c r="O4408" i="3" s="1"/>
  <c r="G4408" i="3"/>
  <c r="H4408" i="3" s="1" a="1"/>
  <c r="H4408" i="3" s="1"/>
  <c r="S4407" i="3"/>
  <c r="T4407" i="3" s="1"/>
  <c r="O4407" i="3" a="1"/>
  <c r="O4407" i="3" s="1"/>
  <c r="G4407" i="3"/>
  <c r="H4407" i="3" s="1" a="1"/>
  <c r="H4407" i="3" s="1"/>
  <c r="S4406" i="3"/>
  <c r="T4406" i="3" s="1"/>
  <c r="O4406" i="3" a="1"/>
  <c r="O4406" i="3" s="1"/>
  <c r="G4406" i="3"/>
  <c r="H4406" i="3" s="1" a="1"/>
  <c r="H4406" i="3" s="1"/>
  <c r="S4405" i="3"/>
  <c r="T4405" i="3" s="1"/>
  <c r="O4405" i="3" a="1"/>
  <c r="O4405" i="3" s="1"/>
  <c r="G4405" i="3"/>
  <c r="H4405" i="3" s="1" a="1"/>
  <c r="H4405" i="3" s="1"/>
  <c r="S4329" i="3"/>
  <c r="T4329" i="3" s="1"/>
  <c r="O4329" i="3" a="1"/>
  <c r="O4329" i="3" s="1"/>
  <c r="G4329" i="3"/>
  <c r="H4329" i="3" s="1" a="1"/>
  <c r="H4329" i="3" s="1"/>
  <c r="S4328" i="3"/>
  <c r="T4328" i="3" s="1"/>
  <c r="O4328" i="3" a="1"/>
  <c r="O4328" i="3" s="1"/>
  <c r="G4328" i="3"/>
  <c r="H4328" i="3" s="1" a="1"/>
  <c r="H4328" i="3" s="1"/>
  <c r="S4327" i="3"/>
  <c r="T4327" i="3" s="1"/>
  <c r="O4327" i="3" a="1"/>
  <c r="O4327" i="3" s="1"/>
  <c r="G4327" i="3"/>
  <c r="H4327" i="3" s="1" a="1"/>
  <c r="H4327" i="3" s="1"/>
  <c r="S4326" i="3"/>
  <c r="T4326" i="3" s="1"/>
  <c r="O4326" i="3" a="1"/>
  <c r="O4326" i="3" s="1"/>
  <c r="G4326" i="3"/>
  <c r="H4326" i="3" s="1" a="1"/>
  <c r="H4326" i="3" s="1"/>
  <c r="S4325" i="3"/>
  <c r="T4325" i="3" s="1"/>
  <c r="O4325" i="3" a="1"/>
  <c r="O4325" i="3" s="1"/>
  <c r="G4325" i="3"/>
  <c r="H4325" i="3" s="1" a="1"/>
  <c r="H4325" i="3" s="1"/>
  <c r="S4324" i="3"/>
  <c r="T4324" i="3" s="1"/>
  <c r="O4324" i="3" a="1"/>
  <c r="O4324" i="3" s="1"/>
  <c r="G4324" i="3"/>
  <c r="H4324" i="3" s="1" a="1"/>
  <c r="H4324" i="3" s="1"/>
  <c r="S4323" i="3"/>
  <c r="T4323" i="3" s="1"/>
  <c r="O4323" i="3" a="1"/>
  <c r="O4323" i="3" s="1"/>
  <c r="G4323" i="3"/>
  <c r="H4323" i="3" s="1" a="1"/>
  <c r="H4323" i="3" s="1"/>
  <c r="S4322" i="3"/>
  <c r="T4322" i="3" s="1"/>
  <c r="O4322" i="3" a="1"/>
  <c r="O4322" i="3" s="1"/>
  <c r="G4322" i="3"/>
  <c r="H4322" i="3" s="1" a="1"/>
  <c r="H4322" i="3" s="1"/>
  <c r="S4321" i="3"/>
  <c r="T4321" i="3" s="1"/>
  <c r="O4321" i="3" a="1"/>
  <c r="O4321" i="3" s="1"/>
  <c r="G4321" i="3"/>
  <c r="H4321" i="3" s="1" a="1"/>
  <c r="H4321" i="3" s="1"/>
  <c r="S4320" i="3"/>
  <c r="T4320" i="3" s="1"/>
  <c r="O4320" i="3" a="1"/>
  <c r="O4320" i="3" s="1"/>
  <c r="G4320" i="3"/>
  <c r="H4320" i="3" s="1" a="1"/>
  <c r="H4320" i="3" s="1"/>
  <c r="S4319" i="3"/>
  <c r="T4319" i="3" s="1"/>
  <c r="O4319" i="3" a="1"/>
  <c r="O4319" i="3" s="1"/>
  <c r="G4319" i="3"/>
  <c r="H4319" i="3" s="1" a="1"/>
  <c r="H4319" i="3" s="1"/>
  <c r="S4318" i="3"/>
  <c r="T4318" i="3" s="1"/>
  <c r="O4318" i="3" a="1"/>
  <c r="O4318" i="3" s="1"/>
  <c r="G4318" i="3"/>
  <c r="H4318" i="3" s="1" a="1"/>
  <c r="H4318" i="3" s="1"/>
  <c r="S4317" i="3"/>
  <c r="T4317" i="3" s="1"/>
  <c r="O4317" i="3" a="1"/>
  <c r="O4317" i="3" s="1"/>
  <c r="G4317" i="3"/>
  <c r="H4317" i="3" s="1" a="1"/>
  <c r="H4317" i="3" s="1"/>
  <c r="S4316" i="3"/>
  <c r="T4316" i="3" s="1"/>
  <c r="O4316" i="3" a="1"/>
  <c r="O4316" i="3" s="1"/>
  <c r="G4316" i="3"/>
  <c r="H4316" i="3" s="1" a="1"/>
  <c r="H4316" i="3" s="1"/>
  <c r="S4315" i="3"/>
  <c r="T4315" i="3" s="1"/>
  <c r="O4315" i="3" a="1"/>
  <c r="O4315" i="3" s="1"/>
  <c r="G4315" i="3"/>
  <c r="H4315" i="3" s="1" a="1"/>
  <c r="H4315" i="3" s="1"/>
  <c r="S4314" i="3"/>
  <c r="T4314" i="3" s="1"/>
  <c r="O4314" i="3" a="1"/>
  <c r="O4314" i="3" s="1"/>
  <c r="G4314" i="3"/>
  <c r="H4314" i="3" s="1" a="1"/>
  <c r="H4314" i="3" s="1"/>
  <c r="S4313" i="3"/>
  <c r="T4313" i="3" s="1"/>
  <c r="O4313" i="3" a="1"/>
  <c r="O4313" i="3" s="1"/>
  <c r="G4313" i="3"/>
  <c r="H4313" i="3" s="1" a="1"/>
  <c r="H4313" i="3" s="1"/>
  <c r="S4312" i="3"/>
  <c r="T4312" i="3" s="1"/>
  <c r="O4312" i="3" a="1"/>
  <c r="O4312" i="3" s="1"/>
  <c r="G4312" i="3"/>
  <c r="H4312" i="3" s="1" a="1"/>
  <c r="H4312" i="3" s="1"/>
  <c r="S4311" i="3"/>
  <c r="T4311" i="3" s="1"/>
  <c r="O4311" i="3" a="1"/>
  <c r="O4311" i="3" s="1"/>
  <c r="G4311" i="3"/>
  <c r="H4311" i="3" s="1" a="1"/>
  <c r="H4311" i="3" s="1"/>
  <c r="S4310" i="3"/>
  <c r="T4310" i="3" s="1"/>
  <c r="O4310" i="3" a="1"/>
  <c r="O4310" i="3" s="1"/>
  <c r="G4310" i="3"/>
  <c r="H4310" i="3" s="1" a="1"/>
  <c r="H4310" i="3" s="1"/>
  <c r="S4309" i="3"/>
  <c r="T4309" i="3" s="1"/>
  <c r="O4309" i="3" a="1"/>
  <c r="O4309" i="3" s="1"/>
  <c r="G4309" i="3"/>
  <c r="H4309" i="3" s="1" a="1"/>
  <c r="H4309" i="3" s="1"/>
  <c r="S4308" i="3"/>
  <c r="T4308" i="3" s="1"/>
  <c r="O4308" i="3" a="1"/>
  <c r="O4308" i="3" s="1"/>
  <c r="G4308" i="3"/>
  <c r="H4308" i="3" s="1" a="1"/>
  <c r="H4308" i="3" s="1"/>
  <c r="S4307" i="3"/>
  <c r="T4307" i="3" s="1"/>
  <c r="O4307" i="3" a="1"/>
  <c r="O4307" i="3" s="1"/>
  <c r="G4307" i="3"/>
  <c r="H4307" i="3" s="1" a="1"/>
  <c r="H4307" i="3" s="1"/>
  <c r="S4306" i="3"/>
  <c r="T4306" i="3" s="1"/>
  <c r="O4306" i="3" a="1"/>
  <c r="O4306" i="3" s="1"/>
  <c r="G4306" i="3"/>
  <c r="H4306" i="3" s="1" a="1"/>
  <c r="H4306" i="3" s="1"/>
  <c r="S4305" i="3"/>
  <c r="T4305" i="3" s="1"/>
  <c r="O4305" i="3" a="1"/>
  <c r="O4305" i="3" s="1"/>
  <c r="G4305" i="3"/>
  <c r="H4305" i="3" s="1" a="1"/>
  <c r="H4305" i="3" s="1"/>
  <c r="S4304" i="3"/>
  <c r="T4304" i="3" s="1"/>
  <c r="O4304" i="3" a="1"/>
  <c r="O4304" i="3" s="1"/>
  <c r="G4304" i="3"/>
  <c r="H4304" i="3" s="1" a="1"/>
  <c r="H4304" i="3" s="1"/>
  <c r="S4303" i="3"/>
  <c r="T4303" i="3" s="1"/>
  <c r="O4303" i="3" a="1"/>
  <c r="O4303" i="3" s="1"/>
  <c r="G4303" i="3"/>
  <c r="H4303" i="3" s="1" a="1"/>
  <c r="H4303" i="3" s="1"/>
  <c r="S4302" i="3"/>
  <c r="T4302" i="3" s="1"/>
  <c r="O4302" i="3" a="1"/>
  <c r="O4302" i="3" s="1"/>
  <c r="G4302" i="3"/>
  <c r="H4302" i="3" s="1" a="1"/>
  <c r="H4302" i="3" s="1"/>
  <c r="S4301" i="3"/>
  <c r="T4301" i="3" s="1"/>
  <c r="O4301" i="3" a="1"/>
  <c r="O4301" i="3" s="1"/>
  <c r="G4301" i="3"/>
  <c r="H4301" i="3" s="1" a="1"/>
  <c r="H4301" i="3" s="1"/>
  <c r="S4300" i="3"/>
  <c r="T4300" i="3" s="1"/>
  <c r="O4300" i="3" a="1"/>
  <c r="O4300" i="3" s="1"/>
  <c r="G4300" i="3"/>
  <c r="H4300" i="3" s="1" a="1"/>
  <c r="H4300" i="3" s="1"/>
  <c r="S4299" i="3"/>
  <c r="T4299" i="3" s="1"/>
  <c r="O4299" i="3" a="1"/>
  <c r="O4299" i="3" s="1"/>
  <c r="G4299" i="3"/>
  <c r="H4299" i="3" s="1" a="1"/>
  <c r="H4299" i="3" s="1"/>
  <c r="S4298" i="3"/>
  <c r="T4298" i="3" s="1"/>
  <c r="O4298" i="3" a="1"/>
  <c r="O4298" i="3" s="1"/>
  <c r="G4298" i="3"/>
  <c r="H4298" i="3" s="1" a="1"/>
  <c r="H4298" i="3" s="1"/>
  <c r="S4297" i="3"/>
  <c r="T4297" i="3" s="1"/>
  <c r="O4297" i="3" a="1"/>
  <c r="O4297" i="3" s="1"/>
  <c r="G4297" i="3"/>
  <c r="H4297" i="3" s="1" a="1"/>
  <c r="H4297" i="3" s="1"/>
  <c r="S4296" i="3"/>
  <c r="T4296" i="3" s="1"/>
  <c r="O4296" i="3" a="1"/>
  <c r="O4296" i="3" s="1"/>
  <c r="G4296" i="3"/>
  <c r="H4296" i="3" s="1" a="1"/>
  <c r="H4296" i="3" s="1"/>
  <c r="S4295" i="3"/>
  <c r="T4295" i="3" s="1"/>
  <c r="O4295" i="3" a="1"/>
  <c r="O4295" i="3" s="1"/>
  <c r="G4295" i="3"/>
  <c r="H4295" i="3" s="1" a="1"/>
  <c r="H4295" i="3" s="1"/>
  <c r="S4294" i="3"/>
  <c r="T4294" i="3" s="1"/>
  <c r="O4294" i="3" a="1"/>
  <c r="O4294" i="3" s="1"/>
  <c r="G4294" i="3"/>
  <c r="H4294" i="3" s="1" a="1"/>
  <c r="H4294" i="3" s="1"/>
  <c r="S4293" i="3"/>
  <c r="T4293" i="3" s="1"/>
  <c r="O4293" i="3" a="1"/>
  <c r="O4293" i="3" s="1"/>
  <c r="G4293" i="3"/>
  <c r="H4293" i="3" s="1" a="1"/>
  <c r="H4293" i="3" s="1"/>
  <c r="S4292" i="3"/>
  <c r="T4292" i="3" s="1"/>
  <c r="O4292" i="3" a="1"/>
  <c r="O4292" i="3" s="1"/>
  <c r="G4292" i="3"/>
  <c r="H4292" i="3" s="1" a="1"/>
  <c r="H4292" i="3" s="1"/>
  <c r="S4291" i="3"/>
  <c r="T4291" i="3" s="1"/>
  <c r="O4291" i="3" a="1"/>
  <c r="O4291" i="3" s="1"/>
  <c r="G4291" i="3"/>
  <c r="H4291" i="3" s="1" a="1"/>
  <c r="H4291" i="3" s="1"/>
  <c r="S4290" i="3"/>
  <c r="T4290" i="3" s="1"/>
  <c r="O4290" i="3" a="1"/>
  <c r="O4290" i="3" s="1"/>
  <c r="G4290" i="3"/>
  <c r="H4290" i="3" s="1" a="1"/>
  <c r="H4290" i="3" s="1"/>
  <c r="S4289" i="3"/>
  <c r="T4289" i="3" s="1"/>
  <c r="O4289" i="3" a="1"/>
  <c r="O4289" i="3" s="1"/>
  <c r="G4289" i="3"/>
  <c r="H4289" i="3" s="1" a="1"/>
  <c r="H4289" i="3" s="1"/>
  <c r="S4288" i="3"/>
  <c r="T4288" i="3" s="1"/>
  <c r="O4288" i="3" a="1"/>
  <c r="O4288" i="3" s="1"/>
  <c r="G4288" i="3"/>
  <c r="H4288" i="3" s="1" a="1"/>
  <c r="H4288" i="3" s="1"/>
  <c r="S4287" i="3"/>
  <c r="T4287" i="3" s="1"/>
  <c r="O4287" i="3" a="1"/>
  <c r="O4287" i="3" s="1"/>
  <c r="G4287" i="3"/>
  <c r="H4287" i="3" s="1" a="1"/>
  <c r="H4287" i="3" s="1"/>
  <c r="S4286" i="3"/>
  <c r="T4286" i="3" s="1"/>
  <c r="O4286" i="3" a="1"/>
  <c r="O4286" i="3" s="1"/>
  <c r="G4286" i="3"/>
  <c r="H4286" i="3" s="1" a="1"/>
  <c r="H4286" i="3" s="1"/>
  <c r="S4285" i="3"/>
  <c r="T4285" i="3" s="1"/>
  <c r="O4285" i="3" a="1"/>
  <c r="O4285" i="3" s="1"/>
  <c r="G4285" i="3"/>
  <c r="H4285" i="3" s="1" a="1"/>
  <c r="H4285" i="3" s="1"/>
  <c r="S4284" i="3"/>
  <c r="T4284" i="3" s="1"/>
  <c r="O4284" i="3" a="1"/>
  <c r="O4284" i="3" s="1"/>
  <c r="G4284" i="3"/>
  <c r="H4284" i="3" s="1" a="1"/>
  <c r="H4284" i="3" s="1"/>
  <c r="S4283" i="3"/>
  <c r="T4283" i="3" s="1"/>
  <c r="O4283" i="3" a="1"/>
  <c r="O4283" i="3" s="1"/>
  <c r="G4283" i="3"/>
  <c r="H4283" i="3" s="1" a="1"/>
  <c r="H4283" i="3" s="1"/>
  <c r="S4282" i="3"/>
  <c r="T4282" i="3" s="1"/>
  <c r="O4282" i="3" a="1"/>
  <c r="O4282" i="3" s="1"/>
  <c r="G4282" i="3"/>
  <c r="H4282" i="3" s="1" a="1"/>
  <c r="H4282" i="3" s="1"/>
  <c r="S4281" i="3"/>
  <c r="T4281" i="3" s="1"/>
  <c r="O4281" i="3" a="1"/>
  <c r="O4281" i="3" s="1"/>
  <c r="G4281" i="3"/>
  <c r="H4281" i="3" s="1" a="1"/>
  <c r="H4281" i="3" s="1"/>
  <c r="S4280" i="3"/>
  <c r="T4280" i="3" s="1"/>
  <c r="O4280" i="3" a="1"/>
  <c r="O4280" i="3" s="1"/>
  <c r="G4280" i="3"/>
  <c r="H4280" i="3" s="1" a="1"/>
  <c r="H4280" i="3" s="1"/>
  <c r="S4279" i="3"/>
  <c r="T4279" i="3" s="1"/>
  <c r="O4279" i="3" a="1"/>
  <c r="O4279" i="3" s="1"/>
  <c r="G4279" i="3"/>
  <c r="H4279" i="3" s="1" a="1"/>
  <c r="H4279" i="3" s="1"/>
  <c r="S4278" i="3"/>
  <c r="T4278" i="3" s="1"/>
  <c r="O4278" i="3" a="1"/>
  <c r="O4278" i="3" s="1"/>
  <c r="G4278" i="3"/>
  <c r="H4278" i="3" s="1" a="1"/>
  <c r="H4278" i="3" s="1"/>
  <c r="S4277" i="3"/>
  <c r="T4277" i="3" s="1"/>
  <c r="O4277" i="3" a="1"/>
  <c r="O4277" i="3" s="1"/>
  <c r="G4277" i="3"/>
  <c r="H4277" i="3" s="1" a="1"/>
  <c r="H4277" i="3" s="1"/>
  <c r="S4276" i="3"/>
  <c r="T4276" i="3" s="1"/>
  <c r="O4276" i="3" a="1"/>
  <c r="O4276" i="3" s="1"/>
  <c r="G4276" i="3"/>
  <c r="H4276" i="3" s="1" a="1"/>
  <c r="H4276" i="3" s="1"/>
  <c r="S4275" i="3"/>
  <c r="T4275" i="3" s="1"/>
  <c r="O4275" i="3" a="1"/>
  <c r="O4275" i="3" s="1"/>
  <c r="G4275" i="3"/>
  <c r="H4275" i="3" s="1" a="1"/>
  <c r="H4275" i="3" s="1"/>
  <c r="S4274" i="3"/>
  <c r="T4274" i="3" s="1"/>
  <c r="O4274" i="3" a="1"/>
  <c r="O4274" i="3" s="1"/>
  <c r="G4274" i="3"/>
  <c r="H4274" i="3" s="1" a="1"/>
  <c r="H4274" i="3" s="1"/>
  <c r="S4273" i="3"/>
  <c r="T4273" i="3" s="1"/>
  <c r="O4273" i="3" a="1"/>
  <c r="O4273" i="3" s="1"/>
  <c r="G4273" i="3"/>
  <c r="H4273" i="3" s="1" a="1"/>
  <c r="H4273" i="3" s="1"/>
  <c r="S4272" i="3"/>
  <c r="T4272" i="3" s="1"/>
  <c r="O4272" i="3" a="1"/>
  <c r="O4272" i="3" s="1"/>
  <c r="G4272" i="3"/>
  <c r="H4272" i="3" s="1" a="1"/>
  <c r="H4272" i="3" s="1"/>
  <c r="S4271" i="3"/>
  <c r="T4271" i="3" s="1"/>
  <c r="O4271" i="3" a="1"/>
  <c r="O4271" i="3" s="1"/>
  <c r="G4271" i="3"/>
  <c r="H4271" i="3" s="1" a="1"/>
  <c r="H4271" i="3" s="1"/>
  <c r="S4270" i="3"/>
  <c r="T4270" i="3" s="1"/>
  <c r="O4270" i="3" a="1"/>
  <c r="O4270" i="3" s="1"/>
  <c r="G4270" i="3"/>
  <c r="H4270" i="3" s="1" a="1"/>
  <c r="H4270" i="3" s="1"/>
  <c r="S4269" i="3"/>
  <c r="T4269" i="3" s="1"/>
  <c r="O4269" i="3" a="1"/>
  <c r="O4269" i="3" s="1"/>
  <c r="G4269" i="3"/>
  <c r="H4269" i="3" s="1" a="1"/>
  <c r="H4269" i="3" s="1"/>
  <c r="S4268" i="3"/>
  <c r="T4268" i="3" s="1"/>
  <c r="O4268" i="3" a="1"/>
  <c r="O4268" i="3" s="1"/>
  <c r="G4268" i="3"/>
  <c r="H4268" i="3" s="1" a="1"/>
  <c r="H4268" i="3" s="1"/>
  <c r="S4267" i="3"/>
  <c r="T4267" i="3" s="1"/>
  <c r="O4267" i="3" a="1"/>
  <c r="O4267" i="3" s="1"/>
  <c r="G4267" i="3"/>
  <c r="H4267" i="3" s="1" a="1"/>
  <c r="H4267" i="3" s="1"/>
  <c r="S4266" i="3"/>
  <c r="T4266" i="3" s="1"/>
  <c r="O4266" i="3" a="1"/>
  <c r="O4266" i="3" s="1"/>
  <c r="G4266" i="3"/>
  <c r="H4266" i="3" s="1" a="1"/>
  <c r="H4266" i="3" s="1"/>
  <c r="S4265" i="3"/>
  <c r="T4265" i="3" s="1"/>
  <c r="O4265" i="3" a="1"/>
  <c r="O4265" i="3" s="1"/>
  <c r="G4265" i="3"/>
  <c r="H4265" i="3" s="1" a="1"/>
  <c r="H4265" i="3" s="1"/>
  <c r="S4264" i="3"/>
  <c r="T4264" i="3" s="1"/>
  <c r="O4264" i="3" a="1"/>
  <c r="O4264" i="3" s="1"/>
  <c r="G4264" i="3"/>
  <c r="H4264" i="3" s="1" a="1"/>
  <c r="H4264" i="3" s="1"/>
  <c r="S4263" i="3"/>
  <c r="T4263" i="3" s="1"/>
  <c r="O4263" i="3" a="1"/>
  <c r="O4263" i="3" s="1"/>
  <c r="G4263" i="3"/>
  <c r="H4263" i="3" s="1" a="1"/>
  <c r="H4263" i="3" s="1"/>
  <c r="S4262" i="3"/>
  <c r="T4262" i="3" s="1"/>
  <c r="O4262" i="3" a="1"/>
  <c r="O4262" i="3" s="1"/>
  <c r="G4262" i="3"/>
  <c r="H4262" i="3" s="1" a="1"/>
  <c r="H4262" i="3" s="1"/>
  <c r="S4261" i="3"/>
  <c r="T4261" i="3" s="1"/>
  <c r="O4261" i="3" a="1"/>
  <c r="O4261" i="3" s="1"/>
  <c r="G4261" i="3"/>
  <c r="H4261" i="3" s="1" a="1"/>
  <c r="H4261" i="3" s="1"/>
  <c r="S4260" i="3"/>
  <c r="T4260" i="3" s="1"/>
  <c r="O4260" i="3" a="1"/>
  <c r="O4260" i="3" s="1"/>
  <c r="G4260" i="3"/>
  <c r="H4260" i="3" s="1" a="1"/>
  <c r="H4260" i="3" s="1"/>
  <c r="S4259" i="3"/>
  <c r="T4259" i="3" s="1"/>
  <c r="O4259" i="3" a="1"/>
  <c r="O4259" i="3" s="1"/>
  <c r="G4259" i="3"/>
  <c r="H4259" i="3" s="1" a="1"/>
  <c r="H4259" i="3" s="1"/>
  <c r="S4258" i="3"/>
  <c r="T4258" i="3" s="1"/>
  <c r="O4258" i="3" a="1"/>
  <c r="O4258" i="3" s="1"/>
  <c r="G4258" i="3"/>
  <c r="H4258" i="3" s="1" a="1"/>
  <c r="H4258" i="3" s="1"/>
  <c r="S4257" i="3"/>
  <c r="T4257" i="3" s="1"/>
  <c r="O4257" i="3" a="1"/>
  <c r="O4257" i="3" s="1"/>
  <c r="G4257" i="3"/>
  <c r="H4257" i="3" s="1" a="1"/>
  <c r="H4257" i="3" s="1"/>
  <c r="S4256" i="3"/>
  <c r="T4256" i="3" s="1"/>
  <c r="O4256" i="3" a="1"/>
  <c r="O4256" i="3" s="1"/>
  <c r="G4256" i="3"/>
  <c r="H4256" i="3" s="1" a="1"/>
  <c r="H4256" i="3" s="1"/>
  <c r="S4255" i="3"/>
  <c r="T4255" i="3" s="1"/>
  <c r="O4255" i="3" a="1"/>
  <c r="O4255" i="3" s="1"/>
  <c r="G4255" i="3"/>
  <c r="H4255" i="3" s="1" a="1"/>
  <c r="H4255" i="3" s="1"/>
  <c r="S4179" i="3"/>
  <c r="T4179" i="3" s="1"/>
  <c r="O4179" i="3" a="1"/>
  <c r="O4179" i="3" s="1"/>
  <c r="G4179" i="3"/>
  <c r="H4179" i="3" s="1" a="1"/>
  <c r="H4179" i="3" s="1"/>
  <c r="S4178" i="3"/>
  <c r="T4178" i="3" s="1"/>
  <c r="O4178" i="3" a="1"/>
  <c r="O4178" i="3" s="1"/>
  <c r="G4178" i="3"/>
  <c r="H4178" i="3" s="1" a="1"/>
  <c r="H4178" i="3" s="1"/>
  <c r="S4177" i="3"/>
  <c r="T4177" i="3" s="1"/>
  <c r="O4177" i="3" a="1"/>
  <c r="O4177" i="3" s="1"/>
  <c r="G4177" i="3"/>
  <c r="H4177" i="3" s="1" a="1"/>
  <c r="H4177" i="3" s="1"/>
  <c r="S4176" i="3"/>
  <c r="T4176" i="3" s="1"/>
  <c r="O4176" i="3" a="1"/>
  <c r="O4176" i="3" s="1"/>
  <c r="G4176" i="3"/>
  <c r="H4176" i="3" s="1" a="1"/>
  <c r="H4176" i="3" s="1"/>
  <c r="S4175" i="3"/>
  <c r="T4175" i="3" s="1"/>
  <c r="O4175" i="3" a="1"/>
  <c r="O4175" i="3" s="1"/>
  <c r="G4175" i="3"/>
  <c r="H4175" i="3" s="1" a="1"/>
  <c r="H4175" i="3" s="1"/>
  <c r="S4174" i="3"/>
  <c r="T4174" i="3" s="1"/>
  <c r="O4174" i="3" a="1"/>
  <c r="O4174" i="3" s="1"/>
  <c r="G4174" i="3"/>
  <c r="H4174" i="3" s="1" a="1"/>
  <c r="H4174" i="3" s="1"/>
  <c r="S4173" i="3"/>
  <c r="T4173" i="3" s="1"/>
  <c r="O4173" i="3" a="1"/>
  <c r="O4173" i="3" s="1"/>
  <c r="G4173" i="3"/>
  <c r="H4173" i="3" s="1" a="1"/>
  <c r="H4173" i="3" s="1"/>
  <c r="S4172" i="3"/>
  <c r="T4172" i="3" s="1"/>
  <c r="O4172" i="3" a="1"/>
  <c r="O4172" i="3" s="1"/>
  <c r="G4172" i="3"/>
  <c r="H4172" i="3" s="1" a="1"/>
  <c r="H4172" i="3" s="1"/>
  <c r="S4171" i="3"/>
  <c r="T4171" i="3" s="1"/>
  <c r="O4171" i="3" a="1"/>
  <c r="O4171" i="3" s="1"/>
  <c r="G4171" i="3"/>
  <c r="H4171" i="3" s="1" a="1"/>
  <c r="H4171" i="3" s="1"/>
  <c r="S4170" i="3"/>
  <c r="T4170" i="3" s="1"/>
  <c r="O4170" i="3" a="1"/>
  <c r="O4170" i="3" s="1"/>
  <c r="G4170" i="3"/>
  <c r="H4170" i="3" s="1" a="1"/>
  <c r="H4170" i="3" s="1"/>
  <c r="S4169" i="3"/>
  <c r="T4169" i="3" s="1"/>
  <c r="O4169" i="3" a="1"/>
  <c r="O4169" i="3" s="1"/>
  <c r="G4169" i="3"/>
  <c r="H4169" i="3" s="1" a="1"/>
  <c r="H4169" i="3" s="1"/>
  <c r="S4168" i="3"/>
  <c r="T4168" i="3" s="1"/>
  <c r="O4168" i="3" a="1"/>
  <c r="O4168" i="3" s="1"/>
  <c r="G4168" i="3"/>
  <c r="H4168" i="3" s="1" a="1"/>
  <c r="H4168" i="3" s="1"/>
  <c r="S4167" i="3"/>
  <c r="T4167" i="3" s="1"/>
  <c r="O4167" i="3" a="1"/>
  <c r="O4167" i="3" s="1"/>
  <c r="G4167" i="3"/>
  <c r="H4167" i="3" s="1" a="1"/>
  <c r="H4167" i="3" s="1"/>
  <c r="S4166" i="3"/>
  <c r="T4166" i="3" s="1"/>
  <c r="O4166" i="3" a="1"/>
  <c r="O4166" i="3" s="1"/>
  <c r="G4166" i="3"/>
  <c r="H4166" i="3" s="1" a="1"/>
  <c r="H4166" i="3" s="1"/>
  <c r="S4165" i="3"/>
  <c r="T4165" i="3" s="1"/>
  <c r="O4165" i="3" a="1"/>
  <c r="O4165" i="3" s="1"/>
  <c r="G4165" i="3"/>
  <c r="H4165" i="3" s="1" a="1"/>
  <c r="H4165" i="3" s="1"/>
  <c r="S4164" i="3"/>
  <c r="T4164" i="3" s="1"/>
  <c r="O4164" i="3" a="1"/>
  <c r="O4164" i="3" s="1"/>
  <c r="G4164" i="3"/>
  <c r="H4164" i="3" s="1" a="1"/>
  <c r="H4164" i="3" s="1"/>
  <c r="S4163" i="3"/>
  <c r="T4163" i="3" s="1"/>
  <c r="O4163" i="3" a="1"/>
  <c r="O4163" i="3" s="1"/>
  <c r="G4163" i="3"/>
  <c r="H4163" i="3" s="1" a="1"/>
  <c r="H4163" i="3" s="1"/>
  <c r="S4162" i="3"/>
  <c r="T4162" i="3" s="1"/>
  <c r="O4162" i="3" a="1"/>
  <c r="O4162" i="3" s="1"/>
  <c r="G4162" i="3"/>
  <c r="H4162" i="3" s="1" a="1"/>
  <c r="H4162" i="3" s="1"/>
  <c r="S4161" i="3"/>
  <c r="T4161" i="3" s="1"/>
  <c r="O4161" i="3" a="1"/>
  <c r="O4161" i="3" s="1"/>
  <c r="G4161" i="3"/>
  <c r="H4161" i="3" s="1" a="1"/>
  <c r="H4161" i="3" s="1"/>
  <c r="S4160" i="3"/>
  <c r="T4160" i="3" s="1"/>
  <c r="O4160" i="3" a="1"/>
  <c r="O4160" i="3" s="1"/>
  <c r="G4160" i="3"/>
  <c r="H4160" i="3" s="1" a="1"/>
  <c r="H4160" i="3" s="1"/>
  <c r="S4159" i="3"/>
  <c r="T4159" i="3" s="1"/>
  <c r="O4159" i="3" a="1"/>
  <c r="O4159" i="3" s="1"/>
  <c r="G4159" i="3"/>
  <c r="H4159" i="3" s="1" a="1"/>
  <c r="H4159" i="3" s="1"/>
  <c r="S4158" i="3"/>
  <c r="T4158" i="3" s="1"/>
  <c r="O4158" i="3" a="1"/>
  <c r="O4158" i="3" s="1"/>
  <c r="G4158" i="3"/>
  <c r="H4158" i="3" s="1" a="1"/>
  <c r="H4158" i="3" s="1"/>
  <c r="S4157" i="3"/>
  <c r="T4157" i="3" s="1"/>
  <c r="O4157" i="3" a="1"/>
  <c r="O4157" i="3" s="1"/>
  <c r="G4157" i="3"/>
  <c r="H4157" i="3" s="1" a="1"/>
  <c r="H4157" i="3" s="1"/>
  <c r="S4156" i="3"/>
  <c r="T4156" i="3" s="1"/>
  <c r="O4156" i="3" a="1"/>
  <c r="O4156" i="3" s="1"/>
  <c r="G4156" i="3"/>
  <c r="H4156" i="3" s="1" a="1"/>
  <c r="H4156" i="3" s="1"/>
  <c r="S4155" i="3"/>
  <c r="T4155" i="3" s="1"/>
  <c r="O4155" i="3" a="1"/>
  <c r="O4155" i="3" s="1"/>
  <c r="G4155" i="3"/>
  <c r="H4155" i="3" s="1" a="1"/>
  <c r="H4155" i="3" s="1"/>
  <c r="S4154" i="3"/>
  <c r="T4154" i="3" s="1"/>
  <c r="O4154" i="3" a="1"/>
  <c r="O4154" i="3" s="1"/>
  <c r="G4154" i="3"/>
  <c r="H4154" i="3" s="1" a="1"/>
  <c r="H4154" i="3" s="1"/>
  <c r="S4153" i="3"/>
  <c r="T4153" i="3" s="1"/>
  <c r="O4153" i="3" a="1"/>
  <c r="O4153" i="3" s="1"/>
  <c r="G4153" i="3"/>
  <c r="H4153" i="3" s="1" a="1"/>
  <c r="H4153" i="3" s="1"/>
  <c r="S4152" i="3"/>
  <c r="T4152" i="3" s="1"/>
  <c r="O4152" i="3" a="1"/>
  <c r="O4152" i="3" s="1"/>
  <c r="G4152" i="3"/>
  <c r="H4152" i="3" s="1" a="1"/>
  <c r="H4152" i="3" s="1"/>
  <c r="S4151" i="3"/>
  <c r="T4151" i="3" s="1"/>
  <c r="O4151" i="3" a="1"/>
  <c r="O4151" i="3" s="1"/>
  <c r="G4151" i="3"/>
  <c r="H4151" i="3" s="1" a="1"/>
  <c r="H4151" i="3" s="1"/>
  <c r="S4150" i="3"/>
  <c r="T4150" i="3" s="1"/>
  <c r="O4150" i="3" a="1"/>
  <c r="O4150" i="3" s="1"/>
  <c r="G4150" i="3"/>
  <c r="H4150" i="3" s="1" a="1"/>
  <c r="H4150" i="3" s="1"/>
  <c r="S4149" i="3"/>
  <c r="T4149" i="3" s="1"/>
  <c r="O4149" i="3" a="1"/>
  <c r="O4149" i="3" s="1"/>
  <c r="G4149" i="3"/>
  <c r="H4149" i="3" s="1" a="1"/>
  <c r="H4149" i="3" s="1"/>
  <c r="S4148" i="3"/>
  <c r="T4148" i="3" s="1"/>
  <c r="O4148" i="3" a="1"/>
  <c r="O4148" i="3" s="1"/>
  <c r="G4148" i="3"/>
  <c r="H4148" i="3" s="1" a="1"/>
  <c r="H4148" i="3" s="1"/>
  <c r="S4147" i="3"/>
  <c r="T4147" i="3" s="1"/>
  <c r="O4147" i="3" a="1"/>
  <c r="O4147" i="3" s="1"/>
  <c r="G4147" i="3"/>
  <c r="H4147" i="3" s="1" a="1"/>
  <c r="H4147" i="3" s="1"/>
  <c r="S4146" i="3"/>
  <c r="T4146" i="3" s="1"/>
  <c r="O4146" i="3" a="1"/>
  <c r="O4146" i="3" s="1"/>
  <c r="G4146" i="3"/>
  <c r="H4146" i="3" s="1" a="1"/>
  <c r="H4146" i="3" s="1"/>
  <c r="S4145" i="3"/>
  <c r="T4145" i="3" s="1"/>
  <c r="O4145" i="3" a="1"/>
  <c r="O4145" i="3" s="1"/>
  <c r="G4145" i="3"/>
  <c r="H4145" i="3" s="1" a="1"/>
  <c r="H4145" i="3" s="1"/>
  <c r="S4144" i="3"/>
  <c r="T4144" i="3" s="1"/>
  <c r="O4144" i="3" a="1"/>
  <c r="O4144" i="3" s="1"/>
  <c r="G4144" i="3"/>
  <c r="H4144" i="3" s="1" a="1"/>
  <c r="H4144" i="3" s="1"/>
  <c r="S4143" i="3"/>
  <c r="T4143" i="3" s="1"/>
  <c r="O4143" i="3" a="1"/>
  <c r="O4143" i="3" s="1"/>
  <c r="G4143" i="3"/>
  <c r="H4143" i="3" s="1" a="1"/>
  <c r="H4143" i="3" s="1"/>
  <c r="S4142" i="3"/>
  <c r="T4142" i="3" s="1"/>
  <c r="O4142" i="3" a="1"/>
  <c r="O4142" i="3" s="1"/>
  <c r="G4142" i="3"/>
  <c r="H4142" i="3" s="1" a="1"/>
  <c r="H4142" i="3" s="1"/>
  <c r="S4141" i="3"/>
  <c r="T4141" i="3" s="1"/>
  <c r="O4141" i="3" a="1"/>
  <c r="O4141" i="3" s="1"/>
  <c r="G4141" i="3"/>
  <c r="H4141" i="3" s="1" a="1"/>
  <c r="H4141" i="3" s="1"/>
  <c r="S4140" i="3"/>
  <c r="T4140" i="3" s="1"/>
  <c r="O4140" i="3" a="1"/>
  <c r="O4140" i="3" s="1"/>
  <c r="G4140" i="3"/>
  <c r="H4140" i="3" s="1" a="1"/>
  <c r="H4140" i="3" s="1"/>
  <c r="S4139" i="3"/>
  <c r="T4139" i="3" s="1"/>
  <c r="O4139" i="3" a="1"/>
  <c r="O4139" i="3" s="1"/>
  <c r="G4139" i="3"/>
  <c r="H4139" i="3" s="1" a="1"/>
  <c r="H4139" i="3" s="1"/>
  <c r="S4138" i="3"/>
  <c r="T4138" i="3" s="1"/>
  <c r="O4138" i="3" a="1"/>
  <c r="O4138" i="3" s="1"/>
  <c r="G4138" i="3"/>
  <c r="H4138" i="3" s="1" a="1"/>
  <c r="H4138" i="3" s="1"/>
  <c r="S4137" i="3"/>
  <c r="T4137" i="3" s="1"/>
  <c r="O4137" i="3" a="1"/>
  <c r="O4137" i="3" s="1"/>
  <c r="G4137" i="3"/>
  <c r="H4137" i="3" s="1" a="1"/>
  <c r="H4137" i="3" s="1"/>
  <c r="S4136" i="3"/>
  <c r="T4136" i="3" s="1"/>
  <c r="O4136" i="3" a="1"/>
  <c r="O4136" i="3" s="1"/>
  <c r="G4136" i="3"/>
  <c r="H4136" i="3" s="1" a="1"/>
  <c r="H4136" i="3" s="1"/>
  <c r="S4135" i="3"/>
  <c r="T4135" i="3" s="1"/>
  <c r="O4135" i="3" a="1"/>
  <c r="O4135" i="3" s="1"/>
  <c r="G4135" i="3"/>
  <c r="H4135" i="3" s="1" a="1"/>
  <c r="H4135" i="3" s="1"/>
  <c r="S4134" i="3"/>
  <c r="T4134" i="3" s="1"/>
  <c r="O4134" i="3" a="1"/>
  <c r="O4134" i="3" s="1"/>
  <c r="G4134" i="3"/>
  <c r="H4134" i="3" s="1" a="1"/>
  <c r="H4134" i="3" s="1"/>
  <c r="S4133" i="3"/>
  <c r="T4133" i="3" s="1"/>
  <c r="O4133" i="3" a="1"/>
  <c r="O4133" i="3" s="1"/>
  <c r="G4133" i="3"/>
  <c r="H4133" i="3" s="1" a="1"/>
  <c r="H4133" i="3" s="1"/>
  <c r="S4132" i="3"/>
  <c r="T4132" i="3" s="1"/>
  <c r="O4132" i="3" a="1"/>
  <c r="O4132" i="3" s="1"/>
  <c r="G4132" i="3"/>
  <c r="H4132" i="3" s="1" a="1"/>
  <c r="H4132" i="3" s="1"/>
  <c r="S4131" i="3"/>
  <c r="T4131" i="3" s="1"/>
  <c r="O4131" i="3" a="1"/>
  <c r="O4131" i="3" s="1"/>
  <c r="G4131" i="3"/>
  <c r="H4131" i="3" s="1" a="1"/>
  <c r="H4131" i="3" s="1"/>
  <c r="S4130" i="3"/>
  <c r="T4130" i="3" s="1"/>
  <c r="O4130" i="3" a="1"/>
  <c r="O4130" i="3" s="1"/>
  <c r="G4130" i="3"/>
  <c r="H4130" i="3" s="1" a="1"/>
  <c r="H4130" i="3" s="1"/>
  <c r="S4129" i="3"/>
  <c r="T4129" i="3" s="1"/>
  <c r="O4129" i="3" a="1"/>
  <c r="O4129" i="3" s="1"/>
  <c r="G4129" i="3"/>
  <c r="H4129" i="3" s="1" a="1"/>
  <c r="H4129" i="3" s="1"/>
  <c r="S4128" i="3"/>
  <c r="T4128" i="3" s="1"/>
  <c r="O4128" i="3" a="1"/>
  <c r="O4128" i="3" s="1"/>
  <c r="G4128" i="3"/>
  <c r="H4128" i="3" s="1" a="1"/>
  <c r="H4128" i="3" s="1"/>
  <c r="S4127" i="3"/>
  <c r="T4127" i="3" s="1"/>
  <c r="O4127" i="3" a="1"/>
  <c r="O4127" i="3" s="1"/>
  <c r="G4127" i="3"/>
  <c r="H4127" i="3" s="1" a="1"/>
  <c r="H4127" i="3" s="1"/>
  <c r="S4126" i="3"/>
  <c r="T4126" i="3" s="1"/>
  <c r="O4126" i="3" a="1"/>
  <c r="O4126" i="3" s="1"/>
  <c r="G4126" i="3"/>
  <c r="H4126" i="3" s="1" a="1"/>
  <c r="H4126" i="3" s="1"/>
  <c r="S4125" i="3"/>
  <c r="T4125" i="3" s="1"/>
  <c r="O4125" i="3" a="1"/>
  <c r="O4125" i="3" s="1"/>
  <c r="G4125" i="3"/>
  <c r="H4125" i="3" s="1" a="1"/>
  <c r="H4125" i="3" s="1"/>
  <c r="S4124" i="3"/>
  <c r="T4124" i="3" s="1"/>
  <c r="O4124" i="3" a="1"/>
  <c r="O4124" i="3" s="1"/>
  <c r="G4124" i="3"/>
  <c r="H4124" i="3" s="1" a="1"/>
  <c r="H4124" i="3" s="1"/>
  <c r="S4123" i="3"/>
  <c r="T4123" i="3" s="1"/>
  <c r="O4123" i="3" a="1"/>
  <c r="O4123" i="3" s="1"/>
  <c r="G4123" i="3"/>
  <c r="H4123" i="3" s="1" a="1"/>
  <c r="H4123" i="3" s="1"/>
  <c r="S4122" i="3"/>
  <c r="T4122" i="3" s="1"/>
  <c r="O4122" i="3" a="1"/>
  <c r="O4122" i="3" s="1"/>
  <c r="G4122" i="3"/>
  <c r="H4122" i="3" s="1" a="1"/>
  <c r="H4122" i="3" s="1"/>
  <c r="S4121" i="3"/>
  <c r="T4121" i="3" s="1"/>
  <c r="O4121" i="3" a="1"/>
  <c r="O4121" i="3" s="1"/>
  <c r="G4121" i="3"/>
  <c r="H4121" i="3" s="1" a="1"/>
  <c r="H4121" i="3" s="1"/>
  <c r="S4120" i="3"/>
  <c r="T4120" i="3" s="1"/>
  <c r="O4120" i="3" a="1"/>
  <c r="O4120" i="3" s="1"/>
  <c r="G4120" i="3"/>
  <c r="H4120" i="3" s="1" a="1"/>
  <c r="H4120" i="3" s="1"/>
  <c r="S4119" i="3"/>
  <c r="T4119" i="3" s="1"/>
  <c r="O4119" i="3" a="1"/>
  <c r="O4119" i="3" s="1"/>
  <c r="G4119" i="3"/>
  <c r="H4119" i="3" s="1" a="1"/>
  <c r="H4119" i="3" s="1"/>
  <c r="S4118" i="3"/>
  <c r="T4118" i="3" s="1"/>
  <c r="O4118" i="3" a="1"/>
  <c r="O4118" i="3" s="1"/>
  <c r="G4118" i="3"/>
  <c r="H4118" i="3" s="1" a="1"/>
  <c r="H4118" i="3" s="1"/>
  <c r="S4117" i="3"/>
  <c r="T4117" i="3" s="1"/>
  <c r="O4117" i="3" a="1"/>
  <c r="O4117" i="3" s="1"/>
  <c r="G4117" i="3"/>
  <c r="H4117" i="3" s="1" a="1"/>
  <c r="H4117" i="3" s="1"/>
  <c r="S4116" i="3"/>
  <c r="T4116" i="3" s="1"/>
  <c r="O4116" i="3" a="1"/>
  <c r="O4116" i="3" s="1"/>
  <c r="G4116" i="3"/>
  <c r="H4116" i="3" s="1" a="1"/>
  <c r="H4116" i="3" s="1"/>
  <c r="S4115" i="3"/>
  <c r="T4115" i="3" s="1"/>
  <c r="O4115" i="3" a="1"/>
  <c r="O4115" i="3" s="1"/>
  <c r="G4115" i="3"/>
  <c r="H4115" i="3" s="1" a="1"/>
  <c r="H4115" i="3" s="1"/>
  <c r="S4114" i="3"/>
  <c r="T4114" i="3" s="1"/>
  <c r="O4114" i="3" a="1"/>
  <c r="O4114" i="3" s="1"/>
  <c r="G4114" i="3"/>
  <c r="H4114" i="3" s="1" a="1"/>
  <c r="H4114" i="3" s="1"/>
  <c r="S4113" i="3"/>
  <c r="T4113" i="3" s="1"/>
  <c r="O4113" i="3" a="1"/>
  <c r="O4113" i="3" s="1"/>
  <c r="G4113" i="3"/>
  <c r="H4113" i="3" s="1" a="1"/>
  <c r="H4113" i="3" s="1"/>
  <c r="S4112" i="3"/>
  <c r="T4112" i="3" s="1"/>
  <c r="O4112" i="3" a="1"/>
  <c r="O4112" i="3" s="1"/>
  <c r="G4112" i="3"/>
  <c r="H4112" i="3" s="1" a="1"/>
  <c r="H4112" i="3" s="1"/>
  <c r="S4111" i="3"/>
  <c r="T4111" i="3" s="1"/>
  <c r="O4111" i="3" a="1"/>
  <c r="O4111" i="3" s="1"/>
  <c r="G4111" i="3"/>
  <c r="H4111" i="3" s="1" a="1"/>
  <c r="H4111" i="3" s="1"/>
  <c r="S4110" i="3"/>
  <c r="T4110" i="3" s="1"/>
  <c r="O4110" i="3" a="1"/>
  <c r="O4110" i="3" s="1"/>
  <c r="G4110" i="3"/>
  <c r="H4110" i="3" s="1" a="1"/>
  <c r="H4110" i="3" s="1"/>
  <c r="S4109" i="3"/>
  <c r="T4109" i="3" s="1"/>
  <c r="O4109" i="3" a="1"/>
  <c r="O4109" i="3" s="1"/>
  <c r="G4109" i="3"/>
  <c r="H4109" i="3" s="1" a="1"/>
  <c r="H4109" i="3" s="1"/>
  <c r="S4108" i="3"/>
  <c r="T4108" i="3" s="1"/>
  <c r="O4108" i="3" a="1"/>
  <c r="O4108" i="3" s="1"/>
  <c r="G4108" i="3"/>
  <c r="H4108" i="3" s="1" a="1"/>
  <c r="H4108" i="3" s="1"/>
  <c r="S4107" i="3"/>
  <c r="T4107" i="3" s="1"/>
  <c r="O4107" i="3" a="1"/>
  <c r="O4107" i="3" s="1"/>
  <c r="G4107" i="3"/>
  <c r="H4107" i="3" s="1" a="1"/>
  <c r="H4107" i="3" s="1"/>
  <c r="S4106" i="3"/>
  <c r="T4106" i="3" s="1"/>
  <c r="O4106" i="3" a="1"/>
  <c r="O4106" i="3" s="1"/>
  <c r="G4106" i="3"/>
  <c r="H4106" i="3" s="1" a="1"/>
  <c r="H4106" i="3" s="1"/>
  <c r="S4105" i="3"/>
  <c r="T4105" i="3" s="1"/>
  <c r="O4105" i="3" a="1"/>
  <c r="O4105" i="3" s="1"/>
  <c r="G4105" i="3"/>
  <c r="H4105" i="3" s="1" a="1"/>
  <c r="H4105" i="3" s="1"/>
  <c r="S4094" i="3"/>
  <c r="T4094" i="3" s="1"/>
  <c r="O4094" i="3" a="1"/>
  <c r="O4094" i="3" s="1"/>
  <c r="G4094" i="3"/>
  <c r="H4094" i="3" s="1" a="1"/>
  <c r="H4094" i="3" s="1"/>
  <c r="S4093" i="3"/>
  <c r="T4093" i="3" s="1"/>
  <c r="O4093" i="3" a="1"/>
  <c r="O4093" i="3" s="1"/>
  <c r="G4093" i="3"/>
  <c r="H4093" i="3" s="1" a="1"/>
  <c r="H4093" i="3" s="1"/>
  <c r="S4092" i="3"/>
  <c r="T4092" i="3" s="1"/>
  <c r="O4092" i="3" a="1"/>
  <c r="O4092" i="3" s="1"/>
  <c r="G4092" i="3"/>
  <c r="H4092" i="3" s="1" a="1"/>
  <c r="H4092" i="3" s="1"/>
  <c r="S4091" i="3"/>
  <c r="T4091" i="3" s="1"/>
  <c r="O4091" i="3" a="1"/>
  <c r="O4091" i="3" s="1"/>
  <c r="G4091" i="3"/>
  <c r="H4091" i="3" s="1" a="1"/>
  <c r="H4091" i="3" s="1"/>
  <c r="S4090" i="3"/>
  <c r="T4090" i="3" s="1"/>
  <c r="O4090" i="3" a="1"/>
  <c r="O4090" i="3" s="1"/>
  <c r="G4090" i="3"/>
  <c r="H4090" i="3" s="1" a="1"/>
  <c r="H4090" i="3" s="1"/>
  <c r="S4089" i="3"/>
  <c r="T4089" i="3" s="1"/>
  <c r="O4089" i="3" a="1"/>
  <c r="O4089" i="3" s="1"/>
  <c r="G4089" i="3"/>
  <c r="H4089" i="3" s="1" a="1"/>
  <c r="H4089" i="3" s="1"/>
  <c r="S4088" i="3"/>
  <c r="T4088" i="3" s="1"/>
  <c r="O4088" i="3" a="1"/>
  <c r="O4088" i="3" s="1"/>
  <c r="G4088" i="3"/>
  <c r="H4088" i="3" s="1" a="1"/>
  <c r="H4088" i="3" s="1"/>
  <c r="S4087" i="3"/>
  <c r="T4087" i="3" s="1"/>
  <c r="O4087" i="3" a="1"/>
  <c r="O4087" i="3" s="1"/>
  <c r="G4087" i="3"/>
  <c r="H4087" i="3" s="1" a="1"/>
  <c r="H4087" i="3" s="1"/>
  <c r="S4086" i="3"/>
  <c r="T4086" i="3" s="1"/>
  <c r="O4086" i="3" a="1"/>
  <c r="O4086" i="3" s="1"/>
  <c r="G4086" i="3"/>
  <c r="H4086" i="3" s="1" a="1"/>
  <c r="H4086" i="3" s="1"/>
  <c r="S4085" i="3"/>
  <c r="T4085" i="3" s="1"/>
  <c r="O4085" i="3" a="1"/>
  <c r="O4085" i="3" s="1"/>
  <c r="G4085" i="3"/>
  <c r="H4085" i="3" s="1" a="1"/>
  <c r="H4085" i="3" s="1"/>
  <c r="S4074" i="3"/>
  <c r="T4074" i="3" s="1"/>
  <c r="O4074" i="3" a="1"/>
  <c r="O4074" i="3" s="1"/>
  <c r="P4074" i="3" s="1" a="1"/>
  <c r="P4074" i="3" s="1"/>
  <c r="G4074" i="3"/>
  <c r="H4074" i="3" s="1" a="1"/>
  <c r="H4074" i="3" s="1"/>
  <c r="S4073" i="3"/>
  <c r="T4073" i="3" s="1"/>
  <c r="O4073" i="3" a="1"/>
  <c r="O4073" i="3" s="1"/>
  <c r="P4073" i="3" s="1" a="1"/>
  <c r="P4073" i="3" s="1"/>
  <c r="G4073" i="3"/>
  <c r="H4073" i="3" s="1" a="1"/>
  <c r="H4073" i="3" s="1"/>
  <c r="S4072" i="3"/>
  <c r="T4072" i="3" s="1"/>
  <c r="O4072" i="3" a="1"/>
  <c r="O4072" i="3" s="1"/>
  <c r="P4072" i="3" s="1" a="1"/>
  <c r="P4072" i="3" s="1"/>
  <c r="G4072" i="3"/>
  <c r="H4072" i="3" s="1" a="1"/>
  <c r="H4072" i="3" s="1"/>
  <c r="S4071" i="3"/>
  <c r="T4071" i="3" s="1"/>
  <c r="O4071" i="3" a="1"/>
  <c r="O4071" i="3" s="1"/>
  <c r="P4071" i="3" s="1" a="1"/>
  <c r="P4071" i="3" s="1"/>
  <c r="G4071" i="3"/>
  <c r="H4071" i="3" s="1" a="1"/>
  <c r="H4071" i="3" s="1"/>
  <c r="S4070" i="3"/>
  <c r="T4070" i="3" s="1"/>
  <c r="O4070" i="3" a="1"/>
  <c r="O4070" i="3" s="1"/>
  <c r="P4070" i="3" s="1" a="1"/>
  <c r="P4070" i="3" s="1"/>
  <c r="G4070" i="3"/>
  <c r="H4070" i="3" s="1" a="1"/>
  <c r="H4070" i="3" s="1"/>
  <c r="S4069" i="3"/>
  <c r="T4069" i="3" s="1"/>
  <c r="O4069" i="3" a="1"/>
  <c r="O4069" i="3" s="1"/>
  <c r="P4069" i="3" s="1" a="1"/>
  <c r="P4069" i="3" s="1"/>
  <c r="G4069" i="3"/>
  <c r="H4069" i="3" s="1" a="1"/>
  <c r="H4069" i="3" s="1"/>
  <c r="S4068" i="3"/>
  <c r="T4068" i="3" s="1"/>
  <c r="O4068" i="3" a="1"/>
  <c r="O4068" i="3" s="1"/>
  <c r="P4068" i="3" s="1" a="1"/>
  <c r="P4068" i="3" s="1"/>
  <c r="G4068" i="3"/>
  <c r="H4068" i="3" s="1" a="1"/>
  <c r="H4068" i="3" s="1"/>
  <c r="S4067" i="3"/>
  <c r="T4067" i="3" s="1"/>
  <c r="O4067" i="3" a="1"/>
  <c r="O4067" i="3" s="1"/>
  <c r="P4067" i="3" s="1" a="1"/>
  <c r="P4067" i="3" s="1"/>
  <c r="G4067" i="3"/>
  <c r="H4067" i="3" s="1" a="1"/>
  <c r="H4067" i="3" s="1"/>
  <c r="S4066" i="3"/>
  <c r="T4066" i="3" s="1"/>
  <c r="O4066" i="3" a="1"/>
  <c r="O4066" i="3" s="1"/>
  <c r="P4066" i="3" s="1" a="1"/>
  <c r="P4066" i="3" s="1"/>
  <c r="G4066" i="3"/>
  <c r="H4066" i="3" s="1" a="1"/>
  <c r="H4066" i="3" s="1"/>
  <c r="S4065" i="3"/>
  <c r="T4065" i="3" s="1"/>
  <c r="O4065" i="3" a="1"/>
  <c r="O4065" i="3" s="1"/>
  <c r="P4065" i="3" s="1" a="1"/>
  <c r="P4065" i="3" s="1"/>
  <c r="G4065" i="3"/>
  <c r="H4065" i="3" s="1" a="1"/>
  <c r="H4065" i="3" s="1"/>
  <c r="S4029" i="3"/>
  <c r="T4029" i="3" s="1"/>
  <c r="O4029" i="3" a="1"/>
  <c r="O4029" i="3" s="1"/>
  <c r="G4029" i="3"/>
  <c r="H4029" i="3" s="1" a="1"/>
  <c r="H4029" i="3" s="1"/>
  <c r="S4028" i="3"/>
  <c r="T4028" i="3" s="1"/>
  <c r="O4028" i="3" a="1"/>
  <c r="O4028" i="3" s="1"/>
  <c r="G4028" i="3"/>
  <c r="H4028" i="3" s="1" a="1"/>
  <c r="H4028" i="3" s="1"/>
  <c r="S4027" i="3"/>
  <c r="T4027" i="3" s="1"/>
  <c r="O4027" i="3" a="1"/>
  <c r="O4027" i="3" s="1"/>
  <c r="G4027" i="3"/>
  <c r="H4027" i="3" s="1" a="1"/>
  <c r="H4027" i="3" s="1"/>
  <c r="S4026" i="3"/>
  <c r="T4026" i="3" s="1"/>
  <c r="O4026" i="3" a="1"/>
  <c r="O4026" i="3" s="1"/>
  <c r="G4026" i="3"/>
  <c r="H4026" i="3" s="1" a="1"/>
  <c r="H4026" i="3" s="1"/>
  <c r="S4025" i="3"/>
  <c r="T4025" i="3" s="1"/>
  <c r="O4025" i="3" a="1"/>
  <c r="O4025" i="3" s="1"/>
  <c r="G4025" i="3"/>
  <c r="H4025" i="3" s="1" a="1"/>
  <c r="H4025" i="3" s="1"/>
  <c r="S4024" i="3"/>
  <c r="T4024" i="3" s="1"/>
  <c r="O4024" i="3" a="1"/>
  <c r="O4024" i="3" s="1"/>
  <c r="G4024" i="3"/>
  <c r="H4024" i="3" s="1" a="1"/>
  <c r="H4024" i="3" s="1"/>
  <c r="S4023" i="3"/>
  <c r="T4023" i="3" s="1"/>
  <c r="O4023" i="3" a="1"/>
  <c r="O4023" i="3" s="1"/>
  <c r="G4023" i="3"/>
  <c r="H4023" i="3" s="1" a="1"/>
  <c r="H4023" i="3" s="1"/>
  <c r="S4022" i="3"/>
  <c r="T4022" i="3" s="1"/>
  <c r="O4022" i="3" a="1"/>
  <c r="O4022" i="3" s="1"/>
  <c r="G4022" i="3"/>
  <c r="H4022" i="3" s="1" a="1"/>
  <c r="H4022" i="3" s="1"/>
  <c r="S4021" i="3"/>
  <c r="T4021" i="3" s="1"/>
  <c r="O4021" i="3" a="1"/>
  <c r="O4021" i="3" s="1"/>
  <c r="G4021" i="3"/>
  <c r="H4021" i="3" s="1" a="1"/>
  <c r="H4021" i="3" s="1"/>
  <c r="S4020" i="3"/>
  <c r="T4020" i="3" s="1"/>
  <c r="O4020" i="3" a="1"/>
  <c r="O4020" i="3" s="1"/>
  <c r="G4020" i="3"/>
  <c r="H4020" i="3" s="1" a="1"/>
  <c r="H4020" i="3" s="1"/>
  <c r="S4019" i="3"/>
  <c r="T4019" i="3" s="1"/>
  <c r="O4019" i="3" a="1"/>
  <c r="O4019" i="3" s="1"/>
  <c r="G4019" i="3"/>
  <c r="H4019" i="3" s="1" a="1"/>
  <c r="H4019" i="3" s="1"/>
  <c r="S4018" i="3"/>
  <c r="T4018" i="3" s="1"/>
  <c r="O4018" i="3" a="1"/>
  <c r="O4018" i="3" s="1"/>
  <c r="G4018" i="3"/>
  <c r="H4018" i="3" s="1" a="1"/>
  <c r="H4018" i="3" s="1"/>
  <c r="S4017" i="3"/>
  <c r="T4017" i="3" s="1"/>
  <c r="O4017" i="3" a="1"/>
  <c r="O4017" i="3" s="1"/>
  <c r="G4017" i="3"/>
  <c r="H4017" i="3" s="1" a="1"/>
  <c r="H4017" i="3" s="1"/>
  <c r="S4016" i="3"/>
  <c r="T4016" i="3" s="1"/>
  <c r="O4016" i="3" a="1"/>
  <c r="O4016" i="3" s="1"/>
  <c r="G4016" i="3"/>
  <c r="H4016" i="3" s="1" a="1"/>
  <c r="H4016" i="3" s="1"/>
  <c r="S4015" i="3"/>
  <c r="T4015" i="3" s="1"/>
  <c r="O4015" i="3" a="1"/>
  <c r="O4015" i="3" s="1"/>
  <c r="G4015" i="3"/>
  <c r="H4015" i="3" s="1" a="1"/>
  <c r="H4015" i="3" s="1"/>
  <c r="S4014" i="3"/>
  <c r="T4014" i="3" s="1"/>
  <c r="O4014" i="3" a="1"/>
  <c r="O4014" i="3" s="1"/>
  <c r="G4014" i="3"/>
  <c r="H4014" i="3" s="1" a="1"/>
  <c r="H4014" i="3" s="1"/>
  <c r="S4013" i="3"/>
  <c r="T4013" i="3" s="1"/>
  <c r="O4013" i="3" a="1"/>
  <c r="O4013" i="3" s="1"/>
  <c r="G4013" i="3"/>
  <c r="H4013" i="3" s="1" a="1"/>
  <c r="H4013" i="3" s="1"/>
  <c r="S4012" i="3"/>
  <c r="T4012" i="3" s="1"/>
  <c r="O4012" i="3" a="1"/>
  <c r="O4012" i="3" s="1"/>
  <c r="G4012" i="3"/>
  <c r="H4012" i="3" s="1" a="1"/>
  <c r="H4012" i="3" s="1"/>
  <c r="S4011" i="3"/>
  <c r="T4011" i="3" s="1"/>
  <c r="O4011" i="3" a="1"/>
  <c r="O4011" i="3" s="1"/>
  <c r="G4011" i="3"/>
  <c r="H4011" i="3" s="1" a="1"/>
  <c r="H4011" i="3" s="1"/>
  <c r="S4010" i="3"/>
  <c r="T4010" i="3" s="1"/>
  <c r="O4010" i="3" a="1"/>
  <c r="O4010" i="3" s="1"/>
  <c r="G4010" i="3"/>
  <c r="H4010" i="3" s="1" a="1"/>
  <c r="H4010" i="3" s="1"/>
  <c r="S4009" i="3"/>
  <c r="T4009" i="3" s="1"/>
  <c r="O4009" i="3" a="1"/>
  <c r="O4009" i="3" s="1"/>
  <c r="G4009" i="3"/>
  <c r="H4009" i="3" s="1" a="1"/>
  <c r="H4009" i="3" s="1"/>
  <c r="S4008" i="3"/>
  <c r="T4008" i="3" s="1"/>
  <c r="O4008" i="3" a="1"/>
  <c r="O4008" i="3" s="1"/>
  <c r="G4008" i="3"/>
  <c r="H4008" i="3" s="1" a="1"/>
  <c r="H4008" i="3" s="1"/>
  <c r="S4007" i="3"/>
  <c r="T4007" i="3" s="1"/>
  <c r="O4007" i="3" a="1"/>
  <c r="O4007" i="3" s="1"/>
  <c r="G4007" i="3"/>
  <c r="H4007" i="3" s="1" a="1"/>
  <c r="H4007" i="3" s="1"/>
  <c r="S4006" i="3"/>
  <c r="T4006" i="3" s="1"/>
  <c r="O4006" i="3" a="1"/>
  <c r="O4006" i="3" s="1"/>
  <c r="G4006" i="3"/>
  <c r="H4006" i="3" s="1" a="1"/>
  <c r="H4006" i="3" s="1"/>
  <c r="S4005" i="3"/>
  <c r="T4005" i="3" s="1"/>
  <c r="O4005" i="3" a="1"/>
  <c r="O4005" i="3" s="1"/>
  <c r="G4005" i="3"/>
  <c r="H4005" i="3" s="1" a="1"/>
  <c r="H4005" i="3" s="1"/>
  <c r="S4004" i="3"/>
  <c r="T4004" i="3" s="1"/>
  <c r="O4004" i="3" a="1"/>
  <c r="O4004" i="3" s="1"/>
  <c r="G4004" i="3"/>
  <c r="H4004" i="3" s="1" a="1"/>
  <c r="H4004" i="3" s="1"/>
  <c r="S4003" i="3"/>
  <c r="T4003" i="3" s="1"/>
  <c r="O4003" i="3" a="1"/>
  <c r="O4003" i="3" s="1"/>
  <c r="G4003" i="3"/>
  <c r="H4003" i="3" s="1" a="1"/>
  <c r="H4003" i="3" s="1"/>
  <c r="S4002" i="3"/>
  <c r="T4002" i="3" s="1"/>
  <c r="O4002" i="3" a="1"/>
  <c r="O4002" i="3" s="1"/>
  <c r="G4002" i="3"/>
  <c r="H4002" i="3" s="1" a="1"/>
  <c r="H4002" i="3" s="1"/>
  <c r="S4001" i="3"/>
  <c r="T4001" i="3" s="1"/>
  <c r="O4001" i="3" a="1"/>
  <c r="O4001" i="3" s="1"/>
  <c r="G4001" i="3"/>
  <c r="H4001" i="3" s="1" a="1"/>
  <c r="H4001" i="3" s="1"/>
  <c r="S4000" i="3"/>
  <c r="T4000" i="3" s="1"/>
  <c r="O4000" i="3" a="1"/>
  <c r="O4000" i="3" s="1"/>
  <c r="G4000" i="3"/>
  <c r="H4000" i="3" s="1" a="1"/>
  <c r="H4000" i="3" s="1"/>
  <c r="S3999" i="3"/>
  <c r="T3999" i="3" s="1"/>
  <c r="O3999" i="3" a="1"/>
  <c r="O3999" i="3" s="1"/>
  <c r="G3999" i="3"/>
  <c r="H3999" i="3" s="1" a="1"/>
  <c r="H3999" i="3" s="1"/>
  <c r="S3998" i="3"/>
  <c r="T3998" i="3" s="1"/>
  <c r="O3998" i="3" a="1"/>
  <c r="O3998" i="3" s="1"/>
  <c r="G3998" i="3"/>
  <c r="H3998" i="3" s="1" a="1"/>
  <c r="H3998" i="3" s="1"/>
  <c r="S3997" i="3"/>
  <c r="T3997" i="3" s="1"/>
  <c r="O3997" i="3" a="1"/>
  <c r="O3997" i="3" s="1"/>
  <c r="G3997" i="3"/>
  <c r="H3997" i="3" s="1" a="1"/>
  <c r="H3997" i="3" s="1"/>
  <c r="S3996" i="3"/>
  <c r="T3996" i="3" s="1"/>
  <c r="O3996" i="3" a="1"/>
  <c r="O3996" i="3" s="1"/>
  <c r="G3996" i="3"/>
  <c r="H3996" i="3" s="1" a="1"/>
  <c r="H3996" i="3" s="1"/>
  <c r="S3995" i="3"/>
  <c r="T3995" i="3" s="1"/>
  <c r="O3995" i="3" a="1"/>
  <c r="O3995" i="3" s="1"/>
  <c r="G3995" i="3"/>
  <c r="H3995" i="3" s="1" a="1"/>
  <c r="H3995" i="3" s="1"/>
  <c r="S3964" i="3"/>
  <c r="T3964" i="3" s="1"/>
  <c r="O3964" i="3" a="1"/>
  <c r="O3964" i="3" s="1"/>
  <c r="G3964" i="3"/>
  <c r="H3964" i="3" s="1" a="1"/>
  <c r="H3964" i="3" s="1"/>
  <c r="S3963" i="3"/>
  <c r="T3963" i="3" s="1"/>
  <c r="O3963" i="3" a="1"/>
  <c r="O3963" i="3" s="1"/>
  <c r="G3963" i="3"/>
  <c r="H3963" i="3" s="1" a="1"/>
  <c r="H3963" i="3" s="1"/>
  <c r="S3962" i="3"/>
  <c r="T3962" i="3" s="1"/>
  <c r="O3962" i="3" a="1"/>
  <c r="O3962" i="3" s="1"/>
  <c r="G3962" i="3"/>
  <c r="H3962" i="3" s="1" a="1"/>
  <c r="H3962" i="3" s="1"/>
  <c r="S3961" i="3"/>
  <c r="T3961" i="3" s="1"/>
  <c r="O3961" i="3" a="1"/>
  <c r="O3961" i="3" s="1"/>
  <c r="G3961" i="3"/>
  <c r="H3961" i="3" s="1" a="1"/>
  <c r="H3961" i="3" s="1"/>
  <c r="S3960" i="3"/>
  <c r="T3960" i="3" s="1"/>
  <c r="O3960" i="3" a="1"/>
  <c r="O3960" i="3" s="1"/>
  <c r="G3960" i="3"/>
  <c r="H3960" i="3" s="1" a="1"/>
  <c r="H3960" i="3" s="1"/>
  <c r="S3959" i="3"/>
  <c r="T3959" i="3" s="1"/>
  <c r="O3959" i="3" a="1"/>
  <c r="O3959" i="3" s="1"/>
  <c r="G3959" i="3"/>
  <c r="H3959" i="3" s="1" a="1"/>
  <c r="H3959" i="3" s="1"/>
  <c r="S3958" i="3"/>
  <c r="T3958" i="3" s="1"/>
  <c r="O3958" i="3" a="1"/>
  <c r="O3958" i="3" s="1"/>
  <c r="G3958" i="3"/>
  <c r="H3958" i="3" s="1" a="1"/>
  <c r="H3958" i="3" s="1"/>
  <c r="S3957" i="3"/>
  <c r="T3957" i="3" s="1"/>
  <c r="O3957" i="3" a="1"/>
  <c r="O3957" i="3" s="1"/>
  <c r="G3957" i="3"/>
  <c r="H3957" i="3" s="1" a="1"/>
  <c r="H3957" i="3" s="1"/>
  <c r="S3956" i="3"/>
  <c r="T3956" i="3" s="1"/>
  <c r="O3956" i="3" a="1"/>
  <c r="O3956" i="3" s="1"/>
  <c r="G3956" i="3"/>
  <c r="H3956" i="3" s="1" a="1"/>
  <c r="H3956" i="3" s="1"/>
  <c r="S3955" i="3"/>
  <c r="T3955" i="3" s="1"/>
  <c r="O3955" i="3" a="1"/>
  <c r="O3955" i="3" s="1"/>
  <c r="G3955" i="3"/>
  <c r="H3955" i="3" s="1" a="1"/>
  <c r="H3955" i="3" s="1"/>
  <c r="S3954" i="3"/>
  <c r="T3954" i="3" s="1"/>
  <c r="O3954" i="3" a="1"/>
  <c r="O3954" i="3" s="1"/>
  <c r="G3954" i="3"/>
  <c r="H3954" i="3" s="1" a="1"/>
  <c r="H3954" i="3" s="1"/>
  <c r="S3953" i="3"/>
  <c r="T3953" i="3" s="1"/>
  <c r="O3953" i="3" a="1"/>
  <c r="O3953" i="3" s="1"/>
  <c r="G3953" i="3"/>
  <c r="H3953" i="3" s="1" a="1"/>
  <c r="H3953" i="3" s="1"/>
  <c r="S3952" i="3"/>
  <c r="T3952" i="3" s="1"/>
  <c r="O3952" i="3" a="1"/>
  <c r="O3952" i="3" s="1"/>
  <c r="G3952" i="3"/>
  <c r="H3952" i="3" s="1" a="1"/>
  <c r="H3952" i="3" s="1"/>
  <c r="S3951" i="3"/>
  <c r="T3951" i="3" s="1"/>
  <c r="O3951" i="3" a="1"/>
  <c r="O3951" i="3" s="1"/>
  <c r="G3951" i="3"/>
  <c r="H3951" i="3" s="1" a="1"/>
  <c r="H3951" i="3" s="1"/>
  <c r="S3950" i="3"/>
  <c r="T3950" i="3" s="1"/>
  <c r="O3950" i="3" a="1"/>
  <c r="O3950" i="3" s="1"/>
  <c r="G3950" i="3"/>
  <c r="H3950" i="3" s="1" a="1"/>
  <c r="H3950" i="3" s="1"/>
  <c r="S3949" i="3"/>
  <c r="T3949" i="3" s="1"/>
  <c r="O3949" i="3" a="1"/>
  <c r="O3949" i="3" s="1"/>
  <c r="G3949" i="3"/>
  <c r="H3949" i="3" s="1" a="1"/>
  <c r="H3949" i="3" s="1"/>
  <c r="S3948" i="3"/>
  <c r="T3948" i="3" s="1"/>
  <c r="O3948" i="3" a="1"/>
  <c r="O3948" i="3" s="1"/>
  <c r="G3948" i="3"/>
  <c r="H3948" i="3" s="1" a="1"/>
  <c r="H3948" i="3" s="1"/>
  <c r="S3947" i="3"/>
  <c r="T3947" i="3" s="1"/>
  <c r="O3947" i="3" a="1"/>
  <c r="O3947" i="3" s="1"/>
  <c r="G3947" i="3"/>
  <c r="H3947" i="3" s="1" a="1"/>
  <c r="H3947" i="3" s="1"/>
  <c r="S3946" i="3"/>
  <c r="T3946" i="3" s="1"/>
  <c r="O3946" i="3" a="1"/>
  <c r="O3946" i="3" s="1"/>
  <c r="G3946" i="3"/>
  <c r="H3946" i="3" s="1" a="1"/>
  <c r="H3946" i="3" s="1"/>
  <c r="S3945" i="3"/>
  <c r="T3945" i="3" s="1"/>
  <c r="O3945" i="3" a="1"/>
  <c r="O3945" i="3" s="1"/>
  <c r="G3945" i="3"/>
  <c r="H3945" i="3" s="1" a="1"/>
  <c r="H3945" i="3" s="1"/>
  <c r="S3944" i="3"/>
  <c r="T3944" i="3" s="1"/>
  <c r="O3944" i="3" a="1"/>
  <c r="O3944" i="3" s="1"/>
  <c r="G3944" i="3"/>
  <c r="H3944" i="3" s="1" a="1"/>
  <c r="H3944" i="3" s="1"/>
  <c r="S3943" i="3"/>
  <c r="T3943" i="3" s="1"/>
  <c r="O3943" i="3" a="1"/>
  <c r="O3943" i="3" s="1"/>
  <c r="G3943" i="3"/>
  <c r="H3943" i="3" s="1" a="1"/>
  <c r="H3943" i="3" s="1"/>
  <c r="S3942" i="3"/>
  <c r="T3942" i="3" s="1"/>
  <c r="O3942" i="3" a="1"/>
  <c r="O3942" i="3" s="1"/>
  <c r="G3942" i="3"/>
  <c r="H3942" i="3" s="1" a="1"/>
  <c r="H3942" i="3" s="1"/>
  <c r="S3941" i="3"/>
  <c r="T3941" i="3" s="1"/>
  <c r="O3941" i="3" a="1"/>
  <c r="O3941" i="3" s="1"/>
  <c r="G3941" i="3"/>
  <c r="H3941" i="3" s="1" a="1"/>
  <c r="H3941" i="3" s="1"/>
  <c r="S3940" i="3"/>
  <c r="T3940" i="3" s="1"/>
  <c r="O3940" i="3" a="1"/>
  <c r="O3940" i="3" s="1"/>
  <c r="G3940" i="3"/>
  <c r="H3940" i="3" s="1" a="1"/>
  <c r="H3940" i="3" s="1"/>
  <c r="S3939" i="3"/>
  <c r="T3939" i="3" s="1"/>
  <c r="O3939" i="3" a="1"/>
  <c r="O3939" i="3" s="1"/>
  <c r="G3939" i="3"/>
  <c r="H3939" i="3" s="1" a="1"/>
  <c r="H3939" i="3" s="1"/>
  <c r="S3938" i="3"/>
  <c r="T3938" i="3" s="1"/>
  <c r="O3938" i="3" a="1"/>
  <c r="O3938" i="3" s="1"/>
  <c r="G3938" i="3"/>
  <c r="H3938" i="3" s="1" a="1"/>
  <c r="H3938" i="3" s="1"/>
  <c r="S3937" i="3"/>
  <c r="T3937" i="3" s="1"/>
  <c r="O3937" i="3" a="1"/>
  <c r="O3937" i="3" s="1"/>
  <c r="G3937" i="3"/>
  <c r="H3937" i="3" s="1" a="1"/>
  <c r="H3937" i="3" s="1"/>
  <c r="S3936" i="3"/>
  <c r="T3936" i="3" s="1"/>
  <c r="O3936" i="3" a="1"/>
  <c r="O3936" i="3" s="1"/>
  <c r="G3936" i="3"/>
  <c r="H3936" i="3" s="1" a="1"/>
  <c r="H3936" i="3" s="1"/>
  <c r="S3935" i="3"/>
  <c r="T3935" i="3" s="1"/>
  <c r="O3935" i="3" a="1"/>
  <c r="O3935" i="3" s="1"/>
  <c r="G3935" i="3"/>
  <c r="H3935" i="3" s="1" a="1"/>
  <c r="H3935" i="3" s="1"/>
  <c r="S3898" i="3"/>
  <c r="T3898" i="3" s="1"/>
  <c r="O3898" i="3" a="1"/>
  <c r="O3898" i="3" s="1"/>
  <c r="G3898" i="3"/>
  <c r="H3898" i="3" s="1" a="1"/>
  <c r="H3898" i="3" s="1"/>
  <c r="S3897" i="3"/>
  <c r="T3897" i="3" s="1"/>
  <c r="O3897" i="3" a="1"/>
  <c r="O3897" i="3" s="1"/>
  <c r="G3897" i="3"/>
  <c r="H3897" i="3" s="1" a="1"/>
  <c r="H3897" i="3" s="1"/>
  <c r="S3896" i="3"/>
  <c r="T3896" i="3" s="1"/>
  <c r="O3896" i="3" a="1"/>
  <c r="O3896" i="3" s="1"/>
  <c r="G3896" i="3"/>
  <c r="H3896" i="3" s="1" a="1"/>
  <c r="H3896" i="3" s="1"/>
  <c r="S3895" i="3"/>
  <c r="T3895" i="3" s="1"/>
  <c r="O3895" i="3" a="1"/>
  <c r="O3895" i="3" s="1"/>
  <c r="G3895" i="3"/>
  <c r="H3895" i="3" s="1" a="1"/>
  <c r="H3895" i="3" s="1"/>
  <c r="S3894" i="3"/>
  <c r="T3894" i="3" s="1"/>
  <c r="O3894" i="3" a="1"/>
  <c r="O3894" i="3" s="1"/>
  <c r="G3894" i="3"/>
  <c r="H3894" i="3" s="1" a="1"/>
  <c r="H3894" i="3" s="1"/>
  <c r="S3893" i="3"/>
  <c r="T3893" i="3" s="1"/>
  <c r="O3893" i="3" a="1"/>
  <c r="O3893" i="3" s="1"/>
  <c r="G3893" i="3"/>
  <c r="H3893" i="3" s="1" a="1"/>
  <c r="H3893" i="3" s="1"/>
  <c r="S3892" i="3"/>
  <c r="T3892" i="3" s="1"/>
  <c r="O3892" i="3" a="1"/>
  <c r="O3892" i="3" s="1"/>
  <c r="G3892" i="3"/>
  <c r="H3892" i="3" s="1" a="1"/>
  <c r="H3892" i="3" s="1"/>
  <c r="S3891" i="3"/>
  <c r="T3891" i="3" s="1"/>
  <c r="O3891" i="3" a="1"/>
  <c r="O3891" i="3" s="1"/>
  <c r="G3891" i="3"/>
  <c r="H3891" i="3" s="1" a="1"/>
  <c r="H3891" i="3" s="1"/>
  <c r="S3890" i="3"/>
  <c r="T3890" i="3" s="1"/>
  <c r="O3890" i="3" a="1"/>
  <c r="O3890" i="3" s="1"/>
  <c r="G3890" i="3"/>
  <c r="H3890" i="3" s="1" a="1"/>
  <c r="H3890" i="3" s="1"/>
  <c r="S3889" i="3"/>
  <c r="T3889" i="3" s="1"/>
  <c r="O3889" i="3" a="1"/>
  <c r="O3889" i="3" s="1"/>
  <c r="G3889" i="3"/>
  <c r="H3889" i="3" s="1" a="1"/>
  <c r="H3889" i="3" s="1"/>
  <c r="S3888" i="3"/>
  <c r="T3888" i="3" s="1"/>
  <c r="O3888" i="3" a="1"/>
  <c r="O3888" i="3" s="1"/>
  <c r="G3888" i="3"/>
  <c r="H3888" i="3" s="1" a="1"/>
  <c r="H3888" i="3" s="1"/>
  <c r="S3887" i="3"/>
  <c r="T3887" i="3" s="1"/>
  <c r="O3887" i="3" a="1"/>
  <c r="O3887" i="3" s="1"/>
  <c r="G3887" i="3"/>
  <c r="H3887" i="3" s="1" a="1"/>
  <c r="H3887" i="3" s="1"/>
  <c r="S3886" i="3"/>
  <c r="T3886" i="3" s="1"/>
  <c r="O3886" i="3" a="1"/>
  <c r="O3886" i="3" s="1"/>
  <c r="G3886" i="3"/>
  <c r="H3886" i="3" s="1" a="1"/>
  <c r="H3886" i="3" s="1"/>
  <c r="S3885" i="3"/>
  <c r="T3885" i="3" s="1"/>
  <c r="O3885" i="3" a="1"/>
  <c r="O3885" i="3" s="1"/>
  <c r="G3885" i="3"/>
  <c r="H3885" i="3" s="1" a="1"/>
  <c r="H3885" i="3" s="1"/>
  <c r="S3884" i="3"/>
  <c r="T3884" i="3" s="1"/>
  <c r="O3884" i="3" a="1"/>
  <c r="O3884" i="3" s="1"/>
  <c r="G3884" i="3"/>
  <c r="H3884" i="3" s="1" a="1"/>
  <c r="H3884" i="3" s="1"/>
  <c r="S3883" i="3"/>
  <c r="T3883" i="3" s="1"/>
  <c r="O3883" i="3" a="1"/>
  <c r="O3883" i="3" s="1"/>
  <c r="G3883" i="3"/>
  <c r="H3883" i="3" s="1" a="1"/>
  <c r="H3883" i="3" s="1"/>
  <c r="S3882" i="3"/>
  <c r="T3882" i="3" s="1"/>
  <c r="O3882" i="3" a="1"/>
  <c r="O3882" i="3" s="1"/>
  <c r="G3882" i="3"/>
  <c r="H3882" i="3" s="1" a="1"/>
  <c r="H3882" i="3" s="1"/>
  <c r="S3881" i="3"/>
  <c r="T3881" i="3" s="1"/>
  <c r="O3881" i="3" a="1"/>
  <c r="O3881" i="3" s="1"/>
  <c r="G3881" i="3"/>
  <c r="H3881" i="3" s="1" a="1"/>
  <c r="H3881" i="3" s="1"/>
  <c r="S3880" i="3"/>
  <c r="T3880" i="3" s="1"/>
  <c r="O3880" i="3" a="1"/>
  <c r="O3880" i="3" s="1"/>
  <c r="G3880" i="3"/>
  <c r="H3880" i="3" s="1" a="1"/>
  <c r="H3880" i="3" s="1"/>
  <c r="S3879" i="3"/>
  <c r="T3879" i="3" s="1"/>
  <c r="O3879" i="3" a="1"/>
  <c r="O3879" i="3" s="1"/>
  <c r="G3879" i="3"/>
  <c r="H3879" i="3" s="1" a="1"/>
  <c r="H3879" i="3" s="1"/>
  <c r="S3878" i="3"/>
  <c r="T3878" i="3" s="1"/>
  <c r="O3878" i="3" a="1"/>
  <c r="O3878" i="3" s="1"/>
  <c r="G3878" i="3"/>
  <c r="H3878" i="3" s="1" a="1"/>
  <c r="H3878" i="3" s="1"/>
  <c r="S3877" i="3"/>
  <c r="T3877" i="3" s="1"/>
  <c r="O3877" i="3" a="1"/>
  <c r="O3877" i="3" s="1"/>
  <c r="G3877" i="3"/>
  <c r="H3877" i="3" s="1" a="1"/>
  <c r="H3877" i="3" s="1"/>
  <c r="S3876" i="3"/>
  <c r="T3876" i="3" s="1"/>
  <c r="O3876" i="3" a="1"/>
  <c r="O3876" i="3" s="1"/>
  <c r="G3876" i="3"/>
  <c r="H3876" i="3" s="1" a="1"/>
  <c r="H3876" i="3" s="1"/>
  <c r="S3875" i="3"/>
  <c r="T3875" i="3" s="1"/>
  <c r="O3875" i="3" a="1"/>
  <c r="O3875" i="3" s="1"/>
  <c r="G3875" i="3"/>
  <c r="H3875" i="3" s="1" a="1"/>
  <c r="H3875" i="3" s="1"/>
  <c r="S3874" i="3"/>
  <c r="T3874" i="3" s="1"/>
  <c r="O3874" i="3" a="1"/>
  <c r="O3874" i="3" s="1"/>
  <c r="G3874" i="3"/>
  <c r="H3874" i="3" s="1" a="1"/>
  <c r="H3874" i="3" s="1"/>
  <c r="S3873" i="3"/>
  <c r="T3873" i="3" s="1"/>
  <c r="O3873" i="3" a="1"/>
  <c r="O3873" i="3" s="1"/>
  <c r="G3873" i="3"/>
  <c r="H3873" i="3" s="1" a="1"/>
  <c r="H3873" i="3" s="1"/>
  <c r="S3872" i="3"/>
  <c r="T3872" i="3" s="1"/>
  <c r="O3872" i="3" a="1"/>
  <c r="O3872" i="3" s="1"/>
  <c r="G3872" i="3"/>
  <c r="H3872" i="3" s="1" a="1"/>
  <c r="H3872" i="3" s="1"/>
  <c r="S3871" i="3"/>
  <c r="T3871" i="3" s="1"/>
  <c r="O3871" i="3" a="1"/>
  <c r="O3871" i="3" s="1"/>
  <c r="G3871" i="3"/>
  <c r="H3871" i="3" s="1" a="1"/>
  <c r="H3871" i="3" s="1"/>
  <c r="S3870" i="3"/>
  <c r="T3870" i="3" s="1"/>
  <c r="O3870" i="3" a="1"/>
  <c r="O3870" i="3" s="1"/>
  <c r="G3870" i="3"/>
  <c r="H3870" i="3" s="1" a="1"/>
  <c r="H3870" i="3" s="1"/>
  <c r="S3869" i="3"/>
  <c r="T3869" i="3" s="1"/>
  <c r="O3869" i="3" a="1"/>
  <c r="O3869" i="3" s="1"/>
  <c r="G3869" i="3"/>
  <c r="H3869" i="3" s="1" a="1"/>
  <c r="H3869" i="3" s="1"/>
  <c r="S3868" i="3"/>
  <c r="T3868" i="3" s="1"/>
  <c r="O3868" i="3" a="1"/>
  <c r="O3868" i="3" s="1"/>
  <c r="G3868" i="3"/>
  <c r="H3868" i="3" s="1" a="1"/>
  <c r="H3868" i="3" s="1"/>
  <c r="S3867" i="3"/>
  <c r="T3867" i="3" s="1"/>
  <c r="O3867" i="3" a="1"/>
  <c r="O3867" i="3" s="1"/>
  <c r="G3867" i="3"/>
  <c r="H3867" i="3" s="1" a="1"/>
  <c r="H3867" i="3" s="1"/>
  <c r="S3866" i="3"/>
  <c r="T3866" i="3" s="1"/>
  <c r="O3866" i="3" a="1"/>
  <c r="O3866" i="3" s="1"/>
  <c r="G3866" i="3"/>
  <c r="H3866" i="3" s="1" a="1"/>
  <c r="H3866" i="3" s="1"/>
  <c r="S3865" i="3"/>
  <c r="T3865" i="3" s="1"/>
  <c r="O3865" i="3" a="1"/>
  <c r="O3865" i="3" s="1"/>
  <c r="G3865" i="3"/>
  <c r="H3865" i="3" s="1" a="1"/>
  <c r="H3865" i="3" s="1"/>
  <c r="S3864" i="3"/>
  <c r="T3864" i="3" s="1"/>
  <c r="O3864" i="3" a="1"/>
  <c r="O3864" i="3" s="1"/>
  <c r="G3864" i="3"/>
  <c r="H3864" i="3" s="1" a="1"/>
  <c r="H3864" i="3" s="1"/>
  <c r="S3863" i="3"/>
  <c r="T3863" i="3" s="1"/>
  <c r="O3863" i="3" a="1"/>
  <c r="O3863" i="3" s="1"/>
  <c r="G3863" i="3"/>
  <c r="H3863" i="3" s="1" a="1"/>
  <c r="H3863" i="3" s="1"/>
  <c r="S3837" i="3"/>
  <c r="T3837" i="3" s="1"/>
  <c r="O3837" i="3" a="1"/>
  <c r="O3837" i="3" s="1"/>
  <c r="G3837" i="3"/>
  <c r="H3837" i="3" s="1" a="1"/>
  <c r="H3837" i="3" s="1"/>
  <c r="S3836" i="3"/>
  <c r="T3836" i="3" s="1"/>
  <c r="O3836" i="3" a="1"/>
  <c r="O3836" i="3" s="1"/>
  <c r="G3836" i="3"/>
  <c r="H3836" i="3" s="1" a="1"/>
  <c r="H3836" i="3" s="1"/>
  <c r="S3835" i="3"/>
  <c r="T3835" i="3" s="1"/>
  <c r="O3835" i="3" a="1"/>
  <c r="O3835" i="3" s="1"/>
  <c r="G3835" i="3"/>
  <c r="H3835" i="3" s="1" a="1"/>
  <c r="H3835" i="3" s="1"/>
  <c r="S3834" i="3"/>
  <c r="T3834" i="3" s="1"/>
  <c r="O3834" i="3" a="1"/>
  <c r="O3834" i="3" s="1"/>
  <c r="G3834" i="3"/>
  <c r="H3834" i="3" s="1" a="1"/>
  <c r="H3834" i="3" s="1"/>
  <c r="S3833" i="3"/>
  <c r="T3833" i="3" s="1"/>
  <c r="O3833" i="3" a="1"/>
  <c r="O3833" i="3" s="1"/>
  <c r="G3833" i="3"/>
  <c r="H3833" i="3" s="1" a="1"/>
  <c r="H3833" i="3" s="1"/>
  <c r="S3832" i="3"/>
  <c r="T3832" i="3" s="1"/>
  <c r="O3832" i="3" a="1"/>
  <c r="O3832" i="3" s="1"/>
  <c r="G3832" i="3"/>
  <c r="H3832" i="3" s="1" a="1"/>
  <c r="H3832" i="3" s="1"/>
  <c r="S3831" i="3"/>
  <c r="T3831" i="3" s="1"/>
  <c r="O3831" i="3" a="1"/>
  <c r="O3831" i="3" s="1"/>
  <c r="G3831" i="3"/>
  <c r="H3831" i="3" s="1" a="1"/>
  <c r="H3831" i="3" s="1"/>
  <c r="S3830" i="3"/>
  <c r="T3830" i="3" s="1"/>
  <c r="O3830" i="3" a="1"/>
  <c r="O3830" i="3" s="1"/>
  <c r="G3830" i="3"/>
  <c r="H3830" i="3" s="1" a="1"/>
  <c r="H3830" i="3" s="1"/>
  <c r="S3829" i="3"/>
  <c r="T3829" i="3" s="1"/>
  <c r="O3829" i="3" a="1"/>
  <c r="O3829" i="3" s="1"/>
  <c r="G3829" i="3"/>
  <c r="H3829" i="3" s="1" a="1"/>
  <c r="H3829" i="3" s="1"/>
  <c r="S3828" i="3"/>
  <c r="T3828" i="3" s="1"/>
  <c r="O3828" i="3" a="1"/>
  <c r="O3828" i="3" s="1"/>
  <c r="G3828" i="3"/>
  <c r="H3828" i="3" s="1" a="1"/>
  <c r="H3828" i="3" s="1"/>
  <c r="S3827" i="3"/>
  <c r="T3827" i="3" s="1"/>
  <c r="O3827" i="3" a="1"/>
  <c r="O3827" i="3" s="1"/>
  <c r="G3827" i="3"/>
  <c r="H3827" i="3" s="1" a="1"/>
  <c r="H3827" i="3" s="1"/>
  <c r="S3826" i="3"/>
  <c r="T3826" i="3" s="1"/>
  <c r="O3826" i="3" a="1"/>
  <c r="O3826" i="3" s="1"/>
  <c r="G3826" i="3"/>
  <c r="H3826" i="3" s="1" a="1"/>
  <c r="H3826" i="3" s="1"/>
  <c r="S3825" i="3"/>
  <c r="T3825" i="3" s="1"/>
  <c r="O3825" i="3" a="1"/>
  <c r="O3825" i="3" s="1"/>
  <c r="G3825" i="3"/>
  <c r="H3825" i="3" s="1" a="1"/>
  <c r="H3825" i="3" s="1"/>
  <c r="S3824" i="3"/>
  <c r="T3824" i="3" s="1"/>
  <c r="O3824" i="3" a="1"/>
  <c r="O3824" i="3" s="1"/>
  <c r="G3824" i="3"/>
  <c r="H3824" i="3" s="1" a="1"/>
  <c r="H3824" i="3" s="1"/>
  <c r="S3823" i="3"/>
  <c r="T3823" i="3" s="1"/>
  <c r="O3823" i="3" a="1"/>
  <c r="O3823" i="3" s="1"/>
  <c r="G3823" i="3"/>
  <c r="H3823" i="3" s="1" a="1"/>
  <c r="H3823" i="3" s="1"/>
  <c r="S3822" i="3"/>
  <c r="T3822" i="3" s="1"/>
  <c r="O3822" i="3" a="1"/>
  <c r="O3822" i="3" s="1"/>
  <c r="G3822" i="3"/>
  <c r="H3822" i="3" s="1" a="1"/>
  <c r="H3822" i="3" s="1"/>
  <c r="S3821" i="3"/>
  <c r="T3821" i="3" s="1"/>
  <c r="O3821" i="3" a="1"/>
  <c r="O3821" i="3" s="1"/>
  <c r="G3821" i="3"/>
  <c r="H3821" i="3" s="1" a="1"/>
  <c r="H3821" i="3" s="1"/>
  <c r="S3820" i="3"/>
  <c r="T3820" i="3" s="1"/>
  <c r="O3820" i="3" a="1"/>
  <c r="O3820" i="3" s="1"/>
  <c r="G3820" i="3"/>
  <c r="H3820" i="3" s="1" a="1"/>
  <c r="H3820" i="3" s="1"/>
  <c r="S3819" i="3"/>
  <c r="T3819" i="3" s="1"/>
  <c r="O3819" i="3" a="1"/>
  <c r="O3819" i="3" s="1"/>
  <c r="G3819" i="3"/>
  <c r="H3819" i="3" s="1" a="1"/>
  <c r="H3819" i="3" s="1"/>
  <c r="S3818" i="3"/>
  <c r="T3818" i="3" s="1"/>
  <c r="O3818" i="3" a="1"/>
  <c r="O3818" i="3" s="1"/>
  <c r="G3818" i="3"/>
  <c r="H3818" i="3" s="1" a="1"/>
  <c r="H3818" i="3" s="1"/>
  <c r="S3817" i="3"/>
  <c r="T3817" i="3" s="1"/>
  <c r="O3817" i="3" a="1"/>
  <c r="O3817" i="3" s="1"/>
  <c r="G3817" i="3"/>
  <c r="H3817" i="3" s="1" a="1"/>
  <c r="H3817" i="3" s="1"/>
  <c r="S3816" i="3"/>
  <c r="T3816" i="3" s="1"/>
  <c r="O3816" i="3" a="1"/>
  <c r="O3816" i="3" s="1"/>
  <c r="G3816" i="3"/>
  <c r="H3816" i="3" s="1" a="1"/>
  <c r="H3816" i="3" s="1"/>
  <c r="S3815" i="3"/>
  <c r="T3815" i="3" s="1"/>
  <c r="O3815" i="3" a="1"/>
  <c r="O3815" i="3" s="1"/>
  <c r="G3815" i="3"/>
  <c r="H3815" i="3" s="1" a="1"/>
  <c r="H3815" i="3" s="1"/>
  <c r="S3814" i="3"/>
  <c r="T3814" i="3" s="1"/>
  <c r="O3814" i="3" a="1"/>
  <c r="O3814" i="3" s="1"/>
  <c r="G3814" i="3"/>
  <c r="H3814" i="3" s="1" a="1"/>
  <c r="H3814" i="3" s="1"/>
  <c r="S3813" i="3"/>
  <c r="T3813" i="3" s="1"/>
  <c r="O3813" i="3" a="1"/>
  <c r="O3813" i="3" s="1"/>
  <c r="G3813" i="3"/>
  <c r="H3813" i="3" s="1" a="1"/>
  <c r="H3813" i="3" s="1"/>
  <c r="S3808" i="3"/>
  <c r="T3808" i="3" s="1"/>
  <c r="O3808" i="3" a="1"/>
  <c r="O3808" i="3" s="1"/>
  <c r="P3808" i="3" s="1" a="1"/>
  <c r="P3808" i="3" s="1"/>
  <c r="G3808" i="3"/>
  <c r="H3808" i="3" s="1" a="1"/>
  <c r="H3808" i="3" s="1"/>
  <c r="S3807" i="3"/>
  <c r="T3807" i="3" s="1"/>
  <c r="O3807" i="3" a="1"/>
  <c r="O3807" i="3" s="1"/>
  <c r="P3807" i="3" s="1" a="1"/>
  <c r="P3807" i="3" s="1"/>
  <c r="G3807" i="3"/>
  <c r="H3807" i="3" s="1" a="1"/>
  <c r="H3807" i="3" s="1"/>
  <c r="S3806" i="3"/>
  <c r="T3806" i="3" s="1"/>
  <c r="O3806" i="3" a="1"/>
  <c r="O3806" i="3" s="1"/>
  <c r="P3806" i="3" s="1" a="1"/>
  <c r="P3806" i="3" s="1"/>
  <c r="G3806" i="3"/>
  <c r="H3806" i="3" s="1" a="1"/>
  <c r="H3806" i="3" s="1"/>
  <c r="Q3805" i="3"/>
  <c r="S3805" i="3" s="1"/>
  <c r="T3805" i="3" s="1"/>
  <c r="O3805" i="3" a="1"/>
  <c r="O3805" i="3" s="1"/>
  <c r="P3805" i="3" s="1" a="1"/>
  <c r="P3805" i="3" s="1"/>
  <c r="G3805" i="3"/>
  <c r="H3805" i="3" s="1" a="1"/>
  <c r="H3805" i="3" s="1"/>
  <c r="S3803" i="3"/>
  <c r="T3803" i="3" s="1"/>
  <c r="O3803" i="3" a="1"/>
  <c r="O3803" i="3" s="1"/>
  <c r="P3803" i="3" s="1" a="1"/>
  <c r="P3803" i="3" s="1"/>
  <c r="G3803" i="3"/>
  <c r="H3803" i="3" s="1" a="1"/>
  <c r="H3803" i="3" s="1"/>
  <c r="S3767" i="3"/>
  <c r="T3767" i="3" s="1"/>
  <c r="O3767" i="3" a="1"/>
  <c r="O3767" i="3" s="1"/>
  <c r="G3767" i="3"/>
  <c r="H3767" i="3" s="1" a="1"/>
  <c r="H3767" i="3" s="1"/>
  <c r="S3766" i="3"/>
  <c r="T3766" i="3" s="1"/>
  <c r="O3766" i="3" a="1"/>
  <c r="O3766" i="3" s="1"/>
  <c r="G3766" i="3"/>
  <c r="H3766" i="3" s="1" a="1"/>
  <c r="H3766" i="3" s="1"/>
  <c r="S3765" i="3"/>
  <c r="T3765" i="3" s="1"/>
  <c r="O3765" i="3" a="1"/>
  <c r="O3765" i="3" s="1"/>
  <c r="G3765" i="3"/>
  <c r="H3765" i="3" s="1" a="1"/>
  <c r="H3765" i="3" s="1"/>
  <c r="S3764" i="3"/>
  <c r="T3764" i="3" s="1"/>
  <c r="O3764" i="3" a="1"/>
  <c r="O3764" i="3" s="1"/>
  <c r="G3764" i="3"/>
  <c r="H3764" i="3" s="1" a="1"/>
  <c r="H3764" i="3" s="1"/>
  <c r="S3763" i="3"/>
  <c r="T3763" i="3" s="1"/>
  <c r="O3763" i="3" a="1"/>
  <c r="O3763" i="3" s="1"/>
  <c r="G3763" i="3"/>
  <c r="H3763" i="3" s="1" a="1"/>
  <c r="H3763" i="3" s="1"/>
  <c r="S3762" i="3"/>
  <c r="T3762" i="3" s="1"/>
  <c r="O3762" i="3" a="1"/>
  <c r="O3762" i="3" s="1"/>
  <c r="G3762" i="3"/>
  <c r="H3762" i="3" s="1" a="1"/>
  <c r="H3762" i="3" s="1"/>
  <c r="S3761" i="3"/>
  <c r="T3761" i="3" s="1"/>
  <c r="O3761" i="3" a="1"/>
  <c r="O3761" i="3" s="1"/>
  <c r="G3761" i="3"/>
  <c r="H3761" i="3" s="1" a="1"/>
  <c r="H3761" i="3" s="1"/>
  <c r="S3760" i="3"/>
  <c r="T3760" i="3" s="1"/>
  <c r="O3760" i="3" a="1"/>
  <c r="O3760" i="3" s="1"/>
  <c r="G3760" i="3"/>
  <c r="H3760" i="3" s="1" a="1"/>
  <c r="H3760" i="3" s="1"/>
  <c r="S3759" i="3"/>
  <c r="T3759" i="3" s="1"/>
  <c r="O3759" i="3" a="1"/>
  <c r="O3759" i="3" s="1"/>
  <c r="G3759" i="3"/>
  <c r="H3759" i="3" s="1" a="1"/>
  <c r="H3759" i="3" s="1"/>
  <c r="S3758" i="3"/>
  <c r="T3758" i="3" s="1"/>
  <c r="O3758" i="3" a="1"/>
  <c r="O3758" i="3" s="1"/>
  <c r="G3758" i="3"/>
  <c r="H3758" i="3" s="1" a="1"/>
  <c r="H3758" i="3" s="1"/>
  <c r="S3757" i="3"/>
  <c r="T3757" i="3" s="1"/>
  <c r="O3757" i="3" a="1"/>
  <c r="O3757" i="3" s="1"/>
  <c r="G3757" i="3"/>
  <c r="H3757" i="3" s="1" a="1"/>
  <c r="H3757" i="3" s="1"/>
  <c r="S3756" i="3"/>
  <c r="T3756" i="3" s="1"/>
  <c r="O3756" i="3" a="1"/>
  <c r="O3756" i="3" s="1"/>
  <c r="G3756" i="3"/>
  <c r="H3756" i="3" s="1" a="1"/>
  <c r="H3756" i="3" s="1"/>
  <c r="S3755" i="3"/>
  <c r="T3755" i="3" s="1"/>
  <c r="O3755" i="3" a="1"/>
  <c r="O3755" i="3" s="1"/>
  <c r="G3755" i="3"/>
  <c r="H3755" i="3" s="1" a="1"/>
  <c r="H3755" i="3" s="1"/>
  <c r="S3754" i="3"/>
  <c r="T3754" i="3" s="1"/>
  <c r="O3754" i="3" a="1"/>
  <c r="O3754" i="3" s="1"/>
  <c r="G3754" i="3"/>
  <c r="H3754" i="3" s="1" a="1"/>
  <c r="H3754" i="3" s="1"/>
  <c r="S3753" i="3"/>
  <c r="T3753" i="3" s="1"/>
  <c r="O3753" i="3" a="1"/>
  <c r="O3753" i="3" s="1"/>
  <c r="G3753" i="3"/>
  <c r="H3753" i="3" s="1" a="1"/>
  <c r="H3753" i="3" s="1"/>
  <c r="S3752" i="3"/>
  <c r="T3752" i="3" s="1"/>
  <c r="O3752" i="3" a="1"/>
  <c r="O3752" i="3" s="1"/>
  <c r="G3752" i="3"/>
  <c r="H3752" i="3" s="1" a="1"/>
  <c r="H3752" i="3" s="1"/>
  <c r="S3751" i="3"/>
  <c r="T3751" i="3" s="1"/>
  <c r="O3751" i="3" a="1"/>
  <c r="O3751" i="3" s="1"/>
  <c r="G3751" i="3"/>
  <c r="H3751" i="3" s="1" a="1"/>
  <c r="H3751" i="3" s="1"/>
  <c r="S3750" i="3"/>
  <c r="T3750" i="3" s="1"/>
  <c r="O3750" i="3" a="1"/>
  <c r="O3750" i="3" s="1"/>
  <c r="G3750" i="3"/>
  <c r="H3750" i="3" s="1" a="1"/>
  <c r="H3750" i="3" s="1"/>
  <c r="S3749" i="3"/>
  <c r="T3749" i="3" s="1"/>
  <c r="O3749" i="3" a="1"/>
  <c r="O3749" i="3" s="1"/>
  <c r="G3749" i="3"/>
  <c r="H3749" i="3" s="1" a="1"/>
  <c r="H3749" i="3" s="1"/>
  <c r="S3748" i="3"/>
  <c r="T3748" i="3" s="1"/>
  <c r="O3748" i="3" a="1"/>
  <c r="O3748" i="3" s="1"/>
  <c r="G3748" i="3"/>
  <c r="H3748" i="3" s="1" a="1"/>
  <c r="H3748" i="3" s="1"/>
  <c r="S3747" i="3"/>
  <c r="T3747" i="3" s="1"/>
  <c r="O3747" i="3" a="1"/>
  <c r="O3747" i="3" s="1"/>
  <c r="G3747" i="3"/>
  <c r="H3747" i="3" s="1" a="1"/>
  <c r="H3747" i="3" s="1"/>
  <c r="S3746" i="3"/>
  <c r="T3746" i="3" s="1"/>
  <c r="O3746" i="3" a="1"/>
  <c r="O3746" i="3" s="1"/>
  <c r="G3746" i="3"/>
  <c r="H3746" i="3" s="1" a="1"/>
  <c r="H3746" i="3" s="1"/>
  <c r="S3745" i="3"/>
  <c r="T3745" i="3" s="1"/>
  <c r="O3745" i="3" a="1"/>
  <c r="O3745" i="3" s="1"/>
  <c r="G3745" i="3"/>
  <c r="H3745" i="3" s="1" a="1"/>
  <c r="H3745" i="3" s="1"/>
  <c r="R3744" i="3"/>
  <c r="S3744" i="3" s="1"/>
  <c r="T3744" i="3" s="1"/>
  <c r="O3744" i="3" a="1"/>
  <c r="O3744" i="3" s="1"/>
  <c r="G3744" i="3"/>
  <c r="H3744" i="3" s="1" a="1"/>
  <c r="H3744" i="3" s="1"/>
  <c r="R3743" i="3"/>
  <c r="S3743" i="3" s="1"/>
  <c r="T3743" i="3" s="1"/>
  <c r="O3743" i="3" a="1"/>
  <c r="O3743" i="3" s="1"/>
  <c r="G3743" i="3"/>
  <c r="H3743" i="3" s="1" a="1"/>
  <c r="H3743" i="3" s="1"/>
  <c r="R3742" i="3"/>
  <c r="S3742" i="3" s="1"/>
  <c r="T3742" i="3" s="1"/>
  <c r="O3742" i="3" a="1"/>
  <c r="O3742" i="3" s="1"/>
  <c r="G3742" i="3"/>
  <c r="H3742" i="3" s="1" a="1"/>
  <c r="H3742" i="3" s="1"/>
  <c r="R3741" i="3"/>
  <c r="S3741" i="3" s="1"/>
  <c r="T3741" i="3" s="1"/>
  <c r="O3741" i="3" a="1"/>
  <c r="O3741" i="3" s="1"/>
  <c r="G3741" i="3"/>
  <c r="H3741" i="3" s="1" a="1"/>
  <c r="H3741" i="3" s="1"/>
  <c r="R3740" i="3"/>
  <c r="S3740" i="3" s="1"/>
  <c r="T3740" i="3" s="1"/>
  <c r="O3740" i="3" a="1"/>
  <c r="O3740" i="3" s="1"/>
  <c r="G3740" i="3"/>
  <c r="H3740" i="3" s="1" a="1"/>
  <c r="H3740" i="3" s="1"/>
  <c r="R3739" i="3"/>
  <c r="S3739" i="3" s="1"/>
  <c r="T3739" i="3" s="1"/>
  <c r="O3739" i="3" a="1"/>
  <c r="O3739" i="3" s="1"/>
  <c r="G3739" i="3"/>
  <c r="H3739" i="3" s="1" a="1"/>
  <c r="H3739" i="3" s="1"/>
  <c r="R3738" i="3"/>
  <c r="S3738" i="3" s="1"/>
  <c r="T3738" i="3" s="1"/>
  <c r="O3738" i="3" a="1"/>
  <c r="O3738" i="3" s="1"/>
  <c r="G3738" i="3"/>
  <c r="H3738" i="3" s="1" a="1"/>
  <c r="H3738" i="3" s="1"/>
  <c r="R3737" i="3"/>
  <c r="S3737" i="3" s="1"/>
  <c r="T3737" i="3" s="1"/>
  <c r="O3737" i="3" a="1"/>
  <c r="O3737" i="3" s="1"/>
  <c r="G3737" i="3"/>
  <c r="H3737" i="3" s="1" a="1"/>
  <c r="H3737" i="3" s="1"/>
  <c r="R3736" i="3"/>
  <c r="S3736" i="3" s="1"/>
  <c r="T3736" i="3" s="1"/>
  <c r="O3736" i="3" a="1"/>
  <c r="O3736" i="3" s="1"/>
  <c r="G3736" i="3"/>
  <c r="H3736" i="3" s="1" a="1"/>
  <c r="H3736" i="3" s="1"/>
  <c r="R3735" i="3"/>
  <c r="S3735" i="3" s="1"/>
  <c r="T3735" i="3" s="1"/>
  <c r="O3735" i="3" a="1"/>
  <c r="O3735" i="3" s="1"/>
  <c r="G3735" i="3"/>
  <c r="H3735" i="3" s="1" a="1"/>
  <c r="H3735" i="3" s="1"/>
  <c r="R3734" i="3"/>
  <c r="S3734" i="3" s="1"/>
  <c r="T3734" i="3" s="1"/>
  <c r="O3734" i="3" a="1"/>
  <c r="O3734" i="3" s="1"/>
  <c r="G3734" i="3"/>
  <c r="H3734" i="3" s="1" a="1"/>
  <c r="H3734" i="3" s="1"/>
  <c r="R3733" i="3"/>
  <c r="S3733" i="3" s="1"/>
  <c r="T3733" i="3" s="1"/>
  <c r="O3733" i="3" a="1"/>
  <c r="O3733" i="3" s="1"/>
  <c r="G3733" i="3"/>
  <c r="H3733" i="3" s="1" a="1"/>
  <c r="H3733" i="3" s="1"/>
  <c r="S3730" i="3"/>
  <c r="T3730" i="3" s="1"/>
  <c r="O3730" i="3" a="1"/>
  <c r="O3730" i="3" s="1"/>
  <c r="G3730" i="3"/>
  <c r="H3730" i="3" s="1" a="1"/>
  <c r="H3730" i="3" s="1"/>
  <c r="S3729" i="3"/>
  <c r="T3729" i="3" s="1"/>
  <c r="O3729" i="3" a="1"/>
  <c r="O3729" i="3" s="1"/>
  <c r="G3729" i="3"/>
  <c r="H3729" i="3" s="1" a="1"/>
  <c r="H3729" i="3" s="1"/>
  <c r="S3724" i="3"/>
  <c r="T3724" i="3" s="1"/>
  <c r="O3724" i="3" a="1"/>
  <c r="O3724" i="3" s="1"/>
  <c r="P3724" i="3" s="1" a="1"/>
  <c r="P3724" i="3" s="1"/>
  <c r="G3724" i="3"/>
  <c r="H3724" i="3" s="1" a="1"/>
  <c r="H3724" i="3" s="1"/>
  <c r="S3723" i="3"/>
  <c r="T3723" i="3" s="1"/>
  <c r="O3723" i="3" a="1"/>
  <c r="O3723" i="3" s="1"/>
  <c r="P3723" i="3" s="1" a="1"/>
  <c r="P3723" i="3" s="1"/>
  <c r="G3723" i="3"/>
  <c r="H3723" i="3" s="1" a="1"/>
  <c r="H3723" i="3" s="1"/>
  <c r="S3722" i="3"/>
  <c r="T3722" i="3" s="1"/>
  <c r="O3722" i="3" a="1"/>
  <c r="O3722" i="3" s="1"/>
  <c r="P3722" i="3" s="1" a="1"/>
  <c r="P3722" i="3" s="1"/>
  <c r="G3722" i="3"/>
  <c r="H3722" i="3" s="1" a="1"/>
  <c r="H3722" i="3" s="1"/>
  <c r="S3721" i="3"/>
  <c r="T3721" i="3" s="1"/>
  <c r="O3721" i="3" a="1"/>
  <c r="O3721" i="3" s="1"/>
  <c r="P3721" i="3" s="1" a="1"/>
  <c r="P3721" i="3" s="1"/>
  <c r="G3721" i="3"/>
  <c r="H3721" i="3" s="1" a="1"/>
  <c r="H3721" i="3" s="1"/>
  <c r="S3708" i="3"/>
  <c r="T3708" i="3" s="1"/>
  <c r="O3708" i="3" a="1"/>
  <c r="O3708" i="3" s="1"/>
  <c r="G3708" i="3"/>
  <c r="H3708" i="3" s="1" a="1"/>
  <c r="H3708" i="3" s="1"/>
  <c r="S3707" i="3"/>
  <c r="T3707" i="3" s="1"/>
  <c r="O3707" i="3" a="1"/>
  <c r="O3707" i="3" s="1"/>
  <c r="G3707" i="3"/>
  <c r="H3707" i="3" s="1" a="1"/>
  <c r="H3707" i="3" s="1"/>
  <c r="S3706" i="3"/>
  <c r="T3706" i="3" s="1"/>
  <c r="O3706" i="3" a="1"/>
  <c r="O3706" i="3" s="1"/>
  <c r="G3706" i="3"/>
  <c r="H3706" i="3" s="1" a="1"/>
  <c r="H3706" i="3" s="1"/>
  <c r="S3705" i="3"/>
  <c r="T3705" i="3" s="1"/>
  <c r="O3705" i="3" a="1"/>
  <c r="O3705" i="3" s="1"/>
  <c r="G3705" i="3"/>
  <c r="H3705" i="3" s="1" a="1"/>
  <c r="H3705" i="3" s="1"/>
  <c r="S3704" i="3"/>
  <c r="T3704" i="3" s="1"/>
  <c r="O3704" i="3" a="1"/>
  <c r="O3704" i="3" s="1"/>
  <c r="G3704" i="3"/>
  <c r="H3704" i="3" s="1" a="1"/>
  <c r="H3704" i="3" s="1"/>
  <c r="S3703" i="3"/>
  <c r="T3703" i="3" s="1"/>
  <c r="O3703" i="3" a="1"/>
  <c r="O3703" i="3" s="1"/>
  <c r="G3703" i="3"/>
  <c r="H3703" i="3" s="1" a="1"/>
  <c r="H3703" i="3" s="1"/>
  <c r="Q3702" i="3"/>
  <c r="S3702" i="3" s="1"/>
  <c r="T3702" i="3" s="1"/>
  <c r="O3702" i="3" a="1"/>
  <c r="O3702" i="3" s="1"/>
  <c r="G3702" i="3"/>
  <c r="H3702" i="3" s="1" a="1"/>
  <c r="H3702" i="3" s="1"/>
  <c r="S3701" i="3"/>
  <c r="T3701" i="3" s="1"/>
  <c r="O3701" i="3" a="1"/>
  <c r="O3701" i="3" s="1"/>
  <c r="G3701" i="3"/>
  <c r="H3701" i="3" s="1" a="1"/>
  <c r="H3701" i="3" s="1"/>
  <c r="S3700" i="3"/>
  <c r="T3700" i="3" s="1"/>
  <c r="O3700" i="3" a="1"/>
  <c r="O3700" i="3" s="1"/>
  <c r="G3700" i="3"/>
  <c r="H3700" i="3" s="1" a="1"/>
  <c r="H3700" i="3" s="1"/>
  <c r="S3699" i="3"/>
  <c r="T3699" i="3" s="1"/>
  <c r="O3699" i="3" a="1"/>
  <c r="O3699" i="3" s="1"/>
  <c r="G3699" i="3"/>
  <c r="H3699" i="3" s="1" a="1"/>
  <c r="H3699" i="3" s="1"/>
  <c r="S3698" i="3"/>
  <c r="T3698" i="3" s="1"/>
  <c r="O3698" i="3" a="1"/>
  <c r="O3698" i="3" s="1"/>
  <c r="G3698" i="3"/>
  <c r="H3698" i="3" s="1" a="1"/>
  <c r="H3698" i="3" s="1"/>
  <c r="R3697" i="3"/>
  <c r="Q3697" i="3"/>
  <c r="O3697" i="3" a="1"/>
  <c r="O3697" i="3" s="1"/>
  <c r="G3697" i="3"/>
  <c r="H3697" i="3" s="1" a="1"/>
  <c r="H3697" i="3" s="1"/>
  <c r="S3618" i="3"/>
  <c r="T3618" i="3" s="1"/>
  <c r="O3618" i="3" a="1"/>
  <c r="O3618" i="3" s="1"/>
  <c r="G3618" i="3"/>
  <c r="H3618" i="3" s="1" a="1"/>
  <c r="H3618" i="3" s="1"/>
  <c r="S3617" i="3"/>
  <c r="T3617" i="3" s="1"/>
  <c r="O3617" i="3" a="1"/>
  <c r="O3617" i="3" s="1"/>
  <c r="G3617" i="3"/>
  <c r="H3617" i="3" s="1" a="1"/>
  <c r="H3617" i="3" s="1"/>
  <c r="Q3616" i="3"/>
  <c r="S3616" i="3" s="1"/>
  <c r="T3616" i="3" s="1"/>
  <c r="O3616" i="3" a="1"/>
  <c r="O3616" i="3" s="1"/>
  <c r="G3616" i="3"/>
  <c r="H3616" i="3" s="1" a="1"/>
  <c r="H3616" i="3" s="1"/>
  <c r="S3615" i="3"/>
  <c r="T3615" i="3" s="1"/>
  <c r="O3615" i="3" a="1"/>
  <c r="O3615" i="3" s="1"/>
  <c r="G3615" i="3"/>
  <c r="H3615" i="3" s="1" a="1"/>
  <c r="H3615" i="3" s="1"/>
  <c r="S3614" i="3"/>
  <c r="T3614" i="3" s="1"/>
  <c r="O3614" i="3" a="1"/>
  <c r="O3614" i="3" s="1"/>
  <c r="G3614" i="3"/>
  <c r="H3614" i="3" s="1" a="1"/>
  <c r="H3614" i="3" s="1"/>
  <c r="S3613" i="3"/>
  <c r="T3613" i="3" s="1"/>
  <c r="O3613" i="3" a="1"/>
  <c r="O3613" i="3" s="1"/>
  <c r="G3613" i="3"/>
  <c r="H3613" i="3" s="1" a="1"/>
  <c r="H3613" i="3" s="1"/>
  <c r="S3612" i="3"/>
  <c r="T3612" i="3" s="1"/>
  <c r="O3612" i="3" a="1"/>
  <c r="O3612" i="3" s="1"/>
  <c r="G3612" i="3"/>
  <c r="H3612" i="3" s="1" a="1"/>
  <c r="H3612" i="3" s="1"/>
  <c r="S3611" i="3"/>
  <c r="T3611" i="3" s="1"/>
  <c r="O3611" i="3" a="1"/>
  <c r="O3611" i="3" s="1"/>
  <c r="G3611" i="3"/>
  <c r="H3611" i="3" s="1" a="1"/>
  <c r="H3611" i="3" s="1"/>
  <c r="Q3610" i="3"/>
  <c r="S3610" i="3" s="1"/>
  <c r="T3610" i="3" s="1"/>
  <c r="O3610" i="3" a="1"/>
  <c r="O3610" i="3" s="1"/>
  <c r="G3610" i="3"/>
  <c r="H3610" i="3" s="1" a="1"/>
  <c r="H3610" i="3" s="1"/>
  <c r="S3609" i="3"/>
  <c r="T3609" i="3" s="1"/>
  <c r="O3609" i="3" a="1"/>
  <c r="O3609" i="3" s="1"/>
  <c r="G3609" i="3"/>
  <c r="H3609" i="3" s="1" a="1"/>
  <c r="H3609" i="3" s="1"/>
  <c r="S3608" i="3"/>
  <c r="T3608" i="3" s="1"/>
  <c r="O3608" i="3" a="1"/>
  <c r="O3608" i="3" s="1"/>
  <c r="G3608" i="3"/>
  <c r="H3608" i="3" s="1" a="1"/>
  <c r="H3608" i="3" s="1"/>
  <c r="Q3607" i="3"/>
  <c r="S3607" i="3" s="1"/>
  <c r="T3607" i="3" s="1"/>
  <c r="O3607" i="3" a="1"/>
  <c r="O3607" i="3" s="1"/>
  <c r="G3607" i="3"/>
  <c r="H3607" i="3" s="1" a="1"/>
  <c r="H3607" i="3" s="1"/>
  <c r="S3606" i="3"/>
  <c r="T3606" i="3" s="1"/>
  <c r="O3606" i="3" a="1"/>
  <c r="O3606" i="3" s="1"/>
  <c r="G3606" i="3"/>
  <c r="H3606" i="3" s="1" a="1"/>
  <c r="H3606" i="3" s="1"/>
  <c r="S3605" i="3"/>
  <c r="T3605" i="3" s="1"/>
  <c r="O3605" i="3" a="1"/>
  <c r="O3605" i="3" s="1"/>
  <c r="G3605" i="3"/>
  <c r="H3605" i="3" s="1" a="1"/>
  <c r="H3605" i="3" s="1"/>
  <c r="Q3604" i="3"/>
  <c r="O3604" i="3" a="1"/>
  <c r="O3604" i="3" s="1"/>
  <c r="G3604" i="3"/>
  <c r="H3604" i="3" s="1" a="1"/>
  <c r="H3604" i="3" s="1"/>
  <c r="Q3603" i="3"/>
  <c r="S3603" i="3" s="1"/>
  <c r="T3603" i="3" s="1"/>
  <c r="O3603" i="3" a="1"/>
  <c r="O3603" i="3" s="1"/>
  <c r="G3603" i="3"/>
  <c r="H3603" i="3" s="1" a="1"/>
  <c r="H3603" i="3" s="1"/>
  <c r="Q3602" i="3"/>
  <c r="S3602" i="3" s="1"/>
  <c r="T3602" i="3" s="1"/>
  <c r="O3602" i="3" a="1"/>
  <c r="O3602" i="3" s="1"/>
  <c r="G3602" i="3"/>
  <c r="H3602" i="3" s="1" a="1"/>
  <c r="H3602" i="3" s="1"/>
  <c r="O3601" i="3" a="1"/>
  <c r="O3601" i="3" s="1"/>
  <c r="G3601" i="3"/>
  <c r="H3601" i="3" s="1" a="1"/>
  <c r="H3601" i="3" s="1"/>
  <c r="S3600" i="3"/>
  <c r="T3600" i="3" s="1"/>
  <c r="O3600" i="3" a="1"/>
  <c r="O3600" i="3" s="1"/>
  <c r="G3600" i="3"/>
  <c r="H3600" i="3" s="1" a="1"/>
  <c r="H3600" i="3" s="1"/>
  <c r="S3599" i="3"/>
  <c r="T3599" i="3" s="1"/>
  <c r="O3599" i="3" a="1"/>
  <c r="O3599" i="3" s="1"/>
  <c r="G3599" i="3"/>
  <c r="H3599" i="3" s="1" a="1"/>
  <c r="H3599" i="3" s="1"/>
  <c r="Q3598" i="3"/>
  <c r="S3598" i="3" s="1"/>
  <c r="T3598" i="3" s="1"/>
  <c r="O3598" i="3" a="1"/>
  <c r="O3598" i="3" s="1"/>
  <c r="G3598" i="3"/>
  <c r="H3598" i="3" s="1" a="1"/>
  <c r="H3598" i="3" s="1"/>
  <c r="S3597" i="3"/>
  <c r="T3597" i="3" s="1"/>
  <c r="O3597" i="3" a="1"/>
  <c r="O3597" i="3" s="1"/>
  <c r="G3597" i="3"/>
  <c r="H3597" i="3" s="1" a="1"/>
  <c r="H3597" i="3" s="1"/>
  <c r="S3596" i="3"/>
  <c r="T3596" i="3" s="1"/>
  <c r="O3596" i="3" a="1"/>
  <c r="O3596" i="3" s="1"/>
  <c r="G3596" i="3"/>
  <c r="H3596" i="3" s="1" a="1"/>
  <c r="H3596" i="3" s="1"/>
  <c r="S3595" i="3"/>
  <c r="T3595" i="3" s="1"/>
  <c r="O3595" i="3" a="1"/>
  <c r="O3595" i="3" s="1"/>
  <c r="G3595" i="3"/>
  <c r="H3595" i="3" s="1" a="1"/>
  <c r="H3595" i="3" s="1"/>
  <c r="S3594" i="3"/>
  <c r="T3594" i="3" s="1"/>
  <c r="O3594" i="3" a="1"/>
  <c r="O3594" i="3" s="1"/>
  <c r="G3594" i="3"/>
  <c r="H3594" i="3" s="1" a="1"/>
  <c r="H3594" i="3" s="1"/>
  <c r="S3593" i="3"/>
  <c r="T3593" i="3" s="1"/>
  <c r="O3593" i="3" a="1"/>
  <c r="O3593" i="3" s="1"/>
  <c r="G3593" i="3"/>
  <c r="H3593" i="3" s="1" a="1"/>
  <c r="H3593" i="3" s="1"/>
  <c r="Q3592" i="3"/>
  <c r="S3592" i="3" s="1"/>
  <c r="T3592" i="3" s="1"/>
  <c r="O3592" i="3" a="1"/>
  <c r="O3592" i="3" s="1"/>
  <c r="G3592" i="3"/>
  <c r="H3592" i="3" s="1" a="1"/>
  <c r="H3592" i="3" s="1"/>
  <c r="S3591" i="3"/>
  <c r="T3591" i="3" s="1"/>
  <c r="O3591" i="3" a="1"/>
  <c r="O3591" i="3" s="1"/>
  <c r="G3591" i="3"/>
  <c r="H3591" i="3" s="1" a="1"/>
  <c r="H3591" i="3" s="1"/>
  <c r="S3590" i="3"/>
  <c r="T3590" i="3" s="1"/>
  <c r="O3590" i="3" a="1"/>
  <c r="O3590" i="3" s="1"/>
  <c r="G3590" i="3"/>
  <c r="H3590" i="3" s="1" a="1"/>
  <c r="H3590" i="3" s="1"/>
  <c r="Q3589" i="3"/>
  <c r="S3589" i="3" s="1"/>
  <c r="T3589" i="3" s="1"/>
  <c r="O3589" i="3" a="1"/>
  <c r="O3589" i="3" s="1"/>
  <c r="G3589" i="3"/>
  <c r="H3589" i="3" s="1" a="1"/>
  <c r="H3589" i="3" s="1"/>
  <c r="S3588" i="3"/>
  <c r="T3588" i="3" s="1"/>
  <c r="O3588" i="3" a="1"/>
  <c r="O3588" i="3" s="1"/>
  <c r="G3588" i="3"/>
  <c r="H3588" i="3" s="1" a="1"/>
  <c r="H3588" i="3" s="1"/>
  <c r="S3587" i="3"/>
  <c r="T3587" i="3" s="1"/>
  <c r="O3587" i="3" a="1"/>
  <c r="O3587" i="3" s="1"/>
  <c r="G3587" i="3"/>
  <c r="H3587" i="3" s="1" a="1"/>
  <c r="H3587" i="3" s="1"/>
  <c r="Q3586" i="3"/>
  <c r="S3586" i="3" s="1"/>
  <c r="T3586" i="3" s="1"/>
  <c r="O3586" i="3" a="1"/>
  <c r="O3586" i="3" s="1"/>
  <c r="G3586" i="3"/>
  <c r="H3586" i="3" s="1" a="1"/>
  <c r="H3586" i="3" s="1"/>
  <c r="Q3585" i="3"/>
  <c r="S3585" i="3" s="1"/>
  <c r="T3585" i="3" s="1"/>
  <c r="O3585" i="3" a="1"/>
  <c r="O3585" i="3" s="1"/>
  <c r="G3585" i="3"/>
  <c r="H3585" i="3" s="1" a="1"/>
  <c r="H3585" i="3" s="1"/>
  <c r="Q3584" i="3"/>
  <c r="S3584" i="3" s="1"/>
  <c r="T3584" i="3" s="1"/>
  <c r="O3584" i="3" a="1"/>
  <c r="O3584" i="3" s="1"/>
  <c r="G3584" i="3"/>
  <c r="H3584" i="3" s="1" a="1"/>
  <c r="H3584" i="3" s="1"/>
  <c r="O3583" i="3" a="1"/>
  <c r="O3583" i="3" s="1"/>
  <c r="G3583" i="3"/>
  <c r="H3583" i="3" s="1" a="1"/>
  <c r="H3583" i="3" s="1"/>
  <c r="S3582" i="3"/>
  <c r="T3582" i="3" s="1"/>
  <c r="O3582" i="3" a="1"/>
  <c r="O3582" i="3" s="1"/>
  <c r="G3582" i="3"/>
  <c r="H3582" i="3" s="1" a="1"/>
  <c r="H3582" i="3" s="1"/>
  <c r="S3581" i="3"/>
  <c r="T3581" i="3" s="1"/>
  <c r="O3581" i="3" a="1"/>
  <c r="O3581" i="3" s="1"/>
  <c r="G3581" i="3"/>
  <c r="H3581" i="3" s="1" a="1"/>
  <c r="H3581" i="3" s="1"/>
  <c r="Q3580" i="3"/>
  <c r="S3580" i="3" s="1"/>
  <c r="T3580" i="3" s="1"/>
  <c r="O3580" i="3" a="1"/>
  <c r="O3580" i="3" s="1"/>
  <c r="G3580" i="3"/>
  <c r="H3580" i="3" s="1" a="1"/>
  <c r="H3580" i="3" s="1"/>
  <c r="S3579" i="3"/>
  <c r="T3579" i="3" s="1"/>
  <c r="O3579" i="3" a="1"/>
  <c r="O3579" i="3" s="1"/>
  <c r="G3579" i="3"/>
  <c r="H3579" i="3" s="1" a="1"/>
  <c r="H3579" i="3" s="1"/>
  <c r="S3578" i="3"/>
  <c r="T3578" i="3" s="1"/>
  <c r="O3578" i="3" a="1"/>
  <c r="O3578" i="3" s="1"/>
  <c r="G3578" i="3"/>
  <c r="H3578" i="3" s="1" a="1"/>
  <c r="H3578" i="3" s="1"/>
  <c r="S3577" i="3"/>
  <c r="T3577" i="3" s="1"/>
  <c r="O3577" i="3" a="1"/>
  <c r="O3577" i="3" s="1"/>
  <c r="G3577" i="3"/>
  <c r="H3577" i="3" s="1" a="1"/>
  <c r="H3577" i="3" s="1"/>
  <c r="S3576" i="3"/>
  <c r="T3576" i="3" s="1"/>
  <c r="O3576" i="3" a="1"/>
  <c r="O3576" i="3" s="1"/>
  <c r="G3576" i="3"/>
  <c r="H3576" i="3" s="1" a="1"/>
  <c r="H3576" i="3" s="1"/>
  <c r="S3575" i="3"/>
  <c r="T3575" i="3" s="1"/>
  <c r="O3575" i="3" a="1"/>
  <c r="O3575" i="3" s="1"/>
  <c r="G3575" i="3"/>
  <c r="H3575" i="3" s="1" a="1"/>
  <c r="H3575" i="3" s="1"/>
  <c r="Q3574" i="3"/>
  <c r="S3574" i="3" s="1"/>
  <c r="T3574" i="3" s="1"/>
  <c r="O3574" i="3" a="1"/>
  <c r="O3574" i="3" s="1"/>
  <c r="G3574" i="3"/>
  <c r="H3574" i="3" s="1" a="1"/>
  <c r="H3574" i="3" s="1"/>
  <c r="S3573" i="3"/>
  <c r="T3573" i="3" s="1"/>
  <c r="O3573" i="3" a="1"/>
  <c r="O3573" i="3" s="1"/>
  <c r="G3573" i="3"/>
  <c r="H3573" i="3" s="1" a="1"/>
  <c r="H3573" i="3" s="1"/>
  <c r="S3572" i="3"/>
  <c r="T3572" i="3" s="1"/>
  <c r="O3572" i="3" a="1"/>
  <c r="O3572" i="3" s="1"/>
  <c r="G3572" i="3"/>
  <c r="H3572" i="3" s="1" a="1"/>
  <c r="H3572" i="3" s="1"/>
  <c r="Q3571" i="3"/>
  <c r="S3571" i="3" s="1"/>
  <c r="T3571" i="3" s="1"/>
  <c r="O3571" i="3" a="1"/>
  <c r="O3571" i="3" s="1"/>
  <c r="G3571" i="3"/>
  <c r="H3571" i="3" s="1" a="1"/>
  <c r="H3571" i="3" s="1"/>
  <c r="S3570" i="3"/>
  <c r="T3570" i="3" s="1"/>
  <c r="O3570" i="3" a="1"/>
  <c r="O3570" i="3" s="1"/>
  <c r="G3570" i="3"/>
  <c r="H3570" i="3" s="1" a="1"/>
  <c r="H3570" i="3" s="1"/>
  <c r="S3569" i="3"/>
  <c r="T3569" i="3" s="1"/>
  <c r="O3569" i="3" a="1"/>
  <c r="O3569" i="3" s="1"/>
  <c r="G3569" i="3"/>
  <c r="H3569" i="3" s="1" a="1"/>
  <c r="H3569" i="3" s="1"/>
  <c r="Q3568" i="3"/>
  <c r="S3568" i="3" s="1"/>
  <c r="T3568" i="3" s="1"/>
  <c r="O3568" i="3" a="1"/>
  <c r="O3568" i="3" s="1"/>
  <c r="G3568" i="3"/>
  <c r="H3568" i="3" s="1" a="1"/>
  <c r="H3568" i="3" s="1"/>
  <c r="Q3567" i="3"/>
  <c r="S3567" i="3" s="1"/>
  <c r="T3567" i="3" s="1"/>
  <c r="O3567" i="3" a="1"/>
  <c r="O3567" i="3" s="1"/>
  <c r="G3567" i="3"/>
  <c r="H3567" i="3" s="1" a="1"/>
  <c r="H3567" i="3" s="1"/>
  <c r="Q3566" i="3"/>
  <c r="S3566" i="3" s="1"/>
  <c r="T3566" i="3" s="1"/>
  <c r="O3566" i="3" a="1"/>
  <c r="O3566" i="3" s="1"/>
  <c r="G3566" i="3"/>
  <c r="H3566" i="3" s="1" a="1"/>
  <c r="H3566" i="3" s="1"/>
  <c r="O3565" i="3" a="1"/>
  <c r="O3565" i="3" s="1"/>
  <c r="G3565" i="3"/>
  <c r="H3565" i="3" s="1" a="1"/>
  <c r="H3565" i="3" s="1"/>
  <c r="Q3564" i="3"/>
  <c r="S3564" i="3" s="1"/>
  <c r="T3564" i="3" s="1"/>
  <c r="O3564" i="3" a="1"/>
  <c r="O3564" i="3" s="1"/>
  <c r="G3564" i="3"/>
  <c r="H3564" i="3" s="1" a="1"/>
  <c r="H3564" i="3" s="1"/>
  <c r="S3563" i="3"/>
  <c r="T3563" i="3" s="1"/>
  <c r="O3563" i="3" a="1"/>
  <c r="O3563" i="3" s="1"/>
  <c r="G3563" i="3"/>
  <c r="H3563" i="3" s="1" a="1"/>
  <c r="H3563" i="3" s="1"/>
  <c r="Q3562" i="3"/>
  <c r="S3562" i="3" s="1"/>
  <c r="T3562" i="3" s="1"/>
  <c r="O3562" i="3" a="1"/>
  <c r="O3562" i="3" s="1"/>
  <c r="G3562" i="3"/>
  <c r="H3562" i="3" s="1" a="1"/>
  <c r="H3562" i="3" s="1"/>
  <c r="Q3561" i="3"/>
  <c r="S3561" i="3" s="1"/>
  <c r="T3561" i="3" s="1"/>
  <c r="O3561" i="3" a="1"/>
  <c r="O3561" i="3" s="1"/>
  <c r="G3561" i="3"/>
  <c r="H3561" i="3" s="1" a="1"/>
  <c r="H3561" i="3" s="1"/>
  <c r="Q3560" i="3"/>
  <c r="O3560" i="3" a="1"/>
  <c r="O3560" i="3" s="1"/>
  <c r="G3560" i="3"/>
  <c r="H3560" i="3" s="1" a="1"/>
  <c r="H3560" i="3" s="1"/>
  <c r="O3559" i="3" a="1"/>
  <c r="O3559" i="3" s="1"/>
  <c r="G3559" i="3"/>
  <c r="H3559" i="3" s="1" a="1"/>
  <c r="H3559" i="3" s="1"/>
  <c r="Q3558" i="3"/>
  <c r="S3558" i="3" s="1"/>
  <c r="T3558" i="3" s="1"/>
  <c r="O3558" i="3" a="1"/>
  <c r="O3558" i="3" s="1"/>
  <c r="G3558" i="3"/>
  <c r="H3558" i="3" s="1" a="1"/>
  <c r="H3558" i="3" s="1"/>
  <c r="S3557" i="3"/>
  <c r="T3557" i="3" s="1"/>
  <c r="O3557" i="3" a="1"/>
  <c r="O3557" i="3" s="1"/>
  <c r="G3557" i="3"/>
  <c r="H3557" i="3" s="1" a="1"/>
  <c r="H3557" i="3" s="1"/>
  <c r="Q3556" i="3"/>
  <c r="S3556" i="3" s="1"/>
  <c r="T3556" i="3" s="1"/>
  <c r="O3556" i="3" a="1"/>
  <c r="O3556" i="3" s="1"/>
  <c r="G3556" i="3"/>
  <c r="H3556" i="3" s="1" a="1"/>
  <c r="H3556" i="3" s="1"/>
  <c r="Q3555" i="3"/>
  <c r="S3555" i="3" s="1"/>
  <c r="T3555" i="3" s="1"/>
  <c r="O3555" i="3" a="1"/>
  <c r="O3555" i="3" s="1"/>
  <c r="G3555" i="3"/>
  <c r="H3555" i="3" s="1" a="1"/>
  <c r="H3555" i="3" s="1"/>
  <c r="Q3554" i="3"/>
  <c r="O3554" i="3" a="1"/>
  <c r="O3554" i="3" s="1"/>
  <c r="G3554" i="3"/>
  <c r="H3554" i="3" s="1" a="1"/>
  <c r="H3554" i="3" s="1"/>
  <c r="O3553" i="3" a="1"/>
  <c r="O3553" i="3" s="1"/>
  <c r="G3553" i="3"/>
  <c r="H3553" i="3" s="1" a="1"/>
  <c r="H3553" i="3" s="1"/>
  <c r="Q3552" i="3"/>
  <c r="S3552" i="3" s="1"/>
  <c r="T3552" i="3" s="1"/>
  <c r="O3552" i="3" a="1"/>
  <c r="O3552" i="3" s="1"/>
  <c r="G3552" i="3"/>
  <c r="H3552" i="3" s="1" a="1"/>
  <c r="H3552" i="3" s="1"/>
  <c r="S3551" i="3"/>
  <c r="T3551" i="3" s="1"/>
  <c r="O3551" i="3" a="1"/>
  <c r="O3551" i="3" s="1"/>
  <c r="G3551" i="3"/>
  <c r="H3551" i="3" s="1" a="1"/>
  <c r="H3551" i="3" s="1"/>
  <c r="Q3550" i="3"/>
  <c r="S3550" i="3" s="1"/>
  <c r="T3550" i="3" s="1"/>
  <c r="O3550" i="3" a="1"/>
  <c r="O3550" i="3" s="1"/>
  <c r="G3550" i="3"/>
  <c r="H3550" i="3" s="1" a="1"/>
  <c r="H3550" i="3" s="1"/>
  <c r="Q3549" i="3"/>
  <c r="O3549" i="3" a="1"/>
  <c r="O3549" i="3" s="1"/>
  <c r="G3549" i="3"/>
  <c r="H3549" i="3" s="1" a="1"/>
  <c r="H3549" i="3" s="1"/>
  <c r="Q3548" i="3"/>
  <c r="S3548" i="3" s="1"/>
  <c r="T3548" i="3" s="1"/>
  <c r="O3548" i="3" a="1"/>
  <c r="O3548" i="3" s="1"/>
  <c r="G3548" i="3"/>
  <c r="H3548" i="3" s="1" a="1"/>
  <c r="H3548" i="3" s="1"/>
  <c r="O3547" i="3" a="1"/>
  <c r="O3547" i="3" s="1"/>
  <c r="G3547" i="3"/>
  <c r="H3547" i="3" s="1" a="1"/>
  <c r="H3547" i="3" s="1"/>
  <c r="Q3546" i="3"/>
  <c r="S3546" i="3" s="1"/>
  <c r="T3546" i="3" s="1"/>
  <c r="O3546" i="3" a="1"/>
  <c r="O3546" i="3" s="1"/>
  <c r="G3546" i="3"/>
  <c r="H3546" i="3" s="1" a="1"/>
  <c r="H3546" i="3" s="1"/>
  <c r="R3545" i="3"/>
  <c r="S3545" i="3" s="1"/>
  <c r="T3545" i="3" s="1"/>
  <c r="O3545" i="3" a="1"/>
  <c r="O3545" i="3" s="1"/>
  <c r="G3545" i="3"/>
  <c r="H3545" i="3" s="1" a="1"/>
  <c r="H3545" i="3" s="1"/>
  <c r="Q3544" i="3"/>
  <c r="S3544" i="3" s="1"/>
  <c r="T3544" i="3" s="1"/>
  <c r="O3544" i="3" a="1"/>
  <c r="O3544" i="3" s="1"/>
  <c r="G3544" i="3"/>
  <c r="H3544" i="3" s="1" a="1"/>
  <c r="H3544" i="3" s="1"/>
  <c r="Q3543" i="3"/>
  <c r="O3543" i="3" a="1"/>
  <c r="O3543" i="3" s="1"/>
  <c r="G3543" i="3"/>
  <c r="H3543" i="3" s="1" a="1"/>
  <c r="H3543" i="3" s="1"/>
  <c r="Q3542" i="3"/>
  <c r="S3542" i="3" s="1"/>
  <c r="T3542" i="3" s="1"/>
  <c r="O3542" i="3" a="1"/>
  <c r="O3542" i="3" s="1"/>
  <c r="G3542" i="3"/>
  <c r="H3542" i="3" s="1" a="1"/>
  <c r="H3542" i="3" s="1"/>
  <c r="R3541" i="3"/>
  <c r="O3541" i="3" a="1"/>
  <c r="O3541" i="3" s="1"/>
  <c r="G3541" i="3"/>
  <c r="H3541" i="3" s="1" a="1"/>
  <c r="H3541" i="3" s="1"/>
  <c r="S3494" i="3"/>
  <c r="T3494" i="3" s="1"/>
  <c r="O3494" i="3" a="1"/>
  <c r="O3494" i="3" s="1"/>
  <c r="G3494" i="3"/>
  <c r="H3494" i="3" s="1" a="1"/>
  <c r="H3494" i="3" s="1"/>
  <c r="S3493" i="3"/>
  <c r="T3493" i="3" s="1"/>
  <c r="O3493" i="3" a="1"/>
  <c r="O3493" i="3" s="1"/>
  <c r="G3493" i="3"/>
  <c r="H3493" i="3" s="1" a="1"/>
  <c r="H3493" i="3" s="1"/>
  <c r="S3492" i="3"/>
  <c r="T3492" i="3" s="1"/>
  <c r="O3492" i="3" a="1"/>
  <c r="O3492" i="3" s="1"/>
  <c r="G3492" i="3"/>
  <c r="H3492" i="3" s="1" a="1"/>
  <c r="H3492" i="3" s="1"/>
  <c r="S3491" i="3"/>
  <c r="T3491" i="3" s="1"/>
  <c r="O3491" i="3" a="1"/>
  <c r="O3491" i="3" s="1"/>
  <c r="G3491" i="3"/>
  <c r="H3491" i="3" s="1" a="1"/>
  <c r="H3491" i="3" s="1"/>
  <c r="S3490" i="3"/>
  <c r="T3490" i="3" s="1"/>
  <c r="O3490" i="3" a="1"/>
  <c r="O3490" i="3" s="1"/>
  <c r="G3490" i="3"/>
  <c r="H3490" i="3" s="1" a="1"/>
  <c r="H3490" i="3" s="1"/>
  <c r="S3489" i="3"/>
  <c r="T3489" i="3" s="1"/>
  <c r="O3489" i="3" a="1"/>
  <c r="O3489" i="3" s="1"/>
  <c r="G3489" i="3"/>
  <c r="H3489" i="3" s="1" a="1"/>
  <c r="H3489" i="3" s="1"/>
  <c r="S3488" i="3"/>
  <c r="T3488" i="3" s="1"/>
  <c r="O3488" i="3" a="1"/>
  <c r="O3488" i="3" s="1"/>
  <c r="G3488" i="3"/>
  <c r="H3488" i="3" s="1" a="1"/>
  <c r="H3488" i="3" s="1"/>
  <c r="S3487" i="3"/>
  <c r="T3487" i="3" s="1"/>
  <c r="O3487" i="3" a="1"/>
  <c r="O3487" i="3" s="1"/>
  <c r="G3487" i="3"/>
  <c r="H3487" i="3" s="1" a="1"/>
  <c r="H3487" i="3" s="1"/>
  <c r="S3486" i="3"/>
  <c r="T3486" i="3" s="1"/>
  <c r="O3486" i="3" a="1"/>
  <c r="O3486" i="3" s="1"/>
  <c r="G3486" i="3"/>
  <c r="H3486" i="3" s="1" a="1"/>
  <c r="H3486" i="3" s="1"/>
  <c r="S3485" i="3"/>
  <c r="T3485" i="3" s="1"/>
  <c r="O3485" i="3" a="1"/>
  <c r="O3485" i="3" s="1"/>
  <c r="G3485" i="3"/>
  <c r="H3485" i="3" s="1" a="1"/>
  <c r="H3485" i="3" s="1"/>
  <c r="S3484" i="3"/>
  <c r="T3484" i="3" s="1"/>
  <c r="O3484" i="3" a="1"/>
  <c r="O3484" i="3" s="1"/>
  <c r="G3484" i="3"/>
  <c r="H3484" i="3" s="1" a="1"/>
  <c r="H3484" i="3" s="1"/>
  <c r="S3483" i="3"/>
  <c r="T3483" i="3" s="1"/>
  <c r="O3483" i="3" a="1"/>
  <c r="O3483" i="3" s="1"/>
  <c r="G3483" i="3"/>
  <c r="H3483" i="3" s="1" a="1"/>
  <c r="H3483" i="3" s="1"/>
  <c r="S3482" i="3"/>
  <c r="T3482" i="3" s="1"/>
  <c r="O3482" i="3" a="1"/>
  <c r="O3482" i="3" s="1"/>
  <c r="G3482" i="3"/>
  <c r="H3482" i="3" s="1" a="1"/>
  <c r="H3482" i="3" s="1"/>
  <c r="S3481" i="3"/>
  <c r="T3481" i="3" s="1"/>
  <c r="O3481" i="3" a="1"/>
  <c r="O3481" i="3" s="1"/>
  <c r="G3481" i="3"/>
  <c r="H3481" i="3" s="1" a="1"/>
  <c r="H3481" i="3" s="1"/>
  <c r="S3480" i="3"/>
  <c r="T3480" i="3" s="1"/>
  <c r="O3480" i="3" a="1"/>
  <c r="O3480" i="3" s="1"/>
  <c r="G3480" i="3"/>
  <c r="H3480" i="3" s="1" a="1"/>
  <c r="H3480" i="3" s="1"/>
  <c r="S3479" i="3"/>
  <c r="T3479" i="3" s="1"/>
  <c r="O3479" i="3" a="1"/>
  <c r="O3479" i="3" s="1"/>
  <c r="G3479" i="3"/>
  <c r="H3479" i="3" s="1" a="1"/>
  <c r="H3479" i="3" s="1"/>
  <c r="S3478" i="3"/>
  <c r="T3478" i="3" s="1"/>
  <c r="O3478" i="3" a="1"/>
  <c r="O3478" i="3" s="1"/>
  <c r="G3478" i="3"/>
  <c r="H3478" i="3" s="1" a="1"/>
  <c r="H3478" i="3" s="1"/>
  <c r="S3477" i="3"/>
  <c r="T3477" i="3" s="1"/>
  <c r="O3477" i="3" a="1"/>
  <c r="O3477" i="3" s="1"/>
  <c r="G3477" i="3"/>
  <c r="H3477" i="3" s="1" a="1"/>
  <c r="H3477" i="3" s="1"/>
  <c r="S3476" i="3"/>
  <c r="T3476" i="3" s="1"/>
  <c r="O3476" i="3" a="1"/>
  <c r="O3476" i="3" s="1"/>
  <c r="G3476" i="3"/>
  <c r="H3476" i="3" s="1" a="1"/>
  <c r="H3476" i="3" s="1"/>
  <c r="S3475" i="3"/>
  <c r="T3475" i="3" s="1"/>
  <c r="O3475" i="3" a="1"/>
  <c r="O3475" i="3" s="1"/>
  <c r="G3475" i="3"/>
  <c r="H3475" i="3" s="1" a="1"/>
  <c r="H3475" i="3" s="1"/>
  <c r="S3474" i="3"/>
  <c r="T3474" i="3" s="1"/>
  <c r="O3474" i="3" a="1"/>
  <c r="O3474" i="3" s="1"/>
  <c r="G3474" i="3"/>
  <c r="H3474" i="3" s="1" a="1"/>
  <c r="H3474" i="3" s="1"/>
  <c r="S3473" i="3"/>
  <c r="T3473" i="3" s="1"/>
  <c r="O3473" i="3" a="1"/>
  <c r="O3473" i="3" s="1"/>
  <c r="G3473" i="3"/>
  <c r="H3473" i="3" s="1" a="1"/>
  <c r="H3473" i="3" s="1"/>
  <c r="S3472" i="3"/>
  <c r="T3472" i="3" s="1"/>
  <c r="O3472" i="3" a="1"/>
  <c r="O3472" i="3" s="1"/>
  <c r="G3472" i="3"/>
  <c r="H3472" i="3" s="1" a="1"/>
  <c r="H3472" i="3" s="1"/>
  <c r="S3471" i="3"/>
  <c r="T3471" i="3" s="1"/>
  <c r="O3471" i="3" a="1"/>
  <c r="O3471" i="3" s="1"/>
  <c r="G3471" i="3"/>
  <c r="H3471" i="3" s="1" a="1"/>
  <c r="H3471" i="3" s="1"/>
  <c r="S3470" i="3"/>
  <c r="T3470" i="3" s="1"/>
  <c r="O3470" i="3" a="1"/>
  <c r="O3470" i="3" s="1"/>
  <c r="G3470" i="3"/>
  <c r="H3470" i="3" s="1" a="1"/>
  <c r="H3470" i="3" s="1"/>
  <c r="S3469" i="3"/>
  <c r="T3469" i="3" s="1"/>
  <c r="O3469" i="3" a="1"/>
  <c r="O3469" i="3" s="1"/>
  <c r="G3469" i="3"/>
  <c r="H3469" i="3" s="1" a="1"/>
  <c r="H3469" i="3" s="1"/>
  <c r="S3468" i="3"/>
  <c r="T3468" i="3" s="1"/>
  <c r="O3468" i="3" a="1"/>
  <c r="O3468" i="3" s="1"/>
  <c r="G3468" i="3"/>
  <c r="H3468" i="3" s="1" a="1"/>
  <c r="H3468" i="3" s="1"/>
  <c r="S3467" i="3"/>
  <c r="T3467" i="3" s="1"/>
  <c r="O3467" i="3" a="1"/>
  <c r="O3467" i="3" s="1"/>
  <c r="G3467" i="3"/>
  <c r="H3467" i="3" s="1" a="1"/>
  <c r="H3467" i="3" s="1"/>
  <c r="S3466" i="3"/>
  <c r="T3466" i="3" s="1"/>
  <c r="O3466" i="3" a="1"/>
  <c r="O3466" i="3" s="1"/>
  <c r="G3466" i="3"/>
  <c r="H3466" i="3" s="1" a="1"/>
  <c r="H3466" i="3" s="1"/>
  <c r="S3465" i="3"/>
  <c r="T3465" i="3" s="1"/>
  <c r="O3465" i="3" a="1"/>
  <c r="O3465" i="3" s="1"/>
  <c r="G3465" i="3"/>
  <c r="H3465" i="3" s="1" a="1"/>
  <c r="H3465" i="3" s="1"/>
  <c r="S3464" i="3"/>
  <c r="T3464" i="3" s="1"/>
  <c r="O3464" i="3" a="1"/>
  <c r="O3464" i="3" s="1"/>
  <c r="G3464" i="3"/>
  <c r="H3464" i="3" s="1" a="1"/>
  <c r="H3464" i="3" s="1"/>
  <c r="S3463" i="3"/>
  <c r="T3463" i="3" s="1"/>
  <c r="O3463" i="3" a="1"/>
  <c r="O3463" i="3" s="1"/>
  <c r="G3463" i="3"/>
  <c r="H3463" i="3" s="1" a="1"/>
  <c r="H3463" i="3" s="1"/>
  <c r="S3462" i="3"/>
  <c r="T3462" i="3" s="1"/>
  <c r="O3462" i="3" a="1"/>
  <c r="O3462" i="3" s="1"/>
  <c r="G3462" i="3"/>
  <c r="H3462" i="3" s="1" a="1"/>
  <c r="H3462" i="3" s="1"/>
  <c r="S3461" i="3"/>
  <c r="T3461" i="3" s="1"/>
  <c r="O3461" i="3" a="1"/>
  <c r="O3461" i="3" s="1"/>
  <c r="G3461" i="3"/>
  <c r="H3461" i="3" s="1" a="1"/>
  <c r="H3461" i="3" s="1"/>
  <c r="S3460" i="3"/>
  <c r="T3460" i="3" s="1"/>
  <c r="O3460" i="3" a="1"/>
  <c r="O3460" i="3" s="1"/>
  <c r="G3460" i="3"/>
  <c r="H3460" i="3" s="1" a="1"/>
  <c r="H3460" i="3" s="1"/>
  <c r="S3459" i="3"/>
  <c r="T3459" i="3" s="1"/>
  <c r="O3459" i="3" a="1"/>
  <c r="O3459" i="3" s="1"/>
  <c r="G3459" i="3"/>
  <c r="H3459" i="3" s="1" a="1"/>
  <c r="H3459" i="3" s="1"/>
  <c r="S3458" i="3"/>
  <c r="T3458" i="3" s="1"/>
  <c r="O3458" i="3" a="1"/>
  <c r="O3458" i="3" s="1"/>
  <c r="G3458" i="3"/>
  <c r="H3458" i="3" s="1" a="1"/>
  <c r="H3458" i="3" s="1"/>
  <c r="S3457" i="3"/>
  <c r="T3457" i="3" s="1"/>
  <c r="O3457" i="3" a="1"/>
  <c r="O3457" i="3" s="1"/>
  <c r="G3457" i="3"/>
  <c r="H3457" i="3" s="1" a="1"/>
  <c r="H3457" i="3" s="1"/>
  <c r="S3456" i="3"/>
  <c r="T3456" i="3" s="1"/>
  <c r="O3456" i="3" a="1"/>
  <c r="O3456" i="3" s="1"/>
  <c r="G3456" i="3"/>
  <c r="H3456" i="3" s="1" a="1"/>
  <c r="H3456" i="3" s="1"/>
  <c r="S3455" i="3"/>
  <c r="T3455" i="3" s="1"/>
  <c r="O3455" i="3" a="1"/>
  <c r="O3455" i="3" s="1"/>
  <c r="G3455" i="3"/>
  <c r="H3455" i="3" s="1" a="1"/>
  <c r="H3455" i="3" s="1"/>
  <c r="S3454" i="3"/>
  <c r="T3454" i="3" s="1"/>
  <c r="O3454" i="3" a="1"/>
  <c r="O3454" i="3" s="1"/>
  <c r="G3454" i="3"/>
  <c r="H3454" i="3" s="1" a="1"/>
  <c r="H3454" i="3" s="1"/>
  <c r="S3453" i="3"/>
  <c r="T3453" i="3" s="1"/>
  <c r="O3453" i="3" a="1"/>
  <c r="O3453" i="3" s="1"/>
  <c r="G3453" i="3"/>
  <c r="H3453" i="3" s="1" a="1"/>
  <c r="H3453" i="3" s="1"/>
  <c r="S3452" i="3"/>
  <c r="T3452" i="3" s="1"/>
  <c r="O3452" i="3" a="1"/>
  <c r="O3452" i="3" s="1"/>
  <c r="G3452" i="3"/>
  <c r="H3452" i="3" s="1" a="1"/>
  <c r="H3452" i="3" s="1"/>
  <c r="S3451" i="3"/>
  <c r="T3451" i="3" s="1"/>
  <c r="O3451" i="3" a="1"/>
  <c r="O3451" i="3" s="1"/>
  <c r="G3451" i="3"/>
  <c r="H3451" i="3" s="1" a="1"/>
  <c r="H3451" i="3" s="1"/>
  <c r="S3450" i="3"/>
  <c r="T3450" i="3" s="1"/>
  <c r="O3450" i="3" a="1"/>
  <c r="O3450" i="3" s="1"/>
  <c r="G3450" i="3"/>
  <c r="H3450" i="3" s="1" a="1"/>
  <c r="H3450" i="3" s="1"/>
  <c r="S3449" i="3"/>
  <c r="T3449" i="3" s="1"/>
  <c r="O3449" i="3" a="1"/>
  <c r="O3449" i="3" s="1"/>
  <c r="G3449" i="3"/>
  <c r="H3449" i="3" s="1" a="1"/>
  <c r="H3449" i="3" s="1"/>
  <c r="S3376" i="3"/>
  <c r="T3376" i="3" s="1"/>
  <c r="O3376" i="3" a="1"/>
  <c r="O3376" i="3" s="1"/>
  <c r="G3376" i="3"/>
  <c r="H3376" i="3" s="1" a="1"/>
  <c r="H3376" i="3" s="1"/>
  <c r="S3375" i="3"/>
  <c r="T3375" i="3" s="1"/>
  <c r="O3375" i="3" a="1"/>
  <c r="O3375" i="3" s="1"/>
  <c r="G3375" i="3"/>
  <c r="H3375" i="3" s="1" a="1"/>
  <c r="H3375" i="3" s="1"/>
  <c r="S3374" i="3"/>
  <c r="T3374" i="3" s="1"/>
  <c r="O3374" i="3" a="1"/>
  <c r="O3374" i="3" s="1"/>
  <c r="G3374" i="3"/>
  <c r="H3374" i="3" s="1" a="1"/>
  <c r="H3374" i="3" s="1"/>
  <c r="S3373" i="3"/>
  <c r="T3373" i="3" s="1"/>
  <c r="O3373" i="3" a="1"/>
  <c r="O3373" i="3" s="1"/>
  <c r="G3373" i="3"/>
  <c r="H3373" i="3" s="1" a="1"/>
  <c r="H3373" i="3" s="1"/>
  <c r="S3372" i="3"/>
  <c r="T3372" i="3" s="1"/>
  <c r="O3372" i="3" a="1"/>
  <c r="O3372" i="3" s="1"/>
  <c r="G3372" i="3"/>
  <c r="H3372" i="3" s="1" a="1"/>
  <c r="H3372" i="3" s="1"/>
  <c r="S3371" i="3"/>
  <c r="T3371" i="3" s="1"/>
  <c r="O3371" i="3" a="1"/>
  <c r="O3371" i="3" s="1"/>
  <c r="G3371" i="3"/>
  <c r="H3371" i="3" s="1" a="1"/>
  <c r="H3371" i="3" s="1"/>
  <c r="S3370" i="3"/>
  <c r="T3370" i="3" s="1"/>
  <c r="O3370" i="3" a="1"/>
  <c r="O3370" i="3" s="1"/>
  <c r="G3370" i="3"/>
  <c r="H3370" i="3" s="1" a="1"/>
  <c r="H3370" i="3" s="1"/>
  <c r="S3369" i="3"/>
  <c r="T3369" i="3" s="1"/>
  <c r="O3369" i="3" a="1"/>
  <c r="O3369" i="3" s="1"/>
  <c r="G3369" i="3"/>
  <c r="H3369" i="3" s="1" a="1"/>
  <c r="H3369" i="3" s="1"/>
  <c r="S3368" i="3"/>
  <c r="T3368" i="3" s="1"/>
  <c r="O3368" i="3" a="1"/>
  <c r="O3368" i="3" s="1"/>
  <c r="G3368" i="3"/>
  <c r="H3368" i="3" s="1" a="1"/>
  <c r="H3368" i="3" s="1"/>
  <c r="S3367" i="3"/>
  <c r="T3367" i="3" s="1"/>
  <c r="O3367" i="3" a="1"/>
  <c r="O3367" i="3" s="1"/>
  <c r="G3367" i="3"/>
  <c r="H3367" i="3" s="1" a="1"/>
  <c r="H3367" i="3" s="1"/>
  <c r="S3366" i="3"/>
  <c r="T3366" i="3" s="1"/>
  <c r="O3366" i="3" a="1"/>
  <c r="O3366" i="3" s="1"/>
  <c r="G3366" i="3"/>
  <c r="H3366" i="3" s="1" a="1"/>
  <c r="H3366" i="3" s="1"/>
  <c r="S3365" i="3"/>
  <c r="T3365" i="3" s="1"/>
  <c r="O3365" i="3" a="1"/>
  <c r="O3365" i="3" s="1"/>
  <c r="G3365" i="3"/>
  <c r="H3365" i="3" s="1" a="1"/>
  <c r="H3365" i="3" s="1"/>
  <c r="S3364" i="3"/>
  <c r="T3364" i="3" s="1"/>
  <c r="O3364" i="3" a="1"/>
  <c r="O3364" i="3" s="1"/>
  <c r="G3364" i="3"/>
  <c r="H3364" i="3" s="1" a="1"/>
  <c r="H3364" i="3" s="1"/>
  <c r="S3363" i="3"/>
  <c r="T3363" i="3" s="1"/>
  <c r="O3363" i="3" a="1"/>
  <c r="O3363" i="3" s="1"/>
  <c r="G3363" i="3"/>
  <c r="H3363" i="3" s="1" a="1"/>
  <c r="H3363" i="3" s="1"/>
  <c r="S3362" i="3"/>
  <c r="T3362" i="3" s="1"/>
  <c r="O3362" i="3" a="1"/>
  <c r="O3362" i="3" s="1"/>
  <c r="G3362" i="3"/>
  <c r="H3362" i="3" s="1" a="1"/>
  <c r="H3362" i="3" s="1"/>
  <c r="S3361" i="3"/>
  <c r="T3361" i="3" s="1"/>
  <c r="O3361" i="3" a="1"/>
  <c r="O3361" i="3" s="1"/>
  <c r="G3361" i="3"/>
  <c r="H3361" i="3" s="1" a="1"/>
  <c r="H3361" i="3" s="1"/>
  <c r="S3360" i="3"/>
  <c r="T3360" i="3" s="1"/>
  <c r="O3360" i="3" a="1"/>
  <c r="O3360" i="3" s="1"/>
  <c r="G3360" i="3"/>
  <c r="H3360" i="3" s="1" a="1"/>
  <c r="H3360" i="3" s="1"/>
  <c r="S3359" i="3"/>
  <c r="T3359" i="3" s="1"/>
  <c r="O3359" i="3" a="1"/>
  <c r="O3359" i="3" s="1"/>
  <c r="G3359" i="3"/>
  <c r="H3359" i="3" s="1" a="1"/>
  <c r="H3359" i="3" s="1"/>
  <c r="S3358" i="3"/>
  <c r="T3358" i="3" s="1"/>
  <c r="O3358" i="3" a="1"/>
  <c r="O3358" i="3" s="1"/>
  <c r="G3358" i="3"/>
  <c r="H3358" i="3" s="1" a="1"/>
  <c r="H3358" i="3" s="1"/>
  <c r="S3357" i="3"/>
  <c r="T3357" i="3" s="1"/>
  <c r="O3357" i="3" a="1"/>
  <c r="O3357" i="3" s="1"/>
  <c r="G3357" i="3"/>
  <c r="H3357" i="3" s="1" a="1"/>
  <c r="H3357" i="3" s="1"/>
  <c r="S3356" i="3"/>
  <c r="T3356" i="3" s="1"/>
  <c r="O3356" i="3" a="1"/>
  <c r="O3356" i="3" s="1"/>
  <c r="G3356" i="3"/>
  <c r="H3356" i="3" s="1" a="1"/>
  <c r="H3356" i="3" s="1"/>
  <c r="S3355" i="3"/>
  <c r="T3355" i="3" s="1"/>
  <c r="O3355" i="3" a="1"/>
  <c r="O3355" i="3" s="1"/>
  <c r="G3355" i="3"/>
  <c r="H3355" i="3" s="1" a="1"/>
  <c r="H3355" i="3" s="1"/>
  <c r="S3354" i="3"/>
  <c r="T3354" i="3" s="1"/>
  <c r="O3354" i="3" a="1"/>
  <c r="O3354" i="3" s="1"/>
  <c r="G3354" i="3"/>
  <c r="H3354" i="3" s="1" a="1"/>
  <c r="H3354" i="3" s="1"/>
  <c r="S3353" i="3"/>
  <c r="T3353" i="3" s="1"/>
  <c r="O3353" i="3" a="1"/>
  <c r="O3353" i="3" s="1"/>
  <c r="G3353" i="3"/>
  <c r="H3353" i="3" s="1" a="1"/>
  <c r="H3353" i="3" s="1"/>
  <c r="S3352" i="3"/>
  <c r="T3352" i="3" s="1"/>
  <c r="O3352" i="3" a="1"/>
  <c r="O3352" i="3" s="1"/>
  <c r="G3352" i="3"/>
  <c r="H3352" i="3" s="1" a="1"/>
  <c r="H3352" i="3" s="1"/>
  <c r="S3351" i="3"/>
  <c r="T3351" i="3" s="1"/>
  <c r="O3351" i="3" a="1"/>
  <c r="O3351" i="3" s="1"/>
  <c r="G3351" i="3"/>
  <c r="H3351" i="3" s="1" a="1"/>
  <c r="H3351" i="3" s="1"/>
  <c r="S3350" i="3"/>
  <c r="T3350" i="3" s="1"/>
  <c r="O3350" i="3" a="1"/>
  <c r="O3350" i="3" s="1"/>
  <c r="G3350" i="3"/>
  <c r="H3350" i="3" s="1" a="1"/>
  <c r="H3350" i="3" s="1"/>
  <c r="S3349" i="3"/>
  <c r="T3349" i="3" s="1"/>
  <c r="O3349" i="3" a="1"/>
  <c r="O3349" i="3" s="1"/>
  <c r="G3349" i="3"/>
  <c r="H3349" i="3" s="1" a="1"/>
  <c r="H3349" i="3" s="1"/>
  <c r="S3348" i="3"/>
  <c r="T3348" i="3" s="1"/>
  <c r="O3348" i="3" a="1"/>
  <c r="O3348" i="3" s="1"/>
  <c r="G3348" i="3"/>
  <c r="H3348" i="3" s="1" a="1"/>
  <c r="H3348" i="3" s="1"/>
  <c r="S3347" i="3"/>
  <c r="T3347" i="3" s="1"/>
  <c r="O3347" i="3" a="1"/>
  <c r="O3347" i="3" s="1"/>
  <c r="G3347" i="3"/>
  <c r="H3347" i="3" s="1" a="1"/>
  <c r="H3347" i="3" s="1"/>
  <c r="S3346" i="3"/>
  <c r="T3346" i="3" s="1"/>
  <c r="O3346" i="3" a="1"/>
  <c r="O3346" i="3" s="1"/>
  <c r="G3346" i="3"/>
  <c r="H3346" i="3" s="1" a="1"/>
  <c r="H3346" i="3" s="1"/>
  <c r="S3345" i="3"/>
  <c r="T3345" i="3" s="1"/>
  <c r="O3345" i="3" a="1"/>
  <c r="O3345" i="3" s="1"/>
  <c r="G3345" i="3"/>
  <c r="H3345" i="3" s="1" a="1"/>
  <c r="H3345" i="3" s="1"/>
  <c r="S3344" i="3"/>
  <c r="T3344" i="3" s="1"/>
  <c r="O3344" i="3" a="1"/>
  <c r="O3344" i="3" s="1"/>
  <c r="G3344" i="3"/>
  <c r="H3344" i="3" s="1" a="1"/>
  <c r="H3344" i="3" s="1"/>
  <c r="S3343" i="3"/>
  <c r="T3343" i="3" s="1"/>
  <c r="O3343" i="3" a="1"/>
  <c r="O3343" i="3" s="1"/>
  <c r="G3343" i="3"/>
  <c r="H3343" i="3" s="1" a="1"/>
  <c r="H3343" i="3" s="1"/>
  <c r="S3342" i="3"/>
  <c r="T3342" i="3" s="1"/>
  <c r="O3342" i="3" a="1"/>
  <c r="O3342" i="3" s="1"/>
  <c r="G3342" i="3"/>
  <c r="H3342" i="3" s="1" a="1"/>
  <c r="H3342" i="3" s="1"/>
  <c r="S3341" i="3"/>
  <c r="T3341" i="3" s="1"/>
  <c r="O3341" i="3" a="1"/>
  <c r="O3341" i="3" s="1"/>
  <c r="G3341" i="3"/>
  <c r="H3341" i="3" s="1" a="1"/>
  <c r="H3341" i="3" s="1"/>
  <c r="S3340" i="3"/>
  <c r="T3340" i="3" s="1"/>
  <c r="O3340" i="3" a="1"/>
  <c r="O3340" i="3" s="1"/>
  <c r="G3340" i="3"/>
  <c r="H3340" i="3" s="1" a="1"/>
  <c r="H3340" i="3" s="1"/>
  <c r="S3339" i="3"/>
  <c r="T3339" i="3" s="1"/>
  <c r="O3339" i="3" a="1"/>
  <c r="O3339" i="3" s="1"/>
  <c r="G3339" i="3"/>
  <c r="H3339" i="3" s="1" a="1"/>
  <c r="H3339" i="3" s="1"/>
  <c r="S3338" i="3"/>
  <c r="T3338" i="3" s="1"/>
  <c r="O3338" i="3" a="1"/>
  <c r="O3338" i="3" s="1"/>
  <c r="G3338" i="3"/>
  <c r="H3338" i="3" s="1" a="1"/>
  <c r="H3338" i="3" s="1"/>
  <c r="S3337" i="3"/>
  <c r="T3337" i="3" s="1"/>
  <c r="O3337" i="3" a="1"/>
  <c r="O3337" i="3" s="1"/>
  <c r="G3337" i="3"/>
  <c r="H3337" i="3" s="1" a="1"/>
  <c r="H3337" i="3" s="1"/>
  <c r="S3336" i="3"/>
  <c r="T3336" i="3" s="1"/>
  <c r="O3336" i="3" a="1"/>
  <c r="O3336" i="3" s="1"/>
  <c r="G3336" i="3"/>
  <c r="H3336" i="3" s="1" a="1"/>
  <c r="H3336" i="3" s="1"/>
  <c r="S3335" i="3"/>
  <c r="T3335" i="3" s="1"/>
  <c r="O3335" i="3" a="1"/>
  <c r="O3335" i="3" s="1"/>
  <c r="G3335" i="3"/>
  <c r="H3335" i="3" s="1" a="1"/>
  <c r="H3335" i="3" s="1"/>
  <c r="S3334" i="3"/>
  <c r="T3334" i="3" s="1"/>
  <c r="O3334" i="3" a="1"/>
  <c r="O3334" i="3" s="1"/>
  <c r="G3334" i="3"/>
  <c r="H3334" i="3" s="1" a="1"/>
  <c r="H3334" i="3" s="1"/>
  <c r="S3333" i="3"/>
  <c r="T3333" i="3" s="1"/>
  <c r="O3333" i="3" a="1"/>
  <c r="O3333" i="3" s="1"/>
  <c r="G3333" i="3"/>
  <c r="H3333" i="3" s="1" a="1"/>
  <c r="H3333" i="3" s="1"/>
  <c r="S3332" i="3"/>
  <c r="T3332" i="3" s="1"/>
  <c r="O3332" i="3" a="1"/>
  <c r="O3332" i="3" s="1"/>
  <c r="G3332" i="3"/>
  <c r="H3332" i="3" s="1" a="1"/>
  <c r="H3332" i="3" s="1"/>
  <c r="S3331" i="3"/>
  <c r="T3331" i="3" s="1"/>
  <c r="O3331" i="3" a="1"/>
  <c r="O3331" i="3" s="1"/>
  <c r="G3331" i="3"/>
  <c r="H3331" i="3" s="1" a="1"/>
  <c r="H3331" i="3" s="1"/>
  <c r="S3330" i="3"/>
  <c r="T3330" i="3" s="1"/>
  <c r="O3330" i="3" a="1"/>
  <c r="O3330" i="3" s="1"/>
  <c r="G3330" i="3"/>
  <c r="H3330" i="3" s="1" a="1"/>
  <c r="H3330" i="3" s="1"/>
  <c r="S3329" i="3"/>
  <c r="T3329" i="3" s="1"/>
  <c r="O3329" i="3" a="1"/>
  <c r="O3329" i="3" s="1"/>
  <c r="G3329" i="3"/>
  <c r="H3329" i="3" s="1" a="1"/>
  <c r="H3329" i="3" s="1"/>
  <c r="S3328" i="3"/>
  <c r="T3328" i="3" s="1"/>
  <c r="O3328" i="3" a="1"/>
  <c r="O3328" i="3" s="1"/>
  <c r="G3328" i="3"/>
  <c r="H3328" i="3" s="1" a="1"/>
  <c r="H3328" i="3" s="1"/>
  <c r="S3327" i="3"/>
  <c r="T3327" i="3" s="1"/>
  <c r="O3327" i="3" a="1"/>
  <c r="O3327" i="3" s="1"/>
  <c r="G3327" i="3"/>
  <c r="H3327" i="3" s="1" a="1"/>
  <c r="H3327" i="3" s="1"/>
  <c r="S3326" i="3"/>
  <c r="T3326" i="3" s="1"/>
  <c r="O3326" i="3" a="1"/>
  <c r="O3326" i="3" s="1"/>
  <c r="G3326" i="3"/>
  <c r="H3326" i="3" s="1" a="1"/>
  <c r="H3326" i="3" s="1"/>
  <c r="S3325" i="3"/>
  <c r="T3325" i="3" s="1"/>
  <c r="O3325" i="3" a="1"/>
  <c r="O3325" i="3" s="1"/>
  <c r="G3325" i="3"/>
  <c r="H3325" i="3" s="1" a="1"/>
  <c r="H3325" i="3" s="1"/>
  <c r="S3324" i="3"/>
  <c r="T3324" i="3" s="1"/>
  <c r="O3324" i="3" a="1"/>
  <c r="O3324" i="3" s="1"/>
  <c r="G3324" i="3"/>
  <c r="H3324" i="3" s="1" a="1"/>
  <c r="H3324" i="3" s="1"/>
  <c r="S3323" i="3"/>
  <c r="T3323" i="3" s="1"/>
  <c r="O3323" i="3" a="1"/>
  <c r="O3323" i="3" s="1"/>
  <c r="G3323" i="3"/>
  <c r="H3323" i="3" s="1" a="1"/>
  <c r="H3323" i="3" s="1"/>
  <c r="S3322" i="3"/>
  <c r="T3322" i="3" s="1"/>
  <c r="O3322" i="3" a="1"/>
  <c r="O3322" i="3" s="1"/>
  <c r="G3322" i="3"/>
  <c r="H3322" i="3" s="1" a="1"/>
  <c r="H3322" i="3" s="1"/>
  <c r="S3321" i="3"/>
  <c r="T3321" i="3" s="1"/>
  <c r="O3321" i="3" a="1"/>
  <c r="O3321" i="3" s="1"/>
  <c r="G3321" i="3"/>
  <c r="H3321" i="3" s="1" a="1"/>
  <c r="H3321" i="3" s="1"/>
  <c r="S3320" i="3"/>
  <c r="T3320" i="3" s="1"/>
  <c r="O3320" i="3" a="1"/>
  <c r="O3320" i="3" s="1"/>
  <c r="G3320" i="3"/>
  <c r="H3320" i="3" s="1" a="1"/>
  <c r="H3320" i="3" s="1"/>
  <c r="S3319" i="3"/>
  <c r="T3319" i="3" s="1"/>
  <c r="O3319" i="3" a="1"/>
  <c r="O3319" i="3" s="1"/>
  <c r="G3319" i="3"/>
  <c r="H3319" i="3" s="1" a="1"/>
  <c r="H3319" i="3" s="1"/>
  <c r="S3318" i="3"/>
  <c r="T3318" i="3" s="1"/>
  <c r="O3318" i="3" a="1"/>
  <c r="O3318" i="3" s="1"/>
  <c r="G3318" i="3"/>
  <c r="H3318" i="3" s="1" a="1"/>
  <c r="H3318" i="3" s="1"/>
  <c r="S3317" i="3"/>
  <c r="T3317" i="3" s="1"/>
  <c r="O3317" i="3" a="1"/>
  <c r="O3317" i="3" s="1"/>
  <c r="G3317" i="3"/>
  <c r="H3317" i="3" s="1" a="1"/>
  <c r="H3317" i="3" s="1"/>
  <c r="S3316" i="3"/>
  <c r="T3316" i="3" s="1"/>
  <c r="O3316" i="3" a="1"/>
  <c r="O3316" i="3" s="1"/>
  <c r="G3316" i="3"/>
  <c r="H3316" i="3" s="1" a="1"/>
  <c r="H3316" i="3" s="1"/>
  <c r="S3315" i="3"/>
  <c r="T3315" i="3" s="1"/>
  <c r="O3315" i="3" a="1"/>
  <c r="O3315" i="3" s="1"/>
  <c r="G3315" i="3"/>
  <c r="H3315" i="3" s="1" a="1"/>
  <c r="H3315" i="3" s="1"/>
  <c r="S3314" i="3"/>
  <c r="T3314" i="3" s="1"/>
  <c r="O3314" i="3" a="1"/>
  <c r="O3314" i="3" s="1"/>
  <c r="G3314" i="3"/>
  <c r="H3314" i="3" s="1" a="1"/>
  <c r="H3314" i="3" s="1"/>
  <c r="S3313" i="3"/>
  <c r="T3313" i="3" s="1"/>
  <c r="O3313" i="3" a="1"/>
  <c r="O3313" i="3" s="1"/>
  <c r="G3313" i="3"/>
  <c r="H3313" i="3" s="1" a="1"/>
  <c r="H3313" i="3" s="1"/>
  <c r="S3312" i="3"/>
  <c r="T3312" i="3" s="1"/>
  <c r="O3312" i="3" a="1"/>
  <c r="O3312" i="3" s="1"/>
  <c r="G3312" i="3"/>
  <c r="H3312" i="3" s="1" a="1"/>
  <c r="H3312" i="3" s="1"/>
  <c r="S3311" i="3"/>
  <c r="T3311" i="3" s="1"/>
  <c r="O3311" i="3" a="1"/>
  <c r="O3311" i="3" s="1"/>
  <c r="G3311" i="3"/>
  <c r="H3311" i="3" s="1" a="1"/>
  <c r="H3311" i="3" s="1"/>
  <c r="S3310" i="3"/>
  <c r="T3310" i="3" s="1"/>
  <c r="O3310" i="3" a="1"/>
  <c r="O3310" i="3" s="1"/>
  <c r="G3310" i="3"/>
  <c r="H3310" i="3" s="1" a="1"/>
  <c r="H3310" i="3" s="1"/>
  <c r="S3309" i="3"/>
  <c r="T3309" i="3" s="1"/>
  <c r="O3309" i="3" a="1"/>
  <c r="O3309" i="3" s="1"/>
  <c r="G3309" i="3"/>
  <c r="H3309" i="3" s="1" a="1"/>
  <c r="H3309" i="3" s="1"/>
  <c r="S3308" i="3"/>
  <c r="T3308" i="3" s="1"/>
  <c r="O3308" i="3" a="1"/>
  <c r="O3308" i="3" s="1"/>
  <c r="G3308" i="3"/>
  <c r="H3308" i="3" s="1" a="1"/>
  <c r="H3308" i="3" s="1"/>
  <c r="S3307" i="3"/>
  <c r="T3307" i="3" s="1"/>
  <c r="O3307" i="3" a="1"/>
  <c r="O3307" i="3" s="1"/>
  <c r="G3307" i="3"/>
  <c r="H3307" i="3" s="1" a="1"/>
  <c r="H3307" i="3" s="1"/>
  <c r="S3306" i="3"/>
  <c r="T3306" i="3" s="1"/>
  <c r="O3306" i="3" a="1"/>
  <c r="O3306" i="3" s="1"/>
  <c r="G3306" i="3"/>
  <c r="H3306" i="3" s="1" a="1"/>
  <c r="H3306" i="3" s="1"/>
  <c r="S3305" i="3"/>
  <c r="T3305" i="3" s="1"/>
  <c r="O3305" i="3" a="1"/>
  <c r="O3305" i="3" s="1"/>
  <c r="G3305" i="3"/>
  <c r="H3305" i="3" s="1" a="1"/>
  <c r="H3305" i="3" s="1"/>
  <c r="S3290" i="3"/>
  <c r="T3290" i="3" s="1"/>
  <c r="O3290" i="3" a="1"/>
  <c r="O3290" i="3" s="1"/>
  <c r="P3290" i="3" s="1" a="1"/>
  <c r="P3290" i="3" s="1"/>
  <c r="G3290" i="3"/>
  <c r="H3290" i="3" s="1" a="1"/>
  <c r="H3290" i="3" s="1"/>
  <c r="S3289" i="3"/>
  <c r="T3289" i="3" s="1"/>
  <c r="O3289" i="3" a="1"/>
  <c r="O3289" i="3" s="1"/>
  <c r="P3289" i="3" s="1" a="1"/>
  <c r="P3289" i="3" s="1"/>
  <c r="G3289" i="3"/>
  <c r="H3289" i="3" s="1" a="1"/>
  <c r="H3289" i="3" s="1"/>
  <c r="S3288" i="3"/>
  <c r="T3288" i="3" s="1"/>
  <c r="O3288" i="3" a="1"/>
  <c r="O3288" i="3" s="1"/>
  <c r="P3288" i="3" s="1" a="1"/>
  <c r="P3288" i="3" s="1"/>
  <c r="G3288" i="3"/>
  <c r="H3288" i="3" s="1" a="1"/>
  <c r="H3288" i="3" s="1"/>
  <c r="S3287" i="3"/>
  <c r="T3287" i="3" s="1"/>
  <c r="O3287" i="3" a="1"/>
  <c r="O3287" i="3" s="1"/>
  <c r="P3287" i="3" s="1" a="1"/>
  <c r="P3287" i="3" s="1"/>
  <c r="G3287" i="3"/>
  <c r="H3287" i="3" s="1" a="1"/>
  <c r="H3287" i="3" s="1"/>
  <c r="S3286" i="3"/>
  <c r="T3286" i="3" s="1"/>
  <c r="O3286" i="3" a="1"/>
  <c r="O3286" i="3" s="1"/>
  <c r="P3286" i="3" s="1" a="1"/>
  <c r="P3286" i="3" s="1"/>
  <c r="G3286" i="3"/>
  <c r="H3286" i="3" s="1" a="1"/>
  <c r="H3286" i="3" s="1"/>
  <c r="S3285" i="3"/>
  <c r="T3285" i="3" s="1"/>
  <c r="O3285" i="3" a="1"/>
  <c r="O3285" i="3" s="1"/>
  <c r="P3285" i="3" s="1" a="1"/>
  <c r="P3285" i="3" s="1"/>
  <c r="G3285" i="3"/>
  <c r="H3285" i="3" s="1" a="1"/>
  <c r="H3285" i="3" s="1"/>
  <c r="S3284" i="3"/>
  <c r="T3284" i="3" s="1"/>
  <c r="O3284" i="3" a="1"/>
  <c r="O3284" i="3" s="1"/>
  <c r="P3284" i="3" s="1" a="1"/>
  <c r="P3284" i="3" s="1"/>
  <c r="G3284" i="3"/>
  <c r="H3284" i="3" s="1" a="1"/>
  <c r="H3284" i="3" s="1"/>
  <c r="S3283" i="3"/>
  <c r="T3283" i="3" s="1"/>
  <c r="O3283" i="3" a="1"/>
  <c r="O3283" i="3" s="1"/>
  <c r="P3283" i="3" s="1" a="1"/>
  <c r="P3283" i="3" s="1"/>
  <c r="G3283" i="3"/>
  <c r="H3283" i="3" s="1" a="1"/>
  <c r="H3283" i="3" s="1"/>
  <c r="S3282" i="3"/>
  <c r="T3282" i="3" s="1"/>
  <c r="O3282" i="3" a="1"/>
  <c r="O3282" i="3" s="1"/>
  <c r="P3282" i="3" s="1" a="1"/>
  <c r="P3282" i="3" s="1"/>
  <c r="G3282" i="3"/>
  <c r="H3282" i="3" s="1" a="1"/>
  <c r="H3282" i="3" s="1"/>
  <c r="S3281" i="3"/>
  <c r="T3281" i="3" s="1"/>
  <c r="O3281" i="3" a="1"/>
  <c r="O3281" i="3" s="1"/>
  <c r="P3281" i="3" s="1" a="1"/>
  <c r="P3281" i="3" s="1"/>
  <c r="G3281" i="3"/>
  <c r="H3281" i="3" s="1" a="1"/>
  <c r="H3281" i="3" s="1"/>
  <c r="S3280" i="3"/>
  <c r="T3280" i="3" s="1"/>
  <c r="O3280" i="3" a="1"/>
  <c r="O3280" i="3" s="1"/>
  <c r="P3280" i="3" s="1" a="1"/>
  <c r="P3280" i="3" s="1"/>
  <c r="G3280" i="3"/>
  <c r="H3280" i="3" s="1" a="1"/>
  <c r="H3280" i="3" s="1"/>
  <c r="S3279" i="3"/>
  <c r="T3279" i="3" s="1"/>
  <c r="O3279" i="3" a="1"/>
  <c r="O3279" i="3" s="1"/>
  <c r="P3279" i="3" s="1" a="1"/>
  <c r="P3279" i="3" s="1"/>
  <c r="G3279" i="3"/>
  <c r="H3279" i="3" s="1" a="1"/>
  <c r="H3279" i="3" s="1"/>
  <c r="S3278" i="3"/>
  <c r="T3278" i="3" s="1"/>
  <c r="O3278" i="3" a="1"/>
  <c r="O3278" i="3" s="1"/>
  <c r="P3278" i="3" s="1" a="1"/>
  <c r="P3278" i="3" s="1"/>
  <c r="G3278" i="3"/>
  <c r="H3278" i="3" s="1" a="1"/>
  <c r="H3278" i="3" s="1"/>
  <c r="R3277" i="3"/>
  <c r="S3277" i="3" s="1"/>
  <c r="T3277" i="3" s="1"/>
  <c r="O3277" i="3" a="1"/>
  <c r="O3277" i="3" s="1"/>
  <c r="P3277" i="3" s="1" a="1"/>
  <c r="P3277" i="3" s="1"/>
  <c r="G3277" i="3"/>
  <c r="H3277" i="3" s="1" a="1"/>
  <c r="H3277" i="3" s="1"/>
  <c r="S3216" i="3"/>
  <c r="T3216" i="3" s="1"/>
  <c r="O3216" i="3" a="1"/>
  <c r="O3216" i="3" s="1"/>
  <c r="G3216" i="3"/>
  <c r="H3216" i="3" s="1" a="1"/>
  <c r="H3216" i="3" s="1"/>
  <c r="S3215" i="3"/>
  <c r="T3215" i="3" s="1"/>
  <c r="O3215" i="3" a="1"/>
  <c r="O3215" i="3" s="1"/>
  <c r="G3215" i="3"/>
  <c r="H3215" i="3" s="1" a="1"/>
  <c r="H3215" i="3" s="1"/>
  <c r="S3214" i="3"/>
  <c r="T3214" i="3" s="1"/>
  <c r="O3214" i="3" a="1"/>
  <c r="O3214" i="3" s="1"/>
  <c r="G3214" i="3"/>
  <c r="H3214" i="3" s="1" a="1"/>
  <c r="H3214" i="3" s="1"/>
  <c r="S3213" i="3"/>
  <c r="T3213" i="3" s="1"/>
  <c r="O3213" i="3" a="1"/>
  <c r="O3213" i="3" s="1"/>
  <c r="G3213" i="3"/>
  <c r="H3213" i="3" s="1" a="1"/>
  <c r="H3213" i="3" s="1"/>
  <c r="S3212" i="3"/>
  <c r="T3212" i="3" s="1"/>
  <c r="O3212" i="3" a="1"/>
  <c r="O3212" i="3" s="1"/>
  <c r="G3212" i="3"/>
  <c r="H3212" i="3" s="1" a="1"/>
  <c r="H3212" i="3" s="1"/>
  <c r="S3211" i="3"/>
  <c r="T3211" i="3" s="1"/>
  <c r="O3211" i="3" a="1"/>
  <c r="O3211" i="3" s="1"/>
  <c r="G3211" i="3"/>
  <c r="H3211" i="3" s="1" a="1"/>
  <c r="H3211" i="3" s="1"/>
  <c r="S3210" i="3"/>
  <c r="T3210" i="3" s="1"/>
  <c r="O3210" i="3" a="1"/>
  <c r="O3210" i="3" s="1"/>
  <c r="G3210" i="3"/>
  <c r="H3210" i="3" s="1" a="1"/>
  <c r="H3210" i="3" s="1"/>
  <c r="S3209" i="3"/>
  <c r="T3209" i="3" s="1"/>
  <c r="O3209" i="3" a="1"/>
  <c r="O3209" i="3" s="1"/>
  <c r="G3209" i="3"/>
  <c r="H3209" i="3" s="1" a="1"/>
  <c r="H3209" i="3" s="1"/>
  <c r="S3208" i="3"/>
  <c r="T3208" i="3" s="1"/>
  <c r="O3208" i="3" a="1"/>
  <c r="O3208" i="3" s="1"/>
  <c r="G3208" i="3"/>
  <c r="H3208" i="3" s="1" a="1"/>
  <c r="H3208" i="3" s="1"/>
  <c r="S3207" i="3"/>
  <c r="T3207" i="3" s="1"/>
  <c r="O3207" i="3" a="1"/>
  <c r="O3207" i="3" s="1"/>
  <c r="G3207" i="3"/>
  <c r="H3207" i="3" s="1" a="1"/>
  <c r="H3207" i="3" s="1"/>
  <c r="S3206" i="3"/>
  <c r="T3206" i="3" s="1"/>
  <c r="O3206" i="3" a="1"/>
  <c r="O3206" i="3" s="1"/>
  <c r="G3206" i="3"/>
  <c r="H3206" i="3" s="1" a="1"/>
  <c r="H3206" i="3" s="1"/>
  <c r="S3205" i="3"/>
  <c r="T3205" i="3" s="1"/>
  <c r="O3205" i="3" a="1"/>
  <c r="O3205" i="3" s="1"/>
  <c r="G3205" i="3"/>
  <c r="H3205" i="3" s="1" a="1"/>
  <c r="H3205" i="3" s="1"/>
  <c r="S3204" i="3"/>
  <c r="T3204" i="3" s="1"/>
  <c r="O3204" i="3" a="1"/>
  <c r="O3204" i="3" s="1"/>
  <c r="G3204" i="3"/>
  <c r="H3204" i="3" s="1" a="1"/>
  <c r="H3204" i="3" s="1"/>
  <c r="S3203" i="3"/>
  <c r="T3203" i="3" s="1"/>
  <c r="O3203" i="3" a="1"/>
  <c r="O3203" i="3" s="1"/>
  <c r="G3203" i="3"/>
  <c r="H3203" i="3" s="1" a="1"/>
  <c r="H3203" i="3" s="1"/>
  <c r="S3202" i="3"/>
  <c r="T3202" i="3" s="1"/>
  <c r="O3202" i="3" a="1"/>
  <c r="O3202" i="3" s="1"/>
  <c r="G3202" i="3"/>
  <c r="H3202" i="3" s="1" a="1"/>
  <c r="H3202" i="3" s="1"/>
  <c r="S3201" i="3"/>
  <c r="T3201" i="3" s="1"/>
  <c r="O3201" i="3" a="1"/>
  <c r="O3201" i="3" s="1"/>
  <c r="G3201" i="3"/>
  <c r="H3201" i="3" s="1" a="1"/>
  <c r="H3201" i="3" s="1"/>
  <c r="S3200" i="3"/>
  <c r="T3200" i="3" s="1"/>
  <c r="O3200" i="3" a="1"/>
  <c r="O3200" i="3" s="1"/>
  <c r="G3200" i="3"/>
  <c r="H3200" i="3" s="1" a="1"/>
  <c r="H3200" i="3" s="1"/>
  <c r="S3199" i="3"/>
  <c r="T3199" i="3" s="1"/>
  <c r="O3199" i="3" a="1"/>
  <c r="O3199" i="3" s="1"/>
  <c r="G3199" i="3"/>
  <c r="H3199" i="3" s="1" a="1"/>
  <c r="H3199" i="3" s="1"/>
  <c r="S3198" i="3"/>
  <c r="T3198" i="3" s="1"/>
  <c r="O3198" i="3" a="1"/>
  <c r="O3198" i="3" s="1"/>
  <c r="G3198" i="3"/>
  <c r="H3198" i="3" s="1" a="1"/>
  <c r="H3198" i="3" s="1"/>
  <c r="S3197" i="3"/>
  <c r="T3197" i="3" s="1"/>
  <c r="O3197" i="3" a="1"/>
  <c r="O3197" i="3" s="1"/>
  <c r="G3197" i="3"/>
  <c r="H3197" i="3" s="1" a="1"/>
  <c r="H3197" i="3" s="1"/>
  <c r="S3196" i="3"/>
  <c r="T3196" i="3" s="1"/>
  <c r="O3196" i="3" a="1"/>
  <c r="O3196" i="3" s="1"/>
  <c r="G3196" i="3"/>
  <c r="H3196" i="3" s="1" a="1"/>
  <c r="H3196" i="3" s="1"/>
  <c r="S3195" i="3"/>
  <c r="T3195" i="3" s="1"/>
  <c r="O3195" i="3" a="1"/>
  <c r="O3195" i="3" s="1"/>
  <c r="G3195" i="3"/>
  <c r="H3195" i="3" s="1" a="1"/>
  <c r="H3195" i="3" s="1"/>
  <c r="S3194" i="3"/>
  <c r="T3194" i="3" s="1"/>
  <c r="O3194" i="3" a="1"/>
  <c r="O3194" i="3" s="1"/>
  <c r="G3194" i="3"/>
  <c r="H3194" i="3" s="1" a="1"/>
  <c r="H3194" i="3" s="1"/>
  <c r="S3193" i="3"/>
  <c r="T3193" i="3" s="1"/>
  <c r="O3193" i="3" a="1"/>
  <c r="O3193" i="3" s="1"/>
  <c r="G3193" i="3"/>
  <c r="H3193" i="3" s="1" a="1"/>
  <c r="H3193" i="3" s="1"/>
  <c r="S3192" i="3"/>
  <c r="T3192" i="3" s="1"/>
  <c r="O3192" i="3" a="1"/>
  <c r="O3192" i="3" s="1"/>
  <c r="G3192" i="3"/>
  <c r="H3192" i="3" s="1" a="1"/>
  <c r="H3192" i="3" s="1"/>
  <c r="S3191" i="3"/>
  <c r="T3191" i="3" s="1"/>
  <c r="O3191" i="3" a="1"/>
  <c r="O3191" i="3" s="1"/>
  <c r="G3191" i="3"/>
  <c r="H3191" i="3" s="1" a="1"/>
  <c r="H3191" i="3" s="1"/>
  <c r="S3190" i="3"/>
  <c r="T3190" i="3" s="1"/>
  <c r="O3190" i="3" a="1"/>
  <c r="O3190" i="3" s="1"/>
  <c r="G3190" i="3"/>
  <c r="H3190" i="3" s="1" a="1"/>
  <c r="H3190" i="3" s="1"/>
  <c r="S3189" i="3"/>
  <c r="T3189" i="3" s="1"/>
  <c r="O3189" i="3" a="1"/>
  <c r="O3189" i="3" s="1"/>
  <c r="G3189" i="3"/>
  <c r="H3189" i="3" s="1" a="1"/>
  <c r="H3189" i="3" s="1"/>
  <c r="S3188" i="3"/>
  <c r="T3188" i="3" s="1"/>
  <c r="O3188" i="3" a="1"/>
  <c r="O3188" i="3" s="1"/>
  <c r="G3188" i="3"/>
  <c r="H3188" i="3" s="1" a="1"/>
  <c r="H3188" i="3" s="1"/>
  <c r="S3187" i="3"/>
  <c r="T3187" i="3" s="1"/>
  <c r="O3187" i="3" a="1"/>
  <c r="O3187" i="3" s="1"/>
  <c r="G3187" i="3"/>
  <c r="H3187" i="3" s="1" a="1"/>
  <c r="H3187" i="3" s="1"/>
  <c r="S3186" i="3"/>
  <c r="T3186" i="3" s="1"/>
  <c r="O3186" i="3" a="1"/>
  <c r="O3186" i="3" s="1"/>
  <c r="G3186" i="3"/>
  <c r="H3186" i="3" s="1" a="1"/>
  <c r="H3186" i="3" s="1"/>
  <c r="S3185" i="3"/>
  <c r="T3185" i="3" s="1"/>
  <c r="O3185" i="3" a="1"/>
  <c r="O3185" i="3" s="1"/>
  <c r="G3185" i="3"/>
  <c r="H3185" i="3" s="1" a="1"/>
  <c r="H3185" i="3" s="1"/>
  <c r="S3184" i="3"/>
  <c r="T3184" i="3" s="1"/>
  <c r="O3184" i="3" a="1"/>
  <c r="O3184" i="3" s="1"/>
  <c r="G3184" i="3"/>
  <c r="H3184" i="3" s="1" a="1"/>
  <c r="H3184" i="3" s="1"/>
  <c r="S3183" i="3"/>
  <c r="T3183" i="3" s="1"/>
  <c r="O3183" i="3" a="1"/>
  <c r="O3183" i="3" s="1"/>
  <c r="G3183" i="3"/>
  <c r="H3183" i="3" s="1" a="1"/>
  <c r="H3183" i="3" s="1"/>
  <c r="S3182" i="3"/>
  <c r="T3182" i="3" s="1"/>
  <c r="O3182" i="3" a="1"/>
  <c r="O3182" i="3" s="1"/>
  <c r="G3182" i="3"/>
  <c r="H3182" i="3" s="1" a="1"/>
  <c r="H3182" i="3" s="1"/>
  <c r="S3181" i="3"/>
  <c r="T3181" i="3" s="1"/>
  <c r="O3181" i="3" a="1"/>
  <c r="O3181" i="3" s="1"/>
  <c r="G3181" i="3"/>
  <c r="H3181" i="3" s="1" a="1"/>
  <c r="H3181" i="3" s="1"/>
  <c r="S3180" i="3"/>
  <c r="T3180" i="3" s="1"/>
  <c r="O3180" i="3" a="1"/>
  <c r="O3180" i="3" s="1"/>
  <c r="G3180" i="3"/>
  <c r="H3180" i="3" s="1" a="1"/>
  <c r="H3180" i="3" s="1"/>
  <c r="S3179" i="3"/>
  <c r="T3179" i="3" s="1"/>
  <c r="O3179" i="3" a="1"/>
  <c r="O3179" i="3" s="1"/>
  <c r="G3179" i="3"/>
  <c r="H3179" i="3" s="1" a="1"/>
  <c r="H3179" i="3" s="1"/>
  <c r="S3178" i="3"/>
  <c r="T3178" i="3" s="1"/>
  <c r="O3178" i="3" a="1"/>
  <c r="O3178" i="3" s="1"/>
  <c r="G3178" i="3"/>
  <c r="H3178" i="3" s="1" a="1"/>
  <c r="H3178" i="3" s="1"/>
  <c r="S3177" i="3"/>
  <c r="T3177" i="3" s="1"/>
  <c r="O3177" i="3" a="1"/>
  <c r="O3177" i="3" s="1"/>
  <c r="G3177" i="3"/>
  <c r="H3177" i="3" s="1" a="1"/>
  <c r="H3177" i="3" s="1"/>
  <c r="S3176" i="3"/>
  <c r="T3176" i="3" s="1"/>
  <c r="O3176" i="3" a="1"/>
  <c r="O3176" i="3" s="1"/>
  <c r="G3176" i="3"/>
  <c r="H3176" i="3" s="1" a="1"/>
  <c r="H3176" i="3" s="1"/>
  <c r="S3175" i="3"/>
  <c r="T3175" i="3" s="1"/>
  <c r="O3175" i="3" a="1"/>
  <c r="O3175" i="3" s="1"/>
  <c r="G3175" i="3"/>
  <c r="H3175" i="3" s="1" a="1"/>
  <c r="H3175" i="3" s="1"/>
  <c r="S3174" i="3"/>
  <c r="T3174" i="3" s="1"/>
  <c r="O3174" i="3" a="1"/>
  <c r="O3174" i="3" s="1"/>
  <c r="G3174" i="3"/>
  <c r="H3174" i="3" s="1" a="1"/>
  <c r="H3174" i="3" s="1"/>
  <c r="S3173" i="3"/>
  <c r="T3173" i="3" s="1"/>
  <c r="O3173" i="3" a="1"/>
  <c r="O3173" i="3" s="1"/>
  <c r="G3173" i="3"/>
  <c r="H3173" i="3" s="1" a="1"/>
  <c r="H3173" i="3" s="1"/>
  <c r="S3172" i="3"/>
  <c r="T3172" i="3" s="1"/>
  <c r="O3172" i="3" a="1"/>
  <c r="O3172" i="3" s="1"/>
  <c r="G3172" i="3"/>
  <c r="H3172" i="3" s="1" a="1"/>
  <c r="H3172" i="3" s="1"/>
  <c r="S3171" i="3"/>
  <c r="T3171" i="3" s="1"/>
  <c r="O3171" i="3" a="1"/>
  <c r="O3171" i="3" s="1"/>
  <c r="G3171" i="3"/>
  <c r="H3171" i="3" s="1" a="1"/>
  <c r="H3171" i="3" s="1"/>
  <c r="S3170" i="3"/>
  <c r="T3170" i="3" s="1"/>
  <c r="O3170" i="3" a="1"/>
  <c r="O3170" i="3" s="1"/>
  <c r="G3170" i="3"/>
  <c r="H3170" i="3" s="1" a="1"/>
  <c r="H3170" i="3" s="1"/>
  <c r="S3169" i="3"/>
  <c r="T3169" i="3" s="1"/>
  <c r="O3169" i="3" a="1"/>
  <c r="O3169" i="3" s="1"/>
  <c r="G3169" i="3"/>
  <c r="H3169" i="3" s="1" a="1"/>
  <c r="H3169" i="3" s="1"/>
  <c r="S3168" i="3"/>
  <c r="T3168" i="3" s="1"/>
  <c r="O3168" i="3" a="1"/>
  <c r="O3168" i="3" s="1"/>
  <c r="G3168" i="3"/>
  <c r="H3168" i="3" s="1" a="1"/>
  <c r="H3168" i="3" s="1"/>
  <c r="S3167" i="3"/>
  <c r="T3167" i="3" s="1"/>
  <c r="O3167" i="3" a="1"/>
  <c r="O3167" i="3" s="1"/>
  <c r="G3167" i="3"/>
  <c r="H3167" i="3" s="1" a="1"/>
  <c r="H3167" i="3" s="1"/>
  <c r="S3166" i="3"/>
  <c r="T3166" i="3" s="1"/>
  <c r="O3166" i="3" a="1"/>
  <c r="O3166" i="3" s="1"/>
  <c r="G3166" i="3"/>
  <c r="H3166" i="3" s="1" a="1"/>
  <c r="H3166" i="3" s="1"/>
  <c r="S3165" i="3"/>
  <c r="T3165" i="3" s="1"/>
  <c r="O3165" i="3" a="1"/>
  <c r="O3165" i="3" s="1"/>
  <c r="G3165" i="3"/>
  <c r="H3165" i="3" s="1" a="1"/>
  <c r="H3165" i="3" s="1"/>
  <c r="S3164" i="3"/>
  <c r="T3164" i="3" s="1"/>
  <c r="O3164" i="3" a="1"/>
  <c r="O3164" i="3" s="1"/>
  <c r="G3164" i="3"/>
  <c r="H3164" i="3" s="1" a="1"/>
  <c r="H3164" i="3" s="1"/>
  <c r="S3163" i="3"/>
  <c r="T3163" i="3" s="1"/>
  <c r="O3163" i="3" a="1"/>
  <c r="O3163" i="3" s="1"/>
  <c r="G3163" i="3"/>
  <c r="H3163" i="3" s="1" a="1"/>
  <c r="H3163" i="3" s="1"/>
  <c r="S3162" i="3"/>
  <c r="T3162" i="3" s="1"/>
  <c r="O3162" i="3" a="1"/>
  <c r="O3162" i="3" s="1"/>
  <c r="G3162" i="3"/>
  <c r="H3162" i="3" s="1" a="1"/>
  <c r="H3162" i="3" s="1"/>
  <c r="S3161" i="3"/>
  <c r="T3161" i="3" s="1"/>
  <c r="O3161" i="3" a="1"/>
  <c r="O3161" i="3" s="1"/>
  <c r="G3161" i="3"/>
  <c r="H3161" i="3" s="1" a="1"/>
  <c r="H3161" i="3" s="1"/>
  <c r="S3160" i="3"/>
  <c r="T3160" i="3" s="1"/>
  <c r="O3160" i="3" a="1"/>
  <c r="O3160" i="3" s="1"/>
  <c r="G3160" i="3"/>
  <c r="H3160" i="3" s="1" a="1"/>
  <c r="H3160" i="3" s="1"/>
  <c r="S3159" i="3"/>
  <c r="T3159" i="3" s="1"/>
  <c r="O3159" i="3" a="1"/>
  <c r="O3159" i="3" s="1"/>
  <c r="G3159" i="3"/>
  <c r="H3159" i="3" s="1" a="1"/>
  <c r="H3159" i="3" s="1"/>
  <c r="S3158" i="3"/>
  <c r="T3158" i="3" s="1"/>
  <c r="O3158" i="3" a="1"/>
  <c r="O3158" i="3" s="1"/>
  <c r="G3158" i="3"/>
  <c r="H3158" i="3" s="1" a="1"/>
  <c r="H3158" i="3" s="1"/>
  <c r="S3157" i="3"/>
  <c r="T3157" i="3" s="1"/>
  <c r="O3157" i="3" a="1"/>
  <c r="O3157" i="3" s="1"/>
  <c r="G3157" i="3"/>
  <c r="H3157" i="3" s="1" a="1"/>
  <c r="H3157" i="3" s="1"/>
  <c r="S3135" i="3"/>
  <c r="T3135" i="3" s="1"/>
  <c r="O3135" i="3" a="1"/>
  <c r="O3135" i="3" s="1"/>
  <c r="P3135" i="3" s="1" a="1"/>
  <c r="P3135" i="3" s="1"/>
  <c r="G3135" i="3"/>
  <c r="H3135" i="3" s="1" a="1"/>
  <c r="H3135" i="3" s="1"/>
  <c r="S3134" i="3"/>
  <c r="T3134" i="3" s="1"/>
  <c r="O3134" i="3" a="1"/>
  <c r="O3134" i="3" s="1"/>
  <c r="P3134" i="3" s="1" a="1"/>
  <c r="P3134" i="3" s="1"/>
  <c r="G3134" i="3"/>
  <c r="H3134" i="3" s="1" a="1"/>
  <c r="H3134" i="3" s="1"/>
  <c r="S3133" i="3"/>
  <c r="T3133" i="3" s="1"/>
  <c r="O3133" i="3" a="1"/>
  <c r="O3133" i="3" s="1"/>
  <c r="P3133" i="3" s="1" a="1"/>
  <c r="P3133" i="3" s="1"/>
  <c r="G3133" i="3"/>
  <c r="H3133" i="3" s="1" a="1"/>
  <c r="H3133" i="3" s="1"/>
  <c r="S3132" i="3"/>
  <c r="T3132" i="3" s="1"/>
  <c r="O3132" i="3" a="1"/>
  <c r="O3132" i="3" s="1"/>
  <c r="P3132" i="3" s="1" a="1"/>
  <c r="P3132" i="3" s="1"/>
  <c r="G3132" i="3"/>
  <c r="H3132" i="3" s="1" a="1"/>
  <c r="H3132" i="3" s="1"/>
  <c r="S3131" i="3"/>
  <c r="T3131" i="3" s="1"/>
  <c r="O3131" i="3" a="1"/>
  <c r="O3131" i="3" s="1"/>
  <c r="P3131" i="3" s="1" a="1"/>
  <c r="P3131" i="3" s="1"/>
  <c r="G3131" i="3"/>
  <c r="H3131" i="3" s="1" a="1"/>
  <c r="H3131" i="3" s="1"/>
  <c r="S3130" i="3"/>
  <c r="T3130" i="3" s="1"/>
  <c r="O3130" i="3" a="1"/>
  <c r="O3130" i="3" s="1"/>
  <c r="P3130" i="3" s="1" a="1"/>
  <c r="P3130" i="3" s="1"/>
  <c r="G3130" i="3"/>
  <c r="H3130" i="3" s="1" a="1"/>
  <c r="H3130" i="3" s="1"/>
  <c r="S3129" i="3"/>
  <c r="T3129" i="3" s="1"/>
  <c r="O3129" i="3" a="1"/>
  <c r="O3129" i="3" s="1"/>
  <c r="P3129" i="3" s="1" a="1"/>
  <c r="P3129" i="3" s="1"/>
  <c r="G3129" i="3"/>
  <c r="H3129" i="3" s="1" a="1"/>
  <c r="H3129" i="3" s="1"/>
  <c r="S3128" i="3"/>
  <c r="T3128" i="3" s="1"/>
  <c r="O3128" i="3" a="1"/>
  <c r="O3128" i="3" s="1"/>
  <c r="P3128" i="3" s="1" a="1"/>
  <c r="P3128" i="3" s="1"/>
  <c r="G3128" i="3"/>
  <c r="H3128" i="3" s="1" a="1"/>
  <c r="H3128" i="3" s="1"/>
  <c r="S3127" i="3"/>
  <c r="T3127" i="3" s="1"/>
  <c r="O3127" i="3" a="1"/>
  <c r="O3127" i="3" s="1"/>
  <c r="P3127" i="3" s="1" a="1"/>
  <c r="P3127" i="3" s="1"/>
  <c r="G3127" i="3"/>
  <c r="H3127" i="3" s="1" a="1"/>
  <c r="H3127" i="3" s="1"/>
  <c r="S3126" i="3"/>
  <c r="T3126" i="3" s="1"/>
  <c r="O3126" i="3" a="1"/>
  <c r="O3126" i="3" s="1"/>
  <c r="P3126" i="3" s="1" a="1"/>
  <c r="P3126" i="3" s="1"/>
  <c r="G3126" i="3"/>
  <c r="H3126" i="3" s="1" a="1"/>
  <c r="H3126" i="3" s="1"/>
  <c r="S3125" i="3"/>
  <c r="T3125" i="3" s="1"/>
  <c r="O3125" i="3" a="1"/>
  <c r="O3125" i="3" s="1"/>
  <c r="P3125" i="3" s="1" a="1"/>
  <c r="P3125" i="3" s="1"/>
  <c r="G3125" i="3"/>
  <c r="H3125" i="3" s="1" a="1"/>
  <c r="H3125" i="3" s="1"/>
  <c r="S3124" i="3"/>
  <c r="T3124" i="3" s="1"/>
  <c r="O3124" i="3" a="1"/>
  <c r="O3124" i="3" s="1"/>
  <c r="P3124" i="3" s="1" a="1"/>
  <c r="P3124" i="3" s="1"/>
  <c r="G3124" i="3"/>
  <c r="H3124" i="3" s="1" a="1"/>
  <c r="H3124" i="3" s="1"/>
  <c r="S3123" i="3"/>
  <c r="T3123" i="3" s="1"/>
  <c r="O3123" i="3" a="1"/>
  <c r="O3123" i="3" s="1"/>
  <c r="P3123" i="3" s="1" a="1"/>
  <c r="P3123" i="3" s="1"/>
  <c r="G3123" i="3"/>
  <c r="H3123" i="3" s="1" a="1"/>
  <c r="H3123" i="3" s="1"/>
  <c r="S3122" i="3"/>
  <c r="T3122" i="3" s="1"/>
  <c r="O3122" i="3" a="1"/>
  <c r="O3122" i="3" s="1"/>
  <c r="P3122" i="3" s="1" a="1"/>
  <c r="P3122" i="3" s="1"/>
  <c r="G3122" i="3"/>
  <c r="H3122" i="3" s="1" a="1"/>
  <c r="H3122" i="3" s="1"/>
  <c r="S3121" i="3"/>
  <c r="T3121" i="3" s="1"/>
  <c r="O3121" i="3" a="1"/>
  <c r="O3121" i="3" s="1"/>
  <c r="P3121" i="3" s="1" a="1"/>
  <c r="P3121" i="3" s="1"/>
  <c r="G3121" i="3"/>
  <c r="H3121" i="3" s="1" a="1"/>
  <c r="H3121" i="3" s="1"/>
  <c r="S3120" i="3"/>
  <c r="T3120" i="3" s="1"/>
  <c r="O3120" i="3" a="1"/>
  <c r="O3120" i="3" s="1"/>
  <c r="P3120" i="3" s="1" a="1"/>
  <c r="P3120" i="3" s="1"/>
  <c r="G3120" i="3"/>
  <c r="H3120" i="3" s="1" a="1"/>
  <c r="H3120" i="3" s="1"/>
  <c r="S3119" i="3"/>
  <c r="T3119" i="3" s="1"/>
  <c r="O3119" i="3" a="1"/>
  <c r="O3119" i="3" s="1"/>
  <c r="P3119" i="3" s="1" a="1"/>
  <c r="P3119" i="3" s="1"/>
  <c r="G3119" i="3"/>
  <c r="H3119" i="3" s="1" a="1"/>
  <c r="H3119" i="3" s="1"/>
  <c r="S3118" i="3"/>
  <c r="T3118" i="3" s="1"/>
  <c r="O3118" i="3" a="1"/>
  <c r="O3118" i="3" s="1"/>
  <c r="P3118" i="3" s="1" a="1"/>
  <c r="P3118" i="3" s="1"/>
  <c r="G3118" i="3"/>
  <c r="H3118" i="3" s="1" a="1"/>
  <c r="H3118" i="3" s="1"/>
  <c r="S3117" i="3"/>
  <c r="T3117" i="3" s="1"/>
  <c r="O3117" i="3" a="1"/>
  <c r="O3117" i="3" s="1"/>
  <c r="P3117" i="3" s="1" a="1"/>
  <c r="P3117" i="3" s="1"/>
  <c r="G3117" i="3"/>
  <c r="H3117" i="3" s="1" a="1"/>
  <c r="H3117" i="3" s="1"/>
  <c r="S3116" i="3"/>
  <c r="T3116" i="3" s="1"/>
  <c r="O3116" i="3" a="1"/>
  <c r="O3116" i="3" s="1"/>
  <c r="P3116" i="3" s="1" a="1"/>
  <c r="P3116" i="3" s="1"/>
  <c r="G3116" i="3"/>
  <c r="H3116" i="3" s="1" a="1"/>
  <c r="H3116" i="3" s="1"/>
  <c r="S3115" i="3"/>
  <c r="T3115" i="3" s="1"/>
  <c r="O3115" i="3" a="1"/>
  <c r="O3115" i="3" s="1"/>
  <c r="P3115" i="3" s="1" a="1"/>
  <c r="P3115" i="3" s="1"/>
  <c r="G3115" i="3"/>
  <c r="H3115" i="3" s="1" a="1"/>
  <c r="H3115" i="3" s="1"/>
  <c r="S3022" i="3"/>
  <c r="T3022" i="3" s="1"/>
  <c r="O3022" i="3" a="1"/>
  <c r="O3022" i="3" s="1"/>
  <c r="G3022" i="3"/>
  <c r="H3022" i="3" s="1" a="1"/>
  <c r="H3022" i="3" s="1"/>
  <c r="S3021" i="3"/>
  <c r="T3021" i="3" s="1"/>
  <c r="O3021" i="3" a="1"/>
  <c r="O3021" i="3" s="1"/>
  <c r="G3021" i="3"/>
  <c r="H3021" i="3" s="1" a="1"/>
  <c r="H3021" i="3" s="1"/>
  <c r="S3020" i="3"/>
  <c r="T3020" i="3" s="1"/>
  <c r="O3020" i="3" a="1"/>
  <c r="O3020" i="3" s="1"/>
  <c r="G3020" i="3"/>
  <c r="H3020" i="3" s="1" a="1"/>
  <c r="H3020" i="3" s="1"/>
  <c r="S3019" i="3"/>
  <c r="T3019" i="3" s="1"/>
  <c r="O3019" i="3" a="1"/>
  <c r="O3019" i="3" s="1"/>
  <c r="G3019" i="3"/>
  <c r="H3019" i="3" s="1" a="1"/>
  <c r="H3019" i="3" s="1"/>
  <c r="S3018" i="3"/>
  <c r="T3018" i="3" s="1"/>
  <c r="O3018" i="3" a="1"/>
  <c r="O3018" i="3" s="1"/>
  <c r="G3018" i="3"/>
  <c r="H3018" i="3" s="1" a="1"/>
  <c r="H3018" i="3" s="1"/>
  <c r="S3017" i="3"/>
  <c r="T3017" i="3" s="1"/>
  <c r="O3017" i="3" a="1"/>
  <c r="O3017" i="3" s="1"/>
  <c r="G3017" i="3"/>
  <c r="H3017" i="3" s="1" a="1"/>
  <c r="H3017" i="3" s="1"/>
  <c r="S3016" i="3"/>
  <c r="T3016" i="3" s="1"/>
  <c r="O3016" i="3" a="1"/>
  <c r="O3016" i="3" s="1"/>
  <c r="G3016" i="3"/>
  <c r="H3016" i="3" s="1" a="1"/>
  <c r="H3016" i="3" s="1"/>
  <c r="S3015" i="3"/>
  <c r="T3015" i="3" s="1"/>
  <c r="O3015" i="3" a="1"/>
  <c r="O3015" i="3" s="1"/>
  <c r="G3015" i="3"/>
  <c r="H3015" i="3" s="1" a="1"/>
  <c r="H3015" i="3" s="1"/>
  <c r="S3014" i="3"/>
  <c r="T3014" i="3" s="1"/>
  <c r="O3014" i="3" a="1"/>
  <c r="O3014" i="3" s="1"/>
  <c r="G3014" i="3"/>
  <c r="H3014" i="3" s="1" a="1"/>
  <c r="H3014" i="3" s="1"/>
  <c r="S3013" i="3"/>
  <c r="T3013" i="3" s="1"/>
  <c r="O3013" i="3" a="1"/>
  <c r="O3013" i="3" s="1"/>
  <c r="G3013" i="3"/>
  <c r="H3013" i="3" s="1" a="1"/>
  <c r="H3013" i="3" s="1"/>
  <c r="S3012" i="3"/>
  <c r="T3012" i="3" s="1"/>
  <c r="O3012" i="3" a="1"/>
  <c r="O3012" i="3" s="1"/>
  <c r="G3012" i="3"/>
  <c r="H3012" i="3" s="1" a="1"/>
  <c r="H3012" i="3" s="1"/>
  <c r="S3011" i="3"/>
  <c r="T3011" i="3" s="1"/>
  <c r="O3011" i="3" a="1"/>
  <c r="O3011" i="3" s="1"/>
  <c r="G3011" i="3"/>
  <c r="H3011" i="3" s="1" a="1"/>
  <c r="H3011" i="3" s="1"/>
  <c r="S2992" i="3"/>
  <c r="T2992" i="3" s="1"/>
  <c r="O2992" i="3" a="1"/>
  <c r="O2992" i="3" s="1"/>
  <c r="P2992" i="3" s="1" a="1"/>
  <c r="P2992" i="3" s="1"/>
  <c r="G2992" i="3"/>
  <c r="H2992" i="3" s="1" a="1"/>
  <c r="H2992" i="3" s="1"/>
  <c r="S2991" i="3"/>
  <c r="T2991" i="3" s="1"/>
  <c r="O2991" i="3" a="1"/>
  <c r="O2991" i="3" s="1"/>
  <c r="P2991" i="3" s="1" a="1"/>
  <c r="P2991" i="3" s="1"/>
  <c r="G2991" i="3"/>
  <c r="H2991" i="3" s="1" a="1"/>
  <c r="H2991" i="3" s="1"/>
  <c r="S2990" i="3"/>
  <c r="T2990" i="3" s="1"/>
  <c r="O2990" i="3" a="1"/>
  <c r="O2990" i="3" s="1"/>
  <c r="P2990" i="3" s="1" a="1"/>
  <c r="P2990" i="3" s="1"/>
  <c r="G2990" i="3"/>
  <c r="H2990" i="3" s="1" a="1"/>
  <c r="H2990" i="3" s="1"/>
  <c r="S2989" i="3"/>
  <c r="T2989" i="3" s="1"/>
  <c r="O2989" i="3" a="1"/>
  <c r="O2989" i="3" s="1"/>
  <c r="P2989" i="3" s="1" a="1"/>
  <c r="P2989" i="3" s="1"/>
  <c r="G2989" i="3"/>
  <c r="H2989" i="3" s="1" a="1"/>
  <c r="H2989" i="3" s="1"/>
  <c r="S2988" i="3"/>
  <c r="T2988" i="3" s="1"/>
  <c r="O2988" i="3" a="1"/>
  <c r="O2988" i="3" s="1"/>
  <c r="P2988" i="3" s="1" a="1"/>
  <c r="P2988" i="3" s="1"/>
  <c r="G2988" i="3"/>
  <c r="H2988" i="3" s="1" a="1"/>
  <c r="H2988" i="3" s="1"/>
  <c r="S2987" i="3"/>
  <c r="T2987" i="3" s="1"/>
  <c r="O2987" i="3" a="1"/>
  <c r="O2987" i="3" s="1"/>
  <c r="P2987" i="3" s="1" a="1"/>
  <c r="P2987" i="3" s="1"/>
  <c r="G2987" i="3"/>
  <c r="H2987" i="3" s="1" a="1"/>
  <c r="H2987" i="3" s="1"/>
  <c r="S2986" i="3"/>
  <c r="T2986" i="3" s="1"/>
  <c r="O2986" i="3" a="1"/>
  <c r="O2986" i="3" s="1"/>
  <c r="P2986" i="3" s="1" a="1"/>
  <c r="P2986" i="3" s="1"/>
  <c r="G2986" i="3"/>
  <c r="H2986" i="3" s="1" a="1"/>
  <c r="H2986" i="3" s="1"/>
  <c r="S2985" i="3"/>
  <c r="T2985" i="3" s="1"/>
  <c r="O2985" i="3" a="1"/>
  <c r="O2985" i="3" s="1"/>
  <c r="P2985" i="3" s="1" a="1"/>
  <c r="P2985" i="3" s="1"/>
  <c r="G2985" i="3"/>
  <c r="H2985" i="3" s="1" a="1"/>
  <c r="H2985" i="3" s="1"/>
  <c r="S2984" i="3"/>
  <c r="T2984" i="3" s="1"/>
  <c r="O2984" i="3" a="1"/>
  <c r="O2984" i="3" s="1"/>
  <c r="P2984" i="3" s="1" a="1"/>
  <c r="P2984" i="3" s="1"/>
  <c r="G2984" i="3"/>
  <c r="H2984" i="3" s="1" a="1"/>
  <c r="H2984" i="3" s="1"/>
  <c r="S2983" i="3"/>
  <c r="T2983" i="3" s="1"/>
  <c r="O2983" i="3" a="1"/>
  <c r="O2983" i="3" s="1"/>
  <c r="P2983" i="3" s="1" a="1"/>
  <c r="P2983" i="3" s="1"/>
  <c r="G2983" i="3"/>
  <c r="H2983" i="3" s="1" a="1"/>
  <c r="H2983" i="3" s="1"/>
  <c r="S2982" i="3"/>
  <c r="T2982" i="3" s="1"/>
  <c r="O2982" i="3" a="1"/>
  <c r="O2982" i="3" s="1"/>
  <c r="P2982" i="3" s="1" a="1"/>
  <c r="P2982" i="3" s="1"/>
  <c r="G2982" i="3"/>
  <c r="H2982" i="3" s="1" a="1"/>
  <c r="H2982" i="3" s="1"/>
  <c r="S2981" i="3"/>
  <c r="T2981" i="3" s="1"/>
  <c r="O2981" i="3" a="1"/>
  <c r="O2981" i="3" s="1"/>
  <c r="P2981" i="3" s="1" a="1"/>
  <c r="P2981" i="3" s="1"/>
  <c r="G2981" i="3"/>
  <c r="H2981" i="3" s="1" a="1"/>
  <c r="H2981" i="3" s="1"/>
  <c r="S2980" i="3"/>
  <c r="T2980" i="3" s="1"/>
  <c r="O2980" i="3" a="1"/>
  <c r="O2980" i="3" s="1"/>
  <c r="P2980" i="3" s="1" a="1"/>
  <c r="P2980" i="3" s="1"/>
  <c r="G2980" i="3"/>
  <c r="H2980" i="3" s="1" a="1"/>
  <c r="H2980" i="3" s="1"/>
  <c r="S2979" i="3"/>
  <c r="T2979" i="3" s="1"/>
  <c r="O2979" i="3" a="1"/>
  <c r="O2979" i="3" s="1"/>
  <c r="P2979" i="3" s="1" a="1"/>
  <c r="P2979" i="3" s="1"/>
  <c r="G2979" i="3"/>
  <c r="H2979" i="3" s="1" a="1"/>
  <c r="H2979" i="3" s="1"/>
  <c r="S2978" i="3"/>
  <c r="T2978" i="3" s="1"/>
  <c r="O2978" i="3" a="1"/>
  <c r="O2978" i="3" s="1"/>
  <c r="P2978" i="3" s="1" a="1"/>
  <c r="P2978" i="3" s="1"/>
  <c r="G2978" i="3"/>
  <c r="H2978" i="3" s="1" a="1"/>
  <c r="H2978" i="3" s="1"/>
  <c r="S2977" i="3"/>
  <c r="T2977" i="3" s="1"/>
  <c r="O2977" i="3" a="1"/>
  <c r="O2977" i="3" s="1"/>
  <c r="P2977" i="3" s="1" a="1"/>
  <c r="P2977" i="3" s="1"/>
  <c r="G2977" i="3"/>
  <c r="H2977" i="3" s="1" a="1"/>
  <c r="H2977" i="3" s="1"/>
  <c r="S2976" i="3"/>
  <c r="T2976" i="3" s="1"/>
  <c r="O2976" i="3" a="1"/>
  <c r="O2976" i="3" s="1"/>
  <c r="P2976" i="3" s="1" a="1"/>
  <c r="P2976" i="3" s="1"/>
  <c r="G2976" i="3"/>
  <c r="H2976" i="3" s="1" a="1"/>
  <c r="H2976" i="3" s="1"/>
  <c r="S2975" i="3"/>
  <c r="T2975" i="3" s="1"/>
  <c r="O2975" i="3" a="1"/>
  <c r="O2975" i="3" s="1"/>
  <c r="P2975" i="3" s="1" a="1"/>
  <c r="P2975" i="3" s="1"/>
  <c r="G2975" i="3"/>
  <c r="H2975" i="3" s="1" a="1"/>
  <c r="H2975" i="3" s="1"/>
  <c r="S2929" i="3"/>
  <c r="T2929" i="3" s="1"/>
  <c r="O2929" i="3" a="1"/>
  <c r="O2929" i="3" s="1"/>
  <c r="G2929" i="3"/>
  <c r="H2929" i="3" s="1" a="1"/>
  <c r="H2929" i="3" s="1"/>
  <c r="S2928" i="3"/>
  <c r="T2928" i="3" s="1"/>
  <c r="O2928" i="3" a="1"/>
  <c r="O2928" i="3" s="1"/>
  <c r="G2928" i="3"/>
  <c r="H2928" i="3" s="1" a="1"/>
  <c r="H2928" i="3" s="1"/>
  <c r="S2927" i="3"/>
  <c r="T2927" i="3" s="1"/>
  <c r="O2927" i="3" a="1"/>
  <c r="O2927" i="3" s="1"/>
  <c r="G2927" i="3"/>
  <c r="H2927" i="3" s="1" a="1"/>
  <c r="H2927" i="3" s="1"/>
  <c r="S2926" i="3"/>
  <c r="T2926" i="3" s="1"/>
  <c r="O2926" i="3" a="1"/>
  <c r="O2926" i="3" s="1"/>
  <c r="G2926" i="3"/>
  <c r="H2926" i="3" s="1" a="1"/>
  <c r="H2926" i="3" s="1"/>
  <c r="S2925" i="3"/>
  <c r="T2925" i="3" s="1"/>
  <c r="O2925" i="3" a="1"/>
  <c r="O2925" i="3" s="1"/>
  <c r="G2925" i="3"/>
  <c r="H2925" i="3" s="1" a="1"/>
  <c r="H2925" i="3" s="1"/>
  <c r="S2924" i="3"/>
  <c r="T2924" i="3" s="1"/>
  <c r="O2924" i="3" a="1"/>
  <c r="O2924" i="3" s="1"/>
  <c r="G2924" i="3"/>
  <c r="H2924" i="3" s="1" a="1"/>
  <c r="H2924" i="3" s="1"/>
  <c r="S2923" i="3"/>
  <c r="T2923" i="3" s="1"/>
  <c r="O2923" i="3" a="1"/>
  <c r="O2923" i="3" s="1"/>
  <c r="G2923" i="3"/>
  <c r="H2923" i="3" s="1" a="1"/>
  <c r="H2923" i="3" s="1"/>
  <c r="S2922" i="3"/>
  <c r="T2922" i="3" s="1"/>
  <c r="O2922" i="3" a="1"/>
  <c r="O2922" i="3" s="1"/>
  <c r="G2922" i="3"/>
  <c r="H2922" i="3" s="1" a="1"/>
  <c r="H2922" i="3" s="1"/>
  <c r="S2921" i="3"/>
  <c r="T2921" i="3" s="1"/>
  <c r="O2921" i="3" a="1"/>
  <c r="O2921" i="3" s="1"/>
  <c r="G2921" i="3"/>
  <c r="H2921" i="3" s="1" a="1"/>
  <c r="H2921" i="3" s="1"/>
  <c r="S2920" i="3"/>
  <c r="T2920" i="3" s="1"/>
  <c r="O2920" i="3" a="1"/>
  <c r="O2920" i="3" s="1"/>
  <c r="G2920" i="3"/>
  <c r="H2920" i="3" s="1" a="1"/>
  <c r="H2920" i="3" s="1"/>
  <c r="S2919" i="3"/>
  <c r="T2919" i="3" s="1"/>
  <c r="O2919" i="3" a="1"/>
  <c r="O2919" i="3" s="1"/>
  <c r="G2919" i="3"/>
  <c r="H2919" i="3" s="1" a="1"/>
  <c r="H2919" i="3" s="1"/>
  <c r="S2918" i="3"/>
  <c r="T2918" i="3" s="1"/>
  <c r="O2918" i="3" a="1"/>
  <c r="O2918" i="3" s="1"/>
  <c r="G2918" i="3"/>
  <c r="H2918" i="3" s="1" a="1"/>
  <c r="H2918" i="3" s="1"/>
  <c r="S2917" i="3"/>
  <c r="T2917" i="3" s="1"/>
  <c r="O2917" i="3" a="1"/>
  <c r="O2917" i="3" s="1"/>
  <c r="G2917" i="3"/>
  <c r="H2917" i="3" s="1" a="1"/>
  <c r="H2917" i="3" s="1"/>
  <c r="S2916" i="3"/>
  <c r="T2916" i="3" s="1"/>
  <c r="O2916" i="3" a="1"/>
  <c r="O2916" i="3" s="1"/>
  <c r="G2916" i="3"/>
  <c r="H2916" i="3" s="1" a="1"/>
  <c r="H2916" i="3" s="1"/>
  <c r="S2915" i="3"/>
  <c r="T2915" i="3" s="1"/>
  <c r="O2915" i="3" a="1"/>
  <c r="O2915" i="3" s="1"/>
  <c r="G2915" i="3"/>
  <c r="H2915" i="3" s="1" a="1"/>
  <c r="H2915" i="3" s="1"/>
  <c r="S2914" i="3"/>
  <c r="T2914" i="3" s="1"/>
  <c r="O2914" i="3" a="1"/>
  <c r="O2914" i="3" s="1"/>
  <c r="G2914" i="3"/>
  <c r="H2914" i="3" s="1" a="1"/>
  <c r="H2914" i="3" s="1"/>
  <c r="S2913" i="3"/>
  <c r="T2913" i="3" s="1"/>
  <c r="O2913" i="3" a="1"/>
  <c r="O2913" i="3" s="1"/>
  <c r="G2913" i="3"/>
  <c r="H2913" i="3" s="1" a="1"/>
  <c r="H2913" i="3" s="1"/>
  <c r="S2912" i="3"/>
  <c r="T2912" i="3" s="1"/>
  <c r="O2912" i="3" a="1"/>
  <c r="O2912" i="3" s="1"/>
  <c r="G2912" i="3"/>
  <c r="H2912" i="3" s="1" a="1"/>
  <c r="H2912" i="3" s="1"/>
  <c r="S2911" i="3"/>
  <c r="T2911" i="3" s="1"/>
  <c r="O2911" i="3" a="1"/>
  <c r="O2911" i="3" s="1"/>
  <c r="G2911" i="3"/>
  <c r="H2911" i="3" s="1" a="1"/>
  <c r="H2911" i="3" s="1"/>
  <c r="S2910" i="3"/>
  <c r="T2910" i="3" s="1"/>
  <c r="O2910" i="3" a="1"/>
  <c r="O2910" i="3" s="1"/>
  <c r="G2910" i="3"/>
  <c r="H2910" i="3" s="1" a="1"/>
  <c r="H2910" i="3" s="1"/>
  <c r="S2909" i="3"/>
  <c r="T2909" i="3" s="1"/>
  <c r="O2909" i="3" a="1"/>
  <c r="O2909" i="3" s="1"/>
  <c r="G2909" i="3"/>
  <c r="H2909" i="3" s="1" a="1"/>
  <c r="H2909" i="3" s="1"/>
  <c r="S2908" i="3"/>
  <c r="T2908" i="3" s="1"/>
  <c r="O2908" i="3" a="1"/>
  <c r="O2908" i="3" s="1"/>
  <c r="G2908" i="3"/>
  <c r="H2908" i="3" s="1" a="1"/>
  <c r="H2908" i="3" s="1"/>
  <c r="S2907" i="3"/>
  <c r="T2907" i="3" s="1"/>
  <c r="O2907" i="3" a="1"/>
  <c r="O2907" i="3" s="1"/>
  <c r="G2907" i="3"/>
  <c r="H2907" i="3" s="1" a="1"/>
  <c r="H2907" i="3" s="1"/>
  <c r="S2906" i="3"/>
  <c r="T2906" i="3" s="1"/>
  <c r="O2906" i="3" a="1"/>
  <c r="O2906" i="3" s="1"/>
  <c r="G2906" i="3"/>
  <c r="H2906" i="3" s="1" a="1"/>
  <c r="H2906" i="3" s="1"/>
  <c r="S2905" i="3"/>
  <c r="T2905" i="3" s="1"/>
  <c r="O2905" i="3" a="1"/>
  <c r="O2905" i="3" s="1"/>
  <c r="G2905" i="3"/>
  <c r="H2905" i="3" s="1" a="1"/>
  <c r="H2905" i="3" s="1"/>
  <c r="S2904" i="3"/>
  <c r="T2904" i="3" s="1"/>
  <c r="O2904" i="3" a="1"/>
  <c r="O2904" i="3" s="1"/>
  <c r="G2904" i="3"/>
  <c r="H2904" i="3" s="1" a="1"/>
  <c r="H2904" i="3" s="1"/>
  <c r="S2903" i="3"/>
  <c r="T2903" i="3" s="1"/>
  <c r="O2903" i="3" a="1"/>
  <c r="O2903" i="3" s="1"/>
  <c r="G2903" i="3"/>
  <c r="H2903" i="3" s="1" a="1"/>
  <c r="H2903" i="3" s="1"/>
  <c r="S2902" i="3"/>
  <c r="T2902" i="3" s="1"/>
  <c r="O2902" i="3" a="1"/>
  <c r="O2902" i="3" s="1"/>
  <c r="G2902" i="3"/>
  <c r="H2902" i="3" s="1" a="1"/>
  <c r="H2902" i="3" s="1"/>
  <c r="S2901" i="3"/>
  <c r="T2901" i="3" s="1"/>
  <c r="O2901" i="3" a="1"/>
  <c r="O2901" i="3" s="1"/>
  <c r="G2901" i="3"/>
  <c r="H2901" i="3" s="1" a="1"/>
  <c r="H2901" i="3" s="1"/>
  <c r="S2900" i="3"/>
  <c r="T2900" i="3" s="1"/>
  <c r="O2900" i="3" a="1"/>
  <c r="O2900" i="3" s="1"/>
  <c r="G2900" i="3"/>
  <c r="H2900" i="3" s="1" a="1"/>
  <c r="H2900" i="3" s="1"/>
  <c r="S2899" i="3"/>
  <c r="T2899" i="3" s="1"/>
  <c r="O2899" i="3" a="1"/>
  <c r="O2899" i="3" s="1"/>
  <c r="G2899" i="3"/>
  <c r="H2899" i="3" s="1" a="1"/>
  <c r="H2899" i="3" s="1"/>
  <c r="S2898" i="3"/>
  <c r="T2898" i="3" s="1"/>
  <c r="O2898" i="3" a="1"/>
  <c r="O2898" i="3" s="1"/>
  <c r="G2898" i="3"/>
  <c r="H2898" i="3" s="1" a="1"/>
  <c r="H2898" i="3" s="1"/>
  <c r="S2897" i="3"/>
  <c r="T2897" i="3" s="1"/>
  <c r="O2897" i="3" a="1"/>
  <c r="O2897" i="3" s="1"/>
  <c r="G2897" i="3"/>
  <c r="H2897" i="3" s="1" a="1"/>
  <c r="H2897" i="3" s="1"/>
  <c r="S2896" i="3"/>
  <c r="T2896" i="3" s="1"/>
  <c r="O2896" i="3" a="1"/>
  <c r="O2896" i="3" s="1"/>
  <c r="G2896" i="3"/>
  <c r="H2896" i="3" s="1" a="1"/>
  <c r="H2896" i="3" s="1"/>
  <c r="S2895" i="3"/>
  <c r="T2895" i="3" s="1"/>
  <c r="O2895" i="3" a="1"/>
  <c r="O2895" i="3" s="1"/>
  <c r="G2895" i="3"/>
  <c r="H2895" i="3" s="1" a="1"/>
  <c r="H2895" i="3" s="1"/>
  <c r="S2894" i="3"/>
  <c r="T2894" i="3" s="1"/>
  <c r="O2894" i="3" a="1"/>
  <c r="O2894" i="3" s="1"/>
  <c r="G2894" i="3"/>
  <c r="H2894" i="3" s="1" a="1"/>
  <c r="H2894" i="3" s="1"/>
  <c r="S2893" i="3"/>
  <c r="T2893" i="3" s="1"/>
  <c r="O2893" i="3" a="1"/>
  <c r="O2893" i="3" s="1"/>
  <c r="G2893" i="3"/>
  <c r="H2893" i="3" s="1" a="1"/>
  <c r="H2893" i="3" s="1"/>
  <c r="S2892" i="3"/>
  <c r="T2892" i="3" s="1"/>
  <c r="O2892" i="3" a="1"/>
  <c r="O2892" i="3" s="1"/>
  <c r="G2892" i="3"/>
  <c r="H2892" i="3" s="1" a="1"/>
  <c r="H2892" i="3" s="1"/>
  <c r="S2891" i="3"/>
  <c r="T2891" i="3" s="1"/>
  <c r="O2891" i="3" a="1"/>
  <c r="O2891" i="3" s="1"/>
  <c r="G2891" i="3"/>
  <c r="H2891" i="3" s="1" a="1"/>
  <c r="H2891" i="3" s="1"/>
  <c r="S2890" i="3"/>
  <c r="T2890" i="3" s="1"/>
  <c r="O2890" i="3" a="1"/>
  <c r="O2890" i="3" s="1"/>
  <c r="G2890" i="3"/>
  <c r="H2890" i="3" s="1" a="1"/>
  <c r="H2890" i="3" s="1"/>
  <c r="S2889" i="3"/>
  <c r="T2889" i="3" s="1"/>
  <c r="O2889" i="3" a="1"/>
  <c r="O2889" i="3" s="1"/>
  <c r="G2889" i="3"/>
  <c r="H2889" i="3" s="1" a="1"/>
  <c r="H2889" i="3" s="1"/>
  <c r="S2888" i="3"/>
  <c r="T2888" i="3" s="1"/>
  <c r="O2888" i="3" a="1"/>
  <c r="O2888" i="3" s="1"/>
  <c r="G2888" i="3"/>
  <c r="H2888" i="3" s="1" a="1"/>
  <c r="H2888" i="3" s="1"/>
  <c r="S2887" i="3"/>
  <c r="T2887" i="3" s="1"/>
  <c r="O2887" i="3" a="1"/>
  <c r="O2887" i="3" s="1"/>
  <c r="G2887" i="3"/>
  <c r="H2887" i="3" s="1" a="1"/>
  <c r="H2887" i="3" s="1"/>
  <c r="S2886" i="3"/>
  <c r="T2886" i="3" s="1"/>
  <c r="O2886" i="3" a="1"/>
  <c r="O2886" i="3" s="1"/>
  <c r="G2886" i="3"/>
  <c r="H2886" i="3" s="1" a="1"/>
  <c r="H2886" i="3" s="1"/>
  <c r="S2885" i="3"/>
  <c r="T2885" i="3" s="1"/>
  <c r="O2885" i="3" a="1"/>
  <c r="O2885" i="3" s="1"/>
  <c r="G2885" i="3"/>
  <c r="H2885" i="3" s="1" a="1"/>
  <c r="H2885" i="3" s="1"/>
  <c r="S2794" i="3"/>
  <c r="T2794" i="3" s="1"/>
  <c r="O2794" i="3" a="1"/>
  <c r="O2794" i="3" s="1"/>
  <c r="P2794" i="3" s="1" a="1"/>
  <c r="P2794" i="3" s="1"/>
  <c r="G2794" i="3"/>
  <c r="H2794" i="3" s="1" a="1"/>
  <c r="H2794" i="3" s="1"/>
  <c r="S2793" i="3"/>
  <c r="T2793" i="3" s="1"/>
  <c r="O2793" i="3" a="1"/>
  <c r="O2793" i="3" s="1"/>
  <c r="P2793" i="3" s="1" a="1"/>
  <c r="P2793" i="3" s="1"/>
  <c r="G2793" i="3"/>
  <c r="H2793" i="3" s="1" a="1"/>
  <c r="H2793" i="3" s="1"/>
  <c r="S2792" i="3"/>
  <c r="T2792" i="3" s="1"/>
  <c r="O2792" i="3" a="1"/>
  <c r="O2792" i="3" s="1"/>
  <c r="P2792" i="3" s="1" a="1"/>
  <c r="P2792" i="3" s="1"/>
  <c r="G2792" i="3"/>
  <c r="H2792" i="3" s="1" a="1"/>
  <c r="H2792" i="3" s="1"/>
  <c r="S2791" i="3"/>
  <c r="T2791" i="3" s="1"/>
  <c r="O2791" i="3" a="1"/>
  <c r="O2791" i="3" s="1"/>
  <c r="P2791" i="3" s="1" a="1"/>
  <c r="P2791" i="3" s="1"/>
  <c r="G2791" i="3"/>
  <c r="H2791" i="3" s="1" a="1"/>
  <c r="H2791" i="3" s="1"/>
  <c r="S2790" i="3"/>
  <c r="T2790" i="3" s="1"/>
  <c r="O2790" i="3" a="1"/>
  <c r="O2790" i="3" s="1"/>
  <c r="P2790" i="3" s="1" a="1"/>
  <c r="P2790" i="3" s="1"/>
  <c r="G2790" i="3"/>
  <c r="H2790" i="3" s="1" a="1"/>
  <c r="H2790" i="3" s="1"/>
  <c r="S2789" i="3"/>
  <c r="T2789" i="3" s="1"/>
  <c r="O2789" i="3" a="1"/>
  <c r="O2789" i="3" s="1"/>
  <c r="P2789" i="3" s="1" a="1"/>
  <c r="P2789" i="3" s="1"/>
  <c r="G2789" i="3"/>
  <c r="H2789" i="3" s="1" a="1"/>
  <c r="H2789" i="3" s="1"/>
  <c r="S2788" i="3"/>
  <c r="T2788" i="3" s="1"/>
  <c r="O2788" i="3" a="1"/>
  <c r="O2788" i="3" s="1"/>
  <c r="P2788" i="3" s="1" a="1"/>
  <c r="P2788" i="3" s="1"/>
  <c r="G2788" i="3"/>
  <c r="H2788" i="3" s="1" a="1"/>
  <c r="H2788" i="3" s="1"/>
  <c r="S2787" i="3"/>
  <c r="T2787" i="3" s="1"/>
  <c r="O2787" i="3" a="1"/>
  <c r="O2787" i="3" s="1"/>
  <c r="P2787" i="3" s="1" a="1"/>
  <c r="P2787" i="3" s="1"/>
  <c r="G2787" i="3"/>
  <c r="H2787" i="3" s="1" a="1"/>
  <c r="H2787" i="3" s="1"/>
  <c r="S2786" i="3"/>
  <c r="T2786" i="3" s="1"/>
  <c r="O2786" i="3" a="1"/>
  <c r="O2786" i="3" s="1"/>
  <c r="P2786" i="3" s="1" a="1"/>
  <c r="P2786" i="3" s="1"/>
  <c r="G2786" i="3"/>
  <c r="H2786" i="3" s="1" a="1"/>
  <c r="H2786" i="3" s="1"/>
  <c r="S2785" i="3"/>
  <c r="T2785" i="3" s="1"/>
  <c r="O2785" i="3" a="1"/>
  <c r="O2785" i="3" s="1"/>
  <c r="P2785" i="3" s="1" a="1"/>
  <c r="P2785" i="3" s="1"/>
  <c r="G2785" i="3"/>
  <c r="H2785" i="3" s="1" a="1"/>
  <c r="H2785" i="3" s="1"/>
  <c r="S2784" i="3"/>
  <c r="T2784" i="3" s="1"/>
  <c r="O2784" i="3" a="1"/>
  <c r="O2784" i="3" s="1"/>
  <c r="P2784" i="3" s="1" a="1"/>
  <c r="P2784" i="3" s="1"/>
  <c r="G2784" i="3"/>
  <c r="H2784" i="3" s="1" a="1"/>
  <c r="H2784" i="3" s="1"/>
  <c r="S2783" i="3"/>
  <c r="T2783" i="3" s="1"/>
  <c r="O2783" i="3" a="1"/>
  <c r="O2783" i="3" s="1"/>
  <c r="P2783" i="3" s="1" a="1"/>
  <c r="P2783" i="3" s="1"/>
  <c r="G2783" i="3"/>
  <c r="H2783" i="3" s="1" a="1"/>
  <c r="H2783" i="3" s="1"/>
  <c r="S2782" i="3"/>
  <c r="T2782" i="3" s="1"/>
  <c r="O2782" i="3" a="1"/>
  <c r="O2782" i="3" s="1"/>
  <c r="P2782" i="3" s="1" a="1"/>
  <c r="P2782" i="3" s="1"/>
  <c r="G2782" i="3"/>
  <c r="H2782" i="3" s="1" a="1"/>
  <c r="H2782" i="3" s="1"/>
  <c r="S2781" i="3"/>
  <c r="T2781" i="3" s="1"/>
  <c r="O2781" i="3" a="1"/>
  <c r="O2781" i="3" s="1"/>
  <c r="P2781" i="3" s="1" a="1"/>
  <c r="P2781" i="3" s="1"/>
  <c r="G2781" i="3"/>
  <c r="H2781" i="3" s="1" a="1"/>
  <c r="H2781" i="3" s="1"/>
  <c r="S2780" i="3"/>
  <c r="T2780" i="3" s="1"/>
  <c r="O2780" i="3" a="1"/>
  <c r="O2780" i="3" s="1"/>
  <c r="P2780" i="3" s="1" a="1"/>
  <c r="P2780" i="3" s="1"/>
  <c r="G2780" i="3"/>
  <c r="H2780" i="3" s="1" a="1"/>
  <c r="H2780" i="3" s="1"/>
  <c r="S2779" i="3"/>
  <c r="T2779" i="3" s="1"/>
  <c r="O2779" i="3" a="1"/>
  <c r="O2779" i="3" s="1"/>
  <c r="P2779" i="3" s="1" a="1"/>
  <c r="P2779" i="3" s="1"/>
  <c r="G2779" i="3"/>
  <c r="H2779" i="3" s="1" a="1"/>
  <c r="H2779" i="3" s="1"/>
  <c r="S2778" i="3"/>
  <c r="T2778" i="3" s="1"/>
  <c r="O2778" i="3" a="1"/>
  <c r="O2778" i="3" s="1"/>
  <c r="P2778" i="3" s="1" a="1"/>
  <c r="P2778" i="3" s="1"/>
  <c r="G2778" i="3"/>
  <c r="H2778" i="3" s="1" a="1"/>
  <c r="H2778" i="3" s="1"/>
  <c r="S2777" i="3"/>
  <c r="T2777" i="3" s="1"/>
  <c r="O2777" i="3" a="1"/>
  <c r="O2777" i="3" s="1"/>
  <c r="P2777" i="3" s="1" a="1"/>
  <c r="P2777" i="3" s="1"/>
  <c r="G2777" i="3"/>
  <c r="H2777" i="3" s="1" a="1"/>
  <c r="H2777" i="3" s="1"/>
  <c r="S2776" i="3"/>
  <c r="T2776" i="3" s="1"/>
  <c r="O2776" i="3" a="1"/>
  <c r="O2776" i="3" s="1"/>
  <c r="P2776" i="3" s="1" a="1"/>
  <c r="P2776" i="3" s="1"/>
  <c r="G2776" i="3"/>
  <c r="H2776" i="3" s="1" a="1"/>
  <c r="H2776" i="3" s="1"/>
  <c r="S2775" i="3"/>
  <c r="T2775" i="3" s="1"/>
  <c r="O2775" i="3" a="1"/>
  <c r="O2775" i="3" s="1"/>
  <c r="P2775" i="3" s="1" a="1"/>
  <c r="P2775" i="3" s="1"/>
  <c r="G2775" i="3"/>
  <c r="H2775" i="3" s="1" a="1"/>
  <c r="H2775" i="3" s="1"/>
  <c r="S2774" i="3"/>
  <c r="T2774" i="3" s="1"/>
  <c r="O2774" i="3" a="1"/>
  <c r="O2774" i="3" s="1"/>
  <c r="P2774" i="3" s="1" a="1"/>
  <c r="P2774" i="3" s="1"/>
  <c r="G2774" i="3"/>
  <c r="H2774" i="3" s="1" a="1"/>
  <c r="H2774" i="3" s="1"/>
  <c r="S2773" i="3"/>
  <c r="T2773" i="3" s="1"/>
  <c r="O2773" i="3" a="1"/>
  <c r="O2773" i="3" s="1"/>
  <c r="P2773" i="3" s="1" a="1"/>
  <c r="P2773" i="3" s="1"/>
  <c r="G2773" i="3"/>
  <c r="H2773" i="3" s="1" a="1"/>
  <c r="H2773" i="3" s="1"/>
  <c r="S2772" i="3"/>
  <c r="T2772" i="3" s="1"/>
  <c r="O2772" i="3" a="1"/>
  <c r="O2772" i="3" s="1"/>
  <c r="P2772" i="3" s="1" a="1"/>
  <c r="P2772" i="3" s="1"/>
  <c r="G2772" i="3"/>
  <c r="H2772" i="3" s="1" a="1"/>
  <c r="H2772" i="3" s="1"/>
  <c r="S2771" i="3"/>
  <c r="T2771" i="3" s="1"/>
  <c r="O2771" i="3" a="1"/>
  <c r="O2771" i="3" s="1"/>
  <c r="P2771" i="3" s="1" a="1"/>
  <c r="P2771" i="3" s="1"/>
  <c r="G2771" i="3"/>
  <c r="H2771" i="3" s="1" a="1"/>
  <c r="H2771" i="3" s="1"/>
  <c r="S2770" i="3"/>
  <c r="T2770" i="3" s="1"/>
  <c r="O2770" i="3" a="1"/>
  <c r="O2770" i="3" s="1"/>
  <c r="P2770" i="3" s="1" a="1"/>
  <c r="P2770" i="3" s="1"/>
  <c r="G2770" i="3"/>
  <c r="H2770" i="3" s="1" a="1"/>
  <c r="H2770" i="3" s="1"/>
  <c r="S2769" i="3"/>
  <c r="T2769" i="3" s="1"/>
  <c r="O2769" i="3" a="1"/>
  <c r="O2769" i="3" s="1"/>
  <c r="P2769" i="3" s="1" a="1"/>
  <c r="P2769" i="3" s="1"/>
  <c r="G2769" i="3"/>
  <c r="H2769" i="3" s="1" a="1"/>
  <c r="H2769" i="3" s="1"/>
  <c r="S2768" i="3"/>
  <c r="T2768" i="3" s="1"/>
  <c r="O2768" i="3" a="1"/>
  <c r="O2768" i="3" s="1"/>
  <c r="P2768" i="3" s="1" a="1"/>
  <c r="P2768" i="3" s="1"/>
  <c r="G2768" i="3"/>
  <c r="H2768" i="3" s="1" a="1"/>
  <c r="H2768" i="3" s="1"/>
  <c r="S2767" i="3"/>
  <c r="T2767" i="3" s="1"/>
  <c r="O2767" i="3" a="1"/>
  <c r="O2767" i="3" s="1"/>
  <c r="P2767" i="3" s="1" a="1"/>
  <c r="P2767" i="3" s="1"/>
  <c r="G2767" i="3"/>
  <c r="H2767" i="3" s="1" a="1"/>
  <c r="H2767" i="3" s="1"/>
  <c r="S2766" i="3"/>
  <c r="T2766" i="3" s="1"/>
  <c r="O2766" i="3" a="1"/>
  <c r="O2766" i="3" s="1"/>
  <c r="P2766" i="3" s="1" a="1"/>
  <c r="P2766" i="3" s="1"/>
  <c r="G2766" i="3"/>
  <c r="H2766" i="3" s="1" a="1"/>
  <c r="H2766" i="3" s="1"/>
  <c r="S2765" i="3"/>
  <c r="T2765" i="3" s="1"/>
  <c r="O2765" i="3" a="1"/>
  <c r="O2765" i="3" s="1"/>
  <c r="P2765" i="3" s="1" a="1"/>
  <c r="P2765" i="3" s="1"/>
  <c r="G2765" i="3"/>
  <c r="H2765" i="3" s="1" a="1"/>
  <c r="H2765" i="3" s="1"/>
  <c r="S2764" i="3"/>
  <c r="T2764" i="3" s="1"/>
  <c r="O2764" i="3" a="1"/>
  <c r="O2764" i="3" s="1"/>
  <c r="P2764" i="3" s="1" a="1"/>
  <c r="P2764" i="3" s="1"/>
  <c r="G2764" i="3"/>
  <c r="H2764" i="3" s="1" a="1"/>
  <c r="H2764" i="3" s="1"/>
  <c r="S2763" i="3"/>
  <c r="T2763" i="3" s="1"/>
  <c r="O2763" i="3" a="1"/>
  <c r="O2763" i="3" s="1"/>
  <c r="P2763" i="3" s="1" a="1"/>
  <c r="P2763" i="3" s="1"/>
  <c r="G2763" i="3"/>
  <c r="H2763" i="3" s="1" a="1"/>
  <c r="H2763" i="3" s="1"/>
  <c r="S2762" i="3"/>
  <c r="T2762" i="3" s="1"/>
  <c r="O2762" i="3" a="1"/>
  <c r="O2762" i="3" s="1"/>
  <c r="P2762" i="3" s="1" a="1"/>
  <c r="P2762" i="3" s="1"/>
  <c r="G2762" i="3"/>
  <c r="H2762" i="3" s="1" a="1"/>
  <c r="H2762" i="3" s="1"/>
  <c r="S2761" i="3"/>
  <c r="T2761" i="3" s="1"/>
  <c r="O2761" i="3" a="1"/>
  <c r="O2761" i="3" s="1"/>
  <c r="P2761" i="3" s="1" a="1"/>
  <c r="P2761" i="3" s="1"/>
  <c r="G2761" i="3"/>
  <c r="H2761" i="3" s="1" a="1"/>
  <c r="H2761" i="3" s="1"/>
  <c r="S2760" i="3"/>
  <c r="T2760" i="3" s="1"/>
  <c r="O2760" i="3" a="1"/>
  <c r="O2760" i="3" s="1"/>
  <c r="P2760" i="3" s="1" a="1"/>
  <c r="P2760" i="3" s="1"/>
  <c r="G2760" i="3"/>
  <c r="H2760" i="3" s="1" a="1"/>
  <c r="H2760" i="3" s="1"/>
  <c r="S2759" i="3"/>
  <c r="T2759" i="3" s="1"/>
  <c r="O2759" i="3" a="1"/>
  <c r="O2759" i="3" s="1"/>
  <c r="P2759" i="3" s="1" a="1"/>
  <c r="P2759" i="3" s="1"/>
  <c r="G2759" i="3"/>
  <c r="H2759" i="3" s="1" a="1"/>
  <c r="H2759" i="3" s="1"/>
  <c r="S2758" i="3"/>
  <c r="T2758" i="3" s="1"/>
  <c r="O2758" i="3" a="1"/>
  <c r="O2758" i="3" s="1"/>
  <c r="P2758" i="3" s="1" a="1"/>
  <c r="P2758" i="3" s="1"/>
  <c r="G2758" i="3"/>
  <c r="H2758" i="3" s="1" a="1"/>
  <c r="H2758" i="3" s="1"/>
  <c r="S2757" i="3"/>
  <c r="T2757" i="3" s="1"/>
  <c r="O2757" i="3" a="1"/>
  <c r="O2757" i="3" s="1"/>
  <c r="P2757" i="3" s="1" a="1"/>
  <c r="P2757" i="3" s="1"/>
  <c r="G2757" i="3"/>
  <c r="H2757" i="3" s="1" a="1"/>
  <c r="H2757" i="3" s="1"/>
  <c r="S2756" i="3"/>
  <c r="T2756" i="3" s="1"/>
  <c r="O2756" i="3" a="1"/>
  <c r="O2756" i="3" s="1"/>
  <c r="P2756" i="3" s="1" a="1"/>
  <c r="P2756" i="3" s="1"/>
  <c r="G2756" i="3"/>
  <c r="H2756" i="3" s="1" a="1"/>
  <c r="H2756" i="3" s="1"/>
  <c r="S2755" i="3"/>
  <c r="T2755" i="3" s="1"/>
  <c r="O2755" i="3" a="1"/>
  <c r="O2755" i="3" s="1"/>
  <c r="P2755" i="3" s="1" a="1"/>
  <c r="P2755" i="3" s="1"/>
  <c r="G2755" i="3"/>
  <c r="H2755" i="3" s="1" a="1"/>
  <c r="H2755" i="3" s="1"/>
  <c r="S2754" i="3"/>
  <c r="T2754" i="3" s="1"/>
  <c r="O2754" i="3" a="1"/>
  <c r="O2754" i="3" s="1"/>
  <c r="P2754" i="3" s="1" a="1"/>
  <c r="P2754" i="3" s="1"/>
  <c r="G2754" i="3"/>
  <c r="H2754" i="3" s="1" a="1"/>
  <c r="H2754" i="3" s="1"/>
  <c r="S2753" i="3"/>
  <c r="T2753" i="3" s="1"/>
  <c r="O2753" i="3" a="1"/>
  <c r="O2753" i="3" s="1"/>
  <c r="P2753" i="3" s="1" a="1"/>
  <c r="P2753" i="3" s="1"/>
  <c r="G2753" i="3"/>
  <c r="H2753" i="3" s="1" a="1"/>
  <c r="H2753" i="3" s="1"/>
  <c r="S2752" i="3"/>
  <c r="T2752" i="3" s="1"/>
  <c r="O2752" i="3" a="1"/>
  <c r="O2752" i="3" s="1"/>
  <c r="P2752" i="3" s="1" a="1"/>
  <c r="P2752" i="3" s="1"/>
  <c r="G2752" i="3"/>
  <c r="H2752" i="3" s="1" a="1"/>
  <c r="H2752" i="3" s="1"/>
  <c r="S2751" i="3"/>
  <c r="T2751" i="3" s="1"/>
  <c r="O2751" i="3" a="1"/>
  <c r="O2751" i="3" s="1"/>
  <c r="P2751" i="3" s="1" a="1"/>
  <c r="P2751" i="3" s="1"/>
  <c r="G2751" i="3"/>
  <c r="H2751" i="3" s="1" a="1"/>
  <c r="H2751" i="3" s="1"/>
  <c r="S2750" i="3"/>
  <c r="T2750" i="3" s="1"/>
  <c r="O2750" i="3" a="1"/>
  <c r="O2750" i="3" s="1"/>
  <c r="P2750" i="3" s="1" a="1"/>
  <c r="P2750" i="3" s="1"/>
  <c r="G2750" i="3"/>
  <c r="H2750" i="3" s="1" a="1"/>
  <c r="H2750" i="3" s="1"/>
  <c r="S2749" i="3"/>
  <c r="T2749" i="3" s="1"/>
  <c r="O2749" i="3" a="1"/>
  <c r="O2749" i="3" s="1"/>
  <c r="P2749" i="3" s="1" a="1"/>
  <c r="P2749" i="3" s="1"/>
  <c r="G2749" i="3"/>
  <c r="H2749" i="3" s="1" a="1"/>
  <c r="H2749" i="3" s="1"/>
  <c r="S2748" i="3"/>
  <c r="T2748" i="3" s="1"/>
  <c r="O2748" i="3" a="1"/>
  <c r="O2748" i="3" s="1"/>
  <c r="P2748" i="3" s="1" a="1"/>
  <c r="P2748" i="3" s="1"/>
  <c r="G2748" i="3"/>
  <c r="H2748" i="3" s="1" a="1"/>
  <c r="H2748" i="3" s="1"/>
  <c r="S2747" i="3"/>
  <c r="T2747" i="3" s="1"/>
  <c r="O2747" i="3" a="1"/>
  <c r="O2747" i="3" s="1"/>
  <c r="P2747" i="3" s="1" a="1"/>
  <c r="P2747" i="3" s="1"/>
  <c r="G2747" i="3"/>
  <c r="H2747" i="3" s="1" a="1"/>
  <c r="H2747" i="3" s="1"/>
  <c r="S2746" i="3"/>
  <c r="T2746" i="3" s="1"/>
  <c r="O2746" i="3" a="1"/>
  <c r="O2746" i="3" s="1"/>
  <c r="P2746" i="3" s="1" a="1"/>
  <c r="P2746" i="3" s="1"/>
  <c r="G2746" i="3"/>
  <c r="H2746" i="3" s="1" a="1"/>
  <c r="H2746" i="3" s="1"/>
  <c r="S2745" i="3"/>
  <c r="T2745" i="3" s="1"/>
  <c r="O2745" i="3" a="1"/>
  <c r="O2745" i="3" s="1"/>
  <c r="P2745" i="3" s="1" a="1"/>
  <c r="P2745" i="3" s="1"/>
  <c r="G2745" i="3"/>
  <c r="H2745" i="3" s="1" a="1"/>
  <c r="H2745" i="3" s="1"/>
  <c r="S2744" i="3"/>
  <c r="T2744" i="3" s="1"/>
  <c r="O2744" i="3" a="1"/>
  <c r="O2744" i="3" s="1"/>
  <c r="P2744" i="3" s="1" a="1"/>
  <c r="P2744" i="3" s="1"/>
  <c r="G2744" i="3"/>
  <c r="H2744" i="3" s="1" a="1"/>
  <c r="H2744" i="3" s="1"/>
  <c r="S2743" i="3"/>
  <c r="T2743" i="3" s="1"/>
  <c r="O2743" i="3" a="1"/>
  <c r="O2743" i="3" s="1"/>
  <c r="P2743" i="3" s="1" a="1"/>
  <c r="P2743" i="3" s="1"/>
  <c r="G2743" i="3"/>
  <c r="H2743" i="3" s="1" a="1"/>
  <c r="H2743" i="3" s="1"/>
  <c r="S2742" i="3"/>
  <c r="T2742" i="3" s="1"/>
  <c r="O2742" i="3" a="1"/>
  <c r="O2742" i="3" s="1"/>
  <c r="P2742" i="3" s="1" a="1"/>
  <c r="P2742" i="3" s="1"/>
  <c r="G2742" i="3"/>
  <c r="H2742" i="3" s="1" a="1"/>
  <c r="H2742" i="3" s="1"/>
  <c r="S2741" i="3"/>
  <c r="T2741" i="3" s="1"/>
  <c r="O2741" i="3" a="1"/>
  <c r="O2741" i="3" s="1"/>
  <c r="P2741" i="3" s="1" a="1"/>
  <c r="P2741" i="3" s="1"/>
  <c r="G2741" i="3"/>
  <c r="H2741" i="3" s="1" a="1"/>
  <c r="H2741" i="3" s="1"/>
  <c r="S2740" i="3"/>
  <c r="T2740" i="3" s="1"/>
  <c r="O2740" i="3" a="1"/>
  <c r="O2740" i="3" s="1"/>
  <c r="P2740" i="3" s="1" a="1"/>
  <c r="P2740" i="3" s="1"/>
  <c r="G2740" i="3"/>
  <c r="H2740" i="3" s="1" a="1"/>
  <c r="H2740" i="3" s="1"/>
  <c r="S2739" i="3"/>
  <c r="T2739" i="3" s="1"/>
  <c r="O2739" i="3" a="1"/>
  <c r="O2739" i="3" s="1"/>
  <c r="P2739" i="3" s="1" a="1"/>
  <c r="P2739" i="3" s="1"/>
  <c r="G2739" i="3"/>
  <c r="H2739" i="3" s="1" a="1"/>
  <c r="H2739" i="3" s="1"/>
  <c r="S2738" i="3"/>
  <c r="T2738" i="3" s="1"/>
  <c r="O2738" i="3" a="1"/>
  <c r="O2738" i="3" s="1"/>
  <c r="P2738" i="3" s="1" a="1"/>
  <c r="P2738" i="3" s="1"/>
  <c r="G2738" i="3"/>
  <c r="H2738" i="3" s="1" a="1"/>
  <c r="H2738" i="3" s="1"/>
  <c r="S2737" i="3"/>
  <c r="T2737" i="3" s="1"/>
  <c r="O2737" i="3" a="1"/>
  <c r="O2737" i="3" s="1"/>
  <c r="P2737" i="3" s="1" a="1"/>
  <c r="P2737" i="3" s="1"/>
  <c r="G2737" i="3"/>
  <c r="H2737" i="3" s="1" a="1"/>
  <c r="H2737" i="3" s="1"/>
  <c r="S2736" i="3"/>
  <c r="T2736" i="3" s="1"/>
  <c r="O2736" i="3" a="1"/>
  <c r="O2736" i="3" s="1"/>
  <c r="P2736" i="3" s="1" a="1"/>
  <c r="P2736" i="3" s="1"/>
  <c r="G2736" i="3"/>
  <c r="H2736" i="3" s="1" a="1"/>
  <c r="H2736" i="3" s="1"/>
  <c r="S2735" i="3"/>
  <c r="T2735" i="3" s="1"/>
  <c r="O2735" i="3" a="1"/>
  <c r="O2735" i="3" s="1"/>
  <c r="P2735" i="3" s="1" a="1"/>
  <c r="P2735" i="3" s="1"/>
  <c r="G2735" i="3"/>
  <c r="H2735" i="3" s="1" a="1"/>
  <c r="H2735" i="3" s="1"/>
  <c r="S2734" i="3"/>
  <c r="T2734" i="3" s="1"/>
  <c r="O2734" i="3" a="1"/>
  <c r="O2734" i="3" s="1"/>
  <c r="P2734" i="3" s="1" a="1"/>
  <c r="P2734" i="3" s="1"/>
  <c r="G2734" i="3"/>
  <c r="H2734" i="3" s="1" a="1"/>
  <c r="H2734" i="3" s="1"/>
  <c r="S2733" i="3"/>
  <c r="T2733" i="3" s="1"/>
  <c r="O2733" i="3" a="1"/>
  <c r="O2733" i="3" s="1"/>
  <c r="P2733" i="3" s="1" a="1"/>
  <c r="P2733" i="3" s="1"/>
  <c r="G2733" i="3"/>
  <c r="H2733" i="3" s="1" a="1"/>
  <c r="H2733" i="3" s="1"/>
  <c r="S2732" i="3"/>
  <c r="T2732" i="3" s="1"/>
  <c r="O2732" i="3" a="1"/>
  <c r="O2732" i="3" s="1"/>
  <c r="P2732" i="3" s="1" a="1"/>
  <c r="P2732" i="3" s="1"/>
  <c r="G2732" i="3"/>
  <c r="H2732" i="3" s="1" a="1"/>
  <c r="H2732" i="3" s="1"/>
  <c r="S2731" i="3"/>
  <c r="T2731" i="3" s="1"/>
  <c r="O2731" i="3" a="1"/>
  <c r="O2731" i="3" s="1"/>
  <c r="P2731" i="3" s="1" a="1"/>
  <c r="P2731" i="3" s="1"/>
  <c r="G2731" i="3"/>
  <c r="H2731" i="3" s="1" a="1"/>
  <c r="H2731" i="3" s="1"/>
  <c r="S2730" i="3"/>
  <c r="T2730" i="3" s="1"/>
  <c r="O2730" i="3" a="1"/>
  <c r="O2730" i="3" s="1"/>
  <c r="P2730" i="3" s="1" a="1"/>
  <c r="P2730" i="3" s="1"/>
  <c r="G2730" i="3"/>
  <c r="H2730" i="3" s="1" a="1"/>
  <c r="H2730" i="3" s="1"/>
  <c r="S2729" i="3"/>
  <c r="T2729" i="3" s="1"/>
  <c r="O2729" i="3" a="1"/>
  <c r="O2729" i="3" s="1"/>
  <c r="P2729" i="3" s="1" a="1"/>
  <c r="P2729" i="3" s="1"/>
  <c r="G2729" i="3"/>
  <c r="H2729" i="3" s="1" a="1"/>
  <c r="H2729" i="3" s="1"/>
  <c r="S2728" i="3"/>
  <c r="T2728" i="3" s="1"/>
  <c r="O2728" i="3" a="1"/>
  <c r="O2728" i="3" s="1"/>
  <c r="P2728" i="3" s="1" a="1"/>
  <c r="P2728" i="3" s="1"/>
  <c r="G2728" i="3"/>
  <c r="H2728" i="3" s="1" a="1"/>
  <c r="H2728" i="3" s="1"/>
  <c r="S2727" i="3"/>
  <c r="T2727" i="3" s="1"/>
  <c r="O2727" i="3" a="1"/>
  <c r="O2727" i="3" s="1"/>
  <c r="P2727" i="3" s="1" a="1"/>
  <c r="P2727" i="3" s="1"/>
  <c r="G2727" i="3"/>
  <c r="H2727" i="3" s="1" a="1"/>
  <c r="H2727" i="3" s="1"/>
  <c r="S2726" i="3"/>
  <c r="T2726" i="3" s="1"/>
  <c r="O2726" i="3" a="1"/>
  <c r="O2726" i="3" s="1"/>
  <c r="P2726" i="3" s="1" a="1"/>
  <c r="P2726" i="3" s="1"/>
  <c r="G2726" i="3"/>
  <c r="H2726" i="3" s="1" a="1"/>
  <c r="H2726" i="3" s="1"/>
  <c r="S2725" i="3"/>
  <c r="T2725" i="3" s="1"/>
  <c r="O2725" i="3" a="1"/>
  <c r="O2725" i="3" s="1"/>
  <c r="P2725" i="3" s="1" a="1"/>
  <c r="P2725" i="3" s="1"/>
  <c r="G2725" i="3"/>
  <c r="H2725" i="3" s="1" a="1"/>
  <c r="H2725" i="3" s="1"/>
  <c r="S2724" i="3"/>
  <c r="T2724" i="3" s="1"/>
  <c r="O2724" i="3" a="1"/>
  <c r="O2724" i="3" s="1"/>
  <c r="P2724" i="3" s="1" a="1"/>
  <c r="P2724" i="3" s="1"/>
  <c r="G2724" i="3"/>
  <c r="H2724" i="3" s="1" a="1"/>
  <c r="H2724" i="3" s="1"/>
  <c r="S2723" i="3"/>
  <c r="T2723" i="3" s="1"/>
  <c r="O2723" i="3" a="1"/>
  <c r="O2723" i="3" s="1"/>
  <c r="P2723" i="3" s="1" a="1"/>
  <c r="P2723" i="3" s="1"/>
  <c r="G2723" i="3"/>
  <c r="H2723" i="3" s="1" a="1"/>
  <c r="H2723" i="3" s="1"/>
  <c r="S2722" i="3"/>
  <c r="T2722" i="3" s="1"/>
  <c r="O2722" i="3" a="1"/>
  <c r="O2722" i="3" s="1"/>
  <c r="P2722" i="3" s="1" a="1"/>
  <c r="P2722" i="3" s="1"/>
  <c r="G2722" i="3"/>
  <c r="H2722" i="3" s="1" a="1"/>
  <c r="H2722" i="3" s="1"/>
  <c r="S2721" i="3"/>
  <c r="T2721" i="3" s="1"/>
  <c r="O2721" i="3" a="1"/>
  <c r="O2721" i="3" s="1"/>
  <c r="P2721" i="3" s="1" a="1"/>
  <c r="P2721" i="3" s="1"/>
  <c r="G2721" i="3"/>
  <c r="H2721" i="3" s="1" a="1"/>
  <c r="H2721" i="3" s="1"/>
  <c r="S2720" i="3"/>
  <c r="T2720" i="3" s="1"/>
  <c r="O2720" i="3" a="1"/>
  <c r="O2720" i="3" s="1"/>
  <c r="P2720" i="3" s="1" a="1"/>
  <c r="P2720" i="3" s="1"/>
  <c r="G2720" i="3"/>
  <c r="H2720" i="3" s="1" a="1"/>
  <c r="H2720" i="3" s="1"/>
  <c r="S2719" i="3"/>
  <c r="T2719" i="3" s="1"/>
  <c r="O2719" i="3" a="1"/>
  <c r="O2719" i="3" s="1"/>
  <c r="P2719" i="3" s="1" a="1"/>
  <c r="P2719" i="3" s="1"/>
  <c r="G2719" i="3"/>
  <c r="H2719" i="3" s="1" a="1"/>
  <c r="H2719" i="3" s="1"/>
  <c r="S2718" i="3"/>
  <c r="T2718" i="3" s="1"/>
  <c r="O2718" i="3" a="1"/>
  <c r="O2718" i="3" s="1"/>
  <c r="P2718" i="3" s="1" a="1"/>
  <c r="P2718" i="3" s="1"/>
  <c r="G2718" i="3"/>
  <c r="H2718" i="3" s="1" a="1"/>
  <c r="H2718" i="3" s="1"/>
  <c r="S2717" i="3"/>
  <c r="T2717" i="3" s="1"/>
  <c r="O2717" i="3" a="1"/>
  <c r="O2717" i="3" s="1"/>
  <c r="P2717" i="3" s="1" a="1"/>
  <c r="P2717" i="3" s="1"/>
  <c r="G2717" i="3"/>
  <c r="H2717" i="3" s="1" a="1"/>
  <c r="H2717" i="3" s="1"/>
  <c r="S2716" i="3"/>
  <c r="T2716" i="3" s="1"/>
  <c r="O2716" i="3" a="1"/>
  <c r="O2716" i="3" s="1"/>
  <c r="P2716" i="3" s="1" a="1"/>
  <c r="P2716" i="3" s="1"/>
  <c r="G2716" i="3"/>
  <c r="H2716" i="3" s="1" a="1"/>
  <c r="H2716" i="3" s="1"/>
  <c r="S2715" i="3"/>
  <c r="T2715" i="3" s="1"/>
  <c r="O2715" i="3" a="1"/>
  <c r="O2715" i="3" s="1"/>
  <c r="P2715" i="3" s="1" a="1"/>
  <c r="P2715" i="3" s="1"/>
  <c r="G2715" i="3"/>
  <c r="H2715" i="3" s="1" a="1"/>
  <c r="H2715" i="3" s="1"/>
  <c r="S2714" i="3"/>
  <c r="T2714" i="3" s="1"/>
  <c r="O2714" i="3" a="1"/>
  <c r="O2714" i="3" s="1"/>
  <c r="P2714" i="3" s="1" a="1"/>
  <c r="P2714" i="3" s="1"/>
  <c r="G2714" i="3"/>
  <c r="H2714" i="3" s="1" a="1"/>
  <c r="H2714" i="3" s="1"/>
  <c r="S2713" i="3"/>
  <c r="T2713" i="3" s="1"/>
  <c r="O2713" i="3" a="1"/>
  <c r="O2713" i="3" s="1"/>
  <c r="P2713" i="3" s="1" a="1"/>
  <c r="P2713" i="3" s="1"/>
  <c r="G2713" i="3"/>
  <c r="H2713" i="3" s="1" a="1"/>
  <c r="H2713" i="3" s="1"/>
  <c r="S2712" i="3"/>
  <c r="T2712" i="3" s="1"/>
  <c r="O2712" i="3" a="1"/>
  <c r="O2712" i="3" s="1"/>
  <c r="P2712" i="3" s="1" a="1"/>
  <c r="P2712" i="3" s="1"/>
  <c r="G2712" i="3"/>
  <c r="H2712" i="3" s="1" a="1"/>
  <c r="H2712" i="3" s="1"/>
  <c r="S2711" i="3"/>
  <c r="T2711" i="3" s="1"/>
  <c r="O2711" i="3" a="1"/>
  <c r="O2711" i="3" s="1"/>
  <c r="P2711" i="3" s="1" a="1"/>
  <c r="P2711" i="3" s="1"/>
  <c r="G2711" i="3"/>
  <c r="H2711" i="3" s="1" a="1"/>
  <c r="H2711" i="3" s="1"/>
  <c r="S2710" i="3"/>
  <c r="T2710" i="3" s="1"/>
  <c r="O2710" i="3" a="1"/>
  <c r="O2710" i="3" s="1"/>
  <c r="P2710" i="3" s="1" a="1"/>
  <c r="P2710" i="3" s="1"/>
  <c r="G2710" i="3"/>
  <c r="H2710" i="3" s="1" a="1"/>
  <c r="H2710" i="3" s="1"/>
  <c r="S2709" i="3"/>
  <c r="T2709" i="3" s="1"/>
  <c r="O2709" i="3" a="1"/>
  <c r="O2709" i="3" s="1"/>
  <c r="P2709" i="3" s="1" a="1"/>
  <c r="P2709" i="3" s="1"/>
  <c r="G2709" i="3"/>
  <c r="H2709" i="3" s="1" a="1"/>
  <c r="H2709" i="3" s="1"/>
  <c r="S2708" i="3"/>
  <c r="T2708" i="3" s="1"/>
  <c r="O2708" i="3" a="1"/>
  <c r="O2708" i="3" s="1"/>
  <c r="P2708" i="3" s="1" a="1"/>
  <c r="P2708" i="3" s="1"/>
  <c r="G2708" i="3"/>
  <c r="H2708" i="3" s="1" a="1"/>
  <c r="H2708" i="3" s="1"/>
  <c r="S2707" i="3"/>
  <c r="T2707" i="3" s="1"/>
  <c r="O2707" i="3" a="1"/>
  <c r="O2707" i="3" s="1"/>
  <c r="P2707" i="3" s="1" a="1"/>
  <c r="P2707" i="3" s="1"/>
  <c r="G2707" i="3"/>
  <c r="H2707" i="3" s="1" a="1"/>
  <c r="H2707" i="3" s="1"/>
  <c r="S2706" i="3"/>
  <c r="T2706" i="3" s="1"/>
  <c r="O2706" i="3" a="1"/>
  <c r="O2706" i="3" s="1"/>
  <c r="P2706" i="3" s="1" a="1"/>
  <c r="P2706" i="3" s="1"/>
  <c r="G2706" i="3"/>
  <c r="H2706" i="3" s="1" a="1"/>
  <c r="H2706" i="3" s="1"/>
  <c r="S2705" i="3"/>
  <c r="T2705" i="3" s="1"/>
  <c r="O2705" i="3" a="1"/>
  <c r="O2705" i="3" s="1"/>
  <c r="P2705" i="3" s="1" a="1"/>
  <c r="P2705" i="3" s="1"/>
  <c r="G2705" i="3"/>
  <c r="H2705" i="3" s="1" a="1"/>
  <c r="H2705" i="3" s="1"/>
  <c r="S2688" i="3"/>
  <c r="T2688" i="3" s="1"/>
  <c r="O2688" i="3" a="1"/>
  <c r="O2688" i="3" s="1"/>
  <c r="G2688" i="3"/>
  <c r="H2688" i="3" s="1" a="1"/>
  <c r="H2688" i="3" s="1"/>
  <c r="S2687" i="3"/>
  <c r="T2687" i="3" s="1"/>
  <c r="O2687" i="3" a="1"/>
  <c r="O2687" i="3" s="1"/>
  <c r="G2687" i="3"/>
  <c r="H2687" i="3" s="1" a="1"/>
  <c r="H2687" i="3" s="1"/>
  <c r="S2686" i="3"/>
  <c r="T2686" i="3" s="1"/>
  <c r="O2686" i="3" a="1"/>
  <c r="O2686" i="3" s="1"/>
  <c r="G2686" i="3"/>
  <c r="H2686" i="3" s="1" a="1"/>
  <c r="H2686" i="3" s="1"/>
  <c r="S2685" i="3"/>
  <c r="T2685" i="3" s="1"/>
  <c r="O2685" i="3" a="1"/>
  <c r="O2685" i="3" s="1"/>
  <c r="G2685" i="3"/>
  <c r="H2685" i="3" s="1" a="1"/>
  <c r="H2685" i="3" s="1"/>
  <c r="S2684" i="3"/>
  <c r="T2684" i="3" s="1"/>
  <c r="O2684" i="3" a="1"/>
  <c r="O2684" i="3" s="1"/>
  <c r="G2684" i="3"/>
  <c r="H2684" i="3" s="1" a="1"/>
  <c r="H2684" i="3" s="1"/>
  <c r="S2683" i="3"/>
  <c r="T2683" i="3" s="1"/>
  <c r="O2683" i="3" a="1"/>
  <c r="O2683" i="3" s="1"/>
  <c r="G2683" i="3"/>
  <c r="H2683" i="3" s="1" a="1"/>
  <c r="H2683" i="3" s="1"/>
  <c r="S2682" i="3"/>
  <c r="T2682" i="3" s="1"/>
  <c r="O2682" i="3" a="1"/>
  <c r="O2682" i="3" s="1"/>
  <c r="G2682" i="3"/>
  <c r="H2682" i="3" s="1" a="1"/>
  <c r="H2682" i="3" s="1"/>
  <c r="S2681" i="3"/>
  <c r="T2681" i="3" s="1"/>
  <c r="O2681" i="3" a="1"/>
  <c r="O2681" i="3" s="1"/>
  <c r="G2681" i="3"/>
  <c r="H2681" i="3" s="1" a="1"/>
  <c r="H2681" i="3" s="1"/>
  <c r="S2680" i="3"/>
  <c r="T2680" i="3" s="1"/>
  <c r="O2680" i="3" a="1"/>
  <c r="O2680" i="3" s="1"/>
  <c r="G2680" i="3"/>
  <c r="H2680" i="3" s="1" a="1"/>
  <c r="H2680" i="3" s="1"/>
  <c r="S2679" i="3"/>
  <c r="T2679" i="3" s="1"/>
  <c r="O2679" i="3" a="1"/>
  <c r="O2679" i="3" s="1"/>
  <c r="G2679" i="3"/>
  <c r="H2679" i="3" s="1" a="1"/>
  <c r="H2679" i="3" s="1"/>
  <c r="S2678" i="3"/>
  <c r="T2678" i="3" s="1"/>
  <c r="O2678" i="3" a="1"/>
  <c r="O2678" i="3" s="1"/>
  <c r="G2678" i="3"/>
  <c r="H2678" i="3" s="1" a="1"/>
  <c r="H2678" i="3" s="1"/>
  <c r="S2677" i="3"/>
  <c r="T2677" i="3" s="1"/>
  <c r="O2677" i="3" a="1"/>
  <c r="O2677" i="3" s="1"/>
  <c r="G2677" i="3"/>
  <c r="H2677" i="3" s="1" a="1"/>
  <c r="H2677" i="3" s="1"/>
  <c r="S2676" i="3"/>
  <c r="T2676" i="3" s="1"/>
  <c r="O2676" i="3" a="1"/>
  <c r="O2676" i="3" s="1"/>
  <c r="G2676" i="3"/>
  <c r="H2676" i="3" s="1" a="1"/>
  <c r="H2676" i="3" s="1"/>
  <c r="S2675" i="3"/>
  <c r="T2675" i="3" s="1"/>
  <c r="O2675" i="3" a="1"/>
  <c r="O2675" i="3" s="1"/>
  <c r="G2675" i="3"/>
  <c r="H2675" i="3" s="1" a="1"/>
  <c r="H2675" i="3" s="1"/>
  <c r="S2674" i="3"/>
  <c r="T2674" i="3" s="1"/>
  <c r="O2674" i="3" a="1"/>
  <c r="O2674" i="3" s="1"/>
  <c r="G2674" i="3"/>
  <c r="H2674" i="3" s="1" a="1"/>
  <c r="H2674" i="3" s="1"/>
  <c r="S2673" i="3"/>
  <c r="T2673" i="3" s="1"/>
  <c r="O2673" i="3" a="1"/>
  <c r="O2673" i="3" s="1"/>
  <c r="G2673" i="3"/>
  <c r="H2673" i="3" s="1" a="1"/>
  <c r="H2673" i="3" s="1"/>
  <c r="S2612" i="3"/>
  <c r="T2612" i="3" s="1"/>
  <c r="O2612" i="3" a="1"/>
  <c r="O2612" i="3" s="1"/>
  <c r="G2612" i="3"/>
  <c r="H2612" i="3" s="1" a="1"/>
  <c r="H2612" i="3" s="1"/>
  <c r="S2611" i="3"/>
  <c r="T2611" i="3" s="1"/>
  <c r="O2611" i="3" a="1"/>
  <c r="O2611" i="3" s="1"/>
  <c r="G2611" i="3"/>
  <c r="H2611" i="3" s="1" a="1"/>
  <c r="H2611" i="3" s="1"/>
  <c r="S2610" i="3"/>
  <c r="T2610" i="3" s="1"/>
  <c r="O2610" i="3" a="1"/>
  <c r="O2610" i="3" s="1"/>
  <c r="G2610" i="3"/>
  <c r="H2610" i="3" s="1" a="1"/>
  <c r="H2610" i="3" s="1"/>
  <c r="S2609" i="3"/>
  <c r="T2609" i="3" s="1"/>
  <c r="O2609" i="3" a="1"/>
  <c r="O2609" i="3" s="1"/>
  <c r="G2609" i="3"/>
  <c r="H2609" i="3" s="1" a="1"/>
  <c r="H2609" i="3" s="1"/>
  <c r="S2608" i="3"/>
  <c r="T2608" i="3" s="1"/>
  <c r="O2608" i="3" a="1"/>
  <c r="O2608" i="3" s="1"/>
  <c r="G2608" i="3"/>
  <c r="H2608" i="3" s="1" a="1"/>
  <c r="H2608" i="3" s="1"/>
  <c r="S2607" i="3"/>
  <c r="T2607" i="3" s="1"/>
  <c r="O2607" i="3" a="1"/>
  <c r="O2607" i="3" s="1"/>
  <c r="G2607" i="3"/>
  <c r="H2607" i="3" s="1" a="1"/>
  <c r="H2607" i="3" s="1"/>
  <c r="S2606" i="3"/>
  <c r="T2606" i="3" s="1"/>
  <c r="O2606" i="3" a="1"/>
  <c r="O2606" i="3" s="1"/>
  <c r="G2606" i="3"/>
  <c r="H2606" i="3" s="1" a="1"/>
  <c r="H2606" i="3" s="1"/>
  <c r="S2605" i="3"/>
  <c r="T2605" i="3" s="1"/>
  <c r="O2605" i="3" a="1"/>
  <c r="O2605" i="3" s="1"/>
  <c r="G2605" i="3"/>
  <c r="H2605" i="3" s="1" a="1"/>
  <c r="H2605" i="3" s="1"/>
  <c r="S2604" i="3"/>
  <c r="T2604" i="3" s="1"/>
  <c r="O2604" i="3" a="1"/>
  <c r="O2604" i="3" s="1"/>
  <c r="G2604" i="3"/>
  <c r="H2604" i="3" s="1" a="1"/>
  <c r="H2604" i="3" s="1"/>
  <c r="S2603" i="3"/>
  <c r="T2603" i="3" s="1"/>
  <c r="O2603" i="3" a="1"/>
  <c r="O2603" i="3" s="1"/>
  <c r="G2603" i="3"/>
  <c r="H2603" i="3" s="1" a="1"/>
  <c r="H2603" i="3" s="1"/>
  <c r="S2602" i="3"/>
  <c r="T2602" i="3" s="1"/>
  <c r="O2602" i="3" a="1"/>
  <c r="O2602" i="3" s="1"/>
  <c r="G2602" i="3"/>
  <c r="H2602" i="3" s="1" a="1"/>
  <c r="H2602" i="3" s="1"/>
  <c r="S2601" i="3"/>
  <c r="T2601" i="3" s="1"/>
  <c r="O2601" i="3" a="1"/>
  <c r="O2601" i="3" s="1"/>
  <c r="G2601" i="3"/>
  <c r="H2601" i="3" s="1" a="1"/>
  <c r="H2601" i="3" s="1"/>
  <c r="S2600" i="3"/>
  <c r="T2600" i="3" s="1"/>
  <c r="O2600" i="3" a="1"/>
  <c r="O2600" i="3" s="1"/>
  <c r="G2600" i="3"/>
  <c r="H2600" i="3" s="1" a="1"/>
  <c r="H2600" i="3" s="1"/>
  <c r="S2599" i="3"/>
  <c r="T2599" i="3" s="1"/>
  <c r="O2599" i="3" a="1"/>
  <c r="O2599" i="3" s="1"/>
  <c r="G2599" i="3"/>
  <c r="H2599" i="3" s="1" a="1"/>
  <c r="H2599" i="3" s="1"/>
  <c r="S2598" i="3"/>
  <c r="T2598" i="3" s="1"/>
  <c r="O2598" i="3" a="1"/>
  <c r="O2598" i="3" s="1"/>
  <c r="G2598" i="3"/>
  <c r="H2598" i="3" s="1" a="1"/>
  <c r="H2598" i="3" s="1"/>
  <c r="S2597" i="3"/>
  <c r="T2597" i="3" s="1"/>
  <c r="O2597" i="3" a="1"/>
  <c r="O2597" i="3" s="1"/>
  <c r="G2597" i="3"/>
  <c r="H2597" i="3" s="1" a="1"/>
  <c r="H2597" i="3" s="1"/>
  <c r="S2596" i="3"/>
  <c r="T2596" i="3" s="1"/>
  <c r="O2596" i="3" a="1"/>
  <c r="O2596" i="3" s="1"/>
  <c r="G2596" i="3"/>
  <c r="H2596" i="3" s="1" a="1"/>
  <c r="H2596" i="3" s="1"/>
  <c r="S2595" i="3"/>
  <c r="T2595" i="3" s="1"/>
  <c r="O2595" i="3" a="1"/>
  <c r="O2595" i="3" s="1"/>
  <c r="G2595" i="3"/>
  <c r="H2595" i="3" s="1" a="1"/>
  <c r="H2595" i="3" s="1"/>
  <c r="S2594" i="3"/>
  <c r="T2594" i="3" s="1"/>
  <c r="O2594" i="3" a="1"/>
  <c r="O2594" i="3" s="1"/>
  <c r="G2594" i="3"/>
  <c r="H2594" i="3" s="1" a="1"/>
  <c r="H2594" i="3" s="1"/>
  <c r="S2593" i="3"/>
  <c r="T2593" i="3" s="1"/>
  <c r="O2593" i="3" a="1"/>
  <c r="O2593" i="3" s="1"/>
  <c r="G2593" i="3"/>
  <c r="H2593" i="3" s="1" a="1"/>
  <c r="H2593" i="3" s="1"/>
  <c r="S2592" i="3"/>
  <c r="T2592" i="3" s="1"/>
  <c r="O2592" i="3" a="1"/>
  <c r="O2592" i="3" s="1"/>
  <c r="G2592" i="3"/>
  <c r="H2592" i="3" s="1" a="1"/>
  <c r="H2592" i="3" s="1"/>
  <c r="S2591" i="3"/>
  <c r="T2591" i="3" s="1"/>
  <c r="O2591" i="3" a="1"/>
  <c r="O2591" i="3" s="1"/>
  <c r="G2591" i="3"/>
  <c r="H2591" i="3" s="1" a="1"/>
  <c r="H2591" i="3" s="1"/>
  <c r="S2590" i="3"/>
  <c r="T2590" i="3" s="1"/>
  <c r="O2590" i="3" a="1"/>
  <c r="O2590" i="3" s="1"/>
  <c r="G2590" i="3"/>
  <c r="H2590" i="3" s="1" a="1"/>
  <c r="H2590" i="3" s="1"/>
  <c r="S2589" i="3"/>
  <c r="T2589" i="3" s="1"/>
  <c r="O2589" i="3" a="1"/>
  <c r="O2589" i="3" s="1"/>
  <c r="G2589" i="3"/>
  <c r="H2589" i="3" s="1" a="1"/>
  <c r="H2589" i="3" s="1"/>
  <c r="S2588" i="3"/>
  <c r="T2588" i="3" s="1"/>
  <c r="O2588" i="3" a="1"/>
  <c r="O2588" i="3" s="1"/>
  <c r="G2588" i="3"/>
  <c r="H2588" i="3" s="1" a="1"/>
  <c r="H2588" i="3" s="1"/>
  <c r="S2587" i="3"/>
  <c r="T2587" i="3" s="1"/>
  <c r="O2587" i="3" a="1"/>
  <c r="O2587" i="3" s="1"/>
  <c r="G2587" i="3"/>
  <c r="H2587" i="3" s="1" a="1"/>
  <c r="H2587" i="3" s="1"/>
  <c r="S2586" i="3"/>
  <c r="T2586" i="3" s="1"/>
  <c r="O2586" i="3" a="1"/>
  <c r="O2586" i="3" s="1"/>
  <c r="G2586" i="3"/>
  <c r="H2586" i="3" s="1" a="1"/>
  <c r="H2586" i="3" s="1"/>
  <c r="S2585" i="3"/>
  <c r="T2585" i="3" s="1"/>
  <c r="O2585" i="3" a="1"/>
  <c r="O2585" i="3" s="1"/>
  <c r="G2585" i="3"/>
  <c r="H2585" i="3" s="1" a="1"/>
  <c r="H2585" i="3" s="1"/>
  <c r="S2584" i="3"/>
  <c r="T2584" i="3" s="1"/>
  <c r="O2584" i="3" a="1"/>
  <c r="O2584" i="3" s="1"/>
  <c r="G2584" i="3"/>
  <c r="H2584" i="3" s="1" a="1"/>
  <c r="H2584" i="3" s="1"/>
  <c r="S2583" i="3"/>
  <c r="T2583" i="3" s="1"/>
  <c r="O2583" i="3" a="1"/>
  <c r="O2583" i="3" s="1"/>
  <c r="G2583" i="3"/>
  <c r="H2583" i="3" s="1" a="1"/>
  <c r="H2583" i="3" s="1"/>
  <c r="S2582" i="3"/>
  <c r="T2582" i="3" s="1"/>
  <c r="O2582" i="3" a="1"/>
  <c r="O2582" i="3" s="1"/>
  <c r="G2582" i="3"/>
  <c r="H2582" i="3" s="1" a="1"/>
  <c r="H2582" i="3" s="1"/>
  <c r="S2581" i="3"/>
  <c r="T2581" i="3" s="1"/>
  <c r="O2581" i="3" a="1"/>
  <c r="O2581" i="3" s="1"/>
  <c r="G2581" i="3"/>
  <c r="H2581" i="3" s="1" a="1"/>
  <c r="H2581" i="3" s="1"/>
  <c r="S2580" i="3"/>
  <c r="T2580" i="3" s="1"/>
  <c r="O2580" i="3" a="1"/>
  <c r="O2580" i="3" s="1"/>
  <c r="G2580" i="3"/>
  <c r="H2580" i="3" s="1" a="1"/>
  <c r="H2580" i="3" s="1"/>
  <c r="S2579" i="3"/>
  <c r="T2579" i="3" s="1"/>
  <c r="O2579" i="3" a="1"/>
  <c r="O2579" i="3" s="1"/>
  <c r="G2579" i="3"/>
  <c r="H2579" i="3" s="1" a="1"/>
  <c r="H2579" i="3" s="1"/>
  <c r="S2578" i="3"/>
  <c r="T2578" i="3" s="1"/>
  <c r="O2578" i="3" a="1"/>
  <c r="O2578" i="3" s="1"/>
  <c r="G2578" i="3"/>
  <c r="H2578" i="3" s="1" a="1"/>
  <c r="H2578" i="3" s="1"/>
  <c r="S2577" i="3"/>
  <c r="T2577" i="3" s="1"/>
  <c r="O2577" i="3" a="1"/>
  <c r="O2577" i="3" s="1"/>
  <c r="G2577" i="3"/>
  <c r="H2577" i="3" s="1" a="1"/>
  <c r="H2577" i="3" s="1"/>
  <c r="S2576" i="3"/>
  <c r="T2576" i="3" s="1"/>
  <c r="O2576" i="3" a="1"/>
  <c r="O2576" i="3" s="1"/>
  <c r="G2576" i="3"/>
  <c r="H2576" i="3" s="1" a="1"/>
  <c r="H2576" i="3" s="1"/>
  <c r="S2575" i="3"/>
  <c r="T2575" i="3" s="1"/>
  <c r="O2575" i="3" a="1"/>
  <c r="O2575" i="3" s="1"/>
  <c r="G2575" i="3"/>
  <c r="H2575" i="3" s="1" a="1"/>
  <c r="H2575" i="3" s="1"/>
  <c r="S2574" i="3"/>
  <c r="T2574" i="3" s="1"/>
  <c r="O2574" i="3" a="1"/>
  <c r="O2574" i="3" s="1"/>
  <c r="G2574" i="3"/>
  <c r="H2574" i="3" s="1" a="1"/>
  <c r="H2574" i="3" s="1"/>
  <c r="S2573" i="3"/>
  <c r="T2573" i="3" s="1"/>
  <c r="O2573" i="3" a="1"/>
  <c r="O2573" i="3" s="1"/>
  <c r="G2573" i="3"/>
  <c r="H2573" i="3" s="1" a="1"/>
  <c r="H2573" i="3" s="1"/>
  <c r="S2572" i="3"/>
  <c r="T2572" i="3" s="1"/>
  <c r="O2572" i="3" a="1"/>
  <c r="O2572" i="3" s="1"/>
  <c r="G2572" i="3"/>
  <c r="H2572" i="3" s="1" a="1"/>
  <c r="H2572" i="3" s="1"/>
  <c r="S2571" i="3"/>
  <c r="T2571" i="3" s="1"/>
  <c r="O2571" i="3" a="1"/>
  <c r="O2571" i="3" s="1"/>
  <c r="G2571" i="3"/>
  <c r="H2571" i="3" s="1" a="1"/>
  <c r="H2571" i="3" s="1"/>
  <c r="S2570" i="3"/>
  <c r="T2570" i="3" s="1"/>
  <c r="O2570" i="3" a="1"/>
  <c r="O2570" i="3" s="1"/>
  <c r="G2570" i="3"/>
  <c r="H2570" i="3" s="1" a="1"/>
  <c r="H2570" i="3" s="1"/>
  <c r="S2569" i="3"/>
  <c r="T2569" i="3" s="1"/>
  <c r="O2569" i="3" a="1"/>
  <c r="O2569" i="3" s="1"/>
  <c r="G2569" i="3"/>
  <c r="H2569" i="3" s="1" a="1"/>
  <c r="H2569" i="3" s="1"/>
  <c r="S2568" i="3"/>
  <c r="T2568" i="3" s="1"/>
  <c r="O2568" i="3" a="1"/>
  <c r="O2568" i="3" s="1"/>
  <c r="G2568" i="3"/>
  <c r="H2568" i="3" s="1" a="1"/>
  <c r="H2568" i="3" s="1"/>
  <c r="S2567" i="3"/>
  <c r="T2567" i="3" s="1"/>
  <c r="O2567" i="3" a="1"/>
  <c r="O2567" i="3" s="1"/>
  <c r="G2567" i="3"/>
  <c r="H2567" i="3" s="1" a="1"/>
  <c r="H2567" i="3" s="1"/>
  <c r="S2566" i="3"/>
  <c r="T2566" i="3" s="1"/>
  <c r="O2566" i="3" a="1"/>
  <c r="O2566" i="3" s="1"/>
  <c r="G2566" i="3"/>
  <c r="H2566" i="3" s="1" a="1"/>
  <c r="H2566" i="3" s="1"/>
  <c r="S2565" i="3"/>
  <c r="T2565" i="3" s="1"/>
  <c r="O2565" i="3" a="1"/>
  <c r="O2565" i="3" s="1"/>
  <c r="G2565" i="3"/>
  <c r="H2565" i="3" s="1" a="1"/>
  <c r="H2565" i="3" s="1"/>
  <c r="S2564" i="3"/>
  <c r="T2564" i="3" s="1"/>
  <c r="O2564" i="3" a="1"/>
  <c r="O2564" i="3" s="1"/>
  <c r="G2564" i="3"/>
  <c r="H2564" i="3" s="1" a="1"/>
  <c r="H2564" i="3" s="1"/>
  <c r="S2563" i="3"/>
  <c r="T2563" i="3" s="1"/>
  <c r="O2563" i="3" a="1"/>
  <c r="O2563" i="3" s="1"/>
  <c r="G2563" i="3"/>
  <c r="H2563" i="3" s="1" a="1"/>
  <c r="H2563" i="3" s="1"/>
  <c r="S2562" i="3"/>
  <c r="T2562" i="3" s="1"/>
  <c r="O2562" i="3" a="1"/>
  <c r="O2562" i="3" s="1"/>
  <c r="G2562" i="3"/>
  <c r="H2562" i="3" s="1" a="1"/>
  <c r="H2562" i="3" s="1"/>
  <c r="S2561" i="3"/>
  <c r="T2561" i="3" s="1"/>
  <c r="O2561" i="3" a="1"/>
  <c r="O2561" i="3" s="1"/>
  <c r="G2561" i="3"/>
  <c r="H2561" i="3" s="1" a="1"/>
  <c r="H2561" i="3" s="1"/>
  <c r="S2560" i="3"/>
  <c r="T2560" i="3" s="1"/>
  <c r="O2560" i="3" a="1"/>
  <c r="O2560" i="3" s="1"/>
  <c r="G2560" i="3"/>
  <c r="H2560" i="3" s="1" a="1"/>
  <c r="H2560" i="3" s="1"/>
  <c r="S2559" i="3"/>
  <c r="T2559" i="3" s="1"/>
  <c r="O2559" i="3" a="1"/>
  <c r="O2559" i="3" s="1"/>
  <c r="G2559" i="3"/>
  <c r="H2559" i="3" s="1" a="1"/>
  <c r="H2559" i="3" s="1"/>
  <c r="S2558" i="3"/>
  <c r="T2558" i="3" s="1"/>
  <c r="O2558" i="3" a="1"/>
  <c r="O2558" i="3" s="1"/>
  <c r="G2558" i="3"/>
  <c r="H2558" i="3" s="1" a="1"/>
  <c r="H2558" i="3" s="1"/>
  <c r="S2557" i="3"/>
  <c r="T2557" i="3" s="1"/>
  <c r="O2557" i="3" a="1"/>
  <c r="O2557" i="3" s="1"/>
  <c r="G2557" i="3"/>
  <c r="H2557" i="3" s="1" a="1"/>
  <c r="H2557" i="3" s="1"/>
  <c r="S2556" i="3"/>
  <c r="T2556" i="3" s="1"/>
  <c r="O2556" i="3" a="1"/>
  <c r="O2556" i="3" s="1"/>
  <c r="G2556" i="3"/>
  <c r="H2556" i="3" s="1" a="1"/>
  <c r="H2556" i="3" s="1"/>
  <c r="S2555" i="3"/>
  <c r="T2555" i="3" s="1"/>
  <c r="O2555" i="3" a="1"/>
  <c r="O2555" i="3" s="1"/>
  <c r="G2555" i="3"/>
  <c r="H2555" i="3" s="1" a="1"/>
  <c r="H2555" i="3" s="1"/>
  <c r="S2554" i="3"/>
  <c r="T2554" i="3" s="1"/>
  <c r="O2554" i="3" a="1"/>
  <c r="O2554" i="3" s="1"/>
  <c r="G2554" i="3"/>
  <c r="H2554" i="3" s="1" a="1"/>
  <c r="H2554" i="3" s="1"/>
  <c r="S2553" i="3"/>
  <c r="T2553" i="3" s="1"/>
  <c r="O2553" i="3" a="1"/>
  <c r="O2553" i="3" s="1"/>
  <c r="G2553" i="3"/>
  <c r="H2553" i="3" s="1" a="1"/>
  <c r="H2553" i="3" s="1"/>
  <c r="S2507" i="3"/>
  <c r="T2507" i="3" s="1"/>
  <c r="O2507" i="3" a="1"/>
  <c r="O2507" i="3" s="1"/>
  <c r="G2507" i="3"/>
  <c r="H2507" i="3" s="1" a="1"/>
  <c r="H2507" i="3" s="1"/>
  <c r="S2506" i="3"/>
  <c r="T2506" i="3" s="1"/>
  <c r="O2506" i="3" a="1"/>
  <c r="O2506" i="3" s="1"/>
  <c r="G2506" i="3"/>
  <c r="H2506" i="3" s="1" a="1"/>
  <c r="H2506" i="3" s="1"/>
  <c r="S2505" i="3"/>
  <c r="T2505" i="3" s="1"/>
  <c r="O2505" i="3" a="1"/>
  <c r="O2505" i="3" s="1"/>
  <c r="G2505" i="3"/>
  <c r="H2505" i="3" s="1" a="1"/>
  <c r="H2505" i="3" s="1"/>
  <c r="S2504" i="3"/>
  <c r="T2504" i="3" s="1"/>
  <c r="O2504" i="3" a="1"/>
  <c r="O2504" i="3" s="1"/>
  <c r="G2504" i="3"/>
  <c r="H2504" i="3" s="1" a="1"/>
  <c r="H2504" i="3" s="1"/>
  <c r="S2503" i="3"/>
  <c r="T2503" i="3" s="1"/>
  <c r="O2503" i="3" a="1"/>
  <c r="O2503" i="3" s="1"/>
  <c r="G2503" i="3"/>
  <c r="H2503" i="3" s="1" a="1"/>
  <c r="H2503" i="3" s="1"/>
  <c r="S2502" i="3"/>
  <c r="T2502" i="3" s="1"/>
  <c r="O2502" i="3" a="1"/>
  <c r="O2502" i="3" s="1"/>
  <c r="G2502" i="3"/>
  <c r="H2502" i="3" s="1" a="1"/>
  <c r="H2502" i="3" s="1"/>
  <c r="S2501" i="3"/>
  <c r="T2501" i="3" s="1"/>
  <c r="O2501" i="3" a="1"/>
  <c r="O2501" i="3" s="1"/>
  <c r="G2501" i="3"/>
  <c r="H2501" i="3" s="1" a="1"/>
  <c r="H2501" i="3" s="1"/>
  <c r="S2500" i="3"/>
  <c r="T2500" i="3" s="1"/>
  <c r="O2500" i="3" a="1"/>
  <c r="O2500" i="3" s="1"/>
  <c r="G2500" i="3"/>
  <c r="H2500" i="3" s="1" a="1"/>
  <c r="H2500" i="3" s="1"/>
  <c r="S2499" i="3"/>
  <c r="T2499" i="3" s="1"/>
  <c r="O2499" i="3" a="1"/>
  <c r="O2499" i="3" s="1"/>
  <c r="G2499" i="3"/>
  <c r="H2499" i="3" s="1" a="1"/>
  <c r="H2499" i="3" s="1"/>
  <c r="S2498" i="3"/>
  <c r="T2498" i="3" s="1"/>
  <c r="O2498" i="3" a="1"/>
  <c r="O2498" i="3" s="1"/>
  <c r="G2498" i="3"/>
  <c r="H2498" i="3" s="1" a="1"/>
  <c r="H2498" i="3" s="1"/>
  <c r="S2497" i="3"/>
  <c r="T2497" i="3" s="1"/>
  <c r="O2497" i="3" a="1"/>
  <c r="O2497" i="3" s="1"/>
  <c r="G2497" i="3"/>
  <c r="H2497" i="3" s="1" a="1"/>
  <c r="H2497" i="3" s="1"/>
  <c r="S2496" i="3"/>
  <c r="T2496" i="3" s="1"/>
  <c r="O2496" i="3" a="1"/>
  <c r="O2496" i="3" s="1"/>
  <c r="G2496" i="3"/>
  <c r="H2496" i="3" s="1" a="1"/>
  <c r="H2496" i="3" s="1"/>
  <c r="S2495" i="3"/>
  <c r="T2495" i="3" s="1"/>
  <c r="O2495" i="3" a="1"/>
  <c r="O2495" i="3" s="1"/>
  <c r="G2495" i="3"/>
  <c r="H2495" i="3" s="1" a="1"/>
  <c r="H2495" i="3" s="1"/>
  <c r="S2494" i="3"/>
  <c r="T2494" i="3" s="1"/>
  <c r="O2494" i="3" a="1"/>
  <c r="O2494" i="3" s="1"/>
  <c r="G2494" i="3"/>
  <c r="H2494" i="3" s="1" a="1"/>
  <c r="H2494" i="3" s="1"/>
  <c r="S2493" i="3"/>
  <c r="T2493" i="3" s="1"/>
  <c r="O2493" i="3" a="1"/>
  <c r="O2493" i="3" s="1"/>
  <c r="G2493" i="3"/>
  <c r="H2493" i="3" s="1" a="1"/>
  <c r="H2493" i="3" s="1"/>
  <c r="S2492" i="3"/>
  <c r="T2492" i="3" s="1"/>
  <c r="O2492" i="3" a="1"/>
  <c r="O2492" i="3" s="1"/>
  <c r="G2492" i="3"/>
  <c r="H2492" i="3" s="1" a="1"/>
  <c r="H2492" i="3" s="1"/>
  <c r="S2491" i="3"/>
  <c r="T2491" i="3" s="1"/>
  <c r="O2491" i="3" a="1"/>
  <c r="O2491" i="3" s="1"/>
  <c r="G2491" i="3"/>
  <c r="H2491" i="3" s="1" a="1"/>
  <c r="H2491" i="3" s="1"/>
  <c r="S2490" i="3"/>
  <c r="T2490" i="3" s="1"/>
  <c r="O2490" i="3" a="1"/>
  <c r="O2490" i="3" s="1"/>
  <c r="G2490" i="3"/>
  <c r="H2490" i="3" s="1" a="1"/>
  <c r="H2490" i="3" s="1"/>
  <c r="S2489" i="3"/>
  <c r="T2489" i="3" s="1"/>
  <c r="O2489" i="3" a="1"/>
  <c r="O2489" i="3" s="1"/>
  <c r="G2489" i="3"/>
  <c r="H2489" i="3" s="1" a="1"/>
  <c r="H2489" i="3" s="1"/>
  <c r="S2488" i="3"/>
  <c r="T2488" i="3" s="1"/>
  <c r="O2488" i="3" a="1"/>
  <c r="O2488" i="3" s="1"/>
  <c r="G2488" i="3"/>
  <c r="H2488" i="3" s="1" a="1"/>
  <c r="H2488" i="3" s="1"/>
  <c r="S2487" i="3"/>
  <c r="T2487" i="3" s="1"/>
  <c r="O2487" i="3" a="1"/>
  <c r="O2487" i="3" s="1"/>
  <c r="G2487" i="3"/>
  <c r="H2487" i="3" s="1" a="1"/>
  <c r="H2487" i="3" s="1"/>
  <c r="S2486" i="3"/>
  <c r="T2486" i="3" s="1"/>
  <c r="O2486" i="3" a="1"/>
  <c r="O2486" i="3" s="1"/>
  <c r="G2486" i="3"/>
  <c r="H2486" i="3" s="1" a="1"/>
  <c r="H2486" i="3" s="1"/>
  <c r="S2485" i="3"/>
  <c r="T2485" i="3" s="1"/>
  <c r="O2485" i="3" a="1"/>
  <c r="O2485" i="3" s="1"/>
  <c r="G2485" i="3"/>
  <c r="H2485" i="3" s="1" a="1"/>
  <c r="H2485" i="3" s="1"/>
  <c r="S2484" i="3"/>
  <c r="T2484" i="3" s="1"/>
  <c r="O2484" i="3" a="1"/>
  <c r="O2484" i="3" s="1"/>
  <c r="G2484" i="3"/>
  <c r="H2484" i="3" s="1" a="1"/>
  <c r="H2484" i="3" s="1"/>
  <c r="S2483" i="3"/>
  <c r="T2483" i="3" s="1"/>
  <c r="O2483" i="3" a="1"/>
  <c r="O2483" i="3" s="1"/>
  <c r="G2483" i="3"/>
  <c r="H2483" i="3" s="1" a="1"/>
  <c r="H2483" i="3" s="1"/>
  <c r="S2482" i="3"/>
  <c r="T2482" i="3" s="1"/>
  <c r="O2482" i="3" a="1"/>
  <c r="O2482" i="3" s="1"/>
  <c r="G2482" i="3"/>
  <c r="H2482" i="3" s="1" a="1"/>
  <c r="H2482" i="3" s="1"/>
  <c r="S2481" i="3"/>
  <c r="T2481" i="3" s="1"/>
  <c r="O2481" i="3" a="1"/>
  <c r="O2481" i="3" s="1"/>
  <c r="G2481" i="3"/>
  <c r="H2481" i="3" s="1" a="1"/>
  <c r="H2481" i="3" s="1"/>
  <c r="S2480" i="3"/>
  <c r="T2480" i="3" s="1"/>
  <c r="O2480" i="3" a="1"/>
  <c r="O2480" i="3" s="1"/>
  <c r="G2480" i="3"/>
  <c r="H2480" i="3" s="1" a="1"/>
  <c r="H2480" i="3" s="1"/>
  <c r="S2479" i="3"/>
  <c r="T2479" i="3" s="1"/>
  <c r="O2479" i="3" a="1"/>
  <c r="O2479" i="3" s="1"/>
  <c r="G2479" i="3"/>
  <c r="H2479" i="3" s="1" a="1"/>
  <c r="H2479" i="3" s="1"/>
  <c r="S2478" i="3"/>
  <c r="T2478" i="3" s="1"/>
  <c r="O2478" i="3" a="1"/>
  <c r="O2478" i="3" s="1"/>
  <c r="G2478" i="3"/>
  <c r="H2478" i="3" s="1" a="1"/>
  <c r="H2478" i="3" s="1"/>
  <c r="S2477" i="3"/>
  <c r="T2477" i="3" s="1"/>
  <c r="O2477" i="3" a="1"/>
  <c r="O2477" i="3" s="1"/>
  <c r="G2477" i="3"/>
  <c r="H2477" i="3" s="1" a="1"/>
  <c r="H2477" i="3" s="1"/>
  <c r="S2476" i="3"/>
  <c r="T2476" i="3" s="1"/>
  <c r="O2476" i="3" a="1"/>
  <c r="O2476" i="3" s="1"/>
  <c r="G2476" i="3"/>
  <c r="H2476" i="3" s="1" a="1"/>
  <c r="H2476" i="3" s="1"/>
  <c r="S2475" i="3"/>
  <c r="T2475" i="3" s="1"/>
  <c r="O2475" i="3" a="1"/>
  <c r="O2475" i="3" s="1"/>
  <c r="G2475" i="3"/>
  <c r="H2475" i="3" s="1" a="1"/>
  <c r="H2475" i="3" s="1"/>
  <c r="S2474" i="3"/>
  <c r="T2474" i="3" s="1"/>
  <c r="O2474" i="3" a="1"/>
  <c r="O2474" i="3" s="1"/>
  <c r="G2474" i="3"/>
  <c r="H2474" i="3" s="1" a="1"/>
  <c r="H2474" i="3" s="1"/>
  <c r="S2473" i="3"/>
  <c r="T2473" i="3" s="1"/>
  <c r="O2473" i="3" a="1"/>
  <c r="O2473" i="3" s="1"/>
  <c r="G2473" i="3"/>
  <c r="H2473" i="3" s="1" a="1"/>
  <c r="H2473" i="3" s="1"/>
  <c r="S2472" i="3"/>
  <c r="T2472" i="3" s="1"/>
  <c r="O2472" i="3" a="1"/>
  <c r="O2472" i="3" s="1"/>
  <c r="G2472" i="3"/>
  <c r="H2472" i="3" s="1" a="1"/>
  <c r="H2472" i="3" s="1"/>
  <c r="S2471" i="3"/>
  <c r="T2471" i="3" s="1"/>
  <c r="O2471" i="3" a="1"/>
  <c r="O2471" i="3" s="1"/>
  <c r="G2471" i="3"/>
  <c r="H2471" i="3" s="1" a="1"/>
  <c r="H2471" i="3" s="1"/>
  <c r="S2470" i="3"/>
  <c r="T2470" i="3" s="1"/>
  <c r="O2470" i="3" a="1"/>
  <c r="O2470" i="3" s="1"/>
  <c r="G2470" i="3"/>
  <c r="H2470" i="3" s="1" a="1"/>
  <c r="H2470" i="3" s="1"/>
  <c r="S2469" i="3"/>
  <c r="T2469" i="3" s="1"/>
  <c r="O2469" i="3" a="1"/>
  <c r="O2469" i="3" s="1"/>
  <c r="G2469" i="3"/>
  <c r="H2469" i="3" s="1" a="1"/>
  <c r="H2469" i="3" s="1"/>
  <c r="S2468" i="3"/>
  <c r="T2468" i="3" s="1"/>
  <c r="O2468" i="3" a="1"/>
  <c r="O2468" i="3" s="1"/>
  <c r="G2468" i="3"/>
  <c r="H2468" i="3" s="1" a="1"/>
  <c r="H2468" i="3" s="1"/>
  <c r="S2467" i="3"/>
  <c r="T2467" i="3" s="1"/>
  <c r="O2467" i="3" a="1"/>
  <c r="O2467" i="3" s="1"/>
  <c r="G2467" i="3"/>
  <c r="H2467" i="3" s="1" a="1"/>
  <c r="H2467" i="3" s="1"/>
  <c r="S2466" i="3"/>
  <c r="T2466" i="3" s="1"/>
  <c r="O2466" i="3" a="1"/>
  <c r="O2466" i="3" s="1"/>
  <c r="G2466" i="3"/>
  <c r="H2466" i="3" s="1" a="1"/>
  <c r="H2466" i="3" s="1"/>
  <c r="S2465" i="3"/>
  <c r="T2465" i="3" s="1"/>
  <c r="O2465" i="3" a="1"/>
  <c r="O2465" i="3" s="1"/>
  <c r="G2465" i="3"/>
  <c r="H2465" i="3" s="1" a="1"/>
  <c r="H2465" i="3" s="1"/>
  <c r="S2464" i="3"/>
  <c r="T2464" i="3" s="1"/>
  <c r="O2464" i="3" a="1"/>
  <c r="O2464" i="3" s="1"/>
  <c r="G2464" i="3"/>
  <c r="H2464" i="3" s="1" a="1"/>
  <c r="H2464" i="3" s="1"/>
  <c r="S2463" i="3"/>
  <c r="T2463" i="3" s="1"/>
  <c r="O2463" i="3" a="1"/>
  <c r="O2463" i="3" s="1"/>
  <c r="G2463" i="3"/>
  <c r="H2463" i="3" s="1" a="1"/>
  <c r="H2463" i="3" s="1"/>
  <c r="S2444" i="3"/>
  <c r="T2444" i="3" s="1"/>
  <c r="O2444" i="3" a="1"/>
  <c r="O2444" i="3" s="1"/>
  <c r="G2444" i="3"/>
  <c r="H2444" i="3" s="1" a="1"/>
  <c r="H2444" i="3" s="1"/>
  <c r="S2443" i="3"/>
  <c r="T2443" i="3" s="1"/>
  <c r="O2443" i="3" a="1"/>
  <c r="O2443" i="3" s="1"/>
  <c r="G2443" i="3"/>
  <c r="H2443" i="3" s="1" a="1"/>
  <c r="H2443" i="3" s="1"/>
  <c r="S2442" i="3"/>
  <c r="T2442" i="3" s="1"/>
  <c r="O2442" i="3" a="1"/>
  <c r="O2442" i="3" s="1"/>
  <c r="G2442" i="3"/>
  <c r="H2442" i="3" s="1" a="1"/>
  <c r="H2442" i="3" s="1"/>
  <c r="S2441" i="3"/>
  <c r="T2441" i="3" s="1"/>
  <c r="O2441" i="3" a="1"/>
  <c r="O2441" i="3" s="1"/>
  <c r="G2441" i="3"/>
  <c r="H2441" i="3" s="1" a="1"/>
  <c r="H2441" i="3" s="1"/>
  <c r="S2440" i="3"/>
  <c r="T2440" i="3" s="1"/>
  <c r="O2440" i="3" a="1"/>
  <c r="O2440" i="3" s="1"/>
  <c r="G2440" i="3"/>
  <c r="H2440" i="3" s="1" a="1"/>
  <c r="H2440" i="3" s="1"/>
  <c r="S2439" i="3"/>
  <c r="T2439" i="3" s="1"/>
  <c r="O2439" i="3" a="1"/>
  <c r="O2439" i="3" s="1"/>
  <c r="G2439" i="3"/>
  <c r="H2439" i="3" s="1" a="1"/>
  <c r="H2439" i="3" s="1"/>
  <c r="S2438" i="3"/>
  <c r="T2438" i="3" s="1"/>
  <c r="O2438" i="3" a="1"/>
  <c r="O2438" i="3" s="1"/>
  <c r="G2438" i="3"/>
  <c r="H2438" i="3" s="1" a="1"/>
  <c r="H2438" i="3" s="1"/>
  <c r="S2437" i="3"/>
  <c r="T2437" i="3" s="1"/>
  <c r="O2437" i="3" a="1"/>
  <c r="O2437" i="3" s="1"/>
  <c r="G2437" i="3"/>
  <c r="H2437" i="3" s="1" a="1"/>
  <c r="H2437" i="3" s="1"/>
  <c r="S2436" i="3"/>
  <c r="T2436" i="3" s="1"/>
  <c r="O2436" i="3" a="1"/>
  <c r="O2436" i="3" s="1"/>
  <c r="G2436" i="3"/>
  <c r="H2436" i="3" s="1" a="1"/>
  <c r="H2436" i="3" s="1"/>
  <c r="S2435" i="3"/>
  <c r="T2435" i="3" s="1"/>
  <c r="O2435" i="3" a="1"/>
  <c r="O2435" i="3" s="1"/>
  <c r="G2435" i="3"/>
  <c r="H2435" i="3" s="1" a="1"/>
  <c r="H2435" i="3" s="1"/>
  <c r="S2434" i="3"/>
  <c r="T2434" i="3" s="1"/>
  <c r="O2434" i="3" a="1"/>
  <c r="O2434" i="3" s="1"/>
  <c r="G2434" i="3"/>
  <c r="H2434" i="3" s="1" a="1"/>
  <c r="H2434" i="3" s="1"/>
  <c r="S2433" i="3"/>
  <c r="T2433" i="3" s="1"/>
  <c r="O2433" i="3" a="1"/>
  <c r="O2433" i="3" s="1"/>
  <c r="G2433" i="3"/>
  <c r="H2433" i="3" s="1" a="1"/>
  <c r="H2433" i="3" s="1"/>
  <c r="S2432" i="3"/>
  <c r="T2432" i="3" s="1"/>
  <c r="O2432" i="3" a="1"/>
  <c r="O2432" i="3" s="1"/>
  <c r="G2432" i="3"/>
  <c r="H2432" i="3" s="1" a="1"/>
  <c r="H2432" i="3" s="1"/>
  <c r="S2431" i="3"/>
  <c r="T2431" i="3" s="1"/>
  <c r="O2431" i="3" a="1"/>
  <c r="O2431" i="3" s="1"/>
  <c r="G2431" i="3"/>
  <c r="H2431" i="3" s="1" a="1"/>
  <c r="H2431" i="3" s="1"/>
  <c r="S2430" i="3"/>
  <c r="T2430" i="3" s="1"/>
  <c r="O2430" i="3" a="1"/>
  <c r="O2430" i="3" s="1"/>
  <c r="G2430" i="3"/>
  <c r="H2430" i="3" s="1" a="1"/>
  <c r="H2430" i="3" s="1"/>
  <c r="S2429" i="3"/>
  <c r="T2429" i="3" s="1"/>
  <c r="O2429" i="3" a="1"/>
  <c r="O2429" i="3" s="1"/>
  <c r="G2429" i="3"/>
  <c r="H2429" i="3" s="1" a="1"/>
  <c r="H2429" i="3" s="1"/>
  <c r="S2428" i="3"/>
  <c r="T2428" i="3" s="1"/>
  <c r="O2428" i="3" a="1"/>
  <c r="O2428" i="3" s="1"/>
  <c r="G2428" i="3"/>
  <c r="H2428" i="3" s="1" a="1"/>
  <c r="H2428" i="3" s="1"/>
  <c r="S2427" i="3"/>
  <c r="T2427" i="3" s="1"/>
  <c r="O2427" i="3" a="1"/>
  <c r="O2427" i="3" s="1"/>
  <c r="G2427" i="3"/>
  <c r="H2427" i="3" s="1" a="1"/>
  <c r="H2427" i="3" s="1"/>
  <c r="S2390" i="3"/>
  <c r="T2390" i="3" s="1"/>
  <c r="O2390" i="3" a="1"/>
  <c r="O2390" i="3" s="1"/>
  <c r="P2390" i="3" s="1" a="1"/>
  <c r="P2390" i="3" s="1"/>
  <c r="G2390" i="3"/>
  <c r="H2390" i="3" s="1" a="1"/>
  <c r="H2390" i="3" s="1"/>
  <c r="S2389" i="3"/>
  <c r="T2389" i="3" s="1"/>
  <c r="O2389" i="3" a="1"/>
  <c r="O2389" i="3" s="1"/>
  <c r="P2389" i="3" s="1" a="1"/>
  <c r="P2389" i="3" s="1"/>
  <c r="G2389" i="3"/>
  <c r="H2389" i="3" s="1" a="1"/>
  <c r="H2389" i="3" s="1"/>
  <c r="S2388" i="3"/>
  <c r="T2388" i="3" s="1"/>
  <c r="O2388" i="3" a="1"/>
  <c r="O2388" i="3" s="1"/>
  <c r="P2388" i="3" s="1" a="1"/>
  <c r="P2388" i="3" s="1"/>
  <c r="G2388" i="3"/>
  <c r="H2388" i="3" s="1" a="1"/>
  <c r="H2388" i="3" s="1"/>
  <c r="S2387" i="3"/>
  <c r="T2387" i="3" s="1"/>
  <c r="O2387" i="3" a="1"/>
  <c r="O2387" i="3" s="1"/>
  <c r="P2387" i="3" s="1" a="1"/>
  <c r="P2387" i="3" s="1"/>
  <c r="G2387" i="3"/>
  <c r="H2387" i="3" s="1" a="1"/>
  <c r="H2387" i="3" s="1"/>
  <c r="S2386" i="3"/>
  <c r="T2386" i="3" s="1"/>
  <c r="O2386" i="3" a="1"/>
  <c r="O2386" i="3" s="1"/>
  <c r="P2386" i="3" s="1" a="1"/>
  <c r="P2386" i="3" s="1"/>
  <c r="G2386" i="3"/>
  <c r="H2386" i="3" s="1" a="1"/>
  <c r="H2386" i="3" s="1"/>
  <c r="S2385" i="3"/>
  <c r="T2385" i="3" s="1"/>
  <c r="O2385" i="3" a="1"/>
  <c r="O2385" i="3" s="1"/>
  <c r="P2385" i="3" s="1" a="1"/>
  <c r="P2385" i="3" s="1"/>
  <c r="G2385" i="3"/>
  <c r="H2385" i="3" s="1" a="1"/>
  <c r="H2385" i="3" s="1"/>
  <c r="S2384" i="3"/>
  <c r="T2384" i="3" s="1"/>
  <c r="O2384" i="3" a="1"/>
  <c r="O2384" i="3" s="1"/>
  <c r="P2384" i="3" s="1" a="1"/>
  <c r="P2384" i="3" s="1"/>
  <c r="G2384" i="3"/>
  <c r="H2384" i="3" s="1" a="1"/>
  <c r="H2384" i="3" s="1"/>
  <c r="S2383" i="3"/>
  <c r="T2383" i="3" s="1"/>
  <c r="O2383" i="3" a="1"/>
  <c r="O2383" i="3" s="1"/>
  <c r="P2383" i="3" s="1" a="1"/>
  <c r="P2383" i="3" s="1"/>
  <c r="G2383" i="3"/>
  <c r="H2383" i="3" s="1" a="1"/>
  <c r="H2383" i="3" s="1"/>
  <c r="Q2382" i="3"/>
  <c r="S2382" i="3" s="1"/>
  <c r="T2382" i="3" s="1"/>
  <c r="O2382" i="3" a="1"/>
  <c r="O2382" i="3" s="1"/>
  <c r="P2382" i="3" s="1" a="1"/>
  <c r="P2382" i="3" s="1"/>
  <c r="G2382" i="3"/>
  <c r="H2382" i="3" s="1" a="1"/>
  <c r="H2382" i="3" s="1"/>
  <c r="S2381" i="3"/>
  <c r="T2381" i="3" s="1"/>
  <c r="O2381" i="3" a="1"/>
  <c r="O2381" i="3" s="1"/>
  <c r="P2381" i="3" s="1" a="1"/>
  <c r="P2381" i="3" s="1"/>
  <c r="G2381" i="3"/>
  <c r="H2381" i="3" s="1" a="1"/>
  <c r="H2381" i="3" s="1"/>
  <c r="S2380" i="3"/>
  <c r="T2380" i="3" s="1"/>
  <c r="O2380" i="3" a="1"/>
  <c r="O2380" i="3" s="1"/>
  <c r="P2380" i="3" s="1" a="1"/>
  <c r="P2380" i="3" s="1"/>
  <c r="G2380" i="3"/>
  <c r="H2380" i="3" s="1" a="1"/>
  <c r="H2380" i="3" s="1"/>
  <c r="S2379" i="3"/>
  <c r="T2379" i="3" s="1"/>
  <c r="O2379" i="3" a="1"/>
  <c r="O2379" i="3" s="1"/>
  <c r="P2379" i="3" s="1" a="1"/>
  <c r="P2379" i="3" s="1"/>
  <c r="G2379" i="3"/>
  <c r="H2379" i="3" s="1" a="1"/>
  <c r="H2379" i="3" s="1"/>
  <c r="S2378" i="3"/>
  <c r="T2378" i="3" s="1"/>
  <c r="O2378" i="3" a="1"/>
  <c r="O2378" i="3" s="1"/>
  <c r="P2378" i="3" s="1" a="1"/>
  <c r="P2378" i="3" s="1"/>
  <c r="G2378" i="3"/>
  <c r="H2378" i="3" s="1" a="1"/>
  <c r="H2378" i="3" s="1"/>
  <c r="S2377" i="3"/>
  <c r="T2377" i="3" s="1"/>
  <c r="O2377" i="3" a="1"/>
  <c r="O2377" i="3" s="1"/>
  <c r="P2377" i="3" s="1" a="1"/>
  <c r="P2377" i="3" s="1"/>
  <c r="G2377" i="3"/>
  <c r="H2377" i="3" s="1" a="1"/>
  <c r="H2377" i="3" s="1"/>
  <c r="S2376" i="3"/>
  <c r="T2376" i="3" s="1"/>
  <c r="O2376" i="3" a="1"/>
  <c r="O2376" i="3" s="1"/>
  <c r="P2376" i="3" s="1" a="1"/>
  <c r="P2376" i="3" s="1"/>
  <c r="G2376" i="3"/>
  <c r="H2376" i="3" s="1" a="1"/>
  <c r="H2376" i="3" s="1"/>
  <c r="S2375" i="3"/>
  <c r="T2375" i="3" s="1"/>
  <c r="O2375" i="3" a="1"/>
  <c r="O2375" i="3" s="1"/>
  <c r="P2375" i="3" s="1" a="1"/>
  <c r="P2375" i="3" s="1"/>
  <c r="G2375" i="3"/>
  <c r="H2375" i="3" s="1" a="1"/>
  <c r="H2375" i="3" s="1"/>
  <c r="S2374" i="3"/>
  <c r="T2374" i="3" s="1"/>
  <c r="O2374" i="3" a="1"/>
  <c r="O2374" i="3" s="1"/>
  <c r="P2374" i="3" s="1" a="1"/>
  <c r="P2374" i="3" s="1"/>
  <c r="G2374" i="3"/>
  <c r="H2374" i="3" s="1" a="1"/>
  <c r="H2374" i="3" s="1"/>
  <c r="Q2373" i="3"/>
  <c r="S2373" i="3" s="1"/>
  <c r="T2373" i="3" s="1"/>
  <c r="O2373" i="3" a="1"/>
  <c r="O2373" i="3" s="1"/>
  <c r="P2373" i="3" s="1" a="1"/>
  <c r="P2373" i="3" s="1"/>
  <c r="G2373" i="3"/>
  <c r="H2373" i="3" s="1" a="1"/>
  <c r="H2373" i="3" s="1"/>
  <c r="S2372" i="3"/>
  <c r="T2372" i="3" s="1"/>
  <c r="O2372" i="3" a="1"/>
  <c r="O2372" i="3" s="1"/>
  <c r="P2372" i="3" s="1" a="1"/>
  <c r="P2372" i="3" s="1"/>
  <c r="G2372" i="3"/>
  <c r="H2372" i="3" s="1" a="1"/>
  <c r="H2372" i="3" s="1"/>
  <c r="S2371" i="3"/>
  <c r="T2371" i="3" s="1"/>
  <c r="O2371" i="3" a="1"/>
  <c r="O2371" i="3" s="1"/>
  <c r="P2371" i="3" s="1" a="1"/>
  <c r="P2371" i="3" s="1"/>
  <c r="G2371" i="3"/>
  <c r="H2371" i="3" s="1" a="1"/>
  <c r="H2371" i="3" s="1"/>
  <c r="S2370" i="3"/>
  <c r="T2370" i="3" s="1"/>
  <c r="O2370" i="3" a="1"/>
  <c r="O2370" i="3" s="1"/>
  <c r="P2370" i="3" s="1" a="1"/>
  <c r="P2370" i="3" s="1"/>
  <c r="G2370" i="3"/>
  <c r="H2370" i="3" s="1" a="1"/>
  <c r="H2370" i="3" s="1"/>
  <c r="S2369" i="3"/>
  <c r="T2369" i="3" s="1"/>
  <c r="O2369" i="3" a="1"/>
  <c r="O2369" i="3" s="1"/>
  <c r="P2369" i="3" s="1" a="1"/>
  <c r="P2369" i="3" s="1"/>
  <c r="G2369" i="3"/>
  <c r="H2369" i="3" s="1" a="1"/>
  <c r="H2369" i="3" s="1"/>
  <c r="S2368" i="3"/>
  <c r="T2368" i="3" s="1"/>
  <c r="O2368" i="3" a="1"/>
  <c r="O2368" i="3" s="1"/>
  <c r="P2368" i="3" s="1" a="1"/>
  <c r="P2368" i="3" s="1"/>
  <c r="G2368" i="3"/>
  <c r="H2368" i="3" s="1" a="1"/>
  <c r="H2368" i="3" s="1"/>
  <c r="S2367" i="3"/>
  <c r="T2367" i="3" s="1"/>
  <c r="O2367" i="3" a="1"/>
  <c r="O2367" i="3" s="1"/>
  <c r="P2367" i="3" s="1" a="1"/>
  <c r="P2367" i="3" s="1"/>
  <c r="G2367" i="3"/>
  <c r="H2367" i="3" s="1" a="1"/>
  <c r="H2367" i="3" s="1"/>
  <c r="S2366" i="3"/>
  <c r="T2366" i="3" s="1"/>
  <c r="O2366" i="3" a="1"/>
  <c r="O2366" i="3" s="1"/>
  <c r="P2366" i="3" s="1" a="1"/>
  <c r="P2366" i="3" s="1"/>
  <c r="G2366" i="3"/>
  <c r="H2366" i="3" s="1" a="1"/>
  <c r="H2366" i="3" s="1"/>
  <c r="S2365" i="3"/>
  <c r="T2365" i="3" s="1"/>
  <c r="O2365" i="3" a="1"/>
  <c r="O2365" i="3" s="1"/>
  <c r="P2365" i="3" s="1" a="1"/>
  <c r="P2365" i="3" s="1"/>
  <c r="G2365" i="3"/>
  <c r="H2365" i="3" s="1" a="1"/>
  <c r="H2365" i="3" s="1"/>
  <c r="Q2364" i="3"/>
  <c r="S2364" i="3" s="1"/>
  <c r="T2364" i="3" s="1"/>
  <c r="O2364" i="3" a="1"/>
  <c r="O2364" i="3" s="1"/>
  <c r="P2364" i="3" s="1" a="1"/>
  <c r="P2364" i="3" s="1"/>
  <c r="G2364" i="3"/>
  <c r="H2364" i="3" s="1" a="1"/>
  <c r="H2364" i="3" s="1"/>
  <c r="S2363" i="3"/>
  <c r="T2363" i="3" s="1"/>
  <c r="O2363" i="3" a="1"/>
  <c r="O2363" i="3" s="1"/>
  <c r="P2363" i="3" s="1" a="1"/>
  <c r="P2363" i="3" s="1"/>
  <c r="G2363" i="3"/>
  <c r="H2363" i="3" s="1" a="1"/>
  <c r="H2363" i="3" s="1"/>
  <c r="S2362" i="3"/>
  <c r="T2362" i="3" s="1"/>
  <c r="O2362" i="3" a="1"/>
  <c r="O2362" i="3" s="1"/>
  <c r="P2362" i="3" s="1" a="1"/>
  <c r="P2362" i="3" s="1"/>
  <c r="G2362" i="3"/>
  <c r="H2362" i="3" s="1" a="1"/>
  <c r="H2362" i="3" s="1"/>
  <c r="S2361" i="3"/>
  <c r="T2361" i="3" s="1"/>
  <c r="O2361" i="3" a="1"/>
  <c r="O2361" i="3" s="1"/>
  <c r="P2361" i="3" s="1" a="1"/>
  <c r="P2361" i="3" s="1"/>
  <c r="G2361" i="3"/>
  <c r="H2361" i="3" s="1" a="1"/>
  <c r="H2361" i="3" s="1"/>
  <c r="S2360" i="3"/>
  <c r="T2360" i="3" s="1"/>
  <c r="O2360" i="3" a="1"/>
  <c r="O2360" i="3" s="1"/>
  <c r="P2360" i="3" s="1" a="1"/>
  <c r="P2360" i="3" s="1"/>
  <c r="G2360" i="3"/>
  <c r="H2360" i="3" s="1" a="1"/>
  <c r="H2360" i="3" s="1"/>
  <c r="S2359" i="3"/>
  <c r="T2359" i="3" s="1"/>
  <c r="O2359" i="3" a="1"/>
  <c r="O2359" i="3" s="1"/>
  <c r="P2359" i="3" s="1" a="1"/>
  <c r="P2359" i="3" s="1"/>
  <c r="G2359" i="3"/>
  <c r="H2359" i="3" s="1" a="1"/>
  <c r="H2359" i="3" s="1"/>
  <c r="S2358" i="3"/>
  <c r="T2358" i="3" s="1"/>
  <c r="O2358" i="3" a="1"/>
  <c r="O2358" i="3" s="1"/>
  <c r="P2358" i="3" s="1" a="1"/>
  <c r="P2358" i="3" s="1"/>
  <c r="G2358" i="3"/>
  <c r="H2358" i="3" s="1" a="1"/>
  <c r="H2358" i="3" s="1"/>
  <c r="S2357" i="3"/>
  <c r="T2357" i="3" s="1"/>
  <c r="O2357" i="3" a="1"/>
  <c r="O2357" i="3" s="1"/>
  <c r="P2357" i="3" s="1" a="1"/>
  <c r="P2357" i="3" s="1"/>
  <c r="G2357" i="3"/>
  <c r="H2357" i="3" s="1" a="1"/>
  <c r="H2357" i="3" s="1"/>
  <c r="S2356" i="3"/>
  <c r="T2356" i="3" s="1"/>
  <c r="O2356" i="3" a="1"/>
  <c r="O2356" i="3" s="1"/>
  <c r="P2356" i="3" s="1" a="1"/>
  <c r="P2356" i="3" s="1"/>
  <c r="G2356" i="3"/>
  <c r="H2356" i="3" s="1" a="1"/>
  <c r="H2356" i="3" s="1"/>
  <c r="R2355" i="3"/>
  <c r="Q2355" i="3"/>
  <c r="O2355" i="3" a="1"/>
  <c r="O2355" i="3" s="1"/>
  <c r="P2355" i="3" s="1" a="1"/>
  <c r="P2355" i="3" s="1"/>
  <c r="G2355" i="3"/>
  <c r="H2355" i="3" s="1" a="1"/>
  <c r="H2355" i="3" s="1"/>
  <c r="S2299" i="3"/>
  <c r="T2299" i="3" s="1"/>
  <c r="O2299" i="3" a="1"/>
  <c r="O2299" i="3" s="1"/>
  <c r="P2299" i="3" s="1" a="1"/>
  <c r="P2299" i="3" s="1"/>
  <c r="G2299" i="3"/>
  <c r="H2299" i="3" s="1" a="1"/>
  <c r="H2299" i="3" s="1"/>
  <c r="S2298" i="3"/>
  <c r="T2298" i="3" s="1"/>
  <c r="O2298" i="3" a="1"/>
  <c r="O2298" i="3" s="1"/>
  <c r="P2298" i="3" s="1" a="1"/>
  <c r="P2298" i="3" s="1"/>
  <c r="G2298" i="3"/>
  <c r="H2298" i="3" s="1" a="1"/>
  <c r="H2298" i="3" s="1"/>
  <c r="S2297" i="3"/>
  <c r="T2297" i="3" s="1"/>
  <c r="O2297" i="3" a="1"/>
  <c r="O2297" i="3" s="1"/>
  <c r="P2297" i="3" s="1" a="1"/>
  <c r="P2297" i="3" s="1"/>
  <c r="G2297" i="3"/>
  <c r="H2297" i="3" s="1" a="1"/>
  <c r="H2297" i="3" s="1"/>
  <c r="S2296" i="3"/>
  <c r="T2296" i="3" s="1"/>
  <c r="O2296" i="3" a="1"/>
  <c r="O2296" i="3" s="1"/>
  <c r="P2296" i="3" s="1" a="1"/>
  <c r="P2296" i="3" s="1"/>
  <c r="G2296" i="3"/>
  <c r="H2296" i="3" s="1" a="1"/>
  <c r="H2296" i="3" s="1"/>
  <c r="S2295" i="3"/>
  <c r="T2295" i="3" s="1"/>
  <c r="O2295" i="3" a="1"/>
  <c r="O2295" i="3" s="1"/>
  <c r="P2295" i="3" s="1" a="1"/>
  <c r="P2295" i="3" s="1"/>
  <c r="G2295" i="3"/>
  <c r="H2295" i="3" s="1" a="1"/>
  <c r="H2295" i="3" s="1"/>
  <c r="S2294" i="3"/>
  <c r="T2294" i="3" s="1"/>
  <c r="O2294" i="3" a="1"/>
  <c r="O2294" i="3" s="1"/>
  <c r="P2294" i="3" s="1" a="1"/>
  <c r="P2294" i="3" s="1"/>
  <c r="G2294" i="3"/>
  <c r="H2294" i="3" s="1" a="1"/>
  <c r="H2294" i="3" s="1"/>
  <c r="S2293" i="3"/>
  <c r="T2293" i="3" s="1"/>
  <c r="O2293" i="3" a="1"/>
  <c r="O2293" i="3" s="1"/>
  <c r="P2293" i="3" s="1" a="1"/>
  <c r="P2293" i="3" s="1"/>
  <c r="G2293" i="3"/>
  <c r="H2293" i="3" s="1" a="1"/>
  <c r="H2293" i="3" s="1"/>
  <c r="S2292" i="3"/>
  <c r="T2292" i="3" s="1"/>
  <c r="O2292" i="3" a="1"/>
  <c r="O2292" i="3" s="1"/>
  <c r="P2292" i="3" s="1" a="1"/>
  <c r="P2292" i="3" s="1"/>
  <c r="G2292" i="3"/>
  <c r="H2292" i="3" s="1" a="1"/>
  <c r="H2292" i="3" s="1"/>
  <c r="S2291" i="3"/>
  <c r="T2291" i="3" s="1"/>
  <c r="O2291" i="3" a="1"/>
  <c r="O2291" i="3" s="1"/>
  <c r="P2291" i="3" s="1" a="1"/>
  <c r="P2291" i="3" s="1"/>
  <c r="G2291" i="3"/>
  <c r="H2291" i="3" s="1" a="1"/>
  <c r="H2291" i="3" s="1"/>
  <c r="S2290" i="3"/>
  <c r="T2290" i="3" s="1"/>
  <c r="O2290" i="3" a="1"/>
  <c r="O2290" i="3" s="1"/>
  <c r="P2290" i="3" s="1" a="1"/>
  <c r="P2290" i="3" s="1"/>
  <c r="G2290" i="3"/>
  <c r="H2290" i="3" s="1" a="1"/>
  <c r="H2290" i="3" s="1"/>
  <c r="S2289" i="3"/>
  <c r="T2289" i="3" s="1"/>
  <c r="O2289" i="3" a="1"/>
  <c r="O2289" i="3" s="1"/>
  <c r="P2289" i="3" s="1" a="1"/>
  <c r="P2289" i="3" s="1"/>
  <c r="G2289" i="3"/>
  <c r="H2289" i="3" s="1" a="1"/>
  <c r="H2289" i="3" s="1"/>
  <c r="S2288" i="3"/>
  <c r="T2288" i="3" s="1"/>
  <c r="O2288" i="3" a="1"/>
  <c r="O2288" i="3" s="1"/>
  <c r="P2288" i="3" s="1" a="1"/>
  <c r="P2288" i="3" s="1"/>
  <c r="G2288" i="3"/>
  <c r="H2288" i="3" s="1" a="1"/>
  <c r="H2288" i="3" s="1"/>
  <c r="S2287" i="3"/>
  <c r="T2287" i="3" s="1"/>
  <c r="O2287" i="3" a="1"/>
  <c r="O2287" i="3" s="1"/>
  <c r="P2287" i="3" s="1" a="1"/>
  <c r="P2287" i="3" s="1"/>
  <c r="G2287" i="3"/>
  <c r="H2287" i="3" s="1" a="1"/>
  <c r="H2287" i="3" s="1"/>
  <c r="S2286" i="3"/>
  <c r="T2286" i="3" s="1"/>
  <c r="O2286" i="3" a="1"/>
  <c r="O2286" i="3" s="1"/>
  <c r="P2286" i="3" s="1" a="1"/>
  <c r="P2286" i="3" s="1"/>
  <c r="G2286" i="3"/>
  <c r="H2286" i="3" s="1" a="1"/>
  <c r="H2286" i="3" s="1"/>
  <c r="S2285" i="3"/>
  <c r="T2285" i="3" s="1"/>
  <c r="O2285" i="3" a="1"/>
  <c r="O2285" i="3" s="1"/>
  <c r="P2285" i="3" s="1" a="1"/>
  <c r="P2285" i="3" s="1"/>
  <c r="G2285" i="3"/>
  <c r="H2285" i="3" s="1" a="1"/>
  <c r="H2285" i="3" s="1"/>
  <c r="S2284" i="3"/>
  <c r="T2284" i="3" s="1"/>
  <c r="O2284" i="3" a="1"/>
  <c r="O2284" i="3" s="1"/>
  <c r="P2284" i="3" s="1" a="1"/>
  <c r="P2284" i="3" s="1"/>
  <c r="G2284" i="3"/>
  <c r="H2284" i="3" s="1" a="1"/>
  <c r="H2284" i="3" s="1"/>
  <c r="S2283" i="3"/>
  <c r="T2283" i="3" s="1"/>
  <c r="O2283" i="3" a="1"/>
  <c r="O2283" i="3" s="1"/>
  <c r="P2283" i="3" s="1" a="1"/>
  <c r="P2283" i="3" s="1"/>
  <c r="G2283" i="3"/>
  <c r="H2283" i="3" s="1" a="1"/>
  <c r="H2283" i="3" s="1"/>
  <c r="S2282" i="3"/>
  <c r="T2282" i="3" s="1"/>
  <c r="O2282" i="3" a="1"/>
  <c r="O2282" i="3" s="1"/>
  <c r="P2282" i="3" s="1" a="1"/>
  <c r="P2282" i="3" s="1"/>
  <c r="G2282" i="3"/>
  <c r="H2282" i="3" s="1" a="1"/>
  <c r="H2282" i="3" s="1"/>
  <c r="S2281" i="3"/>
  <c r="T2281" i="3" s="1"/>
  <c r="O2281" i="3" a="1"/>
  <c r="O2281" i="3" s="1"/>
  <c r="P2281" i="3" s="1" a="1"/>
  <c r="P2281" i="3" s="1"/>
  <c r="G2281" i="3"/>
  <c r="H2281" i="3" s="1" a="1"/>
  <c r="H2281" i="3" s="1"/>
  <c r="S2280" i="3"/>
  <c r="T2280" i="3" s="1"/>
  <c r="O2280" i="3" a="1"/>
  <c r="O2280" i="3" s="1"/>
  <c r="P2280" i="3" s="1" a="1"/>
  <c r="P2280" i="3" s="1"/>
  <c r="G2280" i="3"/>
  <c r="H2280" i="3" s="1" a="1"/>
  <c r="H2280" i="3" s="1"/>
  <c r="S2279" i="3"/>
  <c r="T2279" i="3" s="1"/>
  <c r="O2279" i="3" a="1"/>
  <c r="O2279" i="3" s="1"/>
  <c r="P2279" i="3" s="1" a="1"/>
  <c r="P2279" i="3" s="1"/>
  <c r="G2279" i="3"/>
  <c r="H2279" i="3" s="1" a="1"/>
  <c r="H2279" i="3" s="1"/>
  <c r="S2278" i="3"/>
  <c r="T2278" i="3" s="1"/>
  <c r="O2278" i="3" a="1"/>
  <c r="O2278" i="3" s="1"/>
  <c r="P2278" i="3" s="1" a="1"/>
  <c r="P2278" i="3" s="1"/>
  <c r="G2278" i="3"/>
  <c r="H2278" i="3" s="1" a="1"/>
  <c r="H2278" i="3" s="1"/>
  <c r="S2277" i="3"/>
  <c r="T2277" i="3" s="1"/>
  <c r="O2277" i="3" a="1"/>
  <c r="O2277" i="3" s="1"/>
  <c r="P2277" i="3" s="1" a="1"/>
  <c r="P2277" i="3" s="1"/>
  <c r="G2277" i="3"/>
  <c r="H2277" i="3" s="1" a="1"/>
  <c r="H2277" i="3" s="1"/>
  <c r="S2276" i="3"/>
  <c r="T2276" i="3" s="1"/>
  <c r="O2276" i="3" a="1"/>
  <c r="O2276" i="3" s="1"/>
  <c r="P2276" i="3" s="1" a="1"/>
  <c r="P2276" i="3" s="1"/>
  <c r="G2276" i="3"/>
  <c r="H2276" i="3" s="1" a="1"/>
  <c r="H2276" i="3" s="1"/>
  <c r="S2275" i="3"/>
  <c r="T2275" i="3" s="1"/>
  <c r="O2275" i="3" a="1"/>
  <c r="O2275" i="3" s="1"/>
  <c r="P2275" i="3" s="1" a="1"/>
  <c r="P2275" i="3" s="1"/>
  <c r="G2275" i="3"/>
  <c r="H2275" i="3" s="1" a="1"/>
  <c r="H2275" i="3" s="1"/>
  <c r="S2274" i="3"/>
  <c r="T2274" i="3" s="1"/>
  <c r="O2274" i="3" a="1"/>
  <c r="O2274" i="3" s="1"/>
  <c r="P2274" i="3" s="1" a="1"/>
  <c r="P2274" i="3" s="1"/>
  <c r="G2274" i="3"/>
  <c r="H2274" i="3" s="1" a="1"/>
  <c r="H2274" i="3" s="1"/>
  <c r="S2273" i="3"/>
  <c r="T2273" i="3" s="1"/>
  <c r="O2273" i="3" a="1"/>
  <c r="O2273" i="3" s="1"/>
  <c r="P2273" i="3" s="1" a="1"/>
  <c r="P2273" i="3" s="1"/>
  <c r="G2273" i="3"/>
  <c r="H2273" i="3" s="1" a="1"/>
  <c r="H2273" i="3" s="1"/>
  <c r="S2272" i="3"/>
  <c r="T2272" i="3" s="1"/>
  <c r="O2272" i="3" a="1"/>
  <c r="O2272" i="3" s="1"/>
  <c r="P2272" i="3" s="1" a="1"/>
  <c r="P2272" i="3" s="1"/>
  <c r="G2272" i="3"/>
  <c r="H2272" i="3" s="1" a="1"/>
  <c r="H2272" i="3" s="1"/>
  <c r="S2271" i="3"/>
  <c r="T2271" i="3" s="1"/>
  <c r="O2271" i="3" a="1"/>
  <c r="O2271" i="3" s="1"/>
  <c r="P2271" i="3" s="1" a="1"/>
  <c r="P2271" i="3" s="1"/>
  <c r="G2271" i="3"/>
  <c r="H2271" i="3" s="1" a="1"/>
  <c r="H2271" i="3" s="1"/>
  <c r="S2270" i="3"/>
  <c r="T2270" i="3" s="1"/>
  <c r="O2270" i="3" a="1"/>
  <c r="O2270" i="3" s="1"/>
  <c r="P2270" i="3" s="1" a="1"/>
  <c r="P2270" i="3" s="1"/>
  <c r="G2270" i="3"/>
  <c r="H2270" i="3" s="1" a="1"/>
  <c r="H2270" i="3" s="1"/>
  <c r="S2269" i="3"/>
  <c r="T2269" i="3" s="1"/>
  <c r="O2269" i="3" a="1"/>
  <c r="O2269" i="3" s="1"/>
  <c r="P2269" i="3" s="1" a="1"/>
  <c r="P2269" i="3" s="1"/>
  <c r="G2269" i="3"/>
  <c r="H2269" i="3" s="1" a="1"/>
  <c r="H2269" i="3" s="1"/>
  <c r="S2268" i="3"/>
  <c r="T2268" i="3" s="1"/>
  <c r="O2268" i="3" a="1"/>
  <c r="O2268" i="3" s="1"/>
  <c r="P2268" i="3" s="1" a="1"/>
  <c r="P2268" i="3" s="1"/>
  <c r="G2268" i="3"/>
  <c r="H2268" i="3" s="1" a="1"/>
  <c r="H2268" i="3" s="1"/>
  <c r="S2267" i="3"/>
  <c r="T2267" i="3" s="1"/>
  <c r="O2267" i="3" a="1"/>
  <c r="O2267" i="3" s="1"/>
  <c r="P2267" i="3" s="1" a="1"/>
  <c r="P2267" i="3" s="1"/>
  <c r="G2267" i="3"/>
  <c r="H2267" i="3" s="1" a="1"/>
  <c r="H2267" i="3" s="1"/>
  <c r="S2266" i="3"/>
  <c r="T2266" i="3" s="1"/>
  <c r="O2266" i="3" a="1"/>
  <c r="O2266" i="3" s="1"/>
  <c r="P2266" i="3" s="1" a="1"/>
  <c r="P2266" i="3" s="1"/>
  <c r="G2266" i="3"/>
  <c r="H2266" i="3" s="1" a="1"/>
  <c r="H2266" i="3" s="1"/>
  <c r="S2265" i="3"/>
  <c r="T2265" i="3" s="1"/>
  <c r="O2265" i="3" a="1"/>
  <c r="O2265" i="3" s="1"/>
  <c r="P2265" i="3" s="1" a="1"/>
  <c r="P2265" i="3" s="1"/>
  <c r="G2265" i="3"/>
  <c r="H2265" i="3" s="1" a="1"/>
  <c r="H2265" i="3" s="1"/>
  <c r="S2264" i="3"/>
  <c r="T2264" i="3" s="1"/>
  <c r="O2264" i="3" a="1"/>
  <c r="O2264" i="3" s="1"/>
  <c r="P2264" i="3" s="1" a="1"/>
  <c r="P2264" i="3" s="1"/>
  <c r="G2264" i="3"/>
  <c r="H2264" i="3" s="1" a="1"/>
  <c r="H2264" i="3" s="1"/>
  <c r="S2263" i="3"/>
  <c r="T2263" i="3" s="1"/>
  <c r="O2263" i="3" a="1"/>
  <c r="O2263" i="3" s="1"/>
  <c r="P2263" i="3" s="1" a="1"/>
  <c r="P2263" i="3" s="1"/>
  <c r="G2263" i="3"/>
  <c r="H2263" i="3" s="1" a="1"/>
  <c r="H2263" i="3" s="1"/>
  <c r="S2262" i="3"/>
  <c r="T2262" i="3" s="1"/>
  <c r="O2262" i="3" a="1"/>
  <c r="O2262" i="3" s="1"/>
  <c r="P2262" i="3" s="1" a="1"/>
  <c r="P2262" i="3" s="1"/>
  <c r="G2262" i="3"/>
  <c r="H2262" i="3" s="1" a="1"/>
  <c r="H2262" i="3" s="1"/>
  <c r="S2261" i="3"/>
  <c r="T2261" i="3" s="1"/>
  <c r="O2261" i="3" a="1"/>
  <c r="O2261" i="3" s="1"/>
  <c r="P2261" i="3" s="1" a="1"/>
  <c r="P2261" i="3" s="1"/>
  <c r="G2261" i="3"/>
  <c r="H2261" i="3" s="1" a="1"/>
  <c r="H2261" i="3" s="1"/>
  <c r="S2260" i="3"/>
  <c r="T2260" i="3" s="1"/>
  <c r="O2260" i="3" a="1"/>
  <c r="O2260" i="3" s="1"/>
  <c r="P2260" i="3" s="1" a="1"/>
  <c r="P2260" i="3" s="1"/>
  <c r="G2260" i="3"/>
  <c r="H2260" i="3" s="1" a="1"/>
  <c r="H2260" i="3" s="1"/>
  <c r="S2259" i="3"/>
  <c r="T2259" i="3" s="1"/>
  <c r="O2259" i="3" a="1"/>
  <c r="O2259" i="3" s="1"/>
  <c r="P2259" i="3" s="1" a="1"/>
  <c r="P2259" i="3" s="1"/>
  <c r="G2259" i="3"/>
  <c r="H2259" i="3" s="1" a="1"/>
  <c r="H2259" i="3" s="1"/>
  <c r="S2258" i="3"/>
  <c r="T2258" i="3" s="1"/>
  <c r="O2258" i="3" a="1"/>
  <c r="O2258" i="3" s="1"/>
  <c r="P2258" i="3" s="1" a="1"/>
  <c r="P2258" i="3" s="1"/>
  <c r="G2258" i="3"/>
  <c r="H2258" i="3" s="1" a="1"/>
  <c r="H2258" i="3" s="1"/>
  <c r="S2257" i="3"/>
  <c r="T2257" i="3" s="1"/>
  <c r="O2257" i="3" a="1"/>
  <c r="O2257" i="3" s="1"/>
  <c r="P2257" i="3" s="1" a="1"/>
  <c r="P2257" i="3" s="1"/>
  <c r="G2257" i="3"/>
  <c r="H2257" i="3" s="1" a="1"/>
  <c r="H2257" i="3" s="1"/>
  <c r="S2256" i="3"/>
  <c r="T2256" i="3" s="1"/>
  <c r="O2256" i="3" a="1"/>
  <c r="O2256" i="3" s="1"/>
  <c r="P2256" i="3" s="1" a="1"/>
  <c r="P2256" i="3" s="1"/>
  <c r="G2256" i="3"/>
  <c r="H2256" i="3" s="1" a="1"/>
  <c r="H2256" i="3" s="1"/>
  <c r="S2255" i="3"/>
  <c r="T2255" i="3" s="1"/>
  <c r="O2255" i="3" a="1"/>
  <c r="O2255" i="3" s="1"/>
  <c r="P2255" i="3" s="1" a="1"/>
  <c r="P2255" i="3" s="1"/>
  <c r="G2255" i="3"/>
  <c r="H2255" i="3" s="1" a="1"/>
  <c r="H2255" i="3" s="1"/>
  <c r="S2254" i="3"/>
  <c r="T2254" i="3" s="1"/>
  <c r="O2254" i="3" a="1"/>
  <c r="O2254" i="3" s="1"/>
  <c r="P2254" i="3" s="1" a="1"/>
  <c r="P2254" i="3" s="1"/>
  <c r="G2254" i="3"/>
  <c r="H2254" i="3" s="1" a="1"/>
  <c r="H2254" i="3" s="1"/>
  <c r="S2253" i="3"/>
  <c r="T2253" i="3" s="1"/>
  <c r="O2253" i="3" a="1"/>
  <c r="O2253" i="3" s="1"/>
  <c r="P2253" i="3" s="1" a="1"/>
  <c r="P2253" i="3" s="1"/>
  <c r="G2253" i="3"/>
  <c r="H2253" i="3" s="1" a="1"/>
  <c r="H2253" i="3" s="1"/>
  <c r="S2252" i="3"/>
  <c r="T2252" i="3" s="1"/>
  <c r="O2252" i="3" a="1"/>
  <c r="O2252" i="3" s="1"/>
  <c r="P2252" i="3" s="1" a="1"/>
  <c r="P2252" i="3" s="1"/>
  <c r="G2252" i="3"/>
  <c r="H2252" i="3" s="1" a="1"/>
  <c r="H2252" i="3" s="1"/>
  <c r="S2251" i="3"/>
  <c r="T2251" i="3" s="1"/>
  <c r="O2251" i="3" a="1"/>
  <c r="O2251" i="3" s="1"/>
  <c r="P2251" i="3" s="1" a="1"/>
  <c r="P2251" i="3" s="1"/>
  <c r="G2251" i="3"/>
  <c r="H2251" i="3" s="1" a="1"/>
  <c r="H2251" i="3" s="1"/>
  <c r="S2250" i="3"/>
  <c r="T2250" i="3" s="1"/>
  <c r="O2250" i="3" a="1"/>
  <c r="O2250" i="3" s="1"/>
  <c r="P2250" i="3" s="1" a="1"/>
  <c r="P2250" i="3" s="1"/>
  <c r="G2250" i="3"/>
  <c r="H2250" i="3" s="1" a="1"/>
  <c r="H2250" i="3" s="1"/>
  <c r="S2249" i="3"/>
  <c r="T2249" i="3" s="1"/>
  <c r="O2249" i="3" a="1"/>
  <c r="O2249" i="3" s="1"/>
  <c r="P2249" i="3" s="1" a="1"/>
  <c r="P2249" i="3" s="1"/>
  <c r="G2249" i="3"/>
  <c r="H2249" i="3" s="1" a="1"/>
  <c r="H2249" i="3" s="1"/>
  <c r="S2248" i="3"/>
  <c r="T2248" i="3" s="1"/>
  <c r="O2248" i="3" a="1"/>
  <c r="O2248" i="3" s="1"/>
  <c r="P2248" i="3" s="1" a="1"/>
  <c r="P2248" i="3" s="1"/>
  <c r="G2248" i="3"/>
  <c r="H2248" i="3" s="1" a="1"/>
  <c r="H2248" i="3" s="1"/>
  <c r="S2247" i="3"/>
  <c r="T2247" i="3" s="1"/>
  <c r="O2247" i="3" a="1"/>
  <c r="O2247" i="3" s="1"/>
  <c r="P2247" i="3" s="1" a="1"/>
  <c r="P2247" i="3" s="1"/>
  <c r="G2247" i="3"/>
  <c r="H2247" i="3" s="1" a="1"/>
  <c r="H2247" i="3" s="1"/>
  <c r="S2246" i="3"/>
  <c r="T2246" i="3" s="1"/>
  <c r="O2246" i="3" a="1"/>
  <c r="O2246" i="3" s="1"/>
  <c r="P2246" i="3" s="1" a="1"/>
  <c r="P2246" i="3" s="1"/>
  <c r="G2246" i="3"/>
  <c r="H2246" i="3" s="1" a="1"/>
  <c r="H2246" i="3" s="1"/>
  <c r="S2245" i="3"/>
  <c r="T2245" i="3" s="1"/>
  <c r="O2245" i="3" a="1"/>
  <c r="O2245" i="3" s="1"/>
  <c r="P2245" i="3" s="1" a="1"/>
  <c r="P2245" i="3" s="1"/>
  <c r="G2245" i="3"/>
  <c r="H2245" i="3" s="1" a="1"/>
  <c r="H2245" i="3" s="1"/>
  <c r="S2040" i="3"/>
  <c r="T2040" i="3" s="1"/>
  <c r="O2040" i="3" a="1"/>
  <c r="O2040" i="3" s="1"/>
  <c r="P2040" i="3" s="1" a="1"/>
  <c r="P2040" i="3" s="1"/>
  <c r="G2040" i="3"/>
  <c r="H2040" i="3" s="1" a="1"/>
  <c r="H2040" i="3" s="1"/>
  <c r="S2039" i="3"/>
  <c r="T2039" i="3" s="1"/>
  <c r="O2039" i="3" a="1"/>
  <c r="O2039" i="3" s="1"/>
  <c r="P2039" i="3" s="1" a="1"/>
  <c r="P2039" i="3" s="1"/>
  <c r="G2039" i="3"/>
  <c r="H2039" i="3" s="1" a="1"/>
  <c r="H2039" i="3" s="1"/>
  <c r="S2038" i="3"/>
  <c r="T2038" i="3" s="1"/>
  <c r="O2038" i="3" a="1"/>
  <c r="O2038" i="3" s="1"/>
  <c r="P2038" i="3" s="1" a="1"/>
  <c r="P2038" i="3" s="1"/>
  <c r="G2038" i="3"/>
  <c r="H2038" i="3" s="1" a="1"/>
  <c r="H2038" i="3" s="1"/>
  <c r="S2037" i="3"/>
  <c r="T2037" i="3" s="1"/>
  <c r="O2037" i="3" a="1"/>
  <c r="O2037" i="3" s="1"/>
  <c r="P2037" i="3" s="1" a="1"/>
  <c r="P2037" i="3" s="1"/>
  <c r="G2037" i="3"/>
  <c r="H2037" i="3" s="1" a="1"/>
  <c r="H2037" i="3" s="1"/>
  <c r="S2036" i="3"/>
  <c r="T2036" i="3" s="1"/>
  <c r="O2036" i="3" a="1"/>
  <c r="O2036" i="3" s="1"/>
  <c r="P2036" i="3" s="1" a="1"/>
  <c r="P2036" i="3" s="1"/>
  <c r="G2036" i="3"/>
  <c r="H2036" i="3" s="1" a="1"/>
  <c r="H2036" i="3" s="1"/>
  <c r="S2035" i="3"/>
  <c r="T2035" i="3" s="1"/>
  <c r="O2035" i="3" a="1"/>
  <c r="O2035" i="3" s="1"/>
  <c r="P2035" i="3" s="1" a="1"/>
  <c r="P2035" i="3" s="1"/>
  <c r="G2035" i="3"/>
  <c r="H2035" i="3" s="1" a="1"/>
  <c r="H2035" i="3" s="1"/>
  <c r="S2034" i="3"/>
  <c r="T2034" i="3" s="1"/>
  <c r="O2034" i="3" a="1"/>
  <c r="O2034" i="3" s="1"/>
  <c r="P2034" i="3" s="1" a="1"/>
  <c r="P2034" i="3" s="1"/>
  <c r="G2034" i="3"/>
  <c r="H2034" i="3" s="1" a="1"/>
  <c r="H2034" i="3" s="1"/>
  <c r="S2033" i="3"/>
  <c r="T2033" i="3" s="1"/>
  <c r="O2033" i="3" a="1"/>
  <c r="O2033" i="3" s="1"/>
  <c r="P2033" i="3" s="1" a="1"/>
  <c r="P2033" i="3" s="1"/>
  <c r="G2033" i="3"/>
  <c r="H2033" i="3" s="1" a="1"/>
  <c r="H2033" i="3" s="1"/>
  <c r="S2032" i="3"/>
  <c r="T2032" i="3" s="1"/>
  <c r="O2032" i="3" a="1"/>
  <c r="O2032" i="3" s="1"/>
  <c r="P2032" i="3" s="1" a="1"/>
  <c r="P2032" i="3" s="1"/>
  <c r="G2032" i="3"/>
  <c r="H2032" i="3" s="1" a="1"/>
  <c r="H2032" i="3" s="1"/>
  <c r="S2031" i="3"/>
  <c r="T2031" i="3" s="1"/>
  <c r="O2031" i="3" a="1"/>
  <c r="O2031" i="3" s="1"/>
  <c r="P2031" i="3" s="1" a="1"/>
  <c r="P2031" i="3" s="1"/>
  <c r="G2031" i="3"/>
  <c r="H2031" i="3" s="1" a="1"/>
  <c r="H2031" i="3" s="1"/>
  <c r="S2030" i="3"/>
  <c r="T2030" i="3" s="1"/>
  <c r="O2030" i="3" a="1"/>
  <c r="O2030" i="3" s="1"/>
  <c r="P2030" i="3" s="1" a="1"/>
  <c r="P2030" i="3" s="1"/>
  <c r="G2030" i="3"/>
  <c r="H2030" i="3" s="1" a="1"/>
  <c r="H2030" i="3" s="1"/>
  <c r="S2029" i="3"/>
  <c r="T2029" i="3" s="1"/>
  <c r="O2029" i="3" a="1"/>
  <c r="O2029" i="3" s="1"/>
  <c r="P2029" i="3" s="1" a="1"/>
  <c r="P2029" i="3" s="1"/>
  <c r="G2029" i="3"/>
  <c r="H2029" i="3" s="1" a="1"/>
  <c r="H2029" i="3" s="1"/>
  <c r="S2028" i="3"/>
  <c r="T2028" i="3" s="1"/>
  <c r="O2028" i="3" a="1"/>
  <c r="O2028" i="3" s="1"/>
  <c r="P2028" i="3" s="1" a="1"/>
  <c r="P2028" i="3" s="1"/>
  <c r="G2028" i="3"/>
  <c r="H2028" i="3" s="1" a="1"/>
  <c r="H2028" i="3" s="1"/>
  <c r="S2027" i="3"/>
  <c r="T2027" i="3" s="1"/>
  <c r="O2027" i="3" a="1"/>
  <c r="O2027" i="3" s="1"/>
  <c r="P2027" i="3" s="1" a="1"/>
  <c r="P2027" i="3" s="1"/>
  <c r="G2027" i="3"/>
  <c r="H2027" i="3" s="1" a="1"/>
  <c r="H2027" i="3" s="1"/>
  <c r="S2026" i="3"/>
  <c r="T2026" i="3" s="1"/>
  <c r="O2026" i="3" a="1"/>
  <c r="O2026" i="3" s="1"/>
  <c r="P2026" i="3" s="1" a="1"/>
  <c r="P2026" i="3" s="1"/>
  <c r="G2026" i="3"/>
  <c r="H2026" i="3" s="1" a="1"/>
  <c r="H2026" i="3" s="1"/>
  <c r="S2025" i="3"/>
  <c r="T2025" i="3" s="1"/>
  <c r="O2025" i="3" a="1"/>
  <c r="O2025" i="3" s="1"/>
  <c r="P2025" i="3" s="1" a="1"/>
  <c r="P2025" i="3" s="1"/>
  <c r="G2025" i="3"/>
  <c r="H2025" i="3" s="1" a="1"/>
  <c r="H2025" i="3" s="1"/>
  <c r="S2024" i="3"/>
  <c r="T2024" i="3" s="1"/>
  <c r="O2024" i="3" a="1"/>
  <c r="O2024" i="3" s="1"/>
  <c r="P2024" i="3" s="1" a="1"/>
  <c r="P2024" i="3" s="1"/>
  <c r="G2024" i="3"/>
  <c r="H2024" i="3" s="1" a="1"/>
  <c r="H2024" i="3" s="1"/>
  <c r="S2023" i="3"/>
  <c r="T2023" i="3" s="1"/>
  <c r="O2023" i="3" a="1"/>
  <c r="O2023" i="3" s="1"/>
  <c r="P2023" i="3" s="1" a="1"/>
  <c r="P2023" i="3" s="1"/>
  <c r="G2023" i="3"/>
  <c r="H2023" i="3" s="1" a="1"/>
  <c r="H2023" i="3" s="1"/>
  <c r="S2022" i="3"/>
  <c r="T2022" i="3" s="1"/>
  <c r="O2022" i="3" a="1"/>
  <c r="O2022" i="3" s="1"/>
  <c r="P2022" i="3" s="1" a="1"/>
  <c r="P2022" i="3" s="1"/>
  <c r="G2022" i="3"/>
  <c r="H2022" i="3" s="1" a="1"/>
  <c r="H2022" i="3" s="1"/>
  <c r="S2021" i="3"/>
  <c r="T2021" i="3" s="1"/>
  <c r="O2021" i="3" a="1"/>
  <c r="O2021" i="3" s="1"/>
  <c r="P2021" i="3" s="1" a="1"/>
  <c r="P2021" i="3" s="1"/>
  <c r="G2021" i="3"/>
  <c r="H2021" i="3" s="1" a="1"/>
  <c r="H2021" i="3" s="1"/>
  <c r="S2020" i="3"/>
  <c r="T2020" i="3" s="1"/>
  <c r="O2020" i="3" a="1"/>
  <c r="O2020" i="3" s="1"/>
  <c r="P2020" i="3" s="1" a="1"/>
  <c r="P2020" i="3" s="1"/>
  <c r="G2020" i="3"/>
  <c r="H2020" i="3" s="1" a="1"/>
  <c r="H2020" i="3" s="1"/>
  <c r="S2019" i="3"/>
  <c r="T2019" i="3" s="1"/>
  <c r="O2019" i="3" a="1"/>
  <c r="O2019" i="3" s="1"/>
  <c r="P2019" i="3" s="1" a="1"/>
  <c r="P2019" i="3" s="1"/>
  <c r="G2019" i="3"/>
  <c r="H2019" i="3" s="1" a="1"/>
  <c r="H2019" i="3" s="1"/>
  <c r="S2018" i="3"/>
  <c r="T2018" i="3" s="1"/>
  <c r="O2018" i="3" a="1"/>
  <c r="O2018" i="3" s="1"/>
  <c r="P2018" i="3" s="1" a="1"/>
  <c r="P2018" i="3" s="1"/>
  <c r="G2018" i="3"/>
  <c r="H2018" i="3" s="1" a="1"/>
  <c r="H2018" i="3" s="1"/>
  <c r="S2017" i="3"/>
  <c r="T2017" i="3" s="1"/>
  <c r="O2017" i="3" a="1"/>
  <c r="O2017" i="3" s="1"/>
  <c r="P2017" i="3" s="1" a="1"/>
  <c r="P2017" i="3" s="1"/>
  <c r="G2017" i="3"/>
  <c r="H2017" i="3" s="1" a="1"/>
  <c r="H2017" i="3" s="1"/>
  <c r="S2016" i="3"/>
  <c r="T2016" i="3" s="1"/>
  <c r="O2016" i="3" a="1"/>
  <c r="O2016" i="3" s="1"/>
  <c r="P2016" i="3" s="1" a="1"/>
  <c r="P2016" i="3" s="1"/>
  <c r="G2016" i="3"/>
  <c r="H2016" i="3" s="1" a="1"/>
  <c r="H2016" i="3" s="1"/>
  <c r="S2015" i="3"/>
  <c r="T2015" i="3" s="1"/>
  <c r="O2015" i="3" a="1"/>
  <c r="O2015" i="3" s="1"/>
  <c r="P2015" i="3" s="1" a="1"/>
  <c r="P2015" i="3" s="1"/>
  <c r="G2015" i="3"/>
  <c r="H2015" i="3" s="1" a="1"/>
  <c r="H2015" i="3" s="1"/>
  <c r="S2014" i="3"/>
  <c r="T2014" i="3" s="1"/>
  <c r="O2014" i="3" a="1"/>
  <c r="O2014" i="3" s="1"/>
  <c r="P2014" i="3" s="1" a="1"/>
  <c r="P2014" i="3" s="1"/>
  <c r="G2014" i="3"/>
  <c r="H2014" i="3" s="1" a="1"/>
  <c r="H2014" i="3" s="1"/>
  <c r="S2013" i="3"/>
  <c r="T2013" i="3" s="1"/>
  <c r="O2013" i="3" a="1"/>
  <c r="O2013" i="3" s="1"/>
  <c r="P2013" i="3" s="1" a="1"/>
  <c r="P2013" i="3" s="1"/>
  <c r="G2013" i="3"/>
  <c r="H2013" i="3" s="1" a="1"/>
  <c r="H2013" i="3" s="1"/>
  <c r="S2012" i="3"/>
  <c r="T2012" i="3" s="1"/>
  <c r="O2012" i="3" a="1"/>
  <c r="O2012" i="3" s="1"/>
  <c r="P2012" i="3" s="1" a="1"/>
  <c r="P2012" i="3" s="1"/>
  <c r="G2012" i="3"/>
  <c r="H2012" i="3" s="1" a="1"/>
  <c r="H2012" i="3" s="1"/>
  <c r="S2011" i="3"/>
  <c r="T2011" i="3" s="1"/>
  <c r="O2011" i="3" a="1"/>
  <c r="O2011" i="3" s="1"/>
  <c r="P2011" i="3" s="1" a="1"/>
  <c r="P2011" i="3" s="1"/>
  <c r="G2011" i="3"/>
  <c r="H2011" i="3" s="1" a="1"/>
  <c r="H2011" i="3" s="1"/>
  <c r="S2010" i="3"/>
  <c r="T2010" i="3" s="1"/>
  <c r="O2010" i="3" a="1"/>
  <c r="O2010" i="3" s="1"/>
  <c r="P2010" i="3" s="1" a="1"/>
  <c r="P2010" i="3" s="1"/>
  <c r="G2010" i="3"/>
  <c r="H2010" i="3" s="1" a="1"/>
  <c r="H2010" i="3" s="1"/>
  <c r="S2009" i="3"/>
  <c r="T2009" i="3" s="1"/>
  <c r="O2009" i="3" a="1"/>
  <c r="O2009" i="3" s="1"/>
  <c r="P2009" i="3" s="1" a="1"/>
  <c r="P2009" i="3" s="1"/>
  <c r="G2009" i="3"/>
  <c r="H2009" i="3" s="1" a="1"/>
  <c r="H2009" i="3" s="1"/>
  <c r="S2008" i="3"/>
  <c r="T2008" i="3" s="1"/>
  <c r="O2008" i="3" a="1"/>
  <c r="O2008" i="3" s="1"/>
  <c r="P2008" i="3" s="1" a="1"/>
  <c r="P2008" i="3" s="1"/>
  <c r="G2008" i="3"/>
  <c r="H2008" i="3" s="1" a="1"/>
  <c r="H2008" i="3" s="1"/>
  <c r="S2007" i="3"/>
  <c r="T2007" i="3" s="1"/>
  <c r="O2007" i="3" a="1"/>
  <c r="O2007" i="3" s="1"/>
  <c r="P2007" i="3" s="1" a="1"/>
  <c r="P2007" i="3" s="1"/>
  <c r="G2007" i="3"/>
  <c r="H2007" i="3" s="1" a="1"/>
  <c r="H2007" i="3" s="1"/>
  <c r="S2006" i="3"/>
  <c r="T2006" i="3" s="1"/>
  <c r="O2006" i="3" a="1"/>
  <c r="O2006" i="3" s="1"/>
  <c r="P2006" i="3" s="1" a="1"/>
  <c r="P2006" i="3" s="1"/>
  <c r="G2006" i="3"/>
  <c r="H2006" i="3" s="1" a="1"/>
  <c r="H2006" i="3" s="1"/>
  <c r="S2005" i="3"/>
  <c r="T2005" i="3" s="1"/>
  <c r="O2005" i="3" a="1"/>
  <c r="O2005" i="3" s="1"/>
  <c r="P2005" i="3" s="1" a="1"/>
  <c r="P2005" i="3" s="1"/>
  <c r="G2005" i="3"/>
  <c r="H2005" i="3" s="1" a="1"/>
  <c r="H2005" i="3" s="1"/>
  <c r="S2004" i="3"/>
  <c r="T2004" i="3" s="1"/>
  <c r="O2004" i="3" a="1"/>
  <c r="O2004" i="3" s="1"/>
  <c r="P2004" i="3" s="1" a="1"/>
  <c r="P2004" i="3" s="1"/>
  <c r="G2004" i="3"/>
  <c r="H2004" i="3" s="1" a="1"/>
  <c r="H2004" i="3" s="1"/>
  <c r="S2003" i="3"/>
  <c r="T2003" i="3" s="1"/>
  <c r="O2003" i="3" a="1"/>
  <c r="O2003" i="3" s="1"/>
  <c r="P2003" i="3" s="1" a="1"/>
  <c r="P2003" i="3" s="1"/>
  <c r="G2003" i="3"/>
  <c r="H2003" i="3" s="1" a="1"/>
  <c r="H2003" i="3" s="1"/>
  <c r="S2002" i="3"/>
  <c r="T2002" i="3" s="1"/>
  <c r="O2002" i="3" a="1"/>
  <c r="O2002" i="3" s="1"/>
  <c r="P2002" i="3" s="1" a="1"/>
  <c r="P2002" i="3" s="1"/>
  <c r="G2002" i="3"/>
  <c r="H2002" i="3" s="1" a="1"/>
  <c r="H2002" i="3" s="1"/>
  <c r="S2001" i="3"/>
  <c r="T2001" i="3" s="1"/>
  <c r="O2001" i="3" a="1"/>
  <c r="O2001" i="3" s="1"/>
  <c r="P2001" i="3" s="1" a="1"/>
  <c r="P2001" i="3" s="1"/>
  <c r="G2001" i="3"/>
  <c r="H2001" i="3" s="1" a="1"/>
  <c r="H2001" i="3" s="1"/>
  <c r="S2000" i="3"/>
  <c r="T2000" i="3" s="1"/>
  <c r="O2000" i="3" a="1"/>
  <c r="O2000" i="3" s="1"/>
  <c r="P2000" i="3" s="1" a="1"/>
  <c r="P2000" i="3" s="1"/>
  <c r="G2000" i="3"/>
  <c r="H2000" i="3" s="1" a="1"/>
  <c r="H2000" i="3" s="1"/>
  <c r="S1999" i="3"/>
  <c r="T1999" i="3" s="1"/>
  <c r="O1999" i="3" a="1"/>
  <c r="O1999" i="3" s="1"/>
  <c r="P1999" i="3" s="1" a="1"/>
  <c r="P1999" i="3" s="1"/>
  <c r="G1999" i="3"/>
  <c r="H1999" i="3" s="1" a="1"/>
  <c r="H1999" i="3" s="1"/>
  <c r="S1998" i="3"/>
  <c r="T1998" i="3" s="1"/>
  <c r="O1998" i="3" a="1"/>
  <c r="O1998" i="3" s="1"/>
  <c r="P1998" i="3" s="1" a="1"/>
  <c r="P1998" i="3" s="1"/>
  <c r="G1998" i="3"/>
  <c r="H1998" i="3" s="1" a="1"/>
  <c r="H1998" i="3" s="1"/>
  <c r="S1997" i="3"/>
  <c r="T1997" i="3" s="1"/>
  <c r="O1997" i="3" a="1"/>
  <c r="O1997" i="3" s="1"/>
  <c r="P1997" i="3" s="1" a="1"/>
  <c r="P1997" i="3" s="1"/>
  <c r="G1997" i="3"/>
  <c r="H1997" i="3" s="1" a="1"/>
  <c r="H1997" i="3" s="1"/>
  <c r="S1996" i="3"/>
  <c r="T1996" i="3" s="1"/>
  <c r="O1996" i="3" a="1"/>
  <c r="O1996" i="3" s="1"/>
  <c r="P1996" i="3" s="1" a="1"/>
  <c r="P1996" i="3" s="1"/>
  <c r="G1996" i="3"/>
  <c r="H1996" i="3" s="1" a="1"/>
  <c r="H1996" i="3" s="1"/>
  <c r="S1995" i="3"/>
  <c r="T1995" i="3" s="1"/>
  <c r="O1995" i="3" a="1"/>
  <c r="O1995" i="3" s="1"/>
  <c r="P1995" i="3" s="1" a="1"/>
  <c r="P1995" i="3" s="1"/>
  <c r="G1995" i="3"/>
  <c r="H1995" i="3" s="1" a="1"/>
  <c r="H1995" i="3" s="1"/>
  <c r="S1994" i="3"/>
  <c r="T1994" i="3" s="1"/>
  <c r="O1994" i="3" a="1"/>
  <c r="O1994" i="3" s="1"/>
  <c r="P1994" i="3" s="1" a="1"/>
  <c r="P1994" i="3" s="1"/>
  <c r="G1994" i="3"/>
  <c r="H1994" i="3" s="1" a="1"/>
  <c r="H1994" i="3" s="1"/>
  <c r="S1993" i="3"/>
  <c r="T1993" i="3" s="1"/>
  <c r="O1993" i="3" a="1"/>
  <c r="O1993" i="3" s="1"/>
  <c r="P1993" i="3" s="1" a="1"/>
  <c r="P1993" i="3" s="1"/>
  <c r="G1993" i="3"/>
  <c r="H1993" i="3" s="1" a="1"/>
  <c r="H1993" i="3" s="1"/>
  <c r="S1992" i="3"/>
  <c r="T1992" i="3" s="1"/>
  <c r="O1992" i="3" a="1"/>
  <c r="O1992" i="3" s="1"/>
  <c r="P1992" i="3" s="1" a="1"/>
  <c r="P1992" i="3" s="1"/>
  <c r="G1992" i="3"/>
  <c r="H1992" i="3" s="1" a="1"/>
  <c r="H1992" i="3" s="1"/>
  <c r="S1991" i="3"/>
  <c r="T1991" i="3" s="1"/>
  <c r="O1991" i="3" a="1"/>
  <c r="O1991" i="3" s="1"/>
  <c r="P1991" i="3" s="1" a="1"/>
  <c r="P1991" i="3" s="1"/>
  <c r="G1991" i="3"/>
  <c r="H1991" i="3" s="1" a="1"/>
  <c r="H1991" i="3" s="1"/>
  <c r="S1990" i="3"/>
  <c r="T1990" i="3" s="1"/>
  <c r="O1990" i="3" a="1"/>
  <c r="O1990" i="3" s="1"/>
  <c r="P1990" i="3" s="1" a="1"/>
  <c r="P1990" i="3" s="1"/>
  <c r="G1990" i="3"/>
  <c r="H1990" i="3" s="1" a="1"/>
  <c r="H1990" i="3" s="1"/>
  <c r="S1989" i="3"/>
  <c r="T1989" i="3" s="1"/>
  <c r="O1989" i="3" a="1"/>
  <c r="O1989" i="3" s="1"/>
  <c r="P1989" i="3" s="1" a="1"/>
  <c r="P1989" i="3" s="1"/>
  <c r="G1989" i="3"/>
  <c r="H1989" i="3" s="1" a="1"/>
  <c r="H1989" i="3" s="1"/>
  <c r="S1988" i="3"/>
  <c r="T1988" i="3" s="1"/>
  <c r="O1988" i="3" a="1"/>
  <c r="O1988" i="3" s="1"/>
  <c r="P1988" i="3" s="1" a="1"/>
  <c r="P1988" i="3" s="1"/>
  <c r="G1988" i="3"/>
  <c r="H1988" i="3" s="1" a="1"/>
  <c r="H1988" i="3" s="1"/>
  <c r="S1987" i="3"/>
  <c r="T1987" i="3" s="1"/>
  <c r="O1987" i="3" a="1"/>
  <c r="O1987" i="3" s="1"/>
  <c r="P1987" i="3" s="1" a="1"/>
  <c r="P1987" i="3" s="1"/>
  <c r="G1987" i="3"/>
  <c r="H1987" i="3" s="1" a="1"/>
  <c r="H1987" i="3" s="1"/>
  <c r="S1934" i="3"/>
  <c r="T1934" i="3" s="1"/>
  <c r="O1934" i="3" a="1"/>
  <c r="O1934" i="3" s="1"/>
  <c r="P1934" i="3" s="1" a="1"/>
  <c r="P1934" i="3" s="1"/>
  <c r="G1934" i="3"/>
  <c r="H1934" i="3" s="1" a="1"/>
  <c r="H1934" i="3" s="1"/>
  <c r="S1933" i="3"/>
  <c r="T1933" i="3" s="1"/>
  <c r="O1933" i="3" a="1"/>
  <c r="O1933" i="3" s="1"/>
  <c r="P1933" i="3" s="1" a="1"/>
  <c r="P1933" i="3" s="1"/>
  <c r="G1933" i="3"/>
  <c r="H1933" i="3" s="1" a="1"/>
  <c r="H1933" i="3" s="1"/>
  <c r="S1932" i="3"/>
  <c r="T1932" i="3" s="1"/>
  <c r="O1932" i="3" a="1"/>
  <c r="O1932" i="3" s="1"/>
  <c r="P1932" i="3" s="1" a="1"/>
  <c r="P1932" i="3" s="1"/>
  <c r="G1932" i="3"/>
  <c r="H1932" i="3" s="1" a="1"/>
  <c r="H1932" i="3" s="1"/>
  <c r="S1931" i="3"/>
  <c r="T1931" i="3" s="1"/>
  <c r="O1931" i="3" a="1"/>
  <c r="O1931" i="3" s="1"/>
  <c r="P1931" i="3" s="1" a="1"/>
  <c r="P1931" i="3" s="1"/>
  <c r="G1931" i="3"/>
  <c r="H1931" i="3" s="1" a="1"/>
  <c r="H1931" i="3" s="1"/>
  <c r="S1930" i="3"/>
  <c r="T1930" i="3" s="1"/>
  <c r="O1930" i="3" a="1"/>
  <c r="O1930" i="3" s="1"/>
  <c r="P1930" i="3" s="1" a="1"/>
  <c r="P1930" i="3" s="1"/>
  <c r="G1930" i="3"/>
  <c r="H1930" i="3" s="1" a="1"/>
  <c r="H1930" i="3" s="1"/>
  <c r="S1929" i="3"/>
  <c r="T1929" i="3" s="1"/>
  <c r="O1929" i="3" a="1"/>
  <c r="O1929" i="3" s="1"/>
  <c r="P1929" i="3" s="1" a="1"/>
  <c r="P1929" i="3" s="1"/>
  <c r="G1929" i="3"/>
  <c r="H1929" i="3" s="1" a="1"/>
  <c r="H1929" i="3" s="1"/>
  <c r="S1928" i="3"/>
  <c r="T1928" i="3" s="1"/>
  <c r="O1928" i="3" a="1"/>
  <c r="O1928" i="3" s="1"/>
  <c r="P1928" i="3" s="1" a="1"/>
  <c r="P1928" i="3" s="1"/>
  <c r="G1928" i="3"/>
  <c r="H1928" i="3" s="1" a="1"/>
  <c r="H1928" i="3" s="1"/>
  <c r="S1927" i="3"/>
  <c r="T1927" i="3" s="1"/>
  <c r="O1927" i="3" a="1"/>
  <c r="O1927" i="3" s="1"/>
  <c r="P1927" i="3" s="1" a="1"/>
  <c r="P1927" i="3" s="1"/>
  <c r="G1927" i="3"/>
  <c r="H1927" i="3" s="1" a="1"/>
  <c r="H1927" i="3" s="1"/>
  <c r="S1926" i="3"/>
  <c r="T1926" i="3" s="1"/>
  <c r="O1926" i="3" a="1"/>
  <c r="O1926" i="3" s="1"/>
  <c r="P1926" i="3" s="1" a="1"/>
  <c r="P1926" i="3" s="1"/>
  <c r="G1926" i="3"/>
  <c r="H1926" i="3" s="1" a="1"/>
  <c r="H1926" i="3" s="1"/>
  <c r="S1925" i="3"/>
  <c r="T1925" i="3" s="1"/>
  <c r="O1925" i="3" a="1"/>
  <c r="O1925" i="3" s="1"/>
  <c r="P1925" i="3" s="1" a="1"/>
  <c r="P1925" i="3" s="1"/>
  <c r="G1925" i="3"/>
  <c r="H1925" i="3" s="1" a="1"/>
  <c r="H1925" i="3" s="1"/>
  <c r="S1924" i="3"/>
  <c r="T1924" i="3" s="1"/>
  <c r="O1924" i="3" a="1"/>
  <c r="O1924" i="3" s="1"/>
  <c r="P1924" i="3" s="1" a="1"/>
  <c r="P1924" i="3" s="1"/>
  <c r="G1924" i="3"/>
  <c r="H1924" i="3" s="1" a="1"/>
  <c r="H1924" i="3" s="1"/>
  <c r="S1923" i="3"/>
  <c r="T1923" i="3" s="1"/>
  <c r="O1923" i="3" a="1"/>
  <c r="O1923" i="3" s="1"/>
  <c r="P1923" i="3" s="1" a="1"/>
  <c r="P1923" i="3" s="1"/>
  <c r="G1923" i="3"/>
  <c r="H1923" i="3" s="1" a="1"/>
  <c r="H1923" i="3" s="1"/>
  <c r="S1922" i="3"/>
  <c r="T1922" i="3" s="1"/>
  <c r="O1922" i="3" a="1"/>
  <c r="O1922" i="3" s="1"/>
  <c r="P1922" i="3" s="1" a="1"/>
  <c r="P1922" i="3" s="1"/>
  <c r="G1922" i="3"/>
  <c r="H1922" i="3" s="1" a="1"/>
  <c r="H1922" i="3" s="1"/>
  <c r="S1921" i="3"/>
  <c r="T1921" i="3" s="1"/>
  <c r="O1921" i="3" a="1"/>
  <c r="O1921" i="3" s="1"/>
  <c r="P1921" i="3" s="1" a="1"/>
  <c r="P1921" i="3" s="1"/>
  <c r="G1921" i="3"/>
  <c r="H1921" i="3" s="1" a="1"/>
  <c r="H1921" i="3" s="1"/>
  <c r="S1920" i="3"/>
  <c r="T1920" i="3" s="1"/>
  <c r="O1920" i="3" a="1"/>
  <c r="O1920" i="3" s="1"/>
  <c r="P1920" i="3" s="1" a="1"/>
  <c r="P1920" i="3" s="1"/>
  <c r="G1920" i="3"/>
  <c r="H1920" i="3" s="1" a="1"/>
  <c r="H1920" i="3" s="1"/>
  <c r="S1919" i="3"/>
  <c r="T1919" i="3" s="1"/>
  <c r="O1919" i="3" a="1"/>
  <c r="O1919" i="3" s="1"/>
  <c r="P1919" i="3" s="1" a="1"/>
  <c r="P1919" i="3" s="1"/>
  <c r="G1919" i="3"/>
  <c r="H1919" i="3" s="1" a="1"/>
  <c r="H1919" i="3" s="1"/>
  <c r="S1918" i="3"/>
  <c r="T1918" i="3" s="1"/>
  <c r="O1918" i="3" a="1"/>
  <c r="O1918" i="3" s="1"/>
  <c r="P1918" i="3" s="1" a="1"/>
  <c r="P1918" i="3" s="1"/>
  <c r="G1918" i="3"/>
  <c r="H1918" i="3" s="1" a="1"/>
  <c r="H1918" i="3" s="1"/>
  <c r="S1917" i="3"/>
  <c r="T1917" i="3" s="1"/>
  <c r="O1917" i="3" a="1"/>
  <c r="O1917" i="3" s="1"/>
  <c r="P1917" i="3" s="1" a="1"/>
  <c r="P1917" i="3" s="1"/>
  <c r="G1917" i="3"/>
  <c r="H1917" i="3" s="1" a="1"/>
  <c r="H1917" i="3" s="1"/>
  <c r="S1916" i="3"/>
  <c r="T1916" i="3" s="1"/>
  <c r="O1916" i="3" a="1"/>
  <c r="O1916" i="3" s="1"/>
  <c r="P1916" i="3" s="1" a="1"/>
  <c r="P1916" i="3" s="1"/>
  <c r="G1916" i="3"/>
  <c r="H1916" i="3" s="1" a="1"/>
  <c r="H1916" i="3" s="1"/>
  <c r="S1915" i="3"/>
  <c r="T1915" i="3" s="1"/>
  <c r="O1915" i="3" a="1"/>
  <c r="O1915" i="3" s="1"/>
  <c r="P1915" i="3" s="1" a="1"/>
  <c r="P1915" i="3" s="1"/>
  <c r="G1915" i="3"/>
  <c r="H1915" i="3" s="1" a="1"/>
  <c r="H1915" i="3" s="1"/>
  <c r="S1914" i="3"/>
  <c r="T1914" i="3" s="1"/>
  <c r="O1914" i="3" a="1"/>
  <c r="O1914" i="3" s="1"/>
  <c r="P1914" i="3" s="1" a="1"/>
  <c r="P1914" i="3" s="1"/>
  <c r="G1914" i="3"/>
  <c r="H1914" i="3" s="1" a="1"/>
  <c r="H1914" i="3" s="1"/>
  <c r="S1913" i="3"/>
  <c r="T1913" i="3" s="1"/>
  <c r="O1913" i="3" a="1"/>
  <c r="O1913" i="3" s="1"/>
  <c r="P1913" i="3" s="1" a="1"/>
  <c r="P1913" i="3" s="1"/>
  <c r="G1913" i="3"/>
  <c r="H1913" i="3" s="1" a="1"/>
  <c r="H1913" i="3" s="1"/>
  <c r="S1912" i="3"/>
  <c r="T1912" i="3" s="1"/>
  <c r="O1912" i="3" a="1"/>
  <c r="O1912" i="3" s="1"/>
  <c r="P1912" i="3" s="1" a="1"/>
  <c r="P1912" i="3" s="1"/>
  <c r="G1912" i="3"/>
  <c r="H1912" i="3" s="1" a="1"/>
  <c r="H1912" i="3" s="1"/>
  <c r="S1911" i="3"/>
  <c r="T1911" i="3" s="1"/>
  <c r="O1911" i="3" a="1"/>
  <c r="O1911" i="3" s="1"/>
  <c r="P1911" i="3" s="1" a="1"/>
  <c r="P1911" i="3" s="1"/>
  <c r="G1911" i="3"/>
  <c r="H1911" i="3" s="1" a="1"/>
  <c r="H1911" i="3" s="1"/>
  <c r="S1910" i="3"/>
  <c r="T1910" i="3" s="1"/>
  <c r="O1910" i="3" a="1"/>
  <c r="O1910" i="3" s="1"/>
  <c r="P1910" i="3" s="1" a="1"/>
  <c r="P1910" i="3" s="1"/>
  <c r="G1910" i="3"/>
  <c r="H1910" i="3" s="1" a="1"/>
  <c r="H1910" i="3" s="1"/>
  <c r="S1909" i="3"/>
  <c r="T1909" i="3" s="1"/>
  <c r="O1909" i="3" a="1"/>
  <c r="O1909" i="3" s="1"/>
  <c r="P1909" i="3" s="1" a="1"/>
  <c r="P1909" i="3" s="1"/>
  <c r="G1909" i="3"/>
  <c r="H1909" i="3" s="1" a="1"/>
  <c r="H1909" i="3" s="1"/>
  <c r="S1908" i="3"/>
  <c r="T1908" i="3" s="1"/>
  <c r="O1908" i="3" a="1"/>
  <c r="O1908" i="3" s="1"/>
  <c r="P1908" i="3" s="1" a="1"/>
  <c r="P1908" i="3" s="1"/>
  <c r="G1908" i="3"/>
  <c r="H1908" i="3" s="1" a="1"/>
  <c r="H1908" i="3" s="1"/>
  <c r="S1907" i="3"/>
  <c r="T1907" i="3" s="1"/>
  <c r="O1907" i="3" a="1"/>
  <c r="O1907" i="3" s="1"/>
  <c r="P1907" i="3" s="1" a="1"/>
  <c r="P1907" i="3" s="1"/>
  <c r="G1907" i="3"/>
  <c r="H1907" i="3" s="1" a="1"/>
  <c r="H1907" i="3" s="1"/>
  <c r="S1906" i="3"/>
  <c r="T1906" i="3" s="1"/>
  <c r="O1906" i="3" a="1"/>
  <c r="O1906" i="3" s="1"/>
  <c r="P1906" i="3" s="1" a="1"/>
  <c r="P1906" i="3" s="1"/>
  <c r="G1906" i="3"/>
  <c r="H1906" i="3" s="1" a="1"/>
  <c r="H1906" i="3" s="1"/>
  <c r="S1905" i="3"/>
  <c r="T1905" i="3" s="1"/>
  <c r="O1905" i="3" a="1"/>
  <c r="O1905" i="3" s="1"/>
  <c r="P1905" i="3" s="1" a="1"/>
  <c r="P1905" i="3" s="1"/>
  <c r="G1905" i="3"/>
  <c r="H1905" i="3" s="1" a="1"/>
  <c r="H1905" i="3" s="1"/>
  <c r="S1904" i="3"/>
  <c r="T1904" i="3" s="1"/>
  <c r="O1904" i="3" a="1"/>
  <c r="O1904" i="3" s="1"/>
  <c r="P1904" i="3" s="1" a="1"/>
  <c r="P1904" i="3" s="1"/>
  <c r="G1904" i="3"/>
  <c r="H1904" i="3" s="1" a="1"/>
  <c r="H1904" i="3" s="1"/>
  <c r="S1903" i="3"/>
  <c r="T1903" i="3" s="1"/>
  <c r="O1903" i="3" a="1"/>
  <c r="O1903" i="3" s="1"/>
  <c r="P1903" i="3" s="1" a="1"/>
  <c r="P1903" i="3" s="1"/>
  <c r="G1903" i="3"/>
  <c r="H1903" i="3" s="1" a="1"/>
  <c r="H1903" i="3" s="1"/>
  <c r="S1902" i="3"/>
  <c r="T1902" i="3" s="1"/>
  <c r="O1902" i="3" a="1"/>
  <c r="O1902" i="3" s="1"/>
  <c r="P1902" i="3" s="1" a="1"/>
  <c r="P1902" i="3" s="1"/>
  <c r="G1902" i="3"/>
  <c r="H1902" i="3" s="1" a="1"/>
  <c r="H1902" i="3" s="1"/>
  <c r="S1901" i="3"/>
  <c r="T1901" i="3" s="1"/>
  <c r="O1901" i="3" a="1"/>
  <c r="O1901" i="3" s="1"/>
  <c r="P1901" i="3" s="1" a="1"/>
  <c r="P1901" i="3" s="1"/>
  <c r="G1901" i="3"/>
  <c r="H1901" i="3" s="1" a="1"/>
  <c r="H1901" i="3" s="1"/>
  <c r="S1900" i="3"/>
  <c r="T1900" i="3" s="1"/>
  <c r="O1900" i="3" a="1"/>
  <c r="O1900" i="3" s="1"/>
  <c r="P1900" i="3" s="1" a="1"/>
  <c r="P1900" i="3" s="1"/>
  <c r="G1900" i="3"/>
  <c r="H1900" i="3" s="1" a="1"/>
  <c r="H1900" i="3" s="1"/>
  <c r="S1899" i="3"/>
  <c r="T1899" i="3" s="1"/>
  <c r="O1899" i="3" a="1"/>
  <c r="O1899" i="3" s="1"/>
  <c r="P1899" i="3" s="1" a="1"/>
  <c r="P1899" i="3" s="1"/>
  <c r="G1899" i="3"/>
  <c r="H1899" i="3" s="1" a="1"/>
  <c r="H1899" i="3" s="1"/>
  <c r="S1898" i="3"/>
  <c r="T1898" i="3" s="1"/>
  <c r="O1898" i="3" a="1"/>
  <c r="O1898" i="3" s="1"/>
  <c r="P1898" i="3" s="1" a="1"/>
  <c r="P1898" i="3" s="1"/>
  <c r="G1898" i="3"/>
  <c r="H1898" i="3" s="1" a="1"/>
  <c r="H1898" i="3" s="1"/>
  <c r="S1897" i="3"/>
  <c r="T1897" i="3" s="1"/>
  <c r="O1897" i="3" a="1"/>
  <c r="O1897" i="3" s="1"/>
  <c r="P1897" i="3" s="1" a="1"/>
  <c r="P1897" i="3" s="1"/>
  <c r="G1897" i="3"/>
  <c r="H1897" i="3" s="1" a="1"/>
  <c r="H1897" i="3" s="1"/>
  <c r="S1896" i="3"/>
  <c r="T1896" i="3" s="1"/>
  <c r="O1896" i="3" a="1"/>
  <c r="O1896" i="3" s="1"/>
  <c r="P1896" i="3" s="1" a="1"/>
  <c r="P1896" i="3" s="1"/>
  <c r="G1896" i="3"/>
  <c r="H1896" i="3" s="1" a="1"/>
  <c r="H1896" i="3" s="1"/>
  <c r="S1895" i="3"/>
  <c r="T1895" i="3" s="1"/>
  <c r="O1895" i="3" a="1"/>
  <c r="O1895" i="3" s="1"/>
  <c r="P1895" i="3" s="1" a="1"/>
  <c r="P1895" i="3" s="1"/>
  <c r="G1895" i="3"/>
  <c r="H1895" i="3" s="1" a="1"/>
  <c r="H1895" i="3" s="1"/>
  <c r="S1894" i="3"/>
  <c r="T1894" i="3" s="1"/>
  <c r="O1894" i="3" a="1"/>
  <c r="O1894" i="3" s="1"/>
  <c r="P1894" i="3" s="1" a="1"/>
  <c r="P1894" i="3" s="1"/>
  <c r="G1894" i="3"/>
  <c r="H1894" i="3" s="1" a="1"/>
  <c r="H1894" i="3" s="1"/>
  <c r="S1893" i="3"/>
  <c r="T1893" i="3" s="1"/>
  <c r="O1893" i="3" a="1"/>
  <c r="O1893" i="3" s="1"/>
  <c r="P1893" i="3" s="1" a="1"/>
  <c r="P1893" i="3" s="1"/>
  <c r="G1893" i="3"/>
  <c r="H1893" i="3" s="1" a="1"/>
  <c r="H1893" i="3" s="1"/>
  <c r="S1892" i="3"/>
  <c r="T1892" i="3" s="1"/>
  <c r="O1892" i="3" a="1"/>
  <c r="O1892" i="3" s="1"/>
  <c r="P1892" i="3" s="1" a="1"/>
  <c r="P1892" i="3" s="1"/>
  <c r="G1892" i="3"/>
  <c r="H1892" i="3" s="1" a="1"/>
  <c r="H1892" i="3" s="1"/>
  <c r="S1891" i="3"/>
  <c r="T1891" i="3" s="1"/>
  <c r="O1891" i="3" a="1"/>
  <c r="O1891" i="3" s="1"/>
  <c r="P1891" i="3" s="1" a="1"/>
  <c r="P1891" i="3" s="1"/>
  <c r="G1891" i="3"/>
  <c r="H1891" i="3" s="1" a="1"/>
  <c r="H1891" i="3" s="1"/>
  <c r="S1890" i="3"/>
  <c r="T1890" i="3" s="1"/>
  <c r="O1890" i="3" a="1"/>
  <c r="O1890" i="3" s="1"/>
  <c r="P1890" i="3" s="1" a="1"/>
  <c r="P1890" i="3" s="1"/>
  <c r="G1890" i="3"/>
  <c r="H1890" i="3" s="1" a="1"/>
  <c r="H1890" i="3" s="1"/>
  <c r="S1889" i="3"/>
  <c r="T1889" i="3" s="1"/>
  <c r="O1889" i="3" a="1"/>
  <c r="O1889" i="3" s="1"/>
  <c r="P1889" i="3" s="1" a="1"/>
  <c r="P1889" i="3" s="1"/>
  <c r="G1889" i="3"/>
  <c r="H1889" i="3" s="1" a="1"/>
  <c r="H1889" i="3" s="1"/>
  <c r="S1888" i="3"/>
  <c r="T1888" i="3" s="1"/>
  <c r="O1888" i="3" a="1"/>
  <c r="O1888" i="3" s="1"/>
  <c r="P1888" i="3" s="1" a="1"/>
  <c r="P1888" i="3" s="1"/>
  <c r="G1888" i="3"/>
  <c r="H1888" i="3" s="1" a="1"/>
  <c r="H1888" i="3" s="1"/>
  <c r="S1887" i="3"/>
  <c r="T1887" i="3" s="1"/>
  <c r="O1887" i="3" a="1"/>
  <c r="O1887" i="3" s="1"/>
  <c r="P1887" i="3" s="1" a="1"/>
  <c r="P1887" i="3" s="1"/>
  <c r="G1887" i="3"/>
  <c r="H1887" i="3" s="1" a="1"/>
  <c r="H1887" i="3" s="1"/>
  <c r="S1886" i="3"/>
  <c r="T1886" i="3" s="1"/>
  <c r="O1886" i="3" a="1"/>
  <c r="O1886" i="3" s="1"/>
  <c r="P1886" i="3" s="1" a="1"/>
  <c r="P1886" i="3" s="1"/>
  <c r="G1886" i="3"/>
  <c r="H1886" i="3" s="1" a="1"/>
  <c r="H1886" i="3" s="1"/>
  <c r="S1885" i="3"/>
  <c r="T1885" i="3" s="1"/>
  <c r="O1885" i="3" a="1"/>
  <c r="O1885" i="3" s="1"/>
  <c r="P1885" i="3" s="1" a="1"/>
  <c r="P1885" i="3" s="1"/>
  <c r="G1885" i="3"/>
  <c r="H1885" i="3" s="1" a="1"/>
  <c r="H1885" i="3" s="1"/>
  <c r="S1884" i="3"/>
  <c r="T1884" i="3" s="1"/>
  <c r="O1884" i="3" a="1"/>
  <c r="O1884" i="3" s="1"/>
  <c r="P1884" i="3" s="1" a="1"/>
  <c r="P1884" i="3" s="1"/>
  <c r="G1884" i="3"/>
  <c r="H1884" i="3" s="1" a="1"/>
  <c r="H1884" i="3" s="1"/>
  <c r="S1883" i="3"/>
  <c r="T1883" i="3" s="1"/>
  <c r="O1883" i="3" a="1"/>
  <c r="O1883" i="3" s="1"/>
  <c r="P1883" i="3" s="1" a="1"/>
  <c r="P1883" i="3" s="1"/>
  <c r="G1883" i="3"/>
  <c r="H1883" i="3" s="1" a="1"/>
  <c r="H1883" i="3" s="1"/>
  <c r="S1873" i="3"/>
  <c r="T1873" i="3" s="1"/>
  <c r="O1873" i="3" a="1"/>
  <c r="O1873" i="3" s="1"/>
  <c r="G1873" i="3"/>
  <c r="H1873" i="3" s="1" a="1"/>
  <c r="H1873" i="3" s="1"/>
  <c r="S1872" i="3"/>
  <c r="T1872" i="3" s="1"/>
  <c r="O1872" i="3" a="1"/>
  <c r="O1872" i="3" s="1"/>
  <c r="G1872" i="3"/>
  <c r="H1872" i="3" s="1" a="1"/>
  <c r="H1872" i="3" s="1"/>
  <c r="S1871" i="3"/>
  <c r="T1871" i="3" s="1"/>
  <c r="O1871" i="3" a="1"/>
  <c r="O1871" i="3" s="1"/>
  <c r="G1871" i="3"/>
  <c r="H1871" i="3" s="1" a="1"/>
  <c r="H1871" i="3" s="1"/>
  <c r="S1870" i="3"/>
  <c r="T1870" i="3" s="1"/>
  <c r="O1870" i="3" a="1"/>
  <c r="O1870" i="3" s="1"/>
  <c r="G1870" i="3"/>
  <c r="H1870" i="3" s="1" a="1"/>
  <c r="H1870" i="3" s="1"/>
  <c r="S1869" i="3"/>
  <c r="T1869" i="3" s="1"/>
  <c r="O1869" i="3" a="1"/>
  <c r="O1869" i="3" s="1"/>
  <c r="G1869" i="3"/>
  <c r="H1869" i="3" s="1" a="1"/>
  <c r="H1869" i="3" s="1"/>
  <c r="S1868" i="3"/>
  <c r="T1868" i="3" s="1"/>
  <c r="O1868" i="3" a="1"/>
  <c r="O1868" i="3" s="1"/>
  <c r="G1868" i="3"/>
  <c r="H1868" i="3" s="1" a="1"/>
  <c r="H1868" i="3" s="1"/>
  <c r="S1867" i="3"/>
  <c r="T1867" i="3" s="1"/>
  <c r="O1867" i="3" a="1"/>
  <c r="O1867" i="3" s="1"/>
  <c r="G1867" i="3"/>
  <c r="H1867" i="3" s="1" a="1"/>
  <c r="H1867" i="3" s="1"/>
  <c r="S1866" i="3"/>
  <c r="T1866" i="3" s="1"/>
  <c r="O1866" i="3" a="1"/>
  <c r="O1866" i="3" s="1"/>
  <c r="G1866" i="3"/>
  <c r="H1866" i="3" s="1" a="1"/>
  <c r="H1866" i="3" s="1"/>
  <c r="S1865" i="3"/>
  <c r="T1865" i="3" s="1"/>
  <c r="O1865" i="3" a="1"/>
  <c r="O1865" i="3" s="1"/>
  <c r="G1865" i="3"/>
  <c r="H1865" i="3" s="1" a="1"/>
  <c r="H1865" i="3" s="1"/>
  <c r="S1789" i="3"/>
  <c r="T1789" i="3" s="1"/>
  <c r="O1789" i="3" a="1"/>
  <c r="O1789" i="3" s="1"/>
  <c r="G1789" i="3"/>
  <c r="H1789" i="3" s="1" a="1"/>
  <c r="H1789" i="3" s="1"/>
  <c r="S1788" i="3"/>
  <c r="T1788" i="3" s="1"/>
  <c r="O1788" i="3" a="1"/>
  <c r="O1788" i="3" s="1"/>
  <c r="G1788" i="3"/>
  <c r="H1788" i="3" s="1" a="1"/>
  <c r="H1788" i="3" s="1"/>
  <c r="S1787" i="3"/>
  <c r="T1787" i="3" s="1"/>
  <c r="O1787" i="3" a="1"/>
  <c r="O1787" i="3" s="1"/>
  <c r="G1787" i="3"/>
  <c r="H1787" i="3" s="1" a="1"/>
  <c r="H1787" i="3" s="1"/>
  <c r="S1786" i="3"/>
  <c r="T1786" i="3" s="1"/>
  <c r="O1786" i="3" a="1"/>
  <c r="O1786" i="3" s="1"/>
  <c r="G1786" i="3"/>
  <c r="H1786" i="3" s="1" a="1"/>
  <c r="H1786" i="3" s="1"/>
  <c r="S1785" i="3"/>
  <c r="T1785" i="3" s="1"/>
  <c r="O1785" i="3" a="1"/>
  <c r="O1785" i="3" s="1"/>
  <c r="G1785" i="3"/>
  <c r="H1785" i="3" s="1" a="1"/>
  <c r="H1785" i="3" s="1"/>
  <c r="S1784" i="3"/>
  <c r="T1784" i="3" s="1"/>
  <c r="O1784" i="3" a="1"/>
  <c r="O1784" i="3" s="1"/>
  <c r="G1784" i="3"/>
  <c r="H1784" i="3" s="1" a="1"/>
  <c r="H1784" i="3" s="1"/>
  <c r="S1783" i="3"/>
  <c r="T1783" i="3" s="1"/>
  <c r="O1783" i="3" a="1"/>
  <c r="O1783" i="3" s="1"/>
  <c r="G1783" i="3"/>
  <c r="H1783" i="3" s="1" a="1"/>
  <c r="H1783" i="3" s="1"/>
  <c r="S1782" i="3"/>
  <c r="T1782" i="3" s="1"/>
  <c r="O1782" i="3" a="1"/>
  <c r="O1782" i="3" s="1"/>
  <c r="G1782" i="3"/>
  <c r="H1782" i="3" s="1" a="1"/>
  <c r="H1782" i="3" s="1"/>
  <c r="S1781" i="3"/>
  <c r="T1781" i="3" s="1"/>
  <c r="O1781" i="3" a="1"/>
  <c r="O1781" i="3" s="1"/>
  <c r="G1781" i="3"/>
  <c r="H1781" i="3" s="1" a="1"/>
  <c r="H1781" i="3" s="1"/>
  <c r="S1780" i="3"/>
  <c r="T1780" i="3" s="1"/>
  <c r="O1780" i="3" a="1"/>
  <c r="O1780" i="3" s="1"/>
  <c r="G1780" i="3"/>
  <c r="H1780" i="3" s="1" a="1"/>
  <c r="H1780" i="3" s="1"/>
  <c r="S1779" i="3"/>
  <c r="T1779" i="3" s="1"/>
  <c r="O1779" i="3" a="1"/>
  <c r="O1779" i="3" s="1"/>
  <c r="G1779" i="3"/>
  <c r="H1779" i="3" s="1" a="1"/>
  <c r="H1779" i="3" s="1"/>
  <c r="S1778" i="3"/>
  <c r="T1778" i="3" s="1"/>
  <c r="O1778" i="3" a="1"/>
  <c r="O1778" i="3" s="1"/>
  <c r="G1778" i="3"/>
  <c r="H1778" i="3" s="1" a="1"/>
  <c r="H1778" i="3" s="1"/>
  <c r="R1777" i="3"/>
  <c r="Q1777" i="3"/>
  <c r="O1777" i="3" a="1"/>
  <c r="O1777" i="3" s="1"/>
  <c r="G1777" i="3"/>
  <c r="H1777" i="3" s="1" a="1"/>
  <c r="H1777" i="3" s="1"/>
  <c r="R1776" i="3"/>
  <c r="Q1776" i="3"/>
  <c r="O1776" i="3" a="1"/>
  <c r="O1776" i="3" s="1"/>
  <c r="G1776" i="3"/>
  <c r="H1776" i="3" s="1" a="1"/>
  <c r="H1776" i="3" s="1"/>
  <c r="R1775" i="3"/>
  <c r="S1775" i="3" s="1"/>
  <c r="T1775" i="3" s="1"/>
  <c r="O1775" i="3" a="1"/>
  <c r="O1775" i="3" s="1"/>
  <c r="G1775" i="3"/>
  <c r="H1775" i="3" s="1" a="1"/>
  <c r="H1775" i="3" s="1"/>
  <c r="S1774" i="3"/>
  <c r="T1774" i="3" s="1"/>
  <c r="O1774" i="3" a="1"/>
  <c r="O1774" i="3" s="1"/>
  <c r="G1774" i="3"/>
  <c r="H1774" i="3" s="1" a="1"/>
  <c r="H1774" i="3" s="1"/>
  <c r="S1773" i="3"/>
  <c r="T1773" i="3" s="1"/>
  <c r="O1773" i="3" a="1"/>
  <c r="O1773" i="3" s="1"/>
  <c r="G1773" i="3"/>
  <c r="H1773" i="3" s="1" a="1"/>
  <c r="H1773" i="3" s="1"/>
  <c r="S1772" i="3"/>
  <c r="T1772" i="3" s="1"/>
  <c r="O1772" i="3" a="1"/>
  <c r="O1772" i="3" s="1"/>
  <c r="G1772" i="3"/>
  <c r="H1772" i="3" s="1" a="1"/>
  <c r="H1772" i="3" s="1"/>
  <c r="S1771" i="3"/>
  <c r="T1771" i="3" s="1"/>
  <c r="O1771" i="3" a="1"/>
  <c r="O1771" i="3" s="1"/>
  <c r="G1771" i="3"/>
  <c r="H1771" i="3" s="1" a="1"/>
  <c r="H1771" i="3" s="1"/>
  <c r="S1770" i="3"/>
  <c r="T1770" i="3" s="1"/>
  <c r="O1770" i="3" a="1"/>
  <c r="O1770" i="3" s="1"/>
  <c r="G1770" i="3"/>
  <c r="H1770" i="3" s="1" a="1"/>
  <c r="H1770" i="3" s="1"/>
  <c r="S1769" i="3"/>
  <c r="T1769" i="3" s="1"/>
  <c r="O1769" i="3" a="1"/>
  <c r="O1769" i="3" s="1"/>
  <c r="G1769" i="3"/>
  <c r="H1769" i="3" s="1" a="1"/>
  <c r="H1769" i="3" s="1"/>
  <c r="S1768" i="3"/>
  <c r="T1768" i="3" s="1"/>
  <c r="O1768" i="3" a="1"/>
  <c r="O1768" i="3" s="1"/>
  <c r="G1768" i="3"/>
  <c r="H1768" i="3" s="1" a="1"/>
  <c r="H1768" i="3" s="1"/>
  <c r="S1767" i="3"/>
  <c r="T1767" i="3" s="1"/>
  <c r="O1767" i="3" a="1"/>
  <c r="O1767" i="3" s="1"/>
  <c r="G1767" i="3"/>
  <c r="H1767" i="3" s="1" a="1"/>
  <c r="H1767" i="3" s="1"/>
  <c r="S1766" i="3"/>
  <c r="T1766" i="3" s="1"/>
  <c r="O1766" i="3" a="1"/>
  <c r="O1766" i="3" s="1"/>
  <c r="G1766" i="3"/>
  <c r="H1766" i="3" s="1" a="1"/>
  <c r="H1766" i="3" s="1"/>
  <c r="S1765" i="3"/>
  <c r="T1765" i="3" s="1"/>
  <c r="O1765" i="3" a="1"/>
  <c r="O1765" i="3" s="1"/>
  <c r="G1765" i="3"/>
  <c r="H1765" i="3" s="1" a="1"/>
  <c r="H1765" i="3" s="1"/>
  <c r="S1764" i="3"/>
  <c r="T1764" i="3" s="1"/>
  <c r="O1764" i="3" a="1"/>
  <c r="O1764" i="3" s="1"/>
  <c r="G1764" i="3"/>
  <c r="H1764" i="3" s="1" a="1"/>
  <c r="H1764" i="3" s="1"/>
  <c r="S1763" i="3"/>
  <c r="T1763" i="3" s="1"/>
  <c r="O1763" i="3" a="1"/>
  <c r="O1763" i="3" s="1"/>
  <c r="G1763" i="3"/>
  <c r="H1763" i="3" s="1" a="1"/>
  <c r="H1763" i="3" s="1"/>
  <c r="R1762" i="3"/>
  <c r="Q1762" i="3"/>
  <c r="O1762" i="3" a="1"/>
  <c r="O1762" i="3" s="1"/>
  <c r="G1762" i="3"/>
  <c r="H1762" i="3" s="1" a="1"/>
  <c r="H1762" i="3" s="1"/>
  <c r="R1761" i="3"/>
  <c r="Q1761" i="3"/>
  <c r="O1761" i="3" a="1"/>
  <c r="O1761" i="3" s="1"/>
  <c r="G1761" i="3"/>
  <c r="H1761" i="3" s="1" a="1"/>
  <c r="H1761" i="3" s="1"/>
  <c r="R1760" i="3"/>
  <c r="S1760" i="3" s="1"/>
  <c r="T1760" i="3" s="1"/>
  <c r="O1760" i="3" a="1"/>
  <c r="O1760" i="3" s="1"/>
  <c r="G1760" i="3"/>
  <c r="H1760" i="3" s="1" a="1"/>
  <c r="H1760" i="3" s="1"/>
  <c r="S1759" i="3"/>
  <c r="T1759" i="3" s="1"/>
  <c r="O1759" i="3" a="1"/>
  <c r="O1759" i="3" s="1"/>
  <c r="G1759" i="3"/>
  <c r="H1759" i="3" s="1" a="1"/>
  <c r="H1759" i="3" s="1"/>
  <c r="S1758" i="3"/>
  <c r="T1758" i="3" s="1"/>
  <c r="O1758" i="3" a="1"/>
  <c r="O1758" i="3" s="1"/>
  <c r="G1758" i="3"/>
  <c r="H1758" i="3" s="1" a="1"/>
  <c r="H1758" i="3" s="1"/>
  <c r="S1757" i="3"/>
  <c r="T1757" i="3" s="1"/>
  <c r="O1757" i="3" a="1"/>
  <c r="O1757" i="3" s="1"/>
  <c r="G1757" i="3"/>
  <c r="H1757" i="3" s="1" a="1"/>
  <c r="H1757" i="3" s="1"/>
  <c r="S1756" i="3"/>
  <c r="T1756" i="3" s="1"/>
  <c r="O1756" i="3" a="1"/>
  <c r="O1756" i="3" s="1"/>
  <c r="G1756" i="3"/>
  <c r="H1756" i="3" s="1" a="1"/>
  <c r="H1756" i="3" s="1"/>
  <c r="S1755" i="3"/>
  <c r="T1755" i="3" s="1"/>
  <c r="O1755" i="3" a="1"/>
  <c r="O1755" i="3" s="1"/>
  <c r="G1755" i="3"/>
  <c r="H1755" i="3" s="1" a="1"/>
  <c r="H1755" i="3" s="1"/>
  <c r="S1754" i="3"/>
  <c r="T1754" i="3" s="1"/>
  <c r="O1754" i="3" a="1"/>
  <c r="O1754" i="3" s="1"/>
  <c r="G1754" i="3"/>
  <c r="H1754" i="3" s="1" a="1"/>
  <c r="H1754" i="3" s="1"/>
  <c r="S1753" i="3"/>
  <c r="T1753" i="3" s="1"/>
  <c r="O1753" i="3" a="1"/>
  <c r="O1753" i="3" s="1"/>
  <c r="G1753" i="3"/>
  <c r="H1753" i="3" s="1" a="1"/>
  <c r="H1753" i="3" s="1"/>
  <c r="S1752" i="3"/>
  <c r="T1752" i="3" s="1"/>
  <c r="O1752" i="3" a="1"/>
  <c r="O1752" i="3" s="1"/>
  <c r="G1752" i="3"/>
  <c r="H1752" i="3" s="1" a="1"/>
  <c r="H1752" i="3" s="1"/>
  <c r="S1751" i="3"/>
  <c r="T1751" i="3" s="1"/>
  <c r="O1751" i="3" a="1"/>
  <c r="O1751" i="3" s="1"/>
  <c r="G1751" i="3"/>
  <c r="H1751" i="3" s="1" a="1"/>
  <c r="H1751" i="3" s="1"/>
  <c r="S1750" i="3"/>
  <c r="T1750" i="3" s="1"/>
  <c r="O1750" i="3" a="1"/>
  <c r="O1750" i="3" s="1"/>
  <c r="G1750" i="3"/>
  <c r="H1750" i="3" s="1" a="1"/>
  <c r="H1750" i="3" s="1"/>
  <c r="S1749" i="3"/>
  <c r="T1749" i="3" s="1"/>
  <c r="O1749" i="3" a="1"/>
  <c r="O1749" i="3" s="1"/>
  <c r="G1749" i="3"/>
  <c r="H1749" i="3" s="1" a="1"/>
  <c r="H1749" i="3" s="1"/>
  <c r="S1748" i="3"/>
  <c r="T1748" i="3" s="1"/>
  <c r="O1748" i="3" a="1"/>
  <c r="O1748" i="3" s="1"/>
  <c r="G1748" i="3"/>
  <c r="H1748" i="3" s="1" a="1"/>
  <c r="H1748" i="3" s="1"/>
  <c r="R1747" i="3"/>
  <c r="Q1747" i="3"/>
  <c r="O1747" i="3" a="1"/>
  <c r="O1747" i="3" s="1"/>
  <c r="G1747" i="3"/>
  <c r="H1747" i="3" s="1" a="1"/>
  <c r="H1747" i="3" s="1"/>
  <c r="R1746" i="3"/>
  <c r="Q1746" i="3"/>
  <c r="O1746" i="3" a="1"/>
  <c r="O1746" i="3" s="1"/>
  <c r="G1746" i="3"/>
  <c r="H1746" i="3" s="1" a="1"/>
  <c r="H1746" i="3" s="1"/>
  <c r="R1745" i="3"/>
  <c r="S1745" i="3" s="1"/>
  <c r="T1745" i="3" s="1"/>
  <c r="O1745" i="3" a="1"/>
  <c r="O1745" i="3" s="1"/>
  <c r="G1745" i="3"/>
  <c r="H1745" i="3" s="1" a="1"/>
  <c r="H1745" i="3" s="1"/>
  <c r="S1744" i="3"/>
  <c r="T1744" i="3" s="1"/>
  <c r="O1744" i="3" a="1"/>
  <c r="O1744" i="3" s="1"/>
  <c r="G1744" i="3"/>
  <c r="H1744" i="3" s="1" a="1"/>
  <c r="H1744" i="3" s="1"/>
  <c r="S1743" i="3"/>
  <c r="T1743" i="3" s="1"/>
  <c r="O1743" i="3" a="1"/>
  <c r="O1743" i="3" s="1"/>
  <c r="G1743" i="3"/>
  <c r="H1743" i="3" s="1" a="1"/>
  <c r="H1743" i="3" s="1"/>
  <c r="S1742" i="3"/>
  <c r="T1742" i="3" s="1"/>
  <c r="O1742" i="3" a="1"/>
  <c r="O1742" i="3" s="1"/>
  <c r="G1742" i="3"/>
  <c r="H1742" i="3" s="1" a="1"/>
  <c r="H1742" i="3" s="1"/>
  <c r="S1741" i="3"/>
  <c r="T1741" i="3" s="1"/>
  <c r="O1741" i="3" a="1"/>
  <c r="O1741" i="3" s="1"/>
  <c r="G1741" i="3"/>
  <c r="H1741" i="3" s="1" a="1"/>
  <c r="H1741" i="3" s="1"/>
  <c r="S1740" i="3"/>
  <c r="T1740" i="3" s="1"/>
  <c r="O1740" i="3" a="1"/>
  <c r="O1740" i="3" s="1"/>
  <c r="G1740" i="3"/>
  <c r="H1740" i="3" s="1" a="1"/>
  <c r="H1740" i="3" s="1"/>
  <c r="S1739" i="3"/>
  <c r="T1739" i="3" s="1"/>
  <c r="O1739" i="3" a="1"/>
  <c r="O1739" i="3" s="1"/>
  <c r="G1739" i="3"/>
  <c r="H1739" i="3" s="1" a="1"/>
  <c r="H1739" i="3" s="1"/>
  <c r="S1738" i="3"/>
  <c r="T1738" i="3" s="1"/>
  <c r="O1738" i="3" a="1"/>
  <c r="O1738" i="3" s="1"/>
  <c r="G1738" i="3"/>
  <c r="H1738" i="3" s="1" a="1"/>
  <c r="H1738" i="3" s="1"/>
  <c r="S1737" i="3"/>
  <c r="T1737" i="3" s="1"/>
  <c r="O1737" i="3" a="1"/>
  <c r="O1737" i="3" s="1"/>
  <c r="G1737" i="3"/>
  <c r="H1737" i="3" s="1" a="1"/>
  <c r="H1737" i="3" s="1"/>
  <c r="S1736" i="3"/>
  <c r="T1736" i="3" s="1"/>
  <c r="O1736" i="3" a="1"/>
  <c r="O1736" i="3" s="1"/>
  <c r="G1736" i="3"/>
  <c r="H1736" i="3" s="1" a="1"/>
  <c r="H1736" i="3" s="1"/>
  <c r="S1735" i="3"/>
  <c r="T1735" i="3" s="1"/>
  <c r="O1735" i="3" a="1"/>
  <c r="O1735" i="3" s="1"/>
  <c r="G1735" i="3"/>
  <c r="H1735" i="3" s="1" a="1"/>
  <c r="H1735" i="3" s="1"/>
  <c r="S1734" i="3"/>
  <c r="T1734" i="3" s="1"/>
  <c r="O1734" i="3" a="1"/>
  <c r="O1734" i="3" s="1"/>
  <c r="G1734" i="3"/>
  <c r="H1734" i="3" s="1" a="1"/>
  <c r="H1734" i="3" s="1"/>
  <c r="S1733" i="3"/>
  <c r="T1733" i="3" s="1"/>
  <c r="O1733" i="3" a="1"/>
  <c r="O1733" i="3" s="1"/>
  <c r="G1733" i="3"/>
  <c r="H1733" i="3" s="1" a="1"/>
  <c r="H1733" i="3" s="1"/>
  <c r="R1732" i="3"/>
  <c r="Q1732" i="3"/>
  <c r="O1732" i="3" a="1"/>
  <c r="O1732" i="3" s="1"/>
  <c r="G1732" i="3"/>
  <c r="H1732" i="3" s="1" a="1"/>
  <c r="H1732" i="3" s="1"/>
  <c r="R1731" i="3"/>
  <c r="Q1731" i="3"/>
  <c r="O1731" i="3" a="1"/>
  <c r="O1731" i="3" s="1"/>
  <c r="G1731" i="3"/>
  <c r="H1731" i="3" s="1" a="1"/>
  <c r="H1731" i="3" s="1"/>
  <c r="R1730" i="3"/>
  <c r="S1730" i="3" s="1"/>
  <c r="T1730" i="3" s="1"/>
  <c r="O1730" i="3" a="1"/>
  <c r="O1730" i="3" s="1"/>
  <c r="G1730" i="3"/>
  <c r="H1730" i="3" s="1" a="1"/>
  <c r="H1730" i="3" s="1"/>
  <c r="S1729" i="3"/>
  <c r="T1729" i="3" s="1"/>
  <c r="O1729" i="3" a="1"/>
  <c r="O1729" i="3" s="1"/>
  <c r="G1729" i="3"/>
  <c r="H1729" i="3" s="1" a="1"/>
  <c r="H1729" i="3" s="1"/>
  <c r="S1728" i="3"/>
  <c r="T1728" i="3" s="1"/>
  <c r="O1728" i="3" a="1"/>
  <c r="O1728" i="3" s="1"/>
  <c r="G1728" i="3"/>
  <c r="H1728" i="3" s="1" a="1"/>
  <c r="H1728" i="3" s="1"/>
  <c r="S1727" i="3"/>
  <c r="T1727" i="3" s="1"/>
  <c r="O1727" i="3" a="1"/>
  <c r="O1727" i="3" s="1"/>
  <c r="G1727" i="3"/>
  <c r="H1727" i="3" s="1" a="1"/>
  <c r="H1727" i="3" s="1"/>
  <c r="S1726" i="3"/>
  <c r="T1726" i="3" s="1"/>
  <c r="O1726" i="3" a="1"/>
  <c r="O1726" i="3" s="1"/>
  <c r="G1726" i="3"/>
  <c r="H1726" i="3" s="1" a="1"/>
  <c r="H1726" i="3" s="1"/>
  <c r="S1725" i="3"/>
  <c r="T1725" i="3" s="1"/>
  <c r="O1725" i="3" a="1"/>
  <c r="O1725" i="3" s="1"/>
  <c r="G1725" i="3"/>
  <c r="H1725" i="3" s="1" a="1"/>
  <c r="H1725" i="3" s="1"/>
  <c r="S1724" i="3"/>
  <c r="T1724" i="3" s="1"/>
  <c r="O1724" i="3" a="1"/>
  <c r="O1724" i="3" s="1"/>
  <c r="G1724" i="3"/>
  <c r="H1724" i="3" s="1" a="1"/>
  <c r="H1724" i="3" s="1"/>
  <c r="S1723" i="3"/>
  <c r="T1723" i="3" s="1"/>
  <c r="O1723" i="3" a="1"/>
  <c r="O1723" i="3" s="1"/>
  <c r="G1723" i="3"/>
  <c r="H1723" i="3" s="1" a="1"/>
  <c r="H1723" i="3" s="1"/>
  <c r="S1722" i="3"/>
  <c r="T1722" i="3" s="1"/>
  <c r="O1722" i="3" a="1"/>
  <c r="O1722" i="3" s="1"/>
  <c r="G1722" i="3"/>
  <c r="H1722" i="3" s="1" a="1"/>
  <c r="H1722" i="3" s="1"/>
  <c r="S1721" i="3"/>
  <c r="T1721" i="3" s="1"/>
  <c r="O1721" i="3" a="1"/>
  <c r="O1721" i="3" s="1"/>
  <c r="G1721" i="3"/>
  <c r="H1721" i="3" s="1" a="1"/>
  <c r="H1721" i="3" s="1"/>
  <c r="S1720" i="3"/>
  <c r="T1720" i="3" s="1"/>
  <c r="O1720" i="3" a="1"/>
  <c r="O1720" i="3" s="1"/>
  <c r="G1720" i="3"/>
  <c r="H1720" i="3" s="1" a="1"/>
  <c r="H1720" i="3" s="1"/>
  <c r="S1719" i="3"/>
  <c r="T1719" i="3" s="1"/>
  <c r="O1719" i="3" a="1"/>
  <c r="O1719" i="3" s="1"/>
  <c r="G1719" i="3"/>
  <c r="H1719" i="3" s="1" a="1"/>
  <c r="H1719" i="3" s="1"/>
  <c r="S1718" i="3"/>
  <c r="T1718" i="3" s="1"/>
  <c r="O1718" i="3" a="1"/>
  <c r="O1718" i="3" s="1"/>
  <c r="G1718" i="3"/>
  <c r="H1718" i="3" s="1" a="1"/>
  <c r="H1718" i="3" s="1"/>
  <c r="Q1717" i="3"/>
  <c r="S1717" i="3" s="1"/>
  <c r="T1717" i="3" s="1"/>
  <c r="O1717" i="3" a="1"/>
  <c r="O1717" i="3" s="1"/>
  <c r="G1717" i="3"/>
  <c r="H1717" i="3" s="1" a="1"/>
  <c r="H1717" i="3" s="1"/>
  <c r="Q1716" i="3"/>
  <c r="S1716" i="3" s="1"/>
  <c r="T1716" i="3" s="1"/>
  <c r="O1716" i="3" a="1"/>
  <c r="O1716" i="3" s="1"/>
  <c r="G1716" i="3"/>
  <c r="H1716" i="3" s="1" a="1"/>
  <c r="H1716" i="3" s="1"/>
  <c r="S1715" i="3"/>
  <c r="T1715" i="3" s="1"/>
  <c r="O1715" i="3" a="1"/>
  <c r="O1715" i="3" s="1"/>
  <c r="G1715" i="3"/>
  <c r="H1715" i="3" s="1" a="1"/>
  <c r="H1715" i="3" s="1"/>
  <c r="S1709" i="3"/>
  <c r="T1709" i="3" s="1"/>
  <c r="O1709" i="3" a="1"/>
  <c r="O1709" i="3" s="1"/>
  <c r="G1709" i="3"/>
  <c r="H1709" i="3" s="1" a="1"/>
  <c r="H1709" i="3" s="1"/>
  <c r="S1708" i="3"/>
  <c r="T1708" i="3" s="1"/>
  <c r="O1708" i="3" a="1"/>
  <c r="O1708" i="3" s="1"/>
  <c r="G1708" i="3"/>
  <c r="H1708" i="3" s="1" a="1"/>
  <c r="H1708" i="3" s="1"/>
  <c r="S1707" i="3"/>
  <c r="T1707" i="3" s="1"/>
  <c r="O1707" i="3" a="1"/>
  <c r="O1707" i="3" s="1"/>
  <c r="G1707" i="3"/>
  <c r="H1707" i="3" s="1" a="1"/>
  <c r="H1707" i="3" s="1"/>
  <c r="S1706" i="3"/>
  <c r="T1706" i="3" s="1"/>
  <c r="O1706" i="3" a="1"/>
  <c r="O1706" i="3" s="1"/>
  <c r="G1706" i="3"/>
  <c r="H1706" i="3" s="1" a="1"/>
  <c r="H1706" i="3" s="1"/>
  <c r="S1705" i="3"/>
  <c r="T1705" i="3" s="1"/>
  <c r="O1705" i="3" a="1"/>
  <c r="O1705" i="3" s="1"/>
  <c r="G1705" i="3"/>
  <c r="H1705" i="3" s="1" a="1"/>
  <c r="H1705" i="3" s="1"/>
  <c r="S1650" i="3"/>
  <c r="T1650" i="3" s="1"/>
  <c r="O1650" i="3" a="1"/>
  <c r="O1650" i="3" s="1"/>
  <c r="P1650" i="3" s="1" a="1"/>
  <c r="P1650" i="3" s="1"/>
  <c r="G1650" i="3"/>
  <c r="H1650" i="3" s="1" a="1"/>
  <c r="H1650" i="3" s="1"/>
  <c r="S1649" i="3"/>
  <c r="T1649" i="3" s="1"/>
  <c r="O1649" i="3" a="1"/>
  <c r="O1649" i="3" s="1"/>
  <c r="P1649" i="3" s="1" a="1"/>
  <c r="P1649" i="3" s="1"/>
  <c r="G1649" i="3"/>
  <c r="H1649" i="3" s="1" a="1"/>
  <c r="H1649" i="3" s="1"/>
  <c r="S1648" i="3"/>
  <c r="T1648" i="3" s="1"/>
  <c r="O1648" i="3" a="1"/>
  <c r="O1648" i="3" s="1"/>
  <c r="P1648" i="3" s="1" a="1"/>
  <c r="P1648" i="3" s="1"/>
  <c r="G1648" i="3"/>
  <c r="H1648" i="3" s="1" a="1"/>
  <c r="H1648" i="3" s="1"/>
  <c r="S1647" i="3"/>
  <c r="T1647" i="3" s="1"/>
  <c r="O1647" i="3" a="1"/>
  <c r="O1647" i="3" s="1"/>
  <c r="P1647" i="3" s="1" a="1"/>
  <c r="P1647" i="3" s="1"/>
  <c r="G1647" i="3"/>
  <c r="H1647" i="3" s="1" a="1"/>
  <c r="H1647" i="3" s="1"/>
  <c r="S1646" i="3"/>
  <c r="T1646" i="3" s="1"/>
  <c r="O1646" i="3" a="1"/>
  <c r="O1646" i="3" s="1"/>
  <c r="P1646" i="3" s="1" a="1"/>
  <c r="P1646" i="3" s="1"/>
  <c r="G1646" i="3"/>
  <c r="H1646" i="3" s="1" a="1"/>
  <c r="H1646" i="3" s="1"/>
  <c r="S1645" i="3"/>
  <c r="T1645" i="3" s="1"/>
  <c r="O1645" i="3" a="1"/>
  <c r="O1645" i="3" s="1"/>
  <c r="P1645" i="3" s="1" a="1"/>
  <c r="P1645" i="3" s="1"/>
  <c r="G1645" i="3"/>
  <c r="H1645" i="3" s="1" a="1"/>
  <c r="H1645" i="3" s="1"/>
  <c r="S1644" i="3"/>
  <c r="T1644" i="3" s="1"/>
  <c r="O1644" i="3" a="1"/>
  <c r="O1644" i="3" s="1"/>
  <c r="P1644" i="3" s="1" a="1"/>
  <c r="P1644" i="3" s="1"/>
  <c r="G1644" i="3"/>
  <c r="H1644" i="3" s="1" a="1"/>
  <c r="H1644" i="3" s="1"/>
  <c r="S1643" i="3"/>
  <c r="T1643" i="3" s="1"/>
  <c r="O1643" i="3" a="1"/>
  <c r="O1643" i="3" s="1"/>
  <c r="P1643" i="3" s="1" a="1"/>
  <c r="P1643" i="3" s="1"/>
  <c r="G1643" i="3"/>
  <c r="H1643" i="3" s="1" a="1"/>
  <c r="H1643" i="3" s="1"/>
  <c r="S1642" i="3"/>
  <c r="T1642" i="3" s="1"/>
  <c r="O1642" i="3" a="1"/>
  <c r="O1642" i="3" s="1"/>
  <c r="P1642" i="3" s="1" a="1"/>
  <c r="P1642" i="3" s="1"/>
  <c r="G1642" i="3"/>
  <c r="H1642" i="3" s="1" a="1"/>
  <c r="H1642" i="3" s="1"/>
  <c r="S1641" i="3"/>
  <c r="T1641" i="3" s="1"/>
  <c r="O1641" i="3" a="1"/>
  <c r="O1641" i="3" s="1"/>
  <c r="P1641" i="3" s="1" a="1"/>
  <c r="P1641" i="3" s="1"/>
  <c r="G1641" i="3"/>
  <c r="H1641" i="3" s="1" a="1"/>
  <c r="H1641" i="3" s="1"/>
  <c r="S1640" i="3"/>
  <c r="T1640" i="3" s="1"/>
  <c r="O1640" i="3" a="1"/>
  <c r="O1640" i="3" s="1"/>
  <c r="P1640" i="3" s="1" a="1"/>
  <c r="P1640" i="3" s="1"/>
  <c r="G1640" i="3"/>
  <c r="H1640" i="3" s="1" a="1"/>
  <c r="H1640" i="3" s="1"/>
  <c r="S1639" i="3"/>
  <c r="T1639" i="3" s="1"/>
  <c r="O1639" i="3" a="1"/>
  <c r="O1639" i="3" s="1"/>
  <c r="P1639" i="3" s="1" a="1"/>
  <c r="P1639" i="3" s="1"/>
  <c r="G1639" i="3"/>
  <c r="H1639" i="3" s="1" a="1"/>
  <c r="H1639" i="3" s="1"/>
  <c r="S1638" i="3"/>
  <c r="T1638" i="3" s="1"/>
  <c r="O1638" i="3" a="1"/>
  <c r="O1638" i="3" s="1"/>
  <c r="P1638" i="3" s="1" a="1"/>
  <c r="P1638" i="3" s="1"/>
  <c r="G1638" i="3"/>
  <c r="H1638" i="3" s="1" a="1"/>
  <c r="H1638" i="3" s="1"/>
  <c r="S1637" i="3"/>
  <c r="T1637" i="3" s="1"/>
  <c r="O1637" i="3" a="1"/>
  <c r="O1637" i="3" s="1"/>
  <c r="P1637" i="3" s="1" a="1"/>
  <c r="P1637" i="3" s="1"/>
  <c r="G1637" i="3"/>
  <c r="H1637" i="3" s="1" a="1"/>
  <c r="H1637" i="3" s="1"/>
  <c r="S1636" i="3"/>
  <c r="T1636" i="3" s="1"/>
  <c r="O1636" i="3" a="1"/>
  <c r="O1636" i="3" s="1"/>
  <c r="P1636" i="3" s="1" a="1"/>
  <c r="P1636" i="3" s="1"/>
  <c r="G1636" i="3"/>
  <c r="H1636" i="3" s="1" a="1"/>
  <c r="H1636" i="3" s="1"/>
  <c r="S1635" i="3"/>
  <c r="T1635" i="3" s="1"/>
  <c r="O1635" i="3" a="1"/>
  <c r="O1635" i="3" s="1"/>
  <c r="P1635" i="3" s="1" a="1"/>
  <c r="P1635" i="3" s="1"/>
  <c r="G1635" i="3"/>
  <c r="H1635" i="3" s="1" a="1"/>
  <c r="H1635" i="3" s="1"/>
  <c r="S1634" i="3"/>
  <c r="T1634" i="3" s="1"/>
  <c r="O1634" i="3" a="1"/>
  <c r="O1634" i="3" s="1"/>
  <c r="P1634" i="3" s="1" a="1"/>
  <c r="P1634" i="3" s="1"/>
  <c r="G1634" i="3"/>
  <c r="H1634" i="3" s="1" a="1"/>
  <c r="H1634" i="3" s="1"/>
  <c r="S1633" i="3"/>
  <c r="T1633" i="3" s="1"/>
  <c r="O1633" i="3" a="1"/>
  <c r="O1633" i="3" s="1"/>
  <c r="P1633" i="3" s="1" a="1"/>
  <c r="P1633" i="3" s="1"/>
  <c r="G1633" i="3"/>
  <c r="H1633" i="3" s="1" a="1"/>
  <c r="H1633" i="3" s="1"/>
  <c r="S1632" i="3"/>
  <c r="T1632" i="3" s="1"/>
  <c r="O1632" i="3" a="1"/>
  <c r="O1632" i="3" s="1"/>
  <c r="P1632" i="3" s="1" a="1"/>
  <c r="P1632" i="3" s="1"/>
  <c r="G1632" i="3"/>
  <c r="H1632" i="3" s="1" a="1"/>
  <c r="H1632" i="3" s="1"/>
  <c r="S1631" i="3"/>
  <c r="T1631" i="3" s="1"/>
  <c r="O1631" i="3" a="1"/>
  <c r="O1631" i="3" s="1"/>
  <c r="P1631" i="3" s="1" a="1"/>
  <c r="P1631" i="3" s="1"/>
  <c r="G1631" i="3"/>
  <c r="H1631" i="3" s="1" a="1"/>
  <c r="H1631" i="3" s="1"/>
  <c r="S1630" i="3"/>
  <c r="T1630" i="3" s="1"/>
  <c r="O1630" i="3" a="1"/>
  <c r="O1630" i="3" s="1"/>
  <c r="P1630" i="3" s="1" a="1"/>
  <c r="P1630" i="3" s="1"/>
  <c r="G1630" i="3"/>
  <c r="H1630" i="3" s="1" a="1"/>
  <c r="H1630" i="3" s="1"/>
  <c r="S1629" i="3"/>
  <c r="T1629" i="3" s="1"/>
  <c r="O1629" i="3" a="1"/>
  <c r="O1629" i="3" s="1"/>
  <c r="P1629" i="3" s="1" a="1"/>
  <c r="P1629" i="3" s="1"/>
  <c r="G1629" i="3"/>
  <c r="H1629" i="3" s="1" a="1"/>
  <c r="H1629" i="3" s="1"/>
  <c r="S1628" i="3"/>
  <c r="T1628" i="3" s="1"/>
  <c r="O1628" i="3" a="1"/>
  <c r="O1628" i="3" s="1"/>
  <c r="P1628" i="3" s="1" a="1"/>
  <c r="P1628" i="3" s="1"/>
  <c r="G1628" i="3"/>
  <c r="H1628" i="3" s="1" a="1"/>
  <c r="H1628" i="3" s="1"/>
  <c r="S1627" i="3"/>
  <c r="T1627" i="3" s="1"/>
  <c r="O1627" i="3" a="1"/>
  <c r="O1627" i="3" s="1"/>
  <c r="P1627" i="3" s="1" a="1"/>
  <c r="P1627" i="3" s="1"/>
  <c r="G1627" i="3"/>
  <c r="H1627" i="3" s="1" a="1"/>
  <c r="H1627" i="3" s="1"/>
  <c r="S1626" i="3"/>
  <c r="T1626" i="3" s="1"/>
  <c r="O1626" i="3" a="1"/>
  <c r="O1626" i="3" s="1"/>
  <c r="P1626" i="3" s="1" a="1"/>
  <c r="P1626" i="3" s="1"/>
  <c r="G1626" i="3"/>
  <c r="H1626" i="3" s="1" a="1"/>
  <c r="H1626" i="3" s="1"/>
  <c r="S1625" i="3"/>
  <c r="T1625" i="3" s="1"/>
  <c r="O1625" i="3" a="1"/>
  <c r="O1625" i="3" s="1"/>
  <c r="P1625" i="3" s="1" a="1"/>
  <c r="P1625" i="3" s="1"/>
  <c r="G1625" i="3"/>
  <c r="H1625" i="3" s="1" a="1"/>
  <c r="H1625" i="3" s="1"/>
  <c r="S1624" i="3"/>
  <c r="T1624" i="3" s="1"/>
  <c r="O1624" i="3" a="1"/>
  <c r="O1624" i="3" s="1"/>
  <c r="P1624" i="3" s="1" a="1"/>
  <c r="P1624" i="3" s="1"/>
  <c r="G1624" i="3"/>
  <c r="H1624" i="3" s="1" a="1"/>
  <c r="H1624" i="3" s="1"/>
  <c r="S1623" i="3"/>
  <c r="T1623" i="3" s="1"/>
  <c r="O1623" i="3" a="1"/>
  <c r="O1623" i="3" s="1"/>
  <c r="P1623" i="3" s="1" a="1"/>
  <c r="P1623" i="3" s="1"/>
  <c r="G1623" i="3"/>
  <c r="H1623" i="3" s="1" a="1"/>
  <c r="H1623" i="3" s="1"/>
  <c r="S1622" i="3"/>
  <c r="T1622" i="3" s="1"/>
  <c r="O1622" i="3" a="1"/>
  <c r="O1622" i="3" s="1"/>
  <c r="P1622" i="3" s="1" a="1"/>
  <c r="P1622" i="3" s="1"/>
  <c r="G1622" i="3"/>
  <c r="H1622" i="3" s="1" a="1"/>
  <c r="H1622" i="3" s="1"/>
  <c r="S1621" i="3"/>
  <c r="T1621" i="3" s="1"/>
  <c r="O1621" i="3" a="1"/>
  <c r="O1621" i="3" s="1"/>
  <c r="P1621" i="3" s="1" a="1"/>
  <c r="P1621" i="3" s="1"/>
  <c r="G1621" i="3"/>
  <c r="H1621" i="3" s="1" a="1"/>
  <c r="H1621" i="3" s="1"/>
  <c r="S1620" i="3"/>
  <c r="T1620" i="3" s="1"/>
  <c r="O1620" i="3" a="1"/>
  <c r="O1620" i="3" s="1"/>
  <c r="P1620" i="3" s="1" a="1"/>
  <c r="P1620" i="3" s="1"/>
  <c r="G1620" i="3"/>
  <c r="H1620" i="3" s="1" a="1"/>
  <c r="H1620" i="3" s="1"/>
  <c r="S1619" i="3"/>
  <c r="T1619" i="3" s="1"/>
  <c r="O1619" i="3" a="1"/>
  <c r="O1619" i="3" s="1"/>
  <c r="P1619" i="3" s="1" a="1"/>
  <c r="P1619" i="3" s="1"/>
  <c r="G1619" i="3"/>
  <c r="H1619" i="3" s="1" a="1"/>
  <c r="H1619" i="3" s="1"/>
  <c r="S1618" i="3"/>
  <c r="T1618" i="3" s="1"/>
  <c r="O1618" i="3" a="1"/>
  <c r="O1618" i="3" s="1"/>
  <c r="P1618" i="3" s="1" a="1"/>
  <c r="P1618" i="3" s="1"/>
  <c r="G1618" i="3"/>
  <c r="H1618" i="3" s="1" a="1"/>
  <c r="H1618" i="3" s="1"/>
  <c r="S1617" i="3"/>
  <c r="T1617" i="3" s="1"/>
  <c r="O1617" i="3" a="1"/>
  <c r="O1617" i="3" s="1"/>
  <c r="P1617" i="3" s="1" a="1"/>
  <c r="P1617" i="3" s="1"/>
  <c r="G1617" i="3"/>
  <c r="H1617" i="3" s="1" a="1"/>
  <c r="H1617" i="3" s="1"/>
  <c r="S1616" i="3"/>
  <c r="T1616" i="3" s="1"/>
  <c r="O1616" i="3" a="1"/>
  <c r="O1616" i="3" s="1"/>
  <c r="P1616" i="3" s="1" a="1"/>
  <c r="P1616" i="3" s="1"/>
  <c r="G1616" i="3"/>
  <c r="H1616" i="3" s="1" a="1"/>
  <c r="H1616" i="3" s="1"/>
  <c r="S1615" i="3"/>
  <c r="T1615" i="3" s="1"/>
  <c r="O1615" i="3" a="1"/>
  <c r="O1615" i="3" s="1"/>
  <c r="P1615" i="3" s="1" a="1"/>
  <c r="P1615" i="3" s="1"/>
  <c r="G1615" i="3"/>
  <c r="H1615" i="3" s="1" a="1"/>
  <c r="H1615" i="3" s="1"/>
  <c r="S1614" i="3"/>
  <c r="T1614" i="3" s="1"/>
  <c r="O1614" i="3" a="1"/>
  <c r="O1614" i="3" s="1"/>
  <c r="P1614" i="3" s="1" a="1"/>
  <c r="P1614" i="3" s="1"/>
  <c r="G1614" i="3"/>
  <c r="H1614" i="3" s="1" a="1"/>
  <c r="H1614" i="3" s="1"/>
  <c r="S1613" i="3"/>
  <c r="T1613" i="3" s="1"/>
  <c r="O1613" i="3" a="1"/>
  <c r="O1613" i="3" s="1"/>
  <c r="P1613" i="3" s="1" a="1"/>
  <c r="P1613" i="3" s="1"/>
  <c r="G1613" i="3"/>
  <c r="H1613" i="3" s="1" a="1"/>
  <c r="H1613" i="3" s="1"/>
  <c r="S1612" i="3"/>
  <c r="T1612" i="3" s="1"/>
  <c r="O1612" i="3" a="1"/>
  <c r="O1612" i="3" s="1"/>
  <c r="P1612" i="3" s="1" a="1"/>
  <c r="P1612" i="3" s="1"/>
  <c r="G1612" i="3"/>
  <c r="H1612" i="3" s="1" a="1"/>
  <c r="H1612" i="3" s="1"/>
  <c r="S1611" i="3"/>
  <c r="T1611" i="3" s="1"/>
  <c r="O1611" i="3" a="1"/>
  <c r="O1611" i="3" s="1"/>
  <c r="P1611" i="3" s="1" a="1"/>
  <c r="P1611" i="3" s="1"/>
  <c r="G1611" i="3"/>
  <c r="H1611" i="3" s="1" a="1"/>
  <c r="H1611" i="3" s="1"/>
  <c r="S1610" i="3"/>
  <c r="T1610" i="3" s="1"/>
  <c r="O1610" i="3" a="1"/>
  <c r="O1610" i="3" s="1"/>
  <c r="P1610" i="3" s="1" a="1"/>
  <c r="P1610" i="3" s="1"/>
  <c r="G1610" i="3"/>
  <c r="H1610" i="3" s="1" a="1"/>
  <c r="H1610" i="3" s="1"/>
  <c r="S1609" i="3"/>
  <c r="T1609" i="3" s="1"/>
  <c r="O1609" i="3" a="1"/>
  <c r="O1609" i="3" s="1"/>
  <c r="P1609" i="3" s="1" a="1"/>
  <c r="P1609" i="3" s="1"/>
  <c r="G1609" i="3"/>
  <c r="H1609" i="3" s="1" a="1"/>
  <c r="H1609" i="3" s="1"/>
  <c r="S1608" i="3"/>
  <c r="T1608" i="3" s="1"/>
  <c r="O1608" i="3" a="1"/>
  <c r="O1608" i="3" s="1"/>
  <c r="P1608" i="3" s="1" a="1"/>
  <c r="P1608" i="3" s="1"/>
  <c r="G1608" i="3"/>
  <c r="H1608" i="3" s="1" a="1"/>
  <c r="H1608" i="3" s="1"/>
  <c r="S1607" i="3"/>
  <c r="T1607" i="3" s="1"/>
  <c r="O1607" i="3" a="1"/>
  <c r="O1607" i="3" s="1"/>
  <c r="P1607" i="3" s="1" a="1"/>
  <c r="P1607" i="3" s="1"/>
  <c r="G1607" i="3"/>
  <c r="H1607" i="3" s="1" a="1"/>
  <c r="H1607" i="3" s="1"/>
  <c r="S1606" i="3"/>
  <c r="T1606" i="3" s="1"/>
  <c r="O1606" i="3" a="1"/>
  <c r="O1606" i="3" s="1"/>
  <c r="P1606" i="3" s="1" a="1"/>
  <c r="P1606" i="3" s="1"/>
  <c r="G1606" i="3"/>
  <c r="H1606" i="3" s="1" a="1"/>
  <c r="H1606" i="3" s="1"/>
  <c r="S1605" i="3"/>
  <c r="T1605" i="3" s="1"/>
  <c r="O1605" i="3" a="1"/>
  <c r="O1605" i="3" s="1"/>
  <c r="P1605" i="3" s="1" a="1"/>
  <c r="P1605" i="3" s="1"/>
  <c r="G1605" i="3"/>
  <c r="H1605" i="3" s="1" a="1"/>
  <c r="H1605" i="3" s="1"/>
  <c r="S1604" i="3"/>
  <c r="T1604" i="3" s="1"/>
  <c r="O1604" i="3" a="1"/>
  <c r="O1604" i="3" s="1"/>
  <c r="P1604" i="3" s="1" a="1"/>
  <c r="P1604" i="3" s="1"/>
  <c r="G1604" i="3"/>
  <c r="H1604" i="3" s="1" a="1"/>
  <c r="H1604" i="3" s="1"/>
  <c r="S1603" i="3"/>
  <c r="T1603" i="3" s="1"/>
  <c r="O1603" i="3" a="1"/>
  <c r="O1603" i="3" s="1"/>
  <c r="P1603" i="3" s="1" a="1"/>
  <c r="P1603" i="3" s="1"/>
  <c r="G1603" i="3"/>
  <c r="H1603" i="3" s="1" a="1"/>
  <c r="H1603" i="3" s="1"/>
  <c r="S1602" i="3"/>
  <c r="T1602" i="3" s="1"/>
  <c r="O1602" i="3" a="1"/>
  <c r="O1602" i="3" s="1"/>
  <c r="P1602" i="3" s="1" a="1"/>
  <c r="P1602" i="3" s="1"/>
  <c r="G1602" i="3"/>
  <c r="H1602" i="3" s="1" a="1"/>
  <c r="H1602" i="3" s="1"/>
  <c r="S1601" i="3"/>
  <c r="T1601" i="3" s="1"/>
  <c r="O1601" i="3" a="1"/>
  <c r="O1601" i="3" s="1"/>
  <c r="P1601" i="3" s="1" a="1"/>
  <c r="P1601" i="3" s="1"/>
  <c r="G1601" i="3"/>
  <c r="H1601" i="3" s="1" a="1"/>
  <c r="H1601" i="3" s="1"/>
  <c r="S1600" i="3"/>
  <c r="T1600" i="3" s="1"/>
  <c r="O1600" i="3" a="1"/>
  <c r="O1600" i="3" s="1"/>
  <c r="P1600" i="3" s="1" a="1"/>
  <c r="P1600" i="3" s="1"/>
  <c r="G1600" i="3"/>
  <c r="H1600" i="3" s="1" a="1"/>
  <c r="H1600" i="3" s="1"/>
  <c r="S1599" i="3"/>
  <c r="T1599" i="3" s="1"/>
  <c r="O1599" i="3" a="1"/>
  <c r="O1599" i="3" s="1"/>
  <c r="P1599" i="3" s="1" a="1"/>
  <c r="P1599" i="3" s="1"/>
  <c r="G1599" i="3"/>
  <c r="H1599" i="3" s="1" a="1"/>
  <c r="H1599" i="3" s="1"/>
  <c r="S1598" i="3"/>
  <c r="T1598" i="3" s="1"/>
  <c r="O1598" i="3" a="1"/>
  <c r="O1598" i="3" s="1"/>
  <c r="P1598" i="3" s="1" a="1"/>
  <c r="P1598" i="3" s="1"/>
  <c r="G1598" i="3"/>
  <c r="H1598" i="3" s="1" a="1"/>
  <c r="H1598" i="3" s="1"/>
  <c r="S1597" i="3"/>
  <c r="T1597" i="3" s="1"/>
  <c r="O1597" i="3" a="1"/>
  <c r="O1597" i="3" s="1"/>
  <c r="P1597" i="3" s="1" a="1"/>
  <c r="P1597" i="3" s="1"/>
  <c r="G1597" i="3"/>
  <c r="H1597" i="3" s="1" a="1"/>
  <c r="H1597" i="3" s="1"/>
  <c r="S1467" i="3"/>
  <c r="T1467" i="3" s="1"/>
  <c r="O1467" i="3" a="1"/>
  <c r="O1467" i="3" s="1"/>
  <c r="P1467" i="3" s="1" a="1"/>
  <c r="P1467" i="3" s="1"/>
  <c r="G1467" i="3"/>
  <c r="H1467" i="3" s="1" a="1"/>
  <c r="H1467" i="3" s="1"/>
  <c r="S1466" i="3"/>
  <c r="T1466" i="3" s="1"/>
  <c r="O1466" i="3" a="1"/>
  <c r="O1466" i="3" s="1"/>
  <c r="P1466" i="3" s="1" a="1"/>
  <c r="P1466" i="3" s="1"/>
  <c r="G1466" i="3"/>
  <c r="H1466" i="3" s="1" a="1"/>
  <c r="H1466" i="3" s="1"/>
  <c r="S1465" i="3"/>
  <c r="T1465" i="3" s="1"/>
  <c r="O1465" i="3" a="1"/>
  <c r="O1465" i="3" s="1"/>
  <c r="P1465" i="3" s="1" a="1"/>
  <c r="P1465" i="3" s="1"/>
  <c r="G1465" i="3"/>
  <c r="H1465" i="3" s="1" a="1"/>
  <c r="H1465" i="3" s="1"/>
  <c r="S1464" i="3"/>
  <c r="T1464" i="3" s="1"/>
  <c r="O1464" i="3" a="1"/>
  <c r="O1464" i="3" s="1"/>
  <c r="P1464" i="3" s="1" a="1"/>
  <c r="P1464" i="3" s="1"/>
  <c r="G1464" i="3"/>
  <c r="H1464" i="3" s="1" a="1"/>
  <c r="H1464" i="3" s="1"/>
  <c r="S1463" i="3"/>
  <c r="T1463" i="3" s="1"/>
  <c r="O1463" i="3" a="1"/>
  <c r="O1463" i="3" s="1"/>
  <c r="P1463" i="3" s="1" a="1"/>
  <c r="P1463" i="3" s="1"/>
  <c r="G1463" i="3"/>
  <c r="H1463" i="3" s="1" a="1"/>
  <c r="H1463" i="3" s="1"/>
  <c r="S1462" i="3"/>
  <c r="T1462" i="3" s="1"/>
  <c r="O1462" i="3" a="1"/>
  <c r="O1462" i="3" s="1"/>
  <c r="P1462" i="3" s="1" a="1"/>
  <c r="P1462" i="3" s="1"/>
  <c r="G1462" i="3"/>
  <c r="H1462" i="3" s="1" a="1"/>
  <c r="H1462" i="3" s="1"/>
  <c r="S1461" i="3"/>
  <c r="T1461" i="3" s="1"/>
  <c r="O1461" i="3" a="1"/>
  <c r="O1461" i="3" s="1"/>
  <c r="P1461" i="3" s="1" a="1"/>
  <c r="P1461" i="3" s="1"/>
  <c r="G1461" i="3"/>
  <c r="H1461" i="3" s="1" a="1"/>
  <c r="H1461" i="3" s="1"/>
  <c r="S1460" i="3"/>
  <c r="T1460" i="3" s="1"/>
  <c r="O1460" i="3" a="1"/>
  <c r="O1460" i="3" s="1"/>
  <c r="P1460" i="3" s="1" a="1"/>
  <c r="P1460" i="3" s="1"/>
  <c r="G1460" i="3"/>
  <c r="H1460" i="3" s="1" a="1"/>
  <c r="H1460" i="3" s="1"/>
  <c r="S1459" i="3"/>
  <c r="T1459" i="3" s="1"/>
  <c r="O1459" i="3" a="1"/>
  <c r="O1459" i="3" s="1"/>
  <c r="P1459" i="3" s="1" a="1"/>
  <c r="P1459" i="3" s="1"/>
  <c r="G1459" i="3"/>
  <c r="H1459" i="3" s="1" a="1"/>
  <c r="H1459" i="3" s="1"/>
  <c r="S1458" i="3"/>
  <c r="T1458" i="3" s="1"/>
  <c r="O1458" i="3" a="1"/>
  <c r="O1458" i="3" s="1"/>
  <c r="P1458" i="3" s="1" a="1"/>
  <c r="P1458" i="3" s="1"/>
  <c r="G1458" i="3"/>
  <c r="H1458" i="3" s="1" a="1"/>
  <c r="H1458" i="3" s="1"/>
  <c r="S1457" i="3"/>
  <c r="T1457" i="3" s="1"/>
  <c r="O1457" i="3" a="1"/>
  <c r="O1457" i="3" s="1"/>
  <c r="P1457" i="3" s="1" a="1"/>
  <c r="P1457" i="3" s="1"/>
  <c r="G1457" i="3"/>
  <c r="H1457" i="3" s="1" a="1"/>
  <c r="H1457" i="3" s="1"/>
  <c r="S1456" i="3"/>
  <c r="T1456" i="3" s="1"/>
  <c r="O1456" i="3" a="1"/>
  <c r="O1456" i="3" s="1"/>
  <c r="P1456" i="3" s="1" a="1"/>
  <c r="P1456" i="3" s="1"/>
  <c r="G1456" i="3"/>
  <c r="H1456" i="3" s="1" a="1"/>
  <c r="H1456" i="3" s="1"/>
  <c r="S1455" i="3"/>
  <c r="T1455" i="3" s="1"/>
  <c r="O1455" i="3" a="1"/>
  <c r="O1455" i="3" s="1"/>
  <c r="P1455" i="3" s="1" a="1"/>
  <c r="P1455" i="3" s="1"/>
  <c r="G1455" i="3"/>
  <c r="H1455" i="3" s="1" a="1"/>
  <c r="H1455" i="3" s="1"/>
  <c r="S1454" i="3"/>
  <c r="T1454" i="3" s="1"/>
  <c r="O1454" i="3" a="1"/>
  <c r="O1454" i="3" s="1"/>
  <c r="P1454" i="3" s="1" a="1"/>
  <c r="P1454" i="3" s="1"/>
  <c r="G1454" i="3"/>
  <c r="H1454" i="3" s="1" a="1"/>
  <c r="H1454" i="3" s="1"/>
  <c r="S1453" i="3"/>
  <c r="T1453" i="3" s="1"/>
  <c r="O1453" i="3" a="1"/>
  <c r="O1453" i="3" s="1"/>
  <c r="P1453" i="3" s="1" a="1"/>
  <c r="P1453" i="3" s="1"/>
  <c r="G1453" i="3"/>
  <c r="H1453" i="3" s="1" a="1"/>
  <c r="H1453" i="3" s="1"/>
  <c r="S1452" i="3"/>
  <c r="T1452" i="3" s="1"/>
  <c r="O1452" i="3" a="1"/>
  <c r="O1452" i="3" s="1"/>
  <c r="P1452" i="3" s="1" a="1"/>
  <c r="P1452" i="3" s="1"/>
  <c r="G1452" i="3"/>
  <c r="H1452" i="3" s="1" a="1"/>
  <c r="H1452" i="3" s="1"/>
  <c r="S1451" i="3"/>
  <c r="T1451" i="3" s="1"/>
  <c r="O1451" i="3" a="1"/>
  <c r="O1451" i="3" s="1"/>
  <c r="P1451" i="3" s="1" a="1"/>
  <c r="P1451" i="3" s="1"/>
  <c r="G1451" i="3"/>
  <c r="H1451" i="3" s="1" a="1"/>
  <c r="H1451" i="3" s="1"/>
  <c r="S1450" i="3"/>
  <c r="T1450" i="3" s="1"/>
  <c r="O1450" i="3" a="1"/>
  <c r="O1450" i="3" s="1"/>
  <c r="P1450" i="3" s="1" a="1"/>
  <c r="P1450" i="3" s="1"/>
  <c r="G1450" i="3"/>
  <c r="H1450" i="3" s="1" a="1"/>
  <c r="H1450" i="3" s="1"/>
  <c r="S1449" i="3"/>
  <c r="T1449" i="3" s="1"/>
  <c r="O1449" i="3" a="1"/>
  <c r="O1449" i="3" s="1"/>
  <c r="P1449" i="3" s="1" a="1"/>
  <c r="P1449" i="3" s="1"/>
  <c r="G1449" i="3"/>
  <c r="H1449" i="3" s="1" a="1"/>
  <c r="H1449" i="3" s="1"/>
  <c r="S1448" i="3"/>
  <c r="T1448" i="3" s="1"/>
  <c r="O1448" i="3" a="1"/>
  <c r="O1448" i="3" s="1"/>
  <c r="P1448" i="3" s="1" a="1"/>
  <c r="P1448" i="3" s="1"/>
  <c r="G1448" i="3"/>
  <c r="H1448" i="3" s="1" a="1"/>
  <c r="H1448" i="3" s="1"/>
  <c r="S1447" i="3"/>
  <c r="T1447" i="3" s="1"/>
  <c r="O1447" i="3" a="1"/>
  <c r="O1447" i="3" s="1"/>
  <c r="P1447" i="3" s="1" a="1"/>
  <c r="P1447" i="3" s="1"/>
  <c r="G1447" i="3"/>
  <c r="H1447" i="3" s="1" a="1"/>
  <c r="H1447" i="3" s="1"/>
  <c r="S1446" i="3"/>
  <c r="T1446" i="3" s="1"/>
  <c r="O1446" i="3" a="1"/>
  <c r="O1446" i="3" s="1"/>
  <c r="P1446" i="3" s="1" a="1"/>
  <c r="P1446" i="3" s="1"/>
  <c r="G1446" i="3"/>
  <c r="H1446" i="3" s="1" a="1"/>
  <c r="H1446" i="3" s="1"/>
  <c r="S1445" i="3"/>
  <c r="T1445" i="3" s="1"/>
  <c r="O1445" i="3" a="1"/>
  <c r="O1445" i="3" s="1"/>
  <c r="P1445" i="3" s="1" a="1"/>
  <c r="P1445" i="3" s="1"/>
  <c r="G1445" i="3"/>
  <c r="H1445" i="3" s="1" a="1"/>
  <c r="H1445" i="3" s="1"/>
  <c r="S1444" i="3"/>
  <c r="T1444" i="3" s="1"/>
  <c r="O1444" i="3" a="1"/>
  <c r="O1444" i="3" s="1"/>
  <c r="P1444" i="3" s="1" a="1"/>
  <c r="P1444" i="3" s="1"/>
  <c r="G1444" i="3"/>
  <c r="H1444" i="3" s="1" a="1"/>
  <c r="H1444" i="3" s="1"/>
  <c r="S1443" i="3"/>
  <c r="T1443" i="3" s="1"/>
  <c r="O1443" i="3" a="1"/>
  <c r="O1443" i="3" s="1"/>
  <c r="P1443" i="3" s="1" a="1"/>
  <c r="P1443" i="3" s="1"/>
  <c r="G1443" i="3"/>
  <c r="H1443" i="3" s="1" a="1"/>
  <c r="H1443" i="3" s="1"/>
  <c r="S1442" i="3"/>
  <c r="T1442" i="3" s="1"/>
  <c r="O1442" i="3" a="1"/>
  <c r="O1442" i="3" s="1"/>
  <c r="P1442" i="3" s="1" a="1"/>
  <c r="P1442" i="3" s="1"/>
  <c r="G1442" i="3"/>
  <c r="H1442" i="3" s="1" a="1"/>
  <c r="H1442" i="3" s="1"/>
  <c r="S1441" i="3"/>
  <c r="T1441" i="3" s="1"/>
  <c r="O1441" i="3" a="1"/>
  <c r="O1441" i="3" s="1"/>
  <c r="P1441" i="3" s="1" a="1"/>
  <c r="P1441" i="3" s="1"/>
  <c r="G1441" i="3"/>
  <c r="H1441" i="3" s="1" a="1"/>
  <c r="H1441" i="3" s="1"/>
  <c r="S1440" i="3"/>
  <c r="T1440" i="3" s="1"/>
  <c r="O1440" i="3" a="1"/>
  <c r="O1440" i="3" s="1"/>
  <c r="P1440" i="3" s="1" a="1"/>
  <c r="P1440" i="3" s="1"/>
  <c r="G1440" i="3"/>
  <c r="H1440" i="3" s="1" a="1"/>
  <c r="H1440" i="3" s="1"/>
  <c r="S1439" i="3"/>
  <c r="T1439" i="3" s="1"/>
  <c r="O1439" i="3" a="1"/>
  <c r="O1439" i="3" s="1"/>
  <c r="P1439" i="3" s="1" a="1"/>
  <c r="P1439" i="3" s="1"/>
  <c r="G1439" i="3"/>
  <c r="H1439" i="3" s="1" a="1"/>
  <c r="H1439" i="3" s="1"/>
  <c r="S1438" i="3"/>
  <c r="T1438" i="3" s="1"/>
  <c r="O1438" i="3" a="1"/>
  <c r="O1438" i="3" s="1"/>
  <c r="P1438" i="3" s="1" a="1"/>
  <c r="P1438" i="3" s="1"/>
  <c r="G1438" i="3"/>
  <c r="H1438" i="3" s="1" a="1"/>
  <c r="H1438" i="3" s="1"/>
  <c r="S1437" i="3"/>
  <c r="T1437" i="3" s="1"/>
  <c r="O1437" i="3" a="1"/>
  <c r="O1437" i="3" s="1"/>
  <c r="P1437" i="3" s="1" a="1"/>
  <c r="P1437" i="3" s="1"/>
  <c r="G1437" i="3"/>
  <c r="H1437" i="3" s="1" a="1"/>
  <c r="H1437" i="3" s="1"/>
  <c r="S1436" i="3"/>
  <c r="T1436" i="3" s="1"/>
  <c r="O1436" i="3" a="1"/>
  <c r="O1436" i="3" s="1"/>
  <c r="P1436" i="3" s="1" a="1"/>
  <c r="P1436" i="3" s="1"/>
  <c r="G1436" i="3"/>
  <c r="H1436" i="3" s="1" a="1"/>
  <c r="H1436" i="3" s="1"/>
  <c r="S1435" i="3"/>
  <c r="T1435" i="3" s="1"/>
  <c r="O1435" i="3" a="1"/>
  <c r="O1435" i="3" s="1"/>
  <c r="P1435" i="3" s="1" a="1"/>
  <c r="P1435" i="3" s="1"/>
  <c r="G1435" i="3"/>
  <c r="H1435" i="3" s="1" a="1"/>
  <c r="H1435" i="3" s="1"/>
  <c r="S1434" i="3"/>
  <c r="T1434" i="3" s="1"/>
  <c r="O1434" i="3" a="1"/>
  <c r="O1434" i="3" s="1"/>
  <c r="P1434" i="3" s="1" a="1"/>
  <c r="P1434" i="3" s="1"/>
  <c r="G1434" i="3"/>
  <c r="H1434" i="3" s="1" a="1"/>
  <c r="H1434" i="3" s="1"/>
  <c r="S1433" i="3"/>
  <c r="T1433" i="3" s="1"/>
  <c r="O1433" i="3" a="1"/>
  <c r="O1433" i="3" s="1"/>
  <c r="P1433" i="3" s="1" a="1"/>
  <c r="P1433" i="3" s="1"/>
  <c r="G1433" i="3"/>
  <c r="H1433" i="3" s="1" a="1"/>
  <c r="H1433" i="3" s="1"/>
  <c r="S1432" i="3"/>
  <c r="T1432" i="3" s="1"/>
  <c r="O1432" i="3" a="1"/>
  <c r="O1432" i="3" s="1"/>
  <c r="P1432" i="3" s="1" a="1"/>
  <c r="P1432" i="3" s="1"/>
  <c r="G1432" i="3"/>
  <c r="H1432" i="3" s="1" a="1"/>
  <c r="H1432" i="3" s="1"/>
  <c r="S1431" i="3"/>
  <c r="T1431" i="3" s="1"/>
  <c r="O1431" i="3" a="1"/>
  <c r="O1431" i="3" s="1"/>
  <c r="P1431" i="3" s="1" a="1"/>
  <c r="P1431" i="3" s="1"/>
  <c r="G1431" i="3"/>
  <c r="H1431" i="3" s="1" a="1"/>
  <c r="H1431" i="3" s="1"/>
  <c r="S1430" i="3"/>
  <c r="T1430" i="3" s="1"/>
  <c r="O1430" i="3" a="1"/>
  <c r="O1430" i="3" s="1"/>
  <c r="P1430" i="3" s="1" a="1"/>
  <c r="P1430" i="3" s="1"/>
  <c r="G1430" i="3"/>
  <c r="H1430" i="3" s="1" a="1"/>
  <c r="H1430" i="3" s="1"/>
  <c r="S1429" i="3"/>
  <c r="T1429" i="3" s="1"/>
  <c r="O1429" i="3" a="1"/>
  <c r="O1429" i="3" s="1"/>
  <c r="P1429" i="3" s="1" a="1"/>
  <c r="P1429" i="3" s="1"/>
  <c r="G1429" i="3"/>
  <c r="H1429" i="3" s="1" a="1"/>
  <c r="H1429" i="3" s="1"/>
  <c r="S1428" i="3"/>
  <c r="T1428" i="3" s="1"/>
  <c r="O1428" i="3" a="1"/>
  <c r="O1428" i="3" s="1"/>
  <c r="P1428" i="3" s="1" a="1"/>
  <c r="P1428" i="3" s="1"/>
  <c r="G1428" i="3"/>
  <c r="H1428" i="3" s="1" a="1"/>
  <c r="H1428" i="3" s="1"/>
  <c r="S1427" i="3"/>
  <c r="T1427" i="3" s="1"/>
  <c r="O1427" i="3" a="1"/>
  <c r="O1427" i="3" s="1"/>
  <c r="P1427" i="3" s="1" a="1"/>
  <c r="P1427" i="3" s="1"/>
  <c r="G1427" i="3"/>
  <c r="H1427" i="3" s="1" a="1"/>
  <c r="H1427" i="3" s="1"/>
  <c r="S1426" i="3"/>
  <c r="T1426" i="3" s="1"/>
  <c r="O1426" i="3" a="1"/>
  <c r="O1426" i="3" s="1"/>
  <c r="P1426" i="3" s="1" a="1"/>
  <c r="P1426" i="3" s="1"/>
  <c r="G1426" i="3"/>
  <c r="H1426" i="3" s="1" a="1"/>
  <c r="H1426" i="3" s="1"/>
  <c r="S1425" i="3"/>
  <c r="T1425" i="3" s="1"/>
  <c r="O1425" i="3" a="1"/>
  <c r="O1425" i="3" s="1"/>
  <c r="P1425" i="3" s="1" a="1"/>
  <c r="P1425" i="3" s="1"/>
  <c r="G1425" i="3"/>
  <c r="H1425" i="3" s="1" a="1"/>
  <c r="H1425" i="3" s="1"/>
  <c r="S1424" i="3"/>
  <c r="T1424" i="3" s="1"/>
  <c r="O1424" i="3" a="1"/>
  <c r="O1424" i="3" s="1"/>
  <c r="P1424" i="3" s="1" a="1"/>
  <c r="P1424" i="3" s="1"/>
  <c r="G1424" i="3"/>
  <c r="H1424" i="3" s="1" a="1"/>
  <c r="H1424" i="3" s="1"/>
  <c r="S1423" i="3"/>
  <c r="T1423" i="3" s="1"/>
  <c r="O1423" i="3" a="1"/>
  <c r="O1423" i="3" s="1"/>
  <c r="P1423" i="3" s="1" a="1"/>
  <c r="P1423" i="3" s="1"/>
  <c r="G1423" i="3"/>
  <c r="H1423" i="3" s="1" a="1"/>
  <c r="H1423" i="3" s="1"/>
  <c r="S1422" i="3"/>
  <c r="T1422" i="3" s="1"/>
  <c r="O1422" i="3" a="1"/>
  <c r="O1422" i="3" s="1"/>
  <c r="P1422" i="3" s="1" a="1"/>
  <c r="P1422" i="3" s="1"/>
  <c r="G1422" i="3"/>
  <c r="H1422" i="3" s="1" a="1"/>
  <c r="H1422" i="3" s="1"/>
  <c r="S1421" i="3"/>
  <c r="T1421" i="3" s="1"/>
  <c r="O1421" i="3" a="1"/>
  <c r="O1421" i="3" s="1"/>
  <c r="P1421" i="3" s="1" a="1"/>
  <c r="P1421" i="3" s="1"/>
  <c r="G1421" i="3"/>
  <c r="H1421" i="3" s="1" a="1"/>
  <c r="H1421" i="3" s="1"/>
  <c r="S1420" i="3"/>
  <c r="T1420" i="3" s="1"/>
  <c r="O1420" i="3" a="1"/>
  <c r="O1420" i="3" s="1"/>
  <c r="P1420" i="3" s="1" a="1"/>
  <c r="P1420" i="3" s="1"/>
  <c r="G1420" i="3"/>
  <c r="H1420" i="3" s="1" a="1"/>
  <c r="H1420" i="3" s="1"/>
  <c r="S1419" i="3"/>
  <c r="T1419" i="3" s="1"/>
  <c r="O1419" i="3" a="1"/>
  <c r="O1419" i="3" s="1"/>
  <c r="P1419" i="3" s="1" a="1"/>
  <c r="P1419" i="3" s="1"/>
  <c r="G1419" i="3"/>
  <c r="H1419" i="3" s="1" a="1"/>
  <c r="H1419" i="3" s="1"/>
  <c r="S1418" i="3"/>
  <c r="T1418" i="3" s="1"/>
  <c r="O1418" i="3" a="1"/>
  <c r="O1418" i="3" s="1"/>
  <c r="P1418" i="3" s="1" a="1"/>
  <c r="P1418" i="3" s="1"/>
  <c r="G1418" i="3"/>
  <c r="H1418" i="3" s="1" a="1"/>
  <c r="H1418" i="3" s="1"/>
  <c r="S1417" i="3"/>
  <c r="T1417" i="3" s="1"/>
  <c r="O1417" i="3" a="1"/>
  <c r="O1417" i="3" s="1"/>
  <c r="P1417" i="3" s="1" a="1"/>
  <c r="P1417" i="3" s="1"/>
  <c r="G1417" i="3"/>
  <c r="H1417" i="3" s="1" a="1"/>
  <c r="H1417" i="3" s="1"/>
  <c r="S1416" i="3"/>
  <c r="T1416" i="3" s="1"/>
  <c r="O1416" i="3" a="1"/>
  <c r="O1416" i="3" s="1"/>
  <c r="P1416" i="3" s="1" a="1"/>
  <c r="P1416" i="3" s="1"/>
  <c r="G1416" i="3"/>
  <c r="H1416" i="3" s="1" a="1"/>
  <c r="H1416" i="3" s="1"/>
  <c r="S1415" i="3"/>
  <c r="T1415" i="3" s="1"/>
  <c r="O1415" i="3" a="1"/>
  <c r="O1415" i="3" s="1"/>
  <c r="P1415" i="3" s="1" a="1"/>
  <c r="P1415" i="3" s="1"/>
  <c r="G1415" i="3"/>
  <c r="H1415" i="3" s="1" a="1"/>
  <c r="H1415" i="3" s="1"/>
  <c r="S1414" i="3"/>
  <c r="T1414" i="3" s="1"/>
  <c r="O1414" i="3" a="1"/>
  <c r="O1414" i="3" s="1"/>
  <c r="P1414" i="3" s="1" a="1"/>
  <c r="P1414" i="3" s="1"/>
  <c r="G1414" i="3"/>
  <c r="H1414" i="3" s="1" a="1"/>
  <c r="H1414" i="3" s="1"/>
  <c r="S1413" i="3"/>
  <c r="T1413" i="3" s="1"/>
  <c r="O1413" i="3" a="1"/>
  <c r="O1413" i="3" s="1"/>
  <c r="P1413" i="3" s="1" a="1"/>
  <c r="P1413" i="3" s="1"/>
  <c r="G1413" i="3"/>
  <c r="H1413" i="3" s="1" a="1"/>
  <c r="H1413" i="3" s="1"/>
  <c r="S1412" i="3"/>
  <c r="T1412" i="3" s="1"/>
  <c r="O1412" i="3" a="1"/>
  <c r="O1412" i="3" s="1"/>
  <c r="P1412" i="3" s="1" a="1"/>
  <c r="P1412" i="3" s="1"/>
  <c r="G1412" i="3"/>
  <c r="H1412" i="3" s="1" a="1"/>
  <c r="H1412" i="3" s="1"/>
  <c r="S1411" i="3"/>
  <c r="T1411" i="3" s="1"/>
  <c r="O1411" i="3" a="1"/>
  <c r="O1411" i="3" s="1"/>
  <c r="P1411" i="3" s="1" a="1"/>
  <c r="P1411" i="3" s="1"/>
  <c r="G1411" i="3"/>
  <c r="H1411" i="3" s="1" a="1"/>
  <c r="H1411" i="3" s="1"/>
  <c r="S1410" i="3"/>
  <c r="T1410" i="3" s="1"/>
  <c r="O1410" i="3" a="1"/>
  <c r="O1410" i="3" s="1"/>
  <c r="P1410" i="3" s="1" a="1"/>
  <c r="P1410" i="3" s="1"/>
  <c r="G1410" i="3"/>
  <c r="H1410" i="3" s="1" a="1"/>
  <c r="H1410" i="3" s="1"/>
  <c r="S1409" i="3"/>
  <c r="T1409" i="3" s="1"/>
  <c r="O1409" i="3" a="1"/>
  <c r="O1409" i="3" s="1"/>
  <c r="P1409" i="3" s="1" a="1"/>
  <c r="P1409" i="3" s="1"/>
  <c r="G1409" i="3"/>
  <c r="H1409" i="3" s="1" a="1"/>
  <c r="H1409" i="3" s="1"/>
  <c r="S1408" i="3"/>
  <c r="T1408" i="3" s="1"/>
  <c r="O1408" i="3" a="1"/>
  <c r="O1408" i="3" s="1"/>
  <c r="P1408" i="3" s="1" a="1"/>
  <c r="P1408" i="3" s="1"/>
  <c r="G1408" i="3"/>
  <c r="H1408" i="3" s="1" a="1"/>
  <c r="H1408" i="3" s="1"/>
  <c r="S1407" i="3"/>
  <c r="T1407" i="3" s="1"/>
  <c r="O1407" i="3" a="1"/>
  <c r="O1407" i="3" s="1"/>
  <c r="P1407" i="3" s="1" a="1"/>
  <c r="P1407" i="3" s="1"/>
  <c r="G1407" i="3"/>
  <c r="H1407" i="3" s="1" a="1"/>
  <c r="H1407" i="3" s="1"/>
  <c r="S1406" i="3"/>
  <c r="T1406" i="3" s="1"/>
  <c r="O1406" i="3" a="1"/>
  <c r="O1406" i="3" s="1"/>
  <c r="P1406" i="3" s="1" a="1"/>
  <c r="P1406" i="3" s="1"/>
  <c r="G1406" i="3"/>
  <c r="H1406" i="3" s="1" a="1"/>
  <c r="H1406" i="3" s="1"/>
  <c r="S1405" i="3"/>
  <c r="T1405" i="3" s="1"/>
  <c r="O1405" i="3" a="1"/>
  <c r="O1405" i="3" s="1"/>
  <c r="P1405" i="3" s="1" a="1"/>
  <c r="P1405" i="3" s="1"/>
  <c r="G1405" i="3"/>
  <c r="H1405" i="3" s="1" a="1"/>
  <c r="H1405" i="3" s="1"/>
  <c r="S1404" i="3"/>
  <c r="T1404" i="3" s="1"/>
  <c r="O1404" i="3" a="1"/>
  <c r="O1404" i="3" s="1"/>
  <c r="P1404" i="3" s="1" a="1"/>
  <c r="P1404" i="3" s="1"/>
  <c r="G1404" i="3"/>
  <c r="H1404" i="3" s="1" a="1"/>
  <c r="H1404" i="3" s="1"/>
  <c r="S1403" i="3"/>
  <c r="T1403" i="3" s="1"/>
  <c r="O1403" i="3" a="1"/>
  <c r="O1403" i="3" s="1"/>
  <c r="P1403" i="3" s="1" a="1"/>
  <c r="P1403" i="3" s="1"/>
  <c r="G1403" i="3"/>
  <c r="H1403" i="3" s="1" a="1"/>
  <c r="H1403" i="3" s="1"/>
  <c r="S1402" i="3"/>
  <c r="T1402" i="3" s="1"/>
  <c r="O1402" i="3" a="1"/>
  <c r="O1402" i="3" s="1"/>
  <c r="P1402" i="3" s="1" a="1"/>
  <c r="P1402" i="3" s="1"/>
  <c r="G1402" i="3"/>
  <c r="H1402" i="3" s="1" a="1"/>
  <c r="H1402" i="3" s="1"/>
  <c r="S1401" i="3"/>
  <c r="T1401" i="3" s="1"/>
  <c r="O1401" i="3" a="1"/>
  <c r="O1401" i="3" s="1"/>
  <c r="P1401" i="3" s="1" a="1"/>
  <c r="P1401" i="3" s="1"/>
  <c r="G1401" i="3"/>
  <c r="H1401" i="3" s="1" a="1"/>
  <c r="H1401" i="3" s="1"/>
  <c r="S1400" i="3"/>
  <c r="T1400" i="3" s="1"/>
  <c r="O1400" i="3" a="1"/>
  <c r="O1400" i="3" s="1"/>
  <c r="P1400" i="3" s="1" a="1"/>
  <c r="P1400" i="3" s="1"/>
  <c r="G1400" i="3"/>
  <c r="H1400" i="3" s="1" a="1"/>
  <c r="H1400" i="3" s="1"/>
  <c r="S1399" i="3"/>
  <c r="T1399" i="3" s="1"/>
  <c r="O1399" i="3" a="1"/>
  <c r="O1399" i="3" s="1"/>
  <c r="P1399" i="3" s="1" a="1"/>
  <c r="P1399" i="3" s="1"/>
  <c r="G1399" i="3"/>
  <c r="H1399" i="3" s="1" a="1"/>
  <c r="H1399" i="3" s="1"/>
  <c r="S1398" i="3"/>
  <c r="T1398" i="3" s="1"/>
  <c r="O1398" i="3" a="1"/>
  <c r="O1398" i="3" s="1"/>
  <c r="P1398" i="3" s="1" a="1"/>
  <c r="P1398" i="3" s="1"/>
  <c r="G1398" i="3"/>
  <c r="H1398" i="3" s="1" a="1"/>
  <c r="H1398" i="3" s="1"/>
  <c r="S1397" i="3"/>
  <c r="T1397" i="3" s="1"/>
  <c r="O1397" i="3" a="1"/>
  <c r="O1397" i="3" s="1"/>
  <c r="P1397" i="3" s="1" a="1"/>
  <c r="P1397" i="3" s="1"/>
  <c r="G1397" i="3"/>
  <c r="H1397" i="3" s="1" a="1"/>
  <c r="H1397" i="3" s="1"/>
  <c r="S1396" i="3"/>
  <c r="T1396" i="3" s="1"/>
  <c r="O1396" i="3" a="1"/>
  <c r="O1396" i="3" s="1"/>
  <c r="P1396" i="3" s="1" a="1"/>
  <c r="P1396" i="3" s="1"/>
  <c r="G1396" i="3"/>
  <c r="H1396" i="3" s="1" a="1"/>
  <c r="H1396" i="3" s="1"/>
  <c r="S1395" i="3"/>
  <c r="T1395" i="3" s="1"/>
  <c r="O1395" i="3" a="1"/>
  <c r="O1395" i="3" s="1"/>
  <c r="P1395" i="3" s="1" a="1"/>
  <c r="P1395" i="3" s="1"/>
  <c r="G1395" i="3"/>
  <c r="H1395" i="3" s="1" a="1"/>
  <c r="H1395" i="3" s="1"/>
  <c r="S1394" i="3"/>
  <c r="T1394" i="3" s="1"/>
  <c r="O1394" i="3" a="1"/>
  <c r="O1394" i="3" s="1"/>
  <c r="P1394" i="3" s="1" a="1"/>
  <c r="P1394" i="3" s="1"/>
  <c r="G1394" i="3"/>
  <c r="H1394" i="3" s="1" a="1"/>
  <c r="H1394" i="3" s="1"/>
  <c r="S1393" i="3"/>
  <c r="T1393" i="3" s="1"/>
  <c r="O1393" i="3" a="1"/>
  <c r="O1393" i="3" s="1"/>
  <c r="P1393" i="3" s="1" a="1"/>
  <c r="P1393" i="3" s="1"/>
  <c r="G1393" i="3"/>
  <c r="H1393" i="3" s="1" a="1"/>
  <c r="H1393" i="3" s="1"/>
  <c r="S1356" i="3"/>
  <c r="T1356" i="3" s="1"/>
  <c r="O1356" i="3" a="1"/>
  <c r="O1356" i="3" s="1"/>
  <c r="G1356" i="3"/>
  <c r="H1356" i="3" s="1" a="1"/>
  <c r="H1356" i="3" s="1"/>
  <c r="S1355" i="3"/>
  <c r="T1355" i="3" s="1"/>
  <c r="O1355" i="3" a="1"/>
  <c r="O1355" i="3" s="1"/>
  <c r="G1355" i="3"/>
  <c r="H1355" i="3" s="1" a="1"/>
  <c r="H1355" i="3" s="1"/>
  <c r="S1354" i="3"/>
  <c r="T1354" i="3" s="1"/>
  <c r="O1354" i="3" a="1"/>
  <c r="O1354" i="3" s="1"/>
  <c r="G1354" i="3"/>
  <c r="H1354" i="3" s="1" a="1"/>
  <c r="H1354" i="3" s="1"/>
  <c r="S1353" i="3"/>
  <c r="T1353" i="3" s="1"/>
  <c r="O1353" i="3" a="1"/>
  <c r="O1353" i="3" s="1"/>
  <c r="G1353" i="3"/>
  <c r="H1353" i="3" s="1" a="1"/>
  <c r="H1353" i="3" s="1"/>
  <c r="S1352" i="3"/>
  <c r="T1352" i="3" s="1"/>
  <c r="O1352" i="3" a="1"/>
  <c r="O1352" i="3" s="1"/>
  <c r="G1352" i="3"/>
  <c r="H1352" i="3" s="1" a="1"/>
  <c r="H1352" i="3" s="1"/>
  <c r="S1351" i="3"/>
  <c r="T1351" i="3" s="1"/>
  <c r="O1351" i="3" a="1"/>
  <c r="O1351" i="3" s="1"/>
  <c r="G1351" i="3"/>
  <c r="H1351" i="3" s="1" a="1"/>
  <c r="H1351" i="3" s="1"/>
  <c r="S1350" i="3"/>
  <c r="T1350" i="3" s="1"/>
  <c r="O1350" i="3" a="1"/>
  <c r="O1350" i="3" s="1"/>
  <c r="G1350" i="3"/>
  <c r="H1350" i="3" s="1" a="1"/>
  <c r="H1350" i="3" s="1"/>
  <c r="S1349" i="3"/>
  <c r="T1349" i="3" s="1"/>
  <c r="O1349" i="3" a="1"/>
  <c r="O1349" i="3" s="1"/>
  <c r="G1349" i="3"/>
  <c r="H1349" i="3" s="1" a="1"/>
  <c r="H1349" i="3" s="1"/>
  <c r="S1348" i="3"/>
  <c r="T1348" i="3" s="1"/>
  <c r="O1348" i="3" a="1"/>
  <c r="O1348" i="3" s="1"/>
  <c r="G1348" i="3"/>
  <c r="H1348" i="3" s="1" a="1"/>
  <c r="H1348" i="3" s="1"/>
  <c r="S1347" i="3"/>
  <c r="T1347" i="3" s="1"/>
  <c r="O1347" i="3" a="1"/>
  <c r="O1347" i="3" s="1"/>
  <c r="G1347" i="3"/>
  <c r="H1347" i="3" s="1" a="1"/>
  <c r="H1347" i="3" s="1"/>
  <c r="S1346" i="3"/>
  <c r="T1346" i="3" s="1"/>
  <c r="O1346" i="3" a="1"/>
  <c r="O1346" i="3" s="1"/>
  <c r="G1346" i="3"/>
  <c r="H1346" i="3" s="1" a="1"/>
  <c r="H1346" i="3" s="1"/>
  <c r="S1345" i="3"/>
  <c r="T1345" i="3" s="1"/>
  <c r="O1345" i="3" a="1"/>
  <c r="O1345" i="3" s="1"/>
  <c r="G1345" i="3"/>
  <c r="H1345" i="3" s="1" a="1"/>
  <c r="H1345" i="3" s="1"/>
  <c r="S1344" i="3"/>
  <c r="T1344" i="3" s="1"/>
  <c r="O1344" i="3" a="1"/>
  <c r="O1344" i="3" s="1"/>
  <c r="G1344" i="3"/>
  <c r="H1344" i="3" s="1" a="1"/>
  <c r="H1344" i="3" s="1"/>
  <c r="S1343" i="3"/>
  <c r="T1343" i="3" s="1"/>
  <c r="O1343" i="3" a="1"/>
  <c r="O1343" i="3" s="1"/>
  <c r="G1343" i="3"/>
  <c r="H1343" i="3" s="1" a="1"/>
  <c r="H1343" i="3" s="1"/>
  <c r="S1342" i="3"/>
  <c r="T1342" i="3" s="1"/>
  <c r="O1342" i="3" a="1"/>
  <c r="O1342" i="3" s="1"/>
  <c r="G1342" i="3"/>
  <c r="H1342" i="3" s="1" a="1"/>
  <c r="H1342" i="3" s="1"/>
  <c r="S1341" i="3"/>
  <c r="T1341" i="3" s="1"/>
  <c r="O1341" i="3" a="1"/>
  <c r="O1341" i="3" s="1"/>
  <c r="G1341" i="3"/>
  <c r="H1341" i="3" s="1" a="1"/>
  <c r="H1341" i="3" s="1"/>
  <c r="S1340" i="3"/>
  <c r="T1340" i="3" s="1"/>
  <c r="O1340" i="3" a="1"/>
  <c r="O1340" i="3" s="1"/>
  <c r="G1340" i="3"/>
  <c r="H1340" i="3" s="1" a="1"/>
  <c r="H1340" i="3" s="1"/>
  <c r="S1339" i="3"/>
  <c r="T1339" i="3" s="1"/>
  <c r="O1339" i="3" a="1"/>
  <c r="O1339" i="3" s="1"/>
  <c r="G1339" i="3"/>
  <c r="H1339" i="3" s="1" a="1"/>
  <c r="H1339" i="3" s="1"/>
  <c r="S1338" i="3"/>
  <c r="T1338" i="3" s="1"/>
  <c r="O1338" i="3" a="1"/>
  <c r="O1338" i="3" s="1"/>
  <c r="G1338" i="3"/>
  <c r="H1338" i="3" s="1" a="1"/>
  <c r="H1338" i="3" s="1"/>
  <c r="S1337" i="3"/>
  <c r="T1337" i="3" s="1"/>
  <c r="O1337" i="3" a="1"/>
  <c r="O1337" i="3" s="1"/>
  <c r="G1337" i="3"/>
  <c r="H1337" i="3" s="1" a="1"/>
  <c r="H1337" i="3" s="1"/>
  <c r="S1336" i="3"/>
  <c r="T1336" i="3" s="1"/>
  <c r="O1336" i="3" a="1"/>
  <c r="O1336" i="3" s="1"/>
  <c r="G1336" i="3"/>
  <c r="H1336" i="3" s="1" a="1"/>
  <c r="H1336" i="3" s="1"/>
  <c r="S1335" i="3"/>
  <c r="T1335" i="3" s="1"/>
  <c r="O1335" i="3" a="1"/>
  <c r="O1335" i="3" s="1"/>
  <c r="G1335" i="3"/>
  <c r="H1335" i="3" s="1" a="1"/>
  <c r="H1335" i="3" s="1"/>
  <c r="S1334" i="3"/>
  <c r="T1334" i="3" s="1"/>
  <c r="O1334" i="3" a="1"/>
  <c r="O1334" i="3" s="1"/>
  <c r="G1334" i="3"/>
  <c r="H1334" i="3" s="1" a="1"/>
  <c r="H1334" i="3" s="1"/>
  <c r="S1333" i="3"/>
  <c r="T1333" i="3" s="1"/>
  <c r="O1333" i="3" a="1"/>
  <c r="O1333" i="3" s="1"/>
  <c r="G1333" i="3"/>
  <c r="H1333" i="3" s="1" a="1"/>
  <c r="H1333" i="3" s="1"/>
  <c r="S1332" i="3"/>
  <c r="T1332" i="3" s="1"/>
  <c r="O1332" i="3" a="1"/>
  <c r="O1332" i="3" s="1"/>
  <c r="G1332" i="3"/>
  <c r="H1332" i="3" s="1" a="1"/>
  <c r="H1332" i="3" s="1"/>
  <c r="S1331" i="3"/>
  <c r="T1331" i="3" s="1"/>
  <c r="O1331" i="3" a="1"/>
  <c r="O1331" i="3" s="1"/>
  <c r="G1331" i="3"/>
  <c r="H1331" i="3" s="1" a="1"/>
  <c r="H1331" i="3" s="1"/>
  <c r="S1330" i="3"/>
  <c r="T1330" i="3" s="1"/>
  <c r="O1330" i="3" a="1"/>
  <c r="O1330" i="3" s="1"/>
  <c r="G1330" i="3"/>
  <c r="H1330" i="3" s="1" a="1"/>
  <c r="H1330" i="3" s="1"/>
  <c r="S1329" i="3"/>
  <c r="T1329" i="3" s="1"/>
  <c r="O1329" i="3" a="1"/>
  <c r="O1329" i="3" s="1"/>
  <c r="G1329" i="3"/>
  <c r="H1329" i="3" s="1" a="1"/>
  <c r="H1329" i="3" s="1"/>
  <c r="S1328" i="3"/>
  <c r="T1328" i="3" s="1"/>
  <c r="O1328" i="3" a="1"/>
  <c r="O1328" i="3" s="1"/>
  <c r="G1328" i="3"/>
  <c r="H1328" i="3" s="1" a="1"/>
  <c r="H1328" i="3" s="1"/>
  <c r="S1327" i="3"/>
  <c r="T1327" i="3" s="1"/>
  <c r="O1327" i="3" a="1"/>
  <c r="O1327" i="3" s="1"/>
  <c r="G1327" i="3"/>
  <c r="H1327" i="3" s="1" a="1"/>
  <c r="H1327" i="3" s="1"/>
  <c r="S1326" i="3"/>
  <c r="T1326" i="3" s="1"/>
  <c r="O1326" i="3" a="1"/>
  <c r="O1326" i="3" s="1"/>
  <c r="G1326" i="3"/>
  <c r="H1326" i="3" s="1" a="1"/>
  <c r="H1326" i="3" s="1"/>
  <c r="S1325" i="3"/>
  <c r="T1325" i="3" s="1"/>
  <c r="O1325" i="3" a="1"/>
  <c r="O1325" i="3" s="1"/>
  <c r="G1325" i="3"/>
  <c r="H1325" i="3" s="1" a="1"/>
  <c r="H1325" i="3" s="1"/>
  <c r="S1324" i="3"/>
  <c r="T1324" i="3" s="1"/>
  <c r="O1324" i="3" a="1"/>
  <c r="O1324" i="3" s="1"/>
  <c r="G1324" i="3"/>
  <c r="H1324" i="3" s="1" a="1"/>
  <c r="H1324" i="3" s="1"/>
  <c r="S1323" i="3"/>
  <c r="T1323" i="3" s="1"/>
  <c r="O1323" i="3" a="1"/>
  <c r="O1323" i="3" s="1"/>
  <c r="G1323" i="3"/>
  <c r="H1323" i="3" s="1" a="1"/>
  <c r="H1323" i="3" s="1"/>
  <c r="S1322" i="3"/>
  <c r="T1322" i="3" s="1"/>
  <c r="O1322" i="3" a="1"/>
  <c r="O1322" i="3" s="1"/>
  <c r="G1322" i="3"/>
  <c r="H1322" i="3" s="1" a="1"/>
  <c r="H1322" i="3" s="1"/>
  <c r="S1321" i="3"/>
  <c r="T1321" i="3" s="1"/>
  <c r="O1321" i="3" a="1"/>
  <c r="O1321" i="3" s="1"/>
  <c r="G1321" i="3"/>
  <c r="H1321" i="3" s="1" a="1"/>
  <c r="H1321" i="3" s="1"/>
  <c r="S1245" i="3"/>
  <c r="T1245" i="3" s="1"/>
  <c r="O1245" i="3" a="1"/>
  <c r="O1245" i="3" s="1"/>
  <c r="P1245" i="3" s="1" a="1"/>
  <c r="P1245" i="3" s="1"/>
  <c r="G1245" i="3"/>
  <c r="H1245" i="3" s="1" a="1"/>
  <c r="H1245" i="3" s="1"/>
  <c r="S1244" i="3"/>
  <c r="T1244" i="3" s="1"/>
  <c r="O1244" i="3" a="1"/>
  <c r="O1244" i="3" s="1"/>
  <c r="P1244" i="3" s="1" a="1"/>
  <c r="P1244" i="3" s="1"/>
  <c r="G1244" i="3"/>
  <c r="H1244" i="3" s="1" a="1"/>
  <c r="H1244" i="3" s="1"/>
  <c r="S1243" i="3"/>
  <c r="T1243" i="3" s="1"/>
  <c r="O1243" i="3" a="1"/>
  <c r="O1243" i="3" s="1"/>
  <c r="P1243" i="3" s="1" a="1"/>
  <c r="P1243" i="3" s="1"/>
  <c r="G1243" i="3"/>
  <c r="H1243" i="3" s="1" a="1"/>
  <c r="H1243" i="3" s="1"/>
  <c r="S1242" i="3"/>
  <c r="T1242" i="3" s="1"/>
  <c r="O1242" i="3" a="1"/>
  <c r="O1242" i="3" s="1"/>
  <c r="P1242" i="3" s="1" a="1"/>
  <c r="P1242" i="3" s="1"/>
  <c r="G1242" i="3"/>
  <c r="H1242" i="3" s="1" a="1"/>
  <c r="H1242" i="3" s="1"/>
  <c r="S1241" i="3"/>
  <c r="T1241" i="3" s="1"/>
  <c r="O1241" i="3" a="1"/>
  <c r="O1241" i="3" s="1"/>
  <c r="P1241" i="3" s="1" a="1"/>
  <c r="P1241" i="3" s="1"/>
  <c r="G1241" i="3"/>
  <c r="H1241" i="3" s="1" a="1"/>
  <c r="H1241" i="3" s="1"/>
  <c r="S1240" i="3"/>
  <c r="T1240" i="3" s="1"/>
  <c r="O1240" i="3" a="1"/>
  <c r="O1240" i="3" s="1"/>
  <c r="P1240" i="3" s="1" a="1"/>
  <c r="P1240" i="3" s="1"/>
  <c r="G1240" i="3"/>
  <c r="H1240" i="3" s="1" a="1"/>
  <c r="H1240" i="3" s="1"/>
  <c r="S1239" i="3"/>
  <c r="T1239" i="3" s="1"/>
  <c r="O1239" i="3" a="1"/>
  <c r="O1239" i="3" s="1"/>
  <c r="P1239" i="3" s="1" a="1"/>
  <c r="P1239" i="3" s="1"/>
  <c r="G1239" i="3"/>
  <c r="H1239" i="3" s="1" a="1"/>
  <c r="H1239" i="3" s="1"/>
  <c r="S1238" i="3"/>
  <c r="T1238" i="3" s="1"/>
  <c r="O1238" i="3" a="1"/>
  <c r="O1238" i="3" s="1"/>
  <c r="P1238" i="3" s="1" a="1"/>
  <c r="P1238" i="3" s="1"/>
  <c r="G1238" i="3"/>
  <c r="H1238" i="3" s="1" a="1"/>
  <c r="H1238" i="3" s="1"/>
  <c r="S1237" i="3"/>
  <c r="T1237" i="3" s="1"/>
  <c r="O1237" i="3" a="1"/>
  <c r="O1237" i="3" s="1"/>
  <c r="P1237" i="3" s="1" a="1"/>
  <c r="P1237" i="3" s="1"/>
  <c r="G1237" i="3"/>
  <c r="H1237" i="3" s="1" a="1"/>
  <c r="H1237" i="3" s="1"/>
  <c r="S1236" i="3"/>
  <c r="T1236" i="3" s="1"/>
  <c r="O1236" i="3" a="1"/>
  <c r="O1236" i="3" s="1"/>
  <c r="P1236" i="3" s="1" a="1"/>
  <c r="P1236" i="3" s="1"/>
  <c r="G1236" i="3"/>
  <c r="H1236" i="3" s="1" a="1"/>
  <c r="H1236" i="3" s="1"/>
  <c r="S1235" i="3"/>
  <c r="T1235" i="3" s="1"/>
  <c r="O1235" i="3" a="1"/>
  <c r="O1235" i="3" s="1"/>
  <c r="P1235" i="3" s="1" a="1"/>
  <c r="P1235" i="3" s="1"/>
  <c r="G1235" i="3"/>
  <c r="H1235" i="3" s="1" a="1"/>
  <c r="H1235" i="3" s="1"/>
  <c r="S1234" i="3"/>
  <c r="T1234" i="3" s="1"/>
  <c r="O1234" i="3" a="1"/>
  <c r="O1234" i="3" s="1"/>
  <c r="P1234" i="3" s="1" a="1"/>
  <c r="P1234" i="3" s="1"/>
  <c r="G1234" i="3"/>
  <c r="H1234" i="3" s="1" a="1"/>
  <c r="H1234" i="3" s="1"/>
  <c r="S1233" i="3"/>
  <c r="T1233" i="3" s="1"/>
  <c r="O1233" i="3" a="1"/>
  <c r="O1233" i="3" s="1"/>
  <c r="P1233" i="3" s="1" a="1"/>
  <c r="P1233" i="3" s="1"/>
  <c r="G1233" i="3"/>
  <c r="H1233" i="3" s="1" a="1"/>
  <c r="H1233" i="3" s="1"/>
  <c r="S1232" i="3"/>
  <c r="T1232" i="3" s="1"/>
  <c r="O1232" i="3" a="1"/>
  <c r="O1232" i="3" s="1"/>
  <c r="P1232" i="3" s="1" a="1"/>
  <c r="P1232" i="3" s="1"/>
  <c r="G1232" i="3"/>
  <c r="H1232" i="3" s="1" a="1"/>
  <c r="H1232" i="3" s="1"/>
  <c r="S1231" i="3"/>
  <c r="T1231" i="3" s="1"/>
  <c r="O1231" i="3" a="1"/>
  <c r="O1231" i="3" s="1"/>
  <c r="P1231" i="3" s="1" a="1"/>
  <c r="P1231" i="3" s="1"/>
  <c r="G1231" i="3"/>
  <c r="H1231" i="3" s="1" a="1"/>
  <c r="H1231" i="3" s="1"/>
  <c r="S1230" i="3"/>
  <c r="T1230" i="3" s="1"/>
  <c r="O1230" i="3" a="1"/>
  <c r="O1230" i="3" s="1"/>
  <c r="P1230" i="3" s="1" a="1"/>
  <c r="P1230" i="3" s="1"/>
  <c r="G1230" i="3"/>
  <c r="H1230" i="3" s="1" a="1"/>
  <c r="H1230" i="3" s="1"/>
  <c r="S1229" i="3"/>
  <c r="T1229" i="3" s="1"/>
  <c r="O1229" i="3" a="1"/>
  <c r="O1229" i="3" s="1"/>
  <c r="P1229" i="3" s="1" a="1"/>
  <c r="P1229" i="3" s="1"/>
  <c r="G1229" i="3"/>
  <c r="H1229" i="3" s="1" a="1"/>
  <c r="H1229" i="3" s="1"/>
  <c r="S1228" i="3"/>
  <c r="T1228" i="3" s="1"/>
  <c r="O1228" i="3" a="1"/>
  <c r="O1228" i="3" s="1"/>
  <c r="P1228" i="3" s="1" a="1"/>
  <c r="P1228" i="3" s="1"/>
  <c r="G1228" i="3"/>
  <c r="H1228" i="3" s="1" a="1"/>
  <c r="H1228" i="3" s="1"/>
  <c r="S1227" i="3"/>
  <c r="T1227" i="3" s="1"/>
  <c r="O1227" i="3" a="1"/>
  <c r="O1227" i="3" s="1"/>
  <c r="P1227" i="3" s="1" a="1"/>
  <c r="P1227" i="3" s="1"/>
  <c r="G1227" i="3"/>
  <c r="H1227" i="3" s="1" a="1"/>
  <c r="H1227" i="3" s="1"/>
  <c r="S1226" i="3"/>
  <c r="T1226" i="3" s="1"/>
  <c r="O1226" i="3" a="1"/>
  <c r="O1226" i="3" s="1"/>
  <c r="P1226" i="3" s="1" a="1"/>
  <c r="P1226" i="3" s="1"/>
  <c r="G1226" i="3"/>
  <c r="H1226" i="3" s="1" a="1"/>
  <c r="H1226" i="3" s="1"/>
  <c r="S1225" i="3"/>
  <c r="T1225" i="3" s="1"/>
  <c r="O1225" i="3" a="1"/>
  <c r="O1225" i="3" s="1"/>
  <c r="P1225" i="3" s="1" a="1"/>
  <c r="P1225" i="3" s="1"/>
  <c r="G1225" i="3"/>
  <c r="H1225" i="3" s="1" a="1"/>
  <c r="H1225" i="3" s="1"/>
  <c r="S1224" i="3"/>
  <c r="T1224" i="3" s="1"/>
  <c r="O1224" i="3" a="1"/>
  <c r="O1224" i="3" s="1"/>
  <c r="P1224" i="3" s="1" a="1"/>
  <c r="P1224" i="3" s="1"/>
  <c r="G1224" i="3"/>
  <c r="H1224" i="3" s="1" a="1"/>
  <c r="H1224" i="3" s="1"/>
  <c r="S1223" i="3"/>
  <c r="T1223" i="3" s="1"/>
  <c r="O1223" i="3" a="1"/>
  <c r="O1223" i="3" s="1"/>
  <c r="P1223" i="3" s="1" a="1"/>
  <c r="P1223" i="3" s="1"/>
  <c r="G1223" i="3"/>
  <c r="H1223" i="3" s="1" a="1"/>
  <c r="H1223" i="3" s="1"/>
  <c r="S1222" i="3"/>
  <c r="T1222" i="3" s="1"/>
  <c r="O1222" i="3" a="1"/>
  <c r="O1222" i="3" s="1"/>
  <c r="P1222" i="3" s="1" a="1"/>
  <c r="P1222" i="3" s="1"/>
  <c r="G1222" i="3"/>
  <c r="H1222" i="3" s="1" a="1"/>
  <c r="H1222" i="3" s="1"/>
  <c r="S1221" i="3"/>
  <c r="T1221" i="3" s="1"/>
  <c r="O1221" i="3" a="1"/>
  <c r="O1221" i="3" s="1"/>
  <c r="P1221" i="3" s="1" a="1"/>
  <c r="P1221" i="3" s="1"/>
  <c r="G1221" i="3"/>
  <c r="H1221" i="3" s="1" a="1"/>
  <c r="H1221" i="3" s="1"/>
  <c r="S1220" i="3"/>
  <c r="T1220" i="3" s="1"/>
  <c r="O1220" i="3" a="1"/>
  <c r="O1220" i="3" s="1"/>
  <c r="P1220" i="3" s="1" a="1"/>
  <c r="P1220" i="3" s="1"/>
  <c r="G1220" i="3"/>
  <c r="H1220" i="3" s="1" a="1"/>
  <c r="H1220" i="3" s="1"/>
  <c r="S1219" i="3"/>
  <c r="T1219" i="3" s="1"/>
  <c r="O1219" i="3" a="1"/>
  <c r="O1219" i="3" s="1"/>
  <c r="P1219" i="3" s="1" a="1"/>
  <c r="P1219" i="3" s="1"/>
  <c r="G1219" i="3"/>
  <c r="H1219" i="3" s="1" a="1"/>
  <c r="H1219" i="3" s="1"/>
  <c r="S1218" i="3"/>
  <c r="T1218" i="3" s="1"/>
  <c r="O1218" i="3" a="1"/>
  <c r="O1218" i="3" s="1"/>
  <c r="P1218" i="3" s="1" a="1"/>
  <c r="P1218" i="3" s="1"/>
  <c r="G1218" i="3"/>
  <c r="H1218" i="3" s="1" a="1"/>
  <c r="H1218" i="3" s="1"/>
  <c r="S1217" i="3"/>
  <c r="T1217" i="3" s="1"/>
  <c r="O1217" i="3" a="1"/>
  <c r="O1217" i="3" s="1"/>
  <c r="P1217" i="3" s="1" a="1"/>
  <c r="P1217" i="3" s="1"/>
  <c r="G1217" i="3"/>
  <c r="H1217" i="3" s="1" a="1"/>
  <c r="H1217" i="3" s="1"/>
  <c r="S1216" i="3"/>
  <c r="T1216" i="3" s="1"/>
  <c r="O1216" i="3" a="1"/>
  <c r="O1216" i="3" s="1"/>
  <c r="P1216" i="3" s="1" a="1"/>
  <c r="P1216" i="3" s="1"/>
  <c r="G1216" i="3"/>
  <c r="H1216" i="3" s="1" a="1"/>
  <c r="H1216" i="3" s="1"/>
  <c r="S1215" i="3"/>
  <c r="T1215" i="3" s="1"/>
  <c r="O1215" i="3" a="1"/>
  <c r="O1215" i="3" s="1"/>
  <c r="P1215" i="3" s="1" a="1"/>
  <c r="P1215" i="3" s="1"/>
  <c r="G1215" i="3"/>
  <c r="H1215" i="3" s="1" a="1"/>
  <c r="H1215" i="3" s="1"/>
  <c r="S1214" i="3"/>
  <c r="T1214" i="3" s="1"/>
  <c r="O1214" i="3" a="1"/>
  <c r="O1214" i="3" s="1"/>
  <c r="P1214" i="3" s="1" a="1"/>
  <c r="P1214" i="3" s="1"/>
  <c r="G1214" i="3"/>
  <c r="H1214" i="3" s="1" a="1"/>
  <c r="H1214" i="3" s="1"/>
  <c r="S1213" i="3"/>
  <c r="T1213" i="3" s="1"/>
  <c r="O1213" i="3" a="1"/>
  <c r="O1213" i="3" s="1"/>
  <c r="P1213" i="3" s="1" a="1"/>
  <c r="P1213" i="3" s="1"/>
  <c r="G1213" i="3"/>
  <c r="H1213" i="3" s="1" a="1"/>
  <c r="H1213" i="3" s="1"/>
  <c r="S1212" i="3"/>
  <c r="T1212" i="3" s="1"/>
  <c r="O1212" i="3" a="1"/>
  <c r="O1212" i="3" s="1"/>
  <c r="P1212" i="3" s="1" a="1"/>
  <c r="P1212" i="3" s="1"/>
  <c r="G1212" i="3"/>
  <c r="H1212" i="3" s="1" a="1"/>
  <c r="H1212" i="3" s="1"/>
  <c r="S1211" i="3"/>
  <c r="T1211" i="3" s="1"/>
  <c r="O1211" i="3" a="1"/>
  <c r="O1211" i="3" s="1"/>
  <c r="P1211" i="3" s="1" a="1"/>
  <c r="P1211" i="3" s="1"/>
  <c r="G1211" i="3"/>
  <c r="H1211" i="3" s="1" a="1"/>
  <c r="H1211" i="3" s="1"/>
  <c r="S1210" i="3"/>
  <c r="T1210" i="3" s="1"/>
  <c r="O1210" i="3" a="1"/>
  <c r="O1210" i="3" s="1"/>
  <c r="P1210" i="3" s="1" a="1"/>
  <c r="P1210" i="3" s="1"/>
  <c r="G1210" i="3"/>
  <c r="H1210" i="3" s="1" a="1"/>
  <c r="H1210" i="3" s="1"/>
  <c r="S1209" i="3"/>
  <c r="T1209" i="3" s="1"/>
  <c r="O1209" i="3" a="1"/>
  <c r="O1209" i="3" s="1"/>
  <c r="P1209" i="3" s="1" a="1"/>
  <c r="P1209" i="3" s="1"/>
  <c r="G1209" i="3"/>
  <c r="H1209" i="3" s="1" a="1"/>
  <c r="H1209" i="3" s="1"/>
  <c r="S1208" i="3"/>
  <c r="T1208" i="3" s="1"/>
  <c r="O1208" i="3" a="1"/>
  <c r="O1208" i="3" s="1"/>
  <c r="P1208" i="3" s="1" a="1"/>
  <c r="P1208" i="3" s="1"/>
  <c r="G1208" i="3"/>
  <c r="H1208" i="3" s="1" a="1"/>
  <c r="H1208" i="3" s="1"/>
  <c r="S1207" i="3"/>
  <c r="T1207" i="3" s="1"/>
  <c r="O1207" i="3" a="1"/>
  <c r="O1207" i="3" s="1"/>
  <c r="P1207" i="3" s="1" a="1"/>
  <c r="P1207" i="3" s="1"/>
  <c r="G1207" i="3"/>
  <c r="H1207" i="3" s="1" a="1"/>
  <c r="H1207" i="3" s="1"/>
  <c r="S1206" i="3"/>
  <c r="T1206" i="3" s="1"/>
  <c r="O1206" i="3" a="1"/>
  <c r="O1206" i="3" s="1"/>
  <c r="P1206" i="3" s="1" a="1"/>
  <c r="P1206" i="3" s="1"/>
  <c r="G1206" i="3"/>
  <c r="H1206" i="3" s="1" a="1"/>
  <c r="H1206" i="3" s="1"/>
  <c r="S1205" i="3"/>
  <c r="T1205" i="3" s="1"/>
  <c r="O1205" i="3" a="1"/>
  <c r="O1205" i="3" s="1"/>
  <c r="P1205" i="3" s="1" a="1"/>
  <c r="P1205" i="3" s="1"/>
  <c r="G1205" i="3"/>
  <c r="H1205" i="3" s="1" a="1"/>
  <c r="H1205" i="3" s="1"/>
  <c r="S1204" i="3"/>
  <c r="T1204" i="3" s="1"/>
  <c r="O1204" i="3" a="1"/>
  <c r="O1204" i="3" s="1"/>
  <c r="P1204" i="3" s="1" a="1"/>
  <c r="P1204" i="3" s="1"/>
  <c r="G1204" i="3"/>
  <c r="H1204" i="3" s="1" a="1"/>
  <c r="H1204" i="3" s="1"/>
  <c r="S1203" i="3"/>
  <c r="T1203" i="3" s="1"/>
  <c r="O1203" i="3" a="1"/>
  <c r="O1203" i="3" s="1"/>
  <c r="P1203" i="3" s="1" a="1"/>
  <c r="P1203" i="3" s="1"/>
  <c r="G1203" i="3"/>
  <c r="H1203" i="3" s="1" a="1"/>
  <c r="H1203" i="3" s="1"/>
  <c r="S1202" i="3"/>
  <c r="T1202" i="3" s="1"/>
  <c r="O1202" i="3" a="1"/>
  <c r="O1202" i="3" s="1"/>
  <c r="P1202" i="3" s="1" a="1"/>
  <c r="P1202" i="3" s="1"/>
  <c r="G1202" i="3"/>
  <c r="H1202" i="3" s="1" a="1"/>
  <c r="H1202" i="3" s="1"/>
  <c r="S1201" i="3"/>
  <c r="T1201" i="3" s="1"/>
  <c r="O1201" i="3" a="1"/>
  <c r="O1201" i="3" s="1"/>
  <c r="P1201" i="3" s="1" a="1"/>
  <c r="P1201" i="3" s="1"/>
  <c r="G1201" i="3"/>
  <c r="H1201" i="3" s="1" a="1"/>
  <c r="H1201" i="3" s="1"/>
  <c r="S1200" i="3"/>
  <c r="T1200" i="3" s="1"/>
  <c r="O1200" i="3" a="1"/>
  <c r="O1200" i="3" s="1"/>
  <c r="P1200" i="3" s="1" a="1"/>
  <c r="P1200" i="3" s="1"/>
  <c r="G1200" i="3"/>
  <c r="H1200" i="3" s="1" a="1"/>
  <c r="H1200" i="3" s="1"/>
  <c r="S1199" i="3"/>
  <c r="T1199" i="3" s="1"/>
  <c r="O1199" i="3" a="1"/>
  <c r="O1199" i="3" s="1"/>
  <c r="P1199" i="3" s="1" a="1"/>
  <c r="P1199" i="3" s="1"/>
  <c r="G1199" i="3"/>
  <c r="H1199" i="3" s="1" a="1"/>
  <c r="H1199" i="3" s="1"/>
  <c r="S1198" i="3"/>
  <c r="T1198" i="3" s="1"/>
  <c r="O1198" i="3" a="1"/>
  <c r="O1198" i="3" s="1"/>
  <c r="P1198" i="3" s="1" a="1"/>
  <c r="P1198" i="3" s="1"/>
  <c r="G1198" i="3"/>
  <c r="H1198" i="3" s="1" a="1"/>
  <c r="H1198" i="3" s="1"/>
  <c r="S1197" i="3"/>
  <c r="T1197" i="3" s="1"/>
  <c r="O1197" i="3" a="1"/>
  <c r="O1197" i="3" s="1"/>
  <c r="P1197" i="3" s="1" a="1"/>
  <c r="P1197" i="3" s="1"/>
  <c r="G1197" i="3"/>
  <c r="H1197" i="3" s="1" a="1"/>
  <c r="H1197" i="3" s="1"/>
  <c r="S1196" i="3"/>
  <c r="T1196" i="3" s="1"/>
  <c r="O1196" i="3" a="1"/>
  <c r="O1196" i="3" s="1"/>
  <c r="P1196" i="3" s="1" a="1"/>
  <c r="P1196" i="3" s="1"/>
  <c r="G1196" i="3"/>
  <c r="H1196" i="3" s="1" a="1"/>
  <c r="H1196" i="3" s="1"/>
  <c r="S1195" i="3"/>
  <c r="T1195" i="3" s="1"/>
  <c r="O1195" i="3" a="1"/>
  <c r="O1195" i="3" s="1"/>
  <c r="P1195" i="3" s="1" a="1"/>
  <c r="P1195" i="3" s="1"/>
  <c r="G1195" i="3"/>
  <c r="H1195" i="3" s="1" a="1"/>
  <c r="H1195" i="3" s="1"/>
  <c r="S1194" i="3"/>
  <c r="T1194" i="3" s="1"/>
  <c r="O1194" i="3" a="1"/>
  <c r="O1194" i="3" s="1"/>
  <c r="P1194" i="3" s="1" a="1"/>
  <c r="P1194" i="3" s="1"/>
  <c r="G1194" i="3"/>
  <c r="H1194" i="3" s="1" a="1"/>
  <c r="H1194" i="3" s="1"/>
  <c r="S1193" i="3"/>
  <c r="T1193" i="3" s="1"/>
  <c r="O1193" i="3" a="1"/>
  <c r="O1193" i="3" s="1"/>
  <c r="P1193" i="3" s="1" a="1"/>
  <c r="P1193" i="3" s="1"/>
  <c r="G1193" i="3"/>
  <c r="H1193" i="3" s="1" a="1"/>
  <c r="H1193" i="3" s="1"/>
  <c r="S1192" i="3"/>
  <c r="T1192" i="3" s="1"/>
  <c r="O1192" i="3" a="1"/>
  <c r="O1192" i="3" s="1"/>
  <c r="P1192" i="3" s="1" a="1"/>
  <c r="P1192" i="3" s="1"/>
  <c r="G1192" i="3"/>
  <c r="H1192" i="3" s="1" a="1"/>
  <c r="H1192" i="3" s="1"/>
  <c r="S1191" i="3"/>
  <c r="T1191" i="3" s="1"/>
  <c r="O1191" i="3" a="1"/>
  <c r="O1191" i="3" s="1"/>
  <c r="P1191" i="3" s="1" a="1"/>
  <c r="P1191" i="3" s="1"/>
  <c r="G1191" i="3"/>
  <c r="H1191" i="3" s="1" a="1"/>
  <c r="H1191" i="3" s="1"/>
  <c r="S1190" i="3"/>
  <c r="T1190" i="3" s="1"/>
  <c r="O1190" i="3" a="1"/>
  <c r="O1190" i="3" s="1"/>
  <c r="P1190" i="3" s="1" a="1"/>
  <c r="P1190" i="3" s="1"/>
  <c r="G1190" i="3"/>
  <c r="H1190" i="3" s="1" a="1"/>
  <c r="H1190" i="3" s="1"/>
  <c r="S1189" i="3"/>
  <c r="T1189" i="3" s="1"/>
  <c r="O1189" i="3" a="1"/>
  <c r="O1189" i="3" s="1"/>
  <c r="P1189" i="3" s="1" a="1"/>
  <c r="P1189" i="3" s="1"/>
  <c r="G1189" i="3"/>
  <c r="H1189" i="3" s="1" a="1"/>
  <c r="H1189" i="3" s="1"/>
  <c r="S1188" i="3"/>
  <c r="T1188" i="3" s="1"/>
  <c r="O1188" i="3" a="1"/>
  <c r="O1188" i="3" s="1"/>
  <c r="P1188" i="3" s="1" a="1"/>
  <c r="P1188" i="3" s="1"/>
  <c r="G1188" i="3"/>
  <c r="H1188" i="3" s="1" a="1"/>
  <c r="H1188" i="3" s="1"/>
  <c r="S1187" i="3"/>
  <c r="T1187" i="3" s="1"/>
  <c r="O1187" i="3" a="1"/>
  <c r="O1187" i="3" s="1"/>
  <c r="P1187" i="3" s="1" a="1"/>
  <c r="P1187" i="3" s="1"/>
  <c r="G1187" i="3"/>
  <c r="H1187" i="3" s="1" a="1"/>
  <c r="H1187" i="3" s="1"/>
  <c r="S1186" i="3"/>
  <c r="T1186" i="3" s="1"/>
  <c r="O1186" i="3" a="1"/>
  <c r="O1186" i="3" s="1"/>
  <c r="P1186" i="3" s="1" a="1"/>
  <c r="P1186" i="3" s="1"/>
  <c r="G1186" i="3"/>
  <c r="H1186" i="3" s="1" a="1"/>
  <c r="H1186" i="3" s="1"/>
  <c r="S1185" i="3"/>
  <c r="T1185" i="3" s="1"/>
  <c r="O1185" i="3" a="1"/>
  <c r="O1185" i="3" s="1"/>
  <c r="P1185" i="3" s="1" a="1"/>
  <c r="P1185" i="3" s="1"/>
  <c r="G1185" i="3"/>
  <c r="H1185" i="3" s="1" a="1"/>
  <c r="H1185" i="3" s="1"/>
  <c r="S1184" i="3"/>
  <c r="T1184" i="3" s="1"/>
  <c r="O1184" i="3" a="1"/>
  <c r="O1184" i="3" s="1"/>
  <c r="P1184" i="3" s="1" a="1"/>
  <c r="P1184" i="3" s="1"/>
  <c r="G1184" i="3"/>
  <c r="H1184" i="3" s="1" a="1"/>
  <c r="H1184" i="3" s="1"/>
  <c r="S1183" i="3"/>
  <c r="T1183" i="3" s="1"/>
  <c r="O1183" i="3" a="1"/>
  <c r="O1183" i="3" s="1"/>
  <c r="P1183" i="3" s="1" a="1"/>
  <c r="P1183" i="3" s="1"/>
  <c r="G1183" i="3"/>
  <c r="H1183" i="3" s="1" a="1"/>
  <c r="H1183" i="3" s="1"/>
  <c r="S1182" i="3"/>
  <c r="T1182" i="3" s="1"/>
  <c r="O1182" i="3" a="1"/>
  <c r="O1182" i="3" s="1"/>
  <c r="P1182" i="3" s="1" a="1"/>
  <c r="P1182" i="3" s="1"/>
  <c r="G1182" i="3"/>
  <c r="H1182" i="3" s="1" a="1"/>
  <c r="H1182" i="3" s="1"/>
  <c r="S1181" i="3"/>
  <c r="T1181" i="3" s="1"/>
  <c r="O1181" i="3" a="1"/>
  <c r="O1181" i="3" s="1"/>
  <c r="P1181" i="3" s="1" a="1"/>
  <c r="P1181" i="3" s="1"/>
  <c r="G1181" i="3"/>
  <c r="H1181" i="3" s="1" a="1"/>
  <c r="H1181" i="3" s="1"/>
  <c r="S1180" i="3"/>
  <c r="T1180" i="3" s="1"/>
  <c r="O1180" i="3" a="1"/>
  <c r="O1180" i="3" s="1"/>
  <c r="P1180" i="3" s="1" a="1"/>
  <c r="P1180" i="3" s="1"/>
  <c r="G1180" i="3"/>
  <c r="H1180" i="3" s="1" a="1"/>
  <c r="H1180" i="3" s="1"/>
  <c r="S1179" i="3"/>
  <c r="T1179" i="3" s="1"/>
  <c r="O1179" i="3" a="1"/>
  <c r="O1179" i="3" s="1"/>
  <c r="P1179" i="3" s="1" a="1"/>
  <c r="P1179" i="3" s="1"/>
  <c r="G1179" i="3"/>
  <c r="H1179" i="3" s="1" a="1"/>
  <c r="H1179" i="3" s="1"/>
  <c r="S1178" i="3"/>
  <c r="T1178" i="3" s="1"/>
  <c r="O1178" i="3" a="1"/>
  <c r="O1178" i="3" s="1"/>
  <c r="P1178" i="3" s="1" a="1"/>
  <c r="P1178" i="3" s="1"/>
  <c r="G1178" i="3"/>
  <c r="H1178" i="3" s="1" a="1"/>
  <c r="H1178" i="3" s="1"/>
  <c r="S1177" i="3"/>
  <c r="T1177" i="3" s="1"/>
  <c r="O1177" i="3" a="1"/>
  <c r="O1177" i="3" s="1"/>
  <c r="P1177" i="3" s="1" a="1"/>
  <c r="P1177" i="3" s="1"/>
  <c r="G1177" i="3"/>
  <c r="H1177" i="3" s="1" a="1"/>
  <c r="H1177" i="3" s="1"/>
  <c r="S1176" i="3"/>
  <c r="T1176" i="3" s="1"/>
  <c r="O1176" i="3" a="1"/>
  <c r="O1176" i="3" s="1"/>
  <c r="P1176" i="3" s="1" a="1"/>
  <c r="P1176" i="3" s="1"/>
  <c r="G1176" i="3"/>
  <c r="H1176" i="3" s="1" a="1"/>
  <c r="H1176" i="3" s="1"/>
  <c r="S1175" i="3"/>
  <c r="T1175" i="3" s="1"/>
  <c r="O1175" i="3" a="1"/>
  <c r="O1175" i="3" s="1"/>
  <c r="P1175" i="3" s="1" a="1"/>
  <c r="P1175" i="3" s="1"/>
  <c r="G1175" i="3"/>
  <c r="H1175" i="3" s="1" a="1"/>
  <c r="H1175" i="3" s="1"/>
  <c r="S1174" i="3"/>
  <c r="T1174" i="3" s="1"/>
  <c r="O1174" i="3" a="1"/>
  <c r="O1174" i="3" s="1"/>
  <c r="P1174" i="3" s="1" a="1"/>
  <c r="P1174" i="3" s="1"/>
  <c r="G1174" i="3"/>
  <c r="H1174" i="3" s="1" a="1"/>
  <c r="H1174" i="3" s="1"/>
  <c r="S1173" i="3"/>
  <c r="T1173" i="3" s="1"/>
  <c r="O1173" i="3" a="1"/>
  <c r="O1173" i="3" s="1"/>
  <c r="P1173" i="3" s="1" a="1"/>
  <c r="P1173" i="3" s="1"/>
  <c r="G1173" i="3"/>
  <c r="H1173" i="3" s="1" a="1"/>
  <c r="H1173" i="3" s="1"/>
  <c r="S1172" i="3"/>
  <c r="T1172" i="3" s="1"/>
  <c r="O1172" i="3" a="1"/>
  <c r="O1172" i="3" s="1"/>
  <c r="P1172" i="3" s="1" a="1"/>
  <c r="P1172" i="3" s="1"/>
  <c r="G1172" i="3"/>
  <c r="H1172" i="3" s="1" a="1"/>
  <c r="H1172" i="3" s="1"/>
  <c r="S1171" i="3"/>
  <c r="T1171" i="3" s="1"/>
  <c r="O1171" i="3" a="1"/>
  <c r="O1171" i="3" s="1"/>
  <c r="P1171" i="3" s="1" a="1"/>
  <c r="P1171" i="3" s="1"/>
  <c r="G1171" i="3"/>
  <c r="H1171" i="3" s="1" a="1"/>
  <c r="H1171" i="3" s="1"/>
  <c r="S1065" i="3"/>
  <c r="T1065" i="3" s="1"/>
  <c r="O1065" i="3" a="1"/>
  <c r="O1065" i="3" s="1"/>
  <c r="G1065" i="3"/>
  <c r="H1065" i="3" s="1" a="1"/>
  <c r="H1065" i="3" s="1"/>
  <c r="S1064" i="3"/>
  <c r="T1064" i="3" s="1"/>
  <c r="O1064" i="3" a="1"/>
  <c r="O1064" i="3" s="1"/>
  <c r="G1064" i="3"/>
  <c r="H1064" i="3" s="1" a="1"/>
  <c r="H1064" i="3" s="1"/>
  <c r="S1063" i="3"/>
  <c r="T1063" i="3" s="1"/>
  <c r="O1063" i="3" a="1"/>
  <c r="O1063" i="3" s="1"/>
  <c r="G1063" i="3"/>
  <c r="H1063" i="3" s="1" a="1"/>
  <c r="H1063" i="3" s="1"/>
  <c r="S1062" i="3"/>
  <c r="T1062" i="3" s="1"/>
  <c r="O1062" i="3" a="1"/>
  <c r="O1062" i="3" s="1"/>
  <c r="G1062" i="3"/>
  <c r="H1062" i="3" s="1" a="1"/>
  <c r="H1062" i="3" s="1"/>
  <c r="S1061" i="3"/>
  <c r="T1061" i="3" s="1"/>
  <c r="O1061" i="3" a="1"/>
  <c r="O1061" i="3" s="1"/>
  <c r="G1061" i="3"/>
  <c r="H1061" i="3" s="1" a="1"/>
  <c r="H1061" i="3" s="1"/>
  <c r="S1060" i="3"/>
  <c r="T1060" i="3" s="1"/>
  <c r="O1060" i="3" a="1"/>
  <c r="O1060" i="3" s="1"/>
  <c r="G1060" i="3"/>
  <c r="H1060" i="3" s="1" a="1"/>
  <c r="H1060" i="3" s="1"/>
  <c r="S1059" i="3"/>
  <c r="T1059" i="3" s="1"/>
  <c r="O1059" i="3" a="1"/>
  <c r="O1059" i="3" s="1"/>
  <c r="G1059" i="3"/>
  <c r="H1059" i="3" s="1" a="1"/>
  <c r="H1059" i="3" s="1"/>
  <c r="S1058" i="3"/>
  <c r="T1058" i="3" s="1"/>
  <c r="O1058" i="3" a="1"/>
  <c r="O1058" i="3" s="1"/>
  <c r="G1058" i="3"/>
  <c r="H1058" i="3" s="1" a="1"/>
  <c r="H1058" i="3" s="1"/>
  <c r="S1057" i="3"/>
  <c r="T1057" i="3" s="1"/>
  <c r="O1057" i="3" a="1"/>
  <c r="O1057" i="3" s="1"/>
  <c r="G1057" i="3"/>
  <c r="H1057" i="3" s="1" a="1"/>
  <c r="H1057" i="3" s="1"/>
  <c r="S1056" i="3"/>
  <c r="T1056" i="3" s="1"/>
  <c r="O1056" i="3" a="1"/>
  <c r="O1056" i="3" s="1"/>
  <c r="G1056" i="3"/>
  <c r="H1056" i="3" s="1" a="1"/>
  <c r="H1056" i="3" s="1"/>
  <c r="S1055" i="3"/>
  <c r="T1055" i="3" s="1"/>
  <c r="O1055" i="3" a="1"/>
  <c r="O1055" i="3" s="1"/>
  <c r="G1055" i="3"/>
  <c r="H1055" i="3" s="1" a="1"/>
  <c r="H1055" i="3" s="1"/>
  <c r="S1054" i="3"/>
  <c r="T1054" i="3" s="1"/>
  <c r="O1054" i="3" a="1"/>
  <c r="O1054" i="3" s="1"/>
  <c r="G1054" i="3"/>
  <c r="H1054" i="3" s="1" a="1"/>
  <c r="H1054" i="3" s="1"/>
  <c r="S1053" i="3"/>
  <c r="T1053" i="3" s="1"/>
  <c r="O1053" i="3" a="1"/>
  <c r="O1053" i="3" s="1"/>
  <c r="G1053" i="3"/>
  <c r="H1053" i="3" s="1" a="1"/>
  <c r="H1053" i="3" s="1"/>
  <c r="S1052" i="3"/>
  <c r="T1052" i="3" s="1"/>
  <c r="O1052" i="3" a="1"/>
  <c r="O1052" i="3" s="1"/>
  <c r="G1052" i="3"/>
  <c r="H1052" i="3" s="1" a="1"/>
  <c r="H1052" i="3" s="1"/>
  <c r="S1051" i="3"/>
  <c r="T1051" i="3" s="1"/>
  <c r="O1051" i="3" a="1"/>
  <c r="O1051" i="3" s="1"/>
  <c r="G1051" i="3"/>
  <c r="H1051" i="3" s="1" a="1"/>
  <c r="H1051" i="3" s="1"/>
  <c r="S1050" i="3"/>
  <c r="T1050" i="3" s="1"/>
  <c r="O1050" i="3" a="1"/>
  <c r="O1050" i="3" s="1"/>
  <c r="G1050" i="3"/>
  <c r="H1050" i="3" s="1" a="1"/>
  <c r="H1050" i="3" s="1"/>
  <c r="S1049" i="3"/>
  <c r="T1049" i="3" s="1"/>
  <c r="O1049" i="3" a="1"/>
  <c r="O1049" i="3" s="1"/>
  <c r="G1049" i="3"/>
  <c r="H1049" i="3" s="1" a="1"/>
  <c r="H1049" i="3" s="1"/>
  <c r="S1048" i="3"/>
  <c r="T1048" i="3" s="1"/>
  <c r="O1048" i="3" a="1"/>
  <c r="O1048" i="3" s="1"/>
  <c r="G1048" i="3"/>
  <c r="H1048" i="3" s="1" a="1"/>
  <c r="H1048" i="3" s="1"/>
  <c r="R1047" i="3"/>
  <c r="Q1047" i="3"/>
  <c r="O1047" i="3" a="1"/>
  <c r="O1047" i="3" s="1"/>
  <c r="G1047" i="3"/>
  <c r="H1047" i="3" s="1" a="1"/>
  <c r="H1047" i="3" s="1"/>
  <c r="R1046" i="3"/>
  <c r="Q1046" i="3"/>
  <c r="O1046" i="3" a="1"/>
  <c r="O1046" i="3" s="1"/>
  <c r="G1046" i="3"/>
  <c r="H1046" i="3" s="1" a="1"/>
  <c r="H1046" i="3" s="1"/>
  <c r="R1045" i="3"/>
  <c r="Q1045" i="3"/>
  <c r="O1045" i="3" a="1"/>
  <c r="O1045" i="3" s="1"/>
  <c r="G1045" i="3"/>
  <c r="H1045" i="3" s="1" a="1"/>
  <c r="H1045" i="3" s="1"/>
  <c r="S1044" i="3"/>
  <c r="T1044" i="3" s="1"/>
  <c r="O1044" i="3" a="1"/>
  <c r="O1044" i="3" s="1"/>
  <c r="G1044" i="3"/>
  <c r="H1044" i="3" s="1" a="1"/>
  <c r="H1044" i="3" s="1"/>
  <c r="S1043" i="3"/>
  <c r="T1043" i="3" s="1"/>
  <c r="O1043" i="3" a="1"/>
  <c r="O1043" i="3" s="1"/>
  <c r="G1043" i="3"/>
  <c r="H1043" i="3" s="1" a="1"/>
  <c r="H1043" i="3" s="1"/>
  <c r="S1042" i="3"/>
  <c r="T1042" i="3" s="1"/>
  <c r="O1042" i="3" a="1"/>
  <c r="O1042" i="3" s="1"/>
  <c r="G1042" i="3"/>
  <c r="H1042" i="3" s="1" a="1"/>
  <c r="H1042" i="3" s="1"/>
  <c r="S1041" i="3"/>
  <c r="T1041" i="3" s="1"/>
  <c r="O1041" i="3" a="1"/>
  <c r="O1041" i="3" s="1"/>
  <c r="G1041" i="3"/>
  <c r="H1041" i="3" s="1" a="1"/>
  <c r="H1041" i="3" s="1"/>
  <c r="S1040" i="3"/>
  <c r="T1040" i="3" s="1"/>
  <c r="O1040" i="3" a="1"/>
  <c r="O1040" i="3" s="1"/>
  <c r="G1040" i="3"/>
  <c r="H1040" i="3" s="1" a="1"/>
  <c r="H1040" i="3" s="1"/>
  <c r="S1039" i="3"/>
  <c r="T1039" i="3" s="1"/>
  <c r="O1039" i="3" a="1"/>
  <c r="O1039" i="3" s="1"/>
  <c r="G1039" i="3"/>
  <c r="H1039" i="3" s="1" a="1"/>
  <c r="H1039" i="3" s="1"/>
  <c r="S1038" i="3"/>
  <c r="T1038" i="3" s="1"/>
  <c r="O1038" i="3" a="1"/>
  <c r="O1038" i="3" s="1"/>
  <c r="G1038" i="3"/>
  <c r="H1038" i="3" s="1" a="1"/>
  <c r="H1038" i="3" s="1"/>
  <c r="S1037" i="3"/>
  <c r="T1037" i="3" s="1"/>
  <c r="O1037" i="3" a="1"/>
  <c r="O1037" i="3" s="1"/>
  <c r="G1037" i="3"/>
  <c r="H1037" i="3" s="1" a="1"/>
  <c r="H1037" i="3" s="1"/>
  <c r="S1036" i="3"/>
  <c r="T1036" i="3" s="1"/>
  <c r="O1036" i="3" a="1"/>
  <c r="O1036" i="3" s="1"/>
  <c r="G1036" i="3"/>
  <c r="H1036" i="3" s="1" a="1"/>
  <c r="H1036" i="3" s="1"/>
  <c r="S1035" i="3"/>
  <c r="T1035" i="3" s="1"/>
  <c r="O1035" i="3" a="1"/>
  <c r="O1035" i="3" s="1"/>
  <c r="G1035" i="3"/>
  <c r="H1035" i="3" s="1" a="1"/>
  <c r="H1035" i="3" s="1"/>
  <c r="S1034" i="3"/>
  <c r="T1034" i="3" s="1"/>
  <c r="O1034" i="3" a="1"/>
  <c r="O1034" i="3" s="1"/>
  <c r="G1034" i="3"/>
  <c r="H1034" i="3" s="1" a="1"/>
  <c r="H1034" i="3" s="1"/>
  <c r="S1033" i="3"/>
  <c r="T1033" i="3" s="1"/>
  <c r="O1033" i="3" a="1"/>
  <c r="O1033" i="3" s="1"/>
  <c r="G1033" i="3"/>
  <c r="H1033" i="3" s="1" a="1"/>
  <c r="H1033" i="3" s="1"/>
  <c r="S1032" i="3"/>
  <c r="T1032" i="3" s="1"/>
  <c r="O1032" i="3" a="1"/>
  <c r="O1032" i="3" s="1"/>
  <c r="G1032" i="3"/>
  <c r="H1032" i="3" s="1" a="1"/>
  <c r="H1032" i="3" s="1"/>
  <c r="S1031" i="3"/>
  <c r="T1031" i="3" s="1"/>
  <c r="O1031" i="3" a="1"/>
  <c r="O1031" i="3" s="1"/>
  <c r="G1031" i="3"/>
  <c r="H1031" i="3" s="1" a="1"/>
  <c r="H1031" i="3" s="1"/>
  <c r="S1030" i="3"/>
  <c r="T1030" i="3" s="1"/>
  <c r="O1030" i="3" a="1"/>
  <c r="O1030" i="3" s="1"/>
  <c r="G1030" i="3"/>
  <c r="H1030" i="3" s="1" a="1"/>
  <c r="H1030" i="3" s="1"/>
  <c r="S1029" i="3"/>
  <c r="T1029" i="3" s="1"/>
  <c r="O1029" i="3" a="1"/>
  <c r="O1029" i="3" s="1"/>
  <c r="G1029" i="3"/>
  <c r="H1029" i="3" s="1" a="1"/>
  <c r="H1029" i="3" s="1"/>
  <c r="S1028" i="3"/>
  <c r="T1028" i="3" s="1"/>
  <c r="O1028" i="3" a="1"/>
  <c r="O1028" i="3" s="1"/>
  <c r="G1028" i="3"/>
  <c r="H1028" i="3" s="1" a="1"/>
  <c r="H1028" i="3" s="1"/>
  <c r="S1027" i="3"/>
  <c r="T1027" i="3" s="1"/>
  <c r="O1027" i="3" a="1"/>
  <c r="O1027" i="3" s="1"/>
  <c r="G1027" i="3"/>
  <c r="H1027" i="3" s="1" a="1"/>
  <c r="H1027" i="3" s="1"/>
  <c r="R1026" i="3"/>
  <c r="Q1026" i="3"/>
  <c r="O1026" i="3" a="1"/>
  <c r="O1026" i="3" s="1"/>
  <c r="G1026" i="3"/>
  <c r="H1026" i="3" s="1" a="1"/>
  <c r="H1026" i="3" s="1"/>
  <c r="R1025" i="3"/>
  <c r="Q1025" i="3"/>
  <c r="O1025" i="3" a="1"/>
  <c r="O1025" i="3" s="1"/>
  <c r="G1025" i="3"/>
  <c r="H1025" i="3" s="1" a="1"/>
  <c r="H1025" i="3" s="1"/>
  <c r="R1024" i="3"/>
  <c r="Q1024" i="3"/>
  <c r="O1024" i="3" a="1"/>
  <c r="O1024" i="3" s="1"/>
  <c r="G1024" i="3"/>
  <c r="H1024" i="3" s="1" a="1"/>
  <c r="H1024" i="3" s="1"/>
  <c r="S1023" i="3"/>
  <c r="T1023" i="3" s="1"/>
  <c r="O1023" i="3" a="1"/>
  <c r="O1023" i="3" s="1"/>
  <c r="G1023" i="3"/>
  <c r="H1023" i="3" s="1" a="1"/>
  <c r="H1023" i="3" s="1"/>
  <c r="S1022" i="3"/>
  <c r="T1022" i="3" s="1"/>
  <c r="O1022" i="3" a="1"/>
  <c r="O1022" i="3" s="1"/>
  <c r="G1022" i="3"/>
  <c r="H1022" i="3" s="1" a="1"/>
  <c r="H1022" i="3" s="1"/>
  <c r="S1021" i="3"/>
  <c r="T1021" i="3" s="1"/>
  <c r="O1021" i="3" a="1"/>
  <c r="O1021" i="3" s="1"/>
  <c r="G1021" i="3"/>
  <c r="H1021" i="3" s="1" a="1"/>
  <c r="H1021" i="3" s="1"/>
  <c r="S1020" i="3"/>
  <c r="T1020" i="3" s="1"/>
  <c r="O1020" i="3" a="1"/>
  <c r="O1020" i="3" s="1"/>
  <c r="G1020" i="3"/>
  <c r="H1020" i="3" s="1" a="1"/>
  <c r="H1020" i="3" s="1"/>
  <c r="S1019" i="3"/>
  <c r="T1019" i="3" s="1"/>
  <c r="O1019" i="3" a="1"/>
  <c r="O1019" i="3" s="1"/>
  <c r="G1019" i="3"/>
  <c r="H1019" i="3" s="1" a="1"/>
  <c r="H1019" i="3" s="1"/>
  <c r="S1018" i="3"/>
  <c r="T1018" i="3" s="1"/>
  <c r="O1018" i="3" a="1"/>
  <c r="O1018" i="3" s="1"/>
  <c r="G1018" i="3"/>
  <c r="H1018" i="3" s="1" a="1"/>
  <c r="H1018" i="3" s="1"/>
  <c r="S1017" i="3"/>
  <c r="T1017" i="3" s="1"/>
  <c r="O1017" i="3" a="1"/>
  <c r="O1017" i="3" s="1"/>
  <c r="G1017" i="3"/>
  <c r="H1017" i="3" s="1" a="1"/>
  <c r="H1017" i="3" s="1"/>
  <c r="S1016" i="3"/>
  <c r="T1016" i="3" s="1"/>
  <c r="O1016" i="3" a="1"/>
  <c r="O1016" i="3" s="1"/>
  <c r="G1016" i="3"/>
  <c r="H1016" i="3" s="1" a="1"/>
  <c r="H1016" i="3" s="1"/>
  <c r="S1015" i="3"/>
  <c r="T1015" i="3" s="1"/>
  <c r="O1015" i="3" a="1"/>
  <c r="O1015" i="3" s="1"/>
  <c r="G1015" i="3"/>
  <c r="H1015" i="3" s="1" a="1"/>
  <c r="H1015" i="3" s="1"/>
  <c r="S1014" i="3"/>
  <c r="T1014" i="3" s="1"/>
  <c r="O1014" i="3" a="1"/>
  <c r="O1014" i="3" s="1"/>
  <c r="G1014" i="3"/>
  <c r="H1014" i="3" s="1" a="1"/>
  <c r="H1014" i="3" s="1"/>
  <c r="S1013" i="3"/>
  <c r="T1013" i="3" s="1"/>
  <c r="O1013" i="3" a="1"/>
  <c r="O1013" i="3" s="1"/>
  <c r="G1013" i="3"/>
  <c r="H1013" i="3" s="1" a="1"/>
  <c r="H1013" i="3" s="1"/>
  <c r="S1012" i="3"/>
  <c r="T1012" i="3" s="1"/>
  <c r="O1012" i="3" a="1"/>
  <c r="O1012" i="3" s="1"/>
  <c r="G1012" i="3"/>
  <c r="H1012" i="3" s="1" a="1"/>
  <c r="H1012" i="3" s="1"/>
  <c r="S1011" i="3"/>
  <c r="T1011" i="3" s="1"/>
  <c r="O1011" i="3" a="1"/>
  <c r="O1011" i="3" s="1"/>
  <c r="G1011" i="3"/>
  <c r="H1011" i="3" s="1" a="1"/>
  <c r="H1011" i="3" s="1"/>
  <c r="S1010" i="3"/>
  <c r="T1010" i="3" s="1"/>
  <c r="O1010" i="3" a="1"/>
  <c r="O1010" i="3" s="1"/>
  <c r="G1010" i="3"/>
  <c r="H1010" i="3" s="1" a="1"/>
  <c r="H1010" i="3" s="1"/>
  <c r="S1009" i="3"/>
  <c r="T1009" i="3" s="1"/>
  <c r="O1009" i="3" a="1"/>
  <c r="O1009" i="3" s="1"/>
  <c r="G1009" i="3"/>
  <c r="H1009" i="3" s="1" a="1"/>
  <c r="H1009" i="3" s="1"/>
  <c r="S1008" i="3"/>
  <c r="T1008" i="3" s="1"/>
  <c r="O1008" i="3" a="1"/>
  <c r="O1008" i="3" s="1"/>
  <c r="G1008" i="3"/>
  <c r="H1008" i="3" s="1" a="1"/>
  <c r="H1008" i="3" s="1"/>
  <c r="S1007" i="3"/>
  <c r="T1007" i="3" s="1"/>
  <c r="O1007" i="3" a="1"/>
  <c r="O1007" i="3" s="1"/>
  <c r="G1007" i="3"/>
  <c r="H1007" i="3" s="1" a="1"/>
  <c r="H1007" i="3" s="1"/>
  <c r="S1006" i="3"/>
  <c r="T1006" i="3" s="1"/>
  <c r="O1006" i="3" a="1"/>
  <c r="O1006" i="3" s="1"/>
  <c r="G1006" i="3"/>
  <c r="H1006" i="3" s="1" a="1"/>
  <c r="H1006" i="3" s="1"/>
  <c r="R1005" i="3"/>
  <c r="Q1005" i="3"/>
  <c r="O1005" i="3" a="1"/>
  <c r="O1005" i="3" s="1"/>
  <c r="G1005" i="3"/>
  <c r="H1005" i="3" s="1" a="1"/>
  <c r="H1005" i="3" s="1"/>
  <c r="R1004" i="3"/>
  <c r="Q1004" i="3"/>
  <c r="O1004" i="3" a="1"/>
  <c r="O1004" i="3" s="1"/>
  <c r="G1004" i="3"/>
  <c r="H1004" i="3" s="1" a="1"/>
  <c r="H1004" i="3" s="1"/>
  <c r="R1003" i="3"/>
  <c r="Q1003" i="3"/>
  <c r="O1003" i="3" a="1"/>
  <c r="O1003" i="3" s="1"/>
  <c r="G1003" i="3"/>
  <c r="H1003" i="3" s="1" a="1"/>
  <c r="H1003" i="3" s="1"/>
  <c r="S1002" i="3"/>
  <c r="T1002" i="3" s="1"/>
  <c r="O1002" i="3" a="1"/>
  <c r="O1002" i="3" s="1"/>
  <c r="G1002" i="3"/>
  <c r="H1002" i="3" s="1" a="1"/>
  <c r="H1002" i="3" s="1"/>
  <c r="S1001" i="3"/>
  <c r="T1001" i="3" s="1"/>
  <c r="O1001" i="3" a="1"/>
  <c r="O1001" i="3" s="1"/>
  <c r="G1001" i="3"/>
  <c r="H1001" i="3" s="1" a="1"/>
  <c r="H1001" i="3" s="1"/>
  <c r="S1000" i="3"/>
  <c r="T1000" i="3" s="1"/>
  <c r="O1000" i="3" a="1"/>
  <c r="O1000" i="3" s="1"/>
  <c r="G1000" i="3"/>
  <c r="H1000" i="3" s="1" a="1"/>
  <c r="H1000" i="3" s="1"/>
  <c r="S999" i="3"/>
  <c r="T999" i="3" s="1"/>
  <c r="O999" i="3" a="1"/>
  <c r="O999" i="3" s="1"/>
  <c r="G999" i="3"/>
  <c r="H999" i="3" s="1" a="1"/>
  <c r="H999" i="3" s="1"/>
  <c r="S998" i="3"/>
  <c r="T998" i="3" s="1"/>
  <c r="O998" i="3" a="1"/>
  <c r="O998" i="3" s="1"/>
  <c r="G998" i="3"/>
  <c r="H998" i="3" s="1" a="1"/>
  <c r="H998" i="3" s="1"/>
  <c r="S997" i="3"/>
  <c r="T997" i="3" s="1"/>
  <c r="O997" i="3" a="1"/>
  <c r="O997" i="3" s="1"/>
  <c r="G997" i="3"/>
  <c r="H997" i="3" s="1" a="1"/>
  <c r="H997" i="3" s="1"/>
  <c r="S996" i="3"/>
  <c r="T996" i="3" s="1"/>
  <c r="O996" i="3" a="1"/>
  <c r="O996" i="3" s="1"/>
  <c r="G996" i="3"/>
  <c r="H996" i="3" s="1" a="1"/>
  <c r="H996" i="3" s="1"/>
  <c r="S995" i="3"/>
  <c r="T995" i="3" s="1"/>
  <c r="O995" i="3" a="1"/>
  <c r="O995" i="3" s="1"/>
  <c r="G995" i="3"/>
  <c r="H995" i="3" s="1" a="1"/>
  <c r="H995" i="3" s="1"/>
  <c r="S994" i="3"/>
  <c r="T994" i="3" s="1"/>
  <c r="O994" i="3" a="1"/>
  <c r="O994" i="3" s="1"/>
  <c r="G994" i="3"/>
  <c r="H994" i="3" s="1" a="1"/>
  <c r="H994" i="3" s="1"/>
  <c r="S993" i="3"/>
  <c r="T993" i="3" s="1"/>
  <c r="O993" i="3" a="1"/>
  <c r="O993" i="3" s="1"/>
  <c r="G993" i="3"/>
  <c r="H993" i="3" s="1" a="1"/>
  <c r="H993" i="3" s="1"/>
  <c r="S992" i="3"/>
  <c r="T992" i="3" s="1"/>
  <c r="O992" i="3" a="1"/>
  <c r="O992" i="3" s="1"/>
  <c r="G992" i="3"/>
  <c r="H992" i="3" s="1" a="1"/>
  <c r="H992" i="3" s="1"/>
  <c r="S991" i="3"/>
  <c r="T991" i="3" s="1"/>
  <c r="O991" i="3" a="1"/>
  <c r="O991" i="3" s="1"/>
  <c r="G991" i="3"/>
  <c r="H991" i="3" s="1" a="1"/>
  <c r="H991" i="3" s="1"/>
  <c r="S990" i="3"/>
  <c r="T990" i="3" s="1"/>
  <c r="O990" i="3" a="1"/>
  <c r="O990" i="3" s="1"/>
  <c r="G990" i="3"/>
  <c r="H990" i="3" s="1" a="1"/>
  <c r="H990" i="3" s="1"/>
  <c r="S989" i="3"/>
  <c r="T989" i="3" s="1"/>
  <c r="O989" i="3" a="1"/>
  <c r="O989" i="3" s="1"/>
  <c r="G989" i="3"/>
  <c r="H989" i="3" s="1" a="1"/>
  <c r="H989" i="3" s="1"/>
  <c r="S988" i="3"/>
  <c r="T988" i="3" s="1"/>
  <c r="O988" i="3" a="1"/>
  <c r="O988" i="3" s="1"/>
  <c r="G988" i="3"/>
  <c r="H988" i="3" s="1" a="1"/>
  <c r="H988" i="3" s="1"/>
  <c r="S987" i="3"/>
  <c r="T987" i="3" s="1"/>
  <c r="O987" i="3" a="1"/>
  <c r="O987" i="3" s="1"/>
  <c r="G987" i="3"/>
  <c r="H987" i="3" s="1" a="1"/>
  <c r="H987" i="3" s="1"/>
  <c r="S986" i="3"/>
  <c r="T986" i="3" s="1"/>
  <c r="O986" i="3" a="1"/>
  <c r="O986" i="3" s="1"/>
  <c r="G986" i="3"/>
  <c r="H986" i="3" s="1" a="1"/>
  <c r="H986" i="3" s="1"/>
  <c r="S985" i="3"/>
  <c r="T985" i="3" s="1"/>
  <c r="O985" i="3" a="1"/>
  <c r="O985" i="3" s="1"/>
  <c r="G985" i="3"/>
  <c r="H985" i="3" s="1" a="1"/>
  <c r="H985" i="3" s="1"/>
  <c r="R984" i="3"/>
  <c r="Q984" i="3"/>
  <c r="O984" i="3" a="1"/>
  <c r="O984" i="3" s="1"/>
  <c r="G984" i="3"/>
  <c r="H984" i="3" s="1" a="1"/>
  <c r="H984" i="3" s="1"/>
  <c r="R983" i="3"/>
  <c r="Q983" i="3"/>
  <c r="O983" i="3" a="1"/>
  <c r="O983" i="3" s="1"/>
  <c r="G983" i="3"/>
  <c r="H983" i="3" s="1" a="1"/>
  <c r="H983" i="3" s="1"/>
  <c r="R982" i="3"/>
  <c r="Q982" i="3"/>
  <c r="O982" i="3" a="1"/>
  <c r="O982" i="3" s="1"/>
  <c r="G982" i="3"/>
  <c r="H982" i="3" s="1" a="1"/>
  <c r="H982" i="3" s="1"/>
  <c r="S981" i="3"/>
  <c r="T981" i="3" s="1"/>
  <c r="O981" i="3" a="1"/>
  <c r="O981" i="3" s="1"/>
  <c r="G981" i="3"/>
  <c r="H981" i="3" s="1" a="1"/>
  <c r="H981" i="3" s="1"/>
  <c r="S980" i="3"/>
  <c r="T980" i="3" s="1"/>
  <c r="O980" i="3" a="1"/>
  <c r="O980" i="3" s="1"/>
  <c r="G980" i="3"/>
  <c r="H980" i="3" s="1" a="1"/>
  <c r="H980" i="3" s="1"/>
  <c r="S979" i="3"/>
  <c r="T979" i="3" s="1"/>
  <c r="O979" i="3" a="1"/>
  <c r="O979" i="3" s="1"/>
  <c r="G979" i="3"/>
  <c r="H979" i="3" s="1" a="1"/>
  <c r="H979" i="3" s="1"/>
  <c r="S978" i="3"/>
  <c r="T978" i="3" s="1"/>
  <c r="O978" i="3" a="1"/>
  <c r="O978" i="3" s="1"/>
  <c r="G978" i="3"/>
  <c r="H978" i="3" s="1" a="1"/>
  <c r="H978" i="3" s="1"/>
  <c r="S977" i="3"/>
  <c r="T977" i="3" s="1"/>
  <c r="O977" i="3" a="1"/>
  <c r="O977" i="3" s="1"/>
  <c r="G977" i="3"/>
  <c r="H977" i="3" s="1" a="1"/>
  <c r="H977" i="3" s="1"/>
  <c r="S976" i="3"/>
  <c r="T976" i="3" s="1"/>
  <c r="O976" i="3" a="1"/>
  <c r="O976" i="3" s="1"/>
  <c r="G976" i="3"/>
  <c r="H976" i="3" s="1" a="1"/>
  <c r="H976" i="3" s="1"/>
  <c r="S975" i="3"/>
  <c r="T975" i="3" s="1"/>
  <c r="O975" i="3" a="1"/>
  <c r="O975" i="3" s="1"/>
  <c r="G975" i="3"/>
  <c r="H975" i="3" s="1" a="1"/>
  <c r="H975" i="3" s="1"/>
  <c r="S974" i="3"/>
  <c r="T974" i="3" s="1"/>
  <c r="O974" i="3" a="1"/>
  <c r="O974" i="3" s="1"/>
  <c r="G974" i="3"/>
  <c r="H974" i="3" s="1" a="1"/>
  <c r="H974" i="3" s="1"/>
  <c r="S973" i="3"/>
  <c r="T973" i="3" s="1"/>
  <c r="O973" i="3" a="1"/>
  <c r="O973" i="3" s="1"/>
  <c r="G973" i="3"/>
  <c r="H973" i="3" s="1" a="1"/>
  <c r="H973" i="3" s="1"/>
  <c r="S972" i="3"/>
  <c r="T972" i="3" s="1"/>
  <c r="O972" i="3" a="1"/>
  <c r="O972" i="3" s="1"/>
  <c r="G972" i="3"/>
  <c r="H972" i="3" s="1" a="1"/>
  <c r="H972" i="3" s="1"/>
  <c r="S971" i="3"/>
  <c r="T971" i="3" s="1"/>
  <c r="O971" i="3" a="1"/>
  <c r="O971" i="3" s="1"/>
  <c r="G971" i="3"/>
  <c r="H971" i="3" s="1" a="1"/>
  <c r="H971" i="3" s="1"/>
  <c r="S970" i="3"/>
  <c r="T970" i="3" s="1"/>
  <c r="O970" i="3" a="1"/>
  <c r="O970" i="3" s="1"/>
  <c r="G970" i="3"/>
  <c r="H970" i="3" s="1" a="1"/>
  <c r="H970" i="3" s="1"/>
  <c r="S969" i="3"/>
  <c r="T969" i="3" s="1"/>
  <c r="O969" i="3" a="1"/>
  <c r="O969" i="3" s="1"/>
  <c r="G969" i="3"/>
  <c r="H969" i="3" s="1" a="1"/>
  <c r="H969" i="3" s="1"/>
  <c r="S968" i="3"/>
  <c r="T968" i="3" s="1"/>
  <c r="O968" i="3" a="1"/>
  <c r="O968" i="3" s="1"/>
  <c r="G968" i="3"/>
  <c r="H968" i="3" s="1" a="1"/>
  <c r="H968" i="3" s="1"/>
  <c r="S967" i="3"/>
  <c r="T967" i="3" s="1"/>
  <c r="O967" i="3" a="1"/>
  <c r="O967" i="3" s="1"/>
  <c r="G967" i="3"/>
  <c r="H967" i="3" s="1" a="1"/>
  <c r="H967" i="3" s="1"/>
  <c r="S966" i="3"/>
  <c r="T966" i="3" s="1"/>
  <c r="O966" i="3" a="1"/>
  <c r="O966" i="3" s="1"/>
  <c r="G966" i="3"/>
  <c r="H966" i="3" s="1" a="1"/>
  <c r="H966" i="3" s="1"/>
  <c r="S965" i="3"/>
  <c r="T965" i="3" s="1"/>
  <c r="O965" i="3" a="1"/>
  <c r="O965" i="3" s="1"/>
  <c r="G965" i="3"/>
  <c r="H965" i="3" s="1" a="1"/>
  <c r="H965" i="3" s="1"/>
  <c r="S964" i="3"/>
  <c r="T964" i="3" s="1"/>
  <c r="O964" i="3" a="1"/>
  <c r="O964" i="3" s="1"/>
  <c r="G964" i="3"/>
  <c r="H964" i="3" s="1" a="1"/>
  <c r="H964" i="3" s="1"/>
  <c r="Q963" i="3"/>
  <c r="S963" i="3" s="1"/>
  <c r="T963" i="3" s="1"/>
  <c r="O963" i="3" a="1"/>
  <c r="O963" i="3" s="1"/>
  <c r="G963" i="3"/>
  <c r="H963" i="3" s="1" a="1"/>
  <c r="H963" i="3" s="1"/>
  <c r="Q962" i="3"/>
  <c r="S962" i="3" s="1"/>
  <c r="T962" i="3" s="1"/>
  <c r="O962" i="3" a="1"/>
  <c r="O962" i="3" s="1"/>
  <c r="G962" i="3"/>
  <c r="H962" i="3" s="1" a="1"/>
  <c r="H962" i="3" s="1"/>
  <c r="Q961" i="3"/>
  <c r="S961" i="3" s="1"/>
  <c r="T961" i="3" s="1"/>
  <c r="O961" i="3" a="1"/>
  <c r="O961" i="3" s="1"/>
  <c r="G961" i="3"/>
  <c r="H961" i="3" s="1" a="1"/>
  <c r="H961" i="3" s="1"/>
  <c r="S699" i="3"/>
  <c r="T699" i="3" s="1"/>
  <c r="O699" i="3" a="1"/>
  <c r="O699" i="3" s="1"/>
  <c r="G699" i="3"/>
  <c r="H699" i="3" s="1" a="1"/>
  <c r="H699" i="3" s="1"/>
  <c r="S698" i="3"/>
  <c r="T698" i="3" s="1"/>
  <c r="O698" i="3" a="1"/>
  <c r="O698" i="3" s="1"/>
  <c r="G698" i="3"/>
  <c r="H698" i="3" s="1" a="1"/>
  <c r="H698" i="3" s="1"/>
  <c r="S697" i="3"/>
  <c r="T697" i="3" s="1"/>
  <c r="O697" i="3" a="1"/>
  <c r="O697" i="3" s="1"/>
  <c r="G697" i="3"/>
  <c r="H697" i="3" s="1" a="1"/>
  <c r="H697" i="3" s="1"/>
  <c r="S696" i="3"/>
  <c r="T696" i="3" s="1"/>
  <c r="O696" i="3" a="1"/>
  <c r="O696" i="3" s="1"/>
  <c r="G696" i="3"/>
  <c r="H696" i="3" s="1" a="1"/>
  <c r="H696" i="3" s="1"/>
  <c r="S695" i="3"/>
  <c r="T695" i="3" s="1"/>
  <c r="O695" i="3" a="1"/>
  <c r="O695" i="3" s="1"/>
  <c r="G695" i="3"/>
  <c r="H695" i="3" s="1" a="1"/>
  <c r="H695" i="3" s="1"/>
  <c r="S694" i="3"/>
  <c r="T694" i="3" s="1"/>
  <c r="O694" i="3" a="1"/>
  <c r="O694" i="3" s="1"/>
  <c r="G694" i="3"/>
  <c r="H694" i="3" s="1" a="1"/>
  <c r="H694" i="3" s="1"/>
  <c r="S693" i="3"/>
  <c r="T693" i="3" s="1"/>
  <c r="O693" i="3" a="1"/>
  <c r="O693" i="3" s="1"/>
  <c r="G693" i="3"/>
  <c r="H693" i="3" s="1" a="1"/>
  <c r="H693" i="3" s="1"/>
  <c r="S692" i="3"/>
  <c r="T692" i="3" s="1"/>
  <c r="O692" i="3" a="1"/>
  <c r="O692" i="3" s="1"/>
  <c r="G692" i="3"/>
  <c r="H692" i="3" s="1" a="1"/>
  <c r="H692" i="3" s="1"/>
  <c r="S691" i="3"/>
  <c r="T691" i="3" s="1"/>
  <c r="O691" i="3" a="1"/>
  <c r="O691" i="3" s="1"/>
  <c r="G691" i="3"/>
  <c r="H691" i="3" s="1" a="1"/>
  <c r="H691" i="3" s="1"/>
  <c r="S690" i="3"/>
  <c r="T690" i="3" s="1"/>
  <c r="O690" i="3" a="1"/>
  <c r="O690" i="3" s="1"/>
  <c r="G690" i="3"/>
  <c r="H690" i="3" s="1" a="1"/>
  <c r="H690" i="3" s="1"/>
  <c r="S689" i="3"/>
  <c r="T689" i="3" s="1"/>
  <c r="O689" i="3" a="1"/>
  <c r="O689" i="3" s="1"/>
  <c r="G689" i="3"/>
  <c r="H689" i="3" s="1" a="1"/>
  <c r="H689" i="3" s="1"/>
  <c r="S688" i="3"/>
  <c r="T688" i="3" s="1"/>
  <c r="O688" i="3" a="1"/>
  <c r="O688" i="3" s="1"/>
  <c r="G688" i="3"/>
  <c r="H688" i="3" s="1" a="1"/>
  <c r="H688" i="3" s="1"/>
  <c r="S687" i="3"/>
  <c r="T687" i="3" s="1"/>
  <c r="O687" i="3" a="1"/>
  <c r="O687" i="3" s="1"/>
  <c r="G687" i="3"/>
  <c r="H687" i="3" s="1" a="1"/>
  <c r="H687" i="3" s="1"/>
  <c r="S686" i="3"/>
  <c r="T686" i="3" s="1"/>
  <c r="O686" i="3" a="1"/>
  <c r="O686" i="3" s="1"/>
  <c r="G686" i="3"/>
  <c r="H686" i="3" s="1" a="1"/>
  <c r="H686" i="3" s="1"/>
  <c r="S685" i="3"/>
  <c r="T685" i="3" s="1"/>
  <c r="O685" i="3" a="1"/>
  <c r="O685" i="3" s="1"/>
  <c r="G685" i="3"/>
  <c r="H685" i="3" s="1" a="1"/>
  <c r="H685" i="3" s="1"/>
  <c r="S684" i="3"/>
  <c r="T684" i="3" s="1"/>
  <c r="O684" i="3" a="1"/>
  <c r="O684" i="3" s="1"/>
  <c r="G684" i="3"/>
  <c r="H684" i="3" s="1" a="1"/>
  <c r="H684" i="3" s="1"/>
  <c r="S683" i="3"/>
  <c r="T683" i="3" s="1"/>
  <c r="O683" i="3" a="1"/>
  <c r="O683" i="3" s="1"/>
  <c r="G683" i="3"/>
  <c r="H683" i="3" s="1" a="1"/>
  <c r="H683" i="3" s="1"/>
  <c r="S682" i="3"/>
  <c r="T682" i="3" s="1"/>
  <c r="O682" i="3" a="1"/>
  <c r="O682" i="3" s="1"/>
  <c r="G682" i="3"/>
  <c r="H682" i="3" s="1" a="1"/>
  <c r="H682" i="3" s="1"/>
  <c r="S681" i="3"/>
  <c r="T681" i="3" s="1"/>
  <c r="O681" i="3" a="1"/>
  <c r="O681" i="3" s="1"/>
  <c r="G681" i="3"/>
  <c r="H681" i="3" s="1" a="1"/>
  <c r="H681" i="3" s="1"/>
  <c r="S680" i="3"/>
  <c r="T680" i="3" s="1"/>
  <c r="O680" i="3" a="1"/>
  <c r="O680" i="3" s="1"/>
  <c r="G680" i="3"/>
  <c r="H680" i="3" s="1" a="1"/>
  <c r="H680" i="3" s="1"/>
  <c r="S679" i="3"/>
  <c r="T679" i="3" s="1"/>
  <c r="O679" i="3" a="1"/>
  <c r="O679" i="3" s="1"/>
  <c r="G679" i="3"/>
  <c r="H679" i="3" s="1" a="1"/>
  <c r="H679" i="3" s="1"/>
  <c r="S678" i="3"/>
  <c r="T678" i="3" s="1"/>
  <c r="O678" i="3" a="1"/>
  <c r="O678" i="3" s="1"/>
  <c r="G678" i="3"/>
  <c r="H678" i="3" s="1" a="1"/>
  <c r="H678" i="3" s="1"/>
  <c r="S677" i="3"/>
  <c r="T677" i="3" s="1"/>
  <c r="O677" i="3" a="1"/>
  <c r="O677" i="3" s="1"/>
  <c r="G677" i="3"/>
  <c r="H677" i="3" s="1" a="1"/>
  <c r="H677" i="3" s="1"/>
  <c r="S676" i="3"/>
  <c r="T676" i="3" s="1"/>
  <c r="O676" i="3" a="1"/>
  <c r="O676" i="3" s="1"/>
  <c r="G676" i="3"/>
  <c r="H676" i="3" s="1" a="1"/>
  <c r="H676" i="3" s="1"/>
  <c r="S675" i="3"/>
  <c r="T675" i="3" s="1"/>
  <c r="O675" i="3" a="1"/>
  <c r="O675" i="3" s="1"/>
  <c r="G675" i="3"/>
  <c r="H675" i="3" s="1" a="1"/>
  <c r="H675" i="3" s="1"/>
  <c r="S674" i="3"/>
  <c r="T674" i="3" s="1"/>
  <c r="O674" i="3" a="1"/>
  <c r="O674" i="3" s="1"/>
  <c r="G674" i="3"/>
  <c r="H674" i="3" s="1" a="1"/>
  <c r="H674" i="3" s="1"/>
  <c r="S673" i="3"/>
  <c r="T673" i="3" s="1"/>
  <c r="O673" i="3" a="1"/>
  <c r="O673" i="3" s="1"/>
  <c r="G673" i="3"/>
  <c r="H673" i="3" s="1" a="1"/>
  <c r="H673" i="3" s="1"/>
  <c r="S672" i="3"/>
  <c r="T672" i="3" s="1"/>
  <c r="O672" i="3" a="1"/>
  <c r="O672" i="3" s="1"/>
  <c r="G672" i="3"/>
  <c r="H672" i="3" s="1" a="1"/>
  <c r="H672" i="3" s="1"/>
  <c r="S671" i="3"/>
  <c r="T671" i="3" s="1"/>
  <c r="O671" i="3" a="1"/>
  <c r="O671" i="3" s="1"/>
  <c r="G671" i="3"/>
  <c r="H671" i="3" s="1" a="1"/>
  <c r="H671" i="3" s="1"/>
  <c r="S670" i="3"/>
  <c r="T670" i="3" s="1"/>
  <c r="O670" i="3" a="1"/>
  <c r="O670" i="3" s="1"/>
  <c r="G670" i="3"/>
  <c r="H670" i="3" s="1" a="1"/>
  <c r="H670" i="3" s="1"/>
  <c r="S669" i="3"/>
  <c r="T669" i="3" s="1"/>
  <c r="O669" i="3" a="1"/>
  <c r="O669" i="3" s="1"/>
  <c r="G669" i="3"/>
  <c r="H669" i="3" s="1" a="1"/>
  <c r="H669" i="3" s="1"/>
  <c r="S668" i="3"/>
  <c r="T668" i="3" s="1"/>
  <c r="O668" i="3" a="1"/>
  <c r="O668" i="3" s="1"/>
  <c r="G668" i="3"/>
  <c r="H668" i="3" s="1" a="1"/>
  <c r="H668" i="3" s="1"/>
  <c r="S667" i="3"/>
  <c r="T667" i="3" s="1"/>
  <c r="O667" i="3" a="1"/>
  <c r="O667" i="3" s="1"/>
  <c r="G667" i="3"/>
  <c r="H667" i="3" s="1" a="1"/>
  <c r="H667" i="3" s="1"/>
  <c r="S666" i="3"/>
  <c r="T666" i="3" s="1"/>
  <c r="O666" i="3" a="1"/>
  <c r="O666" i="3" s="1"/>
  <c r="G666" i="3"/>
  <c r="H666" i="3" s="1" a="1"/>
  <c r="H666" i="3" s="1"/>
  <c r="S665" i="3"/>
  <c r="T665" i="3" s="1"/>
  <c r="O665" i="3" a="1"/>
  <c r="O665" i="3" s="1"/>
  <c r="G665" i="3"/>
  <c r="H665" i="3" s="1" a="1"/>
  <c r="H665" i="3" s="1"/>
  <c r="S664" i="3"/>
  <c r="T664" i="3" s="1"/>
  <c r="O664" i="3" a="1"/>
  <c r="O664" i="3" s="1"/>
  <c r="G664" i="3"/>
  <c r="H664" i="3" s="1" a="1"/>
  <c r="H664" i="3" s="1"/>
  <c r="S663" i="3"/>
  <c r="T663" i="3" s="1"/>
  <c r="O663" i="3" a="1"/>
  <c r="O663" i="3" s="1"/>
  <c r="G663" i="3"/>
  <c r="H663" i="3" s="1" a="1"/>
  <c r="H663" i="3" s="1"/>
  <c r="S662" i="3"/>
  <c r="T662" i="3" s="1"/>
  <c r="O662" i="3" a="1"/>
  <c r="O662" i="3" s="1"/>
  <c r="G662" i="3"/>
  <c r="H662" i="3" s="1" a="1"/>
  <c r="H662" i="3" s="1"/>
  <c r="S661" i="3"/>
  <c r="T661" i="3" s="1"/>
  <c r="O661" i="3" a="1"/>
  <c r="O661" i="3" s="1"/>
  <c r="G661" i="3"/>
  <c r="H661" i="3" s="1" a="1"/>
  <c r="H661" i="3" s="1"/>
  <c r="S660" i="3"/>
  <c r="T660" i="3" s="1"/>
  <c r="O660" i="3" a="1"/>
  <c r="O660" i="3" s="1"/>
  <c r="G660" i="3"/>
  <c r="H660" i="3" s="1" a="1"/>
  <c r="H660" i="3" s="1"/>
  <c r="S659" i="3"/>
  <c r="T659" i="3" s="1"/>
  <c r="O659" i="3" a="1"/>
  <c r="O659" i="3" s="1"/>
  <c r="G659" i="3"/>
  <c r="H659" i="3" s="1" a="1"/>
  <c r="H659" i="3" s="1"/>
  <c r="S658" i="3"/>
  <c r="T658" i="3" s="1"/>
  <c r="O658" i="3" a="1"/>
  <c r="O658" i="3" s="1"/>
  <c r="G658" i="3"/>
  <c r="H658" i="3" s="1" a="1"/>
  <c r="H658" i="3" s="1"/>
  <c r="S657" i="3"/>
  <c r="T657" i="3" s="1"/>
  <c r="O657" i="3" a="1"/>
  <c r="O657" i="3" s="1"/>
  <c r="G657" i="3"/>
  <c r="H657" i="3" s="1" a="1"/>
  <c r="H657" i="3" s="1"/>
  <c r="S656" i="3"/>
  <c r="T656" i="3" s="1"/>
  <c r="O656" i="3" a="1"/>
  <c r="O656" i="3" s="1"/>
  <c r="G656" i="3"/>
  <c r="H656" i="3" s="1" a="1"/>
  <c r="H656" i="3" s="1"/>
  <c r="S655" i="3"/>
  <c r="T655" i="3" s="1"/>
  <c r="O655" i="3" a="1"/>
  <c r="O655" i="3" s="1"/>
  <c r="G655" i="3"/>
  <c r="H655" i="3" s="1" a="1"/>
  <c r="H655" i="3" s="1"/>
  <c r="S654" i="3"/>
  <c r="T654" i="3" s="1"/>
  <c r="O654" i="3" a="1"/>
  <c r="O654" i="3" s="1"/>
  <c r="G654" i="3"/>
  <c r="H654" i="3" s="1" a="1"/>
  <c r="H654" i="3" s="1"/>
  <c r="S653" i="3"/>
  <c r="T653" i="3" s="1"/>
  <c r="O653" i="3" a="1"/>
  <c r="O653" i="3" s="1"/>
  <c r="G653" i="3"/>
  <c r="H653" i="3" s="1" a="1"/>
  <c r="H653" i="3" s="1"/>
  <c r="S652" i="3"/>
  <c r="T652" i="3" s="1"/>
  <c r="O652" i="3" a="1"/>
  <c r="O652" i="3" s="1"/>
  <c r="G652" i="3"/>
  <c r="H652" i="3" s="1" a="1"/>
  <c r="H652" i="3" s="1"/>
  <c r="S651" i="3"/>
  <c r="T651" i="3" s="1"/>
  <c r="O651" i="3" a="1"/>
  <c r="O651" i="3" s="1"/>
  <c r="G651" i="3"/>
  <c r="H651" i="3" s="1" a="1"/>
  <c r="H651" i="3" s="1"/>
  <c r="S650" i="3"/>
  <c r="T650" i="3" s="1"/>
  <c r="O650" i="3" a="1"/>
  <c r="O650" i="3" s="1"/>
  <c r="G650" i="3"/>
  <c r="H650" i="3" s="1" a="1"/>
  <c r="H650" i="3" s="1"/>
  <c r="S649" i="3"/>
  <c r="T649" i="3" s="1"/>
  <c r="O649" i="3" a="1"/>
  <c r="O649" i="3" s="1"/>
  <c r="G649" i="3"/>
  <c r="H649" i="3" s="1" a="1"/>
  <c r="H649" i="3" s="1"/>
  <c r="S648" i="3"/>
  <c r="T648" i="3" s="1"/>
  <c r="O648" i="3" a="1"/>
  <c r="O648" i="3" s="1"/>
  <c r="G648" i="3"/>
  <c r="H648" i="3" s="1" a="1"/>
  <c r="H648" i="3" s="1"/>
  <c r="S647" i="3"/>
  <c r="T647" i="3" s="1"/>
  <c r="O647" i="3" a="1"/>
  <c r="O647" i="3" s="1"/>
  <c r="G647" i="3"/>
  <c r="H647" i="3" s="1" a="1"/>
  <c r="H647" i="3" s="1"/>
  <c r="S646" i="3"/>
  <c r="T646" i="3" s="1"/>
  <c r="O646" i="3" a="1"/>
  <c r="O646" i="3" s="1"/>
  <c r="G646" i="3"/>
  <c r="H646" i="3" s="1" a="1"/>
  <c r="H646" i="3" s="1"/>
  <c r="S502" i="3"/>
  <c r="T502" i="3" s="1"/>
  <c r="O502" i="3" a="1"/>
  <c r="O502" i="3" s="1"/>
  <c r="P502" i="3" s="1" a="1"/>
  <c r="P502" i="3" s="1"/>
  <c r="G502" i="3"/>
  <c r="H502" i="3" s="1" a="1"/>
  <c r="H502" i="3" s="1"/>
  <c r="S501" i="3"/>
  <c r="T501" i="3" s="1"/>
  <c r="O501" i="3" a="1"/>
  <c r="O501" i="3" s="1"/>
  <c r="P501" i="3" s="1" a="1"/>
  <c r="P501" i="3" s="1"/>
  <c r="G501" i="3"/>
  <c r="H501" i="3" s="1" a="1"/>
  <c r="H501" i="3" s="1"/>
  <c r="S500" i="3"/>
  <c r="T500" i="3" s="1"/>
  <c r="O500" i="3" a="1"/>
  <c r="O500" i="3" s="1"/>
  <c r="P500" i="3" s="1" a="1"/>
  <c r="P500" i="3" s="1"/>
  <c r="G500" i="3"/>
  <c r="H500" i="3" s="1" a="1"/>
  <c r="H500" i="3" s="1"/>
  <c r="S499" i="3"/>
  <c r="T499" i="3" s="1"/>
  <c r="O499" i="3" a="1"/>
  <c r="O499" i="3" s="1"/>
  <c r="P499" i="3" s="1" a="1"/>
  <c r="P499" i="3" s="1"/>
  <c r="G499" i="3"/>
  <c r="H499" i="3" s="1" a="1"/>
  <c r="H499" i="3" s="1"/>
  <c r="S498" i="3"/>
  <c r="T498" i="3" s="1"/>
  <c r="O498" i="3" a="1"/>
  <c r="O498" i="3" s="1"/>
  <c r="P498" i="3" s="1" a="1"/>
  <c r="P498" i="3" s="1"/>
  <c r="G498" i="3"/>
  <c r="H498" i="3" s="1" a="1"/>
  <c r="H498" i="3" s="1"/>
  <c r="S497" i="3"/>
  <c r="T497" i="3" s="1"/>
  <c r="O497" i="3" a="1"/>
  <c r="O497" i="3" s="1"/>
  <c r="P497" i="3" s="1" a="1"/>
  <c r="P497" i="3" s="1"/>
  <c r="G497" i="3"/>
  <c r="H497" i="3" s="1" a="1"/>
  <c r="H497" i="3" s="1"/>
  <c r="S496" i="3"/>
  <c r="T496" i="3" s="1"/>
  <c r="O496" i="3" a="1"/>
  <c r="O496" i="3" s="1"/>
  <c r="P496" i="3" s="1" a="1"/>
  <c r="P496" i="3" s="1"/>
  <c r="G496" i="3"/>
  <c r="H496" i="3" s="1" a="1"/>
  <c r="H496" i="3" s="1"/>
  <c r="S495" i="3"/>
  <c r="T495" i="3" s="1"/>
  <c r="O495" i="3" a="1"/>
  <c r="O495" i="3" s="1"/>
  <c r="P495" i="3" s="1" a="1"/>
  <c r="P495" i="3" s="1"/>
  <c r="G495" i="3"/>
  <c r="H495" i="3" s="1" a="1"/>
  <c r="H495" i="3" s="1"/>
  <c r="S434" i="3"/>
  <c r="T434" i="3" s="1"/>
  <c r="O434" i="3" a="1"/>
  <c r="O434" i="3" s="1"/>
  <c r="P434" i="3" s="1" a="1"/>
  <c r="P434" i="3" s="1"/>
  <c r="H434" i="3" a="1"/>
  <c r="H434" i="3" s="1"/>
  <c r="S433" i="3"/>
  <c r="T433" i="3" s="1"/>
  <c r="O433" i="3" a="1"/>
  <c r="O433" i="3" s="1"/>
  <c r="P433" i="3" s="1" a="1"/>
  <c r="P433" i="3" s="1"/>
  <c r="H433" i="3" a="1"/>
  <c r="H433" i="3" s="1"/>
  <c r="S432" i="3"/>
  <c r="T432" i="3" s="1"/>
  <c r="O432" i="3" a="1"/>
  <c r="O432" i="3" s="1"/>
  <c r="P432" i="3" s="1" a="1"/>
  <c r="P432" i="3" s="1"/>
  <c r="H432" i="3" a="1"/>
  <c r="H432" i="3" s="1"/>
  <c r="S431" i="3"/>
  <c r="T431" i="3" s="1"/>
  <c r="O431" i="3" a="1"/>
  <c r="O431" i="3" s="1"/>
  <c r="P431" i="3" s="1" a="1"/>
  <c r="P431" i="3" s="1"/>
  <c r="H431" i="3" a="1"/>
  <c r="H431" i="3" s="1"/>
  <c r="S430" i="3"/>
  <c r="T430" i="3" s="1"/>
  <c r="O430" i="3" a="1"/>
  <c r="O430" i="3" s="1"/>
  <c r="P430" i="3" s="1" a="1"/>
  <c r="P430" i="3" s="1"/>
  <c r="H430" i="3" a="1"/>
  <c r="H430" i="3" s="1"/>
  <c r="S429" i="3"/>
  <c r="T429" i="3" s="1"/>
  <c r="O429" i="3" a="1"/>
  <c r="O429" i="3" s="1"/>
  <c r="P429" i="3" s="1" a="1"/>
  <c r="P429" i="3" s="1"/>
  <c r="H429" i="3" a="1"/>
  <c r="H429" i="3" s="1"/>
  <c r="S428" i="3"/>
  <c r="T428" i="3" s="1"/>
  <c r="O428" i="3" a="1"/>
  <c r="O428" i="3" s="1"/>
  <c r="P428" i="3" s="1" a="1"/>
  <c r="P428" i="3" s="1"/>
  <c r="G428" i="3"/>
  <c r="H428" i="3" s="1" a="1"/>
  <c r="H428" i="3" s="1"/>
  <c r="S427" i="3"/>
  <c r="T427" i="3" s="1"/>
  <c r="O427" i="3" a="1"/>
  <c r="O427" i="3" s="1"/>
  <c r="P427" i="3" s="1" a="1"/>
  <c r="P427" i="3" s="1"/>
  <c r="G427" i="3"/>
  <c r="H427" i="3" s="1" a="1"/>
  <c r="H427" i="3" s="1"/>
  <c r="S426" i="3"/>
  <c r="T426" i="3" s="1"/>
  <c r="O426" i="3" a="1"/>
  <c r="O426" i="3" s="1"/>
  <c r="P426" i="3" s="1" a="1"/>
  <c r="P426" i="3" s="1"/>
  <c r="G426" i="3"/>
  <c r="H426" i="3" s="1" a="1"/>
  <c r="H426" i="3" s="1"/>
  <c r="S425" i="3"/>
  <c r="T425" i="3" s="1"/>
  <c r="O425" i="3" a="1"/>
  <c r="O425" i="3" s="1"/>
  <c r="P425" i="3" s="1" a="1"/>
  <c r="P425" i="3" s="1"/>
  <c r="G425" i="3"/>
  <c r="H425" i="3" s="1" a="1"/>
  <c r="H425" i="3" s="1"/>
  <c r="S424" i="3"/>
  <c r="T424" i="3" s="1"/>
  <c r="O424" i="3" a="1"/>
  <c r="O424" i="3" s="1"/>
  <c r="P424" i="3" s="1" a="1"/>
  <c r="P424" i="3" s="1"/>
  <c r="G424" i="3"/>
  <c r="H424" i="3" s="1" a="1"/>
  <c r="H424" i="3" s="1"/>
  <c r="S423" i="3"/>
  <c r="T423" i="3" s="1"/>
  <c r="O423" i="3" a="1"/>
  <c r="O423" i="3" s="1"/>
  <c r="P423" i="3" s="1" a="1"/>
  <c r="P423" i="3" s="1"/>
  <c r="G423" i="3"/>
  <c r="H423" i="3" s="1" a="1"/>
  <c r="H423" i="3" s="1"/>
  <c r="S422" i="3"/>
  <c r="T422" i="3" s="1"/>
  <c r="O422" i="3" a="1"/>
  <c r="O422" i="3" s="1"/>
  <c r="P422" i="3" s="1" a="1"/>
  <c r="P422" i="3" s="1"/>
  <c r="G422" i="3"/>
  <c r="H422" i="3" s="1" a="1"/>
  <c r="H422" i="3" s="1"/>
  <c r="S421" i="3"/>
  <c r="T421" i="3" s="1"/>
  <c r="O421" i="3" a="1"/>
  <c r="O421" i="3" s="1"/>
  <c r="P421" i="3" s="1" a="1"/>
  <c r="P421" i="3" s="1"/>
  <c r="G421" i="3"/>
  <c r="H421" i="3" s="1" a="1"/>
  <c r="H421" i="3" s="1"/>
  <c r="S420" i="3"/>
  <c r="T420" i="3" s="1"/>
  <c r="O420" i="3" a="1"/>
  <c r="O420" i="3" s="1"/>
  <c r="P420" i="3" s="1" a="1"/>
  <c r="P420" i="3" s="1"/>
  <c r="G420" i="3"/>
  <c r="H420" i="3" s="1" a="1"/>
  <c r="H420" i="3" s="1"/>
  <c r="S419" i="3"/>
  <c r="T419" i="3" s="1"/>
  <c r="O419" i="3" a="1"/>
  <c r="O419" i="3" s="1"/>
  <c r="P419" i="3" s="1" a="1"/>
  <c r="P419" i="3" s="1"/>
  <c r="G419" i="3"/>
  <c r="H419" i="3" s="1" a="1"/>
  <c r="H419" i="3" s="1"/>
  <c r="S418" i="3"/>
  <c r="T418" i="3" s="1"/>
  <c r="O418" i="3" a="1"/>
  <c r="O418" i="3" s="1"/>
  <c r="P418" i="3" s="1" a="1"/>
  <c r="P418" i="3" s="1"/>
  <c r="G418" i="3"/>
  <c r="H418" i="3" s="1" a="1"/>
  <c r="H418" i="3" s="1"/>
  <c r="S417" i="3"/>
  <c r="T417" i="3" s="1"/>
  <c r="O417" i="3" a="1"/>
  <c r="O417" i="3" s="1"/>
  <c r="P417" i="3" s="1" a="1"/>
  <c r="P417" i="3" s="1"/>
  <c r="G417" i="3"/>
  <c r="H417" i="3" s="1" a="1"/>
  <c r="H417" i="3" s="1"/>
  <c r="S416" i="3"/>
  <c r="T416" i="3" s="1"/>
  <c r="O416" i="3" a="1"/>
  <c r="O416" i="3" s="1"/>
  <c r="P416" i="3" s="1" a="1"/>
  <c r="P416" i="3" s="1"/>
  <c r="G416" i="3"/>
  <c r="H416" i="3" s="1" a="1"/>
  <c r="H416" i="3" s="1"/>
  <c r="S415" i="3"/>
  <c r="T415" i="3" s="1"/>
  <c r="O415" i="3" a="1"/>
  <c r="O415" i="3" s="1"/>
  <c r="P415" i="3" s="1" a="1"/>
  <c r="P415" i="3" s="1"/>
  <c r="G415" i="3"/>
  <c r="H415" i="3" s="1" a="1"/>
  <c r="H415" i="3" s="1"/>
  <c r="S414" i="3"/>
  <c r="T414" i="3" s="1"/>
  <c r="O414" i="3" a="1"/>
  <c r="O414" i="3" s="1"/>
  <c r="P414" i="3" s="1" a="1"/>
  <c r="P414" i="3" s="1"/>
  <c r="G414" i="3"/>
  <c r="H414" i="3" s="1" a="1"/>
  <c r="H414" i="3" s="1"/>
  <c r="R413" i="3"/>
  <c r="Q413" i="3"/>
  <c r="O413" i="3" a="1"/>
  <c r="O413" i="3" s="1"/>
  <c r="P413" i="3" s="1" a="1"/>
  <c r="P413" i="3" s="1"/>
  <c r="H413" i="3" a="1"/>
  <c r="H413" i="3" s="1"/>
  <c r="R412" i="3"/>
  <c r="Q412" i="3"/>
  <c r="O412" i="3" a="1"/>
  <c r="O412" i="3" s="1"/>
  <c r="P412" i="3" s="1" a="1"/>
  <c r="P412" i="3" s="1"/>
  <c r="H412" i="3" a="1"/>
  <c r="H412" i="3" s="1"/>
  <c r="R411" i="3"/>
  <c r="Q411" i="3"/>
  <c r="O411" i="3" a="1"/>
  <c r="O411" i="3" s="1"/>
  <c r="P411" i="3" s="1" a="1"/>
  <c r="P411" i="3" s="1"/>
  <c r="H411" i="3" a="1"/>
  <c r="H411" i="3" s="1"/>
  <c r="S410" i="3"/>
  <c r="T410" i="3" s="1"/>
  <c r="O410" i="3" a="1"/>
  <c r="O410" i="3" s="1"/>
  <c r="P410" i="3" s="1" a="1"/>
  <c r="P410" i="3" s="1"/>
  <c r="G410" i="3"/>
  <c r="H410" i="3" s="1" a="1"/>
  <c r="H410" i="3" s="1"/>
  <c r="S409" i="3"/>
  <c r="T409" i="3" s="1"/>
  <c r="O409" i="3" a="1"/>
  <c r="O409" i="3" s="1"/>
  <c r="P409" i="3" s="1" a="1"/>
  <c r="P409" i="3" s="1"/>
  <c r="G409" i="3"/>
  <c r="H409" i="3" s="1" a="1"/>
  <c r="H409" i="3" s="1"/>
  <c r="S408" i="3"/>
  <c r="T408" i="3" s="1"/>
  <c r="O408" i="3" a="1"/>
  <c r="O408" i="3" s="1"/>
  <c r="P408" i="3" s="1" a="1"/>
  <c r="P408" i="3" s="1"/>
  <c r="G408" i="3"/>
  <c r="H408" i="3" s="1" a="1"/>
  <c r="H408" i="3" s="1"/>
  <c r="S407" i="3"/>
  <c r="T407" i="3" s="1"/>
  <c r="O407" i="3" a="1"/>
  <c r="O407" i="3" s="1"/>
  <c r="P407" i="3" s="1" a="1"/>
  <c r="P407" i="3" s="1"/>
  <c r="G407" i="3"/>
  <c r="H407" i="3" s="1" a="1"/>
  <c r="H407" i="3" s="1"/>
  <c r="S406" i="3"/>
  <c r="T406" i="3" s="1"/>
  <c r="O406" i="3" a="1"/>
  <c r="O406" i="3" s="1"/>
  <c r="P406" i="3" s="1" a="1"/>
  <c r="P406" i="3" s="1"/>
  <c r="G406" i="3"/>
  <c r="H406" i="3" s="1" a="1"/>
  <c r="H406" i="3" s="1"/>
  <c r="S405" i="3"/>
  <c r="T405" i="3" s="1"/>
  <c r="O405" i="3" a="1"/>
  <c r="O405" i="3" s="1"/>
  <c r="P405" i="3" s="1" a="1"/>
  <c r="P405" i="3" s="1"/>
  <c r="G405" i="3"/>
  <c r="H405" i="3" s="1" a="1"/>
  <c r="H405" i="3" s="1"/>
  <c r="S404" i="3"/>
  <c r="T404" i="3" s="1"/>
  <c r="O404" i="3" a="1"/>
  <c r="O404" i="3" s="1"/>
  <c r="P404" i="3" s="1" a="1"/>
  <c r="P404" i="3" s="1"/>
  <c r="G404" i="3"/>
  <c r="H404" i="3" s="1" a="1"/>
  <c r="H404" i="3" s="1"/>
  <c r="R403" i="3"/>
  <c r="S403" i="3" s="1"/>
  <c r="T403" i="3" s="1"/>
  <c r="O403" i="3" a="1"/>
  <c r="O403" i="3" s="1"/>
  <c r="P403" i="3" s="1" a="1"/>
  <c r="P403" i="3" s="1"/>
  <c r="G403" i="3"/>
  <c r="H403" i="3" s="1" a="1"/>
  <c r="H403" i="3" s="1"/>
  <c r="R402" i="3"/>
  <c r="S402" i="3" s="1"/>
  <c r="T402" i="3" s="1"/>
  <c r="O402" i="3" a="1"/>
  <c r="O402" i="3" s="1"/>
  <c r="P402" i="3" s="1" a="1"/>
  <c r="P402" i="3" s="1"/>
  <c r="G402" i="3"/>
  <c r="H402" i="3" s="1" a="1"/>
  <c r="H402" i="3" s="1"/>
  <c r="R401" i="3"/>
  <c r="S401" i="3" s="1"/>
  <c r="T401" i="3" s="1"/>
  <c r="O401" i="3" a="1"/>
  <c r="O401" i="3" s="1"/>
  <c r="P401" i="3" s="1" a="1"/>
  <c r="P401" i="3" s="1"/>
  <c r="G401" i="3"/>
  <c r="H401" i="3" s="1" a="1"/>
  <c r="H401" i="3" s="1"/>
  <c r="R400" i="3"/>
  <c r="S400" i="3" s="1"/>
  <c r="T400" i="3" s="1"/>
  <c r="O400" i="3" a="1"/>
  <c r="O400" i="3" s="1"/>
  <c r="P400" i="3" s="1" a="1"/>
  <c r="P400" i="3" s="1"/>
  <c r="G400" i="3"/>
  <c r="H400" i="3" s="1" a="1"/>
  <c r="H400" i="3" s="1"/>
  <c r="R399" i="3"/>
  <c r="S399" i="3" s="1"/>
  <c r="T399" i="3" s="1"/>
  <c r="O399" i="3" a="1"/>
  <c r="O399" i="3" s="1"/>
  <c r="P399" i="3" s="1" a="1"/>
  <c r="P399" i="3" s="1"/>
  <c r="G399" i="3"/>
  <c r="H399" i="3" s="1" a="1"/>
  <c r="H399" i="3" s="1"/>
  <c r="R398" i="3"/>
  <c r="S398" i="3" s="1"/>
  <c r="T398" i="3" s="1"/>
  <c r="O398" i="3" a="1"/>
  <c r="O398" i="3" s="1"/>
  <c r="P398" i="3" s="1" a="1"/>
  <c r="P398" i="3" s="1"/>
  <c r="G398" i="3"/>
  <c r="H398" i="3" s="1" a="1"/>
  <c r="H398" i="3" s="1"/>
  <c r="R397" i="3"/>
  <c r="S397" i="3" s="1"/>
  <c r="T397" i="3" s="1"/>
  <c r="O397" i="3" a="1"/>
  <c r="O397" i="3" s="1"/>
  <c r="P397" i="3" s="1" a="1"/>
  <c r="P397" i="3" s="1"/>
  <c r="G397" i="3"/>
  <c r="H397" i="3" s="1" a="1"/>
  <c r="H397" i="3" s="1"/>
  <c r="R396" i="3"/>
  <c r="O396" i="3" a="1"/>
  <c r="O396" i="3" s="1"/>
  <c r="P396" i="3" s="1" a="1"/>
  <c r="P396" i="3" s="1"/>
  <c r="G396" i="3"/>
  <c r="H396" i="3" s="1" a="1"/>
  <c r="H396" i="3" s="1"/>
  <c r="Q395" i="3"/>
  <c r="O395" i="3" a="1"/>
  <c r="O395" i="3" s="1"/>
  <c r="P395" i="3" s="1" a="1"/>
  <c r="P395" i="3" s="1"/>
  <c r="H395" i="3" a="1"/>
  <c r="H395" i="3" s="1"/>
  <c r="Q394" i="3"/>
  <c r="O394" i="3" a="1"/>
  <c r="O394" i="3" s="1"/>
  <c r="P394" i="3" s="1" a="1"/>
  <c r="P394" i="3" s="1"/>
  <c r="H394" i="3" a="1"/>
  <c r="H394" i="3" s="1"/>
  <c r="Q393" i="3"/>
  <c r="O393" i="3" a="1"/>
  <c r="O393" i="3" s="1"/>
  <c r="P393" i="3" s="1" a="1"/>
  <c r="P393" i="3" s="1"/>
  <c r="H393" i="3" a="1"/>
  <c r="H393" i="3" s="1"/>
  <c r="S392" i="3"/>
  <c r="T392" i="3" s="1"/>
  <c r="O392" i="3" a="1"/>
  <c r="O392" i="3" s="1"/>
  <c r="P392" i="3" s="1" a="1"/>
  <c r="P392" i="3" s="1"/>
  <c r="G392" i="3"/>
  <c r="H392" i="3" s="1" a="1"/>
  <c r="H392" i="3" s="1"/>
  <c r="S391" i="3"/>
  <c r="T391" i="3" s="1"/>
  <c r="O391" i="3" a="1"/>
  <c r="O391" i="3" s="1"/>
  <c r="P391" i="3" s="1" a="1"/>
  <c r="P391" i="3" s="1"/>
  <c r="G391" i="3"/>
  <c r="H391" i="3" s="1" a="1"/>
  <c r="H391" i="3" s="1"/>
  <c r="S390" i="3"/>
  <c r="T390" i="3" s="1"/>
  <c r="O390" i="3" a="1"/>
  <c r="O390" i="3" s="1"/>
  <c r="P390" i="3" s="1" a="1"/>
  <c r="P390" i="3" s="1"/>
  <c r="G390" i="3"/>
  <c r="H390" i="3" s="1" a="1"/>
  <c r="H390" i="3" s="1"/>
  <c r="S389" i="3"/>
  <c r="T389" i="3" s="1"/>
  <c r="O389" i="3" a="1"/>
  <c r="O389" i="3" s="1"/>
  <c r="P389" i="3" s="1" a="1"/>
  <c r="P389" i="3" s="1"/>
  <c r="G389" i="3"/>
  <c r="H389" i="3" s="1" a="1"/>
  <c r="H389" i="3" s="1"/>
  <c r="S388" i="3"/>
  <c r="T388" i="3" s="1"/>
  <c r="O388" i="3" a="1"/>
  <c r="O388" i="3" s="1"/>
  <c r="P388" i="3" s="1" a="1"/>
  <c r="P388" i="3" s="1"/>
  <c r="G388" i="3"/>
  <c r="H388" i="3" s="1" a="1"/>
  <c r="H388" i="3" s="1"/>
  <c r="S387" i="3"/>
  <c r="T387" i="3" s="1"/>
  <c r="O387" i="3" a="1"/>
  <c r="O387" i="3" s="1"/>
  <c r="P387" i="3" s="1" a="1"/>
  <c r="P387" i="3" s="1"/>
  <c r="G387" i="3"/>
  <c r="H387" i="3" s="1" a="1"/>
  <c r="H387" i="3" s="1"/>
  <c r="S386" i="3"/>
  <c r="T386" i="3" s="1"/>
  <c r="O386" i="3" a="1"/>
  <c r="O386" i="3" s="1"/>
  <c r="P386" i="3" s="1" a="1"/>
  <c r="P386" i="3" s="1"/>
  <c r="G386" i="3"/>
  <c r="H386" i="3" s="1" a="1"/>
  <c r="H386" i="3" s="1"/>
  <c r="S385" i="3"/>
  <c r="T385" i="3" s="1"/>
  <c r="O385" i="3" a="1"/>
  <c r="O385" i="3" s="1"/>
  <c r="P385" i="3" s="1" a="1"/>
  <c r="P385" i="3" s="1"/>
  <c r="G385" i="3"/>
  <c r="H385" i="3" s="1" a="1"/>
  <c r="H385" i="3" s="1"/>
  <c r="S384" i="3"/>
  <c r="T384" i="3" s="1"/>
  <c r="O384" i="3" a="1"/>
  <c r="O384" i="3" s="1"/>
  <c r="P384" i="3" s="1" a="1"/>
  <c r="P384" i="3" s="1"/>
  <c r="G384" i="3"/>
  <c r="H384" i="3" s="1" a="1"/>
  <c r="H384" i="3" s="1"/>
  <c r="S383" i="3"/>
  <c r="T383" i="3" s="1"/>
  <c r="O383" i="3" a="1"/>
  <c r="O383" i="3" s="1"/>
  <c r="P383" i="3" s="1" a="1"/>
  <c r="P383" i="3" s="1"/>
  <c r="G383" i="3"/>
  <c r="H383" i="3" s="1" a="1"/>
  <c r="H383" i="3" s="1"/>
  <c r="S382" i="3"/>
  <c r="T382" i="3" s="1"/>
  <c r="O382" i="3" a="1"/>
  <c r="O382" i="3" s="1"/>
  <c r="P382" i="3" s="1" a="1"/>
  <c r="P382" i="3" s="1"/>
  <c r="G382" i="3"/>
  <c r="H382" i="3" s="1" a="1"/>
  <c r="H382" i="3" s="1"/>
  <c r="S381" i="3"/>
  <c r="T381" i="3" s="1"/>
  <c r="O381" i="3" a="1"/>
  <c r="O381" i="3" s="1"/>
  <c r="P381" i="3" s="1" a="1"/>
  <c r="P381" i="3" s="1"/>
  <c r="G381" i="3"/>
  <c r="H381" i="3" s="1" a="1"/>
  <c r="H381" i="3" s="1"/>
  <c r="S380" i="3"/>
  <c r="T380" i="3" s="1"/>
  <c r="O380" i="3" a="1"/>
  <c r="O380" i="3" s="1"/>
  <c r="P380" i="3" s="1" a="1"/>
  <c r="P380" i="3" s="1"/>
  <c r="G380" i="3"/>
  <c r="H380" i="3" s="1" a="1"/>
  <c r="H380" i="3" s="1"/>
  <c r="S379" i="3"/>
  <c r="T379" i="3" s="1"/>
  <c r="O379" i="3" a="1"/>
  <c r="O379" i="3" s="1"/>
  <c r="P379" i="3" s="1" a="1"/>
  <c r="P379" i="3" s="1"/>
  <c r="G379" i="3"/>
  <c r="H379" i="3" s="1" a="1"/>
  <c r="H379" i="3" s="1"/>
  <c r="S378" i="3"/>
  <c r="T378" i="3" s="1"/>
  <c r="O378" i="3" a="1"/>
  <c r="O378" i="3" s="1"/>
  <c r="P378" i="3" s="1" a="1"/>
  <c r="P378" i="3" s="1"/>
  <c r="G378" i="3"/>
  <c r="H378" i="3" s="1" a="1"/>
  <c r="H378" i="3" s="1"/>
  <c r="Q377" i="3"/>
  <c r="S377" i="3" s="1"/>
  <c r="T377" i="3" s="1"/>
  <c r="O377" i="3" a="1"/>
  <c r="O377" i="3" s="1"/>
  <c r="P377" i="3" s="1" a="1"/>
  <c r="P377" i="3" s="1"/>
  <c r="H377" i="3" a="1"/>
  <c r="H377" i="3" s="1"/>
  <c r="Q376" i="3"/>
  <c r="S376" i="3" s="1"/>
  <c r="T376" i="3" s="1"/>
  <c r="O376" i="3" a="1"/>
  <c r="O376" i="3" s="1"/>
  <c r="P376" i="3" s="1" a="1"/>
  <c r="P376" i="3" s="1"/>
  <c r="H376" i="3" a="1"/>
  <c r="H376" i="3" s="1"/>
  <c r="R375" i="3"/>
  <c r="Q375" i="3"/>
  <c r="O375" i="3" a="1"/>
  <c r="O375" i="3" s="1"/>
  <c r="P375" i="3" s="1" a="1"/>
  <c r="P375" i="3" s="1"/>
  <c r="H375" i="3" a="1"/>
  <c r="H375" i="3" s="1"/>
  <c r="S290" i="3"/>
  <c r="T290" i="3" s="1"/>
  <c r="O290" i="3" a="1"/>
  <c r="O290" i="3" s="1"/>
  <c r="G290" i="3"/>
  <c r="H290" i="3" s="1" a="1"/>
  <c r="H290" i="3" s="1"/>
  <c r="S289" i="3"/>
  <c r="T289" i="3" s="1"/>
  <c r="O289" i="3" a="1"/>
  <c r="O289" i="3" s="1"/>
  <c r="G289" i="3"/>
  <c r="H289" i="3" s="1" a="1"/>
  <c r="H289" i="3" s="1"/>
  <c r="S288" i="3"/>
  <c r="T288" i="3" s="1"/>
  <c r="O288" i="3" a="1"/>
  <c r="O288" i="3" s="1"/>
  <c r="G288" i="3"/>
  <c r="H288" i="3" s="1" a="1"/>
  <c r="H288" i="3" s="1"/>
  <c r="S287" i="3"/>
  <c r="T287" i="3" s="1"/>
  <c r="O287" i="3" a="1"/>
  <c r="O287" i="3" s="1"/>
  <c r="G287" i="3"/>
  <c r="H287" i="3" s="1" a="1"/>
  <c r="H287" i="3" s="1"/>
  <c r="S286" i="3"/>
  <c r="T286" i="3" s="1"/>
  <c r="O286" i="3" a="1"/>
  <c r="O286" i="3" s="1"/>
  <c r="G286" i="3"/>
  <c r="H286" i="3" s="1" a="1"/>
  <c r="H286" i="3" s="1"/>
  <c r="S285" i="3"/>
  <c r="T285" i="3" s="1"/>
  <c r="O285" i="3" a="1"/>
  <c r="O285" i="3" s="1"/>
  <c r="G285" i="3"/>
  <c r="H285" i="3" s="1" a="1"/>
  <c r="H285" i="3" s="1"/>
  <c r="S284" i="3"/>
  <c r="T284" i="3" s="1"/>
  <c r="O284" i="3" a="1"/>
  <c r="O284" i="3" s="1"/>
  <c r="G284" i="3"/>
  <c r="H284" i="3" s="1" a="1"/>
  <c r="H284" i="3" s="1"/>
  <c r="S283" i="3"/>
  <c r="T283" i="3" s="1"/>
  <c r="O283" i="3" a="1"/>
  <c r="O283" i="3" s="1"/>
  <c r="G283" i="3"/>
  <c r="H283" i="3" s="1" a="1"/>
  <c r="H283" i="3" s="1"/>
  <c r="S282" i="3"/>
  <c r="T282" i="3" s="1"/>
  <c r="O282" i="3" a="1"/>
  <c r="O282" i="3" s="1"/>
  <c r="G282" i="3"/>
  <c r="H282" i="3" s="1" a="1"/>
  <c r="H282" i="3" s="1"/>
  <c r="S281" i="3"/>
  <c r="T281" i="3" s="1"/>
  <c r="O281" i="3" a="1"/>
  <c r="O281" i="3" s="1"/>
  <c r="G281" i="3"/>
  <c r="H281" i="3" s="1" a="1"/>
  <c r="H281" i="3" s="1"/>
  <c r="S280" i="3"/>
  <c r="T280" i="3" s="1"/>
  <c r="O280" i="3" a="1"/>
  <c r="O280" i="3" s="1"/>
  <c r="G280" i="3"/>
  <c r="H280" i="3" s="1" a="1"/>
  <c r="H280" i="3" s="1"/>
  <c r="S279" i="3"/>
  <c r="T279" i="3" s="1"/>
  <c r="O279" i="3" a="1"/>
  <c r="O279" i="3" s="1"/>
  <c r="G279" i="3"/>
  <c r="H279" i="3" s="1" a="1"/>
  <c r="H279" i="3" s="1"/>
  <c r="S278" i="3"/>
  <c r="T278" i="3" s="1"/>
  <c r="O278" i="3" a="1"/>
  <c r="O278" i="3" s="1"/>
  <c r="G278" i="3"/>
  <c r="H278" i="3" s="1" a="1"/>
  <c r="H278" i="3" s="1"/>
  <c r="S277" i="3"/>
  <c r="T277" i="3" s="1"/>
  <c r="O277" i="3" a="1"/>
  <c r="O277" i="3" s="1"/>
  <c r="G277" i="3"/>
  <c r="H277" i="3" s="1" a="1"/>
  <c r="H277" i="3" s="1"/>
  <c r="S276" i="3"/>
  <c r="T276" i="3" s="1"/>
  <c r="O276" i="3" a="1"/>
  <c r="O276" i="3" s="1"/>
  <c r="G276" i="3"/>
  <c r="H276" i="3" s="1" a="1"/>
  <c r="H276" i="3" s="1"/>
  <c r="S275" i="3"/>
  <c r="T275" i="3" s="1"/>
  <c r="O275" i="3" a="1"/>
  <c r="O275" i="3" s="1"/>
  <c r="G275" i="3"/>
  <c r="H275" i="3" s="1" a="1"/>
  <c r="H275" i="3" s="1"/>
  <c r="S274" i="3"/>
  <c r="T274" i="3" s="1"/>
  <c r="O274" i="3" a="1"/>
  <c r="O274" i="3" s="1"/>
  <c r="G274" i="3"/>
  <c r="H274" i="3" s="1" a="1"/>
  <c r="H274" i="3" s="1"/>
  <c r="S273" i="3"/>
  <c r="T273" i="3" s="1"/>
  <c r="O273" i="3" a="1"/>
  <c r="O273" i="3" s="1"/>
  <c r="G273" i="3"/>
  <c r="H273" i="3" s="1" a="1"/>
  <c r="H273" i="3" s="1"/>
  <c r="S272" i="3"/>
  <c r="T272" i="3" s="1"/>
  <c r="O272" i="3" a="1"/>
  <c r="O272" i="3" s="1"/>
  <c r="G272" i="3"/>
  <c r="H272" i="3" s="1" a="1"/>
  <c r="H272" i="3" s="1"/>
  <c r="S271" i="3"/>
  <c r="T271" i="3" s="1"/>
  <c r="O271" i="3" a="1"/>
  <c r="O271" i="3" s="1"/>
  <c r="G271" i="3"/>
  <c r="H271" i="3" s="1" a="1"/>
  <c r="H271" i="3" s="1"/>
  <c r="S270" i="3"/>
  <c r="T270" i="3" s="1"/>
  <c r="O270" i="3" a="1"/>
  <c r="O270" i="3" s="1"/>
  <c r="G270" i="3"/>
  <c r="H270" i="3" s="1" a="1"/>
  <c r="H270" i="3" s="1"/>
  <c r="S269" i="3"/>
  <c r="T269" i="3" s="1"/>
  <c r="O269" i="3" a="1"/>
  <c r="O269" i="3" s="1"/>
  <c r="G269" i="3"/>
  <c r="H269" i="3" s="1" a="1"/>
  <c r="H269" i="3" s="1"/>
  <c r="S268" i="3"/>
  <c r="T268" i="3" s="1"/>
  <c r="O268" i="3" a="1"/>
  <c r="O268" i="3" s="1"/>
  <c r="G268" i="3"/>
  <c r="H268" i="3" s="1" a="1"/>
  <c r="H268" i="3" s="1"/>
  <c r="S267" i="3"/>
  <c r="T267" i="3" s="1"/>
  <c r="O267" i="3" a="1"/>
  <c r="O267" i="3" s="1"/>
  <c r="G267" i="3"/>
  <c r="H267" i="3" s="1" a="1"/>
  <c r="H267" i="3" s="1"/>
  <c r="S266" i="3"/>
  <c r="T266" i="3" s="1"/>
  <c r="O266" i="3" a="1"/>
  <c r="O266" i="3" s="1"/>
  <c r="G266" i="3"/>
  <c r="H266" i="3" s="1" a="1"/>
  <c r="H266" i="3" s="1"/>
  <c r="S265" i="3"/>
  <c r="T265" i="3" s="1"/>
  <c r="O265" i="3" a="1"/>
  <c r="O265" i="3" s="1"/>
  <c r="G265" i="3"/>
  <c r="H265" i="3" s="1" a="1"/>
  <c r="H265" i="3" s="1"/>
  <c r="S264" i="3"/>
  <c r="T264" i="3" s="1"/>
  <c r="O264" i="3" a="1"/>
  <c r="O264" i="3" s="1"/>
  <c r="G264" i="3"/>
  <c r="H264" i="3" s="1" a="1"/>
  <c r="H264" i="3" s="1"/>
  <c r="S263" i="3"/>
  <c r="T263" i="3" s="1"/>
  <c r="O263" i="3" a="1"/>
  <c r="O263" i="3" s="1"/>
  <c r="G263" i="3"/>
  <c r="H263" i="3" s="1" a="1"/>
  <c r="H263" i="3" s="1"/>
  <c r="S262" i="3"/>
  <c r="T262" i="3" s="1"/>
  <c r="O262" i="3" a="1"/>
  <c r="O262" i="3" s="1"/>
  <c r="G262" i="3"/>
  <c r="H262" i="3" s="1" a="1"/>
  <c r="H262" i="3" s="1"/>
  <c r="S261" i="3"/>
  <c r="T261" i="3" s="1"/>
  <c r="O261" i="3" a="1"/>
  <c r="O261" i="3" s="1"/>
  <c r="G261" i="3"/>
  <c r="H261" i="3" s="1" a="1"/>
  <c r="H261" i="3" s="1"/>
  <c r="S260" i="3"/>
  <c r="T260" i="3" s="1"/>
  <c r="O260" i="3" a="1"/>
  <c r="O260" i="3" s="1"/>
  <c r="G260" i="3"/>
  <c r="H260" i="3" s="1" a="1"/>
  <c r="H260" i="3" s="1"/>
  <c r="S259" i="3"/>
  <c r="T259" i="3" s="1"/>
  <c r="O259" i="3" a="1"/>
  <c r="O259" i="3" s="1"/>
  <c r="G259" i="3"/>
  <c r="H259" i="3" s="1" a="1"/>
  <c r="H259" i="3" s="1"/>
  <c r="S258" i="3"/>
  <c r="T258" i="3" s="1"/>
  <c r="O258" i="3" a="1"/>
  <c r="O258" i="3" s="1"/>
  <c r="G258" i="3"/>
  <c r="H258" i="3" s="1" a="1"/>
  <c r="H258" i="3" s="1"/>
  <c r="S257" i="3"/>
  <c r="T257" i="3" s="1"/>
  <c r="O257" i="3" a="1"/>
  <c r="O257" i="3" s="1"/>
  <c r="G257" i="3"/>
  <c r="H257" i="3" s="1" a="1"/>
  <c r="H257" i="3" s="1"/>
  <c r="S256" i="3"/>
  <c r="T256" i="3" s="1"/>
  <c r="O256" i="3" a="1"/>
  <c r="O256" i="3" s="1"/>
  <c r="G256" i="3"/>
  <c r="H256" i="3" s="1" a="1"/>
  <c r="H256" i="3" s="1"/>
  <c r="S255" i="3"/>
  <c r="T255" i="3" s="1"/>
  <c r="O255" i="3" a="1"/>
  <c r="O255" i="3" s="1"/>
  <c r="G255" i="3"/>
  <c r="H255" i="3" s="1" a="1"/>
  <c r="H255" i="3" s="1"/>
  <c r="S254" i="3"/>
  <c r="T254" i="3" s="1"/>
  <c r="O254" i="3" a="1"/>
  <c r="O254" i="3" s="1"/>
  <c r="G254" i="3"/>
  <c r="H254" i="3" s="1" a="1"/>
  <c r="H254" i="3" s="1"/>
  <c r="S253" i="3"/>
  <c r="T253" i="3" s="1"/>
  <c r="O253" i="3" a="1"/>
  <c r="O253" i="3" s="1"/>
  <c r="G253" i="3"/>
  <c r="H253" i="3" s="1" a="1"/>
  <c r="H253" i="3" s="1"/>
  <c r="S252" i="3"/>
  <c r="T252" i="3" s="1"/>
  <c r="O252" i="3" a="1"/>
  <c r="O252" i="3" s="1"/>
  <c r="G252" i="3"/>
  <c r="H252" i="3" s="1" a="1"/>
  <c r="H252" i="3" s="1"/>
  <c r="S251" i="3"/>
  <c r="T251" i="3" s="1"/>
  <c r="O251" i="3" a="1"/>
  <c r="O251" i="3" s="1"/>
  <c r="G251" i="3"/>
  <c r="H251" i="3" s="1" a="1"/>
  <c r="H251" i="3" s="1"/>
  <c r="S250" i="3"/>
  <c r="T250" i="3" s="1"/>
  <c r="O250" i="3" a="1"/>
  <c r="O250" i="3" s="1"/>
  <c r="G250" i="3"/>
  <c r="H250" i="3" s="1" a="1"/>
  <c r="H250" i="3" s="1"/>
  <c r="S249" i="3"/>
  <c r="T249" i="3" s="1"/>
  <c r="O249" i="3" a="1"/>
  <c r="O249" i="3" s="1"/>
  <c r="G249" i="3"/>
  <c r="H249" i="3" s="1" a="1"/>
  <c r="H249" i="3" s="1"/>
  <c r="S248" i="3"/>
  <c r="T248" i="3" s="1"/>
  <c r="O248" i="3" a="1"/>
  <c r="O248" i="3" s="1"/>
  <c r="G248" i="3"/>
  <c r="H248" i="3" s="1" a="1"/>
  <c r="H248" i="3" s="1"/>
  <c r="S247" i="3"/>
  <c r="T247" i="3" s="1"/>
  <c r="O247" i="3" a="1"/>
  <c r="O247" i="3" s="1"/>
  <c r="G247" i="3"/>
  <c r="H247" i="3" s="1" a="1"/>
  <c r="H247" i="3" s="1"/>
  <c r="S246" i="3"/>
  <c r="T246" i="3" s="1"/>
  <c r="O246" i="3" a="1"/>
  <c r="O246" i="3" s="1"/>
  <c r="G246" i="3"/>
  <c r="H246" i="3" s="1" a="1"/>
  <c r="H246" i="3" s="1"/>
  <c r="S245" i="3"/>
  <c r="T245" i="3" s="1"/>
  <c r="O245" i="3" a="1"/>
  <c r="O245" i="3" s="1"/>
  <c r="G245" i="3"/>
  <c r="H245" i="3" s="1" a="1"/>
  <c r="H245" i="3" s="1"/>
  <c r="S244" i="3"/>
  <c r="T244" i="3" s="1"/>
  <c r="O244" i="3" a="1"/>
  <c r="O244" i="3" s="1"/>
  <c r="G244" i="3"/>
  <c r="H244" i="3" s="1" a="1"/>
  <c r="H244" i="3" s="1"/>
  <c r="S243" i="3"/>
  <c r="T243" i="3" s="1"/>
  <c r="O243" i="3" a="1"/>
  <c r="O243" i="3" s="1"/>
  <c r="G243" i="3"/>
  <c r="H243" i="3" s="1" a="1"/>
  <c r="H243" i="3" s="1"/>
  <c r="S242" i="3"/>
  <c r="T242" i="3" s="1"/>
  <c r="O242" i="3" a="1"/>
  <c r="O242" i="3" s="1"/>
  <c r="G242" i="3"/>
  <c r="H242" i="3" s="1" a="1"/>
  <c r="H242" i="3" s="1"/>
  <c r="S241" i="3"/>
  <c r="T241" i="3" s="1"/>
  <c r="O241" i="3" a="1"/>
  <c r="O241" i="3" s="1"/>
  <c r="G241" i="3"/>
  <c r="H241" i="3" s="1" a="1"/>
  <c r="H241" i="3" s="1"/>
  <c r="S240" i="3"/>
  <c r="T240" i="3" s="1"/>
  <c r="O240" i="3" a="1"/>
  <c r="O240" i="3" s="1"/>
  <c r="G240" i="3"/>
  <c r="H240" i="3" s="1" a="1"/>
  <c r="H240" i="3" s="1"/>
  <c r="S239" i="3"/>
  <c r="T239" i="3" s="1"/>
  <c r="O239" i="3" a="1"/>
  <c r="O239" i="3" s="1"/>
  <c r="G239" i="3"/>
  <c r="H239" i="3" s="1" a="1"/>
  <c r="H239" i="3" s="1"/>
  <c r="S238" i="3"/>
  <c r="T238" i="3" s="1"/>
  <c r="O238" i="3" a="1"/>
  <c r="O238" i="3" s="1"/>
  <c r="G238" i="3"/>
  <c r="H238" i="3" s="1" a="1"/>
  <c r="H238" i="3" s="1"/>
  <c r="S237" i="3"/>
  <c r="T237" i="3" s="1"/>
  <c r="O237" i="3" a="1"/>
  <c r="O237" i="3" s="1"/>
  <c r="G237" i="3"/>
  <c r="H237" i="3" s="1" a="1"/>
  <c r="H237" i="3" s="1"/>
  <c r="S236" i="3"/>
  <c r="T236" i="3" s="1"/>
  <c r="O236" i="3" a="1"/>
  <c r="O236" i="3" s="1"/>
  <c r="G236" i="3"/>
  <c r="H236" i="3" s="1" a="1"/>
  <c r="H236" i="3" s="1"/>
  <c r="S235" i="3"/>
  <c r="T235" i="3" s="1"/>
  <c r="O235" i="3" a="1"/>
  <c r="O235" i="3" s="1"/>
  <c r="G235" i="3"/>
  <c r="H235" i="3" s="1" a="1"/>
  <c r="H235" i="3" s="1"/>
  <c r="S234" i="3"/>
  <c r="T234" i="3" s="1"/>
  <c r="O234" i="3" a="1"/>
  <c r="O234" i="3" s="1"/>
  <c r="G234" i="3"/>
  <c r="H234" i="3" s="1" a="1"/>
  <c r="H234" i="3" s="1"/>
  <c r="S233" i="3"/>
  <c r="T233" i="3" s="1"/>
  <c r="O233" i="3" a="1"/>
  <c r="O233" i="3" s="1"/>
  <c r="G233" i="3"/>
  <c r="H233" i="3" s="1" a="1"/>
  <c r="H233" i="3" s="1"/>
  <c r="S232" i="3"/>
  <c r="T232" i="3" s="1"/>
  <c r="O232" i="3" a="1"/>
  <c r="O232" i="3" s="1"/>
  <c r="G232" i="3"/>
  <c r="H232" i="3" s="1" a="1"/>
  <c r="H232" i="3" s="1"/>
  <c r="S231" i="3"/>
  <c r="T231" i="3" s="1"/>
  <c r="O231" i="3" a="1"/>
  <c r="O231" i="3" s="1"/>
  <c r="G231" i="3"/>
  <c r="H231" i="3" s="1" a="1"/>
  <c r="H231" i="3" s="1"/>
  <c r="S230" i="3"/>
  <c r="T230" i="3" s="1"/>
  <c r="O230" i="3" a="1"/>
  <c r="O230" i="3" s="1"/>
  <c r="G230" i="3"/>
  <c r="H230" i="3" s="1" a="1"/>
  <c r="H230" i="3" s="1"/>
  <c r="S229" i="3"/>
  <c r="T229" i="3" s="1"/>
  <c r="O229" i="3" a="1"/>
  <c r="O229" i="3" s="1"/>
  <c r="G229" i="3"/>
  <c r="H229" i="3" s="1" a="1"/>
  <c r="H229" i="3" s="1"/>
  <c r="S228" i="3"/>
  <c r="T228" i="3" s="1"/>
  <c r="O228" i="3" a="1"/>
  <c r="O228" i="3" s="1"/>
  <c r="G228" i="3"/>
  <c r="H228" i="3" s="1" a="1"/>
  <c r="H228" i="3" s="1"/>
  <c r="S227" i="3"/>
  <c r="T227" i="3" s="1"/>
  <c r="O227" i="3" a="1"/>
  <c r="O227" i="3" s="1"/>
  <c r="G227" i="3"/>
  <c r="H227" i="3" s="1" a="1"/>
  <c r="H227" i="3" s="1"/>
  <c r="S226" i="3"/>
  <c r="T226" i="3" s="1"/>
  <c r="O226" i="3" a="1"/>
  <c r="O226" i="3" s="1"/>
  <c r="G226" i="3"/>
  <c r="H226" i="3" s="1" a="1"/>
  <c r="H226" i="3" s="1"/>
  <c r="S225" i="3"/>
  <c r="T225" i="3" s="1"/>
  <c r="O225" i="3" a="1"/>
  <c r="O225" i="3" s="1"/>
  <c r="G225" i="3"/>
  <c r="H225" i="3" s="1" a="1"/>
  <c r="H225" i="3" s="1"/>
  <c r="S224" i="3"/>
  <c r="T224" i="3" s="1"/>
  <c r="O224" i="3" a="1"/>
  <c r="O224" i="3" s="1"/>
  <c r="G224" i="3"/>
  <c r="H224" i="3" s="1" a="1"/>
  <c r="H224" i="3" s="1"/>
  <c r="S223" i="3"/>
  <c r="T223" i="3" s="1"/>
  <c r="O223" i="3" a="1"/>
  <c r="O223" i="3" s="1"/>
  <c r="G223" i="3"/>
  <c r="H223" i="3" s="1" a="1"/>
  <c r="H223" i="3" s="1"/>
  <c r="S222" i="3"/>
  <c r="T222" i="3" s="1"/>
  <c r="O222" i="3" a="1"/>
  <c r="O222" i="3" s="1"/>
  <c r="G222" i="3"/>
  <c r="H222" i="3" s="1" a="1"/>
  <c r="H222" i="3" s="1"/>
  <c r="S221" i="3"/>
  <c r="T221" i="3" s="1"/>
  <c r="O221" i="3" a="1"/>
  <c r="O221" i="3" s="1"/>
  <c r="G221" i="3"/>
  <c r="H221" i="3" s="1" a="1"/>
  <c r="H221" i="3" s="1"/>
  <c r="R220" i="3"/>
  <c r="S220" i="3" s="1"/>
  <c r="T220" i="3" s="1"/>
  <c r="O220" i="3" a="1"/>
  <c r="O220" i="3" s="1"/>
  <c r="G220" i="3"/>
  <c r="H220" i="3" s="1" a="1"/>
  <c r="H220" i="3" s="1"/>
  <c r="R219" i="3"/>
  <c r="S219" i="3" s="1"/>
  <c r="T219" i="3" s="1"/>
  <c r="O219" i="3" a="1"/>
  <c r="O219" i="3" s="1"/>
  <c r="G219" i="3"/>
  <c r="H219" i="3" s="1" a="1"/>
  <c r="H219" i="3" s="1"/>
  <c r="R218" i="3"/>
  <c r="S218" i="3" s="1"/>
  <c r="T218" i="3" s="1"/>
  <c r="O218" i="3" a="1"/>
  <c r="O218" i="3" s="1"/>
  <c r="G218" i="3"/>
  <c r="H218" i="3" s="1" a="1"/>
  <c r="H218" i="3" s="1"/>
  <c r="R217" i="3"/>
  <c r="S217" i="3" s="1"/>
  <c r="T217" i="3" s="1"/>
  <c r="O217" i="3" a="1"/>
  <c r="O217" i="3" s="1"/>
  <c r="G217" i="3"/>
  <c r="H217" i="3" s="1" a="1"/>
  <c r="H217" i="3" s="1"/>
  <c r="R216" i="3"/>
  <c r="S216" i="3" s="1"/>
  <c r="T216" i="3" s="1"/>
  <c r="O216" i="3" a="1"/>
  <c r="O216" i="3" s="1"/>
  <c r="G216" i="3"/>
  <c r="H216" i="3" s="1" a="1"/>
  <c r="H216" i="3" s="1"/>
  <c r="S197" i="3"/>
  <c r="T197" i="3" s="1"/>
  <c r="O197" i="3" a="1"/>
  <c r="O197" i="3" s="1"/>
  <c r="G197" i="3"/>
  <c r="H197" i="3" s="1" a="1"/>
  <c r="H197" i="3" s="1"/>
  <c r="S196" i="3"/>
  <c r="T196" i="3" s="1"/>
  <c r="O196" i="3" a="1"/>
  <c r="O196" i="3" s="1"/>
  <c r="G196" i="3"/>
  <c r="H196" i="3" s="1" a="1"/>
  <c r="H196" i="3" s="1"/>
  <c r="S195" i="3"/>
  <c r="T195" i="3" s="1"/>
  <c r="O195" i="3" a="1"/>
  <c r="O195" i="3" s="1"/>
  <c r="G195" i="3"/>
  <c r="H195" i="3" s="1" a="1"/>
  <c r="H195" i="3" s="1"/>
  <c r="S194" i="3"/>
  <c r="T194" i="3" s="1"/>
  <c r="O194" i="3" a="1"/>
  <c r="O194" i="3" s="1"/>
  <c r="G194" i="3"/>
  <c r="H194" i="3" s="1" a="1"/>
  <c r="H194" i="3" s="1"/>
  <c r="S193" i="3"/>
  <c r="T193" i="3" s="1"/>
  <c r="O193" i="3" a="1"/>
  <c r="O193" i="3" s="1"/>
  <c r="G193" i="3"/>
  <c r="H193" i="3" s="1" a="1"/>
  <c r="H193" i="3" s="1"/>
  <c r="S192" i="3"/>
  <c r="T192" i="3" s="1"/>
  <c r="O192" i="3" a="1"/>
  <c r="O192" i="3" s="1"/>
  <c r="G192" i="3"/>
  <c r="H192" i="3" s="1" a="1"/>
  <c r="H192" i="3" s="1"/>
  <c r="S191" i="3"/>
  <c r="T191" i="3" s="1"/>
  <c r="O191" i="3" a="1"/>
  <c r="O191" i="3" s="1"/>
  <c r="G191" i="3"/>
  <c r="H191" i="3" s="1" a="1"/>
  <c r="H191" i="3" s="1"/>
  <c r="S190" i="3"/>
  <c r="T190" i="3" s="1"/>
  <c r="O190" i="3" a="1"/>
  <c r="O190" i="3" s="1"/>
  <c r="G190" i="3"/>
  <c r="H190" i="3" s="1" a="1"/>
  <c r="H190" i="3" s="1"/>
  <c r="S189" i="3"/>
  <c r="T189" i="3" s="1"/>
  <c r="O189" i="3" a="1"/>
  <c r="O189" i="3" s="1"/>
  <c r="G189" i="3"/>
  <c r="H189" i="3" s="1" a="1"/>
  <c r="H189" i="3" s="1"/>
  <c r="S188" i="3"/>
  <c r="T188" i="3" s="1"/>
  <c r="O188" i="3" a="1"/>
  <c r="O188" i="3" s="1"/>
  <c r="G188" i="3"/>
  <c r="H188" i="3" s="1" a="1"/>
  <c r="H188" i="3" s="1"/>
  <c r="S187" i="3"/>
  <c r="T187" i="3" s="1"/>
  <c r="O187" i="3" a="1"/>
  <c r="O187" i="3" s="1"/>
  <c r="G187" i="3"/>
  <c r="H187" i="3" s="1" a="1"/>
  <c r="H187" i="3" s="1"/>
  <c r="S186" i="3"/>
  <c r="T186" i="3" s="1"/>
  <c r="O186" i="3" a="1"/>
  <c r="O186" i="3" s="1"/>
  <c r="G186" i="3"/>
  <c r="H186" i="3" s="1" a="1"/>
  <c r="H186" i="3" s="1"/>
  <c r="S185" i="3"/>
  <c r="T185" i="3" s="1"/>
  <c r="O185" i="3" a="1"/>
  <c r="O185" i="3" s="1"/>
  <c r="G185" i="3"/>
  <c r="H185" i="3" s="1" a="1"/>
  <c r="H185" i="3" s="1"/>
  <c r="S184" i="3"/>
  <c r="T184" i="3" s="1"/>
  <c r="O184" i="3" a="1"/>
  <c r="O184" i="3" s="1"/>
  <c r="G184" i="3"/>
  <c r="H184" i="3" s="1" a="1"/>
  <c r="H184" i="3" s="1"/>
  <c r="S183" i="3"/>
  <c r="T183" i="3" s="1"/>
  <c r="O183" i="3" a="1"/>
  <c r="O183" i="3" s="1"/>
  <c r="G183" i="3"/>
  <c r="H183" i="3" s="1" a="1"/>
  <c r="H183" i="3" s="1"/>
  <c r="S182" i="3"/>
  <c r="T182" i="3" s="1"/>
  <c r="O182" i="3" a="1"/>
  <c r="O182" i="3" s="1"/>
  <c r="G182" i="3"/>
  <c r="H182" i="3" s="1" a="1"/>
  <c r="H182" i="3" s="1"/>
  <c r="S181" i="3"/>
  <c r="T181" i="3" s="1"/>
  <c r="O181" i="3" a="1"/>
  <c r="O181" i="3" s="1"/>
  <c r="G181" i="3"/>
  <c r="H181" i="3" s="1" a="1"/>
  <c r="H181" i="3" s="1"/>
  <c r="S180" i="3"/>
  <c r="T180" i="3" s="1"/>
  <c r="O180" i="3" a="1"/>
  <c r="O180" i="3" s="1"/>
  <c r="G180" i="3"/>
  <c r="H180" i="3" s="1" a="1"/>
  <c r="H180" i="3" s="1"/>
  <c r="S125" i="3"/>
  <c r="T125" i="3" s="1"/>
  <c r="O125" i="3" a="1"/>
  <c r="O125" i="3" s="1"/>
  <c r="G125" i="3"/>
  <c r="H125" i="3" s="1" a="1"/>
  <c r="H125" i="3" s="1"/>
  <c r="S124" i="3"/>
  <c r="T124" i="3" s="1"/>
  <c r="O124" i="3" a="1"/>
  <c r="O124" i="3" s="1"/>
  <c r="G124" i="3"/>
  <c r="H124" i="3" s="1" a="1"/>
  <c r="H124" i="3" s="1"/>
  <c r="S123" i="3"/>
  <c r="T123" i="3" s="1"/>
  <c r="O123" i="3" a="1"/>
  <c r="O123" i="3" s="1"/>
  <c r="G123" i="3"/>
  <c r="H123" i="3" s="1" a="1"/>
  <c r="H123" i="3" s="1"/>
  <c r="S122" i="3"/>
  <c r="T122" i="3" s="1"/>
  <c r="O122" i="3" a="1"/>
  <c r="O122" i="3" s="1"/>
  <c r="G122" i="3"/>
  <c r="H122" i="3" s="1" a="1"/>
  <c r="H122" i="3" s="1"/>
  <c r="S121" i="3"/>
  <c r="T121" i="3" s="1"/>
  <c r="O121" i="3" a="1"/>
  <c r="O121" i="3" s="1"/>
  <c r="G121" i="3"/>
  <c r="H121" i="3" s="1" a="1"/>
  <c r="H121" i="3" s="1"/>
  <c r="S120" i="3"/>
  <c r="T120" i="3" s="1"/>
  <c r="O120" i="3" a="1"/>
  <c r="O120" i="3" s="1"/>
  <c r="G120" i="3"/>
  <c r="H120" i="3" s="1" a="1"/>
  <c r="H120" i="3" s="1"/>
  <c r="S119" i="3"/>
  <c r="T119" i="3" s="1"/>
  <c r="O119" i="3" a="1"/>
  <c r="O119" i="3" s="1"/>
  <c r="G119" i="3"/>
  <c r="H119" i="3" s="1" a="1"/>
  <c r="H119" i="3" s="1"/>
  <c r="S118" i="3"/>
  <c r="T118" i="3" s="1"/>
  <c r="O118" i="3" a="1"/>
  <c r="O118" i="3" s="1"/>
  <c r="G118" i="3"/>
  <c r="H118" i="3" s="1" a="1"/>
  <c r="H118" i="3" s="1"/>
  <c r="S117" i="3"/>
  <c r="T117" i="3" s="1"/>
  <c r="O117" i="3" a="1"/>
  <c r="O117" i="3" s="1"/>
  <c r="G117" i="3"/>
  <c r="H117" i="3" s="1" a="1"/>
  <c r="H117" i="3" s="1"/>
  <c r="S116" i="3"/>
  <c r="T116" i="3" s="1"/>
  <c r="O116" i="3" a="1"/>
  <c r="O116" i="3" s="1"/>
  <c r="G116" i="3"/>
  <c r="H116" i="3" s="1" a="1"/>
  <c r="H116" i="3" s="1"/>
  <c r="S115" i="3"/>
  <c r="T115" i="3" s="1"/>
  <c r="O115" i="3" a="1"/>
  <c r="O115" i="3" s="1"/>
  <c r="G115" i="3"/>
  <c r="H115" i="3" s="1" a="1"/>
  <c r="H115" i="3" s="1"/>
  <c r="S114" i="3"/>
  <c r="T114" i="3" s="1"/>
  <c r="O114" i="3" a="1"/>
  <c r="O114" i="3" s="1"/>
  <c r="G114" i="3"/>
  <c r="H114" i="3" s="1" a="1"/>
  <c r="H114" i="3" s="1"/>
  <c r="S113" i="3"/>
  <c r="T113" i="3" s="1"/>
  <c r="O113" i="3" a="1"/>
  <c r="O113" i="3" s="1"/>
  <c r="G113" i="3"/>
  <c r="H113" i="3" s="1" a="1"/>
  <c r="H113" i="3" s="1"/>
  <c r="S112" i="3"/>
  <c r="T112" i="3" s="1"/>
  <c r="O112" i="3" a="1"/>
  <c r="O112" i="3" s="1"/>
  <c r="G112" i="3"/>
  <c r="H112" i="3" s="1" a="1"/>
  <c r="H112" i="3" s="1"/>
  <c r="S111" i="3"/>
  <c r="T111" i="3" s="1"/>
  <c r="O111" i="3" a="1"/>
  <c r="O111" i="3" s="1"/>
  <c r="G111" i="3"/>
  <c r="H111" i="3" s="1" a="1"/>
  <c r="H111" i="3" s="1"/>
  <c r="Q110" i="3"/>
  <c r="S110" i="3" s="1"/>
  <c r="T110" i="3" s="1"/>
  <c r="O110" i="3" a="1"/>
  <c r="O110" i="3" s="1"/>
  <c r="G110" i="3"/>
  <c r="H110" i="3" s="1" a="1"/>
  <c r="H110" i="3" s="1"/>
  <c r="Q109" i="3"/>
  <c r="S109" i="3" s="1"/>
  <c r="T109" i="3" s="1"/>
  <c r="O109" i="3" a="1"/>
  <c r="O109" i="3" s="1"/>
  <c r="G109" i="3"/>
  <c r="H109" i="3" s="1" a="1"/>
  <c r="H109" i="3" s="1"/>
  <c r="Q108" i="3"/>
  <c r="S108" i="3" s="1"/>
  <c r="T108" i="3" s="1"/>
  <c r="O108" i="3" a="1"/>
  <c r="O108" i="3" s="1"/>
  <c r="G108" i="3"/>
  <c r="H108" i="3" s="1" a="1"/>
  <c r="H108" i="3" s="1"/>
  <c r="S107" i="3"/>
  <c r="T107" i="3" s="1"/>
  <c r="O107" i="3" a="1"/>
  <c r="O107" i="3" s="1"/>
  <c r="G107" i="3"/>
  <c r="H107" i="3" s="1" a="1"/>
  <c r="H107" i="3" s="1"/>
  <c r="S106" i="3"/>
  <c r="T106" i="3" s="1"/>
  <c r="O106" i="3" a="1"/>
  <c r="O106" i="3" s="1"/>
  <c r="G106" i="3"/>
  <c r="H106" i="3" s="1" a="1"/>
  <c r="H106" i="3" s="1"/>
  <c r="S105" i="3"/>
  <c r="T105" i="3" s="1"/>
  <c r="O105" i="3" a="1"/>
  <c r="O105" i="3" s="1"/>
  <c r="G105" i="3"/>
  <c r="H105" i="3" s="1" a="1"/>
  <c r="H105" i="3" s="1"/>
  <c r="S104" i="3"/>
  <c r="T104" i="3" s="1"/>
  <c r="O104" i="3" a="1"/>
  <c r="O104" i="3" s="1"/>
  <c r="G104" i="3"/>
  <c r="H104" i="3" s="1" a="1"/>
  <c r="H104" i="3" s="1"/>
  <c r="S103" i="3"/>
  <c r="T103" i="3" s="1"/>
  <c r="O103" i="3" a="1"/>
  <c r="O103" i="3" s="1"/>
  <c r="G103" i="3"/>
  <c r="H103" i="3" s="1" a="1"/>
  <c r="H103" i="3" s="1"/>
  <c r="S102" i="3"/>
  <c r="T102" i="3" s="1"/>
  <c r="O102" i="3" a="1"/>
  <c r="O102" i="3" s="1"/>
  <c r="G102" i="3"/>
  <c r="H102" i="3" s="1" a="1"/>
  <c r="H102" i="3" s="1"/>
  <c r="S101" i="3"/>
  <c r="T101" i="3" s="1"/>
  <c r="O101" i="3" a="1"/>
  <c r="O101" i="3" s="1"/>
  <c r="G101" i="3"/>
  <c r="H101" i="3" s="1" a="1"/>
  <c r="H101" i="3" s="1"/>
  <c r="S100" i="3"/>
  <c r="T100" i="3" s="1"/>
  <c r="O100" i="3" a="1"/>
  <c r="O100" i="3" s="1"/>
  <c r="G100" i="3"/>
  <c r="H100" i="3" s="1" a="1"/>
  <c r="H100" i="3" s="1"/>
  <c r="S99" i="3"/>
  <c r="T99" i="3" s="1"/>
  <c r="O99" i="3" a="1"/>
  <c r="O99" i="3" s="1"/>
  <c r="G99" i="3"/>
  <c r="H99" i="3" s="1" a="1"/>
  <c r="H99" i="3" s="1"/>
  <c r="S98" i="3"/>
  <c r="T98" i="3" s="1"/>
  <c r="O98" i="3" a="1"/>
  <c r="O98" i="3" s="1"/>
  <c r="G98" i="3"/>
  <c r="H98" i="3" s="1" a="1"/>
  <c r="H98" i="3" s="1"/>
  <c r="S97" i="3"/>
  <c r="T97" i="3" s="1"/>
  <c r="O97" i="3" a="1"/>
  <c r="O97" i="3" s="1"/>
  <c r="G97" i="3"/>
  <c r="H97" i="3" s="1" a="1"/>
  <c r="H97" i="3" s="1"/>
  <c r="S96" i="3"/>
  <c r="T96" i="3" s="1"/>
  <c r="O96" i="3" a="1"/>
  <c r="O96" i="3" s="1"/>
  <c r="G96" i="3"/>
  <c r="H96" i="3" s="1" a="1"/>
  <c r="H96" i="3" s="1"/>
  <c r="S95" i="3"/>
  <c r="T95" i="3" s="1"/>
  <c r="O95" i="3" a="1"/>
  <c r="O95" i="3" s="1"/>
  <c r="G95" i="3"/>
  <c r="H95" i="3" s="1" a="1"/>
  <c r="H95" i="3" s="1"/>
  <c r="S94" i="3"/>
  <c r="T94" i="3" s="1"/>
  <c r="O94" i="3" a="1"/>
  <c r="O94" i="3" s="1"/>
  <c r="G94" i="3"/>
  <c r="H94" i="3" s="1" a="1"/>
  <c r="H94" i="3" s="1"/>
  <c r="S93" i="3"/>
  <c r="T93" i="3" s="1"/>
  <c r="O93" i="3" a="1"/>
  <c r="O93" i="3" s="1"/>
  <c r="G93" i="3"/>
  <c r="H93" i="3" s="1" a="1"/>
  <c r="H93" i="3" s="1"/>
  <c r="R92" i="3"/>
  <c r="Q92" i="3"/>
  <c r="O92" i="3" a="1"/>
  <c r="O92" i="3" s="1"/>
  <c r="G92" i="3"/>
  <c r="H92" i="3" s="1" a="1"/>
  <c r="H92" i="3" s="1"/>
  <c r="R91" i="3"/>
  <c r="Q91" i="3"/>
  <c r="O91" i="3" a="1"/>
  <c r="O91" i="3" s="1"/>
  <c r="G91" i="3"/>
  <c r="H91" i="3" s="1" a="1"/>
  <c r="H91" i="3" s="1"/>
  <c r="R90" i="3"/>
  <c r="Q90" i="3"/>
  <c r="O90" i="3" a="1"/>
  <c r="O90" i="3" s="1"/>
  <c r="G90" i="3"/>
  <c r="H90" i="3" s="1" a="1"/>
  <c r="H90" i="3" s="1"/>
  <c r="S89" i="3"/>
  <c r="T89" i="3" s="1"/>
  <c r="O89" i="3" a="1"/>
  <c r="O89" i="3" s="1"/>
  <c r="G89" i="3"/>
  <c r="H89" i="3" s="1" a="1"/>
  <c r="H89" i="3" s="1"/>
  <c r="S88" i="3"/>
  <c r="T88" i="3" s="1"/>
  <c r="O88" i="3" a="1"/>
  <c r="O88" i="3" s="1"/>
  <c r="G88" i="3"/>
  <c r="H88" i="3" s="1" a="1"/>
  <c r="H88" i="3" s="1"/>
  <c r="S87" i="3"/>
  <c r="T87" i="3" s="1"/>
  <c r="O87" i="3" a="1"/>
  <c r="O87" i="3" s="1"/>
  <c r="G87" i="3"/>
  <c r="H87" i="3" s="1" a="1"/>
  <c r="H87" i="3" s="1"/>
  <c r="S86" i="3"/>
  <c r="T86" i="3" s="1"/>
  <c r="O86" i="3" a="1"/>
  <c r="O86" i="3" s="1"/>
  <c r="G86" i="3"/>
  <c r="H86" i="3" s="1" a="1"/>
  <c r="H86" i="3" s="1"/>
  <c r="S85" i="3"/>
  <c r="T85" i="3" s="1"/>
  <c r="O85" i="3" a="1"/>
  <c r="O85" i="3" s="1"/>
  <c r="G85" i="3"/>
  <c r="H85" i="3" s="1" a="1"/>
  <c r="H85" i="3" s="1"/>
  <c r="S84" i="3"/>
  <c r="T84" i="3" s="1"/>
  <c r="O84" i="3" a="1"/>
  <c r="O84" i="3" s="1"/>
  <c r="G84" i="3"/>
  <c r="H84" i="3" s="1" a="1"/>
  <c r="H84" i="3" s="1"/>
  <c r="S83" i="3"/>
  <c r="T83" i="3" s="1"/>
  <c r="O83" i="3" a="1"/>
  <c r="O83" i="3" s="1"/>
  <c r="G83" i="3"/>
  <c r="H83" i="3" s="1" a="1"/>
  <c r="H83" i="3" s="1"/>
  <c r="S82" i="3"/>
  <c r="T82" i="3" s="1"/>
  <c r="O82" i="3" a="1"/>
  <c r="O82" i="3" s="1"/>
  <c r="G82" i="3"/>
  <c r="H82" i="3" s="1" a="1"/>
  <c r="H82" i="3" s="1"/>
  <c r="S81" i="3"/>
  <c r="T81" i="3" s="1"/>
  <c r="O81" i="3" a="1"/>
  <c r="O81" i="3" s="1"/>
  <c r="G81" i="3"/>
  <c r="H81" i="3" s="1" a="1"/>
  <c r="H81" i="3" s="1"/>
  <c r="S80" i="3"/>
  <c r="T80" i="3" s="1"/>
  <c r="O80" i="3" a="1"/>
  <c r="O80" i="3" s="1"/>
  <c r="G80" i="3"/>
  <c r="H80" i="3" s="1" a="1"/>
  <c r="H80" i="3" s="1"/>
  <c r="S79" i="3"/>
  <c r="T79" i="3" s="1"/>
  <c r="O79" i="3" a="1"/>
  <c r="O79" i="3" s="1"/>
  <c r="G79" i="3"/>
  <c r="H79" i="3" s="1" a="1"/>
  <c r="H79" i="3" s="1"/>
  <c r="S78" i="3"/>
  <c r="T78" i="3" s="1"/>
  <c r="O78" i="3" a="1"/>
  <c r="O78" i="3" s="1"/>
  <c r="G78" i="3"/>
  <c r="H78" i="3" s="1" a="1"/>
  <c r="H78" i="3" s="1"/>
  <c r="S77" i="3"/>
  <c r="T77" i="3" s="1"/>
  <c r="O77" i="3" a="1"/>
  <c r="O77" i="3" s="1"/>
  <c r="G77" i="3"/>
  <c r="H77" i="3" s="1" a="1"/>
  <c r="H77" i="3" s="1"/>
  <c r="S76" i="3"/>
  <c r="T76" i="3" s="1"/>
  <c r="O76" i="3" a="1"/>
  <c r="O76" i="3" s="1"/>
  <c r="G76" i="3"/>
  <c r="H76" i="3" s="1" a="1"/>
  <c r="H76" i="3" s="1"/>
  <c r="S75" i="3"/>
  <c r="T75" i="3" s="1"/>
  <c r="O75" i="3" a="1"/>
  <c r="O75" i="3" s="1"/>
  <c r="G75" i="3"/>
  <c r="H75" i="3" s="1" a="1"/>
  <c r="H75" i="3" s="1"/>
  <c r="R74" i="3"/>
  <c r="Q74" i="3"/>
  <c r="O74" i="3" a="1"/>
  <c r="O74" i="3" s="1"/>
  <c r="G74" i="3"/>
  <c r="H74" i="3" s="1" a="1"/>
  <c r="H74" i="3" s="1"/>
  <c r="R73" i="3"/>
  <c r="Q73" i="3"/>
  <c r="O73" i="3" a="1"/>
  <c r="O73" i="3" s="1"/>
  <c r="G73" i="3"/>
  <c r="H73" i="3" s="1" a="1"/>
  <c r="H73" i="3" s="1"/>
  <c r="R72" i="3"/>
  <c r="Q72" i="3"/>
  <c r="O72" i="3" a="1"/>
  <c r="O72" i="3" s="1"/>
  <c r="G72" i="3"/>
  <c r="H72" i="3" s="1" a="1"/>
  <c r="H72" i="3" s="1"/>
  <c r="S41" i="3"/>
  <c r="T41" i="3" s="1"/>
  <c r="O41" i="3" a="1"/>
  <c r="O41" i="3" s="1"/>
  <c r="G41" i="3"/>
  <c r="H41" i="3" s="1" a="1"/>
  <c r="H41" i="3" s="1"/>
  <c r="S40" i="3"/>
  <c r="T40" i="3" s="1"/>
  <c r="O40" i="3" a="1"/>
  <c r="O40" i="3" s="1"/>
  <c r="G40" i="3"/>
  <c r="H40" i="3" s="1" a="1"/>
  <c r="H40" i="3" s="1"/>
  <c r="S39" i="3"/>
  <c r="T39" i="3" s="1"/>
  <c r="O39" i="3" a="1"/>
  <c r="O39" i="3" s="1"/>
  <c r="G39" i="3"/>
  <c r="H39" i="3" s="1" a="1"/>
  <c r="H39" i="3" s="1"/>
  <c r="S38" i="3"/>
  <c r="T38" i="3" s="1"/>
  <c r="O38" i="3" a="1"/>
  <c r="O38" i="3" s="1"/>
  <c r="G38" i="3"/>
  <c r="H38" i="3" s="1" a="1"/>
  <c r="H38" i="3" s="1"/>
  <c r="S37" i="3"/>
  <c r="T37" i="3" s="1"/>
  <c r="O37" i="3" a="1"/>
  <c r="O37" i="3" s="1"/>
  <c r="G37" i="3"/>
  <c r="H37" i="3" s="1" a="1"/>
  <c r="H37" i="3" s="1"/>
  <c r="S36" i="3"/>
  <c r="T36" i="3" s="1"/>
  <c r="O36" i="3" a="1"/>
  <c r="O36" i="3" s="1"/>
  <c r="G36" i="3"/>
  <c r="H36" i="3" s="1" a="1"/>
  <c r="H36" i="3" s="1"/>
  <c r="S35" i="3"/>
  <c r="T35" i="3" s="1"/>
  <c r="O35" i="3" a="1"/>
  <c r="O35" i="3" s="1"/>
  <c r="G35" i="3"/>
  <c r="H35" i="3" s="1" a="1"/>
  <c r="H35" i="3" s="1"/>
  <c r="S34" i="3"/>
  <c r="T34" i="3" s="1"/>
  <c r="O34" i="3" a="1"/>
  <c r="O34" i="3" s="1"/>
  <c r="G34" i="3"/>
  <c r="H34" i="3" s="1" a="1"/>
  <c r="H34" i="3" s="1"/>
  <c r="S33" i="3"/>
  <c r="T33" i="3" s="1"/>
  <c r="O33" i="3" a="1"/>
  <c r="O33" i="3" s="1"/>
  <c r="G33" i="3"/>
  <c r="H33" i="3" s="1" a="1"/>
  <c r="H33" i="3" s="1"/>
  <c r="S32" i="3"/>
  <c r="T32" i="3" s="1"/>
  <c r="O32" i="3" a="1"/>
  <c r="O32" i="3" s="1"/>
  <c r="G32" i="3"/>
  <c r="H32" i="3" s="1" a="1"/>
  <c r="H32" i="3" s="1"/>
  <c r="S31" i="3"/>
  <c r="T31" i="3" s="1"/>
  <c r="O31" i="3" a="1"/>
  <c r="O31" i="3" s="1"/>
  <c r="G31" i="3"/>
  <c r="H31" i="3" s="1" a="1"/>
  <c r="H31" i="3" s="1"/>
  <c r="S30" i="3"/>
  <c r="T30" i="3" s="1"/>
  <c r="O30" i="3" a="1"/>
  <c r="O30" i="3" s="1"/>
  <c r="G30" i="3"/>
  <c r="H30" i="3" s="1" a="1"/>
  <c r="H30" i="3" s="1"/>
  <c r="S29" i="3"/>
  <c r="T29" i="3" s="1"/>
  <c r="O29" i="3" a="1"/>
  <c r="O29" i="3" s="1"/>
  <c r="G29" i="3"/>
  <c r="H29" i="3" s="1" a="1"/>
  <c r="H29" i="3" s="1"/>
  <c r="S28" i="3"/>
  <c r="T28" i="3" s="1"/>
  <c r="O28" i="3" a="1"/>
  <c r="O28" i="3" s="1"/>
  <c r="G28" i="3"/>
  <c r="H28" i="3" s="1" a="1"/>
  <c r="H28" i="3" s="1"/>
  <c r="S27" i="3"/>
  <c r="T27" i="3" s="1"/>
  <c r="O27" i="3" a="1"/>
  <c r="O27" i="3" s="1"/>
  <c r="G27" i="3"/>
  <c r="H27" i="3" s="1" a="1"/>
  <c r="H27" i="3" s="1"/>
  <c r="S26" i="3"/>
  <c r="T26" i="3" s="1"/>
  <c r="O26" i="3" a="1"/>
  <c r="O26" i="3" s="1"/>
  <c r="G26" i="3"/>
  <c r="H26" i="3" s="1" a="1"/>
  <c r="H26" i="3" s="1"/>
  <c r="S25" i="3"/>
  <c r="T25" i="3" s="1"/>
  <c r="O25" i="3" a="1"/>
  <c r="O25" i="3" s="1"/>
  <c r="G25" i="3"/>
  <c r="H25" i="3" s="1" a="1"/>
  <c r="H25" i="3" s="1"/>
  <c r="S24" i="3"/>
  <c r="T24" i="3" s="1"/>
  <c r="O24" i="3" a="1"/>
  <c r="O24" i="3" s="1"/>
  <c r="G24" i="3"/>
  <c r="H24" i="3" s="1" a="1"/>
  <c r="H24" i="3" s="1"/>
  <c r="S23" i="3"/>
  <c r="T23" i="3" s="1"/>
  <c r="O23" i="3" a="1"/>
  <c r="O23" i="3" s="1"/>
  <c r="G23" i="3"/>
  <c r="H23" i="3" s="1" a="1"/>
  <c r="H23" i="3" s="1"/>
  <c r="R22" i="3"/>
  <c r="S22" i="3" s="1"/>
  <c r="T22" i="3" s="1"/>
  <c r="O22" i="3" a="1"/>
  <c r="O22" i="3" s="1"/>
  <c r="G22" i="3"/>
  <c r="H22" i="3" s="1" a="1"/>
  <c r="H22" i="3" s="1"/>
  <c r="S21" i="3"/>
  <c r="T21" i="3" s="1"/>
  <c r="O21" i="3" a="1"/>
  <c r="O21" i="3" s="1"/>
  <c r="G21" i="3"/>
  <c r="H21" i="3" s="1" a="1"/>
  <c r="H21" i="3" s="1"/>
  <c r="S20" i="3"/>
  <c r="T20" i="3" s="1"/>
  <c r="O20" i="3" a="1"/>
  <c r="O20" i="3" s="1"/>
  <c r="G20" i="3"/>
  <c r="H20" i="3" s="1" a="1"/>
  <c r="H20" i="3" s="1"/>
  <c r="S19" i="3"/>
  <c r="T19" i="3" s="1"/>
  <c r="O19" i="3" a="1"/>
  <c r="O19" i="3" s="1"/>
  <c r="G19" i="3"/>
  <c r="H19" i="3" s="1" a="1"/>
  <c r="H19" i="3" s="1"/>
  <c r="S18" i="3"/>
  <c r="T18" i="3" s="1"/>
  <c r="O18" i="3" a="1"/>
  <c r="O18" i="3" s="1"/>
  <c r="G18" i="3"/>
  <c r="H18" i="3" s="1" a="1"/>
  <c r="H18" i="3" s="1"/>
  <c r="R17" i="3"/>
  <c r="S17" i="3" s="1"/>
  <c r="T17" i="3" s="1"/>
  <c r="O17" i="3" a="1"/>
  <c r="O17" i="3" s="1"/>
  <c r="G17" i="3"/>
  <c r="H17" i="3" s="1" a="1"/>
  <c r="H17" i="3" s="1"/>
  <c r="R16" i="3"/>
  <c r="S16" i="3" s="1"/>
  <c r="T16" i="3" s="1"/>
  <c r="O16" i="3" a="1"/>
  <c r="O16" i="3" s="1"/>
  <c r="G16" i="3"/>
  <c r="H16" i="3" s="1" a="1"/>
  <c r="H16" i="3" s="1"/>
  <c r="R15" i="3"/>
  <c r="S15" i="3" s="1"/>
  <c r="T15" i="3" s="1"/>
  <c r="O15" i="3" a="1"/>
  <c r="O15" i="3" s="1"/>
  <c r="G15" i="3"/>
  <c r="H15" i="3" s="1" a="1"/>
  <c r="H15" i="3" s="1"/>
  <c r="R14" i="3"/>
  <c r="S14" i="3" s="1"/>
  <c r="T14" i="3" s="1"/>
  <c r="O14" i="3" a="1"/>
  <c r="O14" i="3" s="1"/>
  <c r="G14" i="3"/>
  <c r="H14" i="3" s="1" a="1"/>
  <c r="H14" i="3" s="1"/>
  <c r="R13" i="3"/>
  <c r="S13" i="3" s="1"/>
  <c r="T13" i="3" s="1"/>
  <c r="O13" i="3" a="1"/>
  <c r="O13" i="3" s="1"/>
  <c r="G13" i="3"/>
  <c r="H13" i="3" s="1" a="1"/>
  <c r="H13" i="3" s="1"/>
  <c r="R12" i="3"/>
  <c r="S12" i="3" s="1"/>
  <c r="T12" i="3" s="1"/>
  <c r="O12" i="3" a="1"/>
  <c r="O12" i="3" s="1"/>
  <c r="G12" i="3"/>
  <c r="H12" i="3" s="1" a="1"/>
  <c r="H12" i="3" s="1"/>
  <c r="S5760" i="3"/>
  <c r="T5760" i="3" s="1"/>
  <c r="S3" i="3"/>
  <c r="T3" i="3" s="1"/>
  <c r="S4" i="3"/>
  <c r="T4" i="3" s="1"/>
  <c r="S5" i="3"/>
  <c r="T5" i="3" s="1"/>
  <c r="S6" i="3"/>
  <c r="T6" i="3" s="1"/>
  <c r="S7" i="3"/>
  <c r="T7" i="3" s="1"/>
  <c r="S8" i="3"/>
  <c r="T8" i="3" s="1"/>
  <c r="S9" i="3"/>
  <c r="T9" i="3" s="1"/>
  <c r="S10" i="3"/>
  <c r="T10" i="3" s="1"/>
  <c r="S11" i="3"/>
  <c r="T11" i="3" s="1"/>
  <c r="S48" i="3"/>
  <c r="T48" i="3" s="1"/>
  <c r="S49" i="3"/>
  <c r="T49" i="3" s="1"/>
  <c r="S50" i="3"/>
  <c r="T50" i="3" s="1"/>
  <c r="S51" i="3"/>
  <c r="T51" i="3" s="1"/>
  <c r="S53" i="3"/>
  <c r="T53" i="3" s="1"/>
  <c r="S54" i="3"/>
  <c r="T54" i="3" s="1"/>
  <c r="S55" i="3"/>
  <c r="T55" i="3" s="1"/>
  <c r="S56" i="3"/>
  <c r="T56" i="3" s="1"/>
  <c r="S57" i="3"/>
  <c r="T57" i="3" s="1"/>
  <c r="S58" i="3"/>
  <c r="T58" i="3" s="1"/>
  <c r="S59" i="3"/>
  <c r="T59" i="3" s="1"/>
  <c r="S60" i="3"/>
  <c r="T60" i="3" s="1"/>
  <c r="S61" i="3"/>
  <c r="T61" i="3" s="1"/>
  <c r="S62" i="3"/>
  <c r="T62" i="3" s="1"/>
  <c r="S63" i="3"/>
  <c r="T63" i="3" s="1"/>
  <c r="S64" i="3"/>
  <c r="T64" i="3" s="1"/>
  <c r="S65" i="3"/>
  <c r="T65" i="3" s="1"/>
  <c r="S66" i="3"/>
  <c r="T66" i="3" s="1"/>
  <c r="S67" i="3"/>
  <c r="T67" i="3" s="1"/>
  <c r="S68" i="3"/>
  <c r="T68" i="3" s="1"/>
  <c r="S69" i="3"/>
  <c r="T69" i="3" s="1"/>
  <c r="S70" i="3"/>
  <c r="T70" i="3" s="1"/>
  <c r="S71" i="3"/>
  <c r="T71" i="3" s="1"/>
  <c r="S129" i="3"/>
  <c r="T129" i="3" s="1"/>
  <c r="S130" i="3"/>
  <c r="T130" i="3" s="1"/>
  <c r="S131" i="3"/>
  <c r="T131" i="3" s="1"/>
  <c r="S132" i="3"/>
  <c r="T132" i="3" s="1"/>
  <c r="S133" i="3"/>
  <c r="T133" i="3" s="1"/>
  <c r="S134" i="3"/>
  <c r="T134" i="3" s="1"/>
  <c r="S135" i="3"/>
  <c r="T135" i="3" s="1"/>
  <c r="S136" i="3"/>
  <c r="T136" i="3" s="1"/>
  <c r="S137" i="3"/>
  <c r="T137" i="3" s="1"/>
  <c r="S138" i="3"/>
  <c r="T138" i="3" s="1"/>
  <c r="S139" i="3"/>
  <c r="T139" i="3" s="1"/>
  <c r="S140" i="3"/>
  <c r="T140" i="3" s="1"/>
  <c r="S141" i="3"/>
  <c r="T141" i="3" s="1"/>
  <c r="S142" i="3"/>
  <c r="T142" i="3" s="1"/>
  <c r="S143" i="3"/>
  <c r="T143" i="3" s="1"/>
  <c r="S147" i="3"/>
  <c r="T147" i="3" s="1"/>
  <c r="S148" i="3"/>
  <c r="T148" i="3" s="1"/>
  <c r="S149" i="3"/>
  <c r="T149" i="3" s="1"/>
  <c r="S150" i="3"/>
  <c r="T150" i="3" s="1"/>
  <c r="S151" i="3"/>
  <c r="T151" i="3" s="1"/>
  <c r="S152" i="3"/>
  <c r="T152" i="3" s="1"/>
  <c r="S153" i="3"/>
  <c r="T153" i="3" s="1"/>
  <c r="S154" i="3"/>
  <c r="T154" i="3" s="1"/>
  <c r="S155" i="3"/>
  <c r="T155" i="3" s="1"/>
  <c r="S156" i="3"/>
  <c r="T156" i="3" s="1"/>
  <c r="S157" i="3"/>
  <c r="T157" i="3" s="1"/>
  <c r="S158" i="3"/>
  <c r="T158" i="3" s="1"/>
  <c r="S159" i="3"/>
  <c r="T159" i="3" s="1"/>
  <c r="S160" i="3"/>
  <c r="T160" i="3" s="1"/>
  <c r="S161" i="3"/>
  <c r="T161" i="3" s="1"/>
  <c r="S165" i="3"/>
  <c r="T165" i="3" s="1"/>
  <c r="S166" i="3"/>
  <c r="T166" i="3" s="1"/>
  <c r="S167" i="3"/>
  <c r="T167" i="3" s="1"/>
  <c r="S168" i="3"/>
  <c r="T168" i="3" s="1"/>
  <c r="S169" i="3"/>
  <c r="T169" i="3" s="1"/>
  <c r="S170" i="3"/>
  <c r="T170" i="3" s="1"/>
  <c r="S171" i="3"/>
  <c r="T171" i="3" s="1"/>
  <c r="S172" i="3"/>
  <c r="T172" i="3" s="1"/>
  <c r="S173" i="3"/>
  <c r="T173" i="3" s="1"/>
  <c r="S174" i="3"/>
  <c r="T174" i="3" s="1"/>
  <c r="S175" i="3"/>
  <c r="T175" i="3" s="1"/>
  <c r="S176" i="3"/>
  <c r="T176" i="3" s="1"/>
  <c r="S177" i="3"/>
  <c r="T177" i="3" s="1"/>
  <c r="S178" i="3"/>
  <c r="T178" i="3" s="1"/>
  <c r="S179" i="3"/>
  <c r="T179" i="3" s="1"/>
  <c r="S198" i="3"/>
  <c r="T198" i="3" s="1"/>
  <c r="S199" i="3"/>
  <c r="T199" i="3" s="1"/>
  <c r="S200" i="3"/>
  <c r="T200" i="3" s="1"/>
  <c r="S201" i="3"/>
  <c r="T201" i="3" s="1"/>
  <c r="S202" i="3"/>
  <c r="T202" i="3" s="1"/>
  <c r="S203" i="3"/>
  <c r="T203" i="3" s="1"/>
  <c r="S204" i="3"/>
  <c r="T204" i="3" s="1"/>
  <c r="S205" i="3"/>
  <c r="T205" i="3" s="1"/>
  <c r="S206" i="3"/>
  <c r="T206" i="3" s="1"/>
  <c r="S207" i="3"/>
  <c r="T207" i="3" s="1"/>
  <c r="S208" i="3"/>
  <c r="T208" i="3" s="1"/>
  <c r="S209" i="3"/>
  <c r="T209" i="3" s="1"/>
  <c r="S210" i="3"/>
  <c r="T210" i="3" s="1"/>
  <c r="S211" i="3"/>
  <c r="T211" i="3" s="1"/>
  <c r="S212" i="3"/>
  <c r="T212" i="3" s="1"/>
  <c r="S213" i="3"/>
  <c r="T213" i="3" s="1"/>
  <c r="S214" i="3"/>
  <c r="T214" i="3" s="1"/>
  <c r="S215" i="3"/>
  <c r="T215" i="3" s="1"/>
  <c r="S296" i="3"/>
  <c r="T296" i="3" s="1"/>
  <c r="S297" i="3"/>
  <c r="T297" i="3" s="1"/>
  <c r="S298" i="3"/>
  <c r="T298" i="3" s="1"/>
  <c r="S299" i="3"/>
  <c r="T299" i="3" s="1"/>
  <c r="S300" i="3"/>
  <c r="T300" i="3" s="1"/>
  <c r="S301" i="3"/>
  <c r="T301" i="3" s="1"/>
  <c r="S302" i="3"/>
  <c r="T302" i="3" s="1"/>
  <c r="S303" i="3"/>
  <c r="T303" i="3" s="1"/>
  <c r="S304" i="3"/>
  <c r="T304" i="3" s="1"/>
  <c r="S305" i="3"/>
  <c r="T305" i="3" s="1"/>
  <c r="S306" i="3"/>
  <c r="T306" i="3" s="1"/>
  <c r="S307" i="3"/>
  <c r="T307" i="3" s="1"/>
  <c r="S308" i="3"/>
  <c r="T308" i="3" s="1"/>
  <c r="S309" i="3"/>
  <c r="T309" i="3" s="1"/>
  <c r="S310" i="3"/>
  <c r="T310" i="3" s="1"/>
  <c r="S311" i="3"/>
  <c r="T311" i="3" s="1"/>
  <c r="S312" i="3"/>
  <c r="T312" i="3" s="1"/>
  <c r="S313" i="3"/>
  <c r="T313" i="3" s="1"/>
  <c r="S314" i="3"/>
  <c r="T314" i="3" s="1"/>
  <c r="S315" i="3"/>
  <c r="T315" i="3" s="1"/>
  <c r="S316" i="3"/>
  <c r="T316" i="3" s="1"/>
  <c r="S317" i="3"/>
  <c r="T317" i="3" s="1"/>
  <c r="S318" i="3"/>
  <c r="T318" i="3" s="1"/>
  <c r="S319" i="3"/>
  <c r="T319" i="3" s="1"/>
  <c r="S320" i="3"/>
  <c r="T320" i="3" s="1"/>
  <c r="S321" i="3"/>
  <c r="T321" i="3" s="1"/>
  <c r="S322" i="3"/>
  <c r="T322" i="3" s="1"/>
  <c r="S323" i="3"/>
  <c r="T323" i="3" s="1"/>
  <c r="S324" i="3"/>
  <c r="T324" i="3" s="1"/>
  <c r="S325" i="3"/>
  <c r="T325" i="3" s="1"/>
  <c r="S326" i="3"/>
  <c r="T326" i="3" s="1"/>
  <c r="S327" i="3"/>
  <c r="T327" i="3" s="1"/>
  <c r="S328" i="3"/>
  <c r="T328" i="3" s="1"/>
  <c r="S329" i="3"/>
  <c r="T329" i="3" s="1"/>
  <c r="S330" i="3"/>
  <c r="T330" i="3" s="1"/>
  <c r="S331" i="3"/>
  <c r="T331" i="3" s="1"/>
  <c r="S332" i="3"/>
  <c r="T332" i="3" s="1"/>
  <c r="S333" i="3"/>
  <c r="T333" i="3" s="1"/>
  <c r="S334" i="3"/>
  <c r="T334" i="3" s="1"/>
  <c r="S335" i="3"/>
  <c r="T335" i="3" s="1"/>
  <c r="S336" i="3"/>
  <c r="T336" i="3" s="1"/>
  <c r="S337" i="3"/>
  <c r="T337" i="3" s="1"/>
  <c r="S338" i="3"/>
  <c r="T338" i="3" s="1"/>
  <c r="S339" i="3"/>
  <c r="T339" i="3" s="1"/>
  <c r="S340" i="3"/>
  <c r="T340" i="3" s="1"/>
  <c r="S341" i="3"/>
  <c r="T341" i="3" s="1"/>
  <c r="S342" i="3"/>
  <c r="T342" i="3" s="1"/>
  <c r="S343" i="3"/>
  <c r="T343" i="3" s="1"/>
  <c r="S344" i="3"/>
  <c r="T344" i="3" s="1"/>
  <c r="S345" i="3"/>
  <c r="T345" i="3" s="1"/>
  <c r="S346" i="3"/>
  <c r="T346" i="3" s="1"/>
  <c r="S347" i="3"/>
  <c r="T347" i="3" s="1"/>
  <c r="S348" i="3"/>
  <c r="T348" i="3" s="1"/>
  <c r="S349" i="3"/>
  <c r="T349" i="3" s="1"/>
  <c r="S350" i="3"/>
  <c r="T350" i="3" s="1"/>
  <c r="S351" i="3"/>
  <c r="T351" i="3" s="1"/>
  <c r="S352" i="3"/>
  <c r="T352" i="3" s="1"/>
  <c r="S353" i="3"/>
  <c r="T353" i="3" s="1"/>
  <c r="S354" i="3"/>
  <c r="T354" i="3" s="1"/>
  <c r="S355" i="3"/>
  <c r="T355" i="3" s="1"/>
  <c r="S356" i="3"/>
  <c r="T356" i="3" s="1"/>
  <c r="S357" i="3"/>
  <c r="T357" i="3" s="1"/>
  <c r="S358" i="3"/>
  <c r="T358" i="3" s="1"/>
  <c r="S359" i="3"/>
  <c r="T359" i="3" s="1"/>
  <c r="S360" i="3"/>
  <c r="T360" i="3" s="1"/>
  <c r="S361" i="3"/>
  <c r="T361" i="3" s="1"/>
  <c r="S362" i="3"/>
  <c r="T362" i="3" s="1"/>
  <c r="S363" i="3"/>
  <c r="T363" i="3" s="1"/>
  <c r="S364" i="3"/>
  <c r="T364" i="3" s="1"/>
  <c r="S365" i="3"/>
  <c r="T365" i="3" s="1"/>
  <c r="S366" i="3"/>
  <c r="T366" i="3" s="1"/>
  <c r="S367" i="3"/>
  <c r="T367" i="3" s="1"/>
  <c r="S368" i="3"/>
  <c r="T368" i="3" s="1"/>
  <c r="S369" i="3"/>
  <c r="T369" i="3" s="1"/>
  <c r="S370" i="3"/>
  <c r="T370" i="3" s="1"/>
  <c r="S371" i="3"/>
  <c r="T371" i="3" s="1"/>
  <c r="S372" i="3"/>
  <c r="T372" i="3" s="1"/>
  <c r="S373" i="3"/>
  <c r="T373" i="3" s="1"/>
  <c r="S374" i="3"/>
  <c r="T374" i="3" s="1"/>
  <c r="S438" i="3"/>
  <c r="T438" i="3" s="1"/>
  <c r="S439" i="3"/>
  <c r="T439" i="3" s="1"/>
  <c r="S440" i="3"/>
  <c r="T440" i="3" s="1"/>
  <c r="S441" i="3"/>
  <c r="T441" i="3" s="1"/>
  <c r="S442" i="3"/>
  <c r="T442" i="3" s="1"/>
  <c r="S443" i="3"/>
  <c r="T443" i="3" s="1"/>
  <c r="S444" i="3"/>
  <c r="T444" i="3" s="1"/>
  <c r="S445" i="3"/>
  <c r="T445" i="3" s="1"/>
  <c r="S446" i="3"/>
  <c r="T446" i="3" s="1"/>
  <c r="S447" i="3"/>
  <c r="T447" i="3" s="1"/>
  <c r="S448" i="3"/>
  <c r="T448" i="3" s="1"/>
  <c r="S449" i="3"/>
  <c r="T449" i="3" s="1"/>
  <c r="S450" i="3"/>
  <c r="T450" i="3" s="1"/>
  <c r="S451" i="3"/>
  <c r="T451" i="3" s="1"/>
  <c r="S452" i="3"/>
  <c r="T452" i="3" s="1"/>
  <c r="S464" i="3"/>
  <c r="T464" i="3" s="1"/>
  <c r="S465" i="3"/>
  <c r="T465" i="3" s="1"/>
  <c r="S466" i="3"/>
  <c r="T466" i="3" s="1"/>
  <c r="S467" i="3"/>
  <c r="T467" i="3" s="1"/>
  <c r="S468" i="3"/>
  <c r="T468" i="3" s="1"/>
  <c r="S469" i="3"/>
  <c r="T469" i="3" s="1"/>
  <c r="S470" i="3"/>
  <c r="T470" i="3" s="1"/>
  <c r="S474" i="3"/>
  <c r="T474" i="3" s="1"/>
  <c r="S475" i="3"/>
  <c r="T475" i="3" s="1"/>
  <c r="S476" i="3"/>
  <c r="T476" i="3" s="1"/>
  <c r="S477" i="3"/>
  <c r="T477" i="3" s="1"/>
  <c r="S478" i="3"/>
  <c r="T478" i="3" s="1"/>
  <c r="S479" i="3"/>
  <c r="T479" i="3" s="1"/>
  <c r="S480" i="3"/>
  <c r="T480" i="3" s="1"/>
  <c r="S481" i="3"/>
  <c r="T481" i="3" s="1"/>
  <c r="S482" i="3"/>
  <c r="T482" i="3" s="1"/>
  <c r="S483" i="3"/>
  <c r="T483" i="3" s="1"/>
  <c r="S484" i="3"/>
  <c r="T484" i="3" s="1"/>
  <c r="S485" i="3"/>
  <c r="T485" i="3" s="1"/>
  <c r="S486" i="3"/>
  <c r="T486" i="3" s="1"/>
  <c r="S487" i="3"/>
  <c r="T487" i="3" s="1"/>
  <c r="S488" i="3"/>
  <c r="T488" i="3" s="1"/>
  <c r="S489" i="3"/>
  <c r="T489" i="3" s="1"/>
  <c r="S490" i="3"/>
  <c r="T490" i="3" s="1"/>
  <c r="S491" i="3"/>
  <c r="T491" i="3" s="1"/>
  <c r="S492" i="3"/>
  <c r="T492" i="3" s="1"/>
  <c r="S493" i="3"/>
  <c r="T493" i="3" s="1"/>
  <c r="S494" i="3"/>
  <c r="T494" i="3" s="1"/>
  <c r="S503" i="3"/>
  <c r="T503" i="3" s="1"/>
  <c r="S504" i="3"/>
  <c r="T504" i="3" s="1"/>
  <c r="S505" i="3"/>
  <c r="T505" i="3" s="1"/>
  <c r="S506" i="3"/>
  <c r="T506" i="3" s="1"/>
  <c r="S507" i="3"/>
  <c r="T507" i="3" s="1"/>
  <c r="S508" i="3"/>
  <c r="T508" i="3" s="1"/>
  <c r="S509" i="3"/>
  <c r="T509" i="3" s="1"/>
  <c r="S510" i="3"/>
  <c r="T510" i="3" s="1"/>
  <c r="S511" i="3"/>
  <c r="T511" i="3" s="1"/>
  <c r="S512" i="3"/>
  <c r="T512" i="3" s="1"/>
  <c r="S513" i="3"/>
  <c r="T513" i="3" s="1"/>
  <c r="S514" i="3"/>
  <c r="T514" i="3" s="1"/>
  <c r="S515" i="3"/>
  <c r="T515" i="3" s="1"/>
  <c r="S516" i="3"/>
  <c r="T516" i="3" s="1"/>
  <c r="S517" i="3"/>
  <c r="T517" i="3" s="1"/>
  <c r="S518" i="3"/>
  <c r="T518" i="3" s="1"/>
  <c r="S519" i="3"/>
  <c r="T519" i="3" s="1"/>
  <c r="S520" i="3"/>
  <c r="T520" i="3" s="1"/>
  <c r="S521" i="3"/>
  <c r="T521" i="3" s="1"/>
  <c r="S522" i="3"/>
  <c r="T522" i="3" s="1"/>
  <c r="S523" i="3"/>
  <c r="T523" i="3" s="1"/>
  <c r="S524" i="3"/>
  <c r="T524" i="3" s="1"/>
  <c r="S525" i="3"/>
  <c r="T525" i="3" s="1"/>
  <c r="S529" i="3"/>
  <c r="T529" i="3" s="1"/>
  <c r="S530" i="3"/>
  <c r="T530" i="3" s="1"/>
  <c r="S531" i="3"/>
  <c r="T531" i="3" s="1"/>
  <c r="S532" i="3"/>
  <c r="T532" i="3" s="1"/>
  <c r="S533" i="3"/>
  <c r="T533" i="3" s="1"/>
  <c r="S534" i="3"/>
  <c r="T534" i="3" s="1"/>
  <c r="S535" i="3"/>
  <c r="T535" i="3" s="1"/>
  <c r="S536" i="3"/>
  <c r="T536" i="3" s="1"/>
  <c r="S537" i="3"/>
  <c r="T537" i="3" s="1"/>
  <c r="S538" i="3"/>
  <c r="T538" i="3" s="1"/>
  <c r="S539" i="3"/>
  <c r="T539" i="3" s="1"/>
  <c r="S540" i="3"/>
  <c r="T540" i="3" s="1"/>
  <c r="S544" i="3"/>
  <c r="T544" i="3" s="1"/>
  <c r="S545" i="3"/>
  <c r="T545" i="3" s="1"/>
  <c r="S546" i="3"/>
  <c r="T546" i="3" s="1"/>
  <c r="S547" i="3"/>
  <c r="T547" i="3" s="1"/>
  <c r="S548" i="3"/>
  <c r="T548" i="3" s="1"/>
  <c r="S549" i="3"/>
  <c r="T549" i="3" s="1"/>
  <c r="S550" i="3"/>
  <c r="T550" i="3" s="1"/>
  <c r="S551" i="3"/>
  <c r="T551" i="3" s="1"/>
  <c r="S552" i="3"/>
  <c r="T552" i="3" s="1"/>
  <c r="S553" i="3"/>
  <c r="T553" i="3" s="1"/>
  <c r="S554" i="3"/>
  <c r="T554" i="3" s="1"/>
  <c r="S555" i="3"/>
  <c r="T555" i="3" s="1"/>
  <c r="S556" i="3"/>
  <c r="T556" i="3" s="1"/>
  <c r="S557" i="3"/>
  <c r="T557" i="3" s="1"/>
  <c r="S558" i="3"/>
  <c r="T558" i="3" s="1"/>
  <c r="S559" i="3"/>
  <c r="T559" i="3" s="1"/>
  <c r="S560" i="3"/>
  <c r="T560" i="3" s="1"/>
  <c r="S561" i="3"/>
  <c r="T561" i="3" s="1"/>
  <c r="S562" i="3"/>
  <c r="T562" i="3" s="1"/>
  <c r="S563" i="3"/>
  <c r="T563" i="3" s="1"/>
  <c r="S564" i="3"/>
  <c r="T564" i="3" s="1"/>
  <c r="S565" i="3"/>
  <c r="T565" i="3" s="1"/>
  <c r="S566" i="3"/>
  <c r="T566" i="3" s="1"/>
  <c r="S567" i="3"/>
  <c r="T567" i="3" s="1"/>
  <c r="S568" i="3"/>
  <c r="T568" i="3" s="1"/>
  <c r="S569" i="3"/>
  <c r="T569" i="3" s="1"/>
  <c r="S570" i="3"/>
  <c r="T570" i="3" s="1"/>
  <c r="S574" i="3"/>
  <c r="T574" i="3" s="1"/>
  <c r="S575" i="3"/>
  <c r="T575" i="3" s="1"/>
  <c r="S576" i="3"/>
  <c r="T576" i="3" s="1"/>
  <c r="S577" i="3"/>
  <c r="T577" i="3" s="1"/>
  <c r="S578" i="3"/>
  <c r="T578" i="3" s="1"/>
  <c r="S579" i="3"/>
  <c r="T579" i="3" s="1"/>
  <c r="S580" i="3"/>
  <c r="T580" i="3" s="1"/>
  <c r="S581" i="3"/>
  <c r="T581" i="3" s="1"/>
  <c r="S582" i="3"/>
  <c r="T582" i="3" s="1"/>
  <c r="S583" i="3"/>
  <c r="T583" i="3" s="1"/>
  <c r="S584" i="3"/>
  <c r="T584" i="3" s="1"/>
  <c r="S585" i="3"/>
  <c r="T585" i="3" s="1"/>
  <c r="S589" i="3"/>
  <c r="T589" i="3" s="1"/>
  <c r="S590" i="3"/>
  <c r="T590" i="3" s="1"/>
  <c r="S591" i="3"/>
  <c r="T591" i="3" s="1"/>
  <c r="S592" i="3"/>
  <c r="T592" i="3" s="1"/>
  <c r="S593" i="3"/>
  <c r="T593" i="3" s="1"/>
  <c r="S594" i="3"/>
  <c r="T594" i="3" s="1"/>
  <c r="S595" i="3"/>
  <c r="T595" i="3" s="1"/>
  <c r="S596" i="3"/>
  <c r="T596" i="3" s="1"/>
  <c r="S597" i="3"/>
  <c r="T597" i="3" s="1"/>
  <c r="S598" i="3"/>
  <c r="T598" i="3" s="1"/>
  <c r="S599" i="3"/>
  <c r="T599" i="3" s="1"/>
  <c r="S600" i="3"/>
  <c r="T600" i="3" s="1"/>
  <c r="S601" i="3"/>
  <c r="T601" i="3" s="1"/>
  <c r="S602" i="3"/>
  <c r="T602" i="3" s="1"/>
  <c r="S603" i="3"/>
  <c r="T603" i="3" s="1"/>
  <c r="S604" i="3"/>
  <c r="T604" i="3" s="1"/>
  <c r="S605" i="3"/>
  <c r="T605" i="3" s="1"/>
  <c r="S606" i="3"/>
  <c r="T606" i="3" s="1"/>
  <c r="S607" i="3"/>
  <c r="T607" i="3" s="1"/>
  <c r="S608" i="3"/>
  <c r="T608" i="3" s="1"/>
  <c r="S609" i="3"/>
  <c r="T609" i="3" s="1"/>
  <c r="S610" i="3"/>
  <c r="T610" i="3" s="1"/>
  <c r="S611" i="3"/>
  <c r="T611" i="3" s="1"/>
  <c r="S612" i="3"/>
  <c r="T612" i="3" s="1"/>
  <c r="S613" i="3"/>
  <c r="T613" i="3" s="1"/>
  <c r="S614" i="3"/>
  <c r="T614" i="3" s="1"/>
  <c r="S615" i="3"/>
  <c r="T615" i="3" s="1"/>
  <c r="S619" i="3"/>
  <c r="T619" i="3" s="1"/>
  <c r="S620" i="3"/>
  <c r="T620" i="3" s="1"/>
  <c r="S621" i="3"/>
  <c r="T621" i="3" s="1"/>
  <c r="S622" i="3"/>
  <c r="T622" i="3" s="1"/>
  <c r="S623" i="3"/>
  <c r="T623" i="3" s="1"/>
  <c r="S624" i="3"/>
  <c r="T624" i="3" s="1"/>
  <c r="S625" i="3"/>
  <c r="T625" i="3" s="1"/>
  <c r="S626" i="3"/>
  <c r="T626" i="3" s="1"/>
  <c r="S627" i="3"/>
  <c r="T627" i="3" s="1"/>
  <c r="S628" i="3"/>
  <c r="T628" i="3" s="1"/>
  <c r="S629" i="3"/>
  <c r="T629" i="3" s="1"/>
  <c r="S630" i="3"/>
  <c r="T630" i="3" s="1"/>
  <c r="S634" i="3"/>
  <c r="T634" i="3" s="1"/>
  <c r="S635" i="3"/>
  <c r="T635" i="3" s="1"/>
  <c r="S636" i="3"/>
  <c r="T636" i="3" s="1"/>
  <c r="S637" i="3"/>
  <c r="T637" i="3" s="1"/>
  <c r="S638" i="3"/>
  <c r="T638" i="3" s="1"/>
  <c r="S639" i="3"/>
  <c r="T639" i="3" s="1"/>
  <c r="S640" i="3"/>
  <c r="T640" i="3" s="1"/>
  <c r="S641" i="3"/>
  <c r="T641" i="3" s="1"/>
  <c r="S642" i="3"/>
  <c r="T642" i="3" s="1"/>
  <c r="S643" i="3"/>
  <c r="T643" i="3" s="1"/>
  <c r="S644" i="3"/>
  <c r="T644" i="3" s="1"/>
  <c r="S645" i="3"/>
  <c r="T645" i="3" s="1"/>
  <c r="S700" i="3"/>
  <c r="T700" i="3" s="1"/>
  <c r="S701" i="3"/>
  <c r="T701" i="3" s="1"/>
  <c r="S702" i="3"/>
  <c r="T702" i="3" s="1"/>
  <c r="S703" i="3"/>
  <c r="T703" i="3" s="1"/>
  <c r="S704" i="3"/>
  <c r="T704" i="3" s="1"/>
  <c r="S705" i="3"/>
  <c r="T705" i="3" s="1"/>
  <c r="S706" i="3"/>
  <c r="T706" i="3" s="1"/>
  <c r="S707" i="3"/>
  <c r="T707" i="3" s="1"/>
  <c r="S708" i="3"/>
  <c r="T708" i="3" s="1"/>
  <c r="S709" i="3"/>
  <c r="T709" i="3" s="1"/>
  <c r="S710" i="3"/>
  <c r="T710" i="3" s="1"/>
  <c r="S711" i="3"/>
  <c r="T711" i="3" s="1"/>
  <c r="S712" i="3"/>
  <c r="T712" i="3" s="1"/>
  <c r="S713" i="3"/>
  <c r="T713" i="3" s="1"/>
  <c r="S714" i="3"/>
  <c r="T714" i="3" s="1"/>
  <c r="S715" i="3"/>
  <c r="T715" i="3" s="1"/>
  <c r="S716" i="3"/>
  <c r="T716" i="3" s="1"/>
  <c r="S717" i="3"/>
  <c r="T717" i="3" s="1"/>
  <c r="S718" i="3"/>
  <c r="T718" i="3" s="1"/>
  <c r="S719" i="3"/>
  <c r="T719" i="3" s="1"/>
  <c r="S720" i="3"/>
  <c r="T720" i="3" s="1"/>
  <c r="S721" i="3"/>
  <c r="T721" i="3" s="1"/>
  <c r="S722" i="3"/>
  <c r="T722" i="3" s="1"/>
  <c r="S723" i="3"/>
  <c r="T723" i="3" s="1"/>
  <c r="S724" i="3"/>
  <c r="T724" i="3" s="1"/>
  <c r="S725" i="3"/>
  <c r="T725" i="3" s="1"/>
  <c r="S726" i="3"/>
  <c r="T726" i="3" s="1"/>
  <c r="S727" i="3"/>
  <c r="T727" i="3" s="1"/>
  <c r="S728" i="3"/>
  <c r="T728" i="3" s="1"/>
  <c r="S729" i="3"/>
  <c r="T729" i="3" s="1"/>
  <c r="S730" i="3"/>
  <c r="T730" i="3" s="1"/>
  <c r="S731" i="3"/>
  <c r="T731" i="3" s="1"/>
  <c r="S732" i="3"/>
  <c r="T732" i="3" s="1"/>
  <c r="S733" i="3"/>
  <c r="T733" i="3" s="1"/>
  <c r="S734" i="3"/>
  <c r="T734" i="3" s="1"/>
  <c r="S735" i="3"/>
  <c r="T735" i="3" s="1"/>
  <c r="S736" i="3"/>
  <c r="T736" i="3" s="1"/>
  <c r="S737" i="3"/>
  <c r="T737" i="3" s="1"/>
  <c r="S738" i="3"/>
  <c r="T738" i="3" s="1"/>
  <c r="S739" i="3"/>
  <c r="T739" i="3" s="1"/>
  <c r="S740" i="3"/>
  <c r="T740" i="3" s="1"/>
  <c r="S741" i="3"/>
  <c r="T741" i="3" s="1"/>
  <c r="S742" i="3"/>
  <c r="T742" i="3" s="1"/>
  <c r="S743" i="3"/>
  <c r="T743" i="3" s="1"/>
  <c r="S744" i="3"/>
  <c r="T744" i="3" s="1"/>
  <c r="S745" i="3"/>
  <c r="T745" i="3" s="1"/>
  <c r="S746" i="3"/>
  <c r="T746" i="3" s="1"/>
  <c r="S747" i="3"/>
  <c r="T747" i="3" s="1"/>
  <c r="S748" i="3"/>
  <c r="T748" i="3" s="1"/>
  <c r="S749" i="3"/>
  <c r="T749" i="3" s="1"/>
  <c r="S750" i="3"/>
  <c r="T750" i="3" s="1"/>
  <c r="S751" i="3"/>
  <c r="T751" i="3" s="1"/>
  <c r="S752" i="3"/>
  <c r="T752" i="3" s="1"/>
  <c r="S753" i="3"/>
  <c r="T753" i="3" s="1"/>
  <c r="S754" i="3"/>
  <c r="T754" i="3" s="1"/>
  <c r="S755" i="3"/>
  <c r="T755" i="3" s="1"/>
  <c r="S756" i="3"/>
  <c r="T756" i="3" s="1"/>
  <c r="S757" i="3"/>
  <c r="T757" i="3" s="1"/>
  <c r="S758" i="3"/>
  <c r="T758" i="3" s="1"/>
  <c r="S759" i="3"/>
  <c r="T759" i="3" s="1"/>
  <c r="S760" i="3"/>
  <c r="T760" i="3" s="1"/>
  <c r="S761" i="3"/>
  <c r="T761" i="3" s="1"/>
  <c r="S762" i="3"/>
  <c r="T762" i="3" s="1"/>
  <c r="S763" i="3"/>
  <c r="T763" i="3" s="1"/>
  <c r="S764" i="3"/>
  <c r="T764" i="3" s="1"/>
  <c r="S765" i="3"/>
  <c r="T765" i="3" s="1"/>
  <c r="S766" i="3"/>
  <c r="T766" i="3" s="1"/>
  <c r="S767" i="3"/>
  <c r="T767" i="3" s="1"/>
  <c r="S768" i="3"/>
  <c r="T768" i="3" s="1"/>
  <c r="S769" i="3"/>
  <c r="T769" i="3" s="1"/>
  <c r="S770" i="3"/>
  <c r="T770" i="3" s="1"/>
  <c r="S771" i="3"/>
  <c r="T771" i="3" s="1"/>
  <c r="S772" i="3"/>
  <c r="T772" i="3" s="1"/>
  <c r="S773" i="3"/>
  <c r="T773" i="3" s="1"/>
  <c r="S774" i="3"/>
  <c r="T774" i="3" s="1"/>
  <c r="S775" i="3"/>
  <c r="T775" i="3" s="1"/>
  <c r="S776" i="3"/>
  <c r="T776" i="3" s="1"/>
  <c r="S777" i="3"/>
  <c r="T777" i="3" s="1"/>
  <c r="S778" i="3"/>
  <c r="T778" i="3" s="1"/>
  <c r="S779" i="3"/>
  <c r="T779" i="3" s="1"/>
  <c r="S780" i="3"/>
  <c r="T780" i="3" s="1"/>
  <c r="S781" i="3"/>
  <c r="T781" i="3" s="1"/>
  <c r="S782" i="3"/>
  <c r="T782" i="3" s="1"/>
  <c r="S783" i="3"/>
  <c r="T783" i="3" s="1"/>
  <c r="S784" i="3"/>
  <c r="T784" i="3" s="1"/>
  <c r="S785" i="3"/>
  <c r="T785" i="3" s="1"/>
  <c r="S786" i="3"/>
  <c r="T786" i="3" s="1"/>
  <c r="S787" i="3"/>
  <c r="T787" i="3" s="1"/>
  <c r="S788" i="3"/>
  <c r="T788" i="3" s="1"/>
  <c r="S789" i="3"/>
  <c r="T789" i="3" s="1"/>
  <c r="S790" i="3"/>
  <c r="T790" i="3" s="1"/>
  <c r="S791" i="3"/>
  <c r="T791" i="3" s="1"/>
  <c r="S792" i="3"/>
  <c r="T792" i="3" s="1"/>
  <c r="S793" i="3"/>
  <c r="T793" i="3" s="1"/>
  <c r="S794" i="3"/>
  <c r="T794" i="3" s="1"/>
  <c r="S795" i="3"/>
  <c r="T795" i="3" s="1"/>
  <c r="S796" i="3"/>
  <c r="T796" i="3" s="1"/>
  <c r="S797" i="3"/>
  <c r="T797" i="3" s="1"/>
  <c r="S798" i="3"/>
  <c r="T798" i="3" s="1"/>
  <c r="S799" i="3"/>
  <c r="T799" i="3" s="1"/>
  <c r="S800" i="3"/>
  <c r="T800" i="3" s="1"/>
  <c r="S801" i="3"/>
  <c r="T801" i="3" s="1"/>
  <c r="S802" i="3"/>
  <c r="T802" i="3" s="1"/>
  <c r="S803" i="3"/>
  <c r="T803" i="3" s="1"/>
  <c r="S804" i="3"/>
  <c r="T804" i="3" s="1"/>
  <c r="S805" i="3"/>
  <c r="T805" i="3" s="1"/>
  <c r="S806" i="3"/>
  <c r="T806" i="3" s="1"/>
  <c r="S807" i="3"/>
  <c r="T807" i="3" s="1"/>
  <c r="S808" i="3"/>
  <c r="T808" i="3" s="1"/>
  <c r="S809" i="3"/>
  <c r="T809" i="3" s="1"/>
  <c r="S810" i="3"/>
  <c r="T810" i="3" s="1"/>
  <c r="S811" i="3"/>
  <c r="T811" i="3" s="1"/>
  <c r="S812" i="3"/>
  <c r="T812" i="3" s="1"/>
  <c r="S813" i="3"/>
  <c r="T813" i="3" s="1"/>
  <c r="S814" i="3"/>
  <c r="T814" i="3" s="1"/>
  <c r="S815" i="3"/>
  <c r="T815" i="3" s="1"/>
  <c r="S816" i="3"/>
  <c r="T816" i="3" s="1"/>
  <c r="S817" i="3"/>
  <c r="T817" i="3" s="1"/>
  <c r="S818" i="3"/>
  <c r="T818" i="3" s="1"/>
  <c r="S819" i="3"/>
  <c r="T819" i="3" s="1"/>
  <c r="S820" i="3"/>
  <c r="T820" i="3" s="1"/>
  <c r="S821" i="3"/>
  <c r="T821" i="3" s="1"/>
  <c r="S822" i="3"/>
  <c r="T822" i="3" s="1"/>
  <c r="S823" i="3"/>
  <c r="T823" i="3" s="1"/>
  <c r="S824" i="3"/>
  <c r="T824" i="3" s="1"/>
  <c r="S825" i="3"/>
  <c r="T825" i="3" s="1"/>
  <c r="S826" i="3"/>
  <c r="T826" i="3" s="1"/>
  <c r="S827" i="3"/>
  <c r="T827" i="3" s="1"/>
  <c r="S828" i="3"/>
  <c r="T828" i="3" s="1"/>
  <c r="S829" i="3"/>
  <c r="T829" i="3" s="1"/>
  <c r="S830" i="3"/>
  <c r="T830" i="3" s="1"/>
  <c r="S831" i="3"/>
  <c r="T831" i="3" s="1"/>
  <c r="S832" i="3"/>
  <c r="T832" i="3" s="1"/>
  <c r="S833" i="3"/>
  <c r="T833" i="3" s="1"/>
  <c r="S834" i="3"/>
  <c r="T834" i="3" s="1"/>
  <c r="S835" i="3"/>
  <c r="T835" i="3" s="1"/>
  <c r="S836" i="3"/>
  <c r="T836" i="3" s="1"/>
  <c r="S837" i="3"/>
  <c r="T837" i="3" s="1"/>
  <c r="S838" i="3"/>
  <c r="T838" i="3" s="1"/>
  <c r="S839" i="3"/>
  <c r="T839" i="3" s="1"/>
  <c r="S840" i="3"/>
  <c r="T840" i="3" s="1"/>
  <c r="S841" i="3"/>
  <c r="T841" i="3" s="1"/>
  <c r="S842" i="3"/>
  <c r="T842" i="3" s="1"/>
  <c r="S843" i="3"/>
  <c r="T843" i="3" s="1"/>
  <c r="S857" i="3"/>
  <c r="T857" i="3" s="1"/>
  <c r="S858" i="3"/>
  <c r="T858" i="3" s="1"/>
  <c r="S859" i="3"/>
  <c r="T859" i="3" s="1"/>
  <c r="S860" i="3"/>
  <c r="T860" i="3" s="1"/>
  <c r="S861" i="3"/>
  <c r="T861" i="3" s="1"/>
  <c r="S862" i="3"/>
  <c r="T862" i="3" s="1"/>
  <c r="S863" i="3"/>
  <c r="T863" i="3" s="1"/>
  <c r="S864" i="3"/>
  <c r="T864" i="3" s="1"/>
  <c r="S868" i="3"/>
  <c r="T868" i="3" s="1"/>
  <c r="S869" i="3"/>
  <c r="T869" i="3" s="1"/>
  <c r="S870" i="3"/>
  <c r="T870" i="3" s="1"/>
  <c r="S871" i="3"/>
  <c r="T871" i="3" s="1"/>
  <c r="S872" i="3"/>
  <c r="T872" i="3" s="1"/>
  <c r="S873" i="3"/>
  <c r="T873" i="3" s="1"/>
  <c r="S877" i="3"/>
  <c r="T877" i="3" s="1"/>
  <c r="S878" i="3"/>
  <c r="T878" i="3" s="1"/>
  <c r="S879" i="3"/>
  <c r="T879" i="3" s="1"/>
  <c r="S880" i="3"/>
  <c r="T880" i="3" s="1"/>
  <c r="S881" i="3"/>
  <c r="T881" i="3" s="1"/>
  <c r="S882" i="3"/>
  <c r="T882" i="3" s="1"/>
  <c r="S895" i="3"/>
  <c r="T895" i="3" s="1"/>
  <c r="S896" i="3"/>
  <c r="T896" i="3" s="1"/>
  <c r="S897" i="3"/>
  <c r="T897" i="3" s="1"/>
  <c r="S898" i="3"/>
  <c r="T898" i="3" s="1"/>
  <c r="S899" i="3"/>
  <c r="T899" i="3" s="1"/>
  <c r="S900" i="3"/>
  <c r="T900" i="3" s="1"/>
  <c r="S901" i="3"/>
  <c r="T901" i="3" s="1"/>
  <c r="S902" i="3"/>
  <c r="T902" i="3" s="1"/>
  <c r="S903" i="3"/>
  <c r="T903" i="3" s="1"/>
  <c r="S907" i="3"/>
  <c r="T907" i="3" s="1"/>
  <c r="S908" i="3"/>
  <c r="T908" i="3" s="1"/>
  <c r="S909" i="3"/>
  <c r="T909" i="3" s="1"/>
  <c r="S910" i="3"/>
  <c r="T910" i="3" s="1"/>
  <c r="S911" i="3"/>
  <c r="T911" i="3" s="1"/>
  <c r="S912" i="3"/>
  <c r="T912" i="3" s="1"/>
  <c r="S916" i="3"/>
  <c r="T916" i="3" s="1"/>
  <c r="S917" i="3"/>
  <c r="T917" i="3" s="1"/>
  <c r="S918" i="3"/>
  <c r="T918" i="3" s="1"/>
  <c r="S919" i="3"/>
  <c r="T919" i="3" s="1"/>
  <c r="S920" i="3"/>
  <c r="T920" i="3" s="1"/>
  <c r="S921" i="3"/>
  <c r="T921" i="3" s="1"/>
  <c r="S934" i="3"/>
  <c r="T934" i="3" s="1"/>
  <c r="S935" i="3"/>
  <c r="T935" i="3" s="1"/>
  <c r="S936" i="3"/>
  <c r="T936" i="3" s="1"/>
  <c r="S937" i="3"/>
  <c r="T937" i="3" s="1"/>
  <c r="S938" i="3"/>
  <c r="T938" i="3" s="1"/>
  <c r="S939" i="3"/>
  <c r="T939" i="3" s="1"/>
  <c r="S940" i="3"/>
  <c r="T940" i="3" s="1"/>
  <c r="S941" i="3"/>
  <c r="T941" i="3" s="1"/>
  <c r="S942" i="3"/>
  <c r="T942" i="3" s="1"/>
  <c r="S946" i="3"/>
  <c r="T946" i="3" s="1"/>
  <c r="S947" i="3"/>
  <c r="T947" i="3" s="1"/>
  <c r="S948" i="3"/>
  <c r="T948" i="3" s="1"/>
  <c r="S949" i="3"/>
  <c r="T949" i="3" s="1"/>
  <c r="S950" i="3"/>
  <c r="T950" i="3" s="1"/>
  <c r="S951" i="3"/>
  <c r="T951" i="3" s="1"/>
  <c r="S955" i="3"/>
  <c r="T955" i="3" s="1"/>
  <c r="S956" i="3"/>
  <c r="T956" i="3" s="1"/>
  <c r="S957" i="3"/>
  <c r="T957" i="3" s="1"/>
  <c r="S958" i="3"/>
  <c r="T958" i="3" s="1"/>
  <c r="S959" i="3"/>
  <c r="T959" i="3" s="1"/>
  <c r="S960" i="3"/>
  <c r="T960" i="3" s="1"/>
  <c r="S1069" i="3"/>
  <c r="T1069" i="3" s="1"/>
  <c r="S1070" i="3"/>
  <c r="T1070" i="3" s="1"/>
  <c r="S1071" i="3"/>
  <c r="T1071" i="3" s="1"/>
  <c r="S1072" i="3"/>
  <c r="T1072" i="3" s="1"/>
  <c r="S1073" i="3"/>
  <c r="T1073" i="3" s="1"/>
  <c r="S1074" i="3"/>
  <c r="T1074" i="3" s="1"/>
  <c r="S1075" i="3"/>
  <c r="T1075" i="3" s="1"/>
  <c r="S1076" i="3"/>
  <c r="T1076" i="3" s="1"/>
  <c r="S1077" i="3"/>
  <c r="T1077" i="3" s="1"/>
  <c r="S1078" i="3"/>
  <c r="T1078" i="3" s="1"/>
  <c r="S1079" i="3"/>
  <c r="T1079" i="3" s="1"/>
  <c r="S1080" i="3"/>
  <c r="T1080" i="3" s="1"/>
  <c r="S1081" i="3"/>
  <c r="T1081" i="3" s="1"/>
  <c r="S1082" i="3"/>
  <c r="T1082" i="3" s="1"/>
  <c r="S1083" i="3"/>
  <c r="T1083" i="3" s="1"/>
  <c r="S1084" i="3"/>
  <c r="T1084" i="3" s="1"/>
  <c r="S1085" i="3"/>
  <c r="T1085" i="3" s="1"/>
  <c r="S1086" i="3"/>
  <c r="T1086" i="3" s="1"/>
  <c r="S1090" i="3"/>
  <c r="T1090" i="3" s="1"/>
  <c r="S1091" i="3"/>
  <c r="T1091" i="3" s="1"/>
  <c r="S1092" i="3"/>
  <c r="T1092" i="3" s="1"/>
  <c r="S1093" i="3"/>
  <c r="T1093" i="3" s="1"/>
  <c r="S1094" i="3"/>
  <c r="T1094" i="3" s="1"/>
  <c r="S1095" i="3"/>
  <c r="T1095" i="3" s="1"/>
  <c r="S1096" i="3"/>
  <c r="T1096" i="3" s="1"/>
  <c r="S1097" i="3"/>
  <c r="T1097" i="3" s="1"/>
  <c r="S1098" i="3"/>
  <c r="T1098" i="3" s="1"/>
  <c r="S1099" i="3"/>
  <c r="T1099" i="3" s="1"/>
  <c r="S1100" i="3"/>
  <c r="T1100" i="3" s="1"/>
  <c r="S1101" i="3"/>
  <c r="T1101" i="3" s="1"/>
  <c r="S1102" i="3"/>
  <c r="T1102" i="3" s="1"/>
  <c r="S1103" i="3"/>
  <c r="T1103" i="3" s="1"/>
  <c r="S1104" i="3"/>
  <c r="T1104" i="3" s="1"/>
  <c r="S1105" i="3"/>
  <c r="T1105" i="3" s="1"/>
  <c r="S1106" i="3"/>
  <c r="T1106" i="3" s="1"/>
  <c r="S1107" i="3"/>
  <c r="T1107" i="3" s="1"/>
  <c r="S1111" i="3"/>
  <c r="T1111" i="3" s="1"/>
  <c r="S1112" i="3"/>
  <c r="T1112" i="3" s="1"/>
  <c r="S1113" i="3"/>
  <c r="T1113" i="3" s="1"/>
  <c r="S1114" i="3"/>
  <c r="T1114" i="3" s="1"/>
  <c r="S1115" i="3"/>
  <c r="T1115" i="3" s="1"/>
  <c r="S1116" i="3"/>
  <c r="T1116" i="3" s="1"/>
  <c r="S1117" i="3"/>
  <c r="T1117" i="3" s="1"/>
  <c r="S1118" i="3"/>
  <c r="T1118" i="3" s="1"/>
  <c r="S1119" i="3"/>
  <c r="T1119" i="3" s="1"/>
  <c r="S1120" i="3"/>
  <c r="T1120" i="3" s="1"/>
  <c r="S1121" i="3"/>
  <c r="T1121" i="3" s="1"/>
  <c r="S1122" i="3"/>
  <c r="T1122" i="3" s="1"/>
  <c r="S1123" i="3"/>
  <c r="T1123" i="3" s="1"/>
  <c r="S1124" i="3"/>
  <c r="T1124" i="3" s="1"/>
  <c r="S1125" i="3"/>
  <c r="T1125" i="3" s="1"/>
  <c r="S1126" i="3"/>
  <c r="T1126" i="3" s="1"/>
  <c r="S1127" i="3"/>
  <c r="T1127" i="3" s="1"/>
  <c r="S1128" i="3"/>
  <c r="T1128" i="3" s="1"/>
  <c r="S1132" i="3"/>
  <c r="T1132" i="3" s="1"/>
  <c r="S1133" i="3"/>
  <c r="T1133" i="3" s="1"/>
  <c r="S1134" i="3"/>
  <c r="T1134" i="3" s="1"/>
  <c r="S1135" i="3"/>
  <c r="T1135" i="3" s="1"/>
  <c r="S1136" i="3"/>
  <c r="T1136" i="3" s="1"/>
  <c r="S1137" i="3"/>
  <c r="T1137" i="3" s="1"/>
  <c r="S1138" i="3"/>
  <c r="T1138" i="3" s="1"/>
  <c r="S1139" i="3"/>
  <c r="T1139" i="3" s="1"/>
  <c r="S1140" i="3"/>
  <c r="T1140" i="3" s="1"/>
  <c r="S1141" i="3"/>
  <c r="T1141" i="3" s="1"/>
  <c r="S1142" i="3"/>
  <c r="T1142" i="3" s="1"/>
  <c r="S1143" i="3"/>
  <c r="T1143" i="3" s="1"/>
  <c r="S1144" i="3"/>
  <c r="T1144" i="3" s="1"/>
  <c r="S1145" i="3"/>
  <c r="T1145" i="3" s="1"/>
  <c r="S1146" i="3"/>
  <c r="T1146" i="3" s="1"/>
  <c r="S1147" i="3"/>
  <c r="T1147" i="3" s="1"/>
  <c r="S1148" i="3"/>
  <c r="T1148" i="3" s="1"/>
  <c r="S1149" i="3"/>
  <c r="T1149" i="3" s="1"/>
  <c r="S1153" i="3"/>
  <c r="T1153" i="3" s="1"/>
  <c r="S1154" i="3"/>
  <c r="T1154" i="3" s="1"/>
  <c r="S1155" i="3"/>
  <c r="T1155" i="3" s="1"/>
  <c r="S1156" i="3"/>
  <c r="T1156" i="3" s="1"/>
  <c r="S1157" i="3"/>
  <c r="T1157" i="3" s="1"/>
  <c r="S1158" i="3"/>
  <c r="T1158" i="3" s="1"/>
  <c r="S1159" i="3"/>
  <c r="T1159" i="3" s="1"/>
  <c r="S1160" i="3"/>
  <c r="T1160" i="3" s="1"/>
  <c r="S1161" i="3"/>
  <c r="T1161" i="3" s="1"/>
  <c r="S1162" i="3"/>
  <c r="T1162" i="3" s="1"/>
  <c r="S1163" i="3"/>
  <c r="T1163" i="3" s="1"/>
  <c r="S1164" i="3"/>
  <c r="T1164" i="3" s="1"/>
  <c r="S1165" i="3"/>
  <c r="T1165" i="3" s="1"/>
  <c r="S1166" i="3"/>
  <c r="T1166" i="3" s="1"/>
  <c r="S1167" i="3"/>
  <c r="T1167" i="3" s="1"/>
  <c r="S1168" i="3"/>
  <c r="T1168" i="3" s="1"/>
  <c r="S1169" i="3"/>
  <c r="T1169" i="3" s="1"/>
  <c r="S1170" i="3"/>
  <c r="T1170" i="3" s="1"/>
  <c r="S1246" i="3"/>
  <c r="T1246" i="3" s="1"/>
  <c r="S1247" i="3"/>
  <c r="T1247" i="3" s="1"/>
  <c r="S1248" i="3"/>
  <c r="T1248" i="3" s="1"/>
  <c r="S1249" i="3"/>
  <c r="T1249" i="3" s="1"/>
  <c r="S1250" i="3"/>
  <c r="T1250" i="3" s="1"/>
  <c r="S1251" i="3"/>
  <c r="T1251" i="3" s="1"/>
  <c r="S1252" i="3"/>
  <c r="T1252" i="3" s="1"/>
  <c r="S1253" i="3"/>
  <c r="T1253" i="3" s="1"/>
  <c r="S1254" i="3"/>
  <c r="T1254" i="3" s="1"/>
  <c r="S1255" i="3"/>
  <c r="T1255" i="3" s="1"/>
  <c r="S1256" i="3"/>
  <c r="T1256" i="3" s="1"/>
  <c r="S1257" i="3"/>
  <c r="T1257" i="3" s="1"/>
  <c r="S1258" i="3"/>
  <c r="T1258" i="3" s="1"/>
  <c r="S1259" i="3"/>
  <c r="T1259" i="3" s="1"/>
  <c r="S1260" i="3"/>
  <c r="T1260" i="3" s="1"/>
  <c r="S1261" i="3"/>
  <c r="T1261" i="3" s="1"/>
  <c r="S1262" i="3"/>
  <c r="T1262" i="3" s="1"/>
  <c r="S1263" i="3"/>
  <c r="T1263" i="3" s="1"/>
  <c r="S1264" i="3"/>
  <c r="T1264" i="3" s="1"/>
  <c r="S1265" i="3"/>
  <c r="T1265" i="3" s="1"/>
  <c r="S1266" i="3"/>
  <c r="T1266" i="3" s="1"/>
  <c r="S1267" i="3"/>
  <c r="T1267" i="3" s="1"/>
  <c r="S1268" i="3"/>
  <c r="T1268" i="3" s="1"/>
  <c r="S1269" i="3"/>
  <c r="T1269" i="3" s="1"/>
  <c r="S1270" i="3"/>
  <c r="T1270" i="3" s="1"/>
  <c r="S1271" i="3"/>
  <c r="T1271" i="3" s="1"/>
  <c r="S1272" i="3"/>
  <c r="T1272" i="3" s="1"/>
  <c r="S1273" i="3"/>
  <c r="T1273" i="3" s="1"/>
  <c r="S1274" i="3"/>
  <c r="T1274" i="3" s="1"/>
  <c r="S1275" i="3"/>
  <c r="T1275" i="3" s="1"/>
  <c r="S1276" i="3"/>
  <c r="T1276" i="3" s="1"/>
  <c r="S1277" i="3"/>
  <c r="T1277" i="3" s="1"/>
  <c r="S1278" i="3"/>
  <c r="T1278" i="3" s="1"/>
  <c r="S1279" i="3"/>
  <c r="T1279" i="3" s="1"/>
  <c r="S1280" i="3"/>
  <c r="T1280" i="3" s="1"/>
  <c r="S1281" i="3"/>
  <c r="T1281" i="3" s="1"/>
  <c r="S1282" i="3"/>
  <c r="T1282" i="3" s="1"/>
  <c r="S1283" i="3"/>
  <c r="T1283" i="3" s="1"/>
  <c r="S1284" i="3"/>
  <c r="T1284" i="3" s="1"/>
  <c r="S1285" i="3"/>
  <c r="T1285" i="3" s="1"/>
  <c r="S1286" i="3"/>
  <c r="T1286" i="3" s="1"/>
  <c r="S1287" i="3"/>
  <c r="T1287" i="3" s="1"/>
  <c r="S1288" i="3"/>
  <c r="T1288" i="3" s="1"/>
  <c r="S1289" i="3"/>
  <c r="T1289" i="3" s="1"/>
  <c r="S1290" i="3"/>
  <c r="T1290" i="3" s="1"/>
  <c r="S1291" i="3"/>
  <c r="T1291" i="3" s="1"/>
  <c r="S1292" i="3"/>
  <c r="T1292" i="3" s="1"/>
  <c r="S1293" i="3"/>
  <c r="T1293" i="3" s="1"/>
  <c r="S1294" i="3"/>
  <c r="T1294" i="3" s="1"/>
  <c r="S1295" i="3"/>
  <c r="T1295" i="3" s="1"/>
  <c r="S1296" i="3"/>
  <c r="T1296" i="3" s="1"/>
  <c r="S1297" i="3"/>
  <c r="T1297" i="3" s="1"/>
  <c r="S1298" i="3"/>
  <c r="T1298" i="3" s="1"/>
  <c r="S1299" i="3"/>
  <c r="T1299" i="3" s="1"/>
  <c r="S1300" i="3"/>
  <c r="T1300" i="3" s="1"/>
  <c r="S1301" i="3"/>
  <c r="T1301" i="3" s="1"/>
  <c r="S1302" i="3"/>
  <c r="T1302" i="3" s="1"/>
  <c r="S1303" i="3"/>
  <c r="T1303" i="3" s="1"/>
  <c r="S1304" i="3"/>
  <c r="T1304" i="3" s="1"/>
  <c r="S1305" i="3"/>
  <c r="T1305" i="3" s="1"/>
  <c r="S1306" i="3"/>
  <c r="T1306" i="3" s="1"/>
  <c r="S1307" i="3"/>
  <c r="T1307" i="3" s="1"/>
  <c r="S1308" i="3"/>
  <c r="T1308" i="3" s="1"/>
  <c r="S1309" i="3"/>
  <c r="T1309" i="3" s="1"/>
  <c r="S1310" i="3"/>
  <c r="T1310" i="3" s="1"/>
  <c r="S1311" i="3"/>
  <c r="T1311" i="3" s="1"/>
  <c r="S1312" i="3"/>
  <c r="T1312" i="3" s="1"/>
  <c r="S1313" i="3"/>
  <c r="T1313" i="3" s="1"/>
  <c r="S1314" i="3"/>
  <c r="T1314" i="3" s="1"/>
  <c r="S1315" i="3"/>
  <c r="T1315" i="3" s="1"/>
  <c r="S1316" i="3"/>
  <c r="T1316" i="3" s="1"/>
  <c r="S1317" i="3"/>
  <c r="T1317" i="3" s="1"/>
  <c r="S1318" i="3"/>
  <c r="T1318" i="3" s="1"/>
  <c r="S1319" i="3"/>
  <c r="T1319" i="3" s="1"/>
  <c r="S1320" i="3"/>
  <c r="T1320" i="3" s="1"/>
  <c r="S1357" i="3"/>
  <c r="T1357" i="3" s="1"/>
  <c r="S1358" i="3"/>
  <c r="T1358" i="3" s="1"/>
  <c r="S1359" i="3"/>
  <c r="T1359" i="3" s="1"/>
  <c r="S1360" i="3"/>
  <c r="T1360" i="3" s="1"/>
  <c r="S1361" i="3"/>
  <c r="T1361" i="3" s="1"/>
  <c r="S1362" i="3"/>
  <c r="T1362" i="3" s="1"/>
  <c r="S1363" i="3"/>
  <c r="T1363" i="3" s="1"/>
  <c r="S1364" i="3"/>
  <c r="T1364" i="3" s="1"/>
  <c r="S1365" i="3"/>
  <c r="T1365" i="3" s="1"/>
  <c r="S1366" i="3"/>
  <c r="T1366" i="3" s="1"/>
  <c r="S1367" i="3"/>
  <c r="T1367" i="3" s="1"/>
  <c r="S1368" i="3"/>
  <c r="T1368" i="3" s="1"/>
  <c r="S1369" i="3"/>
  <c r="T1369" i="3" s="1"/>
  <c r="S1370" i="3"/>
  <c r="T1370" i="3" s="1"/>
  <c r="S1371" i="3"/>
  <c r="T1371" i="3" s="1"/>
  <c r="S1372" i="3"/>
  <c r="T1372" i="3" s="1"/>
  <c r="S1373" i="3"/>
  <c r="T1373" i="3" s="1"/>
  <c r="S1374" i="3"/>
  <c r="T1374" i="3" s="1"/>
  <c r="S1375" i="3"/>
  <c r="T1375" i="3" s="1"/>
  <c r="S1376" i="3"/>
  <c r="T1376" i="3" s="1"/>
  <c r="S1377" i="3"/>
  <c r="T1377" i="3" s="1"/>
  <c r="S1378" i="3"/>
  <c r="T1378" i="3" s="1"/>
  <c r="S1379" i="3"/>
  <c r="T1379" i="3" s="1"/>
  <c r="S1380" i="3"/>
  <c r="T1380" i="3" s="1"/>
  <c r="S1381" i="3"/>
  <c r="T1381" i="3" s="1"/>
  <c r="S1382" i="3"/>
  <c r="T1382" i="3" s="1"/>
  <c r="S1383" i="3"/>
  <c r="T1383" i="3" s="1"/>
  <c r="S1384" i="3"/>
  <c r="T1384" i="3" s="1"/>
  <c r="S1385" i="3"/>
  <c r="T1385" i="3" s="1"/>
  <c r="S1386" i="3"/>
  <c r="T1386" i="3" s="1"/>
  <c r="S1387" i="3"/>
  <c r="T1387" i="3" s="1"/>
  <c r="S1388" i="3"/>
  <c r="T1388" i="3" s="1"/>
  <c r="S1389" i="3"/>
  <c r="T1389" i="3" s="1"/>
  <c r="S1390" i="3"/>
  <c r="T1390" i="3" s="1"/>
  <c r="S1391" i="3"/>
  <c r="T1391" i="3" s="1"/>
  <c r="S1392" i="3"/>
  <c r="T1392" i="3" s="1"/>
  <c r="S1468" i="3"/>
  <c r="T1468" i="3" s="1"/>
  <c r="S1469" i="3"/>
  <c r="T1469" i="3" s="1"/>
  <c r="S1470" i="3"/>
  <c r="T1470" i="3" s="1"/>
  <c r="S1471" i="3"/>
  <c r="T1471" i="3" s="1"/>
  <c r="S1472" i="3"/>
  <c r="T1472" i="3" s="1"/>
  <c r="S1473" i="3"/>
  <c r="T1473" i="3" s="1"/>
  <c r="S1474" i="3"/>
  <c r="T1474" i="3" s="1"/>
  <c r="S1475" i="3"/>
  <c r="T1475" i="3" s="1"/>
  <c r="S1476" i="3"/>
  <c r="T1476" i="3" s="1"/>
  <c r="S1477" i="3"/>
  <c r="T1477" i="3" s="1"/>
  <c r="S1478" i="3"/>
  <c r="T1478" i="3" s="1"/>
  <c r="S1479" i="3"/>
  <c r="T1479" i="3" s="1"/>
  <c r="S1480" i="3"/>
  <c r="T1480" i="3" s="1"/>
  <c r="S1481" i="3"/>
  <c r="T1481" i="3" s="1"/>
  <c r="S1482" i="3"/>
  <c r="T1482" i="3" s="1"/>
  <c r="S1483" i="3"/>
  <c r="T1483" i="3" s="1"/>
  <c r="S1484" i="3"/>
  <c r="T1484" i="3" s="1"/>
  <c r="S1485" i="3"/>
  <c r="T1485" i="3" s="1"/>
  <c r="S1486" i="3"/>
  <c r="T1486" i="3" s="1"/>
  <c r="S1487" i="3"/>
  <c r="T1487" i="3" s="1"/>
  <c r="S1488" i="3"/>
  <c r="T1488" i="3" s="1"/>
  <c r="S1489" i="3"/>
  <c r="T1489" i="3" s="1"/>
  <c r="S1490" i="3"/>
  <c r="T1490" i="3" s="1"/>
  <c r="S1491" i="3"/>
  <c r="T1491" i="3" s="1"/>
  <c r="S1492" i="3"/>
  <c r="T1492" i="3" s="1"/>
  <c r="S1493" i="3"/>
  <c r="T1493" i="3" s="1"/>
  <c r="S1494" i="3"/>
  <c r="T1494" i="3" s="1"/>
  <c r="S1495" i="3"/>
  <c r="T1495" i="3" s="1"/>
  <c r="S1496" i="3"/>
  <c r="T1496" i="3" s="1"/>
  <c r="S1497" i="3"/>
  <c r="T1497" i="3" s="1"/>
  <c r="S1498" i="3"/>
  <c r="T1498" i="3" s="1"/>
  <c r="S1499" i="3"/>
  <c r="T1499" i="3" s="1"/>
  <c r="S1500" i="3"/>
  <c r="T1500" i="3" s="1"/>
  <c r="S1501" i="3"/>
  <c r="T1501" i="3" s="1"/>
  <c r="S1502" i="3"/>
  <c r="T1502" i="3" s="1"/>
  <c r="S1503" i="3"/>
  <c r="T1503" i="3" s="1"/>
  <c r="S1504" i="3"/>
  <c r="T1504" i="3" s="1"/>
  <c r="S1505" i="3"/>
  <c r="T1505" i="3" s="1"/>
  <c r="S1506" i="3"/>
  <c r="T1506" i="3" s="1"/>
  <c r="S1507" i="3"/>
  <c r="T1507" i="3" s="1"/>
  <c r="S1508" i="3"/>
  <c r="T1508" i="3" s="1"/>
  <c r="S1509" i="3"/>
  <c r="T1509" i="3" s="1"/>
  <c r="S1510" i="3"/>
  <c r="T1510" i="3" s="1"/>
  <c r="S1511" i="3"/>
  <c r="T1511" i="3" s="1"/>
  <c r="S1512" i="3"/>
  <c r="T1512" i="3" s="1"/>
  <c r="S1513" i="3"/>
  <c r="T1513" i="3" s="1"/>
  <c r="S1514" i="3"/>
  <c r="T1514" i="3" s="1"/>
  <c r="S1515" i="3"/>
  <c r="T1515" i="3" s="1"/>
  <c r="S1516" i="3"/>
  <c r="T1516" i="3" s="1"/>
  <c r="S1517" i="3"/>
  <c r="T1517" i="3" s="1"/>
  <c r="S1518" i="3"/>
  <c r="T1518" i="3" s="1"/>
  <c r="S1519" i="3"/>
  <c r="T1519" i="3" s="1"/>
  <c r="S1520" i="3"/>
  <c r="T1520" i="3" s="1"/>
  <c r="S1521" i="3"/>
  <c r="T1521" i="3" s="1"/>
  <c r="S1522" i="3"/>
  <c r="T1522" i="3" s="1"/>
  <c r="S1523" i="3"/>
  <c r="T1523" i="3" s="1"/>
  <c r="S1524" i="3"/>
  <c r="T1524" i="3" s="1"/>
  <c r="S1525" i="3"/>
  <c r="T1525" i="3" s="1"/>
  <c r="S1526" i="3"/>
  <c r="T1526" i="3" s="1"/>
  <c r="S1527" i="3"/>
  <c r="T1527" i="3" s="1"/>
  <c r="S1528" i="3"/>
  <c r="T1528" i="3" s="1"/>
  <c r="S1529" i="3"/>
  <c r="T1529" i="3" s="1"/>
  <c r="S1530" i="3"/>
  <c r="T1530" i="3" s="1"/>
  <c r="S1531" i="3"/>
  <c r="T1531" i="3" s="1"/>
  <c r="S1532" i="3"/>
  <c r="T1532" i="3" s="1"/>
  <c r="S1533" i="3"/>
  <c r="T1533" i="3" s="1"/>
  <c r="S1534" i="3"/>
  <c r="T1534" i="3" s="1"/>
  <c r="S1535" i="3"/>
  <c r="T1535" i="3" s="1"/>
  <c r="S1536" i="3"/>
  <c r="T1536" i="3" s="1"/>
  <c r="S1537" i="3"/>
  <c r="T1537" i="3" s="1"/>
  <c r="S1538" i="3"/>
  <c r="T1538" i="3" s="1"/>
  <c r="S1539" i="3"/>
  <c r="T1539" i="3" s="1"/>
  <c r="S1540" i="3"/>
  <c r="T1540" i="3" s="1"/>
  <c r="S1541" i="3"/>
  <c r="T1541" i="3" s="1"/>
  <c r="S1542" i="3"/>
  <c r="T1542" i="3" s="1"/>
  <c r="S1543" i="3"/>
  <c r="T1543" i="3" s="1"/>
  <c r="S1544" i="3"/>
  <c r="T1544" i="3" s="1"/>
  <c r="S1545" i="3"/>
  <c r="T1545" i="3" s="1"/>
  <c r="S1546" i="3"/>
  <c r="T1546" i="3" s="1"/>
  <c r="S1547" i="3"/>
  <c r="T1547" i="3" s="1"/>
  <c r="S1548" i="3"/>
  <c r="T1548" i="3" s="1"/>
  <c r="S1549" i="3"/>
  <c r="T1549" i="3" s="1"/>
  <c r="S1550" i="3"/>
  <c r="T1550" i="3" s="1"/>
  <c r="S1551" i="3"/>
  <c r="T1551" i="3" s="1"/>
  <c r="S1552" i="3"/>
  <c r="T1552" i="3" s="1"/>
  <c r="S1553" i="3"/>
  <c r="T1553" i="3" s="1"/>
  <c r="S1554" i="3"/>
  <c r="T1554" i="3" s="1"/>
  <c r="S1555" i="3"/>
  <c r="T1555" i="3" s="1"/>
  <c r="S1556" i="3"/>
  <c r="T1556" i="3" s="1"/>
  <c r="S1557" i="3"/>
  <c r="T1557" i="3" s="1"/>
  <c r="S1558" i="3"/>
  <c r="T1558" i="3" s="1"/>
  <c r="S1559" i="3"/>
  <c r="T1559" i="3" s="1"/>
  <c r="S1560" i="3"/>
  <c r="T1560" i="3" s="1"/>
  <c r="S1561" i="3"/>
  <c r="T1561" i="3" s="1"/>
  <c r="S1562" i="3"/>
  <c r="T1562" i="3" s="1"/>
  <c r="S1563" i="3"/>
  <c r="T1563" i="3" s="1"/>
  <c r="S1564" i="3"/>
  <c r="T1564" i="3" s="1"/>
  <c r="S1565" i="3"/>
  <c r="T1565" i="3" s="1"/>
  <c r="S1566" i="3"/>
  <c r="T1566" i="3" s="1"/>
  <c r="S1567" i="3"/>
  <c r="T1567" i="3" s="1"/>
  <c r="S1568" i="3"/>
  <c r="T1568" i="3" s="1"/>
  <c r="S1569" i="3"/>
  <c r="T1569" i="3" s="1"/>
  <c r="S1570" i="3"/>
  <c r="T1570" i="3" s="1"/>
  <c r="S1571" i="3"/>
  <c r="T1571" i="3" s="1"/>
  <c r="S1572" i="3"/>
  <c r="T1572" i="3" s="1"/>
  <c r="S1573" i="3"/>
  <c r="T1573" i="3" s="1"/>
  <c r="S1574" i="3"/>
  <c r="T1574" i="3" s="1"/>
  <c r="S1575" i="3"/>
  <c r="T1575" i="3" s="1"/>
  <c r="S1576" i="3"/>
  <c r="T1576" i="3" s="1"/>
  <c r="S1577" i="3"/>
  <c r="T1577" i="3" s="1"/>
  <c r="S1578" i="3"/>
  <c r="T1578" i="3" s="1"/>
  <c r="S1579" i="3"/>
  <c r="T1579" i="3" s="1"/>
  <c r="S1580" i="3"/>
  <c r="T1580" i="3" s="1"/>
  <c r="S1581" i="3"/>
  <c r="T1581" i="3" s="1"/>
  <c r="S1582" i="3"/>
  <c r="T1582" i="3" s="1"/>
  <c r="S1583" i="3"/>
  <c r="T1583" i="3" s="1"/>
  <c r="S1584" i="3"/>
  <c r="T1584" i="3" s="1"/>
  <c r="S1585" i="3"/>
  <c r="T1585" i="3" s="1"/>
  <c r="S1586" i="3"/>
  <c r="T1586" i="3" s="1"/>
  <c r="S1587" i="3"/>
  <c r="T1587" i="3" s="1"/>
  <c r="S1588" i="3"/>
  <c r="T1588" i="3" s="1"/>
  <c r="S1589" i="3"/>
  <c r="T1589" i="3" s="1"/>
  <c r="S1590" i="3"/>
  <c r="T1590" i="3" s="1"/>
  <c r="S1591" i="3"/>
  <c r="T1591" i="3" s="1"/>
  <c r="S1592" i="3"/>
  <c r="T1592" i="3" s="1"/>
  <c r="S1593" i="3"/>
  <c r="T1593" i="3" s="1"/>
  <c r="S1594" i="3"/>
  <c r="T1594" i="3" s="1"/>
  <c r="S1595" i="3"/>
  <c r="T1595" i="3" s="1"/>
  <c r="S1596" i="3"/>
  <c r="T1596" i="3" s="1"/>
  <c r="S1651" i="3"/>
  <c r="T1651" i="3" s="1"/>
  <c r="S1652" i="3"/>
  <c r="T1652" i="3" s="1"/>
  <c r="S1653" i="3"/>
  <c r="T1653" i="3" s="1"/>
  <c r="S1654" i="3"/>
  <c r="T1654" i="3" s="1"/>
  <c r="S1655" i="3"/>
  <c r="T1655" i="3" s="1"/>
  <c r="S1656" i="3"/>
  <c r="T1656" i="3" s="1"/>
  <c r="S1657" i="3"/>
  <c r="T1657" i="3" s="1"/>
  <c r="S1658" i="3"/>
  <c r="T1658" i="3" s="1"/>
  <c r="S1659" i="3"/>
  <c r="T1659" i="3" s="1"/>
  <c r="S1660" i="3"/>
  <c r="T1660" i="3" s="1"/>
  <c r="S1661" i="3"/>
  <c r="T1661" i="3" s="1"/>
  <c r="S1662" i="3"/>
  <c r="T1662" i="3" s="1"/>
  <c r="S1663" i="3"/>
  <c r="T1663" i="3" s="1"/>
  <c r="S1664" i="3"/>
  <c r="T1664" i="3" s="1"/>
  <c r="S1665" i="3"/>
  <c r="T1665" i="3" s="1"/>
  <c r="S1666" i="3"/>
  <c r="T1666" i="3" s="1"/>
  <c r="S1667" i="3"/>
  <c r="T1667" i="3" s="1"/>
  <c r="S1668" i="3"/>
  <c r="T1668" i="3" s="1"/>
  <c r="S1669" i="3"/>
  <c r="T1669" i="3" s="1"/>
  <c r="S1670" i="3"/>
  <c r="T1670" i="3" s="1"/>
  <c r="S1671" i="3"/>
  <c r="T1671" i="3" s="1"/>
  <c r="S1672" i="3"/>
  <c r="T1672" i="3" s="1"/>
  <c r="S1673" i="3"/>
  <c r="T1673" i="3" s="1"/>
  <c r="S1674" i="3"/>
  <c r="T1674" i="3" s="1"/>
  <c r="S1675" i="3"/>
  <c r="T1675" i="3" s="1"/>
  <c r="S1676" i="3"/>
  <c r="T1676" i="3" s="1"/>
  <c r="S1677" i="3"/>
  <c r="T1677" i="3" s="1"/>
  <c r="S1678" i="3"/>
  <c r="T1678" i="3" s="1"/>
  <c r="S1679" i="3"/>
  <c r="T1679" i="3" s="1"/>
  <c r="S1680" i="3"/>
  <c r="T1680" i="3" s="1"/>
  <c r="S1681" i="3"/>
  <c r="T1681" i="3" s="1"/>
  <c r="S1682" i="3"/>
  <c r="T1682" i="3" s="1"/>
  <c r="S1683" i="3"/>
  <c r="T1683" i="3" s="1"/>
  <c r="S1684" i="3"/>
  <c r="T1684" i="3" s="1"/>
  <c r="S1685" i="3"/>
  <c r="T1685" i="3" s="1"/>
  <c r="S1686" i="3"/>
  <c r="T1686" i="3" s="1"/>
  <c r="S1687" i="3"/>
  <c r="T1687" i="3" s="1"/>
  <c r="S1688" i="3"/>
  <c r="T1688" i="3" s="1"/>
  <c r="S1689" i="3"/>
  <c r="T1689" i="3" s="1"/>
  <c r="S1690" i="3"/>
  <c r="T1690" i="3" s="1"/>
  <c r="S1691" i="3"/>
  <c r="T1691" i="3" s="1"/>
  <c r="S1692" i="3"/>
  <c r="T1692" i="3" s="1"/>
  <c r="S1693" i="3"/>
  <c r="T1693" i="3" s="1"/>
  <c r="S1694" i="3"/>
  <c r="T1694" i="3" s="1"/>
  <c r="S1695" i="3"/>
  <c r="T1695" i="3" s="1"/>
  <c r="S1696" i="3"/>
  <c r="T1696" i="3" s="1"/>
  <c r="S1697" i="3"/>
  <c r="T1697" i="3" s="1"/>
  <c r="S1698" i="3"/>
  <c r="T1698" i="3" s="1"/>
  <c r="S1699" i="3"/>
  <c r="T1699" i="3" s="1"/>
  <c r="S1700" i="3"/>
  <c r="T1700" i="3" s="1"/>
  <c r="S1701" i="3"/>
  <c r="T1701" i="3" s="1"/>
  <c r="S1702" i="3"/>
  <c r="T1702" i="3" s="1"/>
  <c r="S1703" i="3"/>
  <c r="T1703" i="3" s="1"/>
  <c r="S1704" i="3"/>
  <c r="T1704" i="3" s="1"/>
  <c r="S1710" i="3"/>
  <c r="T1710" i="3" s="1"/>
  <c r="S1711" i="3"/>
  <c r="T1711" i="3" s="1"/>
  <c r="S1712" i="3"/>
  <c r="T1712" i="3" s="1"/>
  <c r="S1713" i="3"/>
  <c r="T1713" i="3" s="1"/>
  <c r="S1714" i="3"/>
  <c r="T1714" i="3" s="1"/>
  <c r="S1790" i="3"/>
  <c r="T1790" i="3" s="1"/>
  <c r="S1793" i="3"/>
  <c r="T1793" i="3" s="1"/>
  <c r="S1794" i="3"/>
  <c r="T1794" i="3" s="1"/>
  <c r="S1795" i="3"/>
  <c r="T1795" i="3" s="1"/>
  <c r="S1796" i="3"/>
  <c r="T1796" i="3" s="1"/>
  <c r="S1797" i="3"/>
  <c r="T1797" i="3" s="1"/>
  <c r="S1798" i="3"/>
  <c r="T1798" i="3" s="1"/>
  <c r="S1799" i="3"/>
  <c r="T1799" i="3" s="1"/>
  <c r="S1800" i="3"/>
  <c r="T1800" i="3" s="1"/>
  <c r="S1801" i="3"/>
  <c r="T1801" i="3" s="1"/>
  <c r="S1802" i="3"/>
  <c r="T1802" i="3" s="1"/>
  <c r="S1803" i="3"/>
  <c r="T1803" i="3" s="1"/>
  <c r="S1804" i="3"/>
  <c r="T1804" i="3" s="1"/>
  <c r="S1808" i="3"/>
  <c r="T1808" i="3" s="1"/>
  <c r="S1809" i="3"/>
  <c r="T1809" i="3" s="1"/>
  <c r="S1810" i="3"/>
  <c r="T1810" i="3" s="1"/>
  <c r="S1811" i="3"/>
  <c r="T1811" i="3" s="1"/>
  <c r="S1812" i="3"/>
  <c r="T1812" i="3" s="1"/>
  <c r="S1813" i="3"/>
  <c r="T1813" i="3" s="1"/>
  <c r="S1814" i="3"/>
  <c r="T1814" i="3" s="1"/>
  <c r="S1815" i="3"/>
  <c r="T1815" i="3" s="1"/>
  <c r="S1816" i="3"/>
  <c r="T1816" i="3" s="1"/>
  <c r="S1817" i="3"/>
  <c r="T1817" i="3" s="1"/>
  <c r="S1818" i="3"/>
  <c r="T1818" i="3" s="1"/>
  <c r="S1819" i="3"/>
  <c r="T1819" i="3" s="1"/>
  <c r="S1823" i="3"/>
  <c r="T1823" i="3" s="1"/>
  <c r="S1824" i="3"/>
  <c r="T1824" i="3" s="1"/>
  <c r="S1825" i="3"/>
  <c r="T1825" i="3" s="1"/>
  <c r="S1826" i="3"/>
  <c r="T1826" i="3" s="1"/>
  <c r="S1827" i="3"/>
  <c r="T1827" i="3" s="1"/>
  <c r="S1828" i="3"/>
  <c r="T1828" i="3" s="1"/>
  <c r="S1829" i="3"/>
  <c r="T1829" i="3" s="1"/>
  <c r="S1830" i="3"/>
  <c r="T1830" i="3" s="1"/>
  <c r="S1831" i="3"/>
  <c r="T1831" i="3" s="1"/>
  <c r="S1832" i="3"/>
  <c r="T1832" i="3" s="1"/>
  <c r="S1833" i="3"/>
  <c r="T1833" i="3" s="1"/>
  <c r="S1834" i="3"/>
  <c r="T1834" i="3" s="1"/>
  <c r="S1838" i="3"/>
  <c r="T1838" i="3" s="1"/>
  <c r="S1839" i="3"/>
  <c r="T1839" i="3" s="1"/>
  <c r="S1840" i="3"/>
  <c r="T1840" i="3" s="1"/>
  <c r="S1841" i="3"/>
  <c r="T1841" i="3" s="1"/>
  <c r="S1842" i="3"/>
  <c r="T1842" i="3" s="1"/>
  <c r="S1843" i="3"/>
  <c r="T1843" i="3" s="1"/>
  <c r="S1844" i="3"/>
  <c r="T1844" i="3" s="1"/>
  <c r="S1845" i="3"/>
  <c r="T1845" i="3" s="1"/>
  <c r="S1846" i="3"/>
  <c r="T1846" i="3" s="1"/>
  <c r="S1847" i="3"/>
  <c r="T1847" i="3" s="1"/>
  <c r="S1848" i="3"/>
  <c r="T1848" i="3" s="1"/>
  <c r="S1849" i="3"/>
  <c r="T1849" i="3" s="1"/>
  <c r="S1853" i="3"/>
  <c r="T1853" i="3" s="1"/>
  <c r="S1854" i="3"/>
  <c r="T1854" i="3" s="1"/>
  <c r="S1855" i="3"/>
  <c r="T1855" i="3" s="1"/>
  <c r="S1856" i="3"/>
  <c r="T1856" i="3" s="1"/>
  <c r="S1857" i="3"/>
  <c r="T1857" i="3" s="1"/>
  <c r="S1858" i="3"/>
  <c r="T1858" i="3" s="1"/>
  <c r="S1859" i="3"/>
  <c r="T1859" i="3" s="1"/>
  <c r="S1860" i="3"/>
  <c r="T1860" i="3" s="1"/>
  <c r="S1861" i="3"/>
  <c r="T1861" i="3" s="1"/>
  <c r="S1862" i="3"/>
  <c r="T1862" i="3" s="1"/>
  <c r="S1863" i="3"/>
  <c r="T1863" i="3" s="1"/>
  <c r="S1864" i="3"/>
  <c r="T1864" i="3" s="1"/>
  <c r="S1874" i="3"/>
  <c r="T1874" i="3" s="1"/>
  <c r="S1875" i="3"/>
  <c r="T1875" i="3" s="1"/>
  <c r="S1876" i="3"/>
  <c r="T1876" i="3" s="1"/>
  <c r="S1877" i="3"/>
  <c r="T1877" i="3" s="1"/>
  <c r="S1878" i="3"/>
  <c r="T1878" i="3" s="1"/>
  <c r="S1879" i="3"/>
  <c r="T1879" i="3" s="1"/>
  <c r="S1880" i="3"/>
  <c r="T1880" i="3" s="1"/>
  <c r="S1881" i="3"/>
  <c r="T1881" i="3" s="1"/>
  <c r="S1882" i="3"/>
  <c r="T1882" i="3" s="1"/>
  <c r="S1935" i="3"/>
  <c r="T1935" i="3" s="1"/>
  <c r="S1936" i="3"/>
  <c r="T1936" i="3" s="1"/>
  <c r="S1937" i="3"/>
  <c r="T1937" i="3" s="1"/>
  <c r="S1938" i="3"/>
  <c r="T1938" i="3" s="1"/>
  <c r="S1939" i="3"/>
  <c r="T1939" i="3" s="1"/>
  <c r="S1940" i="3"/>
  <c r="T1940" i="3" s="1"/>
  <c r="S1941" i="3"/>
  <c r="T1941" i="3" s="1"/>
  <c r="S1942" i="3"/>
  <c r="T1942" i="3" s="1"/>
  <c r="S1943" i="3"/>
  <c r="T1943" i="3" s="1"/>
  <c r="S1944" i="3"/>
  <c r="T1944" i="3" s="1"/>
  <c r="S1945" i="3"/>
  <c r="T1945" i="3" s="1"/>
  <c r="S1946" i="3"/>
  <c r="T1946" i="3" s="1"/>
  <c r="S1947" i="3"/>
  <c r="T1947" i="3" s="1"/>
  <c r="S1948" i="3"/>
  <c r="T1948" i="3" s="1"/>
  <c r="S1949" i="3"/>
  <c r="T1949" i="3" s="1"/>
  <c r="S1950" i="3"/>
  <c r="T1950" i="3" s="1"/>
  <c r="S1951" i="3"/>
  <c r="T1951" i="3" s="1"/>
  <c r="S1952" i="3"/>
  <c r="T1952" i="3" s="1"/>
  <c r="S1953" i="3"/>
  <c r="T1953" i="3" s="1"/>
  <c r="S1954" i="3"/>
  <c r="T1954" i="3" s="1"/>
  <c r="S1955" i="3"/>
  <c r="T1955" i="3" s="1"/>
  <c r="S1956" i="3"/>
  <c r="T1956" i="3" s="1"/>
  <c r="S1957" i="3"/>
  <c r="T1957" i="3" s="1"/>
  <c r="S1958" i="3"/>
  <c r="T1958" i="3" s="1"/>
  <c r="S1959" i="3"/>
  <c r="T1959" i="3" s="1"/>
  <c r="S1960" i="3"/>
  <c r="T1960" i="3" s="1"/>
  <c r="S1961" i="3"/>
  <c r="T1961" i="3" s="1"/>
  <c r="S1962" i="3"/>
  <c r="T1962" i="3" s="1"/>
  <c r="S1963" i="3"/>
  <c r="T1963" i="3" s="1"/>
  <c r="S1964" i="3"/>
  <c r="T1964" i="3" s="1"/>
  <c r="S1965" i="3"/>
  <c r="T1965" i="3" s="1"/>
  <c r="S1966" i="3"/>
  <c r="T1966" i="3" s="1"/>
  <c r="S1967" i="3"/>
  <c r="T1967" i="3" s="1"/>
  <c r="S1968" i="3"/>
  <c r="T1968" i="3" s="1"/>
  <c r="S1969" i="3"/>
  <c r="T1969" i="3" s="1"/>
  <c r="S1970" i="3"/>
  <c r="T1970" i="3" s="1"/>
  <c r="S1971" i="3"/>
  <c r="T1971" i="3" s="1"/>
  <c r="S1972" i="3"/>
  <c r="T1972" i="3" s="1"/>
  <c r="S1973" i="3"/>
  <c r="T1973" i="3" s="1"/>
  <c r="S1974" i="3"/>
  <c r="T1974" i="3" s="1"/>
  <c r="S1975" i="3"/>
  <c r="T1975" i="3" s="1"/>
  <c r="S1976" i="3"/>
  <c r="T1976" i="3" s="1"/>
  <c r="S1977" i="3"/>
  <c r="T1977" i="3" s="1"/>
  <c r="S1978" i="3"/>
  <c r="T1978" i="3" s="1"/>
  <c r="S1979" i="3"/>
  <c r="T1979" i="3" s="1"/>
  <c r="S1980" i="3"/>
  <c r="T1980" i="3" s="1"/>
  <c r="S1981" i="3"/>
  <c r="T1981" i="3" s="1"/>
  <c r="S1982" i="3"/>
  <c r="T1982" i="3" s="1"/>
  <c r="S1983" i="3"/>
  <c r="T1983" i="3" s="1"/>
  <c r="S1984" i="3"/>
  <c r="T1984" i="3" s="1"/>
  <c r="S1985" i="3"/>
  <c r="T1985" i="3" s="1"/>
  <c r="S1986" i="3"/>
  <c r="T1986" i="3" s="1"/>
  <c r="S2041" i="3"/>
  <c r="T2041" i="3" s="1"/>
  <c r="S2042" i="3"/>
  <c r="T2042" i="3" s="1"/>
  <c r="S2043" i="3"/>
  <c r="T2043" i="3" s="1"/>
  <c r="S2044" i="3"/>
  <c r="T2044" i="3" s="1"/>
  <c r="S2045" i="3"/>
  <c r="T2045" i="3" s="1"/>
  <c r="S2046" i="3"/>
  <c r="T2046" i="3" s="1"/>
  <c r="S2047" i="3"/>
  <c r="T2047" i="3" s="1"/>
  <c r="S2048" i="3"/>
  <c r="T2048" i="3" s="1"/>
  <c r="S2049" i="3"/>
  <c r="T2049" i="3" s="1"/>
  <c r="S2050" i="3"/>
  <c r="T2050" i="3" s="1"/>
  <c r="S2051" i="3"/>
  <c r="T2051" i="3" s="1"/>
  <c r="S2052" i="3"/>
  <c r="T2052" i="3" s="1"/>
  <c r="S2053" i="3"/>
  <c r="T2053" i="3" s="1"/>
  <c r="S2054" i="3"/>
  <c r="T2054" i="3" s="1"/>
  <c r="S2055" i="3"/>
  <c r="T2055" i="3" s="1"/>
  <c r="S2056" i="3"/>
  <c r="T2056" i="3" s="1"/>
  <c r="S2057" i="3"/>
  <c r="T2057" i="3" s="1"/>
  <c r="S2058" i="3"/>
  <c r="T2058" i="3" s="1"/>
  <c r="S2059" i="3"/>
  <c r="T2059" i="3" s="1"/>
  <c r="S2060" i="3"/>
  <c r="T2060" i="3" s="1"/>
  <c r="S2061" i="3"/>
  <c r="T2061" i="3" s="1"/>
  <c r="S2062" i="3"/>
  <c r="T2062" i="3" s="1"/>
  <c r="S2063" i="3"/>
  <c r="T2063" i="3" s="1"/>
  <c r="S2064" i="3"/>
  <c r="T2064" i="3" s="1"/>
  <c r="S2065" i="3"/>
  <c r="T2065" i="3" s="1"/>
  <c r="S2066" i="3"/>
  <c r="T2066" i="3" s="1"/>
  <c r="S2067" i="3"/>
  <c r="T2067" i="3" s="1"/>
  <c r="S2068" i="3"/>
  <c r="T2068" i="3" s="1"/>
  <c r="S2069" i="3"/>
  <c r="T2069" i="3" s="1"/>
  <c r="S2070" i="3"/>
  <c r="T2070" i="3" s="1"/>
  <c r="S2071" i="3"/>
  <c r="T2071" i="3" s="1"/>
  <c r="S2072" i="3"/>
  <c r="T2072" i="3" s="1"/>
  <c r="S2073" i="3"/>
  <c r="T2073" i="3" s="1"/>
  <c r="S2074" i="3"/>
  <c r="T2074" i="3" s="1"/>
  <c r="S2075" i="3"/>
  <c r="T2075" i="3" s="1"/>
  <c r="S2076" i="3"/>
  <c r="T2076" i="3" s="1"/>
  <c r="S2077" i="3"/>
  <c r="T2077" i="3" s="1"/>
  <c r="S2078" i="3"/>
  <c r="T2078" i="3" s="1"/>
  <c r="S2079" i="3"/>
  <c r="T2079" i="3" s="1"/>
  <c r="S2080" i="3"/>
  <c r="T2080" i="3" s="1"/>
  <c r="S2081" i="3"/>
  <c r="T2081" i="3" s="1"/>
  <c r="S2082" i="3"/>
  <c r="T2082" i="3" s="1"/>
  <c r="S2083" i="3"/>
  <c r="T2083" i="3" s="1"/>
  <c r="S2084" i="3"/>
  <c r="T2084" i="3" s="1"/>
  <c r="S2085" i="3"/>
  <c r="T2085" i="3" s="1"/>
  <c r="S2086" i="3"/>
  <c r="T2086" i="3" s="1"/>
  <c r="S2087" i="3"/>
  <c r="T2087" i="3" s="1"/>
  <c r="S2088" i="3"/>
  <c r="T2088" i="3" s="1"/>
  <c r="S2089" i="3"/>
  <c r="T2089" i="3" s="1"/>
  <c r="S2090" i="3"/>
  <c r="T2090" i="3" s="1"/>
  <c r="S2091" i="3"/>
  <c r="T2091" i="3" s="1"/>
  <c r="S2092" i="3"/>
  <c r="T2092" i="3" s="1"/>
  <c r="S2093" i="3"/>
  <c r="T2093" i="3" s="1"/>
  <c r="S2094" i="3"/>
  <c r="T2094" i="3" s="1"/>
  <c r="S2095" i="3"/>
  <c r="T2095" i="3" s="1"/>
  <c r="S2096" i="3"/>
  <c r="T2096" i="3" s="1"/>
  <c r="S2097" i="3"/>
  <c r="T2097" i="3" s="1"/>
  <c r="S2098" i="3"/>
  <c r="T2098" i="3" s="1"/>
  <c r="S2099" i="3"/>
  <c r="T2099" i="3" s="1"/>
  <c r="S2100" i="3"/>
  <c r="T2100" i="3" s="1"/>
  <c r="S2101" i="3"/>
  <c r="T2101" i="3" s="1"/>
  <c r="S2102" i="3"/>
  <c r="T2102" i="3" s="1"/>
  <c r="S2103" i="3"/>
  <c r="T2103" i="3" s="1"/>
  <c r="S2104" i="3"/>
  <c r="T2104" i="3" s="1"/>
  <c r="S2105" i="3"/>
  <c r="T2105" i="3" s="1"/>
  <c r="S2106" i="3"/>
  <c r="T2106" i="3" s="1"/>
  <c r="S2107" i="3"/>
  <c r="T2107" i="3" s="1"/>
  <c r="S2108" i="3"/>
  <c r="T2108" i="3" s="1"/>
  <c r="S2109" i="3"/>
  <c r="T2109" i="3" s="1"/>
  <c r="S2110" i="3"/>
  <c r="T2110" i="3" s="1"/>
  <c r="S2111" i="3"/>
  <c r="T2111" i="3" s="1"/>
  <c r="S2112" i="3"/>
  <c r="T2112" i="3" s="1"/>
  <c r="S2113" i="3"/>
  <c r="T2113" i="3" s="1"/>
  <c r="S2114" i="3"/>
  <c r="T2114" i="3" s="1"/>
  <c r="S2115" i="3"/>
  <c r="T2115" i="3" s="1"/>
  <c r="S2116" i="3"/>
  <c r="T2116" i="3" s="1"/>
  <c r="S2117" i="3"/>
  <c r="T2117" i="3" s="1"/>
  <c r="S2118" i="3"/>
  <c r="T2118" i="3" s="1"/>
  <c r="S2119" i="3"/>
  <c r="T2119" i="3" s="1"/>
  <c r="S2120" i="3"/>
  <c r="T2120" i="3" s="1"/>
  <c r="S2121" i="3"/>
  <c r="T2121" i="3" s="1"/>
  <c r="S2122" i="3"/>
  <c r="T2122" i="3" s="1"/>
  <c r="S2123" i="3"/>
  <c r="T2123" i="3" s="1"/>
  <c r="S2124" i="3"/>
  <c r="T2124" i="3" s="1"/>
  <c r="S2125" i="3"/>
  <c r="T2125" i="3" s="1"/>
  <c r="S2126" i="3"/>
  <c r="T2126" i="3" s="1"/>
  <c r="S2127" i="3"/>
  <c r="T2127" i="3" s="1"/>
  <c r="S2128" i="3"/>
  <c r="T2128" i="3" s="1"/>
  <c r="S2129" i="3"/>
  <c r="T2129" i="3" s="1"/>
  <c r="S2130" i="3"/>
  <c r="T2130" i="3" s="1"/>
  <c r="S2131" i="3"/>
  <c r="T2131" i="3" s="1"/>
  <c r="S2132" i="3"/>
  <c r="T2132" i="3" s="1"/>
  <c r="S2133" i="3"/>
  <c r="T2133" i="3" s="1"/>
  <c r="S2134" i="3"/>
  <c r="T2134" i="3" s="1"/>
  <c r="S2135" i="3"/>
  <c r="T2135" i="3" s="1"/>
  <c r="S2136" i="3"/>
  <c r="T2136" i="3" s="1"/>
  <c r="S2137" i="3"/>
  <c r="T2137" i="3" s="1"/>
  <c r="S2138" i="3"/>
  <c r="T2138" i="3" s="1"/>
  <c r="S2139" i="3"/>
  <c r="T2139" i="3" s="1"/>
  <c r="S2140" i="3"/>
  <c r="T2140" i="3" s="1"/>
  <c r="S2141" i="3"/>
  <c r="T2141" i="3" s="1"/>
  <c r="S2142" i="3"/>
  <c r="T2142" i="3" s="1"/>
  <c r="S2143" i="3"/>
  <c r="T2143" i="3" s="1"/>
  <c r="S2144" i="3"/>
  <c r="T2144" i="3" s="1"/>
  <c r="S2145" i="3"/>
  <c r="T2145" i="3" s="1"/>
  <c r="S2146" i="3"/>
  <c r="T2146" i="3" s="1"/>
  <c r="S2147" i="3"/>
  <c r="T2147" i="3" s="1"/>
  <c r="S2148" i="3"/>
  <c r="T2148" i="3" s="1"/>
  <c r="S2149" i="3"/>
  <c r="T2149" i="3" s="1"/>
  <c r="S2150" i="3"/>
  <c r="T2150" i="3" s="1"/>
  <c r="S2151" i="3"/>
  <c r="T2151" i="3" s="1"/>
  <c r="S2152" i="3"/>
  <c r="T2152" i="3" s="1"/>
  <c r="S2153" i="3"/>
  <c r="T2153" i="3" s="1"/>
  <c r="S2154" i="3"/>
  <c r="T2154" i="3" s="1"/>
  <c r="S2155" i="3"/>
  <c r="T2155" i="3" s="1"/>
  <c r="S2156" i="3"/>
  <c r="T2156" i="3" s="1"/>
  <c r="S2157" i="3"/>
  <c r="T2157" i="3" s="1"/>
  <c r="S2158" i="3"/>
  <c r="T2158" i="3" s="1"/>
  <c r="S2159" i="3"/>
  <c r="T2159" i="3" s="1"/>
  <c r="S2160" i="3"/>
  <c r="T2160" i="3" s="1"/>
  <c r="S2161" i="3"/>
  <c r="T2161" i="3" s="1"/>
  <c r="S2162" i="3"/>
  <c r="T2162" i="3" s="1"/>
  <c r="S2163" i="3"/>
  <c r="T2163" i="3" s="1"/>
  <c r="S2164" i="3"/>
  <c r="T2164" i="3" s="1"/>
  <c r="S2165" i="3"/>
  <c r="T2165" i="3" s="1"/>
  <c r="S2166" i="3"/>
  <c r="T2166" i="3" s="1"/>
  <c r="S2167" i="3"/>
  <c r="T2167" i="3" s="1"/>
  <c r="S2168" i="3"/>
  <c r="T2168" i="3" s="1"/>
  <c r="S2169" i="3"/>
  <c r="T2169" i="3" s="1"/>
  <c r="S2170" i="3"/>
  <c r="T2170" i="3" s="1"/>
  <c r="S2171" i="3"/>
  <c r="T2171" i="3" s="1"/>
  <c r="S2172" i="3"/>
  <c r="T2172" i="3" s="1"/>
  <c r="S2173" i="3"/>
  <c r="T2173" i="3" s="1"/>
  <c r="S2174" i="3"/>
  <c r="T2174" i="3" s="1"/>
  <c r="S2175" i="3"/>
  <c r="T2175" i="3" s="1"/>
  <c r="S2176" i="3"/>
  <c r="T2176" i="3" s="1"/>
  <c r="S2177" i="3"/>
  <c r="T2177" i="3" s="1"/>
  <c r="S2178" i="3"/>
  <c r="T2178" i="3" s="1"/>
  <c r="S2179" i="3"/>
  <c r="T2179" i="3" s="1"/>
  <c r="S2180" i="3"/>
  <c r="T2180" i="3" s="1"/>
  <c r="S2181" i="3"/>
  <c r="T2181" i="3" s="1"/>
  <c r="S2182" i="3"/>
  <c r="T2182" i="3" s="1"/>
  <c r="S2183" i="3"/>
  <c r="T2183" i="3" s="1"/>
  <c r="S2184" i="3"/>
  <c r="T2184" i="3" s="1"/>
  <c r="S2185" i="3"/>
  <c r="T2185" i="3" s="1"/>
  <c r="S2186" i="3"/>
  <c r="T2186" i="3" s="1"/>
  <c r="S2187" i="3"/>
  <c r="T2187" i="3" s="1"/>
  <c r="S2188" i="3"/>
  <c r="T2188" i="3" s="1"/>
  <c r="S2189" i="3"/>
  <c r="T2189" i="3" s="1"/>
  <c r="S2190" i="3"/>
  <c r="T2190" i="3" s="1"/>
  <c r="S2191" i="3"/>
  <c r="T2191" i="3" s="1"/>
  <c r="S2192" i="3"/>
  <c r="T2192" i="3" s="1"/>
  <c r="S2193" i="3"/>
  <c r="T2193" i="3" s="1"/>
  <c r="S2194" i="3"/>
  <c r="T2194" i="3" s="1"/>
  <c r="S2195" i="3"/>
  <c r="T2195" i="3" s="1"/>
  <c r="S2196" i="3"/>
  <c r="T2196" i="3" s="1"/>
  <c r="S2197" i="3"/>
  <c r="T2197" i="3" s="1"/>
  <c r="S2198" i="3"/>
  <c r="T2198" i="3" s="1"/>
  <c r="S2199" i="3"/>
  <c r="T2199" i="3" s="1"/>
  <c r="S2200" i="3"/>
  <c r="T2200" i="3" s="1"/>
  <c r="S2201" i="3"/>
  <c r="T2201" i="3" s="1"/>
  <c r="S2202" i="3"/>
  <c r="T2202" i="3" s="1"/>
  <c r="S2203" i="3"/>
  <c r="T2203" i="3" s="1"/>
  <c r="S2204" i="3"/>
  <c r="T2204" i="3" s="1"/>
  <c r="S2205" i="3"/>
  <c r="T2205" i="3" s="1"/>
  <c r="S2206" i="3"/>
  <c r="T2206" i="3" s="1"/>
  <c r="S2207" i="3"/>
  <c r="T2207" i="3" s="1"/>
  <c r="S2208" i="3"/>
  <c r="T2208" i="3" s="1"/>
  <c r="S2209" i="3"/>
  <c r="T2209" i="3" s="1"/>
  <c r="S2210" i="3"/>
  <c r="T2210" i="3" s="1"/>
  <c r="S2211" i="3"/>
  <c r="T2211" i="3" s="1"/>
  <c r="S2212" i="3"/>
  <c r="T2212" i="3" s="1"/>
  <c r="S2213" i="3"/>
  <c r="T2213" i="3" s="1"/>
  <c r="S2214" i="3"/>
  <c r="T2214" i="3" s="1"/>
  <c r="S2215" i="3"/>
  <c r="T2215" i="3" s="1"/>
  <c r="S2216" i="3"/>
  <c r="T2216" i="3" s="1"/>
  <c r="S2217" i="3"/>
  <c r="T2217" i="3" s="1"/>
  <c r="S2218" i="3"/>
  <c r="T2218" i="3" s="1"/>
  <c r="S2219" i="3"/>
  <c r="T2219" i="3" s="1"/>
  <c r="S2220" i="3"/>
  <c r="T2220" i="3" s="1"/>
  <c r="S2221" i="3"/>
  <c r="T2221" i="3" s="1"/>
  <c r="S2222" i="3"/>
  <c r="T2222" i="3" s="1"/>
  <c r="S2223" i="3"/>
  <c r="T2223" i="3" s="1"/>
  <c r="S2224" i="3"/>
  <c r="T2224" i="3" s="1"/>
  <c r="S2225" i="3"/>
  <c r="T2225" i="3" s="1"/>
  <c r="S2226" i="3"/>
  <c r="T2226" i="3" s="1"/>
  <c r="S2227" i="3"/>
  <c r="T2227" i="3" s="1"/>
  <c r="S2228" i="3"/>
  <c r="T2228" i="3" s="1"/>
  <c r="S2229" i="3"/>
  <c r="T2229" i="3" s="1"/>
  <c r="S2230" i="3"/>
  <c r="T2230" i="3" s="1"/>
  <c r="S2231" i="3"/>
  <c r="T2231" i="3" s="1"/>
  <c r="S2232" i="3"/>
  <c r="T2232" i="3" s="1"/>
  <c r="S2233" i="3"/>
  <c r="T2233" i="3" s="1"/>
  <c r="S2234" i="3"/>
  <c r="T2234" i="3" s="1"/>
  <c r="S2235" i="3"/>
  <c r="T2235" i="3" s="1"/>
  <c r="S2236" i="3"/>
  <c r="T2236" i="3" s="1"/>
  <c r="S2237" i="3"/>
  <c r="T2237" i="3" s="1"/>
  <c r="S2238" i="3"/>
  <c r="T2238" i="3" s="1"/>
  <c r="S2239" i="3"/>
  <c r="T2239" i="3" s="1"/>
  <c r="S2240" i="3"/>
  <c r="T2240" i="3" s="1"/>
  <c r="S2241" i="3"/>
  <c r="T2241" i="3" s="1"/>
  <c r="S2242" i="3"/>
  <c r="T2242" i="3" s="1"/>
  <c r="S2243" i="3"/>
  <c r="T2243" i="3" s="1"/>
  <c r="S2244" i="3"/>
  <c r="T2244" i="3" s="1"/>
  <c r="S2300" i="3"/>
  <c r="T2300" i="3" s="1"/>
  <c r="S2301" i="3"/>
  <c r="T2301" i="3" s="1"/>
  <c r="S2302" i="3"/>
  <c r="T2302" i="3" s="1"/>
  <c r="S2303" i="3"/>
  <c r="T2303" i="3" s="1"/>
  <c r="S2304" i="3"/>
  <c r="T2304" i="3" s="1"/>
  <c r="S2305" i="3"/>
  <c r="T2305" i="3" s="1"/>
  <c r="S2306" i="3"/>
  <c r="T2306" i="3" s="1"/>
  <c r="S2307" i="3"/>
  <c r="T2307" i="3" s="1"/>
  <c r="S2308" i="3"/>
  <c r="T2308" i="3" s="1"/>
  <c r="S2309" i="3"/>
  <c r="T2309" i="3" s="1"/>
  <c r="S2310" i="3"/>
  <c r="T2310" i="3" s="1"/>
  <c r="S2311" i="3"/>
  <c r="T2311" i="3" s="1"/>
  <c r="S2312" i="3"/>
  <c r="T2312" i="3" s="1"/>
  <c r="S2313" i="3"/>
  <c r="T2313" i="3" s="1"/>
  <c r="S2314" i="3"/>
  <c r="T2314" i="3" s="1"/>
  <c r="S2315" i="3"/>
  <c r="T2315" i="3" s="1"/>
  <c r="S2316" i="3"/>
  <c r="T2316" i="3" s="1"/>
  <c r="S2317" i="3"/>
  <c r="T2317" i="3" s="1"/>
  <c r="S2318" i="3"/>
  <c r="T2318" i="3" s="1"/>
  <c r="S2319" i="3"/>
  <c r="T2319" i="3" s="1"/>
  <c r="S2320" i="3"/>
  <c r="T2320" i="3" s="1"/>
  <c r="S2321" i="3"/>
  <c r="T2321" i="3" s="1"/>
  <c r="S2322" i="3"/>
  <c r="T2322" i="3" s="1"/>
  <c r="S2323" i="3"/>
  <c r="T2323" i="3" s="1"/>
  <c r="S2324" i="3"/>
  <c r="T2324" i="3" s="1"/>
  <c r="S2325" i="3"/>
  <c r="T2325" i="3" s="1"/>
  <c r="S2326" i="3"/>
  <c r="T2326" i="3" s="1"/>
  <c r="S2327" i="3"/>
  <c r="T2327" i="3" s="1"/>
  <c r="S2328" i="3"/>
  <c r="T2328" i="3" s="1"/>
  <c r="S2329" i="3"/>
  <c r="T2329" i="3" s="1"/>
  <c r="S2330" i="3"/>
  <c r="T2330" i="3" s="1"/>
  <c r="S2331" i="3"/>
  <c r="T2331" i="3" s="1"/>
  <c r="S2332" i="3"/>
  <c r="T2332" i="3" s="1"/>
  <c r="S2333" i="3"/>
  <c r="T2333" i="3" s="1"/>
  <c r="S2334" i="3"/>
  <c r="T2334" i="3" s="1"/>
  <c r="S2335" i="3"/>
  <c r="T2335" i="3" s="1"/>
  <c r="S2336" i="3"/>
  <c r="T2336" i="3" s="1"/>
  <c r="S2337" i="3"/>
  <c r="T2337" i="3" s="1"/>
  <c r="S2338" i="3"/>
  <c r="T2338" i="3" s="1"/>
  <c r="S2339" i="3"/>
  <c r="T2339" i="3" s="1"/>
  <c r="S2340" i="3"/>
  <c r="T2340" i="3" s="1"/>
  <c r="S2341" i="3"/>
  <c r="T2341" i="3" s="1"/>
  <c r="S2342" i="3"/>
  <c r="T2342" i="3" s="1"/>
  <c r="S2343" i="3"/>
  <c r="T2343" i="3" s="1"/>
  <c r="S2344" i="3"/>
  <c r="T2344" i="3" s="1"/>
  <c r="S2345" i="3"/>
  <c r="T2345" i="3" s="1"/>
  <c r="S2346" i="3"/>
  <c r="T2346" i="3" s="1"/>
  <c r="S2347" i="3"/>
  <c r="T2347" i="3" s="1"/>
  <c r="S2348" i="3"/>
  <c r="T2348" i="3" s="1"/>
  <c r="S2349" i="3"/>
  <c r="T2349" i="3" s="1"/>
  <c r="S2350" i="3"/>
  <c r="T2350" i="3" s="1"/>
  <c r="S2351" i="3"/>
  <c r="T2351" i="3" s="1"/>
  <c r="S2352" i="3"/>
  <c r="T2352" i="3" s="1"/>
  <c r="S2353" i="3"/>
  <c r="T2353" i="3" s="1"/>
  <c r="S2354" i="3"/>
  <c r="T2354" i="3" s="1"/>
  <c r="S2392" i="3"/>
  <c r="T2392" i="3" s="1"/>
  <c r="S2393" i="3"/>
  <c r="T2393" i="3" s="1"/>
  <c r="S2394" i="3"/>
  <c r="T2394" i="3" s="1"/>
  <c r="S2395" i="3"/>
  <c r="T2395" i="3" s="1"/>
  <c r="S2396" i="3"/>
  <c r="T2396" i="3" s="1"/>
  <c r="S2397" i="3"/>
  <c r="T2397" i="3" s="1"/>
  <c r="S2398" i="3"/>
  <c r="T2398" i="3" s="1"/>
  <c r="S2399" i="3"/>
  <c r="T2399" i="3" s="1"/>
  <c r="S2401" i="3"/>
  <c r="T2401" i="3" s="1"/>
  <c r="S2402" i="3"/>
  <c r="T2402" i="3" s="1"/>
  <c r="S2403" i="3"/>
  <c r="T2403" i="3" s="1"/>
  <c r="S2404" i="3"/>
  <c r="T2404" i="3" s="1"/>
  <c r="S2405" i="3"/>
  <c r="T2405" i="3" s="1"/>
  <c r="S2406" i="3"/>
  <c r="T2406" i="3" s="1"/>
  <c r="S2407" i="3"/>
  <c r="T2407" i="3" s="1"/>
  <c r="S2408" i="3"/>
  <c r="T2408" i="3" s="1"/>
  <c r="S2410" i="3"/>
  <c r="T2410" i="3" s="1"/>
  <c r="S2411" i="3"/>
  <c r="T2411" i="3" s="1"/>
  <c r="S2412" i="3"/>
  <c r="T2412" i="3" s="1"/>
  <c r="S2413" i="3"/>
  <c r="T2413" i="3" s="1"/>
  <c r="S2414" i="3"/>
  <c r="T2414" i="3" s="1"/>
  <c r="S2415" i="3"/>
  <c r="T2415" i="3" s="1"/>
  <c r="S2416" i="3"/>
  <c r="T2416" i="3" s="1"/>
  <c r="S2417" i="3"/>
  <c r="T2417" i="3" s="1"/>
  <c r="S2419" i="3"/>
  <c r="T2419" i="3" s="1"/>
  <c r="S2420" i="3"/>
  <c r="T2420" i="3" s="1"/>
  <c r="S2421" i="3"/>
  <c r="T2421" i="3" s="1"/>
  <c r="S2422" i="3"/>
  <c r="T2422" i="3" s="1"/>
  <c r="S2423" i="3"/>
  <c r="T2423" i="3" s="1"/>
  <c r="S2424" i="3"/>
  <c r="T2424" i="3" s="1"/>
  <c r="S2425" i="3"/>
  <c r="T2425" i="3" s="1"/>
  <c r="S2426" i="3"/>
  <c r="T2426" i="3" s="1"/>
  <c r="S2445" i="3"/>
  <c r="T2445" i="3" s="1"/>
  <c r="S2446" i="3"/>
  <c r="T2446" i="3" s="1"/>
  <c r="S2447" i="3"/>
  <c r="T2447" i="3" s="1"/>
  <c r="S2448" i="3"/>
  <c r="T2448" i="3" s="1"/>
  <c r="S2449" i="3"/>
  <c r="T2449" i="3" s="1"/>
  <c r="S2450" i="3"/>
  <c r="T2450" i="3" s="1"/>
  <c r="S2451" i="3"/>
  <c r="T2451" i="3" s="1"/>
  <c r="S2452" i="3"/>
  <c r="T2452" i="3" s="1"/>
  <c r="S2453" i="3"/>
  <c r="T2453" i="3" s="1"/>
  <c r="S2454" i="3"/>
  <c r="T2454" i="3" s="1"/>
  <c r="S2455" i="3"/>
  <c r="T2455" i="3" s="1"/>
  <c r="S2456" i="3"/>
  <c r="T2456" i="3" s="1"/>
  <c r="S2457" i="3"/>
  <c r="T2457" i="3" s="1"/>
  <c r="S2458" i="3"/>
  <c r="T2458" i="3" s="1"/>
  <c r="S2459" i="3"/>
  <c r="T2459" i="3" s="1"/>
  <c r="S2460" i="3"/>
  <c r="T2460" i="3" s="1"/>
  <c r="S2461" i="3"/>
  <c r="T2461" i="3" s="1"/>
  <c r="S2462" i="3"/>
  <c r="T2462" i="3" s="1"/>
  <c r="S2508" i="3"/>
  <c r="T2508" i="3" s="1"/>
  <c r="S2509" i="3"/>
  <c r="T2509" i="3" s="1"/>
  <c r="S2510" i="3"/>
  <c r="T2510" i="3" s="1"/>
  <c r="S2511" i="3"/>
  <c r="T2511" i="3" s="1"/>
  <c r="S2512" i="3"/>
  <c r="T2512" i="3" s="1"/>
  <c r="S2513" i="3"/>
  <c r="T2513" i="3" s="1"/>
  <c r="S2514" i="3"/>
  <c r="T2514" i="3" s="1"/>
  <c r="S2515" i="3"/>
  <c r="T2515" i="3" s="1"/>
  <c r="S2516" i="3"/>
  <c r="T2516" i="3" s="1"/>
  <c r="S2517" i="3"/>
  <c r="T2517" i="3" s="1"/>
  <c r="S2518" i="3"/>
  <c r="T2518" i="3" s="1"/>
  <c r="S2519" i="3"/>
  <c r="T2519" i="3" s="1"/>
  <c r="S2520" i="3"/>
  <c r="T2520" i="3" s="1"/>
  <c r="S2521" i="3"/>
  <c r="T2521" i="3" s="1"/>
  <c r="S2522" i="3"/>
  <c r="T2522" i="3" s="1"/>
  <c r="S2523" i="3"/>
  <c r="T2523" i="3" s="1"/>
  <c r="S2524" i="3"/>
  <c r="T2524" i="3" s="1"/>
  <c r="S2525" i="3"/>
  <c r="T2525" i="3" s="1"/>
  <c r="S2526" i="3"/>
  <c r="T2526" i="3" s="1"/>
  <c r="S2527" i="3"/>
  <c r="T2527" i="3" s="1"/>
  <c r="S2528" i="3"/>
  <c r="T2528" i="3" s="1"/>
  <c r="S2529" i="3"/>
  <c r="T2529" i="3" s="1"/>
  <c r="S2530" i="3"/>
  <c r="T2530" i="3" s="1"/>
  <c r="S2531" i="3"/>
  <c r="T2531" i="3" s="1"/>
  <c r="S2532" i="3"/>
  <c r="T2532" i="3" s="1"/>
  <c r="S2533" i="3"/>
  <c r="T2533" i="3" s="1"/>
  <c r="S2534" i="3"/>
  <c r="T2534" i="3" s="1"/>
  <c r="S2535" i="3"/>
  <c r="T2535" i="3" s="1"/>
  <c r="S2536" i="3"/>
  <c r="T2536" i="3" s="1"/>
  <c r="S2537" i="3"/>
  <c r="T2537" i="3" s="1"/>
  <c r="S2538" i="3"/>
  <c r="T2538" i="3" s="1"/>
  <c r="S2539" i="3"/>
  <c r="T2539" i="3" s="1"/>
  <c r="S2540" i="3"/>
  <c r="T2540" i="3" s="1"/>
  <c r="S2541" i="3"/>
  <c r="T2541" i="3" s="1"/>
  <c r="S2542" i="3"/>
  <c r="T2542" i="3" s="1"/>
  <c r="S2543" i="3"/>
  <c r="T2543" i="3" s="1"/>
  <c r="S2544" i="3"/>
  <c r="T2544" i="3" s="1"/>
  <c r="S2545" i="3"/>
  <c r="T2545" i="3" s="1"/>
  <c r="S2546" i="3"/>
  <c r="T2546" i="3" s="1"/>
  <c r="S2547" i="3"/>
  <c r="T2547" i="3" s="1"/>
  <c r="S2548" i="3"/>
  <c r="T2548" i="3" s="1"/>
  <c r="S2549" i="3"/>
  <c r="T2549" i="3" s="1"/>
  <c r="S2550" i="3"/>
  <c r="T2550" i="3" s="1"/>
  <c r="S2551" i="3"/>
  <c r="T2551" i="3" s="1"/>
  <c r="S2552" i="3"/>
  <c r="T2552" i="3" s="1"/>
  <c r="S2613" i="3"/>
  <c r="T2613" i="3" s="1"/>
  <c r="S2614" i="3"/>
  <c r="T2614" i="3" s="1"/>
  <c r="S2615" i="3"/>
  <c r="T2615" i="3" s="1"/>
  <c r="S2616" i="3"/>
  <c r="T2616" i="3" s="1"/>
  <c r="S2617" i="3"/>
  <c r="T2617" i="3" s="1"/>
  <c r="S2618" i="3"/>
  <c r="T2618" i="3" s="1"/>
  <c r="S2619" i="3"/>
  <c r="T2619" i="3" s="1"/>
  <c r="S2620" i="3"/>
  <c r="T2620" i="3" s="1"/>
  <c r="S2621" i="3"/>
  <c r="T2621" i="3" s="1"/>
  <c r="S2622" i="3"/>
  <c r="T2622" i="3" s="1"/>
  <c r="S2623" i="3"/>
  <c r="T2623" i="3" s="1"/>
  <c r="S2624" i="3"/>
  <c r="T2624" i="3" s="1"/>
  <c r="S2625" i="3"/>
  <c r="T2625" i="3" s="1"/>
  <c r="S2626" i="3"/>
  <c r="T2626" i="3" s="1"/>
  <c r="S2627" i="3"/>
  <c r="T2627" i="3" s="1"/>
  <c r="S2628" i="3"/>
  <c r="T2628" i="3" s="1"/>
  <c r="S2629" i="3"/>
  <c r="T2629" i="3" s="1"/>
  <c r="S2630" i="3"/>
  <c r="T2630" i="3" s="1"/>
  <c r="S2631" i="3"/>
  <c r="T2631" i="3" s="1"/>
  <c r="S2632" i="3"/>
  <c r="T2632" i="3" s="1"/>
  <c r="S2633" i="3"/>
  <c r="T2633" i="3" s="1"/>
  <c r="S2634" i="3"/>
  <c r="T2634" i="3" s="1"/>
  <c r="S2635" i="3"/>
  <c r="T2635" i="3" s="1"/>
  <c r="S2636" i="3"/>
  <c r="T2636" i="3" s="1"/>
  <c r="S2637" i="3"/>
  <c r="T2637" i="3" s="1"/>
  <c r="S2638" i="3"/>
  <c r="T2638" i="3" s="1"/>
  <c r="S2639" i="3"/>
  <c r="T2639" i="3" s="1"/>
  <c r="S2640" i="3"/>
  <c r="T2640" i="3" s="1"/>
  <c r="S2641" i="3"/>
  <c r="T2641" i="3" s="1"/>
  <c r="S2642" i="3"/>
  <c r="T2642" i="3" s="1"/>
  <c r="S2643" i="3"/>
  <c r="T2643" i="3" s="1"/>
  <c r="S2644" i="3"/>
  <c r="T2644" i="3" s="1"/>
  <c r="S2645" i="3"/>
  <c r="T2645" i="3" s="1"/>
  <c r="S2646" i="3"/>
  <c r="T2646" i="3" s="1"/>
  <c r="S2647" i="3"/>
  <c r="T2647" i="3" s="1"/>
  <c r="S2648" i="3"/>
  <c r="T2648" i="3" s="1"/>
  <c r="S2649" i="3"/>
  <c r="T2649" i="3" s="1"/>
  <c r="S2650" i="3"/>
  <c r="T2650" i="3" s="1"/>
  <c r="S2651" i="3"/>
  <c r="T2651" i="3" s="1"/>
  <c r="S2652" i="3"/>
  <c r="T2652" i="3" s="1"/>
  <c r="S2653" i="3"/>
  <c r="T2653" i="3" s="1"/>
  <c r="S2654" i="3"/>
  <c r="T2654" i="3" s="1"/>
  <c r="S2655" i="3"/>
  <c r="T2655" i="3" s="1"/>
  <c r="S2656" i="3"/>
  <c r="T2656" i="3" s="1"/>
  <c r="S2657" i="3"/>
  <c r="T2657" i="3" s="1"/>
  <c r="S2658" i="3"/>
  <c r="T2658" i="3" s="1"/>
  <c r="S2659" i="3"/>
  <c r="T2659" i="3" s="1"/>
  <c r="S2660" i="3"/>
  <c r="T2660" i="3" s="1"/>
  <c r="S2661" i="3"/>
  <c r="T2661" i="3" s="1"/>
  <c r="S2662" i="3"/>
  <c r="T2662" i="3" s="1"/>
  <c r="S2663" i="3"/>
  <c r="T2663" i="3" s="1"/>
  <c r="S2664" i="3"/>
  <c r="T2664" i="3" s="1"/>
  <c r="S2665" i="3"/>
  <c r="T2665" i="3" s="1"/>
  <c r="S2666" i="3"/>
  <c r="T2666" i="3" s="1"/>
  <c r="S2667" i="3"/>
  <c r="T2667" i="3" s="1"/>
  <c r="S2668" i="3"/>
  <c r="T2668" i="3" s="1"/>
  <c r="S2669" i="3"/>
  <c r="T2669" i="3" s="1"/>
  <c r="S2670" i="3"/>
  <c r="T2670" i="3" s="1"/>
  <c r="S2671" i="3"/>
  <c r="T2671" i="3" s="1"/>
  <c r="S2672" i="3"/>
  <c r="T2672" i="3" s="1"/>
  <c r="S2689" i="3"/>
  <c r="T2689" i="3" s="1"/>
  <c r="S2690" i="3"/>
  <c r="T2690" i="3" s="1"/>
  <c r="S2691" i="3"/>
  <c r="T2691" i="3" s="1"/>
  <c r="S2692" i="3"/>
  <c r="T2692" i="3" s="1"/>
  <c r="S2693" i="3"/>
  <c r="T2693" i="3" s="1"/>
  <c r="S2694" i="3"/>
  <c r="T2694" i="3" s="1"/>
  <c r="S2695" i="3"/>
  <c r="T2695" i="3" s="1"/>
  <c r="S2696" i="3"/>
  <c r="T2696" i="3" s="1"/>
  <c r="S2697" i="3"/>
  <c r="T2697" i="3" s="1"/>
  <c r="S2698" i="3"/>
  <c r="T2698" i="3" s="1"/>
  <c r="S2699" i="3"/>
  <c r="T2699" i="3" s="1"/>
  <c r="S2700" i="3"/>
  <c r="T2700" i="3" s="1"/>
  <c r="S2701" i="3"/>
  <c r="T2701" i="3" s="1"/>
  <c r="S2702" i="3"/>
  <c r="T2702" i="3" s="1"/>
  <c r="S2703" i="3"/>
  <c r="T2703" i="3" s="1"/>
  <c r="S2704" i="3"/>
  <c r="T2704" i="3" s="1"/>
  <c r="S2795" i="3"/>
  <c r="T2795" i="3" s="1"/>
  <c r="S2796" i="3"/>
  <c r="T2796" i="3" s="1"/>
  <c r="S2797" i="3"/>
  <c r="T2797" i="3" s="1"/>
  <c r="S2798" i="3"/>
  <c r="T2798" i="3" s="1"/>
  <c r="S2799" i="3"/>
  <c r="T2799" i="3" s="1"/>
  <c r="S2800" i="3"/>
  <c r="T2800" i="3" s="1"/>
  <c r="S2801" i="3"/>
  <c r="T2801" i="3" s="1"/>
  <c r="S2802" i="3"/>
  <c r="T2802" i="3" s="1"/>
  <c r="S2803" i="3"/>
  <c r="T2803" i="3" s="1"/>
  <c r="S2804" i="3"/>
  <c r="T2804" i="3" s="1"/>
  <c r="S2805" i="3"/>
  <c r="T2805" i="3" s="1"/>
  <c r="S2806" i="3"/>
  <c r="T2806" i="3" s="1"/>
  <c r="S2807" i="3"/>
  <c r="T2807" i="3" s="1"/>
  <c r="S2808" i="3"/>
  <c r="T2808" i="3" s="1"/>
  <c r="S2809" i="3"/>
  <c r="T2809" i="3" s="1"/>
  <c r="S2810" i="3"/>
  <c r="T2810" i="3" s="1"/>
  <c r="S2811" i="3"/>
  <c r="T2811" i="3" s="1"/>
  <c r="S2812" i="3"/>
  <c r="T2812" i="3" s="1"/>
  <c r="S2813" i="3"/>
  <c r="T2813" i="3" s="1"/>
  <c r="S2814" i="3"/>
  <c r="T2814" i="3" s="1"/>
  <c r="S2815" i="3"/>
  <c r="T2815" i="3" s="1"/>
  <c r="S2816" i="3"/>
  <c r="T2816" i="3" s="1"/>
  <c r="S2817" i="3"/>
  <c r="T2817" i="3" s="1"/>
  <c r="S2818" i="3"/>
  <c r="T2818" i="3" s="1"/>
  <c r="S2819" i="3"/>
  <c r="T2819" i="3" s="1"/>
  <c r="S2820" i="3"/>
  <c r="T2820" i="3" s="1"/>
  <c r="S2821" i="3"/>
  <c r="T2821" i="3" s="1"/>
  <c r="S2822" i="3"/>
  <c r="T2822" i="3" s="1"/>
  <c r="S2823" i="3"/>
  <c r="T2823" i="3" s="1"/>
  <c r="S2824" i="3"/>
  <c r="T2824" i="3" s="1"/>
  <c r="S2825" i="3"/>
  <c r="T2825" i="3" s="1"/>
  <c r="S2826" i="3"/>
  <c r="T2826" i="3" s="1"/>
  <c r="S2827" i="3"/>
  <c r="T2827" i="3" s="1"/>
  <c r="S2828" i="3"/>
  <c r="T2828" i="3" s="1"/>
  <c r="S2829" i="3"/>
  <c r="T2829" i="3" s="1"/>
  <c r="S2830" i="3"/>
  <c r="T2830" i="3" s="1"/>
  <c r="S2831" i="3"/>
  <c r="T2831" i="3" s="1"/>
  <c r="S2832" i="3"/>
  <c r="T2832" i="3" s="1"/>
  <c r="S2833" i="3"/>
  <c r="T2833" i="3" s="1"/>
  <c r="S2834" i="3"/>
  <c r="T2834" i="3" s="1"/>
  <c r="S2835" i="3"/>
  <c r="T2835" i="3" s="1"/>
  <c r="S2836" i="3"/>
  <c r="T2836" i="3" s="1"/>
  <c r="S2837" i="3"/>
  <c r="T2837" i="3" s="1"/>
  <c r="S2838" i="3"/>
  <c r="T2838" i="3" s="1"/>
  <c r="S2839" i="3"/>
  <c r="T2839" i="3" s="1"/>
  <c r="S2840" i="3"/>
  <c r="T2840" i="3" s="1"/>
  <c r="S2841" i="3"/>
  <c r="T2841" i="3" s="1"/>
  <c r="S2842" i="3"/>
  <c r="T2842" i="3" s="1"/>
  <c r="S2843" i="3"/>
  <c r="T2843" i="3" s="1"/>
  <c r="S2844" i="3"/>
  <c r="T2844" i="3" s="1"/>
  <c r="S2845" i="3"/>
  <c r="T2845" i="3" s="1"/>
  <c r="S2846" i="3"/>
  <c r="T2846" i="3" s="1"/>
  <c r="S2847" i="3"/>
  <c r="T2847" i="3" s="1"/>
  <c r="S2848" i="3"/>
  <c r="T2848" i="3" s="1"/>
  <c r="S2849" i="3"/>
  <c r="T2849" i="3" s="1"/>
  <c r="S2850" i="3"/>
  <c r="T2850" i="3" s="1"/>
  <c r="S2851" i="3"/>
  <c r="T2851" i="3" s="1"/>
  <c r="S2852" i="3"/>
  <c r="T2852" i="3" s="1"/>
  <c r="S2853" i="3"/>
  <c r="T2853" i="3" s="1"/>
  <c r="S2854" i="3"/>
  <c r="T2854" i="3" s="1"/>
  <c r="S2855" i="3"/>
  <c r="T2855" i="3" s="1"/>
  <c r="S2856" i="3"/>
  <c r="T2856" i="3" s="1"/>
  <c r="S2857" i="3"/>
  <c r="T2857" i="3" s="1"/>
  <c r="S2858" i="3"/>
  <c r="T2858" i="3" s="1"/>
  <c r="S2859" i="3"/>
  <c r="T2859" i="3" s="1"/>
  <c r="S2860" i="3"/>
  <c r="T2860" i="3" s="1"/>
  <c r="S2861" i="3"/>
  <c r="T2861" i="3" s="1"/>
  <c r="S2862" i="3"/>
  <c r="T2862" i="3" s="1"/>
  <c r="S2863" i="3"/>
  <c r="T2863" i="3" s="1"/>
  <c r="S2864" i="3"/>
  <c r="T2864" i="3" s="1"/>
  <c r="S2865" i="3"/>
  <c r="T2865" i="3" s="1"/>
  <c r="S2866" i="3"/>
  <c r="T2866" i="3" s="1"/>
  <c r="S2867" i="3"/>
  <c r="T2867" i="3" s="1"/>
  <c r="S2868" i="3"/>
  <c r="T2868" i="3" s="1"/>
  <c r="S2869" i="3"/>
  <c r="T2869" i="3" s="1"/>
  <c r="S2870" i="3"/>
  <c r="T2870" i="3" s="1"/>
  <c r="S2871" i="3"/>
  <c r="T2871" i="3" s="1"/>
  <c r="S2872" i="3"/>
  <c r="T2872" i="3" s="1"/>
  <c r="S2873" i="3"/>
  <c r="T2873" i="3" s="1"/>
  <c r="S2874" i="3"/>
  <c r="T2874" i="3" s="1"/>
  <c r="S2875" i="3"/>
  <c r="T2875" i="3" s="1"/>
  <c r="S2876" i="3"/>
  <c r="T2876" i="3" s="1"/>
  <c r="S2877" i="3"/>
  <c r="T2877" i="3" s="1"/>
  <c r="S2878" i="3"/>
  <c r="T2878" i="3" s="1"/>
  <c r="S2879" i="3"/>
  <c r="T2879" i="3" s="1"/>
  <c r="S2880" i="3"/>
  <c r="T2880" i="3" s="1"/>
  <c r="S2881" i="3"/>
  <c r="T2881" i="3" s="1"/>
  <c r="S2882" i="3"/>
  <c r="T2882" i="3" s="1"/>
  <c r="S2883" i="3"/>
  <c r="T2883" i="3" s="1"/>
  <c r="S2884" i="3"/>
  <c r="T2884" i="3" s="1"/>
  <c r="S2930" i="3"/>
  <c r="T2930" i="3" s="1"/>
  <c r="S2931" i="3"/>
  <c r="T2931" i="3" s="1"/>
  <c r="S2932" i="3"/>
  <c r="T2932" i="3" s="1"/>
  <c r="S2933" i="3"/>
  <c r="T2933" i="3" s="1"/>
  <c r="S2934" i="3"/>
  <c r="T2934" i="3" s="1"/>
  <c r="S2935" i="3"/>
  <c r="T2935" i="3" s="1"/>
  <c r="S2936" i="3"/>
  <c r="T2936" i="3" s="1"/>
  <c r="S2937" i="3"/>
  <c r="T2937" i="3" s="1"/>
  <c r="S2938" i="3"/>
  <c r="T2938" i="3" s="1"/>
  <c r="S2939" i="3"/>
  <c r="T2939" i="3" s="1"/>
  <c r="S2940" i="3"/>
  <c r="T2940" i="3" s="1"/>
  <c r="S2941" i="3"/>
  <c r="T2941" i="3" s="1"/>
  <c r="S2942" i="3"/>
  <c r="T2942" i="3" s="1"/>
  <c r="S2943" i="3"/>
  <c r="T2943" i="3" s="1"/>
  <c r="S2944" i="3"/>
  <c r="T2944" i="3" s="1"/>
  <c r="S2945" i="3"/>
  <c r="T2945" i="3" s="1"/>
  <c r="S2946" i="3"/>
  <c r="T2946" i="3" s="1"/>
  <c r="S2947" i="3"/>
  <c r="T2947" i="3" s="1"/>
  <c r="S2948" i="3"/>
  <c r="T2948" i="3" s="1"/>
  <c r="S2949" i="3"/>
  <c r="T2949" i="3" s="1"/>
  <c r="S2950" i="3"/>
  <c r="T2950" i="3" s="1"/>
  <c r="S2951" i="3"/>
  <c r="T2951" i="3" s="1"/>
  <c r="S2952" i="3"/>
  <c r="T2952" i="3" s="1"/>
  <c r="S2953" i="3"/>
  <c r="T2953" i="3" s="1"/>
  <c r="S2954" i="3"/>
  <c r="T2954" i="3" s="1"/>
  <c r="S2955" i="3"/>
  <c r="T2955" i="3" s="1"/>
  <c r="S2956" i="3"/>
  <c r="T2956" i="3" s="1"/>
  <c r="S2957" i="3"/>
  <c r="T2957" i="3" s="1"/>
  <c r="S2958" i="3"/>
  <c r="T2958" i="3" s="1"/>
  <c r="S2959" i="3"/>
  <c r="T2959" i="3" s="1"/>
  <c r="S2960" i="3"/>
  <c r="T2960" i="3" s="1"/>
  <c r="S2961" i="3"/>
  <c r="T2961" i="3" s="1"/>
  <c r="S2962" i="3"/>
  <c r="T2962" i="3" s="1"/>
  <c r="S2963" i="3"/>
  <c r="T2963" i="3" s="1"/>
  <c r="S2964" i="3"/>
  <c r="T2964" i="3" s="1"/>
  <c r="S2965" i="3"/>
  <c r="T2965" i="3" s="1"/>
  <c r="S2966" i="3"/>
  <c r="T2966" i="3" s="1"/>
  <c r="S2967" i="3"/>
  <c r="T2967" i="3" s="1"/>
  <c r="S2968" i="3"/>
  <c r="T2968" i="3" s="1"/>
  <c r="S2969" i="3"/>
  <c r="T2969" i="3" s="1"/>
  <c r="S2970" i="3"/>
  <c r="T2970" i="3" s="1"/>
  <c r="S2971" i="3"/>
  <c r="T2971" i="3" s="1"/>
  <c r="S2972" i="3"/>
  <c r="T2972" i="3" s="1"/>
  <c r="S2973" i="3"/>
  <c r="T2973" i="3" s="1"/>
  <c r="S2974" i="3"/>
  <c r="T2974" i="3" s="1"/>
  <c r="S2993" i="3"/>
  <c r="T2993" i="3" s="1"/>
  <c r="S2994" i="3"/>
  <c r="T2994" i="3" s="1"/>
  <c r="S2995" i="3"/>
  <c r="T2995" i="3" s="1"/>
  <c r="S2996" i="3"/>
  <c r="T2996" i="3" s="1"/>
  <c r="S2997" i="3"/>
  <c r="T2997" i="3" s="1"/>
  <c r="S2998" i="3"/>
  <c r="T2998" i="3" s="1"/>
  <c r="S2999" i="3"/>
  <c r="T2999" i="3" s="1"/>
  <c r="S3000" i="3"/>
  <c r="T3000" i="3" s="1"/>
  <c r="S3001" i="3"/>
  <c r="T3001" i="3" s="1"/>
  <c r="S3002" i="3"/>
  <c r="T3002" i="3" s="1"/>
  <c r="S3003" i="3"/>
  <c r="T3003" i="3" s="1"/>
  <c r="S3004" i="3"/>
  <c r="T3004" i="3" s="1"/>
  <c r="S3005" i="3"/>
  <c r="T3005" i="3" s="1"/>
  <c r="S3006" i="3"/>
  <c r="T3006" i="3" s="1"/>
  <c r="S3007" i="3"/>
  <c r="T3007" i="3" s="1"/>
  <c r="S3008" i="3"/>
  <c r="T3008" i="3" s="1"/>
  <c r="S3009" i="3"/>
  <c r="T3009" i="3" s="1"/>
  <c r="S3010" i="3"/>
  <c r="T3010" i="3" s="1"/>
  <c r="S3023" i="3"/>
  <c r="T3023" i="3" s="1"/>
  <c r="S3024" i="3"/>
  <c r="T3024" i="3" s="1"/>
  <c r="S3025" i="3"/>
  <c r="T3025" i="3" s="1"/>
  <c r="S3026" i="3"/>
  <c r="T3026" i="3" s="1"/>
  <c r="S3027" i="3"/>
  <c r="T3027" i="3" s="1"/>
  <c r="S3028" i="3"/>
  <c r="T3028" i="3" s="1"/>
  <c r="S3029" i="3"/>
  <c r="T3029" i="3" s="1"/>
  <c r="S3030" i="3"/>
  <c r="T3030" i="3" s="1"/>
  <c r="S3031" i="3"/>
  <c r="T3031" i="3" s="1"/>
  <c r="S3032" i="3"/>
  <c r="T3032" i="3" s="1"/>
  <c r="S3033" i="3"/>
  <c r="T3033" i="3" s="1"/>
  <c r="S3034" i="3"/>
  <c r="T3034" i="3" s="1"/>
  <c r="S3045" i="3"/>
  <c r="T3045" i="3" s="1"/>
  <c r="S3046" i="3"/>
  <c r="T3046" i="3" s="1"/>
  <c r="S3047" i="3"/>
  <c r="T3047" i="3" s="1"/>
  <c r="S3048" i="3"/>
  <c r="T3048" i="3" s="1"/>
  <c r="S3051" i="3"/>
  <c r="T3051" i="3" s="1"/>
  <c r="S3052" i="3"/>
  <c r="T3052" i="3" s="1"/>
  <c r="S3054" i="3"/>
  <c r="T3054" i="3" s="1"/>
  <c r="S3055" i="3"/>
  <c r="T3055" i="3" s="1"/>
  <c r="S3057" i="3"/>
  <c r="T3057" i="3" s="1"/>
  <c r="S3058" i="3"/>
  <c r="T3058" i="3" s="1"/>
  <c r="S3059" i="3"/>
  <c r="T3059" i="3" s="1"/>
  <c r="S3060" i="3"/>
  <c r="T3060" i="3" s="1"/>
  <c r="S3061" i="3"/>
  <c r="T3061" i="3" s="1"/>
  <c r="S3062" i="3"/>
  <c r="T3062" i="3" s="1"/>
  <c r="S3063" i="3"/>
  <c r="T3063" i="3" s="1"/>
  <c r="S3065" i="3"/>
  <c r="T3065" i="3" s="1"/>
  <c r="S3066" i="3"/>
  <c r="T3066" i="3" s="1"/>
  <c r="S3068" i="3"/>
  <c r="T3068" i="3" s="1"/>
  <c r="S3069" i="3"/>
  <c r="T3069" i="3" s="1"/>
  <c r="S3071" i="3"/>
  <c r="T3071" i="3" s="1"/>
  <c r="S3072" i="3"/>
  <c r="T3072" i="3" s="1"/>
  <c r="S3073" i="3"/>
  <c r="T3073" i="3" s="1"/>
  <c r="S3074" i="3"/>
  <c r="T3074" i="3" s="1"/>
  <c r="S3075" i="3"/>
  <c r="T3075" i="3" s="1"/>
  <c r="S3076" i="3"/>
  <c r="T3076" i="3" s="1"/>
  <c r="S3077" i="3"/>
  <c r="T3077" i="3" s="1"/>
  <c r="S3079" i="3"/>
  <c r="T3079" i="3" s="1"/>
  <c r="S3080" i="3"/>
  <c r="T3080" i="3" s="1"/>
  <c r="S3082" i="3"/>
  <c r="T3082" i="3" s="1"/>
  <c r="S3083" i="3"/>
  <c r="T3083" i="3" s="1"/>
  <c r="S3085" i="3"/>
  <c r="T3085" i="3" s="1"/>
  <c r="S3086" i="3"/>
  <c r="T3086" i="3" s="1"/>
  <c r="S3087" i="3"/>
  <c r="T3087" i="3" s="1"/>
  <c r="S3088" i="3"/>
  <c r="T3088" i="3" s="1"/>
  <c r="S3089" i="3"/>
  <c r="T3089" i="3" s="1"/>
  <c r="S3090" i="3"/>
  <c r="T3090" i="3" s="1"/>
  <c r="S3091" i="3"/>
  <c r="T3091" i="3" s="1"/>
  <c r="S3093" i="3"/>
  <c r="T3093" i="3" s="1"/>
  <c r="S3094" i="3"/>
  <c r="T3094" i="3" s="1"/>
  <c r="S3096" i="3"/>
  <c r="T3096" i="3" s="1"/>
  <c r="S3097" i="3"/>
  <c r="T3097" i="3" s="1"/>
  <c r="S3099" i="3"/>
  <c r="T3099" i="3" s="1"/>
  <c r="S3100" i="3"/>
  <c r="T3100" i="3" s="1"/>
  <c r="S3101" i="3"/>
  <c r="T3101" i="3" s="1"/>
  <c r="S3102" i="3"/>
  <c r="T3102" i="3" s="1"/>
  <c r="S3103" i="3"/>
  <c r="T3103" i="3" s="1"/>
  <c r="S3104" i="3"/>
  <c r="T3104" i="3" s="1"/>
  <c r="S3105" i="3"/>
  <c r="T3105" i="3" s="1"/>
  <c r="S3107" i="3"/>
  <c r="T3107" i="3" s="1"/>
  <c r="S3108" i="3"/>
  <c r="T3108" i="3" s="1"/>
  <c r="S3110" i="3"/>
  <c r="T3110" i="3" s="1"/>
  <c r="S3111" i="3"/>
  <c r="T3111" i="3" s="1"/>
  <c r="S3113" i="3"/>
  <c r="T3113" i="3" s="1"/>
  <c r="S3114" i="3"/>
  <c r="T3114" i="3" s="1"/>
  <c r="S3136" i="3"/>
  <c r="T3136" i="3" s="1"/>
  <c r="S3137" i="3"/>
  <c r="T3137" i="3" s="1"/>
  <c r="S3138" i="3"/>
  <c r="T3138" i="3" s="1"/>
  <c r="S3139" i="3"/>
  <c r="T3139" i="3" s="1"/>
  <c r="S3140" i="3"/>
  <c r="T3140" i="3" s="1"/>
  <c r="S3141" i="3"/>
  <c r="T3141" i="3" s="1"/>
  <c r="S3142" i="3"/>
  <c r="T3142" i="3" s="1"/>
  <c r="S3143" i="3"/>
  <c r="T3143" i="3" s="1"/>
  <c r="S3144" i="3"/>
  <c r="T3144" i="3" s="1"/>
  <c r="S3145" i="3"/>
  <c r="T3145" i="3" s="1"/>
  <c r="S3146" i="3"/>
  <c r="T3146" i="3" s="1"/>
  <c r="S3147" i="3"/>
  <c r="T3147" i="3" s="1"/>
  <c r="S3148" i="3"/>
  <c r="T3148" i="3" s="1"/>
  <c r="S3149" i="3"/>
  <c r="T3149" i="3" s="1"/>
  <c r="S3150" i="3"/>
  <c r="T3150" i="3" s="1"/>
  <c r="S3151" i="3"/>
  <c r="T3151" i="3" s="1"/>
  <c r="S3152" i="3"/>
  <c r="T3152" i="3" s="1"/>
  <c r="S3153" i="3"/>
  <c r="T3153" i="3" s="1"/>
  <c r="S3154" i="3"/>
  <c r="T3154" i="3" s="1"/>
  <c r="S3155" i="3"/>
  <c r="T3155" i="3" s="1"/>
  <c r="S3156" i="3"/>
  <c r="T3156" i="3" s="1"/>
  <c r="S3217" i="3"/>
  <c r="T3217" i="3" s="1"/>
  <c r="S3218" i="3"/>
  <c r="T3218" i="3" s="1"/>
  <c r="S3219" i="3"/>
  <c r="T3219" i="3" s="1"/>
  <c r="S3220" i="3"/>
  <c r="T3220" i="3" s="1"/>
  <c r="S3221" i="3"/>
  <c r="T3221" i="3" s="1"/>
  <c r="S3222" i="3"/>
  <c r="T3222" i="3" s="1"/>
  <c r="S3223" i="3"/>
  <c r="T3223" i="3" s="1"/>
  <c r="S3224" i="3"/>
  <c r="T3224" i="3" s="1"/>
  <c r="S3225" i="3"/>
  <c r="T3225" i="3" s="1"/>
  <c r="S3226" i="3"/>
  <c r="T3226" i="3" s="1"/>
  <c r="S3227" i="3"/>
  <c r="T3227" i="3" s="1"/>
  <c r="S3228" i="3"/>
  <c r="T3228" i="3" s="1"/>
  <c r="S3229" i="3"/>
  <c r="T3229" i="3" s="1"/>
  <c r="S3230" i="3"/>
  <c r="T3230" i="3" s="1"/>
  <c r="S3231" i="3"/>
  <c r="T3231" i="3" s="1"/>
  <c r="S3232" i="3"/>
  <c r="T3232" i="3" s="1"/>
  <c r="S3233" i="3"/>
  <c r="T3233" i="3" s="1"/>
  <c r="S3234" i="3"/>
  <c r="T3234" i="3" s="1"/>
  <c r="S3235" i="3"/>
  <c r="T3235" i="3" s="1"/>
  <c r="S3236" i="3"/>
  <c r="T3236" i="3" s="1"/>
  <c r="S3237" i="3"/>
  <c r="T3237" i="3" s="1"/>
  <c r="S3238" i="3"/>
  <c r="T3238" i="3" s="1"/>
  <c r="S3239" i="3"/>
  <c r="T3239" i="3" s="1"/>
  <c r="S3240" i="3"/>
  <c r="T3240" i="3" s="1"/>
  <c r="S3241" i="3"/>
  <c r="T3241" i="3" s="1"/>
  <c r="S3242" i="3"/>
  <c r="T3242" i="3" s="1"/>
  <c r="S3243" i="3"/>
  <c r="T3243" i="3" s="1"/>
  <c r="S3244" i="3"/>
  <c r="T3244" i="3" s="1"/>
  <c r="S3245" i="3"/>
  <c r="T3245" i="3" s="1"/>
  <c r="S3246" i="3"/>
  <c r="T3246" i="3" s="1"/>
  <c r="S3247" i="3"/>
  <c r="T3247" i="3" s="1"/>
  <c r="S3248" i="3"/>
  <c r="T3248" i="3" s="1"/>
  <c r="S3249" i="3"/>
  <c r="T3249" i="3" s="1"/>
  <c r="S3250" i="3"/>
  <c r="T3250" i="3" s="1"/>
  <c r="S3251" i="3"/>
  <c r="T3251" i="3" s="1"/>
  <c r="S3252" i="3"/>
  <c r="T3252" i="3" s="1"/>
  <c r="S3253" i="3"/>
  <c r="T3253" i="3" s="1"/>
  <c r="S3254" i="3"/>
  <c r="T3254" i="3" s="1"/>
  <c r="S3255" i="3"/>
  <c r="T3255" i="3" s="1"/>
  <c r="S3256" i="3"/>
  <c r="T3256" i="3" s="1"/>
  <c r="S3257" i="3"/>
  <c r="T3257" i="3" s="1"/>
  <c r="S3258" i="3"/>
  <c r="T3258" i="3" s="1"/>
  <c r="S3259" i="3"/>
  <c r="T3259" i="3" s="1"/>
  <c r="S3260" i="3"/>
  <c r="T3260" i="3" s="1"/>
  <c r="S3261" i="3"/>
  <c r="T3261" i="3" s="1"/>
  <c r="S3262" i="3"/>
  <c r="T3262" i="3" s="1"/>
  <c r="S3263" i="3"/>
  <c r="T3263" i="3" s="1"/>
  <c r="S3264" i="3"/>
  <c r="T3264" i="3" s="1"/>
  <c r="S3265" i="3"/>
  <c r="T3265" i="3" s="1"/>
  <c r="S3266" i="3"/>
  <c r="T3266" i="3" s="1"/>
  <c r="S3267" i="3"/>
  <c r="T3267" i="3" s="1"/>
  <c r="S3268" i="3"/>
  <c r="T3268" i="3" s="1"/>
  <c r="S3269" i="3"/>
  <c r="T3269" i="3" s="1"/>
  <c r="S3270" i="3"/>
  <c r="T3270" i="3" s="1"/>
  <c r="S3271" i="3"/>
  <c r="T3271" i="3" s="1"/>
  <c r="S3272" i="3"/>
  <c r="T3272" i="3" s="1"/>
  <c r="S3273" i="3"/>
  <c r="T3273" i="3" s="1"/>
  <c r="S3274" i="3"/>
  <c r="T3274" i="3" s="1"/>
  <c r="S3275" i="3"/>
  <c r="T3275" i="3" s="1"/>
  <c r="S3276" i="3"/>
  <c r="T3276" i="3" s="1"/>
  <c r="S3292" i="3"/>
  <c r="T3292" i="3" s="1"/>
  <c r="S3293" i="3"/>
  <c r="T3293" i="3" s="1"/>
  <c r="S3294" i="3"/>
  <c r="T3294" i="3" s="1"/>
  <c r="S3295" i="3"/>
  <c r="T3295" i="3" s="1"/>
  <c r="S3296" i="3"/>
  <c r="T3296" i="3" s="1"/>
  <c r="S3297" i="3"/>
  <c r="T3297" i="3" s="1"/>
  <c r="S3298" i="3"/>
  <c r="T3298" i="3" s="1"/>
  <c r="S3299" i="3"/>
  <c r="T3299" i="3" s="1"/>
  <c r="S3300" i="3"/>
  <c r="T3300" i="3" s="1"/>
  <c r="S3301" i="3"/>
  <c r="T3301" i="3" s="1"/>
  <c r="S3302" i="3"/>
  <c r="T3302" i="3" s="1"/>
  <c r="S3303" i="3"/>
  <c r="T3303" i="3" s="1"/>
  <c r="S3304" i="3"/>
  <c r="T3304" i="3" s="1"/>
  <c r="S3377" i="3"/>
  <c r="T3377" i="3" s="1"/>
  <c r="S3378" i="3"/>
  <c r="T3378" i="3" s="1"/>
  <c r="S3379" i="3"/>
  <c r="T3379" i="3" s="1"/>
  <c r="S3380" i="3"/>
  <c r="T3380" i="3" s="1"/>
  <c r="S3381" i="3"/>
  <c r="T3381" i="3" s="1"/>
  <c r="S3382" i="3"/>
  <c r="T3382" i="3" s="1"/>
  <c r="S3383" i="3"/>
  <c r="T3383" i="3" s="1"/>
  <c r="S3384" i="3"/>
  <c r="T3384" i="3" s="1"/>
  <c r="S3385" i="3"/>
  <c r="T3385" i="3" s="1"/>
  <c r="S3386" i="3"/>
  <c r="T3386" i="3" s="1"/>
  <c r="S3387" i="3"/>
  <c r="T3387" i="3" s="1"/>
  <c r="S3388" i="3"/>
  <c r="T3388" i="3" s="1"/>
  <c r="S3389" i="3"/>
  <c r="T3389" i="3" s="1"/>
  <c r="S3390" i="3"/>
  <c r="T3390" i="3" s="1"/>
  <c r="S3391" i="3"/>
  <c r="T3391" i="3" s="1"/>
  <c r="S3392" i="3"/>
  <c r="T3392" i="3" s="1"/>
  <c r="S3393" i="3"/>
  <c r="T3393" i="3" s="1"/>
  <c r="S3394" i="3"/>
  <c r="T3394" i="3" s="1"/>
  <c r="S3395" i="3"/>
  <c r="T3395" i="3" s="1"/>
  <c r="S3396" i="3"/>
  <c r="T3396" i="3" s="1"/>
  <c r="S3397" i="3"/>
  <c r="T3397" i="3" s="1"/>
  <c r="S3398" i="3"/>
  <c r="T3398" i="3" s="1"/>
  <c r="S3399" i="3"/>
  <c r="T3399" i="3" s="1"/>
  <c r="S3400" i="3"/>
  <c r="T3400" i="3" s="1"/>
  <c r="S3401" i="3"/>
  <c r="T3401" i="3" s="1"/>
  <c r="S3402" i="3"/>
  <c r="T3402" i="3" s="1"/>
  <c r="S3403" i="3"/>
  <c r="T3403" i="3" s="1"/>
  <c r="S3404" i="3"/>
  <c r="T3404" i="3" s="1"/>
  <c r="S3405" i="3"/>
  <c r="T3405" i="3" s="1"/>
  <c r="S3406" i="3"/>
  <c r="T3406" i="3" s="1"/>
  <c r="S3407" i="3"/>
  <c r="T3407" i="3" s="1"/>
  <c r="S3408" i="3"/>
  <c r="T3408" i="3" s="1"/>
  <c r="S3409" i="3"/>
  <c r="T3409" i="3" s="1"/>
  <c r="S3410" i="3"/>
  <c r="T3410" i="3" s="1"/>
  <c r="S3411" i="3"/>
  <c r="T3411" i="3" s="1"/>
  <c r="S3412" i="3"/>
  <c r="T3412" i="3" s="1"/>
  <c r="S3413" i="3"/>
  <c r="T3413" i="3" s="1"/>
  <c r="S3414" i="3"/>
  <c r="T3414" i="3" s="1"/>
  <c r="S3415" i="3"/>
  <c r="T3415" i="3" s="1"/>
  <c r="S3416" i="3"/>
  <c r="T3416" i="3" s="1"/>
  <c r="S3417" i="3"/>
  <c r="T3417" i="3" s="1"/>
  <c r="S3418" i="3"/>
  <c r="T3418" i="3" s="1"/>
  <c r="S3419" i="3"/>
  <c r="T3419" i="3" s="1"/>
  <c r="S3420" i="3"/>
  <c r="T3420" i="3" s="1"/>
  <c r="S3421" i="3"/>
  <c r="T3421" i="3" s="1"/>
  <c r="S3422" i="3"/>
  <c r="T3422" i="3" s="1"/>
  <c r="S3423" i="3"/>
  <c r="T3423" i="3" s="1"/>
  <c r="S3424" i="3"/>
  <c r="T3424" i="3" s="1"/>
  <c r="S3425" i="3"/>
  <c r="T3425" i="3" s="1"/>
  <c r="S3426" i="3"/>
  <c r="T3426" i="3" s="1"/>
  <c r="S3427" i="3"/>
  <c r="T3427" i="3" s="1"/>
  <c r="S3428" i="3"/>
  <c r="T3428" i="3" s="1"/>
  <c r="S3429" i="3"/>
  <c r="T3429" i="3" s="1"/>
  <c r="S3430" i="3"/>
  <c r="T3430" i="3" s="1"/>
  <c r="S3431" i="3"/>
  <c r="T3431" i="3" s="1"/>
  <c r="S3432" i="3"/>
  <c r="T3432" i="3" s="1"/>
  <c r="S3433" i="3"/>
  <c r="T3433" i="3" s="1"/>
  <c r="S3434" i="3"/>
  <c r="T3434" i="3" s="1"/>
  <c r="S3435" i="3"/>
  <c r="T3435" i="3" s="1"/>
  <c r="S3436" i="3"/>
  <c r="T3436" i="3" s="1"/>
  <c r="S3437" i="3"/>
  <c r="T3437" i="3" s="1"/>
  <c r="S3438" i="3"/>
  <c r="T3438" i="3" s="1"/>
  <c r="S3439" i="3"/>
  <c r="T3439" i="3" s="1"/>
  <c r="S3440" i="3"/>
  <c r="T3440" i="3" s="1"/>
  <c r="S3441" i="3"/>
  <c r="T3441" i="3" s="1"/>
  <c r="S3442" i="3"/>
  <c r="T3442" i="3" s="1"/>
  <c r="S3443" i="3"/>
  <c r="T3443" i="3" s="1"/>
  <c r="S3444" i="3"/>
  <c r="T3444" i="3" s="1"/>
  <c r="S3445" i="3"/>
  <c r="T3445" i="3" s="1"/>
  <c r="S3446" i="3"/>
  <c r="T3446" i="3" s="1"/>
  <c r="S3447" i="3"/>
  <c r="T3447" i="3" s="1"/>
  <c r="S3448" i="3"/>
  <c r="T3448" i="3" s="1"/>
  <c r="S3495" i="3"/>
  <c r="T3495" i="3" s="1"/>
  <c r="S3496" i="3"/>
  <c r="T3496" i="3" s="1"/>
  <c r="S3497" i="3"/>
  <c r="T3497" i="3" s="1"/>
  <c r="S3498" i="3"/>
  <c r="T3498" i="3" s="1"/>
  <c r="S3499" i="3"/>
  <c r="T3499" i="3" s="1"/>
  <c r="S3500" i="3"/>
  <c r="T3500" i="3" s="1"/>
  <c r="S3501" i="3"/>
  <c r="T3501" i="3" s="1"/>
  <c r="S3502" i="3"/>
  <c r="T3502" i="3" s="1"/>
  <c r="S3503" i="3"/>
  <c r="T3503" i="3" s="1"/>
  <c r="S3504" i="3"/>
  <c r="T3504" i="3" s="1"/>
  <c r="S3505" i="3"/>
  <c r="T3505" i="3" s="1"/>
  <c r="S3506" i="3"/>
  <c r="T3506" i="3" s="1"/>
  <c r="S3507" i="3"/>
  <c r="T3507" i="3" s="1"/>
  <c r="S3508" i="3"/>
  <c r="T3508" i="3" s="1"/>
  <c r="S3509" i="3"/>
  <c r="T3509" i="3" s="1"/>
  <c r="S3510" i="3"/>
  <c r="T3510" i="3" s="1"/>
  <c r="S3511" i="3"/>
  <c r="T3511" i="3" s="1"/>
  <c r="S3512" i="3"/>
  <c r="T3512" i="3" s="1"/>
  <c r="S3513" i="3"/>
  <c r="T3513" i="3" s="1"/>
  <c r="S3514" i="3"/>
  <c r="T3514" i="3" s="1"/>
  <c r="S3515" i="3"/>
  <c r="T3515" i="3" s="1"/>
  <c r="S3516" i="3"/>
  <c r="T3516" i="3" s="1"/>
  <c r="S3517" i="3"/>
  <c r="T3517" i="3" s="1"/>
  <c r="S3518" i="3"/>
  <c r="T3518" i="3" s="1"/>
  <c r="S3519" i="3"/>
  <c r="T3519" i="3" s="1"/>
  <c r="S3520" i="3"/>
  <c r="T3520" i="3" s="1"/>
  <c r="S3521" i="3"/>
  <c r="T3521" i="3" s="1"/>
  <c r="S3522" i="3"/>
  <c r="T3522" i="3" s="1"/>
  <c r="S3523" i="3"/>
  <c r="T3523" i="3" s="1"/>
  <c r="S3524" i="3"/>
  <c r="T3524" i="3" s="1"/>
  <c r="S3525" i="3"/>
  <c r="T3525" i="3" s="1"/>
  <c r="S3526" i="3"/>
  <c r="T3526" i="3" s="1"/>
  <c r="S3527" i="3"/>
  <c r="T3527" i="3" s="1"/>
  <c r="S3528" i="3"/>
  <c r="T3528" i="3" s="1"/>
  <c r="S3529" i="3"/>
  <c r="T3529" i="3" s="1"/>
  <c r="S3530" i="3"/>
  <c r="T3530" i="3" s="1"/>
  <c r="S3531" i="3"/>
  <c r="T3531" i="3" s="1"/>
  <c r="S3532" i="3"/>
  <c r="T3532" i="3" s="1"/>
  <c r="S3533" i="3"/>
  <c r="T3533" i="3" s="1"/>
  <c r="S3534" i="3"/>
  <c r="T3534" i="3" s="1"/>
  <c r="S3535" i="3"/>
  <c r="T3535" i="3" s="1"/>
  <c r="S3536" i="3"/>
  <c r="T3536" i="3" s="1"/>
  <c r="S3537" i="3"/>
  <c r="T3537" i="3" s="1"/>
  <c r="S3538" i="3"/>
  <c r="T3538" i="3" s="1"/>
  <c r="S3539" i="3"/>
  <c r="T3539" i="3" s="1"/>
  <c r="S3540" i="3"/>
  <c r="T3540" i="3" s="1"/>
  <c r="S3629" i="3"/>
  <c r="T3629" i="3" s="1"/>
  <c r="S3635" i="3"/>
  <c r="T3635" i="3" s="1"/>
  <c r="S3641" i="3"/>
  <c r="T3641" i="3" s="1"/>
  <c r="S3647" i="3"/>
  <c r="T3647" i="3" s="1"/>
  <c r="S3648" i="3"/>
  <c r="T3648" i="3" s="1"/>
  <c r="S3650" i="3"/>
  <c r="T3650" i="3" s="1"/>
  <c r="S3651" i="3"/>
  <c r="T3651" i="3" s="1"/>
  <c r="S3653" i="3"/>
  <c r="T3653" i="3" s="1"/>
  <c r="S3654" i="3"/>
  <c r="T3654" i="3" s="1"/>
  <c r="S3655" i="3"/>
  <c r="T3655" i="3" s="1"/>
  <c r="S3656" i="3"/>
  <c r="T3656" i="3" s="1"/>
  <c r="S3657" i="3"/>
  <c r="T3657" i="3" s="1"/>
  <c r="S3659" i="3"/>
  <c r="T3659" i="3" s="1"/>
  <c r="S3660" i="3"/>
  <c r="T3660" i="3" s="1"/>
  <c r="S3665" i="3"/>
  <c r="T3665" i="3" s="1"/>
  <c r="S3666" i="3"/>
  <c r="T3666" i="3" s="1"/>
  <c r="S3668" i="3"/>
  <c r="T3668" i="3" s="1"/>
  <c r="S3669" i="3"/>
  <c r="T3669" i="3" s="1"/>
  <c r="S3671" i="3"/>
  <c r="T3671" i="3" s="1"/>
  <c r="S3672" i="3"/>
  <c r="T3672" i="3" s="1"/>
  <c r="S3673" i="3"/>
  <c r="T3673" i="3" s="1"/>
  <c r="S3674" i="3"/>
  <c r="T3674" i="3" s="1"/>
  <c r="S3675" i="3"/>
  <c r="T3675" i="3" s="1"/>
  <c r="S3677" i="3"/>
  <c r="T3677" i="3" s="1"/>
  <c r="S3678" i="3"/>
  <c r="T3678" i="3" s="1"/>
  <c r="S3683" i="3"/>
  <c r="T3683" i="3" s="1"/>
  <c r="S3684" i="3"/>
  <c r="T3684" i="3" s="1"/>
  <c r="S3686" i="3"/>
  <c r="T3686" i="3" s="1"/>
  <c r="S3687" i="3"/>
  <c r="T3687" i="3" s="1"/>
  <c r="S3689" i="3"/>
  <c r="T3689" i="3" s="1"/>
  <c r="S3690" i="3"/>
  <c r="T3690" i="3" s="1"/>
  <c r="S3691" i="3"/>
  <c r="T3691" i="3" s="1"/>
  <c r="S3692" i="3"/>
  <c r="T3692" i="3" s="1"/>
  <c r="S3693" i="3"/>
  <c r="T3693" i="3" s="1"/>
  <c r="S3695" i="3"/>
  <c r="T3695" i="3" s="1"/>
  <c r="S3696" i="3"/>
  <c r="T3696" i="3" s="1"/>
  <c r="S3710" i="3"/>
  <c r="T3710" i="3" s="1"/>
  <c r="S3711" i="3"/>
  <c r="T3711" i="3" s="1"/>
  <c r="S3712" i="3"/>
  <c r="T3712" i="3" s="1"/>
  <c r="S3713" i="3"/>
  <c r="T3713" i="3" s="1"/>
  <c r="S3715" i="3"/>
  <c r="T3715" i="3" s="1"/>
  <c r="S3716" i="3"/>
  <c r="T3716" i="3" s="1"/>
  <c r="S3717" i="3"/>
  <c r="T3717" i="3" s="1"/>
  <c r="S3718" i="3"/>
  <c r="T3718" i="3" s="1"/>
  <c r="S3719" i="3"/>
  <c r="T3719" i="3" s="1"/>
  <c r="S3720" i="3"/>
  <c r="T3720" i="3" s="1"/>
  <c r="S3725" i="3"/>
  <c r="T3725" i="3" s="1"/>
  <c r="S3726" i="3"/>
  <c r="T3726" i="3" s="1"/>
  <c r="S3727" i="3"/>
  <c r="T3727" i="3" s="1"/>
  <c r="S3728" i="3"/>
  <c r="T3728" i="3" s="1"/>
  <c r="S3731" i="3"/>
  <c r="T3731" i="3" s="1"/>
  <c r="S3732" i="3"/>
  <c r="T3732" i="3" s="1"/>
  <c r="S3780" i="3"/>
  <c r="T3780" i="3" s="1"/>
  <c r="S3781" i="3"/>
  <c r="T3781" i="3" s="1"/>
  <c r="S3782" i="3"/>
  <c r="T3782" i="3" s="1"/>
  <c r="S3783" i="3"/>
  <c r="T3783" i="3" s="1"/>
  <c r="S3784" i="3"/>
  <c r="T3784" i="3" s="1"/>
  <c r="S3785" i="3"/>
  <c r="T3785" i="3" s="1"/>
  <c r="S3786" i="3"/>
  <c r="T3786" i="3" s="1"/>
  <c r="S3787" i="3"/>
  <c r="T3787" i="3" s="1"/>
  <c r="S3788" i="3"/>
  <c r="T3788" i="3" s="1"/>
  <c r="S3789" i="3"/>
  <c r="T3789" i="3" s="1"/>
  <c r="S3790" i="3"/>
  <c r="T3790" i="3" s="1"/>
  <c r="S3791" i="3"/>
  <c r="T3791" i="3" s="1"/>
  <c r="S3792" i="3"/>
  <c r="T3792" i="3" s="1"/>
  <c r="S3793" i="3"/>
  <c r="T3793" i="3" s="1"/>
  <c r="S3794" i="3"/>
  <c r="T3794" i="3" s="1"/>
  <c r="S3795" i="3"/>
  <c r="T3795" i="3" s="1"/>
  <c r="S3796" i="3"/>
  <c r="T3796" i="3" s="1"/>
  <c r="S3797" i="3"/>
  <c r="T3797" i="3" s="1"/>
  <c r="S3798" i="3"/>
  <c r="T3798" i="3" s="1"/>
  <c r="S3799" i="3"/>
  <c r="T3799" i="3" s="1"/>
  <c r="S3800" i="3"/>
  <c r="T3800" i="3" s="1"/>
  <c r="S3801" i="3"/>
  <c r="T3801" i="3" s="1"/>
  <c r="S3802" i="3"/>
  <c r="T3802" i="3" s="1"/>
  <c r="S3804" i="3"/>
  <c r="T3804" i="3" s="1"/>
  <c r="S3810" i="3"/>
  <c r="T3810" i="3" s="1"/>
  <c r="S3811" i="3"/>
  <c r="T3811" i="3" s="1"/>
  <c r="S3812" i="3"/>
  <c r="T3812" i="3" s="1"/>
  <c r="S3838" i="3"/>
  <c r="T3838" i="3" s="1"/>
  <c r="S3839" i="3"/>
  <c r="T3839" i="3" s="1"/>
  <c r="S3840" i="3"/>
  <c r="T3840" i="3" s="1"/>
  <c r="S3841" i="3"/>
  <c r="T3841" i="3" s="1"/>
  <c r="S3842" i="3"/>
  <c r="T3842" i="3" s="1"/>
  <c r="S3843" i="3"/>
  <c r="T3843" i="3" s="1"/>
  <c r="S3844" i="3"/>
  <c r="T3844" i="3" s="1"/>
  <c r="S3845" i="3"/>
  <c r="T3845" i="3" s="1"/>
  <c r="S3846" i="3"/>
  <c r="T3846" i="3" s="1"/>
  <c r="S3847" i="3"/>
  <c r="T3847" i="3" s="1"/>
  <c r="S3848" i="3"/>
  <c r="T3848" i="3" s="1"/>
  <c r="S3849" i="3"/>
  <c r="T3849" i="3" s="1"/>
  <c r="S3850" i="3"/>
  <c r="T3850" i="3" s="1"/>
  <c r="S3851" i="3"/>
  <c r="T3851" i="3" s="1"/>
  <c r="S3852" i="3"/>
  <c r="T3852" i="3" s="1"/>
  <c r="S3853" i="3"/>
  <c r="T3853" i="3" s="1"/>
  <c r="S3854" i="3"/>
  <c r="T3854" i="3" s="1"/>
  <c r="S3855" i="3"/>
  <c r="T3855" i="3" s="1"/>
  <c r="S3856" i="3"/>
  <c r="T3856" i="3" s="1"/>
  <c r="S3857" i="3"/>
  <c r="T3857" i="3" s="1"/>
  <c r="S3858" i="3"/>
  <c r="T3858" i="3" s="1"/>
  <c r="S3859" i="3"/>
  <c r="T3859" i="3" s="1"/>
  <c r="S3860" i="3"/>
  <c r="T3860" i="3" s="1"/>
  <c r="S3861" i="3"/>
  <c r="T3861" i="3" s="1"/>
  <c r="S3862" i="3"/>
  <c r="T3862" i="3" s="1"/>
  <c r="S3899" i="3"/>
  <c r="T3899" i="3" s="1"/>
  <c r="S3900" i="3"/>
  <c r="T3900" i="3" s="1"/>
  <c r="S3901" i="3"/>
  <c r="T3901" i="3" s="1"/>
  <c r="S3902" i="3"/>
  <c r="T3902" i="3" s="1"/>
  <c r="S3903" i="3"/>
  <c r="T3903" i="3" s="1"/>
  <c r="S3904" i="3"/>
  <c r="T3904" i="3" s="1"/>
  <c r="S3905" i="3"/>
  <c r="T3905" i="3" s="1"/>
  <c r="S3906" i="3"/>
  <c r="T3906" i="3" s="1"/>
  <c r="S3907" i="3"/>
  <c r="T3907" i="3" s="1"/>
  <c r="S3908" i="3"/>
  <c r="T3908" i="3" s="1"/>
  <c r="S3909" i="3"/>
  <c r="T3909" i="3" s="1"/>
  <c r="S3910" i="3"/>
  <c r="T3910" i="3" s="1"/>
  <c r="S3911" i="3"/>
  <c r="T3911" i="3" s="1"/>
  <c r="S3912" i="3"/>
  <c r="T3912" i="3" s="1"/>
  <c r="S3913" i="3"/>
  <c r="T3913" i="3" s="1"/>
  <c r="S3914" i="3"/>
  <c r="T3914" i="3" s="1"/>
  <c r="S3915" i="3"/>
  <c r="T3915" i="3" s="1"/>
  <c r="S3916" i="3"/>
  <c r="T3916" i="3" s="1"/>
  <c r="S3917" i="3"/>
  <c r="T3917" i="3" s="1"/>
  <c r="S3918" i="3"/>
  <c r="T3918" i="3" s="1"/>
  <c r="S3919" i="3"/>
  <c r="T3919" i="3" s="1"/>
  <c r="S3920" i="3"/>
  <c r="T3920" i="3" s="1"/>
  <c r="S3921" i="3"/>
  <c r="T3921" i="3" s="1"/>
  <c r="S3922" i="3"/>
  <c r="T3922" i="3" s="1"/>
  <c r="S3923" i="3"/>
  <c r="T3923" i="3" s="1"/>
  <c r="S3924" i="3"/>
  <c r="T3924" i="3" s="1"/>
  <c r="S3925" i="3"/>
  <c r="T3925" i="3" s="1"/>
  <c r="S3926" i="3"/>
  <c r="T3926" i="3" s="1"/>
  <c r="S3927" i="3"/>
  <c r="T3927" i="3" s="1"/>
  <c r="S3928" i="3"/>
  <c r="T3928" i="3" s="1"/>
  <c r="S3929" i="3"/>
  <c r="T3929" i="3" s="1"/>
  <c r="S3930" i="3"/>
  <c r="T3930" i="3" s="1"/>
  <c r="S3931" i="3"/>
  <c r="T3931" i="3" s="1"/>
  <c r="S3932" i="3"/>
  <c r="T3932" i="3" s="1"/>
  <c r="S3933" i="3"/>
  <c r="T3933" i="3" s="1"/>
  <c r="S3934" i="3"/>
  <c r="T3934" i="3" s="1"/>
  <c r="S3965" i="3"/>
  <c r="T3965" i="3" s="1"/>
  <c r="S3966" i="3"/>
  <c r="T3966" i="3" s="1"/>
  <c r="S3967" i="3"/>
  <c r="T3967" i="3" s="1"/>
  <c r="S3968" i="3"/>
  <c r="T3968" i="3" s="1"/>
  <c r="S3969" i="3"/>
  <c r="T3969" i="3" s="1"/>
  <c r="S3970" i="3"/>
  <c r="T3970" i="3" s="1"/>
  <c r="S3971" i="3"/>
  <c r="T3971" i="3" s="1"/>
  <c r="S3972" i="3"/>
  <c r="T3972" i="3" s="1"/>
  <c r="S3973" i="3"/>
  <c r="T3973" i="3" s="1"/>
  <c r="S3974" i="3"/>
  <c r="T3974" i="3" s="1"/>
  <c r="S3975" i="3"/>
  <c r="T3975" i="3" s="1"/>
  <c r="S3976" i="3"/>
  <c r="T3976" i="3" s="1"/>
  <c r="S3977" i="3"/>
  <c r="T3977" i="3" s="1"/>
  <c r="S3978" i="3"/>
  <c r="T3978" i="3" s="1"/>
  <c r="S3979" i="3"/>
  <c r="T3979" i="3" s="1"/>
  <c r="S3980" i="3"/>
  <c r="T3980" i="3" s="1"/>
  <c r="S3981" i="3"/>
  <c r="T3981" i="3" s="1"/>
  <c r="S3982" i="3"/>
  <c r="T3982" i="3" s="1"/>
  <c r="S3983" i="3"/>
  <c r="T3983" i="3" s="1"/>
  <c r="S3984" i="3"/>
  <c r="T3984" i="3" s="1"/>
  <c r="S3985" i="3"/>
  <c r="T3985" i="3" s="1"/>
  <c r="S3986" i="3"/>
  <c r="T3986" i="3" s="1"/>
  <c r="S3987" i="3"/>
  <c r="T3987" i="3" s="1"/>
  <c r="S3988" i="3"/>
  <c r="T3988" i="3" s="1"/>
  <c r="S3989" i="3"/>
  <c r="T3989" i="3" s="1"/>
  <c r="S3990" i="3"/>
  <c r="T3990" i="3" s="1"/>
  <c r="S3991" i="3"/>
  <c r="T3991" i="3" s="1"/>
  <c r="S3992" i="3"/>
  <c r="T3992" i="3" s="1"/>
  <c r="S3993" i="3"/>
  <c r="T3993" i="3" s="1"/>
  <c r="S3994" i="3"/>
  <c r="T3994" i="3" s="1"/>
  <c r="S4030" i="3"/>
  <c r="T4030" i="3" s="1"/>
  <c r="S4031" i="3"/>
  <c r="T4031" i="3" s="1"/>
  <c r="S4032" i="3"/>
  <c r="T4032" i="3" s="1"/>
  <c r="S4033" i="3"/>
  <c r="T4033" i="3" s="1"/>
  <c r="S4034" i="3"/>
  <c r="T4034" i="3" s="1"/>
  <c r="S4035" i="3"/>
  <c r="T4035" i="3" s="1"/>
  <c r="S4036" i="3"/>
  <c r="T4036" i="3" s="1"/>
  <c r="S4037" i="3"/>
  <c r="T4037" i="3" s="1"/>
  <c r="S4038" i="3"/>
  <c r="T4038" i="3" s="1"/>
  <c r="S4039" i="3"/>
  <c r="T4039" i="3" s="1"/>
  <c r="S4040" i="3"/>
  <c r="T4040" i="3" s="1"/>
  <c r="S4041" i="3"/>
  <c r="T4041" i="3" s="1"/>
  <c r="S4042" i="3"/>
  <c r="T4042" i="3" s="1"/>
  <c r="S4043" i="3"/>
  <c r="T4043" i="3" s="1"/>
  <c r="S4044" i="3"/>
  <c r="T4044" i="3" s="1"/>
  <c r="S4045" i="3"/>
  <c r="T4045" i="3" s="1"/>
  <c r="S4046" i="3"/>
  <c r="T4046" i="3" s="1"/>
  <c r="S4047" i="3"/>
  <c r="T4047" i="3" s="1"/>
  <c r="S4048" i="3"/>
  <c r="T4048" i="3" s="1"/>
  <c r="S4049" i="3"/>
  <c r="T4049" i="3" s="1"/>
  <c r="S4050" i="3"/>
  <c r="T4050" i="3" s="1"/>
  <c r="S4051" i="3"/>
  <c r="T4051" i="3" s="1"/>
  <c r="S4052" i="3"/>
  <c r="T4052" i="3" s="1"/>
  <c r="S4053" i="3"/>
  <c r="T4053" i="3" s="1"/>
  <c r="S4054" i="3"/>
  <c r="T4054" i="3" s="1"/>
  <c r="S4055" i="3"/>
  <c r="T4055" i="3" s="1"/>
  <c r="S4056" i="3"/>
  <c r="T4056" i="3" s="1"/>
  <c r="S4057" i="3"/>
  <c r="T4057" i="3" s="1"/>
  <c r="S4058" i="3"/>
  <c r="T4058" i="3" s="1"/>
  <c r="S4059" i="3"/>
  <c r="T4059" i="3" s="1"/>
  <c r="S4060" i="3"/>
  <c r="T4060" i="3" s="1"/>
  <c r="S4061" i="3"/>
  <c r="T4061" i="3" s="1"/>
  <c r="S4062" i="3"/>
  <c r="T4062" i="3" s="1"/>
  <c r="S4063" i="3"/>
  <c r="T4063" i="3" s="1"/>
  <c r="S4064" i="3"/>
  <c r="T4064" i="3" s="1"/>
  <c r="S4075" i="3"/>
  <c r="T4075" i="3" s="1"/>
  <c r="S4076" i="3"/>
  <c r="T4076" i="3" s="1"/>
  <c r="S4077" i="3"/>
  <c r="T4077" i="3" s="1"/>
  <c r="S4078" i="3"/>
  <c r="T4078" i="3" s="1"/>
  <c r="S4079" i="3"/>
  <c r="T4079" i="3" s="1"/>
  <c r="S4080" i="3"/>
  <c r="T4080" i="3" s="1"/>
  <c r="S4081" i="3"/>
  <c r="T4081" i="3" s="1"/>
  <c r="S4082" i="3"/>
  <c r="T4082" i="3" s="1"/>
  <c r="S4083" i="3"/>
  <c r="T4083" i="3" s="1"/>
  <c r="S4084" i="3"/>
  <c r="T4084" i="3" s="1"/>
  <c r="S4095" i="3"/>
  <c r="T4095" i="3" s="1"/>
  <c r="S4096" i="3"/>
  <c r="T4096" i="3" s="1"/>
  <c r="S4097" i="3"/>
  <c r="T4097" i="3" s="1"/>
  <c r="S4098" i="3"/>
  <c r="T4098" i="3" s="1"/>
  <c r="S4099" i="3"/>
  <c r="T4099" i="3" s="1"/>
  <c r="S4100" i="3"/>
  <c r="T4100" i="3" s="1"/>
  <c r="S4101" i="3"/>
  <c r="T4101" i="3" s="1"/>
  <c r="S4102" i="3"/>
  <c r="T4102" i="3" s="1"/>
  <c r="S4103" i="3"/>
  <c r="T4103" i="3" s="1"/>
  <c r="S4104" i="3"/>
  <c r="T4104" i="3" s="1"/>
  <c r="S4180" i="3"/>
  <c r="T4180" i="3" s="1"/>
  <c r="S4181" i="3"/>
  <c r="T4181" i="3" s="1"/>
  <c r="S4182" i="3"/>
  <c r="T4182" i="3" s="1"/>
  <c r="S4183" i="3"/>
  <c r="T4183" i="3" s="1"/>
  <c r="S4184" i="3"/>
  <c r="T4184" i="3" s="1"/>
  <c r="S4185" i="3"/>
  <c r="T4185" i="3" s="1"/>
  <c r="S4186" i="3"/>
  <c r="T4186" i="3" s="1"/>
  <c r="S4187" i="3"/>
  <c r="T4187" i="3" s="1"/>
  <c r="S4188" i="3"/>
  <c r="T4188" i="3" s="1"/>
  <c r="S4189" i="3"/>
  <c r="T4189" i="3" s="1"/>
  <c r="S4190" i="3"/>
  <c r="T4190" i="3" s="1"/>
  <c r="S4191" i="3"/>
  <c r="T4191" i="3" s="1"/>
  <c r="S4192" i="3"/>
  <c r="T4192" i="3" s="1"/>
  <c r="S4193" i="3"/>
  <c r="T4193" i="3" s="1"/>
  <c r="S4194" i="3"/>
  <c r="T4194" i="3" s="1"/>
  <c r="S4195" i="3"/>
  <c r="T4195" i="3" s="1"/>
  <c r="S4196" i="3"/>
  <c r="T4196" i="3" s="1"/>
  <c r="S4197" i="3"/>
  <c r="T4197" i="3" s="1"/>
  <c r="S4198" i="3"/>
  <c r="T4198" i="3" s="1"/>
  <c r="S4199" i="3"/>
  <c r="T4199" i="3" s="1"/>
  <c r="S4200" i="3"/>
  <c r="T4200" i="3" s="1"/>
  <c r="S4201" i="3"/>
  <c r="T4201" i="3" s="1"/>
  <c r="S4202" i="3"/>
  <c r="T4202" i="3" s="1"/>
  <c r="S4203" i="3"/>
  <c r="T4203" i="3" s="1"/>
  <c r="S4204" i="3"/>
  <c r="T4204" i="3" s="1"/>
  <c r="S4205" i="3"/>
  <c r="T4205" i="3" s="1"/>
  <c r="S4206" i="3"/>
  <c r="T4206" i="3" s="1"/>
  <c r="S4207" i="3"/>
  <c r="T4207" i="3" s="1"/>
  <c r="S4208" i="3"/>
  <c r="T4208" i="3" s="1"/>
  <c r="S4209" i="3"/>
  <c r="T4209" i="3" s="1"/>
  <c r="S4210" i="3"/>
  <c r="T4210" i="3" s="1"/>
  <c r="S4211" i="3"/>
  <c r="T4211" i="3" s="1"/>
  <c r="S4212" i="3"/>
  <c r="T4212" i="3" s="1"/>
  <c r="S4213" i="3"/>
  <c r="T4213" i="3" s="1"/>
  <c r="S4214" i="3"/>
  <c r="T4214" i="3" s="1"/>
  <c r="S4215" i="3"/>
  <c r="T4215" i="3" s="1"/>
  <c r="S4216" i="3"/>
  <c r="T4216" i="3" s="1"/>
  <c r="S4217" i="3"/>
  <c r="T4217" i="3" s="1"/>
  <c r="S4218" i="3"/>
  <c r="T4218" i="3" s="1"/>
  <c r="S4219" i="3"/>
  <c r="T4219" i="3" s="1"/>
  <c r="S4220" i="3"/>
  <c r="T4220" i="3" s="1"/>
  <c r="S4221" i="3"/>
  <c r="T4221" i="3" s="1"/>
  <c r="S4222" i="3"/>
  <c r="T4222" i="3" s="1"/>
  <c r="S4223" i="3"/>
  <c r="T4223" i="3" s="1"/>
  <c r="S4224" i="3"/>
  <c r="T4224" i="3" s="1"/>
  <c r="S4225" i="3"/>
  <c r="T4225" i="3" s="1"/>
  <c r="S4226" i="3"/>
  <c r="T4226" i="3" s="1"/>
  <c r="S4227" i="3"/>
  <c r="T4227" i="3" s="1"/>
  <c r="S4228" i="3"/>
  <c r="T4228" i="3" s="1"/>
  <c r="S4229" i="3"/>
  <c r="T4229" i="3" s="1"/>
  <c r="S4230" i="3"/>
  <c r="T4230" i="3" s="1"/>
  <c r="S4231" i="3"/>
  <c r="T4231" i="3" s="1"/>
  <c r="S4232" i="3"/>
  <c r="T4232" i="3" s="1"/>
  <c r="S4233" i="3"/>
  <c r="T4233" i="3" s="1"/>
  <c r="S4234" i="3"/>
  <c r="T4234" i="3" s="1"/>
  <c r="S4235" i="3"/>
  <c r="T4235" i="3" s="1"/>
  <c r="S4236" i="3"/>
  <c r="T4236" i="3" s="1"/>
  <c r="S4237" i="3"/>
  <c r="T4237" i="3" s="1"/>
  <c r="S4238" i="3"/>
  <c r="T4238" i="3" s="1"/>
  <c r="S4239" i="3"/>
  <c r="T4239" i="3" s="1"/>
  <c r="S4240" i="3"/>
  <c r="T4240" i="3" s="1"/>
  <c r="S4241" i="3"/>
  <c r="T4241" i="3" s="1"/>
  <c r="S4242" i="3"/>
  <c r="T4242" i="3" s="1"/>
  <c r="S4243" i="3"/>
  <c r="T4243" i="3" s="1"/>
  <c r="S4244" i="3"/>
  <c r="T4244" i="3" s="1"/>
  <c r="S4245" i="3"/>
  <c r="T4245" i="3" s="1"/>
  <c r="S4246" i="3"/>
  <c r="T4246" i="3" s="1"/>
  <c r="S4247" i="3"/>
  <c r="T4247" i="3" s="1"/>
  <c r="S4248" i="3"/>
  <c r="T4248" i="3" s="1"/>
  <c r="S4249" i="3"/>
  <c r="T4249" i="3" s="1"/>
  <c r="S4250" i="3"/>
  <c r="T4250" i="3" s="1"/>
  <c r="S4251" i="3"/>
  <c r="T4251" i="3" s="1"/>
  <c r="S4252" i="3"/>
  <c r="T4252" i="3" s="1"/>
  <c r="S4253" i="3"/>
  <c r="T4253" i="3" s="1"/>
  <c r="S4254" i="3"/>
  <c r="T4254" i="3" s="1"/>
  <c r="S4330" i="3"/>
  <c r="T4330" i="3" s="1"/>
  <c r="S4331" i="3"/>
  <c r="T4331" i="3" s="1"/>
  <c r="S4332" i="3"/>
  <c r="T4332" i="3" s="1"/>
  <c r="S4333" i="3"/>
  <c r="T4333" i="3" s="1"/>
  <c r="S4334" i="3"/>
  <c r="T4334" i="3" s="1"/>
  <c r="S4335" i="3"/>
  <c r="T4335" i="3" s="1"/>
  <c r="S4336" i="3"/>
  <c r="T4336" i="3" s="1"/>
  <c r="S4337" i="3"/>
  <c r="T4337" i="3" s="1"/>
  <c r="S4338" i="3"/>
  <c r="T4338" i="3" s="1"/>
  <c r="S4339" i="3"/>
  <c r="T4339" i="3" s="1"/>
  <c r="S4340" i="3"/>
  <c r="T4340" i="3" s="1"/>
  <c r="S4341" i="3"/>
  <c r="T4341" i="3" s="1"/>
  <c r="S4342" i="3"/>
  <c r="T4342" i="3" s="1"/>
  <c r="S4343" i="3"/>
  <c r="T4343" i="3" s="1"/>
  <c r="S4344" i="3"/>
  <c r="T4344" i="3" s="1"/>
  <c r="S4345" i="3"/>
  <c r="T4345" i="3" s="1"/>
  <c r="S4346" i="3"/>
  <c r="T4346" i="3" s="1"/>
  <c r="S4347" i="3"/>
  <c r="T4347" i="3" s="1"/>
  <c r="S4348" i="3"/>
  <c r="T4348" i="3" s="1"/>
  <c r="S4349" i="3"/>
  <c r="T4349" i="3" s="1"/>
  <c r="S4350" i="3"/>
  <c r="T4350" i="3" s="1"/>
  <c r="S4351" i="3"/>
  <c r="T4351" i="3" s="1"/>
  <c r="S4352" i="3"/>
  <c r="T4352" i="3" s="1"/>
  <c r="S4353" i="3"/>
  <c r="T4353" i="3" s="1"/>
  <c r="S4354" i="3"/>
  <c r="T4354" i="3" s="1"/>
  <c r="S4355" i="3"/>
  <c r="T4355" i="3" s="1"/>
  <c r="S4356" i="3"/>
  <c r="T4356" i="3" s="1"/>
  <c r="S4357" i="3"/>
  <c r="T4357" i="3" s="1"/>
  <c r="S4358" i="3"/>
  <c r="T4358" i="3" s="1"/>
  <c r="S4359" i="3"/>
  <c r="T4359" i="3" s="1"/>
  <c r="S4360" i="3"/>
  <c r="T4360" i="3" s="1"/>
  <c r="S4361" i="3"/>
  <c r="T4361" i="3" s="1"/>
  <c r="S4362" i="3"/>
  <c r="T4362" i="3" s="1"/>
  <c r="S4363" i="3"/>
  <c r="T4363" i="3" s="1"/>
  <c r="S4364" i="3"/>
  <c r="T4364" i="3" s="1"/>
  <c r="S4365" i="3"/>
  <c r="T4365" i="3" s="1"/>
  <c r="S4366" i="3"/>
  <c r="T4366" i="3" s="1"/>
  <c r="S4367" i="3"/>
  <c r="T4367" i="3" s="1"/>
  <c r="S4368" i="3"/>
  <c r="T4368" i="3" s="1"/>
  <c r="S4369" i="3"/>
  <c r="T4369" i="3" s="1"/>
  <c r="S4370" i="3"/>
  <c r="T4370" i="3" s="1"/>
  <c r="S4371" i="3"/>
  <c r="T4371" i="3" s="1"/>
  <c r="S4372" i="3"/>
  <c r="T4372" i="3" s="1"/>
  <c r="S4373" i="3"/>
  <c r="T4373" i="3" s="1"/>
  <c r="S4374" i="3"/>
  <c r="T4374" i="3" s="1"/>
  <c r="S4375" i="3"/>
  <c r="T4375" i="3" s="1"/>
  <c r="S4376" i="3"/>
  <c r="T4376" i="3" s="1"/>
  <c r="S4377" i="3"/>
  <c r="T4377" i="3" s="1"/>
  <c r="S4378" i="3"/>
  <c r="T4378" i="3" s="1"/>
  <c r="S4379" i="3"/>
  <c r="T4379" i="3" s="1"/>
  <c r="S4380" i="3"/>
  <c r="T4380" i="3" s="1"/>
  <c r="S4381" i="3"/>
  <c r="T4381" i="3" s="1"/>
  <c r="S4382" i="3"/>
  <c r="T4382" i="3" s="1"/>
  <c r="S4383" i="3"/>
  <c r="T4383" i="3" s="1"/>
  <c r="S4384" i="3"/>
  <c r="T4384" i="3" s="1"/>
  <c r="S4385" i="3"/>
  <c r="T4385" i="3" s="1"/>
  <c r="S4386" i="3"/>
  <c r="T4386" i="3" s="1"/>
  <c r="S4387" i="3"/>
  <c r="T4387" i="3" s="1"/>
  <c r="S4388" i="3"/>
  <c r="T4388" i="3" s="1"/>
  <c r="S4389" i="3"/>
  <c r="T4389" i="3" s="1"/>
  <c r="S4390" i="3"/>
  <c r="T4390" i="3" s="1"/>
  <c r="S4391" i="3"/>
  <c r="T4391" i="3" s="1"/>
  <c r="S4392" i="3"/>
  <c r="T4392" i="3" s="1"/>
  <c r="S4393" i="3"/>
  <c r="T4393" i="3" s="1"/>
  <c r="S4394" i="3"/>
  <c r="T4394" i="3" s="1"/>
  <c r="S4395" i="3"/>
  <c r="T4395" i="3" s="1"/>
  <c r="S4396" i="3"/>
  <c r="T4396" i="3" s="1"/>
  <c r="S4397" i="3"/>
  <c r="T4397" i="3" s="1"/>
  <c r="S4398" i="3"/>
  <c r="T4398" i="3" s="1"/>
  <c r="S4399" i="3"/>
  <c r="T4399" i="3" s="1"/>
  <c r="S4400" i="3"/>
  <c r="T4400" i="3" s="1"/>
  <c r="S4401" i="3"/>
  <c r="T4401" i="3" s="1"/>
  <c r="S4402" i="3"/>
  <c r="T4402" i="3" s="1"/>
  <c r="S4403" i="3"/>
  <c r="T4403" i="3" s="1"/>
  <c r="S4404" i="3"/>
  <c r="T4404" i="3" s="1"/>
  <c r="S4454" i="3"/>
  <c r="T4454" i="3" s="1"/>
  <c r="S4455" i="3"/>
  <c r="T4455" i="3" s="1"/>
  <c r="S4456" i="3"/>
  <c r="T4456" i="3" s="1"/>
  <c r="S4457" i="3"/>
  <c r="T4457" i="3" s="1"/>
  <c r="S4458" i="3"/>
  <c r="T4458" i="3" s="1"/>
  <c r="S4459" i="3"/>
  <c r="T4459" i="3" s="1"/>
  <c r="S4460" i="3"/>
  <c r="T4460" i="3" s="1"/>
  <c r="S4461" i="3"/>
  <c r="T4461" i="3" s="1"/>
  <c r="S4462" i="3"/>
  <c r="T4462" i="3" s="1"/>
  <c r="S4463" i="3"/>
  <c r="T4463" i="3" s="1"/>
  <c r="S4464" i="3"/>
  <c r="T4464" i="3" s="1"/>
  <c r="S4465" i="3"/>
  <c r="T4465" i="3" s="1"/>
  <c r="S4466" i="3"/>
  <c r="T4466" i="3" s="1"/>
  <c r="S4467" i="3"/>
  <c r="T4467" i="3" s="1"/>
  <c r="S4468" i="3"/>
  <c r="T4468" i="3" s="1"/>
  <c r="S4469" i="3"/>
  <c r="T4469" i="3" s="1"/>
  <c r="S4470" i="3"/>
  <c r="T4470" i="3" s="1"/>
  <c r="S4471" i="3"/>
  <c r="T4471" i="3" s="1"/>
  <c r="S4472" i="3"/>
  <c r="T4472" i="3" s="1"/>
  <c r="S4473" i="3"/>
  <c r="T4473" i="3" s="1"/>
  <c r="S4474" i="3"/>
  <c r="T4474" i="3" s="1"/>
  <c r="S4475" i="3"/>
  <c r="T4475" i="3" s="1"/>
  <c r="S4476" i="3"/>
  <c r="T4476" i="3" s="1"/>
  <c r="S4477" i="3"/>
  <c r="T4477" i="3" s="1"/>
  <c r="S4478" i="3"/>
  <c r="T4478" i="3" s="1"/>
  <c r="S4479" i="3"/>
  <c r="T4479" i="3" s="1"/>
  <c r="S4480" i="3"/>
  <c r="T4480" i="3" s="1"/>
  <c r="S4481" i="3"/>
  <c r="T4481" i="3" s="1"/>
  <c r="S4482" i="3"/>
  <c r="T4482" i="3" s="1"/>
  <c r="S4483" i="3"/>
  <c r="T4483" i="3" s="1"/>
  <c r="S4484" i="3"/>
  <c r="T4484" i="3" s="1"/>
  <c r="S4485" i="3"/>
  <c r="T4485" i="3" s="1"/>
  <c r="S4486" i="3"/>
  <c r="T4486" i="3" s="1"/>
  <c r="S4487" i="3"/>
  <c r="T4487" i="3" s="1"/>
  <c r="S4488" i="3"/>
  <c r="T4488" i="3" s="1"/>
  <c r="S4489" i="3"/>
  <c r="T4489" i="3" s="1"/>
  <c r="S4490" i="3"/>
  <c r="T4490" i="3" s="1"/>
  <c r="S4491" i="3"/>
  <c r="T4491" i="3" s="1"/>
  <c r="S4492" i="3"/>
  <c r="T4492" i="3" s="1"/>
  <c r="S4493" i="3"/>
  <c r="T4493" i="3" s="1"/>
  <c r="S4494" i="3"/>
  <c r="T4494" i="3" s="1"/>
  <c r="S4495" i="3"/>
  <c r="T4495" i="3" s="1"/>
  <c r="S4496" i="3"/>
  <c r="T4496" i="3" s="1"/>
  <c r="S4497" i="3"/>
  <c r="T4497" i="3" s="1"/>
  <c r="S4498" i="3"/>
  <c r="T4498" i="3" s="1"/>
  <c r="S4499" i="3"/>
  <c r="T4499" i="3" s="1"/>
  <c r="S4500" i="3"/>
  <c r="T4500" i="3" s="1"/>
  <c r="S4501" i="3"/>
  <c r="T4501" i="3" s="1"/>
  <c r="S4502" i="3"/>
  <c r="T4502" i="3" s="1"/>
  <c r="S4548" i="3"/>
  <c r="T4548" i="3" s="1"/>
  <c r="S4549" i="3"/>
  <c r="T4549" i="3" s="1"/>
  <c r="S4550" i="3"/>
  <c r="T4550" i="3" s="1"/>
  <c r="S4551" i="3"/>
  <c r="T4551" i="3" s="1"/>
  <c r="S4552" i="3"/>
  <c r="T4552" i="3" s="1"/>
  <c r="S4553" i="3"/>
  <c r="T4553" i="3" s="1"/>
  <c r="S4554" i="3"/>
  <c r="T4554" i="3" s="1"/>
  <c r="S4555" i="3"/>
  <c r="T4555" i="3" s="1"/>
  <c r="S4556" i="3"/>
  <c r="T4556" i="3" s="1"/>
  <c r="S4557" i="3"/>
  <c r="T4557" i="3" s="1"/>
  <c r="S4558" i="3"/>
  <c r="T4558" i="3" s="1"/>
  <c r="S4559" i="3"/>
  <c r="T4559" i="3" s="1"/>
  <c r="S4560" i="3"/>
  <c r="T4560" i="3" s="1"/>
  <c r="S4561" i="3"/>
  <c r="T4561" i="3" s="1"/>
  <c r="S4562" i="3"/>
  <c r="T4562" i="3" s="1"/>
  <c r="S4563" i="3"/>
  <c r="T4563" i="3" s="1"/>
  <c r="S4564" i="3"/>
  <c r="T4564" i="3" s="1"/>
  <c r="S4565" i="3"/>
  <c r="T4565" i="3" s="1"/>
  <c r="S4566" i="3"/>
  <c r="T4566" i="3" s="1"/>
  <c r="S4567" i="3"/>
  <c r="T4567" i="3" s="1"/>
  <c r="S4568" i="3"/>
  <c r="T4568" i="3" s="1"/>
  <c r="S4569" i="3"/>
  <c r="T4569" i="3" s="1"/>
  <c r="S4570" i="3"/>
  <c r="T4570" i="3" s="1"/>
  <c r="S4571" i="3"/>
  <c r="T4571" i="3" s="1"/>
  <c r="S4572" i="3"/>
  <c r="T4572" i="3" s="1"/>
  <c r="S4573" i="3"/>
  <c r="T4573" i="3" s="1"/>
  <c r="S4574" i="3"/>
  <c r="T4574" i="3" s="1"/>
  <c r="S4575" i="3"/>
  <c r="T4575" i="3" s="1"/>
  <c r="S4576" i="3"/>
  <c r="T4576" i="3" s="1"/>
  <c r="S4577" i="3"/>
  <c r="T4577" i="3" s="1"/>
  <c r="S4578" i="3"/>
  <c r="T4578" i="3" s="1"/>
  <c r="S4579" i="3"/>
  <c r="T4579" i="3" s="1"/>
  <c r="S4580" i="3"/>
  <c r="T4580" i="3" s="1"/>
  <c r="S4581" i="3"/>
  <c r="T4581" i="3" s="1"/>
  <c r="S4582" i="3"/>
  <c r="T4582" i="3" s="1"/>
  <c r="S4583" i="3"/>
  <c r="T4583" i="3" s="1"/>
  <c r="S4584" i="3"/>
  <c r="T4584" i="3" s="1"/>
  <c r="S4585" i="3"/>
  <c r="T4585" i="3" s="1"/>
  <c r="S4586" i="3"/>
  <c r="T4586" i="3" s="1"/>
  <c r="S4587" i="3"/>
  <c r="T4587" i="3" s="1"/>
  <c r="S4588" i="3"/>
  <c r="T4588" i="3" s="1"/>
  <c r="S4589" i="3"/>
  <c r="T4589" i="3" s="1"/>
  <c r="S4590" i="3"/>
  <c r="T4590" i="3" s="1"/>
  <c r="S4591" i="3"/>
  <c r="T4591" i="3" s="1"/>
  <c r="S4592" i="3"/>
  <c r="T4592" i="3" s="1"/>
  <c r="S4641" i="3"/>
  <c r="T4641" i="3" s="1"/>
  <c r="S4642" i="3"/>
  <c r="T4642" i="3" s="1"/>
  <c r="S4643" i="3"/>
  <c r="T4643" i="3" s="1"/>
  <c r="S4644" i="3"/>
  <c r="T4644" i="3" s="1"/>
  <c r="S4645" i="3"/>
  <c r="T4645" i="3" s="1"/>
  <c r="S4646" i="3"/>
  <c r="T4646" i="3" s="1"/>
  <c r="S4647" i="3"/>
  <c r="T4647" i="3" s="1"/>
  <c r="S4649" i="3"/>
  <c r="T4649" i="3" s="1"/>
  <c r="S4650" i="3"/>
  <c r="T4650" i="3" s="1"/>
  <c r="S4651" i="3"/>
  <c r="T4651" i="3" s="1"/>
  <c r="S4653" i="3"/>
  <c r="T4653" i="3" s="1"/>
  <c r="S4654" i="3"/>
  <c r="T4654" i="3" s="1"/>
  <c r="S4655" i="3"/>
  <c r="T4655" i="3" s="1"/>
  <c r="S4656" i="3"/>
  <c r="T4656" i="3" s="1"/>
  <c r="S4657" i="3"/>
  <c r="T4657" i="3" s="1"/>
  <c r="S4658" i="3"/>
  <c r="T4658" i="3" s="1"/>
  <c r="S4659" i="3"/>
  <c r="T4659" i="3" s="1"/>
  <c r="S4660" i="3"/>
  <c r="T4660" i="3" s="1"/>
  <c r="S4661" i="3"/>
  <c r="T4661" i="3" s="1"/>
  <c r="S4662" i="3"/>
  <c r="T4662" i="3" s="1"/>
  <c r="S4663" i="3"/>
  <c r="T4663" i="3" s="1"/>
  <c r="S4664" i="3"/>
  <c r="T4664" i="3" s="1"/>
  <c r="S4665" i="3"/>
  <c r="T4665" i="3" s="1"/>
  <c r="S4666" i="3"/>
  <c r="T4666" i="3" s="1"/>
  <c r="S4667" i="3"/>
  <c r="T4667" i="3" s="1"/>
  <c r="S4668" i="3"/>
  <c r="T4668" i="3" s="1"/>
  <c r="S4669" i="3"/>
  <c r="T4669" i="3" s="1"/>
  <c r="S4670" i="3"/>
  <c r="T4670" i="3" s="1"/>
  <c r="S4671" i="3"/>
  <c r="T4671" i="3" s="1"/>
  <c r="S4672" i="3"/>
  <c r="T4672" i="3" s="1"/>
  <c r="S4673" i="3"/>
  <c r="T4673" i="3" s="1"/>
  <c r="S4674" i="3"/>
  <c r="T4674" i="3" s="1"/>
  <c r="S4675" i="3"/>
  <c r="T4675" i="3" s="1"/>
  <c r="S4676" i="3"/>
  <c r="T4676" i="3" s="1"/>
  <c r="S4677" i="3"/>
  <c r="T4677" i="3" s="1"/>
  <c r="S4678" i="3"/>
  <c r="T4678" i="3" s="1"/>
  <c r="S4679" i="3"/>
  <c r="T4679" i="3" s="1"/>
  <c r="S4680" i="3"/>
  <c r="T4680" i="3" s="1"/>
  <c r="S4681" i="3"/>
  <c r="T4681" i="3" s="1"/>
  <c r="S4682" i="3"/>
  <c r="T4682" i="3" s="1"/>
  <c r="S4683" i="3"/>
  <c r="T4683" i="3" s="1"/>
  <c r="S4684" i="3"/>
  <c r="T4684" i="3" s="1"/>
  <c r="S4685" i="3"/>
  <c r="T4685" i="3" s="1"/>
  <c r="S4686" i="3"/>
  <c r="T4686" i="3" s="1"/>
  <c r="S4687" i="3"/>
  <c r="T4687" i="3" s="1"/>
  <c r="S4688" i="3"/>
  <c r="T4688" i="3" s="1"/>
  <c r="S4690" i="3"/>
  <c r="T4690" i="3" s="1"/>
  <c r="S4693" i="3"/>
  <c r="T4693" i="3" s="1"/>
  <c r="S4694" i="3"/>
  <c r="T4694" i="3" s="1"/>
  <c r="S4719" i="3"/>
  <c r="T4719" i="3" s="1"/>
  <c r="S4720" i="3"/>
  <c r="T4720" i="3" s="1"/>
  <c r="S4721" i="3"/>
  <c r="T4721" i="3" s="1"/>
  <c r="S4722" i="3"/>
  <c r="T4722" i="3" s="1"/>
  <c r="S4723" i="3"/>
  <c r="T4723" i="3" s="1"/>
  <c r="S4724" i="3"/>
  <c r="T4724" i="3" s="1"/>
  <c r="S4725" i="3"/>
  <c r="T4725" i="3" s="1"/>
  <c r="S4726" i="3"/>
  <c r="T4726" i="3" s="1"/>
  <c r="S4727" i="3"/>
  <c r="T4727" i="3" s="1"/>
  <c r="S4728" i="3"/>
  <c r="T4728" i="3" s="1"/>
  <c r="S4729" i="3"/>
  <c r="T4729" i="3" s="1"/>
  <c r="S4730" i="3"/>
  <c r="T4730" i="3" s="1"/>
  <c r="S4731" i="3"/>
  <c r="T4731" i="3" s="1"/>
  <c r="S4732" i="3"/>
  <c r="T4732" i="3" s="1"/>
  <c r="S4733" i="3"/>
  <c r="T4733" i="3" s="1"/>
  <c r="S4734" i="3"/>
  <c r="T4734" i="3" s="1"/>
  <c r="S4735" i="3"/>
  <c r="T4735" i="3" s="1"/>
  <c r="S4736" i="3"/>
  <c r="T4736" i="3" s="1"/>
  <c r="S4737" i="3"/>
  <c r="T4737" i="3" s="1"/>
  <c r="S4738" i="3"/>
  <c r="T4738" i="3" s="1"/>
  <c r="S4739" i="3"/>
  <c r="T4739" i="3" s="1"/>
  <c r="S4740" i="3"/>
  <c r="T4740" i="3" s="1"/>
  <c r="S4741" i="3"/>
  <c r="T4741" i="3" s="1"/>
  <c r="S4742" i="3"/>
  <c r="T4742" i="3" s="1"/>
  <c r="S4745" i="3"/>
  <c r="T4745" i="3" s="1"/>
  <c r="S4746" i="3"/>
  <c r="T4746" i="3" s="1"/>
  <c r="S4747" i="3"/>
  <c r="T4747" i="3" s="1"/>
  <c r="S4748" i="3"/>
  <c r="T4748" i="3" s="1"/>
  <c r="S4749" i="3"/>
  <c r="T4749" i="3" s="1"/>
  <c r="S4750" i="3"/>
  <c r="T4750" i="3" s="1"/>
  <c r="S4751" i="3"/>
  <c r="T4751" i="3" s="1"/>
  <c r="S4752" i="3"/>
  <c r="T4752" i="3" s="1"/>
  <c r="S4753" i="3"/>
  <c r="T4753" i="3" s="1"/>
  <c r="S4754" i="3"/>
  <c r="T4754" i="3" s="1"/>
  <c r="S4755" i="3"/>
  <c r="T4755" i="3" s="1"/>
  <c r="S4816" i="3"/>
  <c r="T4816" i="3" s="1"/>
  <c r="S4817" i="3"/>
  <c r="T4817" i="3" s="1"/>
  <c r="S4818" i="3"/>
  <c r="T4818" i="3" s="1"/>
  <c r="S4819" i="3"/>
  <c r="T4819" i="3" s="1"/>
  <c r="S4820" i="3"/>
  <c r="T4820" i="3" s="1"/>
  <c r="S4821" i="3"/>
  <c r="T4821" i="3" s="1"/>
  <c r="S4822" i="3"/>
  <c r="T4822" i="3" s="1"/>
  <c r="S4823" i="3"/>
  <c r="T4823" i="3" s="1"/>
  <c r="S4824" i="3"/>
  <c r="T4824" i="3" s="1"/>
  <c r="S4825" i="3"/>
  <c r="T4825" i="3" s="1"/>
  <c r="S4826" i="3"/>
  <c r="T4826" i="3" s="1"/>
  <c r="S4827" i="3"/>
  <c r="T4827" i="3" s="1"/>
  <c r="S4828" i="3"/>
  <c r="T4828" i="3" s="1"/>
  <c r="S4829" i="3"/>
  <c r="T4829" i="3" s="1"/>
  <c r="S4830" i="3"/>
  <c r="T4830" i="3" s="1"/>
  <c r="S4831" i="3"/>
  <c r="T4831" i="3" s="1"/>
  <c r="S4832" i="3"/>
  <c r="T4832" i="3" s="1"/>
  <c r="S4833" i="3"/>
  <c r="T4833" i="3" s="1"/>
  <c r="S4834" i="3"/>
  <c r="T4834" i="3" s="1"/>
  <c r="S4835" i="3"/>
  <c r="T4835" i="3" s="1"/>
  <c r="S4836" i="3"/>
  <c r="T4836" i="3" s="1"/>
  <c r="S4837" i="3"/>
  <c r="T4837" i="3" s="1"/>
  <c r="S4838" i="3"/>
  <c r="T4838" i="3" s="1"/>
  <c r="S4839" i="3"/>
  <c r="T4839" i="3" s="1"/>
  <c r="S4840" i="3"/>
  <c r="T4840" i="3" s="1"/>
  <c r="S4841" i="3"/>
  <c r="T4841" i="3" s="1"/>
  <c r="S4842" i="3"/>
  <c r="T4842" i="3" s="1"/>
  <c r="S4843" i="3"/>
  <c r="T4843" i="3" s="1"/>
  <c r="S4844" i="3"/>
  <c r="T4844" i="3" s="1"/>
  <c r="S4845" i="3"/>
  <c r="T4845" i="3" s="1"/>
  <c r="S4846" i="3"/>
  <c r="T4846" i="3" s="1"/>
  <c r="S4847" i="3"/>
  <c r="T4847" i="3" s="1"/>
  <c r="S4848" i="3"/>
  <c r="T4848" i="3" s="1"/>
  <c r="S4849" i="3"/>
  <c r="T4849" i="3" s="1"/>
  <c r="S4850" i="3"/>
  <c r="T4850" i="3" s="1"/>
  <c r="S4851" i="3"/>
  <c r="T4851" i="3" s="1"/>
  <c r="S4852" i="3"/>
  <c r="T4852" i="3" s="1"/>
  <c r="S4853" i="3"/>
  <c r="T4853" i="3" s="1"/>
  <c r="S4854" i="3"/>
  <c r="T4854" i="3" s="1"/>
  <c r="S4855" i="3"/>
  <c r="T4855" i="3" s="1"/>
  <c r="S4856" i="3"/>
  <c r="T4856" i="3" s="1"/>
  <c r="S4857" i="3"/>
  <c r="T4857" i="3" s="1"/>
  <c r="S4858" i="3"/>
  <c r="T4858" i="3" s="1"/>
  <c r="S4859" i="3"/>
  <c r="T4859" i="3" s="1"/>
  <c r="S4860" i="3"/>
  <c r="T4860" i="3" s="1"/>
  <c r="S4861" i="3"/>
  <c r="T4861" i="3" s="1"/>
  <c r="S4862" i="3"/>
  <c r="T4862" i="3" s="1"/>
  <c r="S4863" i="3"/>
  <c r="T4863" i="3" s="1"/>
  <c r="S4864" i="3"/>
  <c r="T4864" i="3" s="1"/>
  <c r="S4865" i="3"/>
  <c r="T4865" i="3" s="1"/>
  <c r="S4866" i="3"/>
  <c r="T4866" i="3" s="1"/>
  <c r="S4867" i="3"/>
  <c r="T4867" i="3" s="1"/>
  <c r="S4868" i="3"/>
  <c r="T4868" i="3" s="1"/>
  <c r="S4869" i="3"/>
  <c r="T4869" i="3" s="1"/>
  <c r="S4870" i="3"/>
  <c r="T4870" i="3" s="1"/>
  <c r="S4871" i="3"/>
  <c r="T4871" i="3" s="1"/>
  <c r="S4872" i="3"/>
  <c r="T4872" i="3" s="1"/>
  <c r="S4873" i="3"/>
  <c r="T4873" i="3" s="1"/>
  <c r="S4874" i="3"/>
  <c r="T4874" i="3" s="1"/>
  <c r="S4875" i="3"/>
  <c r="T4875" i="3" s="1"/>
  <c r="S4883" i="3"/>
  <c r="T4883" i="3" s="1"/>
  <c r="S4884" i="3"/>
  <c r="T4884" i="3" s="1"/>
  <c r="S4885" i="3"/>
  <c r="T4885" i="3" s="1"/>
  <c r="S4886" i="3"/>
  <c r="T4886" i="3" s="1"/>
  <c r="S4887" i="3"/>
  <c r="T4887" i="3" s="1"/>
  <c r="S4888" i="3"/>
  <c r="T4888" i="3" s="1"/>
  <c r="S4889" i="3"/>
  <c r="T4889" i="3" s="1"/>
  <c r="S4935" i="3"/>
  <c r="T4935" i="3" s="1"/>
  <c r="S4936" i="3"/>
  <c r="T4936" i="3" s="1"/>
  <c r="S4937" i="3"/>
  <c r="T4937" i="3" s="1"/>
  <c r="S4938" i="3"/>
  <c r="T4938" i="3" s="1"/>
  <c r="S4939" i="3"/>
  <c r="T4939" i="3" s="1"/>
  <c r="S4940" i="3"/>
  <c r="T4940" i="3" s="1"/>
  <c r="S4941" i="3"/>
  <c r="T4941" i="3" s="1"/>
  <c r="S4942" i="3"/>
  <c r="T4942" i="3" s="1"/>
  <c r="S4943" i="3"/>
  <c r="T4943" i="3" s="1"/>
  <c r="S4944" i="3"/>
  <c r="T4944" i="3" s="1"/>
  <c r="S4945" i="3"/>
  <c r="T4945" i="3" s="1"/>
  <c r="S4946" i="3"/>
  <c r="T4946" i="3" s="1"/>
  <c r="S4947" i="3"/>
  <c r="T4947" i="3" s="1"/>
  <c r="S4948" i="3"/>
  <c r="T4948" i="3" s="1"/>
  <c r="S4949" i="3"/>
  <c r="T4949" i="3" s="1"/>
  <c r="S4950" i="3"/>
  <c r="T4950" i="3" s="1"/>
  <c r="S4951" i="3"/>
  <c r="T4951" i="3" s="1"/>
  <c r="S4952" i="3"/>
  <c r="T4952" i="3" s="1"/>
  <c r="S4953" i="3"/>
  <c r="T4953" i="3" s="1"/>
  <c r="S4954" i="3"/>
  <c r="T4954" i="3" s="1"/>
  <c r="S4955" i="3"/>
  <c r="T4955" i="3" s="1"/>
  <c r="S4956" i="3"/>
  <c r="T4956" i="3" s="1"/>
  <c r="S4957" i="3"/>
  <c r="T4957" i="3" s="1"/>
  <c r="S4958" i="3"/>
  <c r="T4958" i="3" s="1"/>
  <c r="S4959" i="3"/>
  <c r="T4959" i="3" s="1"/>
  <c r="S4960" i="3"/>
  <c r="T4960" i="3" s="1"/>
  <c r="S4961" i="3"/>
  <c r="T4961" i="3" s="1"/>
  <c r="S4962" i="3"/>
  <c r="T4962" i="3" s="1"/>
  <c r="S4963" i="3"/>
  <c r="T4963" i="3" s="1"/>
  <c r="S4964" i="3"/>
  <c r="T4964" i="3" s="1"/>
  <c r="S4965" i="3"/>
  <c r="T4965" i="3" s="1"/>
  <c r="S4966" i="3"/>
  <c r="T4966" i="3" s="1"/>
  <c r="S4967" i="3"/>
  <c r="T4967" i="3" s="1"/>
  <c r="S4968" i="3"/>
  <c r="T4968" i="3" s="1"/>
  <c r="S4969" i="3"/>
  <c r="T4969" i="3" s="1"/>
  <c r="S4970" i="3"/>
  <c r="T4970" i="3" s="1"/>
  <c r="S4971" i="3"/>
  <c r="T4971" i="3" s="1"/>
  <c r="S4972" i="3"/>
  <c r="T4972" i="3" s="1"/>
  <c r="S4973" i="3"/>
  <c r="T4973" i="3" s="1"/>
  <c r="S4974" i="3"/>
  <c r="T4974" i="3" s="1"/>
  <c r="S4975" i="3"/>
  <c r="T4975" i="3" s="1"/>
  <c r="S4976" i="3"/>
  <c r="T4976" i="3" s="1"/>
  <c r="S4977" i="3"/>
  <c r="T4977" i="3" s="1"/>
  <c r="S4978" i="3"/>
  <c r="T4978" i="3" s="1"/>
  <c r="S4979" i="3"/>
  <c r="T4979" i="3" s="1"/>
  <c r="S4985" i="3"/>
  <c r="T4985" i="3" s="1"/>
  <c r="S4986" i="3"/>
  <c r="T4986" i="3" s="1"/>
  <c r="S4987" i="3"/>
  <c r="T4987" i="3" s="1"/>
  <c r="S4988" i="3"/>
  <c r="T4988" i="3" s="1"/>
  <c r="S4989" i="3"/>
  <c r="T4989" i="3" s="1"/>
  <c r="S4991" i="3"/>
  <c r="T4991" i="3" s="1"/>
  <c r="S4992" i="3"/>
  <c r="T4992" i="3" s="1"/>
  <c r="S4993" i="3"/>
  <c r="T4993" i="3" s="1"/>
  <c r="S4994" i="3"/>
  <c r="T4994" i="3" s="1"/>
  <c r="S4995" i="3"/>
  <c r="T4995" i="3" s="1"/>
  <c r="S4996" i="3"/>
  <c r="T4996" i="3" s="1"/>
  <c r="S4997" i="3"/>
  <c r="T4997" i="3" s="1"/>
  <c r="S4998" i="3"/>
  <c r="T4998" i="3" s="1"/>
  <c r="S4999" i="3"/>
  <c r="T4999" i="3" s="1"/>
  <c r="S5000" i="3"/>
  <c r="T5000" i="3" s="1"/>
  <c r="S5001" i="3"/>
  <c r="T5001" i="3" s="1"/>
  <c r="S5002" i="3"/>
  <c r="T5002" i="3" s="1"/>
  <c r="S5003" i="3"/>
  <c r="T5003" i="3" s="1"/>
  <c r="S5004" i="3"/>
  <c r="T5004" i="3" s="1"/>
  <c r="S5005" i="3"/>
  <c r="T5005" i="3" s="1"/>
  <c r="S5006" i="3"/>
  <c r="T5006" i="3" s="1"/>
  <c r="S5007" i="3"/>
  <c r="T5007" i="3" s="1"/>
  <c r="S5008" i="3"/>
  <c r="T5008" i="3" s="1"/>
  <c r="S5009" i="3"/>
  <c r="T5009" i="3" s="1"/>
  <c r="S5010" i="3"/>
  <c r="T5010" i="3" s="1"/>
  <c r="S5012" i="3"/>
  <c r="T5012" i="3" s="1"/>
  <c r="S5014" i="3"/>
  <c r="T5014" i="3" s="1"/>
  <c r="S5015" i="3"/>
  <c r="T5015" i="3" s="1"/>
  <c r="S5016" i="3"/>
  <c r="T5016" i="3" s="1"/>
  <c r="S5017" i="3"/>
  <c r="T5017" i="3" s="1"/>
  <c r="S5018" i="3"/>
  <c r="T5018" i="3" s="1"/>
  <c r="S5019" i="3"/>
  <c r="T5019" i="3" s="1"/>
  <c r="S5020" i="3"/>
  <c r="T5020" i="3" s="1"/>
  <c r="S5021" i="3"/>
  <c r="T5021" i="3" s="1"/>
  <c r="S5022" i="3"/>
  <c r="T5022" i="3" s="1"/>
  <c r="S5023" i="3"/>
  <c r="T5023" i="3" s="1"/>
  <c r="S5024" i="3"/>
  <c r="T5024" i="3" s="1"/>
  <c r="S5025" i="3"/>
  <c r="T5025" i="3" s="1"/>
  <c r="S5026" i="3"/>
  <c r="T5026" i="3" s="1"/>
  <c r="S5027" i="3"/>
  <c r="T5027" i="3" s="1"/>
  <c r="S5028" i="3"/>
  <c r="T5028" i="3" s="1"/>
  <c r="S5029" i="3"/>
  <c r="T5029" i="3" s="1"/>
  <c r="S5030" i="3"/>
  <c r="T5030" i="3" s="1"/>
  <c r="S5031" i="3"/>
  <c r="T5031" i="3" s="1"/>
  <c r="S5032" i="3"/>
  <c r="T5032" i="3" s="1"/>
  <c r="S5033" i="3"/>
  <c r="T5033" i="3" s="1"/>
  <c r="S5034" i="3"/>
  <c r="T5034" i="3" s="1"/>
  <c r="S5035" i="3"/>
  <c r="T5035" i="3" s="1"/>
  <c r="S5036" i="3"/>
  <c r="T5036" i="3" s="1"/>
  <c r="S5037" i="3"/>
  <c r="T5037" i="3" s="1"/>
  <c r="S5038" i="3"/>
  <c r="T5038" i="3" s="1"/>
  <c r="S5039" i="3"/>
  <c r="T5039" i="3" s="1"/>
  <c r="S5040" i="3"/>
  <c r="T5040" i="3" s="1"/>
  <c r="S5041" i="3"/>
  <c r="T5041" i="3" s="1"/>
  <c r="S5042" i="3"/>
  <c r="T5042" i="3" s="1"/>
  <c r="S5043" i="3"/>
  <c r="T5043" i="3" s="1"/>
  <c r="S5044" i="3"/>
  <c r="T5044" i="3" s="1"/>
  <c r="S5045" i="3"/>
  <c r="T5045" i="3" s="1"/>
  <c r="S5046" i="3"/>
  <c r="T5046" i="3" s="1"/>
  <c r="S5047" i="3"/>
  <c r="T5047" i="3" s="1"/>
  <c r="S5048" i="3"/>
  <c r="T5048" i="3" s="1"/>
  <c r="S5049" i="3"/>
  <c r="T5049" i="3" s="1"/>
  <c r="S5050" i="3"/>
  <c r="T5050" i="3" s="1"/>
  <c r="S5051" i="3"/>
  <c r="T5051" i="3" s="1"/>
  <c r="S5052" i="3"/>
  <c r="T5052" i="3" s="1"/>
  <c r="S5053" i="3"/>
  <c r="T5053" i="3" s="1"/>
  <c r="S5054" i="3"/>
  <c r="T5054" i="3" s="1"/>
  <c r="S5055" i="3"/>
  <c r="T5055" i="3" s="1"/>
  <c r="S5056" i="3"/>
  <c r="T5056" i="3" s="1"/>
  <c r="S5057" i="3"/>
  <c r="T5057" i="3" s="1"/>
  <c r="S5058" i="3"/>
  <c r="T5058" i="3" s="1"/>
  <c r="S5059" i="3"/>
  <c r="T5059" i="3" s="1"/>
  <c r="S5096" i="3"/>
  <c r="T5096" i="3" s="1"/>
  <c r="S5097" i="3"/>
  <c r="T5097" i="3" s="1"/>
  <c r="S5099" i="3"/>
  <c r="T5099" i="3" s="1"/>
  <c r="S5100" i="3"/>
  <c r="T5100" i="3" s="1"/>
  <c r="S5101" i="3"/>
  <c r="T5101" i="3" s="1"/>
  <c r="S5102" i="3"/>
  <c r="T5102" i="3" s="1"/>
  <c r="S5103" i="3"/>
  <c r="T5103" i="3" s="1"/>
  <c r="S5104" i="3"/>
  <c r="T5104" i="3" s="1"/>
  <c r="S5105" i="3"/>
  <c r="T5105" i="3" s="1"/>
  <c r="S5106" i="3"/>
  <c r="T5106" i="3" s="1"/>
  <c r="S5108" i="3"/>
  <c r="T5108" i="3" s="1"/>
  <c r="S5109" i="3"/>
  <c r="T5109" i="3" s="1"/>
  <c r="S5110" i="3"/>
  <c r="T5110" i="3" s="1"/>
  <c r="S5111" i="3"/>
  <c r="T5111" i="3" s="1"/>
  <c r="S5112" i="3"/>
  <c r="T5112" i="3" s="1"/>
  <c r="S5113" i="3"/>
  <c r="T5113" i="3" s="1"/>
  <c r="S5114" i="3"/>
  <c r="T5114" i="3" s="1"/>
  <c r="S5115" i="3"/>
  <c r="T5115" i="3" s="1"/>
  <c r="S5117" i="3"/>
  <c r="T5117" i="3" s="1"/>
  <c r="S5118" i="3"/>
  <c r="T5118" i="3" s="1"/>
  <c r="S5119" i="3"/>
  <c r="T5119" i="3" s="1"/>
  <c r="S5120" i="3"/>
  <c r="T5120" i="3" s="1"/>
  <c r="S5121" i="3"/>
  <c r="T5121" i="3" s="1"/>
  <c r="S5122" i="3"/>
  <c r="T5122" i="3" s="1"/>
  <c r="S5123" i="3"/>
  <c r="T5123" i="3" s="1"/>
  <c r="S5124" i="3"/>
  <c r="T5124" i="3" s="1"/>
  <c r="S5126" i="3"/>
  <c r="T5126" i="3" s="1"/>
  <c r="S5127" i="3"/>
  <c r="T5127" i="3" s="1"/>
  <c r="S5128" i="3"/>
  <c r="T5128" i="3" s="1"/>
  <c r="S5129" i="3"/>
  <c r="T5129" i="3" s="1"/>
  <c r="S5130" i="3"/>
  <c r="T5130" i="3" s="1"/>
  <c r="S5131" i="3"/>
  <c r="T5131" i="3" s="1"/>
  <c r="S5133" i="3"/>
  <c r="T5133" i="3" s="1"/>
  <c r="S5134" i="3"/>
  <c r="T5134" i="3" s="1"/>
  <c r="S5135" i="3"/>
  <c r="T5135" i="3" s="1"/>
  <c r="S5136" i="3"/>
  <c r="T5136" i="3" s="1"/>
  <c r="S5152" i="3"/>
  <c r="T5152" i="3" s="1"/>
  <c r="S5153" i="3"/>
  <c r="T5153" i="3" s="1"/>
  <c r="S5154" i="3"/>
  <c r="T5154" i="3" s="1"/>
  <c r="S5155" i="3"/>
  <c r="T5155" i="3" s="1"/>
  <c r="S5156" i="3"/>
  <c r="T5156" i="3" s="1"/>
  <c r="S5157" i="3"/>
  <c r="T5157" i="3" s="1"/>
  <c r="S5158" i="3"/>
  <c r="T5158" i="3" s="1"/>
  <c r="S5159" i="3"/>
  <c r="T5159" i="3" s="1"/>
  <c r="S5160" i="3"/>
  <c r="T5160" i="3" s="1"/>
  <c r="S5161" i="3"/>
  <c r="T5161" i="3" s="1"/>
  <c r="S5162" i="3"/>
  <c r="T5162" i="3" s="1"/>
  <c r="S5163" i="3"/>
  <c r="T5163" i="3" s="1"/>
  <c r="S5164" i="3"/>
  <c r="T5164" i="3" s="1"/>
  <c r="S5165" i="3"/>
  <c r="T5165" i="3" s="1"/>
  <c r="S5166" i="3"/>
  <c r="T5166" i="3" s="1"/>
  <c r="S5169" i="3"/>
  <c r="T5169" i="3" s="1"/>
  <c r="S5170" i="3"/>
  <c r="T5170" i="3" s="1"/>
  <c r="S5198" i="3"/>
  <c r="T5198" i="3" s="1"/>
  <c r="S5199" i="3"/>
  <c r="T5199" i="3" s="1"/>
  <c r="S5200" i="3"/>
  <c r="T5200" i="3" s="1"/>
  <c r="S5201" i="3"/>
  <c r="T5201" i="3" s="1"/>
  <c r="S5202" i="3"/>
  <c r="T5202" i="3" s="1"/>
  <c r="S5203" i="3"/>
  <c r="T5203" i="3" s="1"/>
  <c r="S5204" i="3"/>
  <c r="T5204" i="3" s="1"/>
  <c r="S5205" i="3"/>
  <c r="T5205" i="3" s="1"/>
  <c r="S5206" i="3"/>
  <c r="T5206" i="3" s="1"/>
  <c r="S5207" i="3"/>
  <c r="T5207" i="3" s="1"/>
  <c r="S5208" i="3"/>
  <c r="T5208" i="3" s="1"/>
  <c r="S5209" i="3"/>
  <c r="T5209" i="3" s="1"/>
  <c r="S5210" i="3"/>
  <c r="T5210" i="3" s="1"/>
  <c r="S5211" i="3"/>
  <c r="T5211" i="3" s="1"/>
  <c r="S5212" i="3"/>
  <c r="T5212" i="3" s="1"/>
  <c r="S5213" i="3"/>
  <c r="T5213" i="3" s="1"/>
  <c r="S5214" i="3"/>
  <c r="T5214" i="3" s="1"/>
  <c r="S5215" i="3"/>
  <c r="T5215" i="3" s="1"/>
  <c r="S5216" i="3"/>
  <c r="T5216" i="3" s="1"/>
  <c r="S5217" i="3"/>
  <c r="T5217" i="3" s="1"/>
  <c r="S5218" i="3"/>
  <c r="T5218" i="3" s="1"/>
  <c r="S5219" i="3"/>
  <c r="T5219" i="3" s="1"/>
  <c r="S5220" i="3"/>
  <c r="T5220" i="3" s="1"/>
  <c r="S5221" i="3"/>
  <c r="T5221" i="3" s="1"/>
  <c r="S5222" i="3"/>
  <c r="T5222" i="3" s="1"/>
  <c r="S5223" i="3"/>
  <c r="T5223" i="3" s="1"/>
  <c r="S5224" i="3"/>
  <c r="T5224" i="3" s="1"/>
  <c r="S5230" i="3"/>
  <c r="T5230" i="3" s="1"/>
  <c r="S5231" i="3"/>
  <c r="T5231" i="3" s="1"/>
  <c r="S5232" i="3"/>
  <c r="T5232" i="3" s="1"/>
  <c r="S5233" i="3"/>
  <c r="T5233" i="3" s="1"/>
  <c r="S5234" i="3"/>
  <c r="T5234" i="3" s="1"/>
  <c r="S5280" i="3"/>
  <c r="T5280" i="3" s="1"/>
  <c r="S5281" i="3"/>
  <c r="T5281" i="3" s="1"/>
  <c r="S5282" i="3"/>
  <c r="T5282" i="3" s="1"/>
  <c r="S5283" i="3"/>
  <c r="T5283" i="3" s="1"/>
  <c r="S5284" i="3"/>
  <c r="T5284" i="3" s="1"/>
  <c r="S5285" i="3"/>
  <c r="T5285" i="3" s="1"/>
  <c r="S5286" i="3"/>
  <c r="T5286" i="3" s="1"/>
  <c r="S5287" i="3"/>
  <c r="T5287" i="3" s="1"/>
  <c r="S5288" i="3"/>
  <c r="T5288" i="3" s="1"/>
  <c r="S5289" i="3"/>
  <c r="T5289" i="3" s="1"/>
  <c r="S5290" i="3"/>
  <c r="T5290" i="3" s="1"/>
  <c r="S5291" i="3"/>
  <c r="T5291" i="3" s="1"/>
  <c r="S5292" i="3"/>
  <c r="T5292" i="3" s="1"/>
  <c r="S5293" i="3"/>
  <c r="T5293" i="3" s="1"/>
  <c r="S5294" i="3"/>
  <c r="T5294" i="3" s="1"/>
  <c r="S5295" i="3"/>
  <c r="T5295" i="3" s="1"/>
  <c r="S5296" i="3"/>
  <c r="T5296" i="3" s="1"/>
  <c r="S5297" i="3"/>
  <c r="T5297" i="3" s="1"/>
  <c r="S5298" i="3"/>
  <c r="T5298" i="3" s="1"/>
  <c r="S5299" i="3"/>
  <c r="T5299" i="3" s="1"/>
  <c r="S5300" i="3"/>
  <c r="T5300" i="3" s="1"/>
  <c r="S5301" i="3"/>
  <c r="T5301" i="3" s="1"/>
  <c r="S5302" i="3"/>
  <c r="T5302" i="3" s="1"/>
  <c r="S5303" i="3"/>
  <c r="T5303" i="3" s="1"/>
  <c r="S5304" i="3"/>
  <c r="T5304" i="3" s="1"/>
  <c r="S5305" i="3"/>
  <c r="T5305" i="3" s="1"/>
  <c r="S5306" i="3"/>
  <c r="T5306" i="3" s="1"/>
  <c r="S5307" i="3"/>
  <c r="T5307" i="3" s="1"/>
  <c r="S5308" i="3"/>
  <c r="T5308" i="3" s="1"/>
  <c r="S5309" i="3"/>
  <c r="T5309" i="3" s="1"/>
  <c r="S5310" i="3"/>
  <c r="T5310" i="3" s="1"/>
  <c r="S5311" i="3"/>
  <c r="T5311" i="3" s="1"/>
  <c r="S5312" i="3"/>
  <c r="T5312" i="3" s="1"/>
  <c r="S5313" i="3"/>
  <c r="T5313" i="3" s="1"/>
  <c r="S5314" i="3"/>
  <c r="T5314" i="3" s="1"/>
  <c r="S5315" i="3"/>
  <c r="T5315" i="3" s="1"/>
  <c r="S5316" i="3"/>
  <c r="T5316" i="3" s="1"/>
  <c r="S5317" i="3"/>
  <c r="T5317" i="3" s="1"/>
  <c r="S5318" i="3"/>
  <c r="T5318" i="3" s="1"/>
  <c r="S5319" i="3"/>
  <c r="T5319" i="3" s="1"/>
  <c r="S5320" i="3"/>
  <c r="T5320" i="3" s="1"/>
  <c r="S5321" i="3"/>
  <c r="T5321" i="3" s="1"/>
  <c r="S5322" i="3"/>
  <c r="T5322" i="3" s="1"/>
  <c r="S5323" i="3"/>
  <c r="T5323" i="3" s="1"/>
  <c r="S5324" i="3"/>
  <c r="T5324" i="3" s="1"/>
  <c r="S5332" i="3"/>
  <c r="T5332" i="3" s="1"/>
  <c r="S5333" i="3"/>
  <c r="T5333" i="3" s="1"/>
  <c r="S5334" i="3"/>
  <c r="T5334" i="3" s="1"/>
  <c r="S5335" i="3"/>
  <c r="T5335" i="3" s="1"/>
  <c r="S5336" i="3"/>
  <c r="T5336" i="3" s="1"/>
  <c r="S5337" i="3"/>
  <c r="T5337" i="3" s="1"/>
  <c r="S5338" i="3"/>
  <c r="T5338" i="3" s="1"/>
  <c r="S5339" i="3"/>
  <c r="T5339" i="3" s="1"/>
  <c r="S5340" i="3"/>
  <c r="T5340" i="3" s="1"/>
  <c r="S5341" i="3"/>
  <c r="T5341" i="3" s="1"/>
  <c r="S5342" i="3"/>
  <c r="T5342" i="3" s="1"/>
  <c r="S5343" i="3"/>
  <c r="T5343" i="3" s="1"/>
  <c r="S5344" i="3"/>
  <c r="T5344" i="3" s="1"/>
  <c r="S5345" i="3"/>
  <c r="T5345" i="3" s="1"/>
  <c r="S5346" i="3"/>
  <c r="T5346" i="3" s="1"/>
  <c r="S5347" i="3"/>
  <c r="T5347" i="3" s="1"/>
  <c r="S5348" i="3"/>
  <c r="T5348" i="3" s="1"/>
  <c r="S5349" i="3"/>
  <c r="T5349" i="3" s="1"/>
  <c r="S5350" i="3"/>
  <c r="T5350" i="3" s="1"/>
  <c r="S5351" i="3"/>
  <c r="T5351" i="3" s="1"/>
  <c r="S5352" i="3"/>
  <c r="T5352" i="3" s="1"/>
  <c r="S5353" i="3"/>
  <c r="T5353" i="3" s="1"/>
  <c r="S5354" i="3"/>
  <c r="T5354" i="3" s="1"/>
  <c r="S5355" i="3"/>
  <c r="T5355" i="3" s="1"/>
  <c r="S5356" i="3"/>
  <c r="T5356" i="3" s="1"/>
  <c r="S5357" i="3"/>
  <c r="T5357" i="3" s="1"/>
  <c r="S5358" i="3"/>
  <c r="T5358" i="3" s="1"/>
  <c r="S5359" i="3"/>
  <c r="T5359" i="3" s="1"/>
  <c r="S5360" i="3"/>
  <c r="T5360" i="3" s="1"/>
  <c r="S5361" i="3"/>
  <c r="T5361" i="3" s="1"/>
  <c r="S5362" i="3"/>
  <c r="T5362" i="3" s="1"/>
  <c r="S5363" i="3"/>
  <c r="T5363" i="3" s="1"/>
  <c r="S5364" i="3"/>
  <c r="T5364" i="3" s="1"/>
  <c r="S5365" i="3"/>
  <c r="T5365" i="3" s="1"/>
  <c r="S5366" i="3"/>
  <c r="T5366" i="3" s="1"/>
  <c r="S5367" i="3"/>
  <c r="T5367" i="3" s="1"/>
  <c r="S5368" i="3"/>
  <c r="T5368" i="3" s="1"/>
  <c r="S5390" i="3"/>
  <c r="T5390" i="3" s="1"/>
  <c r="S5391" i="3"/>
  <c r="T5391" i="3" s="1"/>
  <c r="S5392" i="3"/>
  <c r="T5392" i="3" s="1"/>
  <c r="S5393" i="3"/>
  <c r="T5393" i="3" s="1"/>
  <c r="S5394" i="3"/>
  <c r="T5394" i="3" s="1"/>
  <c r="S5395" i="3"/>
  <c r="T5395" i="3" s="1"/>
  <c r="S5396" i="3"/>
  <c r="T5396" i="3" s="1"/>
  <c r="S5397" i="3"/>
  <c r="T5397" i="3" s="1"/>
  <c r="S5398" i="3"/>
  <c r="T5398" i="3" s="1"/>
  <c r="S5399" i="3"/>
  <c r="T5399" i="3" s="1"/>
  <c r="S5400" i="3"/>
  <c r="T5400" i="3" s="1"/>
  <c r="S5401" i="3"/>
  <c r="T5401" i="3" s="1"/>
  <c r="S5402" i="3"/>
  <c r="T5402" i="3" s="1"/>
  <c r="S5403" i="3"/>
  <c r="T5403" i="3" s="1"/>
  <c r="S5404" i="3"/>
  <c r="T5404" i="3" s="1"/>
  <c r="S5405" i="3"/>
  <c r="T5405" i="3" s="1"/>
  <c r="S5406" i="3"/>
  <c r="T5406" i="3" s="1"/>
  <c r="S5407" i="3"/>
  <c r="T5407" i="3" s="1"/>
  <c r="S5408" i="3"/>
  <c r="T5408" i="3" s="1"/>
  <c r="S5409" i="3"/>
  <c r="T5409" i="3" s="1"/>
  <c r="S5410" i="3"/>
  <c r="T5410" i="3" s="1"/>
  <c r="S5435" i="3"/>
  <c r="T5435" i="3" s="1"/>
  <c r="S5436" i="3"/>
  <c r="T5436" i="3" s="1"/>
  <c r="S5437" i="3"/>
  <c r="T5437" i="3" s="1"/>
  <c r="S5438" i="3"/>
  <c r="T5438" i="3" s="1"/>
  <c r="S5439" i="3"/>
  <c r="T5439" i="3" s="1"/>
  <c r="S5440" i="3"/>
  <c r="T5440" i="3" s="1"/>
  <c r="S5441" i="3"/>
  <c r="T5441" i="3" s="1"/>
  <c r="S5442" i="3"/>
  <c r="T5442" i="3" s="1"/>
  <c r="S5443" i="3"/>
  <c r="T5443" i="3" s="1"/>
  <c r="S5444" i="3"/>
  <c r="T5444" i="3" s="1"/>
  <c r="S5445" i="3"/>
  <c r="T5445" i="3" s="1"/>
  <c r="S5446" i="3"/>
  <c r="T5446" i="3" s="1"/>
  <c r="S5447" i="3"/>
  <c r="T5447" i="3" s="1"/>
  <c r="S5448" i="3"/>
  <c r="T5448" i="3" s="1"/>
  <c r="S5449" i="3"/>
  <c r="T5449" i="3" s="1"/>
  <c r="S5450" i="3"/>
  <c r="T5450" i="3" s="1"/>
  <c r="S5451" i="3"/>
  <c r="T5451" i="3" s="1"/>
  <c r="S5452" i="3"/>
  <c r="T5452" i="3" s="1"/>
  <c r="S5453" i="3"/>
  <c r="T5453" i="3" s="1"/>
  <c r="S5454" i="3"/>
  <c r="T5454" i="3" s="1"/>
  <c r="S5455" i="3"/>
  <c r="T5455" i="3" s="1"/>
  <c r="S5456" i="3"/>
  <c r="T5456" i="3" s="1"/>
  <c r="S5457" i="3"/>
  <c r="T5457" i="3" s="1"/>
  <c r="S5458" i="3"/>
  <c r="T5458" i="3" s="1"/>
  <c r="S5543" i="3"/>
  <c r="T5543" i="3" s="1"/>
  <c r="S5544" i="3"/>
  <c r="T5544" i="3" s="1"/>
  <c r="S5545" i="3"/>
  <c r="T5545" i="3" s="1"/>
  <c r="S5546" i="3"/>
  <c r="T5546" i="3" s="1"/>
  <c r="S5547" i="3"/>
  <c r="T5547" i="3" s="1"/>
  <c r="S5548" i="3"/>
  <c r="T5548" i="3" s="1"/>
  <c r="S5549" i="3"/>
  <c r="T5549" i="3" s="1"/>
  <c r="S5550" i="3"/>
  <c r="T5550" i="3" s="1"/>
  <c r="S5551" i="3"/>
  <c r="T5551" i="3" s="1"/>
  <c r="S5552" i="3"/>
  <c r="T5552" i="3" s="1"/>
  <c r="S5553" i="3"/>
  <c r="T5553" i="3" s="1"/>
  <c r="S5554" i="3"/>
  <c r="T5554" i="3" s="1"/>
  <c r="S5555" i="3"/>
  <c r="T5555" i="3" s="1"/>
  <c r="S5556" i="3"/>
  <c r="T5556" i="3" s="1"/>
  <c r="S5557" i="3"/>
  <c r="T5557" i="3" s="1"/>
  <c r="S5558" i="3"/>
  <c r="T5558" i="3" s="1"/>
  <c r="S5559" i="3"/>
  <c r="T5559" i="3" s="1"/>
  <c r="S5560" i="3"/>
  <c r="T5560" i="3" s="1"/>
  <c r="S5561" i="3"/>
  <c r="T5561" i="3" s="1"/>
  <c r="S5562" i="3"/>
  <c r="T5562" i="3" s="1"/>
  <c r="S5563" i="3"/>
  <c r="T5563" i="3" s="1"/>
  <c r="S5564" i="3"/>
  <c r="T5564" i="3" s="1"/>
  <c r="S5565" i="3"/>
  <c r="T5565" i="3" s="1"/>
  <c r="S5566" i="3"/>
  <c r="T5566" i="3" s="1"/>
  <c r="S5567" i="3"/>
  <c r="T5567" i="3" s="1"/>
  <c r="S5568" i="3"/>
  <c r="T5568" i="3" s="1"/>
  <c r="S5569" i="3"/>
  <c r="T5569" i="3" s="1"/>
  <c r="S5570" i="3"/>
  <c r="T5570" i="3" s="1"/>
  <c r="S5571" i="3"/>
  <c r="T5571" i="3" s="1"/>
  <c r="S5572" i="3"/>
  <c r="T5572" i="3" s="1"/>
  <c r="S5573" i="3"/>
  <c r="T5573" i="3" s="1"/>
  <c r="S5574" i="3"/>
  <c r="T5574" i="3" s="1"/>
  <c r="S5575" i="3"/>
  <c r="T5575" i="3" s="1"/>
  <c r="S5576" i="3"/>
  <c r="T5576" i="3" s="1"/>
  <c r="S5577" i="3"/>
  <c r="T5577" i="3" s="1"/>
  <c r="S5578" i="3"/>
  <c r="T5578" i="3" s="1"/>
  <c r="S5579" i="3"/>
  <c r="T5579" i="3" s="1"/>
  <c r="S5580" i="3"/>
  <c r="T5580" i="3" s="1"/>
  <c r="S5581" i="3"/>
  <c r="T5581" i="3" s="1"/>
  <c r="S5582" i="3"/>
  <c r="T5582" i="3" s="1"/>
  <c r="S5583" i="3"/>
  <c r="T5583" i="3" s="1"/>
  <c r="S5584" i="3"/>
  <c r="T5584" i="3" s="1"/>
  <c r="S5585" i="3"/>
  <c r="T5585" i="3" s="1"/>
  <c r="S5586" i="3"/>
  <c r="T5586" i="3" s="1"/>
  <c r="S5587" i="3"/>
  <c r="T5587" i="3" s="1"/>
  <c r="S5588" i="3"/>
  <c r="T5588" i="3" s="1"/>
  <c r="S5589" i="3"/>
  <c r="T5589" i="3" s="1"/>
  <c r="S5590" i="3"/>
  <c r="T5590" i="3" s="1"/>
  <c r="S5591" i="3"/>
  <c r="T5591" i="3" s="1"/>
  <c r="S5592" i="3"/>
  <c r="T5592" i="3" s="1"/>
  <c r="S5593" i="3"/>
  <c r="T5593" i="3" s="1"/>
  <c r="S5594" i="3"/>
  <c r="T5594" i="3" s="1"/>
  <c r="S5595" i="3"/>
  <c r="T5595" i="3" s="1"/>
  <c r="S5596" i="3"/>
  <c r="T5596" i="3" s="1"/>
  <c r="S5597" i="3"/>
  <c r="T5597" i="3" s="1"/>
  <c r="S5598" i="3"/>
  <c r="T5598" i="3" s="1"/>
  <c r="S5599" i="3"/>
  <c r="T5599" i="3" s="1"/>
  <c r="S5600" i="3"/>
  <c r="T5600" i="3" s="1"/>
  <c r="S5601" i="3"/>
  <c r="T5601" i="3" s="1"/>
  <c r="S5602" i="3"/>
  <c r="T5602" i="3" s="1"/>
  <c r="S5603" i="3"/>
  <c r="T5603" i="3" s="1"/>
  <c r="S5604" i="3"/>
  <c r="T5604" i="3" s="1"/>
  <c r="S5605" i="3"/>
  <c r="T5605" i="3" s="1"/>
  <c r="S5606" i="3"/>
  <c r="T5606" i="3" s="1"/>
  <c r="S5607" i="3"/>
  <c r="T5607" i="3" s="1"/>
  <c r="S5608" i="3"/>
  <c r="T5608" i="3" s="1"/>
  <c r="S5609" i="3"/>
  <c r="T5609" i="3" s="1"/>
  <c r="S5610" i="3"/>
  <c r="T5610" i="3" s="1"/>
  <c r="S5611" i="3"/>
  <c r="T5611" i="3" s="1"/>
  <c r="S5612" i="3"/>
  <c r="T5612" i="3" s="1"/>
  <c r="S5613" i="3"/>
  <c r="T5613" i="3" s="1"/>
  <c r="S5614" i="3"/>
  <c r="T5614" i="3" s="1"/>
  <c r="S5615" i="3"/>
  <c r="T5615" i="3" s="1"/>
  <c r="S5616" i="3"/>
  <c r="T5616" i="3" s="1"/>
  <c r="S5617" i="3"/>
  <c r="T5617" i="3" s="1"/>
  <c r="S5618" i="3"/>
  <c r="T5618" i="3" s="1"/>
  <c r="S5619" i="3"/>
  <c r="T5619" i="3" s="1"/>
  <c r="S5620" i="3"/>
  <c r="T5620" i="3" s="1"/>
  <c r="S5621" i="3"/>
  <c r="T5621" i="3" s="1"/>
  <c r="S5622" i="3"/>
  <c r="T5622" i="3" s="1"/>
  <c r="S5623" i="3"/>
  <c r="T5623" i="3" s="1"/>
  <c r="S5624" i="3"/>
  <c r="T5624" i="3" s="1"/>
  <c r="S5625" i="3"/>
  <c r="T5625" i="3" s="1"/>
  <c r="S5626" i="3"/>
  <c r="T5626" i="3" s="1"/>
  <c r="S5662" i="3"/>
  <c r="T5662" i="3" s="1"/>
  <c r="S5663" i="3"/>
  <c r="T5663" i="3" s="1"/>
  <c r="S5664" i="3"/>
  <c r="T5664" i="3" s="1"/>
  <c r="S5665" i="3"/>
  <c r="T5665" i="3" s="1"/>
  <c r="S5666" i="3"/>
  <c r="T5666" i="3" s="1"/>
  <c r="S5667" i="3"/>
  <c r="T5667" i="3" s="1"/>
  <c r="S5668" i="3"/>
  <c r="T5668" i="3" s="1"/>
  <c r="S5669" i="3"/>
  <c r="T5669" i="3" s="1"/>
  <c r="S5670" i="3"/>
  <c r="T5670" i="3" s="1"/>
  <c r="S5671" i="3"/>
  <c r="T5671" i="3" s="1"/>
  <c r="S5672" i="3"/>
  <c r="T5672" i="3" s="1"/>
  <c r="S5673" i="3"/>
  <c r="T5673" i="3" s="1"/>
  <c r="S5674" i="3"/>
  <c r="T5674" i="3" s="1"/>
  <c r="S5675" i="3"/>
  <c r="T5675" i="3" s="1"/>
  <c r="S5676" i="3"/>
  <c r="T5676" i="3" s="1"/>
  <c r="S5677" i="3"/>
  <c r="T5677" i="3" s="1"/>
  <c r="S5678" i="3"/>
  <c r="T5678" i="3" s="1"/>
  <c r="S5679" i="3"/>
  <c r="T5679" i="3" s="1"/>
  <c r="S5680" i="3"/>
  <c r="T5680" i="3" s="1"/>
  <c r="S5681" i="3"/>
  <c r="T5681" i="3" s="1"/>
  <c r="S5682" i="3"/>
  <c r="T5682" i="3" s="1"/>
  <c r="S5683" i="3"/>
  <c r="T5683" i="3" s="1"/>
  <c r="S5684" i="3"/>
  <c r="T5684" i="3" s="1"/>
  <c r="S5685" i="3"/>
  <c r="T5685" i="3" s="1"/>
  <c r="S5686" i="3"/>
  <c r="T5686" i="3" s="1"/>
  <c r="S5687" i="3"/>
  <c r="T5687" i="3" s="1"/>
  <c r="S5688" i="3"/>
  <c r="T5688" i="3" s="1"/>
  <c r="S5689" i="3"/>
  <c r="T5689" i="3" s="1"/>
  <c r="S5690" i="3"/>
  <c r="T5690" i="3" s="1"/>
  <c r="S5691" i="3"/>
  <c r="T5691" i="3" s="1"/>
  <c r="S5692" i="3"/>
  <c r="T5692" i="3" s="1"/>
  <c r="S5693" i="3"/>
  <c r="T5693" i="3" s="1"/>
  <c r="S5694" i="3"/>
  <c r="T5694" i="3" s="1"/>
  <c r="S5695" i="3"/>
  <c r="T5695" i="3" s="1"/>
  <c r="S5696" i="3"/>
  <c r="T5696" i="3" s="1"/>
  <c r="S5704" i="3"/>
  <c r="T5704" i="3" s="1"/>
  <c r="S5705" i="3"/>
  <c r="T5705" i="3" s="1"/>
  <c r="S5706" i="3"/>
  <c r="T5706" i="3" s="1"/>
  <c r="S5707" i="3"/>
  <c r="T5707" i="3" s="1"/>
  <c r="S5708" i="3"/>
  <c r="T5708" i="3" s="1"/>
  <c r="S5709" i="3"/>
  <c r="T5709" i="3" s="1"/>
  <c r="S5710" i="3"/>
  <c r="T5710" i="3" s="1"/>
  <c r="S5736" i="3"/>
  <c r="T5736" i="3" s="1"/>
  <c r="S5737" i="3"/>
  <c r="T5737" i="3" s="1"/>
  <c r="S5738" i="3"/>
  <c r="T5738" i="3" s="1"/>
  <c r="S5739" i="3"/>
  <c r="T5739" i="3" s="1"/>
  <c r="S5740" i="3"/>
  <c r="T5740" i="3" s="1"/>
  <c r="S5741" i="3"/>
  <c r="T5741" i="3" s="1"/>
  <c r="S5742" i="3"/>
  <c r="T5742" i="3" s="1"/>
  <c r="S5743" i="3"/>
  <c r="T5743" i="3" s="1"/>
  <c r="S5744" i="3"/>
  <c r="T5744" i="3" s="1"/>
  <c r="S5745" i="3"/>
  <c r="T5745" i="3" s="1"/>
  <c r="S5746" i="3"/>
  <c r="T5746" i="3" s="1"/>
  <c r="S5747" i="3"/>
  <c r="T5747" i="3" s="1"/>
  <c r="S5748" i="3"/>
  <c r="T5748" i="3" s="1"/>
  <c r="S5749" i="3"/>
  <c r="T5749" i="3" s="1"/>
  <c r="S5750" i="3"/>
  <c r="T5750" i="3" s="1"/>
  <c r="S5751" i="3"/>
  <c r="T5751" i="3" s="1"/>
  <c r="S5752" i="3"/>
  <c r="T5752" i="3" s="1"/>
  <c r="S5753" i="3"/>
  <c r="T5753" i="3" s="1"/>
  <c r="S5754" i="3"/>
  <c r="T5754" i="3" s="1"/>
  <c r="S5755" i="3"/>
  <c r="T5755" i="3" s="1"/>
  <c r="S5756" i="3"/>
  <c r="T5756" i="3" s="1"/>
  <c r="S5757" i="3"/>
  <c r="T5757" i="3" s="1"/>
  <c r="S5758" i="3"/>
  <c r="T5758" i="3" s="1"/>
  <c r="S5759" i="3"/>
  <c r="T5759" i="3" s="1"/>
  <c r="S2" i="3"/>
  <c r="T2" i="3" s="1"/>
  <c r="O43" i="3" a="1"/>
  <c r="O43" i="3" s="1"/>
  <c r="O44" i="3" a="1"/>
  <c r="O44" i="3" s="1"/>
  <c r="O45" i="3" a="1"/>
  <c r="O45" i="3" s="1"/>
  <c r="O46" i="3" a="1"/>
  <c r="O46" i="3" s="1"/>
  <c r="O47" i="3" a="1"/>
  <c r="O47" i="3" s="1"/>
  <c r="O48" i="3" a="1"/>
  <c r="O48" i="3" s="1"/>
  <c r="O49" i="3" a="1"/>
  <c r="O49" i="3" s="1"/>
  <c r="O50" i="3" a="1"/>
  <c r="O50" i="3" s="1"/>
  <c r="O51" i="3" a="1"/>
  <c r="O51" i="3" s="1"/>
  <c r="O52" i="3" a="1"/>
  <c r="O52" i="3" s="1"/>
  <c r="O53" i="3" a="1"/>
  <c r="O53" i="3" s="1"/>
  <c r="O54" i="3" a="1"/>
  <c r="O54" i="3" s="1"/>
  <c r="O55" i="3" a="1"/>
  <c r="O55" i="3" s="1"/>
  <c r="O56" i="3" a="1"/>
  <c r="O56" i="3" s="1"/>
  <c r="O57" i="3" a="1"/>
  <c r="O57" i="3" s="1"/>
  <c r="O58" i="3" a="1"/>
  <c r="O58" i="3" s="1"/>
  <c r="O59" i="3" a="1"/>
  <c r="O59" i="3" s="1"/>
  <c r="O60" i="3" a="1"/>
  <c r="O60" i="3" s="1"/>
  <c r="O61" i="3" a="1"/>
  <c r="O61" i="3" s="1"/>
  <c r="O62" i="3" a="1"/>
  <c r="O62" i="3" s="1"/>
  <c r="O63" i="3" a="1"/>
  <c r="O63" i="3" s="1"/>
  <c r="O64" i="3" a="1"/>
  <c r="O64" i="3" s="1"/>
  <c r="O65" i="3" a="1"/>
  <c r="O65" i="3" s="1"/>
  <c r="O66" i="3" a="1"/>
  <c r="O66" i="3" s="1"/>
  <c r="O67" i="3" a="1"/>
  <c r="O67" i="3" s="1"/>
  <c r="O68" i="3" a="1"/>
  <c r="O68" i="3" s="1"/>
  <c r="O69" i="3" a="1"/>
  <c r="O69" i="3" s="1"/>
  <c r="O70" i="3" a="1"/>
  <c r="O70" i="3" s="1"/>
  <c r="O71" i="3" a="1"/>
  <c r="O71" i="3" s="1"/>
  <c r="O126" i="3" a="1"/>
  <c r="O126" i="3" s="1"/>
  <c r="O127" i="3" a="1"/>
  <c r="O127" i="3" s="1"/>
  <c r="O128" i="3" a="1"/>
  <c r="O128" i="3" s="1"/>
  <c r="O129" i="3" a="1"/>
  <c r="O129" i="3" s="1"/>
  <c r="O130" i="3" a="1"/>
  <c r="O130" i="3" s="1"/>
  <c r="O131" i="3" a="1"/>
  <c r="O131" i="3" s="1"/>
  <c r="O132" i="3" a="1"/>
  <c r="O132" i="3" s="1"/>
  <c r="O133" i="3" a="1"/>
  <c r="O133" i="3" s="1"/>
  <c r="O134" i="3" a="1"/>
  <c r="O134" i="3" s="1"/>
  <c r="O135" i="3" a="1"/>
  <c r="O135" i="3" s="1"/>
  <c r="O136" i="3" a="1"/>
  <c r="O136" i="3" s="1"/>
  <c r="O137" i="3" a="1"/>
  <c r="O137" i="3" s="1"/>
  <c r="O138" i="3" a="1"/>
  <c r="O138" i="3" s="1"/>
  <c r="O139" i="3" a="1"/>
  <c r="O139" i="3" s="1"/>
  <c r="O140" i="3" a="1"/>
  <c r="O140" i="3" s="1"/>
  <c r="O141" i="3" a="1"/>
  <c r="O141" i="3" s="1"/>
  <c r="O142" i="3" a="1"/>
  <c r="O142" i="3" s="1"/>
  <c r="O143" i="3" a="1"/>
  <c r="O143" i="3" s="1"/>
  <c r="O144" i="3" a="1"/>
  <c r="O144" i="3" s="1"/>
  <c r="O145" i="3" a="1"/>
  <c r="O145" i="3" s="1"/>
  <c r="O146" i="3" a="1"/>
  <c r="O146" i="3" s="1"/>
  <c r="O147" i="3" a="1"/>
  <c r="O147" i="3" s="1"/>
  <c r="O148" i="3" a="1"/>
  <c r="O148" i="3" s="1"/>
  <c r="O149" i="3" a="1"/>
  <c r="O149" i="3" s="1"/>
  <c r="O150" i="3" a="1"/>
  <c r="O150" i="3" s="1"/>
  <c r="O151" i="3" a="1"/>
  <c r="O151" i="3" s="1"/>
  <c r="O152" i="3" a="1"/>
  <c r="O152" i="3" s="1"/>
  <c r="O153" i="3" a="1"/>
  <c r="O153" i="3" s="1"/>
  <c r="O154" i="3" a="1"/>
  <c r="O154" i="3" s="1"/>
  <c r="O155" i="3" a="1"/>
  <c r="O155" i="3" s="1"/>
  <c r="O156" i="3" a="1"/>
  <c r="O156" i="3" s="1"/>
  <c r="O157" i="3" a="1"/>
  <c r="O157" i="3" s="1"/>
  <c r="O158" i="3" a="1"/>
  <c r="O158" i="3" s="1"/>
  <c r="O159" i="3" a="1"/>
  <c r="O159" i="3" s="1"/>
  <c r="O160" i="3" a="1"/>
  <c r="O160" i="3" s="1"/>
  <c r="O161" i="3" a="1"/>
  <c r="O161" i="3" s="1"/>
  <c r="O162" i="3" a="1"/>
  <c r="O162" i="3" s="1"/>
  <c r="O163" i="3" a="1"/>
  <c r="O163" i="3" s="1"/>
  <c r="O164" i="3" a="1"/>
  <c r="O164" i="3" s="1"/>
  <c r="O165" i="3" a="1"/>
  <c r="O165" i="3" s="1"/>
  <c r="O166" i="3" a="1"/>
  <c r="O166" i="3" s="1"/>
  <c r="O167" i="3" a="1"/>
  <c r="O167" i="3" s="1"/>
  <c r="O168" i="3" a="1"/>
  <c r="O168" i="3" s="1"/>
  <c r="O169" i="3" a="1"/>
  <c r="O169" i="3" s="1"/>
  <c r="O170" i="3" a="1"/>
  <c r="O170" i="3" s="1"/>
  <c r="O171" i="3" a="1"/>
  <c r="O171" i="3" s="1"/>
  <c r="O172" i="3" a="1"/>
  <c r="O172" i="3" s="1"/>
  <c r="O173" i="3" a="1"/>
  <c r="O173" i="3" s="1"/>
  <c r="O174" i="3" a="1"/>
  <c r="O174" i="3" s="1"/>
  <c r="O175" i="3" a="1"/>
  <c r="O175" i="3" s="1"/>
  <c r="O176" i="3" a="1"/>
  <c r="O176" i="3" s="1"/>
  <c r="O177" i="3" a="1"/>
  <c r="O177" i="3" s="1"/>
  <c r="O178" i="3" a="1"/>
  <c r="O178" i="3" s="1"/>
  <c r="O179" i="3" a="1"/>
  <c r="O179" i="3" s="1"/>
  <c r="O198" i="3" a="1"/>
  <c r="O198" i="3" s="1"/>
  <c r="O199" i="3" a="1"/>
  <c r="O199" i="3" s="1"/>
  <c r="O200" i="3" a="1"/>
  <c r="O200" i="3" s="1"/>
  <c r="O201" i="3" a="1"/>
  <c r="O201" i="3" s="1"/>
  <c r="O202" i="3" a="1"/>
  <c r="O202" i="3" s="1"/>
  <c r="O203" i="3" a="1"/>
  <c r="O203" i="3" s="1"/>
  <c r="O204" i="3" a="1"/>
  <c r="O204" i="3" s="1"/>
  <c r="O205" i="3" a="1"/>
  <c r="O205" i="3" s="1"/>
  <c r="O206" i="3" a="1"/>
  <c r="O206" i="3" s="1"/>
  <c r="O207" i="3" a="1"/>
  <c r="O207" i="3" s="1"/>
  <c r="O208" i="3" a="1"/>
  <c r="O208" i="3" s="1"/>
  <c r="O209" i="3" a="1"/>
  <c r="O209" i="3" s="1"/>
  <c r="O210" i="3" a="1"/>
  <c r="O210" i="3" s="1"/>
  <c r="O211" i="3" a="1"/>
  <c r="O211" i="3" s="1"/>
  <c r="O212" i="3" a="1"/>
  <c r="O212" i="3" s="1"/>
  <c r="O213" i="3" a="1"/>
  <c r="O213" i="3" s="1"/>
  <c r="O214" i="3" a="1"/>
  <c r="O214" i="3" s="1"/>
  <c r="O215" i="3" a="1"/>
  <c r="O215" i="3" s="1"/>
  <c r="O291" i="3" a="1"/>
  <c r="O291" i="3" s="1"/>
  <c r="O292" i="3" a="1"/>
  <c r="O292" i="3" s="1"/>
  <c r="O293" i="3" a="1"/>
  <c r="O293" i="3" s="1"/>
  <c r="O294" i="3" a="1"/>
  <c r="O294" i="3" s="1"/>
  <c r="O295" i="3" a="1"/>
  <c r="O295" i="3" s="1"/>
  <c r="O296" i="3" a="1"/>
  <c r="O296" i="3" s="1"/>
  <c r="O297" i="3" a="1"/>
  <c r="O297" i="3" s="1"/>
  <c r="O298" i="3" a="1"/>
  <c r="O298" i="3" s="1"/>
  <c r="O299" i="3" a="1"/>
  <c r="O299" i="3" s="1"/>
  <c r="O300" i="3" a="1"/>
  <c r="O300" i="3" s="1"/>
  <c r="O301" i="3" a="1"/>
  <c r="O301" i="3" s="1"/>
  <c r="O302" i="3" a="1"/>
  <c r="O302" i="3" s="1"/>
  <c r="O303" i="3" a="1"/>
  <c r="O303" i="3" s="1"/>
  <c r="O304" i="3" a="1"/>
  <c r="O304" i="3" s="1"/>
  <c r="O305" i="3" a="1"/>
  <c r="O305" i="3" s="1"/>
  <c r="O306" i="3" a="1"/>
  <c r="O306" i="3" s="1"/>
  <c r="O307" i="3" a="1"/>
  <c r="O307" i="3" s="1"/>
  <c r="O308" i="3" a="1"/>
  <c r="O308" i="3" s="1"/>
  <c r="O309" i="3" a="1"/>
  <c r="O309" i="3" s="1"/>
  <c r="O310" i="3" a="1"/>
  <c r="O310" i="3" s="1"/>
  <c r="O311" i="3" a="1"/>
  <c r="O311" i="3" s="1"/>
  <c r="O312" i="3" a="1"/>
  <c r="O312" i="3" s="1"/>
  <c r="O313" i="3" a="1"/>
  <c r="O313" i="3" s="1"/>
  <c r="O314" i="3" a="1"/>
  <c r="O314" i="3" s="1"/>
  <c r="O315" i="3" a="1"/>
  <c r="O315" i="3" s="1"/>
  <c r="O316" i="3" a="1"/>
  <c r="O316" i="3" s="1"/>
  <c r="O317" i="3" a="1"/>
  <c r="O317" i="3" s="1"/>
  <c r="O318" i="3" a="1"/>
  <c r="O318" i="3" s="1"/>
  <c r="O319" i="3" a="1"/>
  <c r="O319" i="3" s="1"/>
  <c r="O320" i="3" a="1"/>
  <c r="O320" i="3" s="1"/>
  <c r="O321" i="3" a="1"/>
  <c r="O321" i="3" s="1"/>
  <c r="O322" i="3" a="1"/>
  <c r="O322" i="3" s="1"/>
  <c r="O323" i="3" a="1"/>
  <c r="O323" i="3" s="1"/>
  <c r="O324" i="3" a="1"/>
  <c r="O324" i="3" s="1"/>
  <c r="O325" i="3" a="1"/>
  <c r="O325" i="3" s="1"/>
  <c r="O326" i="3" a="1"/>
  <c r="O326" i="3" s="1"/>
  <c r="O327" i="3" a="1"/>
  <c r="O327" i="3" s="1"/>
  <c r="O328" i="3" a="1"/>
  <c r="O328" i="3" s="1"/>
  <c r="O329" i="3" a="1"/>
  <c r="O329" i="3" s="1"/>
  <c r="O330" i="3" a="1"/>
  <c r="O330" i="3" s="1"/>
  <c r="O331" i="3" a="1"/>
  <c r="O331" i="3" s="1"/>
  <c r="O332" i="3" a="1"/>
  <c r="O332" i="3" s="1"/>
  <c r="O333" i="3" a="1"/>
  <c r="O333" i="3" s="1"/>
  <c r="O334" i="3" a="1"/>
  <c r="O334" i="3" s="1"/>
  <c r="O335" i="3" a="1"/>
  <c r="O335" i="3" s="1"/>
  <c r="O336" i="3" a="1"/>
  <c r="O336" i="3" s="1"/>
  <c r="O337" i="3" a="1"/>
  <c r="O337" i="3" s="1"/>
  <c r="O338" i="3" a="1"/>
  <c r="O338" i="3" s="1"/>
  <c r="O339" i="3" a="1"/>
  <c r="O339" i="3" s="1"/>
  <c r="O340" i="3" a="1"/>
  <c r="O340" i="3" s="1"/>
  <c r="O341" i="3" a="1"/>
  <c r="O341" i="3" s="1"/>
  <c r="O342" i="3" a="1"/>
  <c r="O342" i="3" s="1"/>
  <c r="O343" i="3" a="1"/>
  <c r="O343" i="3" s="1"/>
  <c r="O344" i="3" a="1"/>
  <c r="O344" i="3" s="1"/>
  <c r="O345" i="3" a="1"/>
  <c r="O345" i="3" s="1"/>
  <c r="O346" i="3" a="1"/>
  <c r="O346" i="3" s="1"/>
  <c r="O347" i="3" a="1"/>
  <c r="O347" i="3" s="1"/>
  <c r="O348" i="3" a="1"/>
  <c r="O348" i="3" s="1"/>
  <c r="O349" i="3" a="1"/>
  <c r="O349" i="3" s="1"/>
  <c r="O350" i="3" a="1"/>
  <c r="O350" i="3" s="1"/>
  <c r="O351" i="3" a="1"/>
  <c r="O351" i="3" s="1"/>
  <c r="O352" i="3" a="1"/>
  <c r="O352" i="3" s="1"/>
  <c r="O353" i="3" a="1"/>
  <c r="O353" i="3" s="1"/>
  <c r="O354" i="3" a="1"/>
  <c r="O354" i="3" s="1"/>
  <c r="O355" i="3" a="1"/>
  <c r="O355" i="3" s="1"/>
  <c r="O356" i="3" a="1"/>
  <c r="O356" i="3" s="1"/>
  <c r="O357" i="3" a="1"/>
  <c r="O357" i="3" s="1"/>
  <c r="O358" i="3" a="1"/>
  <c r="O358" i="3" s="1"/>
  <c r="O359" i="3" a="1"/>
  <c r="O359" i="3" s="1"/>
  <c r="O360" i="3" a="1"/>
  <c r="O360" i="3" s="1"/>
  <c r="O361" i="3" a="1"/>
  <c r="O361" i="3" s="1"/>
  <c r="O362" i="3" a="1"/>
  <c r="O362" i="3" s="1"/>
  <c r="O363" i="3" a="1"/>
  <c r="O363" i="3" s="1"/>
  <c r="O364" i="3" a="1"/>
  <c r="O364" i="3" s="1"/>
  <c r="O365" i="3" a="1"/>
  <c r="O365" i="3" s="1"/>
  <c r="O366" i="3" a="1"/>
  <c r="O366" i="3" s="1"/>
  <c r="P366" i="3" s="1" a="1"/>
  <c r="P366" i="3" s="1"/>
  <c r="O367" i="3" a="1"/>
  <c r="O367" i="3" s="1"/>
  <c r="P367" i="3" s="1" a="1"/>
  <c r="P367" i="3" s="1"/>
  <c r="O368" i="3" a="1"/>
  <c r="O368" i="3" s="1"/>
  <c r="P368" i="3" s="1" a="1"/>
  <c r="P368" i="3" s="1"/>
  <c r="O369" i="3" a="1"/>
  <c r="O369" i="3" s="1"/>
  <c r="P369" i="3" s="1" a="1"/>
  <c r="P369" i="3" s="1"/>
  <c r="O370" i="3" a="1"/>
  <c r="O370" i="3" s="1"/>
  <c r="P370" i="3" s="1" a="1"/>
  <c r="P370" i="3" s="1"/>
  <c r="O371" i="3" a="1"/>
  <c r="O371" i="3" s="1"/>
  <c r="P371" i="3" s="1" a="1"/>
  <c r="P371" i="3" s="1"/>
  <c r="O372" i="3" a="1"/>
  <c r="O372" i="3" s="1"/>
  <c r="P372" i="3" s="1" a="1"/>
  <c r="P372" i="3" s="1"/>
  <c r="O373" i="3" a="1"/>
  <c r="O373" i="3" s="1"/>
  <c r="P373" i="3" s="1" a="1"/>
  <c r="P373" i="3" s="1"/>
  <c r="O374" i="3" a="1"/>
  <c r="O374" i="3" s="1"/>
  <c r="P374" i="3" s="1" a="1"/>
  <c r="P374" i="3" s="1"/>
  <c r="O435" i="3" a="1"/>
  <c r="O435" i="3" s="1"/>
  <c r="P435" i="3" s="1" a="1"/>
  <c r="P435" i="3" s="1"/>
  <c r="O436" i="3" a="1"/>
  <c r="O436" i="3" s="1"/>
  <c r="P436" i="3" s="1" a="1"/>
  <c r="P436" i="3" s="1"/>
  <c r="O437" i="3" a="1"/>
  <c r="O437" i="3" s="1"/>
  <c r="P437" i="3" s="1" a="1"/>
  <c r="P437" i="3" s="1"/>
  <c r="O438" i="3" a="1"/>
  <c r="O438" i="3" s="1"/>
  <c r="P438" i="3" s="1" a="1"/>
  <c r="P438" i="3" s="1"/>
  <c r="O439" i="3" a="1"/>
  <c r="O439" i="3" s="1"/>
  <c r="P439" i="3" s="1" a="1"/>
  <c r="P439" i="3" s="1"/>
  <c r="O440" i="3" a="1"/>
  <c r="O440" i="3" s="1"/>
  <c r="P440" i="3" s="1" a="1"/>
  <c r="P440" i="3" s="1"/>
  <c r="O441" i="3" a="1"/>
  <c r="O441" i="3" s="1"/>
  <c r="P441" i="3" s="1" a="1"/>
  <c r="P441" i="3" s="1"/>
  <c r="O442" i="3" a="1"/>
  <c r="O442" i="3" s="1"/>
  <c r="P442" i="3" s="1" a="1"/>
  <c r="P442" i="3" s="1"/>
  <c r="O443" i="3" a="1"/>
  <c r="O443" i="3" s="1"/>
  <c r="P443" i="3" s="1" a="1"/>
  <c r="P443" i="3" s="1"/>
  <c r="O444" i="3" a="1"/>
  <c r="O444" i="3" s="1"/>
  <c r="P444" i="3" s="1" a="1"/>
  <c r="P444" i="3" s="1"/>
  <c r="O445" i="3" a="1"/>
  <c r="O445" i="3" s="1"/>
  <c r="P445" i="3" s="1" a="1"/>
  <c r="P445" i="3" s="1"/>
  <c r="O446" i="3" a="1"/>
  <c r="O446" i="3" s="1"/>
  <c r="P446" i="3" s="1" a="1"/>
  <c r="P446" i="3" s="1"/>
  <c r="O447" i="3" a="1"/>
  <c r="O447" i="3" s="1"/>
  <c r="P447" i="3" s="1" a="1"/>
  <c r="P447" i="3" s="1"/>
  <c r="O448" i="3" a="1"/>
  <c r="O448" i="3" s="1"/>
  <c r="P448" i="3" s="1" a="1"/>
  <c r="P448" i="3" s="1"/>
  <c r="O449" i="3" a="1"/>
  <c r="O449" i="3" s="1"/>
  <c r="P449" i="3" s="1" a="1"/>
  <c r="P449" i="3" s="1"/>
  <c r="O450" i="3" a="1"/>
  <c r="O450" i="3" s="1"/>
  <c r="P450" i="3" s="1" a="1"/>
  <c r="P450" i="3" s="1"/>
  <c r="O451" i="3" a="1"/>
  <c r="O451" i="3" s="1"/>
  <c r="P451" i="3" s="1" a="1"/>
  <c r="P451" i="3" s="1"/>
  <c r="O452" i="3" a="1"/>
  <c r="O452" i="3" s="1"/>
  <c r="P452" i="3" s="1" a="1"/>
  <c r="P452" i="3" s="1"/>
  <c r="O453" i="3" a="1"/>
  <c r="O453" i="3" s="1"/>
  <c r="P453" i="3" s="1" a="1"/>
  <c r="P453" i="3" s="1"/>
  <c r="O454" i="3" a="1"/>
  <c r="O454" i="3" s="1"/>
  <c r="P454" i="3" s="1" a="1"/>
  <c r="P454" i="3" s="1"/>
  <c r="O455" i="3" a="1"/>
  <c r="O455" i="3" s="1"/>
  <c r="P455" i="3" s="1" a="1"/>
  <c r="P455" i="3" s="1"/>
  <c r="O456" i="3" a="1"/>
  <c r="O456" i="3" s="1"/>
  <c r="P456" i="3" s="1" a="1"/>
  <c r="P456" i="3" s="1"/>
  <c r="O457" i="3" a="1"/>
  <c r="O457" i="3" s="1"/>
  <c r="P457" i="3" s="1" a="1"/>
  <c r="P457" i="3" s="1"/>
  <c r="O458" i="3" a="1"/>
  <c r="O458" i="3" s="1"/>
  <c r="P458" i="3" s="1" a="1"/>
  <c r="P458" i="3" s="1"/>
  <c r="O459" i="3" a="1"/>
  <c r="O459" i="3" s="1"/>
  <c r="P459" i="3" s="1" a="1"/>
  <c r="P459" i="3" s="1"/>
  <c r="O460" i="3" a="1"/>
  <c r="O460" i="3" s="1"/>
  <c r="P460" i="3" s="1" a="1"/>
  <c r="P460" i="3" s="1"/>
  <c r="O461" i="3" a="1"/>
  <c r="O461" i="3" s="1"/>
  <c r="P461" i="3" s="1" a="1"/>
  <c r="P461" i="3" s="1"/>
  <c r="O462" i="3" a="1"/>
  <c r="O462" i="3" s="1"/>
  <c r="P462" i="3" s="1" a="1"/>
  <c r="P462" i="3" s="1"/>
  <c r="O463" i="3" a="1"/>
  <c r="O463" i="3" s="1"/>
  <c r="P463" i="3" s="1" a="1"/>
  <c r="P463" i="3" s="1"/>
  <c r="O464" i="3" a="1"/>
  <c r="O464" i="3" s="1"/>
  <c r="P464" i="3" s="1" a="1"/>
  <c r="P464" i="3" s="1"/>
  <c r="O465" i="3" a="1"/>
  <c r="O465" i="3" s="1"/>
  <c r="P465" i="3" s="1" a="1"/>
  <c r="P465" i="3" s="1"/>
  <c r="O466" i="3" a="1"/>
  <c r="O466" i="3" s="1"/>
  <c r="P466" i="3" s="1" a="1"/>
  <c r="P466" i="3" s="1"/>
  <c r="O467" i="3" a="1"/>
  <c r="O467" i="3" s="1"/>
  <c r="P467" i="3" s="1" a="1"/>
  <c r="P467" i="3" s="1"/>
  <c r="O468" i="3" a="1"/>
  <c r="O468" i="3" s="1"/>
  <c r="P468" i="3" s="1" a="1"/>
  <c r="P468" i="3" s="1"/>
  <c r="O469" i="3" a="1"/>
  <c r="O469" i="3" s="1"/>
  <c r="P469" i="3" s="1" a="1"/>
  <c r="P469" i="3" s="1"/>
  <c r="O470" i="3" a="1"/>
  <c r="O470" i="3" s="1"/>
  <c r="P470" i="3" s="1" a="1"/>
  <c r="P470" i="3" s="1"/>
  <c r="O471" i="3" a="1"/>
  <c r="O471" i="3" s="1"/>
  <c r="P471" i="3" s="1" a="1"/>
  <c r="P471" i="3" s="1"/>
  <c r="O472" i="3" a="1"/>
  <c r="O472" i="3" s="1"/>
  <c r="P472" i="3" s="1" a="1"/>
  <c r="P472" i="3" s="1"/>
  <c r="O473" i="3" a="1"/>
  <c r="O473" i="3" s="1"/>
  <c r="P473" i="3" s="1" a="1"/>
  <c r="P473" i="3" s="1"/>
  <c r="O474" i="3" a="1"/>
  <c r="O474" i="3" s="1"/>
  <c r="P474" i="3" s="1" a="1"/>
  <c r="P474" i="3" s="1"/>
  <c r="O475" i="3" a="1"/>
  <c r="O475" i="3" s="1"/>
  <c r="P475" i="3" s="1" a="1"/>
  <c r="P475" i="3" s="1"/>
  <c r="O476" i="3" a="1"/>
  <c r="O476" i="3" s="1"/>
  <c r="P476" i="3" s="1" a="1"/>
  <c r="P476" i="3" s="1"/>
  <c r="O477" i="3" a="1"/>
  <c r="O477" i="3" s="1"/>
  <c r="P477" i="3" s="1" a="1"/>
  <c r="P477" i="3" s="1"/>
  <c r="O478" i="3" a="1"/>
  <c r="O478" i="3" s="1"/>
  <c r="P478" i="3" s="1" a="1"/>
  <c r="P478" i="3" s="1"/>
  <c r="O479" i="3" a="1"/>
  <c r="O479" i="3" s="1"/>
  <c r="P479" i="3" s="1" a="1"/>
  <c r="P479" i="3" s="1"/>
  <c r="O480" i="3" a="1"/>
  <c r="O480" i="3" s="1"/>
  <c r="P480" i="3" s="1" a="1"/>
  <c r="P480" i="3" s="1"/>
  <c r="O481" i="3" a="1"/>
  <c r="O481" i="3" s="1"/>
  <c r="P481" i="3" s="1" a="1"/>
  <c r="P481" i="3" s="1"/>
  <c r="O482" i="3" a="1"/>
  <c r="O482" i="3" s="1"/>
  <c r="P482" i="3" s="1" a="1"/>
  <c r="P482" i="3" s="1"/>
  <c r="O483" i="3" a="1"/>
  <c r="O483" i="3" s="1"/>
  <c r="P483" i="3" s="1" a="1"/>
  <c r="P483" i="3" s="1"/>
  <c r="O484" i="3" a="1"/>
  <c r="O484" i="3" s="1"/>
  <c r="P484" i="3" s="1" a="1"/>
  <c r="P484" i="3" s="1"/>
  <c r="O485" i="3" a="1"/>
  <c r="O485" i="3" s="1"/>
  <c r="P485" i="3" s="1" a="1"/>
  <c r="P485" i="3" s="1"/>
  <c r="O486" i="3" a="1"/>
  <c r="O486" i="3" s="1"/>
  <c r="P486" i="3" s="1" a="1"/>
  <c r="P486" i="3" s="1"/>
  <c r="O487" i="3" a="1"/>
  <c r="O487" i="3" s="1"/>
  <c r="P487" i="3" s="1" a="1"/>
  <c r="P487" i="3" s="1"/>
  <c r="O488" i="3" a="1"/>
  <c r="O488" i="3" s="1"/>
  <c r="P488" i="3" s="1" a="1"/>
  <c r="P488" i="3" s="1"/>
  <c r="O489" i="3" a="1"/>
  <c r="O489" i="3" s="1"/>
  <c r="P489" i="3" s="1" a="1"/>
  <c r="P489" i="3" s="1"/>
  <c r="O490" i="3" a="1"/>
  <c r="O490" i="3" s="1"/>
  <c r="P490" i="3" s="1" a="1"/>
  <c r="P490" i="3" s="1"/>
  <c r="O491" i="3" a="1"/>
  <c r="O491" i="3" s="1"/>
  <c r="P491" i="3" s="1" a="1"/>
  <c r="P491" i="3" s="1"/>
  <c r="O492" i="3" a="1"/>
  <c r="O492" i="3" s="1"/>
  <c r="P492" i="3" s="1" a="1"/>
  <c r="P492" i="3" s="1"/>
  <c r="O493" i="3" a="1"/>
  <c r="O493" i="3" s="1"/>
  <c r="P493" i="3" s="1" a="1"/>
  <c r="P493" i="3" s="1"/>
  <c r="O494" i="3" a="1"/>
  <c r="O494" i="3" s="1"/>
  <c r="P494" i="3" s="1" a="1"/>
  <c r="P494" i="3" s="1"/>
  <c r="O503" i="3" a="1"/>
  <c r="O503" i="3" s="1"/>
  <c r="P503" i="3" s="1" a="1"/>
  <c r="P503" i="3" s="1"/>
  <c r="O504" i="3" a="1"/>
  <c r="O504" i="3" s="1"/>
  <c r="P504" i="3" s="1" a="1"/>
  <c r="P504" i="3" s="1"/>
  <c r="O505" i="3" a="1"/>
  <c r="O505" i="3" s="1"/>
  <c r="P505" i="3" s="1" a="1"/>
  <c r="P505" i="3" s="1"/>
  <c r="O506" i="3" a="1"/>
  <c r="O506" i="3" s="1"/>
  <c r="P506" i="3" s="1" a="1"/>
  <c r="P506" i="3" s="1"/>
  <c r="O507" i="3" a="1"/>
  <c r="O507" i="3" s="1"/>
  <c r="P507" i="3" s="1" a="1"/>
  <c r="P507" i="3" s="1"/>
  <c r="O508" i="3" a="1"/>
  <c r="O508" i="3" s="1"/>
  <c r="P508" i="3" s="1" a="1"/>
  <c r="P508" i="3" s="1"/>
  <c r="O509" i="3" a="1"/>
  <c r="O509" i="3" s="1"/>
  <c r="P509" i="3" s="1" a="1"/>
  <c r="P509" i="3" s="1"/>
  <c r="O510" i="3" a="1"/>
  <c r="O510" i="3" s="1"/>
  <c r="P510" i="3" s="1" a="1"/>
  <c r="P510" i="3" s="1"/>
  <c r="O511" i="3" a="1"/>
  <c r="O511" i="3" s="1"/>
  <c r="O512" i="3" a="1"/>
  <c r="O512" i="3" s="1"/>
  <c r="O513" i="3" a="1"/>
  <c r="O513" i="3" s="1"/>
  <c r="O514" i="3" a="1"/>
  <c r="O514" i="3" s="1"/>
  <c r="O515" i="3" a="1"/>
  <c r="O515" i="3" s="1"/>
  <c r="O516" i="3" a="1"/>
  <c r="O516" i="3" s="1"/>
  <c r="O517" i="3" a="1"/>
  <c r="O517" i="3" s="1"/>
  <c r="O518" i="3" a="1"/>
  <c r="O518" i="3" s="1"/>
  <c r="O519" i="3" a="1"/>
  <c r="O519" i="3" s="1"/>
  <c r="O520" i="3" a="1"/>
  <c r="O520" i="3" s="1"/>
  <c r="O521" i="3" a="1"/>
  <c r="O521" i="3" s="1"/>
  <c r="O522" i="3" a="1"/>
  <c r="O522" i="3" s="1"/>
  <c r="O523" i="3" a="1"/>
  <c r="O523" i="3" s="1"/>
  <c r="O524" i="3" a="1"/>
  <c r="O524" i="3" s="1"/>
  <c r="O525" i="3" a="1"/>
  <c r="O525" i="3" s="1"/>
  <c r="O526" i="3" a="1"/>
  <c r="O526" i="3" s="1"/>
  <c r="O527" i="3" a="1"/>
  <c r="O527" i="3" s="1"/>
  <c r="O528" i="3" a="1"/>
  <c r="O528" i="3" s="1"/>
  <c r="O529" i="3" a="1"/>
  <c r="O529" i="3" s="1"/>
  <c r="O530" i="3" a="1"/>
  <c r="O530" i="3" s="1"/>
  <c r="O531" i="3" a="1"/>
  <c r="O531" i="3" s="1"/>
  <c r="O532" i="3" a="1"/>
  <c r="O532" i="3" s="1"/>
  <c r="O533" i="3" a="1"/>
  <c r="O533" i="3" s="1"/>
  <c r="O534" i="3" a="1"/>
  <c r="O534" i="3" s="1"/>
  <c r="O535" i="3" a="1"/>
  <c r="O535" i="3" s="1"/>
  <c r="O536" i="3" a="1"/>
  <c r="O536" i="3" s="1"/>
  <c r="O537" i="3" a="1"/>
  <c r="O537" i="3" s="1"/>
  <c r="O538" i="3" a="1"/>
  <c r="O538" i="3" s="1"/>
  <c r="O539" i="3" a="1"/>
  <c r="O539" i="3" s="1"/>
  <c r="O540" i="3" a="1"/>
  <c r="O540" i="3" s="1"/>
  <c r="O541" i="3" a="1"/>
  <c r="O541" i="3" s="1"/>
  <c r="O542" i="3" a="1"/>
  <c r="O542" i="3" s="1"/>
  <c r="O543" i="3" a="1"/>
  <c r="O543" i="3" s="1"/>
  <c r="O544" i="3" a="1"/>
  <c r="O544" i="3" s="1"/>
  <c r="O545" i="3" a="1"/>
  <c r="O545" i="3" s="1"/>
  <c r="O546" i="3" a="1"/>
  <c r="O546" i="3" s="1"/>
  <c r="O547" i="3" a="1"/>
  <c r="O547" i="3" s="1"/>
  <c r="O548" i="3" a="1"/>
  <c r="O548" i="3" s="1"/>
  <c r="O549" i="3" a="1"/>
  <c r="O549" i="3" s="1"/>
  <c r="O550" i="3" a="1"/>
  <c r="O550" i="3" s="1"/>
  <c r="O551" i="3" a="1"/>
  <c r="O551" i="3" s="1"/>
  <c r="O552" i="3" a="1"/>
  <c r="O552" i="3" s="1"/>
  <c r="O553" i="3" a="1"/>
  <c r="O553" i="3" s="1"/>
  <c r="O554" i="3" a="1"/>
  <c r="O554" i="3" s="1"/>
  <c r="O555" i="3" a="1"/>
  <c r="O555" i="3" s="1"/>
  <c r="O556" i="3" a="1"/>
  <c r="O556" i="3" s="1"/>
  <c r="O557" i="3" a="1"/>
  <c r="O557" i="3" s="1"/>
  <c r="O558" i="3" a="1"/>
  <c r="O558" i="3" s="1"/>
  <c r="O559" i="3" a="1"/>
  <c r="O559" i="3" s="1"/>
  <c r="O560" i="3" a="1"/>
  <c r="O560" i="3" s="1"/>
  <c r="O561" i="3" a="1"/>
  <c r="O561" i="3" s="1"/>
  <c r="O562" i="3" a="1"/>
  <c r="O562" i="3" s="1"/>
  <c r="O563" i="3" a="1"/>
  <c r="O563" i="3" s="1"/>
  <c r="O564" i="3" a="1"/>
  <c r="O564" i="3" s="1"/>
  <c r="O565" i="3" a="1"/>
  <c r="O565" i="3" s="1"/>
  <c r="O566" i="3" a="1"/>
  <c r="O566" i="3" s="1"/>
  <c r="O567" i="3" a="1"/>
  <c r="O567" i="3" s="1"/>
  <c r="O568" i="3" a="1"/>
  <c r="O568" i="3" s="1"/>
  <c r="O569" i="3" a="1"/>
  <c r="O569" i="3" s="1"/>
  <c r="O570" i="3" a="1"/>
  <c r="O570" i="3" s="1"/>
  <c r="O571" i="3" a="1"/>
  <c r="O571" i="3" s="1"/>
  <c r="O572" i="3" a="1"/>
  <c r="O572" i="3" s="1"/>
  <c r="O573" i="3" a="1"/>
  <c r="O573" i="3" s="1"/>
  <c r="O574" i="3" a="1"/>
  <c r="O574" i="3" s="1"/>
  <c r="O575" i="3" a="1"/>
  <c r="O575" i="3" s="1"/>
  <c r="O576" i="3" a="1"/>
  <c r="O576" i="3" s="1"/>
  <c r="O577" i="3" a="1"/>
  <c r="O577" i="3" s="1"/>
  <c r="O578" i="3" a="1"/>
  <c r="O578" i="3" s="1"/>
  <c r="O579" i="3" a="1"/>
  <c r="O579" i="3" s="1"/>
  <c r="O580" i="3" a="1"/>
  <c r="O580" i="3" s="1"/>
  <c r="O581" i="3" a="1"/>
  <c r="O581" i="3" s="1"/>
  <c r="O582" i="3" a="1"/>
  <c r="O582" i="3" s="1"/>
  <c r="O583" i="3" a="1"/>
  <c r="O583" i="3" s="1"/>
  <c r="O584" i="3" a="1"/>
  <c r="O584" i="3" s="1"/>
  <c r="O585" i="3" a="1"/>
  <c r="O585" i="3" s="1"/>
  <c r="O586" i="3" a="1"/>
  <c r="O586" i="3" s="1"/>
  <c r="O587" i="3" a="1"/>
  <c r="O587" i="3" s="1"/>
  <c r="O588" i="3" a="1"/>
  <c r="O588" i="3" s="1"/>
  <c r="O589" i="3" a="1"/>
  <c r="O589" i="3" s="1"/>
  <c r="O590" i="3" a="1"/>
  <c r="O590" i="3" s="1"/>
  <c r="O591" i="3" a="1"/>
  <c r="O591" i="3" s="1"/>
  <c r="O592" i="3" a="1"/>
  <c r="O592" i="3" s="1"/>
  <c r="O593" i="3" a="1"/>
  <c r="O593" i="3" s="1"/>
  <c r="O594" i="3" a="1"/>
  <c r="O594" i="3" s="1"/>
  <c r="O595" i="3" a="1"/>
  <c r="O595" i="3" s="1"/>
  <c r="O596" i="3" a="1"/>
  <c r="O596" i="3" s="1"/>
  <c r="O597" i="3" a="1"/>
  <c r="O597" i="3" s="1"/>
  <c r="O598" i="3" a="1"/>
  <c r="O598" i="3" s="1"/>
  <c r="O599" i="3" a="1"/>
  <c r="O599" i="3" s="1"/>
  <c r="O600" i="3" a="1"/>
  <c r="O600" i="3" s="1"/>
  <c r="O601" i="3" a="1"/>
  <c r="O601" i="3" s="1"/>
  <c r="O602" i="3" a="1"/>
  <c r="O602" i="3" s="1"/>
  <c r="O603" i="3" a="1"/>
  <c r="O603" i="3" s="1"/>
  <c r="O604" i="3" a="1"/>
  <c r="O604" i="3" s="1"/>
  <c r="O605" i="3" a="1"/>
  <c r="O605" i="3" s="1"/>
  <c r="O606" i="3" a="1"/>
  <c r="O606" i="3" s="1"/>
  <c r="O607" i="3" a="1"/>
  <c r="O607" i="3" s="1"/>
  <c r="O608" i="3" a="1"/>
  <c r="O608" i="3" s="1"/>
  <c r="O609" i="3" a="1"/>
  <c r="O609" i="3" s="1"/>
  <c r="O610" i="3" a="1"/>
  <c r="O610" i="3" s="1"/>
  <c r="O611" i="3" a="1"/>
  <c r="O611" i="3" s="1"/>
  <c r="O612" i="3" a="1"/>
  <c r="O612" i="3" s="1"/>
  <c r="O613" i="3" a="1"/>
  <c r="O613" i="3" s="1"/>
  <c r="O614" i="3" a="1"/>
  <c r="O614" i="3" s="1"/>
  <c r="O615" i="3" a="1"/>
  <c r="O615" i="3" s="1"/>
  <c r="O616" i="3" a="1"/>
  <c r="O616" i="3" s="1"/>
  <c r="O617" i="3" a="1"/>
  <c r="O617" i="3" s="1"/>
  <c r="O618" i="3" a="1"/>
  <c r="O618" i="3" s="1"/>
  <c r="O619" i="3" a="1"/>
  <c r="O619" i="3" s="1"/>
  <c r="O620" i="3" a="1"/>
  <c r="O620" i="3" s="1"/>
  <c r="O621" i="3" a="1"/>
  <c r="O621" i="3" s="1"/>
  <c r="O622" i="3" a="1"/>
  <c r="O622" i="3" s="1"/>
  <c r="O623" i="3" a="1"/>
  <c r="O623" i="3" s="1"/>
  <c r="O624" i="3" a="1"/>
  <c r="O624" i="3" s="1"/>
  <c r="O625" i="3" a="1"/>
  <c r="O625" i="3" s="1"/>
  <c r="O626" i="3" a="1"/>
  <c r="O626" i="3" s="1"/>
  <c r="O627" i="3" a="1"/>
  <c r="O627" i="3" s="1"/>
  <c r="O628" i="3" a="1"/>
  <c r="O628" i="3" s="1"/>
  <c r="O629" i="3" a="1"/>
  <c r="O629" i="3" s="1"/>
  <c r="O630" i="3" a="1"/>
  <c r="O630" i="3" s="1"/>
  <c r="O631" i="3" a="1"/>
  <c r="O631" i="3" s="1"/>
  <c r="O632" i="3" a="1"/>
  <c r="O632" i="3" s="1"/>
  <c r="O633" i="3" a="1"/>
  <c r="O633" i="3" s="1"/>
  <c r="O634" i="3" a="1"/>
  <c r="O634" i="3" s="1"/>
  <c r="O635" i="3" a="1"/>
  <c r="O635" i="3" s="1"/>
  <c r="O636" i="3" a="1"/>
  <c r="O636" i="3" s="1"/>
  <c r="O637" i="3" a="1"/>
  <c r="O637" i="3" s="1"/>
  <c r="O638" i="3" a="1"/>
  <c r="O638" i="3" s="1"/>
  <c r="O639" i="3" a="1"/>
  <c r="O639" i="3" s="1"/>
  <c r="O640" i="3" a="1"/>
  <c r="O640" i="3" s="1"/>
  <c r="O641" i="3" a="1"/>
  <c r="O641" i="3" s="1"/>
  <c r="O642" i="3" a="1"/>
  <c r="O642" i="3" s="1"/>
  <c r="O643" i="3" a="1"/>
  <c r="O643" i="3" s="1"/>
  <c r="O644" i="3" a="1"/>
  <c r="O644" i="3" s="1"/>
  <c r="O645" i="3" a="1"/>
  <c r="O645" i="3" s="1"/>
  <c r="O700" i="3" a="1"/>
  <c r="O700" i="3" s="1"/>
  <c r="O701" i="3" a="1"/>
  <c r="O701" i="3" s="1"/>
  <c r="O702" i="3" a="1"/>
  <c r="O702" i="3" s="1"/>
  <c r="O703" i="3" a="1"/>
  <c r="O703" i="3" s="1"/>
  <c r="O704" i="3" a="1"/>
  <c r="O704" i="3" s="1"/>
  <c r="O705" i="3" a="1"/>
  <c r="O705" i="3" s="1"/>
  <c r="O706" i="3" a="1"/>
  <c r="O706" i="3" s="1"/>
  <c r="O707" i="3" a="1"/>
  <c r="O707" i="3" s="1"/>
  <c r="O708" i="3" a="1"/>
  <c r="O708" i="3" s="1"/>
  <c r="O709" i="3" a="1"/>
  <c r="O709" i="3" s="1"/>
  <c r="O710" i="3" a="1"/>
  <c r="O710" i="3" s="1"/>
  <c r="O711" i="3" a="1"/>
  <c r="O711" i="3" s="1"/>
  <c r="O712" i="3" a="1"/>
  <c r="O712" i="3" s="1"/>
  <c r="O713" i="3" a="1"/>
  <c r="O713" i="3" s="1"/>
  <c r="O714" i="3" a="1"/>
  <c r="O714" i="3" s="1"/>
  <c r="O715" i="3" a="1"/>
  <c r="O715" i="3" s="1"/>
  <c r="O716" i="3" a="1"/>
  <c r="O716" i="3" s="1"/>
  <c r="O717" i="3" a="1"/>
  <c r="O717" i="3" s="1"/>
  <c r="O718" i="3" a="1"/>
  <c r="O718" i="3" s="1"/>
  <c r="O719" i="3" a="1"/>
  <c r="O719" i="3" s="1"/>
  <c r="O720" i="3" a="1"/>
  <c r="O720" i="3" s="1"/>
  <c r="O721" i="3" a="1"/>
  <c r="O721" i="3" s="1"/>
  <c r="O722" i="3" a="1"/>
  <c r="O722" i="3" s="1"/>
  <c r="O723" i="3" a="1"/>
  <c r="O723" i="3" s="1"/>
  <c r="O724" i="3" a="1"/>
  <c r="O724" i="3" s="1"/>
  <c r="O725" i="3" a="1"/>
  <c r="O725" i="3" s="1"/>
  <c r="O726" i="3" a="1"/>
  <c r="O726" i="3" s="1"/>
  <c r="O727" i="3" a="1"/>
  <c r="O727" i="3" s="1"/>
  <c r="O728" i="3" a="1"/>
  <c r="O728" i="3" s="1"/>
  <c r="O729" i="3" a="1"/>
  <c r="O729" i="3" s="1"/>
  <c r="O730" i="3" a="1"/>
  <c r="O730" i="3" s="1"/>
  <c r="O731" i="3" a="1"/>
  <c r="O731" i="3" s="1"/>
  <c r="O732" i="3" a="1"/>
  <c r="O732" i="3" s="1"/>
  <c r="O733" i="3" a="1"/>
  <c r="O733" i="3" s="1"/>
  <c r="O734" i="3" a="1"/>
  <c r="O734" i="3" s="1"/>
  <c r="O735" i="3" a="1"/>
  <c r="O735" i="3" s="1"/>
  <c r="O736" i="3" a="1"/>
  <c r="O736" i="3" s="1"/>
  <c r="O737" i="3" a="1"/>
  <c r="O737" i="3" s="1"/>
  <c r="O738" i="3" a="1"/>
  <c r="O738" i="3" s="1"/>
  <c r="O739" i="3" a="1"/>
  <c r="O739" i="3" s="1"/>
  <c r="O740" i="3" a="1"/>
  <c r="O740" i="3" s="1"/>
  <c r="O741" i="3" a="1"/>
  <c r="O741" i="3" s="1"/>
  <c r="O742" i="3" a="1"/>
  <c r="O742" i="3" s="1"/>
  <c r="O743" i="3" a="1"/>
  <c r="O743" i="3" s="1"/>
  <c r="O744" i="3" a="1"/>
  <c r="O744" i="3" s="1"/>
  <c r="O745" i="3" a="1"/>
  <c r="O745" i="3" s="1"/>
  <c r="O746" i="3" a="1"/>
  <c r="O746" i="3" s="1"/>
  <c r="O747" i="3" a="1"/>
  <c r="O747" i="3" s="1"/>
  <c r="O748" i="3" a="1"/>
  <c r="O748" i="3" s="1"/>
  <c r="O749" i="3" a="1"/>
  <c r="O749" i="3" s="1"/>
  <c r="O750" i="3" a="1"/>
  <c r="O750" i="3" s="1"/>
  <c r="O751" i="3" a="1"/>
  <c r="O751" i="3" s="1"/>
  <c r="O752" i="3" a="1"/>
  <c r="O752" i="3" s="1"/>
  <c r="O753" i="3" a="1"/>
  <c r="O753" i="3" s="1"/>
  <c r="O754" i="3" a="1"/>
  <c r="O754" i="3" s="1"/>
  <c r="O755" i="3" a="1"/>
  <c r="O755" i="3" s="1"/>
  <c r="O756" i="3" a="1"/>
  <c r="O756" i="3" s="1"/>
  <c r="O757" i="3" a="1"/>
  <c r="O757" i="3" s="1"/>
  <c r="O758" i="3" a="1"/>
  <c r="O758" i="3" s="1"/>
  <c r="O759" i="3" a="1"/>
  <c r="O759" i="3" s="1"/>
  <c r="O760" i="3" a="1"/>
  <c r="O760" i="3" s="1"/>
  <c r="O761" i="3" a="1"/>
  <c r="O761" i="3" s="1"/>
  <c r="O762" i="3" a="1"/>
  <c r="O762" i="3" s="1"/>
  <c r="O763" i="3" a="1"/>
  <c r="O763" i="3" s="1"/>
  <c r="O764" i="3" a="1"/>
  <c r="O764" i="3" s="1"/>
  <c r="O765" i="3" a="1"/>
  <c r="O765" i="3" s="1"/>
  <c r="O766" i="3" a="1"/>
  <c r="O766" i="3" s="1"/>
  <c r="O767" i="3" a="1"/>
  <c r="O767" i="3" s="1"/>
  <c r="O768" i="3" a="1"/>
  <c r="O768" i="3" s="1"/>
  <c r="O769" i="3" a="1"/>
  <c r="O769" i="3" s="1"/>
  <c r="O770" i="3" a="1"/>
  <c r="O770" i="3" s="1"/>
  <c r="O771" i="3" a="1"/>
  <c r="O771" i="3" s="1"/>
  <c r="O772" i="3" a="1"/>
  <c r="O772" i="3" s="1"/>
  <c r="O773" i="3" a="1"/>
  <c r="O773" i="3" s="1"/>
  <c r="O774" i="3" a="1"/>
  <c r="O774" i="3" s="1"/>
  <c r="O775" i="3" a="1"/>
  <c r="O775" i="3" s="1"/>
  <c r="O776" i="3" a="1"/>
  <c r="O776" i="3" s="1"/>
  <c r="O777" i="3" a="1"/>
  <c r="O777" i="3" s="1"/>
  <c r="O778" i="3" a="1"/>
  <c r="O778" i="3" s="1"/>
  <c r="O779" i="3" a="1"/>
  <c r="O779" i="3" s="1"/>
  <c r="O780" i="3" a="1"/>
  <c r="O780" i="3" s="1"/>
  <c r="O781" i="3" a="1"/>
  <c r="O781" i="3" s="1"/>
  <c r="O782" i="3" a="1"/>
  <c r="O782" i="3" s="1"/>
  <c r="O783" i="3" a="1"/>
  <c r="O783" i="3" s="1"/>
  <c r="O784" i="3" a="1"/>
  <c r="O784" i="3" s="1"/>
  <c r="O785" i="3" a="1"/>
  <c r="O785" i="3" s="1"/>
  <c r="O786" i="3" a="1"/>
  <c r="O786" i="3" s="1"/>
  <c r="O787" i="3" a="1"/>
  <c r="O787" i="3" s="1"/>
  <c r="O788" i="3" a="1"/>
  <c r="O788" i="3" s="1"/>
  <c r="O789" i="3" a="1"/>
  <c r="O789" i="3" s="1"/>
  <c r="O790" i="3" a="1"/>
  <c r="O790" i="3" s="1"/>
  <c r="O791" i="3" a="1"/>
  <c r="O791" i="3" s="1"/>
  <c r="O792" i="3" a="1"/>
  <c r="O792" i="3" s="1"/>
  <c r="O793" i="3" a="1"/>
  <c r="O793" i="3" s="1"/>
  <c r="O794" i="3" a="1"/>
  <c r="O794" i="3" s="1"/>
  <c r="O795" i="3" a="1"/>
  <c r="O795" i="3" s="1"/>
  <c r="O796" i="3" a="1"/>
  <c r="O796" i="3" s="1"/>
  <c r="O797" i="3" a="1"/>
  <c r="O797" i="3" s="1"/>
  <c r="O798" i="3" a="1"/>
  <c r="O798" i="3" s="1"/>
  <c r="O799" i="3" a="1"/>
  <c r="O799" i="3" s="1"/>
  <c r="O800" i="3" a="1"/>
  <c r="O800" i="3" s="1"/>
  <c r="O801" i="3" a="1"/>
  <c r="O801" i="3" s="1"/>
  <c r="O802" i="3" a="1"/>
  <c r="O802" i="3" s="1"/>
  <c r="O803" i="3" a="1"/>
  <c r="O803" i="3" s="1"/>
  <c r="O804" i="3" a="1"/>
  <c r="O804" i="3" s="1"/>
  <c r="O805" i="3" a="1"/>
  <c r="O805" i="3" s="1"/>
  <c r="O806" i="3" a="1"/>
  <c r="O806" i="3" s="1"/>
  <c r="O807" i="3" a="1"/>
  <c r="O807" i="3" s="1"/>
  <c r="O808" i="3" a="1"/>
  <c r="O808" i="3" s="1"/>
  <c r="O809" i="3" a="1"/>
  <c r="O809" i="3" s="1"/>
  <c r="O810" i="3" a="1"/>
  <c r="O810" i="3" s="1"/>
  <c r="O811" i="3" a="1"/>
  <c r="O811" i="3" s="1"/>
  <c r="O812" i="3" a="1"/>
  <c r="O812" i="3" s="1"/>
  <c r="O813" i="3" a="1"/>
  <c r="O813" i="3" s="1"/>
  <c r="O814" i="3" a="1"/>
  <c r="O814" i="3" s="1"/>
  <c r="O815" i="3" a="1"/>
  <c r="O815" i="3" s="1"/>
  <c r="O816" i="3" a="1"/>
  <c r="O816" i="3" s="1"/>
  <c r="O817" i="3" a="1"/>
  <c r="O817" i="3" s="1"/>
  <c r="O818" i="3" a="1"/>
  <c r="O818" i="3" s="1"/>
  <c r="O819" i="3" a="1"/>
  <c r="O819" i="3" s="1"/>
  <c r="O820" i="3" a="1"/>
  <c r="O820" i="3" s="1"/>
  <c r="O821" i="3" a="1"/>
  <c r="O821" i="3" s="1"/>
  <c r="O822" i="3" a="1"/>
  <c r="O822" i="3" s="1"/>
  <c r="O823" i="3" a="1"/>
  <c r="O823" i="3" s="1"/>
  <c r="O824" i="3" a="1"/>
  <c r="O824" i="3" s="1"/>
  <c r="O825" i="3" a="1"/>
  <c r="O825" i="3" s="1"/>
  <c r="O826" i="3" a="1"/>
  <c r="O826" i="3" s="1"/>
  <c r="O827" i="3" a="1"/>
  <c r="O827" i="3" s="1"/>
  <c r="O828" i="3" a="1"/>
  <c r="O828" i="3" s="1"/>
  <c r="O829" i="3" a="1"/>
  <c r="O829" i="3" s="1"/>
  <c r="O830" i="3" a="1"/>
  <c r="O830" i="3" s="1"/>
  <c r="O831" i="3" a="1"/>
  <c r="O831" i="3" s="1"/>
  <c r="O832" i="3" a="1"/>
  <c r="O832" i="3" s="1"/>
  <c r="O833" i="3" a="1"/>
  <c r="O833" i="3" s="1"/>
  <c r="O834" i="3" a="1"/>
  <c r="O834" i="3" s="1"/>
  <c r="O835" i="3" a="1"/>
  <c r="O835" i="3" s="1"/>
  <c r="O836" i="3" a="1"/>
  <c r="O836" i="3" s="1"/>
  <c r="O837" i="3" a="1"/>
  <c r="O837" i="3" s="1"/>
  <c r="O838" i="3" a="1"/>
  <c r="O838" i="3" s="1"/>
  <c r="O839" i="3" a="1"/>
  <c r="O839" i="3" s="1"/>
  <c r="O840" i="3" a="1"/>
  <c r="O840" i="3" s="1"/>
  <c r="O841" i="3" a="1"/>
  <c r="O841" i="3" s="1"/>
  <c r="O842" i="3" a="1"/>
  <c r="O842" i="3" s="1"/>
  <c r="O843" i="3" a="1"/>
  <c r="O843" i="3" s="1"/>
  <c r="O844" i="3" a="1"/>
  <c r="O844" i="3" s="1"/>
  <c r="O845" i="3" a="1"/>
  <c r="O845" i="3" s="1"/>
  <c r="O846" i="3" a="1"/>
  <c r="O846" i="3" s="1"/>
  <c r="O847" i="3" a="1"/>
  <c r="O847" i="3" s="1"/>
  <c r="O848" i="3" a="1"/>
  <c r="O848" i="3" s="1"/>
  <c r="O849" i="3" a="1"/>
  <c r="O849" i="3" s="1"/>
  <c r="O850" i="3" a="1"/>
  <c r="O850" i="3" s="1"/>
  <c r="O851" i="3" a="1"/>
  <c r="O851" i="3" s="1"/>
  <c r="O852" i="3" a="1"/>
  <c r="O852" i="3" s="1"/>
  <c r="O853" i="3" a="1"/>
  <c r="O853" i="3" s="1"/>
  <c r="O854" i="3" a="1"/>
  <c r="O854" i="3" s="1"/>
  <c r="O855" i="3" a="1"/>
  <c r="O855" i="3" s="1"/>
  <c r="O856" i="3" a="1"/>
  <c r="O856" i="3" s="1"/>
  <c r="O857" i="3" a="1"/>
  <c r="O857" i="3" s="1"/>
  <c r="O858" i="3" a="1"/>
  <c r="O858" i="3" s="1"/>
  <c r="O859" i="3" a="1"/>
  <c r="O859" i="3" s="1"/>
  <c r="O860" i="3" a="1"/>
  <c r="O860" i="3" s="1"/>
  <c r="O861" i="3" a="1"/>
  <c r="O861" i="3" s="1"/>
  <c r="O862" i="3" a="1"/>
  <c r="O862" i="3" s="1"/>
  <c r="O863" i="3" a="1"/>
  <c r="O863" i="3" s="1"/>
  <c r="O864" i="3" a="1"/>
  <c r="O864" i="3" s="1"/>
  <c r="O865" i="3" a="1"/>
  <c r="O865" i="3" s="1"/>
  <c r="O866" i="3" a="1"/>
  <c r="O866" i="3" s="1"/>
  <c r="O867" i="3" a="1"/>
  <c r="O867" i="3" s="1"/>
  <c r="O868" i="3" a="1"/>
  <c r="O868" i="3" s="1"/>
  <c r="O869" i="3" a="1"/>
  <c r="O869" i="3" s="1"/>
  <c r="O870" i="3" a="1"/>
  <c r="O870" i="3" s="1"/>
  <c r="O871" i="3" a="1"/>
  <c r="O871" i="3" s="1"/>
  <c r="O872" i="3" a="1"/>
  <c r="O872" i="3" s="1"/>
  <c r="O873" i="3" a="1"/>
  <c r="O873" i="3" s="1"/>
  <c r="O874" i="3" a="1"/>
  <c r="O874" i="3" s="1"/>
  <c r="O875" i="3" a="1"/>
  <c r="O875" i="3" s="1"/>
  <c r="O876" i="3" a="1"/>
  <c r="O876" i="3" s="1"/>
  <c r="O877" i="3" a="1"/>
  <c r="O877" i="3" s="1"/>
  <c r="O878" i="3" a="1"/>
  <c r="O878" i="3" s="1"/>
  <c r="O879" i="3" a="1"/>
  <c r="O879" i="3" s="1"/>
  <c r="O880" i="3" a="1"/>
  <c r="O880" i="3" s="1"/>
  <c r="O881" i="3" a="1"/>
  <c r="O881" i="3" s="1"/>
  <c r="O882" i="3" a="1"/>
  <c r="O882" i="3" s="1"/>
  <c r="O883" i="3" a="1"/>
  <c r="O883" i="3" s="1"/>
  <c r="O884" i="3" a="1"/>
  <c r="O884" i="3" s="1"/>
  <c r="O885" i="3" a="1"/>
  <c r="O885" i="3" s="1"/>
  <c r="O886" i="3" a="1"/>
  <c r="O886" i="3" s="1"/>
  <c r="O887" i="3" a="1"/>
  <c r="O887" i="3" s="1"/>
  <c r="O888" i="3" a="1"/>
  <c r="O888" i="3" s="1"/>
  <c r="O889" i="3" a="1"/>
  <c r="O889" i="3" s="1"/>
  <c r="O890" i="3" a="1"/>
  <c r="O890" i="3" s="1"/>
  <c r="O891" i="3" a="1"/>
  <c r="O891" i="3" s="1"/>
  <c r="O892" i="3" a="1"/>
  <c r="O892" i="3" s="1"/>
  <c r="O893" i="3" a="1"/>
  <c r="O893" i="3" s="1"/>
  <c r="O894" i="3" a="1"/>
  <c r="O894" i="3" s="1"/>
  <c r="O895" i="3" a="1"/>
  <c r="O895" i="3" s="1"/>
  <c r="O896" i="3" a="1"/>
  <c r="O896" i="3" s="1"/>
  <c r="O897" i="3" a="1"/>
  <c r="O897" i="3" s="1"/>
  <c r="O898" i="3" a="1"/>
  <c r="O898" i="3" s="1"/>
  <c r="O899" i="3" a="1"/>
  <c r="O899" i="3" s="1"/>
  <c r="O900" i="3" a="1"/>
  <c r="O900" i="3" s="1"/>
  <c r="O901" i="3" a="1"/>
  <c r="O901" i="3" s="1"/>
  <c r="O902" i="3" a="1"/>
  <c r="O902" i="3" s="1"/>
  <c r="O903" i="3" a="1"/>
  <c r="O903" i="3" s="1"/>
  <c r="O904" i="3" a="1"/>
  <c r="O904" i="3" s="1"/>
  <c r="O905" i="3" a="1"/>
  <c r="O905" i="3" s="1"/>
  <c r="O906" i="3" a="1"/>
  <c r="O906" i="3" s="1"/>
  <c r="O907" i="3" a="1"/>
  <c r="O907" i="3" s="1"/>
  <c r="O908" i="3" a="1"/>
  <c r="O908" i="3" s="1"/>
  <c r="O909" i="3" a="1"/>
  <c r="O909" i="3" s="1"/>
  <c r="O910" i="3" a="1"/>
  <c r="O910" i="3" s="1"/>
  <c r="O911" i="3" a="1"/>
  <c r="O911" i="3" s="1"/>
  <c r="O912" i="3" a="1"/>
  <c r="O912" i="3" s="1"/>
  <c r="O913" i="3" a="1"/>
  <c r="O913" i="3" s="1"/>
  <c r="O914" i="3" a="1"/>
  <c r="O914" i="3" s="1"/>
  <c r="O915" i="3" a="1"/>
  <c r="O915" i="3" s="1"/>
  <c r="O916" i="3" a="1"/>
  <c r="O916" i="3" s="1"/>
  <c r="O917" i="3" a="1"/>
  <c r="O917" i="3" s="1"/>
  <c r="O918" i="3" a="1"/>
  <c r="O918" i="3" s="1"/>
  <c r="O919" i="3" a="1"/>
  <c r="O919" i="3" s="1"/>
  <c r="O920" i="3" a="1"/>
  <c r="O920" i="3" s="1"/>
  <c r="O921" i="3" a="1"/>
  <c r="O921" i="3" s="1"/>
  <c r="O922" i="3" a="1"/>
  <c r="O922" i="3" s="1"/>
  <c r="O923" i="3" a="1"/>
  <c r="O923" i="3" s="1"/>
  <c r="O924" i="3" a="1"/>
  <c r="O924" i="3" s="1"/>
  <c r="O925" i="3" a="1"/>
  <c r="O925" i="3" s="1"/>
  <c r="O926" i="3" a="1"/>
  <c r="O926" i="3" s="1"/>
  <c r="O927" i="3" a="1"/>
  <c r="O927" i="3" s="1"/>
  <c r="O928" i="3" a="1"/>
  <c r="O928" i="3" s="1"/>
  <c r="O929" i="3" a="1"/>
  <c r="O929" i="3" s="1"/>
  <c r="O930" i="3" a="1"/>
  <c r="O930" i="3" s="1"/>
  <c r="O931" i="3" a="1"/>
  <c r="O931" i="3" s="1"/>
  <c r="O932" i="3" a="1"/>
  <c r="O932" i="3" s="1"/>
  <c r="O933" i="3" a="1"/>
  <c r="O933" i="3" s="1"/>
  <c r="O934" i="3" a="1"/>
  <c r="O934" i="3" s="1"/>
  <c r="O935" i="3" a="1"/>
  <c r="O935" i="3" s="1"/>
  <c r="O936" i="3" a="1"/>
  <c r="O936" i="3" s="1"/>
  <c r="O937" i="3" a="1"/>
  <c r="O937" i="3" s="1"/>
  <c r="O938" i="3" a="1"/>
  <c r="O938" i="3" s="1"/>
  <c r="O939" i="3" a="1"/>
  <c r="O939" i="3" s="1"/>
  <c r="O940" i="3" a="1"/>
  <c r="O940" i="3" s="1"/>
  <c r="O941" i="3" a="1"/>
  <c r="O941" i="3" s="1"/>
  <c r="O942" i="3" a="1"/>
  <c r="O942" i="3" s="1"/>
  <c r="O943" i="3" a="1"/>
  <c r="O943" i="3" s="1"/>
  <c r="O944" i="3" a="1"/>
  <c r="O944" i="3" s="1"/>
  <c r="O945" i="3" a="1"/>
  <c r="O945" i="3" s="1"/>
  <c r="O946" i="3" a="1"/>
  <c r="O946" i="3" s="1"/>
  <c r="O947" i="3" a="1"/>
  <c r="O947" i="3" s="1"/>
  <c r="O948" i="3" a="1"/>
  <c r="O948" i="3" s="1"/>
  <c r="O949" i="3" a="1"/>
  <c r="O949" i="3" s="1"/>
  <c r="O950" i="3" a="1"/>
  <c r="O950" i="3" s="1"/>
  <c r="O951" i="3" a="1"/>
  <c r="O951" i="3" s="1"/>
  <c r="O952" i="3" a="1"/>
  <c r="O952" i="3" s="1"/>
  <c r="O953" i="3" a="1"/>
  <c r="O953" i="3" s="1"/>
  <c r="O954" i="3" a="1"/>
  <c r="O954" i="3" s="1"/>
  <c r="O955" i="3" a="1"/>
  <c r="O955" i="3" s="1"/>
  <c r="O956" i="3" a="1"/>
  <c r="O956" i="3" s="1"/>
  <c r="O957" i="3" a="1"/>
  <c r="O957" i="3" s="1"/>
  <c r="O958" i="3" a="1"/>
  <c r="O958" i="3" s="1"/>
  <c r="O959" i="3" a="1"/>
  <c r="O959" i="3" s="1"/>
  <c r="O960" i="3" a="1"/>
  <c r="O960" i="3" s="1"/>
  <c r="O1066" i="3" a="1"/>
  <c r="O1066" i="3" s="1"/>
  <c r="O1067" i="3" a="1"/>
  <c r="O1067" i="3" s="1"/>
  <c r="O1068" i="3" a="1"/>
  <c r="O1068" i="3" s="1"/>
  <c r="O1069" i="3" a="1"/>
  <c r="O1069" i="3" s="1"/>
  <c r="O1070" i="3" a="1"/>
  <c r="O1070" i="3" s="1"/>
  <c r="O1071" i="3" a="1"/>
  <c r="O1071" i="3" s="1"/>
  <c r="O1072" i="3" a="1"/>
  <c r="O1072" i="3" s="1"/>
  <c r="O1073" i="3" a="1"/>
  <c r="O1073" i="3" s="1"/>
  <c r="O1074" i="3" a="1"/>
  <c r="O1074" i="3" s="1"/>
  <c r="O1075" i="3" a="1"/>
  <c r="O1075" i="3" s="1"/>
  <c r="O1076" i="3" a="1"/>
  <c r="O1076" i="3" s="1"/>
  <c r="O1077" i="3" a="1"/>
  <c r="O1077" i="3" s="1"/>
  <c r="O1078" i="3" a="1"/>
  <c r="O1078" i="3" s="1"/>
  <c r="O1079" i="3" a="1"/>
  <c r="O1079" i="3" s="1"/>
  <c r="O1080" i="3" a="1"/>
  <c r="O1080" i="3" s="1"/>
  <c r="O1081" i="3" a="1"/>
  <c r="O1081" i="3" s="1"/>
  <c r="O1082" i="3" a="1"/>
  <c r="O1082" i="3" s="1"/>
  <c r="O1083" i="3" a="1"/>
  <c r="O1083" i="3" s="1"/>
  <c r="O1084" i="3" a="1"/>
  <c r="O1084" i="3" s="1"/>
  <c r="O1085" i="3" a="1"/>
  <c r="O1085" i="3" s="1"/>
  <c r="O1086" i="3" a="1"/>
  <c r="O1086" i="3" s="1"/>
  <c r="O1087" i="3" a="1"/>
  <c r="O1087" i="3" s="1"/>
  <c r="O1088" i="3" a="1"/>
  <c r="O1088" i="3" s="1"/>
  <c r="O1089" i="3" a="1"/>
  <c r="O1089" i="3" s="1"/>
  <c r="O1090" i="3" a="1"/>
  <c r="O1090" i="3" s="1"/>
  <c r="O1091" i="3" a="1"/>
  <c r="O1091" i="3" s="1"/>
  <c r="O1092" i="3" a="1"/>
  <c r="O1092" i="3" s="1"/>
  <c r="O1093" i="3" a="1"/>
  <c r="O1093" i="3" s="1"/>
  <c r="O1094" i="3" a="1"/>
  <c r="O1094" i="3" s="1"/>
  <c r="O1095" i="3" a="1"/>
  <c r="O1095" i="3" s="1"/>
  <c r="O1096" i="3" a="1"/>
  <c r="O1096" i="3" s="1"/>
  <c r="O1097" i="3" a="1"/>
  <c r="O1097" i="3" s="1"/>
  <c r="O1098" i="3" a="1"/>
  <c r="O1098" i="3" s="1"/>
  <c r="O1099" i="3" a="1"/>
  <c r="O1099" i="3" s="1"/>
  <c r="O1100" i="3" a="1"/>
  <c r="O1100" i="3" s="1"/>
  <c r="O1101" i="3" a="1"/>
  <c r="O1101" i="3" s="1"/>
  <c r="O1102" i="3" a="1"/>
  <c r="O1102" i="3" s="1"/>
  <c r="O1103" i="3" a="1"/>
  <c r="O1103" i="3" s="1"/>
  <c r="O1104" i="3" a="1"/>
  <c r="O1104" i="3" s="1"/>
  <c r="O1105" i="3" a="1"/>
  <c r="O1105" i="3" s="1"/>
  <c r="O1106" i="3" a="1"/>
  <c r="O1106" i="3" s="1"/>
  <c r="O1107" i="3" a="1"/>
  <c r="O1107" i="3" s="1"/>
  <c r="O1108" i="3" a="1"/>
  <c r="O1108" i="3" s="1"/>
  <c r="O1109" i="3" a="1"/>
  <c r="O1109" i="3" s="1"/>
  <c r="O1110" i="3" a="1"/>
  <c r="O1110" i="3" s="1"/>
  <c r="O1111" i="3" a="1"/>
  <c r="O1111" i="3" s="1"/>
  <c r="O1112" i="3" a="1"/>
  <c r="O1112" i="3" s="1"/>
  <c r="O1113" i="3" a="1"/>
  <c r="O1113" i="3" s="1"/>
  <c r="O1114" i="3" a="1"/>
  <c r="O1114" i="3" s="1"/>
  <c r="O1115" i="3" a="1"/>
  <c r="O1115" i="3" s="1"/>
  <c r="O1116" i="3" a="1"/>
  <c r="O1116" i="3" s="1"/>
  <c r="O1117" i="3" a="1"/>
  <c r="O1117" i="3" s="1"/>
  <c r="O1118" i="3" a="1"/>
  <c r="O1118" i="3" s="1"/>
  <c r="O1119" i="3" a="1"/>
  <c r="O1119" i="3" s="1"/>
  <c r="O1120" i="3" a="1"/>
  <c r="O1120" i="3" s="1"/>
  <c r="O1121" i="3" a="1"/>
  <c r="O1121" i="3" s="1"/>
  <c r="O1122" i="3" a="1"/>
  <c r="O1122" i="3" s="1"/>
  <c r="O1123" i="3" a="1"/>
  <c r="O1123" i="3" s="1"/>
  <c r="O1124" i="3" a="1"/>
  <c r="O1124" i="3" s="1"/>
  <c r="O1125" i="3" a="1"/>
  <c r="O1125" i="3" s="1"/>
  <c r="O1126" i="3" a="1"/>
  <c r="O1126" i="3" s="1"/>
  <c r="O1127" i="3" a="1"/>
  <c r="O1127" i="3" s="1"/>
  <c r="O1128" i="3" a="1"/>
  <c r="O1128" i="3" s="1"/>
  <c r="O1129" i="3" a="1"/>
  <c r="O1129" i="3" s="1"/>
  <c r="O1130" i="3" a="1"/>
  <c r="O1130" i="3" s="1"/>
  <c r="O1131" i="3" a="1"/>
  <c r="O1131" i="3" s="1"/>
  <c r="O1132" i="3" a="1"/>
  <c r="O1132" i="3" s="1"/>
  <c r="O1133" i="3" a="1"/>
  <c r="O1133" i="3" s="1"/>
  <c r="O1134" i="3" a="1"/>
  <c r="O1134" i="3" s="1"/>
  <c r="O1135" i="3" a="1"/>
  <c r="O1135" i="3" s="1"/>
  <c r="O1136" i="3" a="1"/>
  <c r="O1136" i="3" s="1"/>
  <c r="O1137" i="3" a="1"/>
  <c r="O1137" i="3" s="1"/>
  <c r="O1138" i="3" a="1"/>
  <c r="O1138" i="3" s="1"/>
  <c r="O1139" i="3" a="1"/>
  <c r="O1139" i="3" s="1"/>
  <c r="O1140" i="3" a="1"/>
  <c r="O1140" i="3" s="1"/>
  <c r="O1141" i="3" a="1"/>
  <c r="O1141" i="3" s="1"/>
  <c r="O1142" i="3" a="1"/>
  <c r="O1142" i="3" s="1"/>
  <c r="O1143" i="3" a="1"/>
  <c r="O1143" i="3" s="1"/>
  <c r="O1144" i="3" a="1"/>
  <c r="O1144" i="3" s="1"/>
  <c r="O1145" i="3" a="1"/>
  <c r="O1145" i="3" s="1"/>
  <c r="O1146" i="3" a="1"/>
  <c r="O1146" i="3" s="1"/>
  <c r="O1147" i="3" a="1"/>
  <c r="O1147" i="3" s="1"/>
  <c r="O1148" i="3" a="1"/>
  <c r="O1148" i="3" s="1"/>
  <c r="O1149" i="3" a="1"/>
  <c r="O1149" i="3" s="1"/>
  <c r="O1150" i="3" a="1"/>
  <c r="O1150" i="3" s="1"/>
  <c r="O1151" i="3" a="1"/>
  <c r="O1151" i="3" s="1"/>
  <c r="O1152" i="3" a="1"/>
  <c r="O1152" i="3" s="1"/>
  <c r="O1153" i="3" a="1"/>
  <c r="O1153" i="3" s="1"/>
  <c r="O1154" i="3" a="1"/>
  <c r="O1154" i="3" s="1"/>
  <c r="O1155" i="3" a="1"/>
  <c r="O1155" i="3" s="1"/>
  <c r="O1156" i="3" a="1"/>
  <c r="O1156" i="3" s="1"/>
  <c r="O1157" i="3" a="1"/>
  <c r="O1157" i="3" s="1"/>
  <c r="O1158" i="3" a="1"/>
  <c r="O1158" i="3" s="1"/>
  <c r="O1159" i="3" a="1"/>
  <c r="O1159" i="3" s="1"/>
  <c r="O1160" i="3" a="1"/>
  <c r="O1160" i="3" s="1"/>
  <c r="O1161" i="3" a="1"/>
  <c r="O1161" i="3" s="1"/>
  <c r="O1162" i="3" a="1"/>
  <c r="O1162" i="3" s="1"/>
  <c r="O1163" i="3" a="1"/>
  <c r="O1163" i="3" s="1"/>
  <c r="O1164" i="3" a="1"/>
  <c r="O1164" i="3" s="1"/>
  <c r="O1165" i="3" a="1"/>
  <c r="O1165" i="3" s="1"/>
  <c r="O1166" i="3" a="1"/>
  <c r="O1166" i="3" s="1"/>
  <c r="O1167" i="3" a="1"/>
  <c r="O1167" i="3" s="1"/>
  <c r="O1168" i="3" a="1"/>
  <c r="O1168" i="3" s="1"/>
  <c r="O1169" i="3" a="1"/>
  <c r="O1169" i="3" s="1"/>
  <c r="O1170" i="3" a="1"/>
  <c r="O1170" i="3" s="1"/>
  <c r="O1246" i="3" a="1"/>
  <c r="O1246" i="3" s="1"/>
  <c r="P1246" i="3" s="1" a="1"/>
  <c r="P1246" i="3" s="1"/>
  <c r="O1247" i="3" a="1"/>
  <c r="O1247" i="3" s="1"/>
  <c r="P1247" i="3" s="1" a="1"/>
  <c r="P1247" i="3" s="1"/>
  <c r="O1248" i="3" a="1"/>
  <c r="O1248" i="3" s="1"/>
  <c r="P1248" i="3" s="1" a="1"/>
  <c r="P1248" i="3" s="1"/>
  <c r="O1249" i="3" a="1"/>
  <c r="O1249" i="3" s="1"/>
  <c r="P1249" i="3" s="1" a="1"/>
  <c r="P1249" i="3" s="1"/>
  <c r="O1250" i="3" a="1"/>
  <c r="O1250" i="3" s="1"/>
  <c r="P1250" i="3" s="1" a="1"/>
  <c r="P1250" i="3" s="1"/>
  <c r="O1251" i="3" a="1"/>
  <c r="O1251" i="3" s="1"/>
  <c r="P1251" i="3" s="1" a="1"/>
  <c r="P1251" i="3" s="1"/>
  <c r="O1252" i="3" a="1"/>
  <c r="O1252" i="3" s="1"/>
  <c r="P1252" i="3" s="1" a="1"/>
  <c r="P1252" i="3" s="1"/>
  <c r="O1253" i="3" a="1"/>
  <c r="O1253" i="3" s="1"/>
  <c r="P1253" i="3" s="1" a="1"/>
  <c r="P1253" i="3" s="1"/>
  <c r="O1254" i="3" a="1"/>
  <c r="O1254" i="3" s="1"/>
  <c r="P1254" i="3" s="1" a="1"/>
  <c r="P1254" i="3" s="1"/>
  <c r="O1255" i="3" a="1"/>
  <c r="O1255" i="3" s="1"/>
  <c r="P1255" i="3" s="1" a="1"/>
  <c r="P1255" i="3" s="1"/>
  <c r="O1256" i="3" a="1"/>
  <c r="O1256" i="3" s="1"/>
  <c r="P1256" i="3" s="1" a="1"/>
  <c r="P1256" i="3" s="1"/>
  <c r="O1257" i="3" a="1"/>
  <c r="O1257" i="3" s="1"/>
  <c r="P1257" i="3" s="1" a="1"/>
  <c r="P1257" i="3" s="1"/>
  <c r="O1258" i="3" a="1"/>
  <c r="O1258" i="3" s="1"/>
  <c r="P1258" i="3" s="1" a="1"/>
  <c r="P1258" i="3" s="1"/>
  <c r="O1259" i="3" a="1"/>
  <c r="O1259" i="3" s="1"/>
  <c r="P1259" i="3" s="1" a="1"/>
  <c r="P1259" i="3" s="1"/>
  <c r="O1260" i="3" a="1"/>
  <c r="O1260" i="3" s="1"/>
  <c r="P1260" i="3" s="1" a="1"/>
  <c r="P1260" i="3" s="1"/>
  <c r="O1261" i="3" a="1"/>
  <c r="O1261" i="3" s="1"/>
  <c r="P1261" i="3" s="1" a="1"/>
  <c r="P1261" i="3" s="1"/>
  <c r="O1262" i="3" a="1"/>
  <c r="O1262" i="3" s="1"/>
  <c r="P1262" i="3" s="1" a="1"/>
  <c r="P1262" i="3" s="1"/>
  <c r="O1263" i="3" a="1"/>
  <c r="O1263" i="3" s="1"/>
  <c r="P1263" i="3" s="1" a="1"/>
  <c r="P1263" i="3" s="1"/>
  <c r="O1264" i="3" a="1"/>
  <c r="O1264" i="3" s="1"/>
  <c r="P1264" i="3" s="1" a="1"/>
  <c r="P1264" i="3" s="1"/>
  <c r="O1265" i="3" a="1"/>
  <c r="O1265" i="3" s="1"/>
  <c r="P1265" i="3" s="1" a="1"/>
  <c r="P1265" i="3" s="1"/>
  <c r="O1266" i="3" a="1"/>
  <c r="O1266" i="3" s="1"/>
  <c r="P1266" i="3" s="1" a="1"/>
  <c r="P1266" i="3" s="1"/>
  <c r="O1267" i="3" a="1"/>
  <c r="O1267" i="3" s="1"/>
  <c r="P1267" i="3" s="1" a="1"/>
  <c r="P1267" i="3" s="1"/>
  <c r="O1268" i="3" a="1"/>
  <c r="O1268" i="3" s="1"/>
  <c r="P1268" i="3" s="1" a="1"/>
  <c r="P1268" i="3" s="1"/>
  <c r="O1269" i="3" a="1"/>
  <c r="O1269" i="3" s="1"/>
  <c r="P1269" i="3" s="1" a="1"/>
  <c r="P1269" i="3" s="1"/>
  <c r="O1270" i="3" a="1"/>
  <c r="O1270" i="3" s="1"/>
  <c r="P1270" i="3" s="1" a="1"/>
  <c r="P1270" i="3" s="1"/>
  <c r="O1271" i="3" a="1"/>
  <c r="O1271" i="3" s="1"/>
  <c r="P1271" i="3" s="1" a="1"/>
  <c r="P1271" i="3" s="1"/>
  <c r="O1272" i="3" a="1"/>
  <c r="O1272" i="3" s="1"/>
  <c r="P1272" i="3" s="1" a="1"/>
  <c r="P1272" i="3" s="1"/>
  <c r="O1273" i="3" a="1"/>
  <c r="O1273" i="3" s="1"/>
  <c r="P1273" i="3" s="1" a="1"/>
  <c r="P1273" i="3" s="1"/>
  <c r="O1274" i="3" a="1"/>
  <c r="O1274" i="3" s="1"/>
  <c r="P1274" i="3" s="1" a="1"/>
  <c r="P1274" i="3" s="1"/>
  <c r="O1275" i="3" a="1"/>
  <c r="O1275" i="3" s="1"/>
  <c r="P1275" i="3" s="1" a="1"/>
  <c r="P1275" i="3" s="1"/>
  <c r="O1276" i="3" a="1"/>
  <c r="O1276" i="3" s="1"/>
  <c r="P1276" i="3" s="1" a="1"/>
  <c r="P1276" i="3" s="1"/>
  <c r="O1277" i="3" a="1"/>
  <c r="O1277" i="3" s="1"/>
  <c r="P1277" i="3" s="1" a="1"/>
  <c r="P1277" i="3" s="1"/>
  <c r="O1278" i="3" a="1"/>
  <c r="O1278" i="3" s="1"/>
  <c r="P1278" i="3" s="1" a="1"/>
  <c r="P1278" i="3" s="1"/>
  <c r="O1279" i="3" a="1"/>
  <c r="O1279" i="3" s="1"/>
  <c r="P1279" i="3" s="1" a="1"/>
  <c r="P1279" i="3" s="1"/>
  <c r="O1280" i="3" a="1"/>
  <c r="O1280" i="3" s="1"/>
  <c r="P1280" i="3" s="1" a="1"/>
  <c r="P1280" i="3" s="1"/>
  <c r="O1281" i="3" a="1"/>
  <c r="O1281" i="3" s="1"/>
  <c r="P1281" i="3" s="1" a="1"/>
  <c r="P1281" i="3" s="1"/>
  <c r="O1282" i="3" a="1"/>
  <c r="O1282" i="3" s="1"/>
  <c r="P1282" i="3" s="1" a="1"/>
  <c r="P1282" i="3" s="1"/>
  <c r="O1283" i="3" a="1"/>
  <c r="O1283" i="3" s="1"/>
  <c r="P1283" i="3" s="1" a="1"/>
  <c r="P1283" i="3" s="1"/>
  <c r="O1284" i="3" a="1"/>
  <c r="O1284" i="3" s="1"/>
  <c r="P1284" i="3" s="1" a="1"/>
  <c r="P1284" i="3" s="1"/>
  <c r="O1285" i="3" a="1"/>
  <c r="O1285" i="3" s="1"/>
  <c r="P1285" i="3" s="1" a="1"/>
  <c r="P1285" i="3" s="1"/>
  <c r="O1286" i="3" a="1"/>
  <c r="O1286" i="3" s="1"/>
  <c r="P1286" i="3" s="1" a="1"/>
  <c r="P1286" i="3" s="1"/>
  <c r="O1287" i="3" a="1"/>
  <c r="O1287" i="3" s="1"/>
  <c r="P1287" i="3" s="1" a="1"/>
  <c r="P1287" i="3" s="1"/>
  <c r="O1288" i="3" a="1"/>
  <c r="O1288" i="3" s="1"/>
  <c r="P1288" i="3" s="1" a="1"/>
  <c r="P1288" i="3" s="1"/>
  <c r="O1289" i="3" a="1"/>
  <c r="O1289" i="3" s="1"/>
  <c r="P1289" i="3" s="1" a="1"/>
  <c r="P1289" i="3" s="1"/>
  <c r="O1290" i="3" a="1"/>
  <c r="O1290" i="3" s="1"/>
  <c r="P1290" i="3" s="1" a="1"/>
  <c r="P1290" i="3" s="1"/>
  <c r="O1291" i="3" a="1"/>
  <c r="O1291" i="3" s="1"/>
  <c r="P1291" i="3" s="1" a="1"/>
  <c r="P1291" i="3" s="1"/>
  <c r="O1292" i="3" a="1"/>
  <c r="O1292" i="3" s="1"/>
  <c r="P1292" i="3" s="1" a="1"/>
  <c r="P1292" i="3" s="1"/>
  <c r="O1293" i="3" a="1"/>
  <c r="O1293" i="3" s="1"/>
  <c r="P1293" i="3" s="1" a="1"/>
  <c r="P1293" i="3" s="1"/>
  <c r="O1294" i="3" a="1"/>
  <c r="O1294" i="3" s="1"/>
  <c r="P1294" i="3" s="1" a="1"/>
  <c r="P1294" i="3" s="1"/>
  <c r="O1295" i="3" a="1"/>
  <c r="O1295" i="3" s="1"/>
  <c r="P1295" i="3" s="1" a="1"/>
  <c r="P1295" i="3" s="1"/>
  <c r="O1296" i="3" a="1"/>
  <c r="O1296" i="3" s="1"/>
  <c r="P1296" i="3" s="1" a="1"/>
  <c r="P1296" i="3" s="1"/>
  <c r="O1297" i="3" a="1"/>
  <c r="O1297" i="3" s="1"/>
  <c r="P1297" i="3" s="1" a="1"/>
  <c r="P1297" i="3" s="1"/>
  <c r="O1298" i="3" a="1"/>
  <c r="O1298" i="3" s="1"/>
  <c r="P1298" i="3" s="1" a="1"/>
  <c r="P1298" i="3" s="1"/>
  <c r="O1299" i="3" a="1"/>
  <c r="O1299" i="3" s="1"/>
  <c r="P1299" i="3" s="1" a="1"/>
  <c r="P1299" i="3" s="1"/>
  <c r="O1300" i="3" a="1"/>
  <c r="O1300" i="3" s="1"/>
  <c r="P1300" i="3" s="1" a="1"/>
  <c r="P1300" i="3" s="1"/>
  <c r="O1301" i="3" a="1"/>
  <c r="O1301" i="3" s="1"/>
  <c r="P1301" i="3" s="1" a="1"/>
  <c r="P1301" i="3" s="1"/>
  <c r="O1302" i="3" a="1"/>
  <c r="O1302" i="3" s="1"/>
  <c r="P1302" i="3" s="1" a="1"/>
  <c r="P1302" i="3" s="1"/>
  <c r="O1303" i="3" a="1"/>
  <c r="O1303" i="3" s="1"/>
  <c r="P1303" i="3" s="1" a="1"/>
  <c r="P1303" i="3" s="1"/>
  <c r="O1304" i="3" a="1"/>
  <c r="O1304" i="3" s="1"/>
  <c r="P1304" i="3" s="1" a="1"/>
  <c r="P1304" i="3" s="1"/>
  <c r="O1305" i="3" a="1"/>
  <c r="O1305" i="3" s="1"/>
  <c r="P1305" i="3" s="1" a="1"/>
  <c r="P1305" i="3" s="1"/>
  <c r="O1306" i="3" a="1"/>
  <c r="O1306" i="3" s="1"/>
  <c r="P1306" i="3" s="1" a="1"/>
  <c r="P1306" i="3" s="1"/>
  <c r="O1307" i="3" a="1"/>
  <c r="O1307" i="3" s="1"/>
  <c r="P1307" i="3" s="1" a="1"/>
  <c r="P1307" i="3" s="1"/>
  <c r="O1308" i="3" a="1"/>
  <c r="O1308" i="3" s="1"/>
  <c r="P1308" i="3" s="1" a="1"/>
  <c r="P1308" i="3" s="1"/>
  <c r="O1309" i="3" a="1"/>
  <c r="O1309" i="3" s="1"/>
  <c r="P1309" i="3" s="1" a="1"/>
  <c r="P1309" i="3" s="1"/>
  <c r="O1310" i="3" a="1"/>
  <c r="O1310" i="3" s="1"/>
  <c r="P1310" i="3" s="1" a="1"/>
  <c r="P1310" i="3" s="1"/>
  <c r="O1311" i="3" a="1"/>
  <c r="O1311" i="3" s="1"/>
  <c r="P1311" i="3" s="1" a="1"/>
  <c r="P1311" i="3" s="1"/>
  <c r="O1312" i="3" a="1"/>
  <c r="O1312" i="3" s="1"/>
  <c r="P1312" i="3" s="1" a="1"/>
  <c r="P1312" i="3" s="1"/>
  <c r="O1313" i="3" a="1"/>
  <c r="O1313" i="3" s="1"/>
  <c r="P1313" i="3" s="1" a="1"/>
  <c r="P1313" i="3" s="1"/>
  <c r="O1314" i="3" a="1"/>
  <c r="O1314" i="3" s="1"/>
  <c r="P1314" i="3" s="1" a="1"/>
  <c r="P1314" i="3" s="1"/>
  <c r="O1315" i="3" a="1"/>
  <c r="O1315" i="3" s="1"/>
  <c r="P1315" i="3" s="1" a="1"/>
  <c r="P1315" i="3" s="1"/>
  <c r="O1316" i="3" a="1"/>
  <c r="O1316" i="3" s="1"/>
  <c r="P1316" i="3" s="1" a="1"/>
  <c r="P1316" i="3" s="1"/>
  <c r="O1317" i="3" a="1"/>
  <c r="O1317" i="3" s="1"/>
  <c r="P1317" i="3" s="1" a="1"/>
  <c r="P1317" i="3" s="1"/>
  <c r="O1318" i="3" a="1"/>
  <c r="O1318" i="3" s="1"/>
  <c r="P1318" i="3" s="1" a="1"/>
  <c r="P1318" i="3" s="1"/>
  <c r="O1319" i="3" a="1"/>
  <c r="O1319" i="3" s="1"/>
  <c r="P1319" i="3" s="1" a="1"/>
  <c r="P1319" i="3" s="1"/>
  <c r="O1320" i="3" a="1"/>
  <c r="O1320" i="3" s="1"/>
  <c r="P1320" i="3" s="1" a="1"/>
  <c r="P1320" i="3" s="1"/>
  <c r="O1357" i="3" a="1"/>
  <c r="O1357" i="3" s="1"/>
  <c r="O1358" i="3" a="1"/>
  <c r="O1358" i="3" s="1"/>
  <c r="O1359" i="3" a="1"/>
  <c r="O1359" i="3" s="1"/>
  <c r="O1360" i="3" a="1"/>
  <c r="O1360" i="3" s="1"/>
  <c r="O1361" i="3" a="1"/>
  <c r="O1361" i="3" s="1"/>
  <c r="O1362" i="3" a="1"/>
  <c r="O1362" i="3" s="1"/>
  <c r="O1363" i="3" a="1"/>
  <c r="O1363" i="3" s="1"/>
  <c r="O1364" i="3" a="1"/>
  <c r="O1364" i="3" s="1"/>
  <c r="O1365" i="3" a="1"/>
  <c r="O1365" i="3" s="1"/>
  <c r="O1366" i="3" a="1"/>
  <c r="O1366" i="3" s="1"/>
  <c r="O1367" i="3" a="1"/>
  <c r="O1367" i="3" s="1"/>
  <c r="O1368" i="3" a="1"/>
  <c r="O1368" i="3" s="1"/>
  <c r="O1369" i="3" a="1"/>
  <c r="O1369" i="3" s="1"/>
  <c r="O1370" i="3" a="1"/>
  <c r="O1370" i="3" s="1"/>
  <c r="O1371" i="3" a="1"/>
  <c r="O1371" i="3" s="1"/>
  <c r="O1372" i="3" a="1"/>
  <c r="O1372" i="3" s="1"/>
  <c r="O1373" i="3" a="1"/>
  <c r="O1373" i="3" s="1"/>
  <c r="O1374" i="3" a="1"/>
  <c r="O1374" i="3" s="1"/>
  <c r="O1375" i="3" a="1"/>
  <c r="O1375" i="3" s="1"/>
  <c r="O1376" i="3" a="1"/>
  <c r="O1376" i="3" s="1"/>
  <c r="O1377" i="3" a="1"/>
  <c r="O1377" i="3" s="1"/>
  <c r="O1378" i="3" a="1"/>
  <c r="O1378" i="3" s="1"/>
  <c r="O1379" i="3" a="1"/>
  <c r="O1379" i="3" s="1"/>
  <c r="O1380" i="3" a="1"/>
  <c r="O1380" i="3" s="1"/>
  <c r="O1381" i="3" a="1"/>
  <c r="O1381" i="3" s="1"/>
  <c r="O1382" i="3" a="1"/>
  <c r="O1382" i="3" s="1"/>
  <c r="O1383" i="3" a="1"/>
  <c r="O1383" i="3" s="1"/>
  <c r="O1384" i="3" a="1"/>
  <c r="O1384" i="3" s="1"/>
  <c r="O1385" i="3" a="1"/>
  <c r="O1385" i="3" s="1"/>
  <c r="O1386" i="3" a="1"/>
  <c r="O1386" i="3" s="1"/>
  <c r="O1387" i="3" a="1"/>
  <c r="O1387" i="3" s="1"/>
  <c r="O1388" i="3" a="1"/>
  <c r="O1388" i="3" s="1"/>
  <c r="O1389" i="3" a="1"/>
  <c r="O1389" i="3" s="1"/>
  <c r="O1390" i="3" a="1"/>
  <c r="O1390" i="3" s="1"/>
  <c r="O1391" i="3" a="1"/>
  <c r="O1391" i="3" s="1"/>
  <c r="O1392" i="3" a="1"/>
  <c r="O1392" i="3" s="1"/>
  <c r="O1468" i="3" a="1"/>
  <c r="O1468" i="3" s="1"/>
  <c r="P1468" i="3" s="1" a="1"/>
  <c r="P1468" i="3" s="1"/>
  <c r="O1469" i="3" a="1"/>
  <c r="O1469" i="3" s="1"/>
  <c r="P1469" i="3" s="1" a="1"/>
  <c r="P1469" i="3" s="1"/>
  <c r="O1470" i="3" a="1"/>
  <c r="O1470" i="3" s="1"/>
  <c r="P1470" i="3" s="1" a="1"/>
  <c r="P1470" i="3" s="1"/>
  <c r="O1471" i="3" a="1"/>
  <c r="O1471" i="3" s="1"/>
  <c r="P1471" i="3" s="1" a="1"/>
  <c r="P1471" i="3" s="1"/>
  <c r="O1472" i="3" a="1"/>
  <c r="O1472" i="3" s="1"/>
  <c r="P1472" i="3" s="1" a="1"/>
  <c r="P1472" i="3" s="1"/>
  <c r="O1473" i="3" a="1"/>
  <c r="O1473" i="3" s="1"/>
  <c r="P1473" i="3" s="1" a="1"/>
  <c r="P1473" i="3" s="1"/>
  <c r="O1474" i="3" a="1"/>
  <c r="O1474" i="3" s="1"/>
  <c r="P1474" i="3" s="1" a="1"/>
  <c r="P1474" i="3" s="1"/>
  <c r="O1475" i="3" a="1"/>
  <c r="O1475" i="3" s="1"/>
  <c r="P1475" i="3" s="1" a="1"/>
  <c r="P1475" i="3" s="1"/>
  <c r="O1476" i="3" a="1"/>
  <c r="O1476" i="3" s="1"/>
  <c r="P1476" i="3" s="1" a="1"/>
  <c r="P1476" i="3" s="1"/>
  <c r="O1477" i="3" a="1"/>
  <c r="O1477" i="3" s="1"/>
  <c r="P1477" i="3" s="1" a="1"/>
  <c r="P1477" i="3" s="1"/>
  <c r="O1478" i="3" a="1"/>
  <c r="O1478" i="3" s="1"/>
  <c r="P1478" i="3" s="1" a="1"/>
  <c r="P1478" i="3" s="1"/>
  <c r="O1479" i="3" a="1"/>
  <c r="O1479" i="3" s="1"/>
  <c r="P1479" i="3" s="1" a="1"/>
  <c r="P1479" i="3" s="1"/>
  <c r="O1480" i="3" a="1"/>
  <c r="O1480" i="3" s="1"/>
  <c r="P1480" i="3" s="1" a="1"/>
  <c r="P1480" i="3" s="1"/>
  <c r="O1481" i="3" a="1"/>
  <c r="O1481" i="3" s="1"/>
  <c r="P1481" i="3" s="1" a="1"/>
  <c r="P1481" i="3" s="1"/>
  <c r="O1482" i="3" a="1"/>
  <c r="O1482" i="3" s="1"/>
  <c r="P1482" i="3" s="1" a="1"/>
  <c r="P1482" i="3" s="1"/>
  <c r="O1483" i="3" a="1"/>
  <c r="O1483" i="3" s="1"/>
  <c r="P1483" i="3" s="1" a="1"/>
  <c r="P1483" i="3" s="1"/>
  <c r="O1484" i="3" a="1"/>
  <c r="O1484" i="3" s="1"/>
  <c r="P1484" i="3" s="1" a="1"/>
  <c r="P1484" i="3" s="1"/>
  <c r="O1485" i="3" a="1"/>
  <c r="O1485" i="3" s="1"/>
  <c r="P1485" i="3" s="1" a="1"/>
  <c r="P1485" i="3" s="1"/>
  <c r="O1486" i="3" a="1"/>
  <c r="O1486" i="3" s="1"/>
  <c r="P1486" i="3" s="1" a="1"/>
  <c r="P1486" i="3" s="1"/>
  <c r="O1487" i="3" a="1"/>
  <c r="O1487" i="3" s="1"/>
  <c r="P1487" i="3" s="1" a="1"/>
  <c r="P1487" i="3" s="1"/>
  <c r="O1488" i="3" a="1"/>
  <c r="O1488" i="3" s="1"/>
  <c r="P1488" i="3" s="1" a="1"/>
  <c r="P1488" i="3" s="1"/>
  <c r="O1489" i="3" a="1"/>
  <c r="O1489" i="3" s="1"/>
  <c r="P1489" i="3" s="1" a="1"/>
  <c r="P1489" i="3" s="1"/>
  <c r="O1490" i="3" a="1"/>
  <c r="O1490" i="3" s="1"/>
  <c r="P1490" i="3" s="1" a="1"/>
  <c r="P1490" i="3" s="1"/>
  <c r="O1491" i="3" a="1"/>
  <c r="O1491" i="3" s="1"/>
  <c r="P1491" i="3" s="1" a="1"/>
  <c r="P1491" i="3" s="1"/>
  <c r="O1492" i="3" a="1"/>
  <c r="O1492" i="3" s="1"/>
  <c r="P1492" i="3" s="1" a="1"/>
  <c r="P1492" i="3" s="1"/>
  <c r="O1493" i="3" a="1"/>
  <c r="O1493" i="3" s="1"/>
  <c r="P1493" i="3" s="1" a="1"/>
  <c r="P1493" i="3" s="1"/>
  <c r="O1494" i="3" a="1"/>
  <c r="O1494" i="3" s="1"/>
  <c r="P1494" i="3" s="1" a="1"/>
  <c r="P1494" i="3" s="1"/>
  <c r="O1495" i="3" a="1"/>
  <c r="O1495" i="3" s="1"/>
  <c r="P1495" i="3" s="1" a="1"/>
  <c r="P1495" i="3" s="1"/>
  <c r="O1496" i="3" a="1"/>
  <c r="O1496" i="3" s="1"/>
  <c r="P1496" i="3" s="1" a="1"/>
  <c r="P1496" i="3" s="1"/>
  <c r="O1497" i="3" a="1"/>
  <c r="O1497" i="3" s="1"/>
  <c r="P1497" i="3" s="1" a="1"/>
  <c r="P1497" i="3" s="1"/>
  <c r="O1498" i="3" a="1"/>
  <c r="O1498" i="3" s="1"/>
  <c r="P1498" i="3" s="1" a="1"/>
  <c r="P1498" i="3" s="1"/>
  <c r="O1499" i="3" a="1"/>
  <c r="O1499" i="3" s="1"/>
  <c r="P1499" i="3" s="1" a="1"/>
  <c r="P1499" i="3" s="1"/>
  <c r="O1500" i="3" a="1"/>
  <c r="O1500" i="3" s="1"/>
  <c r="P1500" i="3" s="1" a="1"/>
  <c r="P1500" i="3" s="1"/>
  <c r="O1501" i="3" a="1"/>
  <c r="O1501" i="3" s="1"/>
  <c r="P1501" i="3" s="1" a="1"/>
  <c r="P1501" i="3" s="1"/>
  <c r="O1502" i="3" a="1"/>
  <c r="O1502" i="3" s="1"/>
  <c r="P1502" i="3" s="1" a="1"/>
  <c r="P1502" i="3" s="1"/>
  <c r="O1503" i="3" a="1"/>
  <c r="O1503" i="3" s="1"/>
  <c r="P1503" i="3" s="1" a="1"/>
  <c r="P1503" i="3" s="1"/>
  <c r="O1504" i="3" a="1"/>
  <c r="O1504" i="3" s="1"/>
  <c r="P1504" i="3" s="1" a="1"/>
  <c r="P1504" i="3" s="1"/>
  <c r="O1505" i="3" a="1"/>
  <c r="O1505" i="3" s="1"/>
  <c r="P1505" i="3" s="1" a="1"/>
  <c r="P1505" i="3" s="1"/>
  <c r="O1506" i="3" a="1"/>
  <c r="O1506" i="3" s="1"/>
  <c r="P1506" i="3" s="1" a="1"/>
  <c r="P1506" i="3" s="1"/>
  <c r="O1507" i="3" a="1"/>
  <c r="O1507" i="3" s="1"/>
  <c r="P1507" i="3" s="1" a="1"/>
  <c r="P1507" i="3" s="1"/>
  <c r="O1508" i="3" a="1"/>
  <c r="O1508" i="3" s="1"/>
  <c r="P1508" i="3" s="1" a="1"/>
  <c r="P1508" i="3" s="1"/>
  <c r="O1509" i="3" a="1"/>
  <c r="O1509" i="3" s="1"/>
  <c r="P1509" i="3" s="1" a="1"/>
  <c r="P1509" i="3" s="1"/>
  <c r="O1510" i="3" a="1"/>
  <c r="O1510" i="3" s="1"/>
  <c r="P1510" i="3" s="1" a="1"/>
  <c r="P1510" i="3" s="1"/>
  <c r="O1511" i="3" a="1"/>
  <c r="O1511" i="3" s="1"/>
  <c r="P1511" i="3" s="1" a="1"/>
  <c r="P1511" i="3" s="1"/>
  <c r="O1512" i="3" a="1"/>
  <c r="O1512" i="3" s="1"/>
  <c r="P1512" i="3" s="1" a="1"/>
  <c r="P1512" i="3" s="1"/>
  <c r="O1513" i="3" a="1"/>
  <c r="O1513" i="3" s="1"/>
  <c r="P1513" i="3" s="1" a="1"/>
  <c r="P1513" i="3" s="1"/>
  <c r="O1514" i="3" a="1"/>
  <c r="O1514" i="3" s="1"/>
  <c r="P1514" i="3" s="1" a="1"/>
  <c r="P1514" i="3" s="1"/>
  <c r="O1515" i="3" a="1"/>
  <c r="O1515" i="3" s="1"/>
  <c r="P1515" i="3" s="1" a="1"/>
  <c r="P1515" i="3" s="1"/>
  <c r="O1516" i="3" a="1"/>
  <c r="O1516" i="3" s="1"/>
  <c r="P1516" i="3" s="1" a="1"/>
  <c r="P1516" i="3" s="1"/>
  <c r="O1517" i="3" a="1"/>
  <c r="O1517" i="3" s="1"/>
  <c r="P1517" i="3" s="1" a="1"/>
  <c r="P1517" i="3" s="1"/>
  <c r="O1518" i="3" a="1"/>
  <c r="O1518" i="3" s="1"/>
  <c r="P1518" i="3" s="1" a="1"/>
  <c r="P1518" i="3" s="1"/>
  <c r="O1519" i="3" a="1"/>
  <c r="O1519" i="3" s="1"/>
  <c r="P1519" i="3" s="1" a="1"/>
  <c r="P1519" i="3" s="1"/>
  <c r="O1520" i="3" a="1"/>
  <c r="O1520" i="3" s="1"/>
  <c r="P1520" i="3" s="1" a="1"/>
  <c r="P1520" i="3" s="1"/>
  <c r="O1521" i="3" a="1"/>
  <c r="O1521" i="3" s="1"/>
  <c r="P1521" i="3" s="1" a="1"/>
  <c r="P1521" i="3" s="1"/>
  <c r="O1522" i="3" a="1"/>
  <c r="O1522" i="3" s="1"/>
  <c r="P1522" i="3" s="1" a="1"/>
  <c r="P1522" i="3" s="1"/>
  <c r="O1523" i="3" a="1"/>
  <c r="O1523" i="3" s="1"/>
  <c r="P1523" i="3" s="1" a="1"/>
  <c r="P1523" i="3" s="1"/>
  <c r="O1524" i="3" a="1"/>
  <c r="O1524" i="3" s="1"/>
  <c r="P1524" i="3" s="1" a="1"/>
  <c r="P1524" i="3" s="1"/>
  <c r="O1525" i="3" a="1"/>
  <c r="O1525" i="3" s="1"/>
  <c r="P1525" i="3" s="1" a="1"/>
  <c r="P1525" i="3" s="1"/>
  <c r="O1526" i="3" a="1"/>
  <c r="O1526" i="3" s="1"/>
  <c r="P1526" i="3" s="1" a="1"/>
  <c r="P1526" i="3" s="1"/>
  <c r="O1527" i="3" a="1"/>
  <c r="O1527" i="3" s="1"/>
  <c r="P1527" i="3" s="1" a="1"/>
  <c r="P1527" i="3" s="1"/>
  <c r="O1528" i="3" a="1"/>
  <c r="O1528" i="3" s="1"/>
  <c r="P1528" i="3" s="1" a="1"/>
  <c r="P1528" i="3" s="1"/>
  <c r="O1529" i="3" a="1"/>
  <c r="O1529" i="3" s="1"/>
  <c r="P1529" i="3" s="1" a="1"/>
  <c r="P1529" i="3" s="1"/>
  <c r="O1530" i="3" a="1"/>
  <c r="O1530" i="3" s="1"/>
  <c r="P1530" i="3" s="1" a="1"/>
  <c r="P1530" i="3" s="1"/>
  <c r="O1531" i="3" a="1"/>
  <c r="O1531" i="3" s="1"/>
  <c r="P1531" i="3" s="1" a="1"/>
  <c r="P1531" i="3" s="1"/>
  <c r="O1532" i="3" a="1"/>
  <c r="O1532" i="3" s="1"/>
  <c r="P1532" i="3" s="1" a="1"/>
  <c r="P1532" i="3" s="1"/>
  <c r="O1533" i="3" a="1"/>
  <c r="O1533" i="3" s="1"/>
  <c r="P1533" i="3" s="1" a="1"/>
  <c r="P1533" i="3" s="1"/>
  <c r="O1534" i="3" a="1"/>
  <c r="O1534" i="3" s="1"/>
  <c r="P1534" i="3" s="1" a="1"/>
  <c r="P1534" i="3" s="1"/>
  <c r="O1535" i="3" a="1"/>
  <c r="O1535" i="3" s="1"/>
  <c r="P1535" i="3" s="1" a="1"/>
  <c r="P1535" i="3" s="1"/>
  <c r="O1536" i="3" a="1"/>
  <c r="O1536" i="3" s="1"/>
  <c r="P1536" i="3" s="1" a="1"/>
  <c r="P1536" i="3" s="1"/>
  <c r="O1537" i="3" a="1"/>
  <c r="O1537" i="3" s="1"/>
  <c r="P1537" i="3" s="1" a="1"/>
  <c r="P1537" i="3" s="1"/>
  <c r="O1538" i="3" a="1"/>
  <c r="O1538" i="3" s="1"/>
  <c r="P1538" i="3" s="1" a="1"/>
  <c r="P1538" i="3" s="1"/>
  <c r="O1539" i="3" a="1"/>
  <c r="O1539" i="3" s="1"/>
  <c r="P1539" i="3" s="1" a="1"/>
  <c r="P1539" i="3" s="1"/>
  <c r="O1540" i="3" a="1"/>
  <c r="O1540" i="3" s="1"/>
  <c r="P1540" i="3" s="1" a="1"/>
  <c r="P1540" i="3" s="1"/>
  <c r="O1541" i="3" a="1"/>
  <c r="O1541" i="3" s="1"/>
  <c r="P1541" i="3" s="1" a="1"/>
  <c r="P1541" i="3" s="1"/>
  <c r="O1542" i="3" a="1"/>
  <c r="O1542" i="3" s="1"/>
  <c r="P1542" i="3" s="1" a="1"/>
  <c r="P1542" i="3" s="1"/>
  <c r="O1543" i="3" a="1"/>
  <c r="O1543" i="3" s="1"/>
  <c r="O1544" i="3" a="1"/>
  <c r="O1544" i="3" s="1"/>
  <c r="O1545" i="3" a="1"/>
  <c r="O1545" i="3" s="1"/>
  <c r="O1546" i="3" a="1"/>
  <c r="O1546" i="3" s="1"/>
  <c r="O1547" i="3" a="1"/>
  <c r="O1547" i="3" s="1"/>
  <c r="O1548" i="3" a="1"/>
  <c r="O1548" i="3" s="1"/>
  <c r="O1549" i="3" a="1"/>
  <c r="O1549" i="3" s="1"/>
  <c r="O1550" i="3" a="1"/>
  <c r="O1550" i="3" s="1"/>
  <c r="O1551" i="3" a="1"/>
  <c r="O1551" i="3" s="1"/>
  <c r="O1552" i="3" a="1"/>
  <c r="O1552" i="3" s="1"/>
  <c r="O1553" i="3" a="1"/>
  <c r="O1553" i="3" s="1"/>
  <c r="O1554" i="3" a="1"/>
  <c r="O1554" i="3" s="1"/>
  <c r="O1555" i="3" a="1"/>
  <c r="O1555" i="3" s="1"/>
  <c r="O1556" i="3" a="1"/>
  <c r="O1556" i="3" s="1"/>
  <c r="O1557" i="3" a="1"/>
  <c r="O1557" i="3" s="1"/>
  <c r="O1558" i="3" a="1"/>
  <c r="O1558" i="3" s="1"/>
  <c r="O1559" i="3" a="1"/>
  <c r="O1559" i="3" s="1"/>
  <c r="O1560" i="3" a="1"/>
  <c r="O1560" i="3" s="1"/>
  <c r="O1561" i="3" a="1"/>
  <c r="O1561" i="3" s="1"/>
  <c r="O1562" i="3" a="1"/>
  <c r="O1562" i="3" s="1"/>
  <c r="O1563" i="3" a="1"/>
  <c r="O1563" i="3" s="1"/>
  <c r="O1564" i="3" a="1"/>
  <c r="O1564" i="3" s="1"/>
  <c r="O1565" i="3" a="1"/>
  <c r="O1565" i="3" s="1"/>
  <c r="O1566" i="3" a="1"/>
  <c r="O1566" i="3" s="1"/>
  <c r="O1567" i="3" a="1"/>
  <c r="O1567" i="3" s="1"/>
  <c r="O1568" i="3" a="1"/>
  <c r="O1568" i="3" s="1"/>
  <c r="O1569" i="3" a="1"/>
  <c r="O1569" i="3" s="1"/>
  <c r="O1570" i="3" a="1"/>
  <c r="O1570" i="3" s="1"/>
  <c r="O1571" i="3" a="1"/>
  <c r="O1571" i="3" s="1"/>
  <c r="O1572" i="3" a="1"/>
  <c r="O1572" i="3" s="1"/>
  <c r="O1573" i="3" a="1"/>
  <c r="O1573" i="3" s="1"/>
  <c r="O1574" i="3" a="1"/>
  <c r="O1574" i="3" s="1"/>
  <c r="O1575" i="3" a="1"/>
  <c r="O1575" i="3" s="1"/>
  <c r="O1576" i="3" a="1"/>
  <c r="O1576" i="3" s="1"/>
  <c r="O1577" i="3" a="1"/>
  <c r="O1577" i="3" s="1"/>
  <c r="O1578" i="3" a="1"/>
  <c r="O1578" i="3" s="1"/>
  <c r="O1579" i="3" a="1"/>
  <c r="O1579" i="3" s="1"/>
  <c r="O1580" i="3" a="1"/>
  <c r="O1580" i="3" s="1"/>
  <c r="O1581" i="3" a="1"/>
  <c r="O1581" i="3" s="1"/>
  <c r="O1582" i="3" a="1"/>
  <c r="O1582" i="3" s="1"/>
  <c r="O1583" i="3" a="1"/>
  <c r="O1583" i="3" s="1"/>
  <c r="O1584" i="3" a="1"/>
  <c r="O1584" i="3" s="1"/>
  <c r="O1585" i="3" a="1"/>
  <c r="O1585" i="3" s="1"/>
  <c r="O1586" i="3" a="1"/>
  <c r="O1586" i="3" s="1"/>
  <c r="O1587" i="3" a="1"/>
  <c r="O1587" i="3" s="1"/>
  <c r="O1588" i="3" a="1"/>
  <c r="O1588" i="3" s="1"/>
  <c r="O1589" i="3" a="1"/>
  <c r="O1589" i="3" s="1"/>
  <c r="O1590" i="3" a="1"/>
  <c r="O1590" i="3" s="1"/>
  <c r="O1591" i="3" a="1"/>
  <c r="O1591" i="3" s="1"/>
  <c r="O1592" i="3" a="1"/>
  <c r="O1592" i="3" s="1"/>
  <c r="O1593" i="3" a="1"/>
  <c r="O1593" i="3" s="1"/>
  <c r="O1594" i="3" a="1"/>
  <c r="O1594" i="3" s="1"/>
  <c r="O1595" i="3" a="1"/>
  <c r="O1595" i="3" s="1"/>
  <c r="O1596" i="3" a="1"/>
  <c r="O1596" i="3" s="1"/>
  <c r="O1651" i="3" a="1"/>
  <c r="O1651" i="3" s="1"/>
  <c r="P1651" i="3" s="1" a="1"/>
  <c r="P1651" i="3" s="1"/>
  <c r="O1652" i="3" a="1"/>
  <c r="O1652" i="3" s="1"/>
  <c r="P1652" i="3" s="1" a="1"/>
  <c r="P1652" i="3" s="1"/>
  <c r="O1653" i="3" a="1"/>
  <c r="O1653" i="3" s="1"/>
  <c r="P1653" i="3" s="1" a="1"/>
  <c r="P1653" i="3" s="1"/>
  <c r="O1654" i="3" a="1"/>
  <c r="O1654" i="3" s="1"/>
  <c r="P1654" i="3" s="1" a="1"/>
  <c r="P1654" i="3" s="1"/>
  <c r="O1655" i="3" a="1"/>
  <c r="O1655" i="3" s="1"/>
  <c r="P1655" i="3" s="1" a="1"/>
  <c r="P1655" i="3" s="1"/>
  <c r="O1656" i="3" a="1"/>
  <c r="O1656" i="3" s="1"/>
  <c r="P1656" i="3" s="1" a="1"/>
  <c r="P1656" i="3" s="1"/>
  <c r="O1657" i="3" a="1"/>
  <c r="O1657" i="3" s="1"/>
  <c r="P1657" i="3" s="1" a="1"/>
  <c r="P1657" i="3" s="1"/>
  <c r="O1658" i="3" a="1"/>
  <c r="O1658" i="3" s="1"/>
  <c r="P1658" i="3" s="1" a="1"/>
  <c r="P1658" i="3" s="1"/>
  <c r="O1659" i="3" a="1"/>
  <c r="O1659" i="3" s="1"/>
  <c r="P1659" i="3" s="1" a="1"/>
  <c r="P1659" i="3" s="1"/>
  <c r="O1660" i="3" a="1"/>
  <c r="O1660" i="3" s="1"/>
  <c r="P1660" i="3" s="1" a="1"/>
  <c r="P1660" i="3" s="1"/>
  <c r="O1661" i="3" a="1"/>
  <c r="O1661" i="3" s="1"/>
  <c r="P1661" i="3" s="1" a="1"/>
  <c r="P1661" i="3" s="1"/>
  <c r="O1662" i="3" a="1"/>
  <c r="O1662" i="3" s="1"/>
  <c r="P1662" i="3" s="1" a="1"/>
  <c r="P1662" i="3" s="1"/>
  <c r="O1663" i="3" a="1"/>
  <c r="O1663" i="3" s="1"/>
  <c r="P1663" i="3" s="1" a="1"/>
  <c r="P1663" i="3" s="1"/>
  <c r="O1664" i="3" a="1"/>
  <c r="O1664" i="3" s="1"/>
  <c r="P1664" i="3" s="1" a="1"/>
  <c r="P1664" i="3" s="1"/>
  <c r="O1665" i="3" a="1"/>
  <c r="O1665" i="3" s="1"/>
  <c r="P1665" i="3" s="1" a="1"/>
  <c r="P1665" i="3" s="1"/>
  <c r="O1666" i="3" a="1"/>
  <c r="O1666" i="3" s="1"/>
  <c r="P1666" i="3" s="1" a="1"/>
  <c r="P1666" i="3" s="1"/>
  <c r="O1667" i="3" a="1"/>
  <c r="O1667" i="3" s="1"/>
  <c r="P1667" i="3" s="1" a="1"/>
  <c r="P1667" i="3" s="1"/>
  <c r="O1668" i="3" a="1"/>
  <c r="O1668" i="3" s="1"/>
  <c r="P1668" i="3" s="1" a="1"/>
  <c r="P1668" i="3" s="1"/>
  <c r="O1669" i="3" a="1"/>
  <c r="O1669" i="3" s="1"/>
  <c r="P1669" i="3" s="1" a="1"/>
  <c r="P1669" i="3" s="1"/>
  <c r="O1670" i="3" a="1"/>
  <c r="O1670" i="3" s="1"/>
  <c r="P1670" i="3" s="1" a="1"/>
  <c r="P1670" i="3" s="1"/>
  <c r="O1671" i="3" a="1"/>
  <c r="O1671" i="3" s="1"/>
  <c r="P1671" i="3" s="1" a="1"/>
  <c r="P1671" i="3" s="1"/>
  <c r="O1672" i="3" a="1"/>
  <c r="O1672" i="3" s="1"/>
  <c r="P1672" i="3" s="1" a="1"/>
  <c r="P1672" i="3" s="1"/>
  <c r="O1673" i="3" a="1"/>
  <c r="O1673" i="3" s="1"/>
  <c r="P1673" i="3" s="1" a="1"/>
  <c r="P1673" i="3" s="1"/>
  <c r="O1674" i="3" a="1"/>
  <c r="O1674" i="3" s="1"/>
  <c r="P1674" i="3" s="1" a="1"/>
  <c r="P1674" i="3" s="1"/>
  <c r="O1675" i="3" a="1"/>
  <c r="O1675" i="3" s="1"/>
  <c r="P1675" i="3" s="1" a="1"/>
  <c r="P1675" i="3" s="1"/>
  <c r="O1676" i="3" a="1"/>
  <c r="O1676" i="3" s="1"/>
  <c r="P1676" i="3" s="1" a="1"/>
  <c r="P1676" i="3" s="1"/>
  <c r="O1677" i="3" a="1"/>
  <c r="O1677" i="3" s="1"/>
  <c r="P1677" i="3" s="1" a="1"/>
  <c r="P1677" i="3" s="1"/>
  <c r="O1678" i="3" a="1"/>
  <c r="O1678" i="3" s="1"/>
  <c r="P1678" i="3" s="1" a="1"/>
  <c r="P1678" i="3" s="1"/>
  <c r="O1679" i="3" a="1"/>
  <c r="O1679" i="3" s="1"/>
  <c r="P1679" i="3" s="1" a="1"/>
  <c r="P1679" i="3" s="1"/>
  <c r="O1680" i="3" a="1"/>
  <c r="O1680" i="3" s="1"/>
  <c r="P1680" i="3" s="1" a="1"/>
  <c r="P1680" i="3" s="1"/>
  <c r="O1681" i="3" a="1"/>
  <c r="O1681" i="3" s="1"/>
  <c r="P1681" i="3" s="1" a="1"/>
  <c r="P1681" i="3" s="1"/>
  <c r="O1682" i="3" a="1"/>
  <c r="O1682" i="3" s="1"/>
  <c r="P1682" i="3" s="1" a="1"/>
  <c r="P1682" i="3" s="1"/>
  <c r="O1683" i="3" a="1"/>
  <c r="O1683" i="3" s="1"/>
  <c r="P1683" i="3" s="1" a="1"/>
  <c r="P1683" i="3" s="1"/>
  <c r="O1684" i="3" a="1"/>
  <c r="O1684" i="3" s="1"/>
  <c r="P1684" i="3" s="1" a="1"/>
  <c r="P1684" i="3" s="1"/>
  <c r="O1685" i="3" a="1"/>
  <c r="O1685" i="3" s="1"/>
  <c r="P1685" i="3" s="1" a="1"/>
  <c r="P1685" i="3" s="1"/>
  <c r="O1686" i="3" a="1"/>
  <c r="O1686" i="3" s="1"/>
  <c r="P1686" i="3" s="1" a="1"/>
  <c r="P1686" i="3" s="1"/>
  <c r="O1687" i="3" a="1"/>
  <c r="O1687" i="3" s="1"/>
  <c r="P1687" i="3" s="1" a="1"/>
  <c r="P1687" i="3" s="1"/>
  <c r="O1688" i="3" a="1"/>
  <c r="O1688" i="3" s="1"/>
  <c r="P1688" i="3" s="1" a="1"/>
  <c r="P1688" i="3" s="1"/>
  <c r="O1689" i="3" a="1"/>
  <c r="O1689" i="3" s="1"/>
  <c r="P1689" i="3" s="1" a="1"/>
  <c r="P1689" i="3" s="1"/>
  <c r="O1690" i="3" a="1"/>
  <c r="O1690" i="3" s="1"/>
  <c r="P1690" i="3" s="1" a="1"/>
  <c r="P1690" i="3" s="1"/>
  <c r="O1691" i="3" a="1"/>
  <c r="O1691" i="3" s="1"/>
  <c r="P1691" i="3" s="1" a="1"/>
  <c r="P1691" i="3" s="1"/>
  <c r="O1692" i="3" a="1"/>
  <c r="O1692" i="3" s="1"/>
  <c r="P1692" i="3" s="1" a="1"/>
  <c r="P1692" i="3" s="1"/>
  <c r="O1693" i="3" a="1"/>
  <c r="O1693" i="3" s="1"/>
  <c r="P1693" i="3" s="1" a="1"/>
  <c r="P1693" i="3" s="1"/>
  <c r="O1694" i="3" a="1"/>
  <c r="O1694" i="3" s="1"/>
  <c r="P1694" i="3" s="1" a="1"/>
  <c r="P1694" i="3" s="1"/>
  <c r="O1695" i="3" a="1"/>
  <c r="O1695" i="3" s="1"/>
  <c r="P1695" i="3" s="1" a="1"/>
  <c r="P1695" i="3" s="1"/>
  <c r="O1696" i="3" a="1"/>
  <c r="O1696" i="3" s="1"/>
  <c r="P1696" i="3" s="1" a="1"/>
  <c r="P1696" i="3" s="1"/>
  <c r="O1697" i="3" a="1"/>
  <c r="O1697" i="3" s="1"/>
  <c r="P1697" i="3" s="1" a="1"/>
  <c r="P1697" i="3" s="1"/>
  <c r="O1698" i="3" a="1"/>
  <c r="O1698" i="3" s="1"/>
  <c r="P1698" i="3" s="1" a="1"/>
  <c r="P1698" i="3" s="1"/>
  <c r="O1699" i="3" a="1"/>
  <c r="O1699" i="3" s="1"/>
  <c r="P1699" i="3" s="1" a="1"/>
  <c r="P1699" i="3" s="1"/>
  <c r="O1700" i="3" a="1"/>
  <c r="O1700" i="3" s="1"/>
  <c r="P1700" i="3" s="1" a="1"/>
  <c r="P1700" i="3" s="1"/>
  <c r="O1701" i="3" a="1"/>
  <c r="O1701" i="3" s="1"/>
  <c r="P1701" i="3" s="1" a="1"/>
  <c r="P1701" i="3" s="1"/>
  <c r="O1702" i="3" a="1"/>
  <c r="O1702" i="3" s="1"/>
  <c r="P1702" i="3" s="1" a="1"/>
  <c r="P1702" i="3" s="1"/>
  <c r="O1703" i="3" a="1"/>
  <c r="O1703" i="3" s="1"/>
  <c r="P1703" i="3" s="1" a="1"/>
  <c r="P1703" i="3" s="1"/>
  <c r="O1704" i="3" a="1"/>
  <c r="O1704" i="3" s="1"/>
  <c r="P1704" i="3" s="1" a="1"/>
  <c r="P1704" i="3" s="1"/>
  <c r="O1710" i="3" a="1"/>
  <c r="O1710" i="3" s="1"/>
  <c r="O1711" i="3" a="1"/>
  <c r="O1711" i="3" s="1"/>
  <c r="O1712" i="3" a="1"/>
  <c r="O1712" i="3" s="1"/>
  <c r="O1713" i="3" a="1"/>
  <c r="O1713" i="3" s="1"/>
  <c r="O1714" i="3" a="1"/>
  <c r="O1714" i="3" s="1"/>
  <c r="O1790" i="3" a="1"/>
  <c r="O1790" i="3" s="1"/>
  <c r="O1791" i="3" a="1"/>
  <c r="O1791" i="3" s="1"/>
  <c r="O1792" i="3" a="1"/>
  <c r="O1792" i="3" s="1"/>
  <c r="O1793" i="3" a="1"/>
  <c r="O1793" i="3" s="1"/>
  <c r="O1794" i="3" a="1"/>
  <c r="O1794" i="3" s="1"/>
  <c r="O1795" i="3" a="1"/>
  <c r="O1795" i="3" s="1"/>
  <c r="O1796" i="3" a="1"/>
  <c r="O1796" i="3" s="1"/>
  <c r="O1797" i="3" a="1"/>
  <c r="O1797" i="3" s="1"/>
  <c r="O1798" i="3" a="1"/>
  <c r="O1798" i="3" s="1"/>
  <c r="O1799" i="3" a="1"/>
  <c r="O1799" i="3" s="1"/>
  <c r="O1800" i="3" a="1"/>
  <c r="O1800" i="3" s="1"/>
  <c r="O1801" i="3" a="1"/>
  <c r="O1801" i="3" s="1"/>
  <c r="O1802" i="3" a="1"/>
  <c r="O1802" i="3" s="1"/>
  <c r="O1803" i="3" a="1"/>
  <c r="O1803" i="3" s="1"/>
  <c r="O1804" i="3" a="1"/>
  <c r="O1804" i="3" s="1"/>
  <c r="O1805" i="3" a="1"/>
  <c r="O1805" i="3" s="1"/>
  <c r="O1806" i="3" a="1"/>
  <c r="O1806" i="3" s="1"/>
  <c r="O1807" i="3" a="1"/>
  <c r="O1807" i="3" s="1"/>
  <c r="O1808" i="3" a="1"/>
  <c r="O1808" i="3" s="1"/>
  <c r="O1809" i="3" a="1"/>
  <c r="O1809" i="3" s="1"/>
  <c r="O1810" i="3" a="1"/>
  <c r="O1810" i="3" s="1"/>
  <c r="O1811" i="3" a="1"/>
  <c r="O1811" i="3" s="1"/>
  <c r="O1812" i="3" a="1"/>
  <c r="O1812" i="3" s="1"/>
  <c r="O1813" i="3" a="1"/>
  <c r="O1813" i="3" s="1"/>
  <c r="O1814" i="3" a="1"/>
  <c r="O1814" i="3" s="1"/>
  <c r="O1815" i="3" a="1"/>
  <c r="O1815" i="3" s="1"/>
  <c r="O1816" i="3" a="1"/>
  <c r="O1816" i="3" s="1"/>
  <c r="O1817" i="3" a="1"/>
  <c r="O1817" i="3" s="1"/>
  <c r="O1818" i="3" a="1"/>
  <c r="O1818" i="3" s="1"/>
  <c r="O1819" i="3" a="1"/>
  <c r="O1819" i="3" s="1"/>
  <c r="O1820" i="3" a="1"/>
  <c r="O1820" i="3" s="1"/>
  <c r="O1821" i="3" a="1"/>
  <c r="O1821" i="3" s="1"/>
  <c r="O1822" i="3" a="1"/>
  <c r="O1822" i="3" s="1"/>
  <c r="O1823" i="3" a="1"/>
  <c r="O1823" i="3" s="1"/>
  <c r="O1824" i="3" a="1"/>
  <c r="O1824" i="3" s="1"/>
  <c r="O1825" i="3" a="1"/>
  <c r="O1825" i="3" s="1"/>
  <c r="O1826" i="3" a="1"/>
  <c r="O1826" i="3" s="1"/>
  <c r="O1827" i="3" a="1"/>
  <c r="O1827" i="3" s="1"/>
  <c r="O1828" i="3" a="1"/>
  <c r="O1828" i="3" s="1"/>
  <c r="O1829" i="3" a="1"/>
  <c r="O1829" i="3" s="1"/>
  <c r="O1830" i="3" a="1"/>
  <c r="O1830" i="3" s="1"/>
  <c r="O1831" i="3" a="1"/>
  <c r="O1831" i="3" s="1"/>
  <c r="O1832" i="3" a="1"/>
  <c r="O1832" i="3" s="1"/>
  <c r="O1833" i="3" a="1"/>
  <c r="O1833" i="3" s="1"/>
  <c r="O1834" i="3" a="1"/>
  <c r="O1834" i="3" s="1"/>
  <c r="O1835" i="3" a="1"/>
  <c r="O1835" i="3" s="1"/>
  <c r="O1836" i="3" a="1"/>
  <c r="O1836" i="3" s="1"/>
  <c r="O1837" i="3" a="1"/>
  <c r="O1837" i="3" s="1"/>
  <c r="O1838" i="3" a="1"/>
  <c r="O1838" i="3" s="1"/>
  <c r="O1839" i="3" a="1"/>
  <c r="O1839" i="3" s="1"/>
  <c r="O1840" i="3" a="1"/>
  <c r="O1840" i="3" s="1"/>
  <c r="O1841" i="3" a="1"/>
  <c r="O1841" i="3" s="1"/>
  <c r="O1842" i="3" a="1"/>
  <c r="O1842" i="3" s="1"/>
  <c r="O1843" i="3" a="1"/>
  <c r="O1843" i="3" s="1"/>
  <c r="O1844" i="3" a="1"/>
  <c r="O1844" i="3" s="1"/>
  <c r="O1845" i="3" a="1"/>
  <c r="O1845" i="3" s="1"/>
  <c r="O1846" i="3" a="1"/>
  <c r="O1846" i="3" s="1"/>
  <c r="O1847" i="3" a="1"/>
  <c r="O1847" i="3" s="1"/>
  <c r="O1848" i="3" a="1"/>
  <c r="O1848" i="3" s="1"/>
  <c r="O1849" i="3" a="1"/>
  <c r="O1849" i="3" s="1"/>
  <c r="O1850" i="3" a="1"/>
  <c r="O1850" i="3" s="1"/>
  <c r="O1851" i="3" a="1"/>
  <c r="O1851" i="3" s="1"/>
  <c r="O1852" i="3" a="1"/>
  <c r="O1852" i="3" s="1"/>
  <c r="O1853" i="3" a="1"/>
  <c r="O1853" i="3" s="1"/>
  <c r="O1854" i="3" a="1"/>
  <c r="O1854" i="3" s="1"/>
  <c r="O1855" i="3" a="1"/>
  <c r="O1855" i="3" s="1"/>
  <c r="O1856" i="3" a="1"/>
  <c r="O1856" i="3" s="1"/>
  <c r="O1857" i="3" a="1"/>
  <c r="O1857" i="3" s="1"/>
  <c r="O1858" i="3" a="1"/>
  <c r="O1858" i="3" s="1"/>
  <c r="O1859" i="3" a="1"/>
  <c r="O1859" i="3" s="1"/>
  <c r="O1860" i="3" a="1"/>
  <c r="O1860" i="3" s="1"/>
  <c r="O1861" i="3" a="1"/>
  <c r="O1861" i="3" s="1"/>
  <c r="O1862" i="3" a="1"/>
  <c r="O1862" i="3" s="1"/>
  <c r="O1863" i="3" a="1"/>
  <c r="O1863" i="3" s="1"/>
  <c r="O1864" i="3" a="1"/>
  <c r="O1864" i="3" s="1"/>
  <c r="O1874" i="3" a="1"/>
  <c r="O1874" i="3" s="1"/>
  <c r="O1875" i="3" a="1"/>
  <c r="O1875" i="3" s="1"/>
  <c r="O1876" i="3" a="1"/>
  <c r="O1876" i="3" s="1"/>
  <c r="O1877" i="3" a="1"/>
  <c r="O1877" i="3" s="1"/>
  <c r="O1878" i="3" a="1"/>
  <c r="O1878" i="3" s="1"/>
  <c r="O1879" i="3" a="1"/>
  <c r="O1879" i="3" s="1"/>
  <c r="O1880" i="3" a="1"/>
  <c r="O1880" i="3" s="1"/>
  <c r="O1881" i="3" a="1"/>
  <c r="O1881" i="3" s="1"/>
  <c r="O1882" i="3" a="1"/>
  <c r="O1882" i="3" s="1"/>
  <c r="O1935" i="3" a="1"/>
  <c r="O1935" i="3" s="1"/>
  <c r="P1935" i="3" s="1" a="1"/>
  <c r="P1935" i="3" s="1"/>
  <c r="O1936" i="3" a="1"/>
  <c r="O1936" i="3" s="1"/>
  <c r="P1936" i="3" s="1" a="1"/>
  <c r="P1936" i="3" s="1"/>
  <c r="O1937" i="3" a="1"/>
  <c r="O1937" i="3" s="1"/>
  <c r="P1937" i="3" s="1" a="1"/>
  <c r="P1937" i="3" s="1"/>
  <c r="O1938" i="3" a="1"/>
  <c r="O1938" i="3" s="1"/>
  <c r="P1938" i="3" s="1" a="1"/>
  <c r="P1938" i="3" s="1"/>
  <c r="O1939" i="3" a="1"/>
  <c r="O1939" i="3" s="1"/>
  <c r="P1939" i="3" s="1" a="1"/>
  <c r="P1939" i="3" s="1"/>
  <c r="O1940" i="3" a="1"/>
  <c r="O1940" i="3" s="1"/>
  <c r="P1940" i="3" s="1" a="1"/>
  <c r="P1940" i="3" s="1"/>
  <c r="O1941" i="3" a="1"/>
  <c r="O1941" i="3" s="1"/>
  <c r="P1941" i="3" s="1" a="1"/>
  <c r="P1941" i="3" s="1"/>
  <c r="O1942" i="3" a="1"/>
  <c r="O1942" i="3" s="1"/>
  <c r="P1942" i="3" s="1" a="1"/>
  <c r="P1942" i="3" s="1"/>
  <c r="O1943" i="3" a="1"/>
  <c r="O1943" i="3" s="1"/>
  <c r="P1943" i="3" s="1" a="1"/>
  <c r="P1943" i="3" s="1"/>
  <c r="O1944" i="3" a="1"/>
  <c r="O1944" i="3" s="1"/>
  <c r="P1944" i="3" s="1" a="1"/>
  <c r="P1944" i="3" s="1"/>
  <c r="O1945" i="3" a="1"/>
  <c r="O1945" i="3" s="1"/>
  <c r="P1945" i="3" s="1" a="1"/>
  <c r="P1945" i="3" s="1"/>
  <c r="O1946" i="3" a="1"/>
  <c r="O1946" i="3" s="1"/>
  <c r="P1946" i="3" s="1" a="1"/>
  <c r="P1946" i="3" s="1"/>
  <c r="O1947" i="3" a="1"/>
  <c r="O1947" i="3" s="1"/>
  <c r="P1947" i="3" s="1" a="1"/>
  <c r="P1947" i="3" s="1"/>
  <c r="O1948" i="3" a="1"/>
  <c r="O1948" i="3" s="1"/>
  <c r="P1948" i="3" s="1" a="1"/>
  <c r="P1948" i="3" s="1"/>
  <c r="O1949" i="3" a="1"/>
  <c r="O1949" i="3" s="1"/>
  <c r="P1949" i="3" s="1" a="1"/>
  <c r="P1949" i="3" s="1"/>
  <c r="O1950" i="3" a="1"/>
  <c r="O1950" i="3" s="1"/>
  <c r="P1950" i="3" s="1" a="1"/>
  <c r="P1950" i="3" s="1"/>
  <c r="O1951" i="3" a="1"/>
  <c r="O1951" i="3" s="1"/>
  <c r="P1951" i="3" s="1" a="1"/>
  <c r="P1951" i="3" s="1"/>
  <c r="O1952" i="3" a="1"/>
  <c r="O1952" i="3" s="1"/>
  <c r="P1952" i="3" s="1" a="1"/>
  <c r="P1952" i="3" s="1"/>
  <c r="O1953" i="3" a="1"/>
  <c r="O1953" i="3" s="1"/>
  <c r="P1953" i="3" s="1" a="1"/>
  <c r="P1953" i="3" s="1"/>
  <c r="O1954" i="3" a="1"/>
  <c r="O1954" i="3" s="1"/>
  <c r="P1954" i="3" s="1" a="1"/>
  <c r="P1954" i="3" s="1"/>
  <c r="O1955" i="3" a="1"/>
  <c r="O1955" i="3" s="1"/>
  <c r="P1955" i="3" s="1" a="1"/>
  <c r="P1955" i="3" s="1"/>
  <c r="O1956" i="3" a="1"/>
  <c r="O1956" i="3" s="1"/>
  <c r="P1956" i="3" s="1" a="1"/>
  <c r="P1956" i="3" s="1"/>
  <c r="O1957" i="3" a="1"/>
  <c r="O1957" i="3" s="1"/>
  <c r="P1957" i="3" s="1" a="1"/>
  <c r="P1957" i="3" s="1"/>
  <c r="O1958" i="3" a="1"/>
  <c r="O1958" i="3" s="1"/>
  <c r="P1958" i="3" s="1" a="1"/>
  <c r="P1958" i="3" s="1"/>
  <c r="O1959" i="3" a="1"/>
  <c r="O1959" i="3" s="1"/>
  <c r="P1959" i="3" s="1" a="1"/>
  <c r="P1959" i="3" s="1"/>
  <c r="O1960" i="3" a="1"/>
  <c r="O1960" i="3" s="1"/>
  <c r="P1960" i="3" s="1" a="1"/>
  <c r="P1960" i="3" s="1"/>
  <c r="O1961" i="3" a="1"/>
  <c r="O1961" i="3" s="1"/>
  <c r="P1961" i="3" s="1" a="1"/>
  <c r="P1961" i="3" s="1"/>
  <c r="O1962" i="3" a="1"/>
  <c r="O1962" i="3" s="1"/>
  <c r="P1962" i="3" s="1" a="1"/>
  <c r="P1962" i="3" s="1"/>
  <c r="O1963" i="3" a="1"/>
  <c r="O1963" i="3" s="1"/>
  <c r="P1963" i="3" s="1" a="1"/>
  <c r="P1963" i="3" s="1"/>
  <c r="O1964" i="3" a="1"/>
  <c r="O1964" i="3" s="1"/>
  <c r="P1964" i="3" s="1" a="1"/>
  <c r="P1964" i="3" s="1"/>
  <c r="O1965" i="3" a="1"/>
  <c r="O1965" i="3" s="1"/>
  <c r="P1965" i="3" s="1" a="1"/>
  <c r="P1965" i="3" s="1"/>
  <c r="O1966" i="3" a="1"/>
  <c r="O1966" i="3" s="1"/>
  <c r="P1966" i="3" s="1" a="1"/>
  <c r="P1966" i="3" s="1"/>
  <c r="O1967" i="3" a="1"/>
  <c r="O1967" i="3" s="1"/>
  <c r="P1967" i="3" s="1" a="1"/>
  <c r="P1967" i="3" s="1"/>
  <c r="O1968" i="3" a="1"/>
  <c r="O1968" i="3" s="1"/>
  <c r="P1968" i="3" s="1" a="1"/>
  <c r="P1968" i="3" s="1"/>
  <c r="O1969" i="3" a="1"/>
  <c r="O1969" i="3" s="1"/>
  <c r="P1969" i="3" s="1" a="1"/>
  <c r="P1969" i="3" s="1"/>
  <c r="O1970" i="3" a="1"/>
  <c r="O1970" i="3" s="1"/>
  <c r="P1970" i="3" s="1" a="1"/>
  <c r="P1970" i="3" s="1"/>
  <c r="O1971" i="3" a="1"/>
  <c r="O1971" i="3" s="1"/>
  <c r="P1971" i="3" s="1" a="1"/>
  <c r="P1971" i="3" s="1"/>
  <c r="O1972" i="3" a="1"/>
  <c r="O1972" i="3" s="1"/>
  <c r="P1972" i="3" s="1" a="1"/>
  <c r="P1972" i="3" s="1"/>
  <c r="O1973" i="3" a="1"/>
  <c r="O1973" i="3" s="1"/>
  <c r="P1973" i="3" s="1" a="1"/>
  <c r="P1973" i="3" s="1"/>
  <c r="O1974" i="3" a="1"/>
  <c r="O1974" i="3" s="1"/>
  <c r="P1974" i="3" s="1" a="1"/>
  <c r="P1974" i="3" s="1"/>
  <c r="O1975" i="3" a="1"/>
  <c r="O1975" i="3" s="1"/>
  <c r="P1975" i="3" s="1" a="1"/>
  <c r="P1975" i="3" s="1"/>
  <c r="O1976" i="3" a="1"/>
  <c r="O1976" i="3" s="1"/>
  <c r="P1976" i="3" s="1" a="1"/>
  <c r="P1976" i="3" s="1"/>
  <c r="O1977" i="3" a="1"/>
  <c r="O1977" i="3" s="1"/>
  <c r="P1977" i="3" s="1" a="1"/>
  <c r="P1977" i="3" s="1"/>
  <c r="O1978" i="3" a="1"/>
  <c r="O1978" i="3" s="1"/>
  <c r="P1978" i="3" s="1" a="1"/>
  <c r="P1978" i="3" s="1"/>
  <c r="O1979" i="3" a="1"/>
  <c r="O1979" i="3" s="1"/>
  <c r="P1979" i="3" s="1" a="1"/>
  <c r="P1979" i="3" s="1"/>
  <c r="O1980" i="3" a="1"/>
  <c r="O1980" i="3" s="1"/>
  <c r="P1980" i="3" s="1" a="1"/>
  <c r="P1980" i="3" s="1"/>
  <c r="O1981" i="3" a="1"/>
  <c r="O1981" i="3" s="1"/>
  <c r="P1981" i="3" s="1" a="1"/>
  <c r="P1981" i="3" s="1"/>
  <c r="O1982" i="3" a="1"/>
  <c r="O1982" i="3" s="1"/>
  <c r="P1982" i="3" s="1" a="1"/>
  <c r="P1982" i="3" s="1"/>
  <c r="O1983" i="3" a="1"/>
  <c r="O1983" i="3" s="1"/>
  <c r="P1983" i="3" s="1" a="1"/>
  <c r="P1983" i="3" s="1"/>
  <c r="O1984" i="3" a="1"/>
  <c r="O1984" i="3" s="1"/>
  <c r="P1984" i="3" s="1" a="1"/>
  <c r="P1984" i="3" s="1"/>
  <c r="O1985" i="3" a="1"/>
  <c r="O1985" i="3" s="1"/>
  <c r="P1985" i="3" s="1" a="1"/>
  <c r="P1985" i="3" s="1"/>
  <c r="O1986" i="3" a="1"/>
  <c r="O1986" i="3" s="1"/>
  <c r="P1986" i="3" s="1" a="1"/>
  <c r="P1986" i="3" s="1"/>
  <c r="O2041" i="3" a="1"/>
  <c r="O2041" i="3" s="1"/>
  <c r="P2041" i="3" s="1" a="1"/>
  <c r="P2041" i="3" s="1"/>
  <c r="O2042" i="3" a="1"/>
  <c r="O2042" i="3" s="1"/>
  <c r="P2042" i="3" s="1" a="1"/>
  <c r="P2042" i="3" s="1"/>
  <c r="O2043" i="3" a="1"/>
  <c r="O2043" i="3" s="1"/>
  <c r="P2043" i="3" s="1" a="1"/>
  <c r="P2043" i="3" s="1"/>
  <c r="O2044" i="3" a="1"/>
  <c r="O2044" i="3" s="1"/>
  <c r="P2044" i="3" s="1" a="1"/>
  <c r="P2044" i="3" s="1"/>
  <c r="O2045" i="3" a="1"/>
  <c r="O2045" i="3" s="1"/>
  <c r="P2045" i="3" s="1" a="1"/>
  <c r="P2045" i="3" s="1"/>
  <c r="O2046" i="3" a="1"/>
  <c r="O2046" i="3" s="1"/>
  <c r="P2046" i="3" s="1" a="1"/>
  <c r="P2046" i="3" s="1"/>
  <c r="O2047" i="3" a="1"/>
  <c r="O2047" i="3" s="1"/>
  <c r="P2047" i="3" s="1" a="1"/>
  <c r="P2047" i="3" s="1"/>
  <c r="O2048" i="3" a="1"/>
  <c r="O2048" i="3" s="1"/>
  <c r="P2048" i="3" s="1" a="1"/>
  <c r="P2048" i="3" s="1"/>
  <c r="O2049" i="3" a="1"/>
  <c r="O2049" i="3" s="1"/>
  <c r="P2049" i="3" s="1" a="1"/>
  <c r="P2049" i="3" s="1"/>
  <c r="O2050" i="3" a="1"/>
  <c r="O2050" i="3" s="1"/>
  <c r="P2050" i="3" s="1" a="1"/>
  <c r="P2050" i="3" s="1"/>
  <c r="O2051" i="3" a="1"/>
  <c r="O2051" i="3" s="1"/>
  <c r="P2051" i="3" s="1" a="1"/>
  <c r="P2051" i="3" s="1"/>
  <c r="O2052" i="3" a="1"/>
  <c r="O2052" i="3" s="1"/>
  <c r="P2052" i="3" s="1" a="1"/>
  <c r="P2052" i="3" s="1"/>
  <c r="O2053" i="3" a="1"/>
  <c r="O2053" i="3" s="1"/>
  <c r="P2053" i="3" s="1" a="1"/>
  <c r="P2053" i="3" s="1"/>
  <c r="O2054" i="3" a="1"/>
  <c r="O2054" i="3" s="1"/>
  <c r="P2054" i="3" s="1" a="1"/>
  <c r="P2054" i="3" s="1"/>
  <c r="O2055" i="3" a="1"/>
  <c r="O2055" i="3" s="1"/>
  <c r="P2055" i="3" s="1" a="1"/>
  <c r="P2055" i="3" s="1"/>
  <c r="O2056" i="3" a="1"/>
  <c r="O2056" i="3" s="1"/>
  <c r="P2056" i="3" s="1" a="1"/>
  <c r="P2056" i="3" s="1"/>
  <c r="O2057" i="3" a="1"/>
  <c r="O2057" i="3" s="1"/>
  <c r="P2057" i="3" s="1" a="1"/>
  <c r="P2057" i="3" s="1"/>
  <c r="O2058" i="3" a="1"/>
  <c r="O2058" i="3" s="1"/>
  <c r="P2058" i="3" s="1" a="1"/>
  <c r="P2058" i="3" s="1"/>
  <c r="O2059" i="3" a="1"/>
  <c r="O2059" i="3" s="1"/>
  <c r="P2059" i="3" s="1" a="1"/>
  <c r="P2059" i="3" s="1"/>
  <c r="O2060" i="3" a="1"/>
  <c r="O2060" i="3" s="1"/>
  <c r="P2060" i="3" s="1" a="1"/>
  <c r="P2060" i="3" s="1"/>
  <c r="O2061" i="3" a="1"/>
  <c r="O2061" i="3" s="1"/>
  <c r="P2061" i="3" s="1" a="1"/>
  <c r="P2061" i="3" s="1"/>
  <c r="O2062" i="3" a="1"/>
  <c r="O2062" i="3" s="1"/>
  <c r="P2062" i="3" s="1" a="1"/>
  <c r="P2062" i="3" s="1"/>
  <c r="O2063" i="3" a="1"/>
  <c r="O2063" i="3" s="1"/>
  <c r="P2063" i="3" s="1" a="1"/>
  <c r="P2063" i="3" s="1"/>
  <c r="O2064" i="3" a="1"/>
  <c r="O2064" i="3" s="1"/>
  <c r="P2064" i="3" s="1" a="1"/>
  <c r="P2064" i="3" s="1"/>
  <c r="O2065" i="3" a="1"/>
  <c r="O2065" i="3" s="1"/>
  <c r="P2065" i="3" s="1" a="1"/>
  <c r="P2065" i="3" s="1"/>
  <c r="O2066" i="3" a="1"/>
  <c r="O2066" i="3" s="1"/>
  <c r="P2066" i="3" s="1" a="1"/>
  <c r="P2066" i="3" s="1"/>
  <c r="O2067" i="3" a="1"/>
  <c r="O2067" i="3" s="1"/>
  <c r="P2067" i="3" s="1" a="1"/>
  <c r="P2067" i="3" s="1"/>
  <c r="O2068" i="3" a="1"/>
  <c r="O2068" i="3" s="1"/>
  <c r="P2068" i="3" s="1" a="1"/>
  <c r="P2068" i="3" s="1"/>
  <c r="O2069" i="3" a="1"/>
  <c r="O2069" i="3" s="1"/>
  <c r="P2069" i="3" s="1" a="1"/>
  <c r="P2069" i="3" s="1"/>
  <c r="O2070" i="3" a="1"/>
  <c r="O2070" i="3" s="1"/>
  <c r="P2070" i="3" s="1" a="1"/>
  <c r="P2070" i="3" s="1"/>
  <c r="O2071" i="3" a="1"/>
  <c r="O2071" i="3" s="1"/>
  <c r="P2071" i="3" s="1" a="1"/>
  <c r="P2071" i="3" s="1"/>
  <c r="O2072" i="3" a="1"/>
  <c r="O2072" i="3" s="1"/>
  <c r="P2072" i="3" s="1" a="1"/>
  <c r="P2072" i="3" s="1"/>
  <c r="O2073" i="3" a="1"/>
  <c r="O2073" i="3" s="1"/>
  <c r="P2073" i="3" s="1" a="1"/>
  <c r="P2073" i="3" s="1"/>
  <c r="O2074" i="3" a="1"/>
  <c r="O2074" i="3" s="1"/>
  <c r="P2074" i="3" s="1" a="1"/>
  <c r="P2074" i="3" s="1"/>
  <c r="O2075" i="3" a="1"/>
  <c r="O2075" i="3" s="1"/>
  <c r="P2075" i="3" s="1" a="1"/>
  <c r="P2075" i="3" s="1"/>
  <c r="O2076" i="3" a="1"/>
  <c r="O2076" i="3" s="1"/>
  <c r="P2076" i="3" s="1" a="1"/>
  <c r="P2076" i="3" s="1"/>
  <c r="O2077" i="3" a="1"/>
  <c r="O2077" i="3" s="1"/>
  <c r="P2077" i="3" s="1" a="1"/>
  <c r="P2077" i="3" s="1"/>
  <c r="O2078" i="3" a="1"/>
  <c r="O2078" i="3" s="1"/>
  <c r="P2078" i="3" s="1" a="1"/>
  <c r="P2078" i="3" s="1"/>
  <c r="O2079" i="3" a="1"/>
  <c r="O2079" i="3" s="1"/>
  <c r="P2079" i="3" s="1" a="1"/>
  <c r="P2079" i="3" s="1"/>
  <c r="O2080" i="3" a="1"/>
  <c r="O2080" i="3" s="1"/>
  <c r="P2080" i="3" s="1" a="1"/>
  <c r="P2080" i="3" s="1"/>
  <c r="O2081" i="3" a="1"/>
  <c r="O2081" i="3" s="1"/>
  <c r="P2081" i="3" s="1" a="1"/>
  <c r="P2081" i="3" s="1"/>
  <c r="O2082" i="3" a="1"/>
  <c r="O2082" i="3" s="1"/>
  <c r="P2082" i="3" s="1" a="1"/>
  <c r="P2082" i="3" s="1"/>
  <c r="O2083" i="3" a="1"/>
  <c r="O2083" i="3" s="1"/>
  <c r="P2083" i="3" s="1" a="1"/>
  <c r="P2083" i="3" s="1"/>
  <c r="O2084" i="3" a="1"/>
  <c r="O2084" i="3" s="1"/>
  <c r="P2084" i="3" s="1" a="1"/>
  <c r="P2084" i="3" s="1"/>
  <c r="O2085" i="3" a="1"/>
  <c r="O2085" i="3" s="1"/>
  <c r="P2085" i="3" s="1" a="1"/>
  <c r="P2085" i="3" s="1"/>
  <c r="O2086" i="3" a="1"/>
  <c r="O2086" i="3" s="1"/>
  <c r="P2086" i="3" s="1" a="1"/>
  <c r="P2086" i="3" s="1"/>
  <c r="O2087" i="3" a="1"/>
  <c r="O2087" i="3" s="1"/>
  <c r="P2087" i="3" s="1" a="1"/>
  <c r="P2087" i="3" s="1"/>
  <c r="O2088" i="3" a="1"/>
  <c r="O2088" i="3" s="1"/>
  <c r="P2088" i="3" s="1" a="1"/>
  <c r="P2088" i="3" s="1"/>
  <c r="O2089" i="3" a="1"/>
  <c r="O2089" i="3" s="1"/>
  <c r="P2089" i="3" s="1" a="1"/>
  <c r="P2089" i="3" s="1"/>
  <c r="O2090" i="3" a="1"/>
  <c r="O2090" i="3" s="1"/>
  <c r="P2090" i="3" s="1" a="1"/>
  <c r="P2090" i="3" s="1"/>
  <c r="O2091" i="3" a="1"/>
  <c r="O2091" i="3" s="1"/>
  <c r="P2091" i="3" s="1" a="1"/>
  <c r="P2091" i="3" s="1"/>
  <c r="O2092" i="3" a="1"/>
  <c r="O2092" i="3" s="1"/>
  <c r="P2092" i="3" s="1" a="1"/>
  <c r="P2092" i="3" s="1"/>
  <c r="O2093" i="3" a="1"/>
  <c r="O2093" i="3" s="1"/>
  <c r="P2093" i="3" s="1" a="1"/>
  <c r="P2093" i="3" s="1"/>
  <c r="O2094" i="3" a="1"/>
  <c r="O2094" i="3" s="1"/>
  <c r="P2094" i="3" s="1" a="1"/>
  <c r="P2094" i="3" s="1"/>
  <c r="O2095" i="3" a="1"/>
  <c r="O2095" i="3" s="1"/>
  <c r="O2096" i="3" a="1"/>
  <c r="O2096" i="3" s="1"/>
  <c r="O2097" i="3" a="1"/>
  <c r="O2097" i="3" s="1"/>
  <c r="O2098" i="3" a="1"/>
  <c r="O2098" i="3" s="1"/>
  <c r="O2099" i="3" a="1"/>
  <c r="O2099" i="3" s="1"/>
  <c r="O2100" i="3" a="1"/>
  <c r="O2100" i="3" s="1"/>
  <c r="O2101" i="3" a="1"/>
  <c r="O2101" i="3" s="1"/>
  <c r="O2102" i="3" a="1"/>
  <c r="O2102" i="3" s="1"/>
  <c r="O2103" i="3" a="1"/>
  <c r="O2103" i="3" s="1"/>
  <c r="O2104" i="3" a="1"/>
  <c r="O2104" i="3" s="1"/>
  <c r="O2105" i="3" a="1"/>
  <c r="O2105" i="3" s="1"/>
  <c r="O2106" i="3" a="1"/>
  <c r="O2106" i="3" s="1"/>
  <c r="O2107" i="3" a="1"/>
  <c r="O2107" i="3" s="1"/>
  <c r="O2108" i="3" a="1"/>
  <c r="O2108" i="3" s="1"/>
  <c r="O2109" i="3" a="1"/>
  <c r="O2109" i="3" s="1"/>
  <c r="O2110" i="3" a="1"/>
  <c r="O2110" i="3" s="1"/>
  <c r="O2111" i="3" a="1"/>
  <c r="O2111" i="3" s="1"/>
  <c r="O2112" i="3" a="1"/>
  <c r="O2112" i="3" s="1"/>
  <c r="O2113" i="3" a="1"/>
  <c r="O2113" i="3" s="1"/>
  <c r="O2114" i="3" a="1"/>
  <c r="O2114" i="3" s="1"/>
  <c r="O2115" i="3" a="1"/>
  <c r="O2115" i="3" s="1"/>
  <c r="O2116" i="3" a="1"/>
  <c r="O2116" i="3" s="1"/>
  <c r="O2117" i="3" a="1"/>
  <c r="O2117" i="3" s="1"/>
  <c r="O2118" i="3" a="1"/>
  <c r="O2118" i="3" s="1"/>
  <c r="O2119" i="3" a="1"/>
  <c r="O2119" i="3" s="1"/>
  <c r="O2120" i="3" a="1"/>
  <c r="O2120" i="3" s="1"/>
  <c r="O2121" i="3" a="1"/>
  <c r="O2121" i="3" s="1"/>
  <c r="O2122" i="3" a="1"/>
  <c r="O2122" i="3" s="1"/>
  <c r="O2123" i="3" a="1"/>
  <c r="O2123" i="3" s="1"/>
  <c r="O2124" i="3" a="1"/>
  <c r="O2124" i="3" s="1"/>
  <c r="O2125" i="3" a="1"/>
  <c r="O2125" i="3" s="1"/>
  <c r="O2126" i="3" a="1"/>
  <c r="O2126" i="3" s="1"/>
  <c r="O2127" i="3" a="1"/>
  <c r="O2127" i="3" s="1"/>
  <c r="O2128" i="3" a="1"/>
  <c r="O2128" i="3" s="1"/>
  <c r="O2129" i="3" a="1"/>
  <c r="O2129" i="3" s="1"/>
  <c r="O2130" i="3" a="1"/>
  <c r="O2130" i="3" s="1"/>
  <c r="O2131" i="3" a="1"/>
  <c r="O2131" i="3" s="1"/>
  <c r="O2132" i="3" a="1"/>
  <c r="O2132" i="3" s="1"/>
  <c r="O2133" i="3" a="1"/>
  <c r="O2133" i="3" s="1"/>
  <c r="O2134" i="3" a="1"/>
  <c r="O2134" i="3" s="1"/>
  <c r="O2135" i="3" a="1"/>
  <c r="O2135" i="3" s="1"/>
  <c r="O2136" i="3" a="1"/>
  <c r="O2136" i="3" s="1"/>
  <c r="O2137" i="3" a="1"/>
  <c r="O2137" i="3" s="1"/>
  <c r="O2138" i="3" a="1"/>
  <c r="O2138" i="3" s="1"/>
  <c r="O2139" i="3" a="1"/>
  <c r="O2139" i="3" s="1"/>
  <c r="O2140" i="3" a="1"/>
  <c r="O2140" i="3" s="1"/>
  <c r="O2141" i="3" a="1"/>
  <c r="O2141" i="3" s="1"/>
  <c r="O2142" i="3" a="1"/>
  <c r="O2142" i="3" s="1"/>
  <c r="O2143" i="3" a="1"/>
  <c r="O2143" i="3" s="1"/>
  <c r="O2144" i="3" a="1"/>
  <c r="O2144" i="3" s="1"/>
  <c r="O2145" i="3" a="1"/>
  <c r="O2145" i="3" s="1"/>
  <c r="O2146" i="3" a="1"/>
  <c r="O2146" i="3" s="1"/>
  <c r="O2147" i="3" a="1"/>
  <c r="O2147" i="3" s="1"/>
  <c r="O2148" i="3" a="1"/>
  <c r="O2148" i="3" s="1"/>
  <c r="O2149" i="3" a="1"/>
  <c r="O2149" i="3" s="1"/>
  <c r="O2150" i="3" a="1"/>
  <c r="O2150" i="3" s="1"/>
  <c r="O2151" i="3" a="1"/>
  <c r="O2151" i="3" s="1"/>
  <c r="O2152" i="3" a="1"/>
  <c r="O2152" i="3" s="1"/>
  <c r="O2153" i="3" a="1"/>
  <c r="O2153" i="3" s="1"/>
  <c r="O2154" i="3" a="1"/>
  <c r="O2154" i="3" s="1"/>
  <c r="O2155" i="3" a="1"/>
  <c r="O2155" i="3" s="1"/>
  <c r="O2156" i="3" a="1"/>
  <c r="O2156" i="3" s="1"/>
  <c r="O2157" i="3" a="1"/>
  <c r="O2157" i="3" s="1"/>
  <c r="O2158" i="3" a="1"/>
  <c r="O2158" i="3" s="1"/>
  <c r="O2159" i="3" a="1"/>
  <c r="O2159" i="3" s="1"/>
  <c r="O2160" i="3" a="1"/>
  <c r="O2160" i="3" s="1"/>
  <c r="O2161" i="3" a="1"/>
  <c r="O2161" i="3" s="1"/>
  <c r="O2162" i="3" a="1"/>
  <c r="O2162" i="3" s="1"/>
  <c r="O2163" i="3" a="1"/>
  <c r="O2163" i="3" s="1"/>
  <c r="O2164" i="3" a="1"/>
  <c r="O2164" i="3" s="1"/>
  <c r="O2165" i="3" a="1"/>
  <c r="O2165" i="3" s="1"/>
  <c r="O2166" i="3" a="1"/>
  <c r="O2166" i="3" s="1"/>
  <c r="O2167" i="3" a="1"/>
  <c r="O2167" i="3" s="1"/>
  <c r="O2168" i="3" a="1"/>
  <c r="O2168" i="3" s="1"/>
  <c r="O2169" i="3" a="1"/>
  <c r="O2169" i="3" s="1"/>
  <c r="O2170" i="3" a="1"/>
  <c r="O2170" i="3" s="1"/>
  <c r="O2171" i="3" a="1"/>
  <c r="O2171" i="3" s="1"/>
  <c r="O2172" i="3" a="1"/>
  <c r="O2172" i="3" s="1"/>
  <c r="O2173" i="3" a="1"/>
  <c r="O2173" i="3" s="1"/>
  <c r="O2174" i="3" a="1"/>
  <c r="O2174" i="3" s="1"/>
  <c r="O2175" i="3" a="1"/>
  <c r="O2175" i="3" s="1"/>
  <c r="O2176" i="3" a="1"/>
  <c r="O2176" i="3" s="1"/>
  <c r="O2177" i="3" a="1"/>
  <c r="O2177" i="3" s="1"/>
  <c r="O2178" i="3" a="1"/>
  <c r="O2178" i="3" s="1"/>
  <c r="O2179" i="3" a="1"/>
  <c r="O2179" i="3" s="1"/>
  <c r="O2180" i="3" a="1"/>
  <c r="O2180" i="3" s="1"/>
  <c r="O2181" i="3" a="1"/>
  <c r="O2181" i="3" s="1"/>
  <c r="O2182" i="3" a="1"/>
  <c r="O2182" i="3" s="1"/>
  <c r="O2183" i="3" a="1"/>
  <c r="O2183" i="3" s="1"/>
  <c r="O2184" i="3" a="1"/>
  <c r="O2184" i="3" s="1"/>
  <c r="O2185" i="3" a="1"/>
  <c r="O2185" i="3" s="1"/>
  <c r="O2186" i="3" a="1"/>
  <c r="O2186" i="3" s="1"/>
  <c r="O2187" i="3" a="1"/>
  <c r="O2187" i="3" s="1"/>
  <c r="O2188" i="3" a="1"/>
  <c r="O2188" i="3" s="1"/>
  <c r="O2189" i="3" a="1"/>
  <c r="O2189" i="3" s="1"/>
  <c r="O2190" i="3" a="1"/>
  <c r="O2190" i="3" s="1"/>
  <c r="O2191" i="3" a="1"/>
  <c r="O2191" i="3" s="1"/>
  <c r="O2192" i="3" a="1"/>
  <c r="O2192" i="3" s="1"/>
  <c r="O2193" i="3" a="1"/>
  <c r="O2193" i="3" s="1"/>
  <c r="O2194" i="3" a="1"/>
  <c r="O2194" i="3" s="1"/>
  <c r="O2195" i="3" a="1"/>
  <c r="O2195" i="3" s="1"/>
  <c r="O2196" i="3" a="1"/>
  <c r="O2196" i="3" s="1"/>
  <c r="O2197" i="3" a="1"/>
  <c r="O2197" i="3" s="1"/>
  <c r="O2198" i="3" a="1"/>
  <c r="O2198" i="3" s="1"/>
  <c r="O2199" i="3" a="1"/>
  <c r="O2199" i="3" s="1"/>
  <c r="O2200" i="3" a="1"/>
  <c r="O2200" i="3" s="1"/>
  <c r="O2201" i="3" a="1"/>
  <c r="O2201" i="3" s="1"/>
  <c r="O2202" i="3" a="1"/>
  <c r="O2202" i="3" s="1"/>
  <c r="O2203" i="3" a="1"/>
  <c r="O2203" i="3" s="1"/>
  <c r="O2204" i="3" a="1"/>
  <c r="O2204" i="3" s="1"/>
  <c r="O2205" i="3" a="1"/>
  <c r="O2205" i="3" s="1"/>
  <c r="O2206" i="3" a="1"/>
  <c r="O2206" i="3" s="1"/>
  <c r="O2207" i="3" a="1"/>
  <c r="O2207" i="3" s="1"/>
  <c r="O2208" i="3" a="1"/>
  <c r="O2208" i="3" s="1"/>
  <c r="O2209" i="3" a="1"/>
  <c r="O2209" i="3" s="1"/>
  <c r="O2210" i="3" a="1"/>
  <c r="O2210" i="3" s="1"/>
  <c r="O2211" i="3" a="1"/>
  <c r="O2211" i="3" s="1"/>
  <c r="O2212" i="3" a="1"/>
  <c r="O2212" i="3" s="1"/>
  <c r="O2213" i="3" a="1"/>
  <c r="O2213" i="3" s="1"/>
  <c r="O2214" i="3" a="1"/>
  <c r="O2214" i="3" s="1"/>
  <c r="O2215" i="3" a="1"/>
  <c r="O2215" i="3" s="1"/>
  <c r="O2216" i="3" a="1"/>
  <c r="O2216" i="3" s="1"/>
  <c r="O2217" i="3" a="1"/>
  <c r="O2217" i="3" s="1"/>
  <c r="O2218" i="3" a="1"/>
  <c r="O2218" i="3" s="1"/>
  <c r="O2219" i="3" a="1"/>
  <c r="O2219" i="3" s="1"/>
  <c r="O2220" i="3" a="1"/>
  <c r="O2220" i="3" s="1"/>
  <c r="O2221" i="3" a="1"/>
  <c r="O2221" i="3" s="1"/>
  <c r="O2222" i="3" a="1"/>
  <c r="O2222" i="3" s="1"/>
  <c r="O2223" i="3" a="1"/>
  <c r="O2223" i="3" s="1"/>
  <c r="O2224" i="3" a="1"/>
  <c r="O2224" i="3" s="1"/>
  <c r="O2225" i="3" a="1"/>
  <c r="O2225" i="3" s="1"/>
  <c r="O2226" i="3" a="1"/>
  <c r="O2226" i="3" s="1"/>
  <c r="O2227" i="3" a="1"/>
  <c r="O2227" i="3" s="1"/>
  <c r="O2228" i="3" a="1"/>
  <c r="O2228" i="3" s="1"/>
  <c r="O2229" i="3" a="1"/>
  <c r="O2229" i="3" s="1"/>
  <c r="O2230" i="3" a="1"/>
  <c r="O2230" i="3" s="1"/>
  <c r="O2231" i="3" a="1"/>
  <c r="O2231" i="3" s="1"/>
  <c r="O2232" i="3" a="1"/>
  <c r="O2232" i="3" s="1"/>
  <c r="O2233" i="3" a="1"/>
  <c r="O2233" i="3" s="1"/>
  <c r="O2234" i="3" a="1"/>
  <c r="O2234" i="3" s="1"/>
  <c r="O2235" i="3" a="1"/>
  <c r="O2235" i="3" s="1"/>
  <c r="O2236" i="3" a="1"/>
  <c r="O2236" i="3" s="1"/>
  <c r="O2237" i="3" a="1"/>
  <c r="O2237" i="3" s="1"/>
  <c r="O2238" i="3" a="1"/>
  <c r="O2238" i="3" s="1"/>
  <c r="O2239" i="3" a="1"/>
  <c r="O2239" i="3" s="1"/>
  <c r="O2240" i="3" a="1"/>
  <c r="O2240" i="3" s="1"/>
  <c r="O2241" i="3" a="1"/>
  <c r="O2241" i="3" s="1"/>
  <c r="O2242" i="3" a="1"/>
  <c r="O2242" i="3" s="1"/>
  <c r="O2243" i="3" a="1"/>
  <c r="O2243" i="3" s="1"/>
  <c r="O2244" i="3" a="1"/>
  <c r="O2244" i="3" s="1"/>
  <c r="O2300" i="3" a="1"/>
  <c r="O2300" i="3" s="1"/>
  <c r="P2300" i="3" s="1" a="1"/>
  <c r="P2300" i="3" s="1"/>
  <c r="O2301" i="3" a="1"/>
  <c r="O2301" i="3" s="1"/>
  <c r="P2301" i="3" s="1" a="1"/>
  <c r="P2301" i="3" s="1"/>
  <c r="O2302" i="3" a="1"/>
  <c r="O2302" i="3" s="1"/>
  <c r="P2302" i="3" s="1" a="1"/>
  <c r="P2302" i="3" s="1"/>
  <c r="O2303" i="3" a="1"/>
  <c r="O2303" i="3" s="1"/>
  <c r="P2303" i="3" s="1" a="1"/>
  <c r="P2303" i="3" s="1"/>
  <c r="O2304" i="3" a="1"/>
  <c r="O2304" i="3" s="1"/>
  <c r="P2304" i="3" s="1" a="1"/>
  <c r="P2304" i="3" s="1"/>
  <c r="O2305" i="3" a="1"/>
  <c r="O2305" i="3" s="1"/>
  <c r="P2305" i="3" s="1" a="1"/>
  <c r="P2305" i="3" s="1"/>
  <c r="O2306" i="3" a="1"/>
  <c r="O2306" i="3" s="1"/>
  <c r="P2306" i="3" s="1" a="1"/>
  <c r="P2306" i="3" s="1"/>
  <c r="O2307" i="3" a="1"/>
  <c r="O2307" i="3" s="1"/>
  <c r="P2307" i="3" s="1" a="1"/>
  <c r="P2307" i="3" s="1"/>
  <c r="O2308" i="3" a="1"/>
  <c r="O2308" i="3" s="1"/>
  <c r="P2308" i="3" s="1" a="1"/>
  <c r="P2308" i="3" s="1"/>
  <c r="O2309" i="3" a="1"/>
  <c r="O2309" i="3" s="1"/>
  <c r="P2309" i="3" s="1" a="1"/>
  <c r="P2309" i="3" s="1"/>
  <c r="O2310" i="3" a="1"/>
  <c r="O2310" i="3" s="1"/>
  <c r="P2310" i="3" s="1" a="1"/>
  <c r="P2310" i="3" s="1"/>
  <c r="O2311" i="3" a="1"/>
  <c r="O2311" i="3" s="1"/>
  <c r="P2311" i="3" s="1" a="1"/>
  <c r="P2311" i="3" s="1"/>
  <c r="O2312" i="3" a="1"/>
  <c r="O2312" i="3" s="1"/>
  <c r="P2312" i="3" s="1" a="1"/>
  <c r="P2312" i="3" s="1"/>
  <c r="O2313" i="3" a="1"/>
  <c r="O2313" i="3" s="1"/>
  <c r="P2313" i="3" s="1" a="1"/>
  <c r="P2313" i="3" s="1"/>
  <c r="O2314" i="3" a="1"/>
  <c r="O2314" i="3" s="1"/>
  <c r="P2314" i="3" s="1" a="1"/>
  <c r="P2314" i="3" s="1"/>
  <c r="O2315" i="3" a="1"/>
  <c r="O2315" i="3" s="1"/>
  <c r="P2315" i="3" s="1" a="1"/>
  <c r="P2315" i="3" s="1"/>
  <c r="O2316" i="3" a="1"/>
  <c r="O2316" i="3" s="1"/>
  <c r="P2316" i="3" s="1" a="1"/>
  <c r="P2316" i="3" s="1"/>
  <c r="O2317" i="3" a="1"/>
  <c r="O2317" i="3" s="1"/>
  <c r="P2317" i="3" s="1" a="1"/>
  <c r="P2317" i="3" s="1"/>
  <c r="O2318" i="3" a="1"/>
  <c r="O2318" i="3" s="1"/>
  <c r="P2318" i="3" s="1" a="1"/>
  <c r="P2318" i="3" s="1"/>
  <c r="O2319" i="3" a="1"/>
  <c r="O2319" i="3" s="1"/>
  <c r="P2319" i="3" s="1" a="1"/>
  <c r="P2319" i="3" s="1"/>
  <c r="O2320" i="3" a="1"/>
  <c r="O2320" i="3" s="1"/>
  <c r="P2320" i="3" s="1" a="1"/>
  <c r="P2320" i="3" s="1"/>
  <c r="O2321" i="3" a="1"/>
  <c r="O2321" i="3" s="1"/>
  <c r="P2321" i="3" s="1" a="1"/>
  <c r="P2321" i="3" s="1"/>
  <c r="O2322" i="3" a="1"/>
  <c r="O2322" i="3" s="1"/>
  <c r="P2322" i="3" s="1" a="1"/>
  <c r="P2322" i="3" s="1"/>
  <c r="O2323" i="3" a="1"/>
  <c r="O2323" i="3" s="1"/>
  <c r="P2323" i="3" s="1" a="1"/>
  <c r="P2323" i="3" s="1"/>
  <c r="O2324" i="3" a="1"/>
  <c r="O2324" i="3" s="1"/>
  <c r="P2324" i="3" s="1" a="1"/>
  <c r="P2324" i="3" s="1"/>
  <c r="O2325" i="3" a="1"/>
  <c r="O2325" i="3" s="1"/>
  <c r="P2325" i="3" s="1" a="1"/>
  <c r="P2325" i="3" s="1"/>
  <c r="O2326" i="3" a="1"/>
  <c r="O2326" i="3" s="1"/>
  <c r="P2326" i="3" s="1" a="1"/>
  <c r="P2326" i="3" s="1"/>
  <c r="O2327" i="3" a="1"/>
  <c r="O2327" i="3" s="1"/>
  <c r="P2327" i="3" s="1" a="1"/>
  <c r="P2327" i="3" s="1"/>
  <c r="O2328" i="3" a="1"/>
  <c r="O2328" i="3" s="1"/>
  <c r="P2328" i="3" s="1" a="1"/>
  <c r="P2328" i="3" s="1"/>
  <c r="O2329" i="3" a="1"/>
  <c r="O2329" i="3" s="1"/>
  <c r="P2329" i="3" s="1" a="1"/>
  <c r="P2329" i="3" s="1"/>
  <c r="O2330" i="3" a="1"/>
  <c r="O2330" i="3" s="1"/>
  <c r="P2330" i="3" s="1" a="1"/>
  <c r="P2330" i="3" s="1"/>
  <c r="O2331" i="3" a="1"/>
  <c r="O2331" i="3" s="1"/>
  <c r="P2331" i="3" s="1" a="1"/>
  <c r="P2331" i="3" s="1"/>
  <c r="O2332" i="3" a="1"/>
  <c r="O2332" i="3" s="1"/>
  <c r="P2332" i="3" s="1" a="1"/>
  <c r="P2332" i="3" s="1"/>
  <c r="O2333" i="3" a="1"/>
  <c r="O2333" i="3" s="1"/>
  <c r="P2333" i="3" s="1" a="1"/>
  <c r="P2333" i="3" s="1"/>
  <c r="O2334" i="3" a="1"/>
  <c r="O2334" i="3" s="1"/>
  <c r="P2334" i="3" s="1" a="1"/>
  <c r="P2334" i="3" s="1"/>
  <c r="O2335" i="3" a="1"/>
  <c r="O2335" i="3" s="1"/>
  <c r="P2335" i="3" s="1" a="1"/>
  <c r="P2335" i="3" s="1"/>
  <c r="O2336" i="3" a="1"/>
  <c r="O2336" i="3" s="1"/>
  <c r="P2336" i="3" s="1" a="1"/>
  <c r="P2336" i="3" s="1"/>
  <c r="O2337" i="3" a="1"/>
  <c r="O2337" i="3" s="1"/>
  <c r="P2337" i="3" s="1" a="1"/>
  <c r="P2337" i="3" s="1"/>
  <c r="O2338" i="3" a="1"/>
  <c r="O2338" i="3" s="1"/>
  <c r="P2338" i="3" s="1" a="1"/>
  <c r="P2338" i="3" s="1"/>
  <c r="O2339" i="3" a="1"/>
  <c r="O2339" i="3" s="1"/>
  <c r="P2339" i="3" s="1" a="1"/>
  <c r="P2339" i="3" s="1"/>
  <c r="O2340" i="3" a="1"/>
  <c r="O2340" i="3" s="1"/>
  <c r="P2340" i="3" s="1" a="1"/>
  <c r="P2340" i="3" s="1"/>
  <c r="O2341" i="3" a="1"/>
  <c r="O2341" i="3" s="1"/>
  <c r="P2341" i="3" s="1" a="1"/>
  <c r="P2341" i="3" s="1"/>
  <c r="O2342" i="3" a="1"/>
  <c r="O2342" i="3" s="1"/>
  <c r="P2342" i="3" s="1" a="1"/>
  <c r="P2342" i="3" s="1"/>
  <c r="O2343" i="3" a="1"/>
  <c r="O2343" i="3" s="1"/>
  <c r="P2343" i="3" s="1" a="1"/>
  <c r="P2343" i="3" s="1"/>
  <c r="O2344" i="3" a="1"/>
  <c r="O2344" i="3" s="1"/>
  <c r="P2344" i="3" s="1" a="1"/>
  <c r="P2344" i="3" s="1"/>
  <c r="O2345" i="3" a="1"/>
  <c r="O2345" i="3" s="1"/>
  <c r="P2345" i="3" s="1" a="1"/>
  <c r="P2345" i="3" s="1"/>
  <c r="O2346" i="3" a="1"/>
  <c r="O2346" i="3" s="1"/>
  <c r="P2346" i="3" s="1" a="1"/>
  <c r="P2346" i="3" s="1"/>
  <c r="O2347" i="3" a="1"/>
  <c r="O2347" i="3" s="1"/>
  <c r="P2347" i="3" s="1" a="1"/>
  <c r="P2347" i="3" s="1"/>
  <c r="O2348" i="3" a="1"/>
  <c r="O2348" i="3" s="1"/>
  <c r="P2348" i="3" s="1" a="1"/>
  <c r="P2348" i="3" s="1"/>
  <c r="O2349" i="3" a="1"/>
  <c r="O2349" i="3" s="1"/>
  <c r="P2349" i="3" s="1" a="1"/>
  <c r="P2349" i="3" s="1"/>
  <c r="O2350" i="3" a="1"/>
  <c r="O2350" i="3" s="1"/>
  <c r="P2350" i="3" s="1" a="1"/>
  <c r="P2350" i="3" s="1"/>
  <c r="O2351" i="3" a="1"/>
  <c r="O2351" i="3" s="1"/>
  <c r="P2351" i="3" s="1" a="1"/>
  <c r="P2351" i="3" s="1"/>
  <c r="O2352" i="3" a="1"/>
  <c r="O2352" i="3" s="1"/>
  <c r="P2352" i="3" s="1" a="1"/>
  <c r="P2352" i="3" s="1"/>
  <c r="O2353" i="3" a="1"/>
  <c r="O2353" i="3" s="1"/>
  <c r="P2353" i="3" s="1" a="1"/>
  <c r="P2353" i="3" s="1"/>
  <c r="O2354" i="3" a="1"/>
  <c r="O2354" i="3" s="1"/>
  <c r="P2354" i="3" s="1" a="1"/>
  <c r="P2354" i="3" s="1"/>
  <c r="O2391" i="3" a="1"/>
  <c r="O2391" i="3" s="1"/>
  <c r="P2391" i="3" s="1" a="1"/>
  <c r="P2391" i="3" s="1"/>
  <c r="O2392" i="3" a="1"/>
  <c r="O2392" i="3" s="1"/>
  <c r="P2392" i="3" s="1" a="1"/>
  <c r="P2392" i="3" s="1"/>
  <c r="O2393" i="3" a="1"/>
  <c r="O2393" i="3" s="1"/>
  <c r="P2393" i="3" s="1" a="1"/>
  <c r="P2393" i="3" s="1"/>
  <c r="O2394" i="3" a="1"/>
  <c r="O2394" i="3" s="1"/>
  <c r="P2394" i="3" s="1" a="1"/>
  <c r="P2394" i="3" s="1"/>
  <c r="O2395" i="3" a="1"/>
  <c r="O2395" i="3" s="1"/>
  <c r="P2395" i="3" s="1" a="1"/>
  <c r="P2395" i="3" s="1"/>
  <c r="O2396" i="3" a="1"/>
  <c r="O2396" i="3" s="1"/>
  <c r="P2396" i="3" s="1" a="1"/>
  <c r="P2396" i="3" s="1"/>
  <c r="O2397" i="3" a="1"/>
  <c r="O2397" i="3" s="1"/>
  <c r="P2397" i="3" s="1" a="1"/>
  <c r="P2397" i="3" s="1"/>
  <c r="O2398" i="3" a="1"/>
  <c r="O2398" i="3" s="1"/>
  <c r="P2398" i="3" s="1" a="1"/>
  <c r="P2398" i="3" s="1"/>
  <c r="O2399" i="3" a="1"/>
  <c r="O2399" i="3" s="1"/>
  <c r="P2399" i="3" s="1" a="1"/>
  <c r="P2399" i="3" s="1"/>
  <c r="O2400" i="3" a="1"/>
  <c r="O2400" i="3" s="1"/>
  <c r="P2400" i="3" s="1" a="1"/>
  <c r="P2400" i="3" s="1"/>
  <c r="O2401" i="3" a="1"/>
  <c r="O2401" i="3" s="1"/>
  <c r="P2401" i="3" s="1" a="1"/>
  <c r="P2401" i="3" s="1"/>
  <c r="O2402" i="3" a="1"/>
  <c r="O2402" i="3" s="1"/>
  <c r="P2402" i="3" s="1" a="1"/>
  <c r="P2402" i="3" s="1"/>
  <c r="O2403" i="3" a="1"/>
  <c r="O2403" i="3" s="1"/>
  <c r="P2403" i="3" s="1" a="1"/>
  <c r="P2403" i="3" s="1"/>
  <c r="O2404" i="3" a="1"/>
  <c r="O2404" i="3" s="1"/>
  <c r="P2404" i="3" s="1" a="1"/>
  <c r="P2404" i="3" s="1"/>
  <c r="O2405" i="3" a="1"/>
  <c r="O2405" i="3" s="1"/>
  <c r="P2405" i="3" s="1" a="1"/>
  <c r="P2405" i="3" s="1"/>
  <c r="O2406" i="3" a="1"/>
  <c r="O2406" i="3" s="1"/>
  <c r="P2406" i="3" s="1" a="1"/>
  <c r="P2406" i="3" s="1"/>
  <c r="O2407" i="3" a="1"/>
  <c r="O2407" i="3" s="1"/>
  <c r="P2407" i="3" s="1" a="1"/>
  <c r="P2407" i="3" s="1"/>
  <c r="O2408" i="3" a="1"/>
  <c r="O2408" i="3" s="1"/>
  <c r="P2408" i="3" s="1" a="1"/>
  <c r="P2408" i="3" s="1"/>
  <c r="O2409" i="3" a="1"/>
  <c r="O2409" i="3" s="1"/>
  <c r="P2409" i="3" s="1" a="1"/>
  <c r="P2409" i="3" s="1"/>
  <c r="O2410" i="3" a="1"/>
  <c r="O2410" i="3" s="1"/>
  <c r="P2410" i="3" s="1" a="1"/>
  <c r="P2410" i="3" s="1"/>
  <c r="O2411" i="3" a="1"/>
  <c r="O2411" i="3" s="1"/>
  <c r="P2411" i="3" s="1" a="1"/>
  <c r="P2411" i="3" s="1"/>
  <c r="O2412" i="3" a="1"/>
  <c r="O2412" i="3" s="1"/>
  <c r="P2412" i="3" s="1" a="1"/>
  <c r="P2412" i="3" s="1"/>
  <c r="O2413" i="3" a="1"/>
  <c r="O2413" i="3" s="1"/>
  <c r="P2413" i="3" s="1" a="1"/>
  <c r="P2413" i="3" s="1"/>
  <c r="O2414" i="3" a="1"/>
  <c r="O2414" i="3" s="1"/>
  <c r="P2414" i="3" s="1" a="1"/>
  <c r="P2414" i="3" s="1"/>
  <c r="O2415" i="3" a="1"/>
  <c r="O2415" i="3" s="1"/>
  <c r="P2415" i="3" s="1" a="1"/>
  <c r="P2415" i="3" s="1"/>
  <c r="O2416" i="3" a="1"/>
  <c r="O2416" i="3" s="1"/>
  <c r="P2416" i="3" s="1" a="1"/>
  <c r="P2416" i="3" s="1"/>
  <c r="O2417" i="3" a="1"/>
  <c r="O2417" i="3" s="1"/>
  <c r="P2417" i="3" s="1" a="1"/>
  <c r="P2417" i="3" s="1"/>
  <c r="O2418" i="3" a="1"/>
  <c r="O2418" i="3" s="1"/>
  <c r="P2418" i="3" s="1" a="1"/>
  <c r="P2418" i="3" s="1"/>
  <c r="O2419" i="3" a="1"/>
  <c r="O2419" i="3" s="1"/>
  <c r="P2419" i="3" s="1" a="1"/>
  <c r="P2419" i="3" s="1"/>
  <c r="O2420" i="3" a="1"/>
  <c r="O2420" i="3" s="1"/>
  <c r="P2420" i="3" s="1" a="1"/>
  <c r="P2420" i="3" s="1"/>
  <c r="O2421" i="3" a="1"/>
  <c r="O2421" i="3" s="1"/>
  <c r="P2421" i="3" s="1" a="1"/>
  <c r="P2421" i="3" s="1"/>
  <c r="O2422" i="3" a="1"/>
  <c r="O2422" i="3" s="1"/>
  <c r="P2422" i="3" s="1" a="1"/>
  <c r="P2422" i="3" s="1"/>
  <c r="O2423" i="3" a="1"/>
  <c r="O2423" i="3" s="1"/>
  <c r="P2423" i="3" s="1" a="1"/>
  <c r="P2423" i="3" s="1"/>
  <c r="O2424" i="3" a="1"/>
  <c r="O2424" i="3" s="1"/>
  <c r="P2424" i="3" s="1" a="1"/>
  <c r="P2424" i="3" s="1"/>
  <c r="O2425" i="3" a="1"/>
  <c r="O2425" i="3" s="1"/>
  <c r="P2425" i="3" s="1" a="1"/>
  <c r="P2425" i="3" s="1"/>
  <c r="O2426" i="3" a="1"/>
  <c r="O2426" i="3" s="1"/>
  <c r="P2426" i="3" s="1" a="1"/>
  <c r="P2426" i="3" s="1"/>
  <c r="O2445" i="3" a="1"/>
  <c r="O2445" i="3" s="1"/>
  <c r="O2446" i="3" a="1"/>
  <c r="O2446" i="3" s="1"/>
  <c r="O2447" i="3" a="1"/>
  <c r="O2447" i="3" s="1"/>
  <c r="O2448" i="3" a="1"/>
  <c r="O2448" i="3" s="1"/>
  <c r="O2449" i="3" a="1"/>
  <c r="O2449" i="3" s="1"/>
  <c r="O2450" i="3" a="1"/>
  <c r="O2450" i="3" s="1"/>
  <c r="O2451" i="3" a="1"/>
  <c r="O2451" i="3" s="1"/>
  <c r="O2452" i="3" a="1"/>
  <c r="O2452" i="3" s="1"/>
  <c r="O2453" i="3" a="1"/>
  <c r="O2453" i="3" s="1"/>
  <c r="O2454" i="3" a="1"/>
  <c r="O2454" i="3" s="1"/>
  <c r="O2455" i="3" a="1"/>
  <c r="O2455" i="3" s="1"/>
  <c r="O2456" i="3" a="1"/>
  <c r="O2456" i="3" s="1"/>
  <c r="O2457" i="3" a="1"/>
  <c r="O2457" i="3" s="1"/>
  <c r="O2458" i="3" a="1"/>
  <c r="O2458" i="3" s="1"/>
  <c r="O2459" i="3" a="1"/>
  <c r="O2459" i="3" s="1"/>
  <c r="O2460" i="3" a="1"/>
  <c r="O2460" i="3" s="1"/>
  <c r="O2461" i="3" a="1"/>
  <c r="O2461" i="3" s="1"/>
  <c r="O2462" i="3" a="1"/>
  <c r="O2462" i="3" s="1"/>
  <c r="O2508" i="3" a="1"/>
  <c r="O2508" i="3" s="1"/>
  <c r="O2509" i="3" a="1"/>
  <c r="O2509" i="3" s="1"/>
  <c r="O2510" i="3" a="1"/>
  <c r="O2510" i="3" s="1"/>
  <c r="O2511" i="3" a="1"/>
  <c r="O2511" i="3" s="1"/>
  <c r="O2512" i="3" a="1"/>
  <c r="O2512" i="3" s="1"/>
  <c r="O2513" i="3" a="1"/>
  <c r="O2513" i="3" s="1"/>
  <c r="O2514" i="3" a="1"/>
  <c r="O2514" i="3" s="1"/>
  <c r="O2515" i="3" a="1"/>
  <c r="O2515" i="3" s="1"/>
  <c r="O2516" i="3" a="1"/>
  <c r="O2516" i="3" s="1"/>
  <c r="O2517" i="3" a="1"/>
  <c r="O2517" i="3" s="1"/>
  <c r="O2518" i="3" a="1"/>
  <c r="O2518" i="3" s="1"/>
  <c r="O2519" i="3" a="1"/>
  <c r="O2519" i="3" s="1"/>
  <c r="O2520" i="3" a="1"/>
  <c r="O2520" i="3" s="1"/>
  <c r="O2521" i="3" a="1"/>
  <c r="O2521" i="3" s="1"/>
  <c r="O2522" i="3" a="1"/>
  <c r="O2522" i="3" s="1"/>
  <c r="O2523" i="3" a="1"/>
  <c r="O2523" i="3" s="1"/>
  <c r="O2524" i="3" a="1"/>
  <c r="O2524" i="3" s="1"/>
  <c r="O2525" i="3" a="1"/>
  <c r="O2525" i="3" s="1"/>
  <c r="O2526" i="3" a="1"/>
  <c r="O2526" i="3" s="1"/>
  <c r="O2527" i="3" a="1"/>
  <c r="O2527" i="3" s="1"/>
  <c r="O2528" i="3" a="1"/>
  <c r="O2528" i="3" s="1"/>
  <c r="O2529" i="3" a="1"/>
  <c r="O2529" i="3" s="1"/>
  <c r="O2530" i="3" a="1"/>
  <c r="O2530" i="3" s="1"/>
  <c r="O2531" i="3" a="1"/>
  <c r="O2531" i="3" s="1"/>
  <c r="O2532" i="3" a="1"/>
  <c r="O2532" i="3" s="1"/>
  <c r="O2533" i="3" a="1"/>
  <c r="O2533" i="3" s="1"/>
  <c r="O2534" i="3" a="1"/>
  <c r="O2534" i="3" s="1"/>
  <c r="O2535" i="3" a="1"/>
  <c r="O2535" i="3" s="1"/>
  <c r="O2536" i="3" a="1"/>
  <c r="O2536" i="3" s="1"/>
  <c r="O2537" i="3" a="1"/>
  <c r="O2537" i="3" s="1"/>
  <c r="O2538" i="3" a="1"/>
  <c r="O2538" i="3" s="1"/>
  <c r="O2539" i="3" a="1"/>
  <c r="O2539" i="3" s="1"/>
  <c r="O2540" i="3" a="1"/>
  <c r="O2540" i="3" s="1"/>
  <c r="O2541" i="3" a="1"/>
  <c r="O2541" i="3" s="1"/>
  <c r="O2542" i="3" a="1"/>
  <c r="O2542" i="3" s="1"/>
  <c r="O2543" i="3" a="1"/>
  <c r="O2543" i="3" s="1"/>
  <c r="O2544" i="3" a="1"/>
  <c r="O2544" i="3" s="1"/>
  <c r="O2545" i="3" a="1"/>
  <c r="O2545" i="3" s="1"/>
  <c r="O2546" i="3" a="1"/>
  <c r="O2546" i="3" s="1"/>
  <c r="O2547" i="3" a="1"/>
  <c r="O2547" i="3" s="1"/>
  <c r="O2548" i="3" a="1"/>
  <c r="O2548" i="3" s="1"/>
  <c r="O2549" i="3" a="1"/>
  <c r="O2549" i="3" s="1"/>
  <c r="O2550" i="3" a="1"/>
  <c r="O2550" i="3" s="1"/>
  <c r="O2551" i="3" a="1"/>
  <c r="O2551" i="3" s="1"/>
  <c r="O2552" i="3" a="1"/>
  <c r="O2552" i="3" s="1"/>
  <c r="O2613" i="3" a="1"/>
  <c r="O2613" i="3" s="1"/>
  <c r="O2614" i="3" a="1"/>
  <c r="O2614" i="3" s="1"/>
  <c r="O2615" i="3" a="1"/>
  <c r="O2615" i="3" s="1"/>
  <c r="O2616" i="3" a="1"/>
  <c r="O2616" i="3" s="1"/>
  <c r="O2617" i="3" a="1"/>
  <c r="O2617" i="3" s="1"/>
  <c r="O2618" i="3" a="1"/>
  <c r="O2618" i="3" s="1"/>
  <c r="O2619" i="3" a="1"/>
  <c r="O2619" i="3" s="1"/>
  <c r="O2620" i="3" a="1"/>
  <c r="O2620" i="3" s="1"/>
  <c r="O2621" i="3" a="1"/>
  <c r="O2621" i="3" s="1"/>
  <c r="O2622" i="3" a="1"/>
  <c r="O2622" i="3" s="1"/>
  <c r="O2623" i="3" a="1"/>
  <c r="O2623" i="3" s="1"/>
  <c r="O2624" i="3" a="1"/>
  <c r="O2624" i="3" s="1"/>
  <c r="O2625" i="3" a="1"/>
  <c r="O2625" i="3" s="1"/>
  <c r="O2626" i="3" a="1"/>
  <c r="O2626" i="3" s="1"/>
  <c r="O2627" i="3" a="1"/>
  <c r="O2627" i="3" s="1"/>
  <c r="O2628" i="3" a="1"/>
  <c r="O2628" i="3" s="1"/>
  <c r="O2629" i="3" a="1"/>
  <c r="O2629" i="3" s="1"/>
  <c r="O2630" i="3" a="1"/>
  <c r="O2630" i="3" s="1"/>
  <c r="O2631" i="3" a="1"/>
  <c r="O2631" i="3" s="1"/>
  <c r="O2632" i="3" a="1"/>
  <c r="O2632" i="3" s="1"/>
  <c r="O2633" i="3" a="1"/>
  <c r="O2633" i="3" s="1"/>
  <c r="O2634" i="3" a="1"/>
  <c r="O2634" i="3" s="1"/>
  <c r="O2635" i="3" a="1"/>
  <c r="O2635" i="3" s="1"/>
  <c r="O2636" i="3" a="1"/>
  <c r="O2636" i="3" s="1"/>
  <c r="O2637" i="3" a="1"/>
  <c r="O2637" i="3" s="1"/>
  <c r="O2638" i="3" a="1"/>
  <c r="O2638" i="3" s="1"/>
  <c r="O2639" i="3" a="1"/>
  <c r="O2639" i="3" s="1"/>
  <c r="O2640" i="3" a="1"/>
  <c r="O2640" i="3" s="1"/>
  <c r="O2641" i="3" a="1"/>
  <c r="O2641" i="3" s="1"/>
  <c r="O2642" i="3" a="1"/>
  <c r="O2642" i="3" s="1"/>
  <c r="O2643" i="3" a="1"/>
  <c r="O2643" i="3" s="1"/>
  <c r="O2644" i="3" a="1"/>
  <c r="O2644" i="3" s="1"/>
  <c r="O2645" i="3" a="1"/>
  <c r="O2645" i="3" s="1"/>
  <c r="O2646" i="3" a="1"/>
  <c r="O2646" i="3" s="1"/>
  <c r="O2647" i="3" a="1"/>
  <c r="O2647" i="3" s="1"/>
  <c r="O2648" i="3" a="1"/>
  <c r="O2648" i="3" s="1"/>
  <c r="O2649" i="3" a="1"/>
  <c r="O2649" i="3" s="1"/>
  <c r="O2650" i="3" a="1"/>
  <c r="O2650" i="3" s="1"/>
  <c r="O2651" i="3" a="1"/>
  <c r="O2651" i="3" s="1"/>
  <c r="O2652" i="3" a="1"/>
  <c r="O2652" i="3" s="1"/>
  <c r="O2653" i="3" a="1"/>
  <c r="O2653" i="3" s="1"/>
  <c r="O2654" i="3" a="1"/>
  <c r="O2654" i="3" s="1"/>
  <c r="O2655" i="3" a="1"/>
  <c r="O2655" i="3" s="1"/>
  <c r="O2656" i="3" a="1"/>
  <c r="O2656" i="3" s="1"/>
  <c r="O2657" i="3" a="1"/>
  <c r="O2657" i="3" s="1"/>
  <c r="O2658" i="3" a="1"/>
  <c r="O2658" i="3" s="1"/>
  <c r="O2659" i="3" a="1"/>
  <c r="O2659" i="3" s="1"/>
  <c r="O2660" i="3" a="1"/>
  <c r="O2660" i="3" s="1"/>
  <c r="O2661" i="3" a="1"/>
  <c r="O2661" i="3" s="1"/>
  <c r="O2662" i="3" a="1"/>
  <c r="O2662" i="3" s="1"/>
  <c r="O2663" i="3" a="1"/>
  <c r="O2663" i="3" s="1"/>
  <c r="O2664" i="3" a="1"/>
  <c r="O2664" i="3" s="1"/>
  <c r="O2665" i="3" a="1"/>
  <c r="O2665" i="3" s="1"/>
  <c r="O2666" i="3" a="1"/>
  <c r="O2666" i="3" s="1"/>
  <c r="O2667" i="3" a="1"/>
  <c r="O2667" i="3" s="1"/>
  <c r="O2668" i="3" a="1"/>
  <c r="O2668" i="3" s="1"/>
  <c r="O2669" i="3" a="1"/>
  <c r="O2669" i="3" s="1"/>
  <c r="O2670" i="3" a="1"/>
  <c r="O2670" i="3" s="1"/>
  <c r="O2671" i="3" a="1"/>
  <c r="O2671" i="3" s="1"/>
  <c r="O2672" i="3" a="1"/>
  <c r="O2672" i="3" s="1"/>
  <c r="O2689" i="3" a="1"/>
  <c r="O2689" i="3" s="1"/>
  <c r="O2690" i="3" a="1"/>
  <c r="O2690" i="3" s="1"/>
  <c r="O2691" i="3" a="1"/>
  <c r="O2691" i="3" s="1"/>
  <c r="O2692" i="3" a="1"/>
  <c r="O2692" i="3" s="1"/>
  <c r="O2693" i="3" a="1"/>
  <c r="O2693" i="3" s="1"/>
  <c r="O2694" i="3" a="1"/>
  <c r="O2694" i="3" s="1"/>
  <c r="O2695" i="3" a="1"/>
  <c r="O2695" i="3" s="1"/>
  <c r="O2696" i="3" a="1"/>
  <c r="O2696" i="3" s="1"/>
  <c r="O2697" i="3" a="1"/>
  <c r="O2697" i="3" s="1"/>
  <c r="O2698" i="3" a="1"/>
  <c r="O2698" i="3" s="1"/>
  <c r="O2699" i="3" a="1"/>
  <c r="O2699" i="3" s="1"/>
  <c r="O2700" i="3" a="1"/>
  <c r="O2700" i="3" s="1"/>
  <c r="O2701" i="3" a="1"/>
  <c r="O2701" i="3" s="1"/>
  <c r="O2702" i="3" a="1"/>
  <c r="O2702" i="3" s="1"/>
  <c r="O2703" i="3" a="1"/>
  <c r="O2703" i="3" s="1"/>
  <c r="O2704" i="3" a="1"/>
  <c r="O2704" i="3" s="1"/>
  <c r="O2795" i="3" a="1"/>
  <c r="O2795" i="3" s="1"/>
  <c r="P2795" i="3" s="1" a="1"/>
  <c r="P2795" i="3" s="1"/>
  <c r="O2796" i="3" a="1"/>
  <c r="O2796" i="3" s="1"/>
  <c r="P2796" i="3" s="1" a="1"/>
  <c r="P2796" i="3" s="1"/>
  <c r="O2797" i="3" a="1"/>
  <c r="O2797" i="3" s="1"/>
  <c r="P2797" i="3" s="1" a="1"/>
  <c r="P2797" i="3" s="1"/>
  <c r="O2798" i="3" a="1"/>
  <c r="O2798" i="3" s="1"/>
  <c r="P2798" i="3" s="1" a="1"/>
  <c r="P2798" i="3" s="1"/>
  <c r="O2799" i="3" a="1"/>
  <c r="O2799" i="3" s="1"/>
  <c r="P2799" i="3" s="1" a="1"/>
  <c r="P2799" i="3" s="1"/>
  <c r="O2800" i="3" a="1"/>
  <c r="O2800" i="3" s="1"/>
  <c r="P2800" i="3" s="1" a="1"/>
  <c r="P2800" i="3" s="1"/>
  <c r="O2801" i="3" a="1"/>
  <c r="O2801" i="3" s="1"/>
  <c r="P2801" i="3" s="1" a="1"/>
  <c r="P2801" i="3" s="1"/>
  <c r="O2802" i="3" a="1"/>
  <c r="O2802" i="3" s="1"/>
  <c r="P2802" i="3" s="1" a="1"/>
  <c r="P2802" i="3" s="1"/>
  <c r="O2803" i="3" a="1"/>
  <c r="O2803" i="3" s="1"/>
  <c r="P2803" i="3" s="1" a="1"/>
  <c r="P2803" i="3" s="1"/>
  <c r="O2804" i="3" a="1"/>
  <c r="O2804" i="3" s="1"/>
  <c r="P2804" i="3" s="1" a="1"/>
  <c r="P2804" i="3" s="1"/>
  <c r="O2805" i="3" a="1"/>
  <c r="O2805" i="3" s="1"/>
  <c r="P2805" i="3" s="1" a="1"/>
  <c r="P2805" i="3" s="1"/>
  <c r="O2806" i="3" a="1"/>
  <c r="O2806" i="3" s="1"/>
  <c r="P2806" i="3" s="1" a="1"/>
  <c r="P2806" i="3" s="1"/>
  <c r="O2807" i="3" a="1"/>
  <c r="O2807" i="3" s="1"/>
  <c r="P2807" i="3" s="1" a="1"/>
  <c r="P2807" i="3" s="1"/>
  <c r="O2808" i="3" a="1"/>
  <c r="O2808" i="3" s="1"/>
  <c r="P2808" i="3" s="1" a="1"/>
  <c r="P2808" i="3" s="1"/>
  <c r="O2809" i="3" a="1"/>
  <c r="O2809" i="3" s="1"/>
  <c r="P2809" i="3" s="1" a="1"/>
  <c r="P2809" i="3" s="1"/>
  <c r="O2810" i="3" a="1"/>
  <c r="O2810" i="3" s="1"/>
  <c r="P2810" i="3" s="1" a="1"/>
  <c r="P2810" i="3" s="1"/>
  <c r="O2811" i="3" a="1"/>
  <c r="O2811" i="3" s="1"/>
  <c r="P2811" i="3" s="1" a="1"/>
  <c r="P2811" i="3" s="1"/>
  <c r="O2812" i="3" a="1"/>
  <c r="O2812" i="3" s="1"/>
  <c r="P2812" i="3" s="1" a="1"/>
  <c r="P2812" i="3" s="1"/>
  <c r="O2813" i="3" a="1"/>
  <c r="O2813" i="3" s="1"/>
  <c r="P2813" i="3" s="1" a="1"/>
  <c r="P2813" i="3" s="1"/>
  <c r="O2814" i="3" a="1"/>
  <c r="O2814" i="3" s="1"/>
  <c r="P2814" i="3" s="1" a="1"/>
  <c r="P2814" i="3" s="1"/>
  <c r="O2815" i="3" a="1"/>
  <c r="O2815" i="3" s="1"/>
  <c r="P2815" i="3" s="1" a="1"/>
  <c r="P2815" i="3" s="1"/>
  <c r="O2816" i="3" a="1"/>
  <c r="O2816" i="3" s="1"/>
  <c r="P2816" i="3" s="1" a="1"/>
  <c r="P2816" i="3" s="1"/>
  <c r="O2817" i="3" a="1"/>
  <c r="O2817" i="3" s="1"/>
  <c r="P2817" i="3" s="1" a="1"/>
  <c r="P2817" i="3" s="1"/>
  <c r="O2818" i="3" a="1"/>
  <c r="O2818" i="3" s="1"/>
  <c r="P2818" i="3" s="1" a="1"/>
  <c r="P2818" i="3" s="1"/>
  <c r="O2819" i="3" a="1"/>
  <c r="O2819" i="3" s="1"/>
  <c r="P2819" i="3" s="1" a="1"/>
  <c r="P2819" i="3" s="1"/>
  <c r="O2820" i="3" a="1"/>
  <c r="O2820" i="3" s="1"/>
  <c r="P2820" i="3" s="1" a="1"/>
  <c r="P2820" i="3" s="1"/>
  <c r="O2821" i="3" a="1"/>
  <c r="O2821" i="3" s="1"/>
  <c r="P2821" i="3" s="1" a="1"/>
  <c r="P2821" i="3" s="1"/>
  <c r="O2822" i="3" a="1"/>
  <c r="O2822" i="3" s="1"/>
  <c r="P2822" i="3" s="1" a="1"/>
  <c r="P2822" i="3" s="1"/>
  <c r="O2823" i="3" a="1"/>
  <c r="O2823" i="3" s="1"/>
  <c r="P2823" i="3" s="1" a="1"/>
  <c r="P2823" i="3" s="1"/>
  <c r="O2824" i="3" a="1"/>
  <c r="O2824" i="3" s="1"/>
  <c r="P2824" i="3" s="1" a="1"/>
  <c r="P2824" i="3" s="1"/>
  <c r="O2825" i="3" a="1"/>
  <c r="O2825" i="3" s="1"/>
  <c r="P2825" i="3" s="1" a="1"/>
  <c r="P2825" i="3" s="1"/>
  <c r="O2826" i="3" a="1"/>
  <c r="O2826" i="3" s="1"/>
  <c r="P2826" i="3" s="1" a="1"/>
  <c r="P2826" i="3" s="1"/>
  <c r="O2827" i="3" a="1"/>
  <c r="O2827" i="3" s="1"/>
  <c r="P2827" i="3" s="1" a="1"/>
  <c r="P2827" i="3" s="1"/>
  <c r="O2828" i="3" a="1"/>
  <c r="O2828" i="3" s="1"/>
  <c r="P2828" i="3" s="1" a="1"/>
  <c r="P2828" i="3" s="1"/>
  <c r="O2829" i="3" a="1"/>
  <c r="O2829" i="3" s="1"/>
  <c r="P2829" i="3" s="1" a="1"/>
  <c r="P2829" i="3" s="1"/>
  <c r="O2830" i="3" a="1"/>
  <c r="O2830" i="3" s="1"/>
  <c r="P2830" i="3" s="1" a="1"/>
  <c r="P2830" i="3" s="1"/>
  <c r="O2831" i="3" a="1"/>
  <c r="O2831" i="3" s="1"/>
  <c r="P2831" i="3" s="1" a="1"/>
  <c r="P2831" i="3" s="1"/>
  <c r="O2832" i="3" a="1"/>
  <c r="O2832" i="3" s="1"/>
  <c r="P2832" i="3" s="1" a="1"/>
  <c r="P2832" i="3" s="1"/>
  <c r="O2833" i="3" a="1"/>
  <c r="O2833" i="3" s="1"/>
  <c r="P2833" i="3" s="1" a="1"/>
  <c r="P2833" i="3" s="1"/>
  <c r="O2834" i="3" a="1"/>
  <c r="O2834" i="3" s="1"/>
  <c r="P2834" i="3" s="1" a="1"/>
  <c r="P2834" i="3" s="1"/>
  <c r="O2835" i="3" a="1"/>
  <c r="O2835" i="3" s="1"/>
  <c r="P2835" i="3" s="1" a="1"/>
  <c r="P2835" i="3" s="1"/>
  <c r="O2836" i="3" a="1"/>
  <c r="O2836" i="3" s="1"/>
  <c r="P2836" i="3" s="1" a="1"/>
  <c r="P2836" i="3" s="1"/>
  <c r="O2837" i="3" a="1"/>
  <c r="O2837" i="3" s="1"/>
  <c r="P2837" i="3" s="1" a="1"/>
  <c r="P2837" i="3" s="1"/>
  <c r="O2838" i="3" a="1"/>
  <c r="O2838" i="3" s="1"/>
  <c r="P2838" i="3" s="1" a="1"/>
  <c r="P2838" i="3" s="1"/>
  <c r="O2839" i="3" a="1"/>
  <c r="O2839" i="3" s="1"/>
  <c r="P2839" i="3" s="1" a="1"/>
  <c r="P2839" i="3" s="1"/>
  <c r="O2840" i="3" a="1"/>
  <c r="O2840" i="3" s="1"/>
  <c r="P2840" i="3" s="1" a="1"/>
  <c r="P2840" i="3" s="1"/>
  <c r="O2841" i="3" a="1"/>
  <c r="O2841" i="3" s="1"/>
  <c r="P2841" i="3" s="1" a="1"/>
  <c r="P2841" i="3" s="1"/>
  <c r="O2842" i="3" a="1"/>
  <c r="O2842" i="3" s="1"/>
  <c r="P2842" i="3" s="1" a="1"/>
  <c r="P2842" i="3" s="1"/>
  <c r="O2843" i="3" a="1"/>
  <c r="O2843" i="3" s="1"/>
  <c r="P2843" i="3" s="1" a="1"/>
  <c r="P2843" i="3" s="1"/>
  <c r="O2844" i="3" a="1"/>
  <c r="O2844" i="3" s="1"/>
  <c r="P2844" i="3" s="1" a="1"/>
  <c r="P2844" i="3" s="1"/>
  <c r="O2845" i="3" a="1"/>
  <c r="O2845" i="3" s="1"/>
  <c r="P2845" i="3" s="1" a="1"/>
  <c r="P2845" i="3" s="1"/>
  <c r="O2846" i="3" a="1"/>
  <c r="O2846" i="3" s="1"/>
  <c r="P2846" i="3" s="1" a="1"/>
  <c r="P2846" i="3" s="1"/>
  <c r="O2847" i="3" a="1"/>
  <c r="O2847" i="3" s="1"/>
  <c r="P2847" i="3" s="1" a="1"/>
  <c r="P2847" i="3" s="1"/>
  <c r="O2848" i="3" a="1"/>
  <c r="O2848" i="3" s="1"/>
  <c r="P2848" i="3" s="1" a="1"/>
  <c r="P2848" i="3" s="1"/>
  <c r="O2849" i="3" a="1"/>
  <c r="O2849" i="3" s="1"/>
  <c r="P2849" i="3" s="1" a="1"/>
  <c r="P2849" i="3" s="1"/>
  <c r="O2850" i="3" a="1"/>
  <c r="O2850" i="3" s="1"/>
  <c r="P2850" i="3" s="1" a="1"/>
  <c r="P2850" i="3" s="1"/>
  <c r="O2851" i="3" a="1"/>
  <c r="O2851" i="3" s="1"/>
  <c r="P2851" i="3" s="1" a="1"/>
  <c r="P2851" i="3" s="1"/>
  <c r="O2852" i="3" a="1"/>
  <c r="O2852" i="3" s="1"/>
  <c r="P2852" i="3" s="1" a="1"/>
  <c r="P2852" i="3" s="1"/>
  <c r="O2853" i="3" a="1"/>
  <c r="O2853" i="3" s="1"/>
  <c r="P2853" i="3" s="1" a="1"/>
  <c r="P2853" i="3" s="1"/>
  <c r="O2854" i="3" a="1"/>
  <c r="O2854" i="3" s="1"/>
  <c r="P2854" i="3" s="1" a="1"/>
  <c r="P2854" i="3" s="1"/>
  <c r="O2855" i="3" a="1"/>
  <c r="O2855" i="3" s="1"/>
  <c r="P2855" i="3" s="1" a="1"/>
  <c r="P2855" i="3" s="1"/>
  <c r="O2856" i="3" a="1"/>
  <c r="O2856" i="3" s="1"/>
  <c r="P2856" i="3" s="1" a="1"/>
  <c r="P2856" i="3" s="1"/>
  <c r="O2857" i="3" a="1"/>
  <c r="O2857" i="3" s="1"/>
  <c r="P2857" i="3" s="1" a="1"/>
  <c r="P2857" i="3" s="1"/>
  <c r="O2858" i="3" a="1"/>
  <c r="O2858" i="3" s="1"/>
  <c r="P2858" i="3" s="1" a="1"/>
  <c r="P2858" i="3" s="1"/>
  <c r="O2859" i="3" a="1"/>
  <c r="O2859" i="3" s="1"/>
  <c r="P2859" i="3" s="1" a="1"/>
  <c r="P2859" i="3" s="1"/>
  <c r="O2860" i="3" a="1"/>
  <c r="O2860" i="3" s="1"/>
  <c r="P2860" i="3" s="1" a="1"/>
  <c r="P2860" i="3" s="1"/>
  <c r="O2861" i="3" a="1"/>
  <c r="O2861" i="3" s="1"/>
  <c r="P2861" i="3" s="1" a="1"/>
  <c r="P2861" i="3" s="1"/>
  <c r="O2862" i="3" a="1"/>
  <c r="O2862" i="3" s="1"/>
  <c r="P2862" i="3" s="1" a="1"/>
  <c r="P2862" i="3" s="1"/>
  <c r="O2863" i="3" a="1"/>
  <c r="O2863" i="3" s="1"/>
  <c r="P2863" i="3" s="1" a="1"/>
  <c r="P2863" i="3" s="1"/>
  <c r="O2864" i="3" a="1"/>
  <c r="O2864" i="3" s="1"/>
  <c r="P2864" i="3" s="1" a="1"/>
  <c r="P2864" i="3" s="1"/>
  <c r="O2865" i="3" a="1"/>
  <c r="O2865" i="3" s="1"/>
  <c r="P2865" i="3" s="1" a="1"/>
  <c r="P2865" i="3" s="1"/>
  <c r="O2866" i="3" a="1"/>
  <c r="O2866" i="3" s="1"/>
  <c r="P2866" i="3" s="1" a="1"/>
  <c r="P2866" i="3" s="1"/>
  <c r="O2867" i="3" a="1"/>
  <c r="O2867" i="3" s="1"/>
  <c r="P2867" i="3" s="1" a="1"/>
  <c r="P2867" i="3" s="1"/>
  <c r="O2868" i="3" a="1"/>
  <c r="O2868" i="3" s="1"/>
  <c r="P2868" i="3" s="1" a="1"/>
  <c r="P2868" i="3" s="1"/>
  <c r="O2869" i="3" a="1"/>
  <c r="O2869" i="3" s="1"/>
  <c r="P2869" i="3" s="1" a="1"/>
  <c r="P2869" i="3" s="1"/>
  <c r="O2870" i="3" a="1"/>
  <c r="O2870" i="3" s="1"/>
  <c r="P2870" i="3" s="1" a="1"/>
  <c r="P2870" i="3" s="1"/>
  <c r="O2871" i="3" a="1"/>
  <c r="O2871" i="3" s="1"/>
  <c r="P2871" i="3" s="1" a="1"/>
  <c r="P2871" i="3" s="1"/>
  <c r="O2872" i="3" a="1"/>
  <c r="O2872" i="3" s="1"/>
  <c r="P2872" i="3" s="1" a="1"/>
  <c r="P2872" i="3" s="1"/>
  <c r="O2873" i="3" a="1"/>
  <c r="O2873" i="3" s="1"/>
  <c r="P2873" i="3" s="1" a="1"/>
  <c r="P2873" i="3" s="1"/>
  <c r="O2874" i="3" a="1"/>
  <c r="O2874" i="3" s="1"/>
  <c r="P2874" i="3" s="1" a="1"/>
  <c r="P2874" i="3" s="1"/>
  <c r="O2875" i="3" a="1"/>
  <c r="O2875" i="3" s="1"/>
  <c r="P2875" i="3" s="1" a="1"/>
  <c r="P2875" i="3" s="1"/>
  <c r="O2876" i="3" a="1"/>
  <c r="O2876" i="3" s="1"/>
  <c r="P2876" i="3" s="1" a="1"/>
  <c r="P2876" i="3" s="1"/>
  <c r="O2877" i="3" a="1"/>
  <c r="O2877" i="3" s="1"/>
  <c r="P2877" i="3" s="1" a="1"/>
  <c r="P2877" i="3" s="1"/>
  <c r="O2878" i="3" a="1"/>
  <c r="O2878" i="3" s="1"/>
  <c r="P2878" i="3" s="1" a="1"/>
  <c r="P2878" i="3" s="1"/>
  <c r="O2879" i="3" a="1"/>
  <c r="O2879" i="3" s="1"/>
  <c r="P2879" i="3" s="1" a="1"/>
  <c r="P2879" i="3" s="1"/>
  <c r="O2880" i="3" a="1"/>
  <c r="O2880" i="3" s="1"/>
  <c r="P2880" i="3" s="1" a="1"/>
  <c r="P2880" i="3" s="1"/>
  <c r="O2881" i="3" a="1"/>
  <c r="O2881" i="3" s="1"/>
  <c r="P2881" i="3" s="1" a="1"/>
  <c r="P2881" i="3" s="1"/>
  <c r="O2882" i="3" a="1"/>
  <c r="O2882" i="3" s="1"/>
  <c r="P2882" i="3" s="1" a="1"/>
  <c r="P2882" i="3" s="1"/>
  <c r="O2883" i="3" a="1"/>
  <c r="O2883" i="3" s="1"/>
  <c r="P2883" i="3" s="1" a="1"/>
  <c r="P2883" i="3" s="1"/>
  <c r="O2884" i="3" a="1"/>
  <c r="O2884" i="3" s="1"/>
  <c r="P2884" i="3" s="1" a="1"/>
  <c r="P2884" i="3" s="1"/>
  <c r="O2930" i="3" a="1"/>
  <c r="O2930" i="3" s="1"/>
  <c r="O2931" i="3" a="1"/>
  <c r="O2931" i="3" s="1"/>
  <c r="O2932" i="3" a="1"/>
  <c r="O2932" i="3" s="1"/>
  <c r="O2933" i="3" a="1"/>
  <c r="O2933" i="3" s="1"/>
  <c r="O2934" i="3" a="1"/>
  <c r="O2934" i="3" s="1"/>
  <c r="O2935" i="3" a="1"/>
  <c r="O2935" i="3" s="1"/>
  <c r="O2936" i="3" a="1"/>
  <c r="O2936" i="3" s="1"/>
  <c r="O2937" i="3" a="1"/>
  <c r="O2937" i="3" s="1"/>
  <c r="O2938" i="3" a="1"/>
  <c r="O2938" i="3" s="1"/>
  <c r="O2939" i="3" a="1"/>
  <c r="O2939" i="3" s="1"/>
  <c r="O2940" i="3" a="1"/>
  <c r="O2940" i="3" s="1"/>
  <c r="O2941" i="3" a="1"/>
  <c r="O2941" i="3" s="1"/>
  <c r="O2942" i="3" a="1"/>
  <c r="O2942" i="3" s="1"/>
  <c r="O2943" i="3" a="1"/>
  <c r="O2943" i="3" s="1"/>
  <c r="O2944" i="3" a="1"/>
  <c r="O2944" i="3" s="1"/>
  <c r="O2945" i="3" a="1"/>
  <c r="O2945" i="3" s="1"/>
  <c r="O2946" i="3" a="1"/>
  <c r="O2946" i="3" s="1"/>
  <c r="O2947" i="3" a="1"/>
  <c r="O2947" i="3" s="1"/>
  <c r="O2948" i="3" a="1"/>
  <c r="O2948" i="3" s="1"/>
  <c r="O2949" i="3" a="1"/>
  <c r="O2949" i="3" s="1"/>
  <c r="O2950" i="3" a="1"/>
  <c r="O2950" i="3" s="1"/>
  <c r="O2951" i="3" a="1"/>
  <c r="O2951" i="3" s="1"/>
  <c r="O2952" i="3" a="1"/>
  <c r="O2952" i="3" s="1"/>
  <c r="O2953" i="3" a="1"/>
  <c r="O2953" i="3" s="1"/>
  <c r="O2954" i="3" a="1"/>
  <c r="O2954" i="3" s="1"/>
  <c r="O2955" i="3" a="1"/>
  <c r="O2955" i="3" s="1"/>
  <c r="O2956" i="3" a="1"/>
  <c r="O2956" i="3" s="1"/>
  <c r="O2957" i="3" a="1"/>
  <c r="O2957" i="3" s="1"/>
  <c r="O2958" i="3" a="1"/>
  <c r="O2958" i="3" s="1"/>
  <c r="O2959" i="3" a="1"/>
  <c r="O2959" i="3" s="1"/>
  <c r="O2960" i="3" a="1"/>
  <c r="O2960" i="3" s="1"/>
  <c r="O2961" i="3" a="1"/>
  <c r="O2961" i="3" s="1"/>
  <c r="O2962" i="3" a="1"/>
  <c r="O2962" i="3" s="1"/>
  <c r="O2963" i="3" a="1"/>
  <c r="O2963" i="3" s="1"/>
  <c r="O2964" i="3" a="1"/>
  <c r="O2964" i="3" s="1"/>
  <c r="O2965" i="3" a="1"/>
  <c r="O2965" i="3" s="1"/>
  <c r="O2966" i="3" a="1"/>
  <c r="O2966" i="3" s="1"/>
  <c r="O2967" i="3" a="1"/>
  <c r="O2967" i="3" s="1"/>
  <c r="O2968" i="3" a="1"/>
  <c r="O2968" i="3" s="1"/>
  <c r="O2969" i="3" a="1"/>
  <c r="O2969" i="3" s="1"/>
  <c r="O2970" i="3" a="1"/>
  <c r="O2970" i="3" s="1"/>
  <c r="O2971" i="3" a="1"/>
  <c r="O2971" i="3" s="1"/>
  <c r="O2972" i="3" a="1"/>
  <c r="O2972" i="3" s="1"/>
  <c r="O2973" i="3" a="1"/>
  <c r="O2973" i="3" s="1"/>
  <c r="O2974" i="3" a="1"/>
  <c r="O2974" i="3" s="1"/>
  <c r="O2993" i="3" a="1"/>
  <c r="O2993" i="3" s="1"/>
  <c r="P2993" i="3" s="1" a="1"/>
  <c r="P2993" i="3" s="1"/>
  <c r="O2994" i="3" a="1"/>
  <c r="O2994" i="3" s="1"/>
  <c r="P2994" i="3" s="1" a="1"/>
  <c r="P2994" i="3" s="1"/>
  <c r="O2995" i="3" a="1"/>
  <c r="O2995" i="3" s="1"/>
  <c r="P2995" i="3" s="1" a="1"/>
  <c r="P2995" i="3" s="1"/>
  <c r="O2996" i="3" a="1"/>
  <c r="O2996" i="3" s="1"/>
  <c r="P2996" i="3" s="1" a="1"/>
  <c r="P2996" i="3" s="1"/>
  <c r="O2997" i="3" a="1"/>
  <c r="O2997" i="3" s="1"/>
  <c r="P2997" i="3" s="1" a="1"/>
  <c r="P2997" i="3" s="1"/>
  <c r="O2998" i="3" a="1"/>
  <c r="O2998" i="3" s="1"/>
  <c r="P2998" i="3" s="1" a="1"/>
  <c r="P2998" i="3" s="1"/>
  <c r="O2999" i="3" a="1"/>
  <c r="O2999" i="3" s="1"/>
  <c r="P2999" i="3" s="1" a="1"/>
  <c r="P2999" i="3" s="1"/>
  <c r="O3000" i="3" a="1"/>
  <c r="O3000" i="3" s="1"/>
  <c r="P3000" i="3" s="1" a="1"/>
  <c r="P3000" i="3" s="1"/>
  <c r="O3001" i="3" a="1"/>
  <c r="O3001" i="3" s="1"/>
  <c r="P3001" i="3" s="1" a="1"/>
  <c r="P3001" i="3" s="1"/>
  <c r="O3002" i="3" a="1"/>
  <c r="O3002" i="3" s="1"/>
  <c r="P3002" i="3" s="1" a="1"/>
  <c r="P3002" i="3" s="1"/>
  <c r="O3003" i="3" a="1"/>
  <c r="O3003" i="3" s="1"/>
  <c r="P3003" i="3" s="1" a="1"/>
  <c r="P3003" i="3" s="1"/>
  <c r="O3004" i="3" a="1"/>
  <c r="O3004" i="3" s="1"/>
  <c r="P3004" i="3" s="1" a="1"/>
  <c r="P3004" i="3" s="1"/>
  <c r="O3005" i="3" a="1"/>
  <c r="O3005" i="3" s="1"/>
  <c r="P3005" i="3" s="1" a="1"/>
  <c r="P3005" i="3" s="1"/>
  <c r="O3006" i="3" a="1"/>
  <c r="O3006" i="3" s="1"/>
  <c r="P3006" i="3" s="1" a="1"/>
  <c r="P3006" i="3" s="1"/>
  <c r="O3007" i="3" a="1"/>
  <c r="O3007" i="3" s="1"/>
  <c r="P3007" i="3" s="1" a="1"/>
  <c r="P3007" i="3" s="1"/>
  <c r="O3008" i="3" a="1"/>
  <c r="O3008" i="3" s="1"/>
  <c r="P3008" i="3" s="1" a="1"/>
  <c r="P3008" i="3" s="1"/>
  <c r="O3009" i="3" a="1"/>
  <c r="O3009" i="3" s="1"/>
  <c r="P3009" i="3" s="1" a="1"/>
  <c r="P3009" i="3" s="1"/>
  <c r="O3010" i="3" a="1"/>
  <c r="O3010" i="3" s="1"/>
  <c r="P3010" i="3" s="1" a="1"/>
  <c r="P3010" i="3" s="1"/>
  <c r="O3023" i="3" a="1"/>
  <c r="O3023" i="3" s="1"/>
  <c r="O3024" i="3" a="1"/>
  <c r="O3024" i="3" s="1"/>
  <c r="O3025" i="3" a="1"/>
  <c r="O3025" i="3" s="1"/>
  <c r="O3026" i="3" a="1"/>
  <c r="O3026" i="3" s="1"/>
  <c r="O3027" i="3" a="1"/>
  <c r="O3027" i="3" s="1"/>
  <c r="O3028" i="3" a="1"/>
  <c r="O3028" i="3" s="1"/>
  <c r="O3029" i="3" a="1"/>
  <c r="O3029" i="3" s="1"/>
  <c r="O3030" i="3" a="1"/>
  <c r="O3030" i="3" s="1"/>
  <c r="O3031" i="3" a="1"/>
  <c r="O3031" i="3" s="1"/>
  <c r="O3032" i="3" a="1"/>
  <c r="O3032" i="3" s="1"/>
  <c r="O3033" i="3" a="1"/>
  <c r="O3033" i="3" s="1"/>
  <c r="O3034" i="3" a="1"/>
  <c r="O3034" i="3" s="1"/>
  <c r="O3035" i="3" a="1"/>
  <c r="O3035" i="3" s="1"/>
  <c r="O3036" i="3" a="1"/>
  <c r="O3036" i="3" s="1"/>
  <c r="O3037" i="3" a="1"/>
  <c r="O3037" i="3" s="1"/>
  <c r="O3038" i="3" a="1"/>
  <c r="O3038" i="3" s="1"/>
  <c r="O3039" i="3" a="1"/>
  <c r="O3039" i="3" s="1"/>
  <c r="O3040" i="3" a="1"/>
  <c r="O3040" i="3" s="1"/>
  <c r="O3041" i="3" a="1"/>
  <c r="O3041" i="3" s="1"/>
  <c r="O3042" i="3" a="1"/>
  <c r="O3042" i="3" s="1"/>
  <c r="O3043" i="3" a="1"/>
  <c r="O3043" i="3" s="1"/>
  <c r="O3044" i="3" a="1"/>
  <c r="O3044" i="3" s="1"/>
  <c r="O3045" i="3" a="1"/>
  <c r="O3045" i="3" s="1"/>
  <c r="O3046" i="3" a="1"/>
  <c r="O3046" i="3" s="1"/>
  <c r="O3047" i="3" a="1"/>
  <c r="O3047" i="3" s="1"/>
  <c r="O3048" i="3" a="1"/>
  <c r="O3048" i="3" s="1"/>
  <c r="O3049" i="3" a="1"/>
  <c r="O3049" i="3" s="1"/>
  <c r="O3050" i="3" a="1"/>
  <c r="O3050" i="3" s="1"/>
  <c r="O3051" i="3" a="1"/>
  <c r="O3051" i="3" s="1"/>
  <c r="O3052" i="3" a="1"/>
  <c r="O3052" i="3" s="1"/>
  <c r="O3053" i="3" a="1"/>
  <c r="O3053" i="3" s="1"/>
  <c r="O3054" i="3" a="1"/>
  <c r="O3054" i="3" s="1"/>
  <c r="O3055" i="3" a="1"/>
  <c r="O3055" i="3" s="1"/>
  <c r="O3056" i="3" a="1"/>
  <c r="O3056" i="3" s="1"/>
  <c r="O3057" i="3" a="1"/>
  <c r="O3057" i="3" s="1"/>
  <c r="O3058" i="3" a="1"/>
  <c r="O3058" i="3" s="1"/>
  <c r="O3059" i="3" a="1"/>
  <c r="O3059" i="3" s="1"/>
  <c r="O3060" i="3" a="1"/>
  <c r="O3060" i="3" s="1"/>
  <c r="O3061" i="3" a="1"/>
  <c r="O3061" i="3" s="1"/>
  <c r="O3062" i="3" a="1"/>
  <c r="O3062" i="3" s="1"/>
  <c r="O3063" i="3" a="1"/>
  <c r="O3063" i="3" s="1"/>
  <c r="O3064" i="3" a="1"/>
  <c r="O3064" i="3" s="1"/>
  <c r="O3065" i="3" a="1"/>
  <c r="O3065" i="3" s="1"/>
  <c r="O3066" i="3" a="1"/>
  <c r="O3066" i="3" s="1"/>
  <c r="O3067" i="3" a="1"/>
  <c r="O3067" i="3" s="1"/>
  <c r="O3068" i="3" a="1"/>
  <c r="O3068" i="3" s="1"/>
  <c r="O3069" i="3" a="1"/>
  <c r="O3069" i="3" s="1"/>
  <c r="O3070" i="3" a="1"/>
  <c r="O3070" i="3" s="1"/>
  <c r="O3071" i="3" a="1"/>
  <c r="O3071" i="3" s="1"/>
  <c r="O3072" i="3" a="1"/>
  <c r="O3072" i="3" s="1"/>
  <c r="O3073" i="3" a="1"/>
  <c r="O3073" i="3" s="1"/>
  <c r="O3074" i="3" a="1"/>
  <c r="O3074" i="3" s="1"/>
  <c r="O3075" i="3" a="1"/>
  <c r="O3075" i="3" s="1"/>
  <c r="O3076" i="3" a="1"/>
  <c r="O3076" i="3" s="1"/>
  <c r="O3077" i="3" a="1"/>
  <c r="O3077" i="3" s="1"/>
  <c r="O3078" i="3" a="1"/>
  <c r="O3078" i="3" s="1"/>
  <c r="O3079" i="3" a="1"/>
  <c r="O3079" i="3" s="1"/>
  <c r="O3080" i="3" a="1"/>
  <c r="O3080" i="3" s="1"/>
  <c r="O3081" i="3" a="1"/>
  <c r="O3081" i="3" s="1"/>
  <c r="O3082" i="3" a="1"/>
  <c r="O3082" i="3" s="1"/>
  <c r="O3083" i="3" a="1"/>
  <c r="O3083" i="3" s="1"/>
  <c r="O3084" i="3" a="1"/>
  <c r="O3084" i="3" s="1"/>
  <c r="O3085" i="3" a="1"/>
  <c r="O3085" i="3" s="1"/>
  <c r="O3086" i="3" a="1"/>
  <c r="O3086" i="3" s="1"/>
  <c r="O3087" i="3" a="1"/>
  <c r="O3087" i="3" s="1"/>
  <c r="O3088" i="3" a="1"/>
  <c r="O3088" i="3" s="1"/>
  <c r="O3089" i="3" a="1"/>
  <c r="O3089" i="3" s="1"/>
  <c r="O3090" i="3" a="1"/>
  <c r="O3090" i="3" s="1"/>
  <c r="O3091" i="3" a="1"/>
  <c r="O3091" i="3" s="1"/>
  <c r="O3092" i="3" a="1"/>
  <c r="O3092" i="3" s="1"/>
  <c r="O3093" i="3" a="1"/>
  <c r="O3093" i="3" s="1"/>
  <c r="O3094" i="3" a="1"/>
  <c r="O3094" i="3" s="1"/>
  <c r="O3095" i="3" a="1"/>
  <c r="O3095" i="3" s="1"/>
  <c r="O3096" i="3" a="1"/>
  <c r="O3096" i="3" s="1"/>
  <c r="O3097" i="3" a="1"/>
  <c r="O3097" i="3" s="1"/>
  <c r="O3098" i="3" a="1"/>
  <c r="O3098" i="3" s="1"/>
  <c r="O3099" i="3" a="1"/>
  <c r="O3099" i="3" s="1"/>
  <c r="O3100" i="3" a="1"/>
  <c r="O3100" i="3" s="1"/>
  <c r="O3101" i="3" a="1"/>
  <c r="O3101" i="3" s="1"/>
  <c r="O3102" i="3" a="1"/>
  <c r="O3102" i="3" s="1"/>
  <c r="O3103" i="3" a="1"/>
  <c r="O3103" i="3" s="1"/>
  <c r="O3104" i="3" a="1"/>
  <c r="O3104" i="3" s="1"/>
  <c r="O3105" i="3" a="1"/>
  <c r="O3105" i="3" s="1"/>
  <c r="O3106" i="3" a="1"/>
  <c r="O3106" i="3" s="1"/>
  <c r="O3107" i="3" a="1"/>
  <c r="O3107" i="3" s="1"/>
  <c r="O3108" i="3" a="1"/>
  <c r="O3108" i="3" s="1"/>
  <c r="O3109" i="3" a="1"/>
  <c r="O3109" i="3" s="1"/>
  <c r="O3110" i="3" a="1"/>
  <c r="O3110" i="3" s="1"/>
  <c r="O3111" i="3" a="1"/>
  <c r="O3111" i="3" s="1"/>
  <c r="O3112" i="3" a="1"/>
  <c r="O3112" i="3" s="1"/>
  <c r="O3113" i="3" a="1"/>
  <c r="O3113" i="3" s="1"/>
  <c r="O3114" i="3" a="1"/>
  <c r="O3114" i="3" s="1"/>
  <c r="O3136" i="3" a="1"/>
  <c r="O3136" i="3" s="1"/>
  <c r="P3136" i="3" s="1" a="1"/>
  <c r="P3136" i="3" s="1"/>
  <c r="O3137" i="3" a="1"/>
  <c r="O3137" i="3" s="1"/>
  <c r="P3137" i="3" s="1" a="1"/>
  <c r="P3137" i="3" s="1"/>
  <c r="O3138" i="3" a="1"/>
  <c r="O3138" i="3" s="1"/>
  <c r="P3138" i="3" s="1" a="1"/>
  <c r="P3138" i="3" s="1"/>
  <c r="O3139" i="3" a="1"/>
  <c r="O3139" i="3" s="1"/>
  <c r="P3139" i="3" s="1" a="1"/>
  <c r="P3139" i="3" s="1"/>
  <c r="O3140" i="3" a="1"/>
  <c r="O3140" i="3" s="1"/>
  <c r="P3140" i="3" s="1" a="1"/>
  <c r="P3140" i="3" s="1"/>
  <c r="O3141" i="3" a="1"/>
  <c r="O3141" i="3" s="1"/>
  <c r="P3141" i="3" s="1" a="1"/>
  <c r="P3141" i="3" s="1"/>
  <c r="O3142" i="3" a="1"/>
  <c r="O3142" i="3" s="1"/>
  <c r="P3142" i="3" s="1" a="1"/>
  <c r="P3142" i="3" s="1"/>
  <c r="O3143" i="3" a="1"/>
  <c r="O3143" i="3" s="1"/>
  <c r="P3143" i="3" s="1" a="1"/>
  <c r="P3143" i="3" s="1"/>
  <c r="O3144" i="3" a="1"/>
  <c r="O3144" i="3" s="1"/>
  <c r="P3144" i="3" s="1" a="1"/>
  <c r="P3144" i="3" s="1"/>
  <c r="O3145" i="3" a="1"/>
  <c r="O3145" i="3" s="1"/>
  <c r="P3145" i="3" s="1" a="1"/>
  <c r="P3145" i="3" s="1"/>
  <c r="O3146" i="3" a="1"/>
  <c r="O3146" i="3" s="1"/>
  <c r="P3146" i="3" s="1" a="1"/>
  <c r="P3146" i="3" s="1"/>
  <c r="O3147" i="3" a="1"/>
  <c r="O3147" i="3" s="1"/>
  <c r="P3147" i="3" s="1" a="1"/>
  <c r="P3147" i="3" s="1"/>
  <c r="O3148" i="3" a="1"/>
  <c r="O3148" i="3" s="1"/>
  <c r="P3148" i="3" s="1" a="1"/>
  <c r="P3148" i="3" s="1"/>
  <c r="O3149" i="3" a="1"/>
  <c r="O3149" i="3" s="1"/>
  <c r="P3149" i="3" s="1" a="1"/>
  <c r="P3149" i="3" s="1"/>
  <c r="O3150" i="3" a="1"/>
  <c r="O3150" i="3" s="1"/>
  <c r="P3150" i="3" s="1" a="1"/>
  <c r="P3150" i="3" s="1"/>
  <c r="O3151" i="3" a="1"/>
  <c r="O3151" i="3" s="1"/>
  <c r="P3151" i="3" s="1" a="1"/>
  <c r="P3151" i="3" s="1"/>
  <c r="O3152" i="3" a="1"/>
  <c r="O3152" i="3" s="1"/>
  <c r="P3152" i="3" s="1" a="1"/>
  <c r="P3152" i="3" s="1"/>
  <c r="O3153" i="3" a="1"/>
  <c r="O3153" i="3" s="1"/>
  <c r="P3153" i="3" s="1" a="1"/>
  <c r="P3153" i="3" s="1"/>
  <c r="O3154" i="3" a="1"/>
  <c r="O3154" i="3" s="1"/>
  <c r="P3154" i="3" s="1" a="1"/>
  <c r="P3154" i="3" s="1"/>
  <c r="O3155" i="3" a="1"/>
  <c r="O3155" i="3" s="1"/>
  <c r="P3155" i="3" s="1" a="1"/>
  <c r="P3155" i="3" s="1"/>
  <c r="O3156" i="3" a="1"/>
  <c r="O3156" i="3" s="1"/>
  <c r="P3156" i="3" s="1" a="1"/>
  <c r="P3156" i="3" s="1"/>
  <c r="O3217" i="3" a="1"/>
  <c r="O3217" i="3" s="1"/>
  <c r="O3218" i="3" a="1"/>
  <c r="O3218" i="3" s="1"/>
  <c r="O3219" i="3" a="1"/>
  <c r="O3219" i="3" s="1"/>
  <c r="O3220" i="3" a="1"/>
  <c r="O3220" i="3" s="1"/>
  <c r="O3221" i="3" a="1"/>
  <c r="O3221" i="3" s="1"/>
  <c r="O3222" i="3" a="1"/>
  <c r="O3222" i="3" s="1"/>
  <c r="O3223" i="3" a="1"/>
  <c r="O3223" i="3" s="1"/>
  <c r="O3224" i="3" a="1"/>
  <c r="O3224" i="3" s="1"/>
  <c r="O3225" i="3" a="1"/>
  <c r="O3225" i="3" s="1"/>
  <c r="O3226" i="3" a="1"/>
  <c r="O3226" i="3" s="1"/>
  <c r="O3227" i="3" a="1"/>
  <c r="O3227" i="3" s="1"/>
  <c r="O3228" i="3" a="1"/>
  <c r="O3228" i="3" s="1"/>
  <c r="O3229" i="3" a="1"/>
  <c r="O3229" i="3" s="1"/>
  <c r="O3230" i="3" a="1"/>
  <c r="O3230" i="3" s="1"/>
  <c r="O3231" i="3" a="1"/>
  <c r="O3231" i="3" s="1"/>
  <c r="O3232" i="3" a="1"/>
  <c r="O3232" i="3" s="1"/>
  <c r="O3233" i="3" a="1"/>
  <c r="O3233" i="3" s="1"/>
  <c r="O3234" i="3" a="1"/>
  <c r="O3234" i="3" s="1"/>
  <c r="O3235" i="3" a="1"/>
  <c r="O3235" i="3" s="1"/>
  <c r="O3236" i="3" a="1"/>
  <c r="O3236" i="3" s="1"/>
  <c r="O3237" i="3" a="1"/>
  <c r="O3237" i="3" s="1"/>
  <c r="O3238" i="3" a="1"/>
  <c r="O3238" i="3" s="1"/>
  <c r="O3239" i="3" a="1"/>
  <c r="O3239" i="3" s="1"/>
  <c r="O3240" i="3" a="1"/>
  <c r="O3240" i="3" s="1"/>
  <c r="O3241" i="3" a="1"/>
  <c r="O3241" i="3" s="1"/>
  <c r="O3242" i="3" a="1"/>
  <c r="O3242" i="3" s="1"/>
  <c r="O3243" i="3" a="1"/>
  <c r="O3243" i="3" s="1"/>
  <c r="O3244" i="3" a="1"/>
  <c r="O3244" i="3" s="1"/>
  <c r="O3245" i="3" a="1"/>
  <c r="O3245" i="3" s="1"/>
  <c r="O3246" i="3" a="1"/>
  <c r="O3246" i="3" s="1"/>
  <c r="O3247" i="3" a="1"/>
  <c r="O3247" i="3" s="1"/>
  <c r="O3248" i="3" a="1"/>
  <c r="O3248" i="3" s="1"/>
  <c r="O3249" i="3" a="1"/>
  <c r="O3249" i="3" s="1"/>
  <c r="O3250" i="3" a="1"/>
  <c r="O3250" i="3" s="1"/>
  <c r="O3251" i="3" a="1"/>
  <c r="O3251" i="3" s="1"/>
  <c r="O3252" i="3" a="1"/>
  <c r="O3252" i="3" s="1"/>
  <c r="O3253" i="3" a="1"/>
  <c r="O3253" i="3" s="1"/>
  <c r="O3254" i="3" a="1"/>
  <c r="O3254" i="3" s="1"/>
  <c r="O3255" i="3" a="1"/>
  <c r="O3255" i="3" s="1"/>
  <c r="O3256" i="3" a="1"/>
  <c r="O3256" i="3" s="1"/>
  <c r="O3257" i="3" a="1"/>
  <c r="O3257" i="3" s="1"/>
  <c r="O3258" i="3" a="1"/>
  <c r="O3258" i="3" s="1"/>
  <c r="O3259" i="3" a="1"/>
  <c r="O3259" i="3" s="1"/>
  <c r="O3260" i="3" a="1"/>
  <c r="O3260" i="3" s="1"/>
  <c r="O3261" i="3" a="1"/>
  <c r="O3261" i="3" s="1"/>
  <c r="O3262" i="3" a="1"/>
  <c r="O3262" i="3" s="1"/>
  <c r="O3263" i="3" a="1"/>
  <c r="O3263" i="3" s="1"/>
  <c r="O3264" i="3" a="1"/>
  <c r="O3264" i="3" s="1"/>
  <c r="O3265" i="3" a="1"/>
  <c r="O3265" i="3" s="1"/>
  <c r="O3266" i="3" a="1"/>
  <c r="O3266" i="3" s="1"/>
  <c r="O3267" i="3" a="1"/>
  <c r="O3267" i="3" s="1"/>
  <c r="O3268" i="3" a="1"/>
  <c r="O3268" i="3" s="1"/>
  <c r="O3269" i="3" a="1"/>
  <c r="O3269" i="3" s="1"/>
  <c r="O3270" i="3" a="1"/>
  <c r="O3270" i="3" s="1"/>
  <c r="O3271" i="3" a="1"/>
  <c r="O3271" i="3" s="1"/>
  <c r="O3272" i="3" a="1"/>
  <c r="O3272" i="3" s="1"/>
  <c r="O3273" i="3" a="1"/>
  <c r="O3273" i="3" s="1"/>
  <c r="O3274" i="3" a="1"/>
  <c r="O3274" i="3" s="1"/>
  <c r="O3275" i="3" a="1"/>
  <c r="O3275" i="3" s="1"/>
  <c r="O3276" i="3" a="1"/>
  <c r="O3276" i="3" s="1"/>
  <c r="O3291" i="3" a="1"/>
  <c r="O3291" i="3" s="1"/>
  <c r="P3291" i="3" s="1" a="1"/>
  <c r="P3291" i="3" s="1"/>
  <c r="O3292" i="3" a="1"/>
  <c r="O3292" i="3" s="1"/>
  <c r="P3292" i="3" s="1" a="1"/>
  <c r="P3292" i="3" s="1"/>
  <c r="O3293" i="3" a="1"/>
  <c r="O3293" i="3" s="1"/>
  <c r="P3293" i="3" s="1" a="1"/>
  <c r="P3293" i="3" s="1"/>
  <c r="O3294" i="3" a="1"/>
  <c r="O3294" i="3" s="1"/>
  <c r="P3294" i="3" s="1" a="1"/>
  <c r="P3294" i="3" s="1"/>
  <c r="O3295" i="3" a="1"/>
  <c r="O3295" i="3" s="1"/>
  <c r="P3295" i="3" s="1" a="1"/>
  <c r="P3295" i="3" s="1"/>
  <c r="O3296" i="3" a="1"/>
  <c r="O3296" i="3" s="1"/>
  <c r="P3296" i="3" s="1" a="1"/>
  <c r="P3296" i="3" s="1"/>
  <c r="O3297" i="3" a="1"/>
  <c r="O3297" i="3" s="1"/>
  <c r="P3297" i="3" s="1" a="1"/>
  <c r="P3297" i="3" s="1"/>
  <c r="O3298" i="3" a="1"/>
  <c r="O3298" i="3" s="1"/>
  <c r="P3298" i="3" s="1" a="1"/>
  <c r="P3298" i="3" s="1"/>
  <c r="O3299" i="3" a="1"/>
  <c r="O3299" i="3" s="1"/>
  <c r="P3299" i="3" s="1" a="1"/>
  <c r="P3299" i="3" s="1"/>
  <c r="O3300" i="3" a="1"/>
  <c r="O3300" i="3" s="1"/>
  <c r="P3300" i="3" s="1" a="1"/>
  <c r="P3300" i="3" s="1"/>
  <c r="O3301" i="3" a="1"/>
  <c r="O3301" i="3" s="1"/>
  <c r="P3301" i="3" s="1" a="1"/>
  <c r="P3301" i="3" s="1"/>
  <c r="O3302" i="3" a="1"/>
  <c r="O3302" i="3" s="1"/>
  <c r="P3302" i="3" s="1" a="1"/>
  <c r="P3302" i="3" s="1"/>
  <c r="O3303" i="3" a="1"/>
  <c r="O3303" i="3" s="1"/>
  <c r="P3303" i="3" s="1" a="1"/>
  <c r="P3303" i="3" s="1"/>
  <c r="O3304" i="3" a="1"/>
  <c r="O3304" i="3" s="1"/>
  <c r="P3304" i="3" s="1" a="1"/>
  <c r="P3304" i="3" s="1"/>
  <c r="O3377" i="3" a="1"/>
  <c r="O3377" i="3" s="1"/>
  <c r="O3378" i="3" a="1"/>
  <c r="O3378" i="3" s="1"/>
  <c r="O3379" i="3" a="1"/>
  <c r="O3379" i="3" s="1"/>
  <c r="O3380" i="3" a="1"/>
  <c r="O3380" i="3" s="1"/>
  <c r="O3381" i="3" a="1"/>
  <c r="O3381" i="3" s="1"/>
  <c r="O3382" i="3" a="1"/>
  <c r="O3382" i="3" s="1"/>
  <c r="O3383" i="3" a="1"/>
  <c r="O3383" i="3" s="1"/>
  <c r="O3384" i="3" a="1"/>
  <c r="O3384" i="3" s="1"/>
  <c r="O3385" i="3" a="1"/>
  <c r="O3385" i="3" s="1"/>
  <c r="O3386" i="3" a="1"/>
  <c r="O3386" i="3" s="1"/>
  <c r="O3387" i="3" a="1"/>
  <c r="O3387" i="3" s="1"/>
  <c r="O3388" i="3" a="1"/>
  <c r="O3388" i="3" s="1"/>
  <c r="O3389" i="3" a="1"/>
  <c r="O3389" i="3" s="1"/>
  <c r="O3390" i="3" a="1"/>
  <c r="O3390" i="3" s="1"/>
  <c r="O3391" i="3" a="1"/>
  <c r="O3391" i="3" s="1"/>
  <c r="O3392" i="3" a="1"/>
  <c r="O3392" i="3" s="1"/>
  <c r="O3393" i="3" a="1"/>
  <c r="O3393" i="3" s="1"/>
  <c r="O3394" i="3" a="1"/>
  <c r="O3394" i="3" s="1"/>
  <c r="O3395" i="3" a="1"/>
  <c r="O3395" i="3" s="1"/>
  <c r="O3396" i="3" a="1"/>
  <c r="O3396" i="3" s="1"/>
  <c r="O3397" i="3" a="1"/>
  <c r="O3397" i="3" s="1"/>
  <c r="O3398" i="3" a="1"/>
  <c r="O3398" i="3" s="1"/>
  <c r="O3399" i="3" a="1"/>
  <c r="O3399" i="3" s="1"/>
  <c r="O3400" i="3" a="1"/>
  <c r="O3400" i="3" s="1"/>
  <c r="O3401" i="3" a="1"/>
  <c r="O3401" i="3" s="1"/>
  <c r="O3402" i="3" a="1"/>
  <c r="O3402" i="3" s="1"/>
  <c r="O3403" i="3" a="1"/>
  <c r="O3403" i="3" s="1"/>
  <c r="O3404" i="3" a="1"/>
  <c r="O3404" i="3" s="1"/>
  <c r="O3405" i="3" a="1"/>
  <c r="O3405" i="3" s="1"/>
  <c r="O3406" i="3" a="1"/>
  <c r="O3406" i="3" s="1"/>
  <c r="O3407" i="3" a="1"/>
  <c r="O3407" i="3" s="1"/>
  <c r="O3408" i="3" a="1"/>
  <c r="O3408" i="3" s="1"/>
  <c r="O3409" i="3" a="1"/>
  <c r="O3409" i="3" s="1"/>
  <c r="O3410" i="3" a="1"/>
  <c r="O3410" i="3" s="1"/>
  <c r="O3411" i="3" a="1"/>
  <c r="O3411" i="3" s="1"/>
  <c r="O3412" i="3" a="1"/>
  <c r="O3412" i="3" s="1"/>
  <c r="O3413" i="3" a="1"/>
  <c r="O3413" i="3" s="1"/>
  <c r="O3414" i="3" a="1"/>
  <c r="O3414" i="3" s="1"/>
  <c r="O3415" i="3" a="1"/>
  <c r="O3415" i="3" s="1"/>
  <c r="O3416" i="3" a="1"/>
  <c r="O3416" i="3" s="1"/>
  <c r="O3417" i="3" a="1"/>
  <c r="O3417" i="3" s="1"/>
  <c r="O3418" i="3" a="1"/>
  <c r="O3418" i="3" s="1"/>
  <c r="O3419" i="3" a="1"/>
  <c r="O3419" i="3" s="1"/>
  <c r="O3420" i="3" a="1"/>
  <c r="O3420" i="3" s="1"/>
  <c r="O3421" i="3" a="1"/>
  <c r="O3421" i="3" s="1"/>
  <c r="O3422" i="3" a="1"/>
  <c r="O3422" i="3" s="1"/>
  <c r="O3423" i="3" a="1"/>
  <c r="O3423" i="3" s="1"/>
  <c r="O3424" i="3" a="1"/>
  <c r="O3424" i="3" s="1"/>
  <c r="O3425" i="3" a="1"/>
  <c r="O3425" i="3" s="1"/>
  <c r="O3426" i="3" a="1"/>
  <c r="O3426" i="3" s="1"/>
  <c r="O3427" i="3" a="1"/>
  <c r="O3427" i="3" s="1"/>
  <c r="O3428" i="3" a="1"/>
  <c r="O3428" i="3" s="1"/>
  <c r="O3429" i="3" a="1"/>
  <c r="O3429" i="3" s="1"/>
  <c r="O3430" i="3" a="1"/>
  <c r="O3430" i="3" s="1"/>
  <c r="O3431" i="3" a="1"/>
  <c r="O3431" i="3" s="1"/>
  <c r="O3432" i="3" a="1"/>
  <c r="O3432" i="3" s="1"/>
  <c r="O3433" i="3" a="1"/>
  <c r="O3433" i="3" s="1"/>
  <c r="O3434" i="3" a="1"/>
  <c r="O3434" i="3" s="1"/>
  <c r="O3435" i="3" a="1"/>
  <c r="O3435" i="3" s="1"/>
  <c r="O3436" i="3" a="1"/>
  <c r="O3436" i="3" s="1"/>
  <c r="O3437" i="3" a="1"/>
  <c r="O3437" i="3" s="1"/>
  <c r="O3438" i="3" a="1"/>
  <c r="O3438" i="3" s="1"/>
  <c r="O3439" i="3" a="1"/>
  <c r="O3439" i="3" s="1"/>
  <c r="O3440" i="3" a="1"/>
  <c r="O3440" i="3" s="1"/>
  <c r="O3441" i="3" a="1"/>
  <c r="O3441" i="3" s="1"/>
  <c r="O3442" i="3" a="1"/>
  <c r="O3442" i="3" s="1"/>
  <c r="O3443" i="3" a="1"/>
  <c r="O3443" i="3" s="1"/>
  <c r="O3444" i="3" a="1"/>
  <c r="O3444" i="3" s="1"/>
  <c r="O3445" i="3" a="1"/>
  <c r="O3445" i="3" s="1"/>
  <c r="O3446" i="3" a="1"/>
  <c r="O3446" i="3" s="1"/>
  <c r="O3447" i="3" a="1"/>
  <c r="O3447" i="3" s="1"/>
  <c r="O3448" i="3" a="1"/>
  <c r="O3448" i="3" s="1"/>
  <c r="O3495" i="3" a="1"/>
  <c r="O3495" i="3" s="1"/>
  <c r="O3496" i="3" a="1"/>
  <c r="O3496" i="3" s="1"/>
  <c r="O3497" i="3" a="1"/>
  <c r="O3497" i="3" s="1"/>
  <c r="O3498" i="3" a="1"/>
  <c r="O3498" i="3" s="1"/>
  <c r="O3499" i="3" a="1"/>
  <c r="O3499" i="3" s="1"/>
  <c r="O3500" i="3" a="1"/>
  <c r="O3500" i="3" s="1"/>
  <c r="O3501" i="3" a="1"/>
  <c r="O3501" i="3" s="1"/>
  <c r="O3502" i="3" a="1"/>
  <c r="O3502" i="3" s="1"/>
  <c r="O3503" i="3" a="1"/>
  <c r="O3503" i="3" s="1"/>
  <c r="O3504" i="3" a="1"/>
  <c r="O3504" i="3" s="1"/>
  <c r="O3505" i="3" a="1"/>
  <c r="O3505" i="3" s="1"/>
  <c r="O3506" i="3" a="1"/>
  <c r="O3506" i="3" s="1"/>
  <c r="O3507" i="3" a="1"/>
  <c r="O3507" i="3" s="1"/>
  <c r="O3508" i="3" a="1"/>
  <c r="O3508" i="3" s="1"/>
  <c r="O3509" i="3" a="1"/>
  <c r="O3509" i="3" s="1"/>
  <c r="O3510" i="3" a="1"/>
  <c r="O3510" i="3" s="1"/>
  <c r="O3511" i="3" a="1"/>
  <c r="O3511" i="3" s="1"/>
  <c r="O3512" i="3" a="1"/>
  <c r="O3512" i="3" s="1"/>
  <c r="O3513" i="3" a="1"/>
  <c r="O3513" i="3" s="1"/>
  <c r="O3514" i="3" a="1"/>
  <c r="O3514" i="3" s="1"/>
  <c r="O3515" i="3" a="1"/>
  <c r="O3515" i="3" s="1"/>
  <c r="O3516" i="3" a="1"/>
  <c r="O3516" i="3" s="1"/>
  <c r="O3517" i="3" a="1"/>
  <c r="O3517" i="3" s="1"/>
  <c r="O3518" i="3" a="1"/>
  <c r="O3518" i="3" s="1"/>
  <c r="O3519" i="3" a="1"/>
  <c r="O3519" i="3" s="1"/>
  <c r="O3520" i="3" a="1"/>
  <c r="O3520" i="3" s="1"/>
  <c r="O3521" i="3" a="1"/>
  <c r="O3521" i="3" s="1"/>
  <c r="O3522" i="3" a="1"/>
  <c r="O3522" i="3" s="1"/>
  <c r="O3523" i="3" a="1"/>
  <c r="O3523" i="3" s="1"/>
  <c r="O3524" i="3" a="1"/>
  <c r="O3524" i="3" s="1"/>
  <c r="O3525" i="3" a="1"/>
  <c r="O3525" i="3" s="1"/>
  <c r="O3526" i="3" a="1"/>
  <c r="O3526" i="3" s="1"/>
  <c r="O3527" i="3" a="1"/>
  <c r="O3527" i="3" s="1"/>
  <c r="O3528" i="3" a="1"/>
  <c r="O3528" i="3" s="1"/>
  <c r="O3529" i="3" a="1"/>
  <c r="O3529" i="3" s="1"/>
  <c r="O3530" i="3" a="1"/>
  <c r="O3530" i="3" s="1"/>
  <c r="O3531" i="3" a="1"/>
  <c r="O3531" i="3" s="1"/>
  <c r="O3532" i="3" a="1"/>
  <c r="O3532" i="3" s="1"/>
  <c r="O3533" i="3" a="1"/>
  <c r="O3533" i="3" s="1"/>
  <c r="O3534" i="3" a="1"/>
  <c r="O3534" i="3" s="1"/>
  <c r="O3535" i="3" a="1"/>
  <c r="O3535" i="3" s="1"/>
  <c r="O3536" i="3" a="1"/>
  <c r="O3536" i="3" s="1"/>
  <c r="O3537" i="3" a="1"/>
  <c r="O3537" i="3" s="1"/>
  <c r="O3538" i="3" a="1"/>
  <c r="O3538" i="3" s="1"/>
  <c r="O3539" i="3" a="1"/>
  <c r="O3539" i="3" s="1"/>
  <c r="O3540" i="3" a="1"/>
  <c r="O3540" i="3" s="1"/>
  <c r="O3619" i="3" a="1"/>
  <c r="O3619" i="3" s="1"/>
  <c r="O3620" i="3" a="1"/>
  <c r="O3620" i="3" s="1"/>
  <c r="O3621" i="3" a="1"/>
  <c r="O3621" i="3" s="1"/>
  <c r="O3622" i="3" a="1"/>
  <c r="O3622" i="3" s="1"/>
  <c r="O3623" i="3" a="1"/>
  <c r="O3623" i="3" s="1"/>
  <c r="O3624" i="3" a="1"/>
  <c r="O3624" i="3" s="1"/>
  <c r="O3625" i="3" a="1"/>
  <c r="O3625" i="3" s="1"/>
  <c r="O3626" i="3" a="1"/>
  <c r="O3626" i="3" s="1"/>
  <c r="O3627" i="3" a="1"/>
  <c r="O3627" i="3" s="1"/>
  <c r="O3628" i="3" a="1"/>
  <c r="O3628" i="3" s="1"/>
  <c r="O3629" i="3" a="1"/>
  <c r="O3629" i="3" s="1"/>
  <c r="O3630" i="3" a="1"/>
  <c r="O3630" i="3" s="1"/>
  <c r="O3631" i="3" a="1"/>
  <c r="O3631" i="3" s="1"/>
  <c r="O3632" i="3" a="1"/>
  <c r="O3632" i="3" s="1"/>
  <c r="O3633" i="3" a="1"/>
  <c r="O3633" i="3" s="1"/>
  <c r="O3634" i="3" a="1"/>
  <c r="O3634" i="3" s="1"/>
  <c r="O3635" i="3" a="1"/>
  <c r="O3635" i="3" s="1"/>
  <c r="O3636" i="3" a="1"/>
  <c r="O3636" i="3" s="1"/>
  <c r="O3637" i="3" a="1"/>
  <c r="O3637" i="3" s="1"/>
  <c r="O3638" i="3" a="1"/>
  <c r="O3638" i="3" s="1"/>
  <c r="O3639" i="3" a="1"/>
  <c r="O3639" i="3" s="1"/>
  <c r="O3640" i="3" a="1"/>
  <c r="O3640" i="3" s="1"/>
  <c r="O3641" i="3" a="1"/>
  <c r="O3641" i="3" s="1"/>
  <c r="O3642" i="3" a="1"/>
  <c r="O3642" i="3" s="1"/>
  <c r="O3643" i="3" a="1"/>
  <c r="O3643" i="3" s="1"/>
  <c r="O3644" i="3" a="1"/>
  <c r="O3644" i="3" s="1"/>
  <c r="O3645" i="3" a="1"/>
  <c r="O3645" i="3" s="1"/>
  <c r="O3646" i="3" a="1"/>
  <c r="O3646" i="3" s="1"/>
  <c r="O3647" i="3" a="1"/>
  <c r="O3647" i="3" s="1"/>
  <c r="O3648" i="3" a="1"/>
  <c r="O3648" i="3" s="1"/>
  <c r="O3649" i="3" a="1"/>
  <c r="O3649" i="3" s="1"/>
  <c r="O3650" i="3" a="1"/>
  <c r="O3650" i="3" s="1"/>
  <c r="O3651" i="3" a="1"/>
  <c r="O3651" i="3" s="1"/>
  <c r="O3652" i="3" a="1"/>
  <c r="O3652" i="3" s="1"/>
  <c r="O3653" i="3" a="1"/>
  <c r="O3653" i="3" s="1"/>
  <c r="O3654" i="3" a="1"/>
  <c r="O3654" i="3" s="1"/>
  <c r="O3655" i="3" a="1"/>
  <c r="O3655" i="3" s="1"/>
  <c r="O3656" i="3" a="1"/>
  <c r="O3656" i="3" s="1"/>
  <c r="O3657" i="3" a="1"/>
  <c r="O3657" i="3" s="1"/>
  <c r="O3658" i="3" a="1"/>
  <c r="O3658" i="3" s="1"/>
  <c r="O3659" i="3" a="1"/>
  <c r="O3659" i="3" s="1"/>
  <c r="O3660" i="3" a="1"/>
  <c r="O3660" i="3" s="1"/>
  <c r="O3661" i="3" a="1"/>
  <c r="O3661" i="3" s="1"/>
  <c r="O3662" i="3" a="1"/>
  <c r="O3662" i="3" s="1"/>
  <c r="O3663" i="3" a="1"/>
  <c r="O3663" i="3" s="1"/>
  <c r="O3664" i="3" a="1"/>
  <c r="O3664" i="3" s="1"/>
  <c r="O3665" i="3" a="1"/>
  <c r="O3665" i="3" s="1"/>
  <c r="O3666" i="3" a="1"/>
  <c r="O3666" i="3" s="1"/>
  <c r="O3667" i="3" a="1"/>
  <c r="O3667" i="3" s="1"/>
  <c r="O3668" i="3" a="1"/>
  <c r="O3668" i="3" s="1"/>
  <c r="O3669" i="3" a="1"/>
  <c r="O3669" i="3" s="1"/>
  <c r="O3670" i="3" a="1"/>
  <c r="O3670" i="3" s="1"/>
  <c r="O3671" i="3" a="1"/>
  <c r="O3671" i="3" s="1"/>
  <c r="O3672" i="3" a="1"/>
  <c r="O3672" i="3" s="1"/>
  <c r="O3673" i="3" a="1"/>
  <c r="O3673" i="3" s="1"/>
  <c r="O3674" i="3" a="1"/>
  <c r="O3674" i="3" s="1"/>
  <c r="O3675" i="3" a="1"/>
  <c r="O3675" i="3" s="1"/>
  <c r="O3676" i="3" a="1"/>
  <c r="O3676" i="3" s="1"/>
  <c r="O3677" i="3" a="1"/>
  <c r="O3677" i="3" s="1"/>
  <c r="O3678" i="3" a="1"/>
  <c r="O3678" i="3" s="1"/>
  <c r="O3679" i="3" a="1"/>
  <c r="O3679" i="3" s="1"/>
  <c r="O3680" i="3" a="1"/>
  <c r="O3680" i="3" s="1"/>
  <c r="O3681" i="3" a="1"/>
  <c r="O3681" i="3" s="1"/>
  <c r="O3682" i="3" a="1"/>
  <c r="O3682" i="3" s="1"/>
  <c r="O3683" i="3" a="1"/>
  <c r="O3683" i="3" s="1"/>
  <c r="O3684" i="3" a="1"/>
  <c r="O3684" i="3" s="1"/>
  <c r="O3685" i="3" a="1"/>
  <c r="O3685" i="3" s="1"/>
  <c r="O3686" i="3" a="1"/>
  <c r="O3686" i="3" s="1"/>
  <c r="O3687" i="3" a="1"/>
  <c r="O3687" i="3" s="1"/>
  <c r="O3688" i="3" a="1"/>
  <c r="O3688" i="3" s="1"/>
  <c r="O3689" i="3" a="1"/>
  <c r="O3689" i="3" s="1"/>
  <c r="O3690" i="3" a="1"/>
  <c r="O3690" i="3" s="1"/>
  <c r="O3691" i="3" a="1"/>
  <c r="O3691" i="3" s="1"/>
  <c r="O3692" i="3" a="1"/>
  <c r="O3692" i="3" s="1"/>
  <c r="O3693" i="3" a="1"/>
  <c r="O3693" i="3" s="1"/>
  <c r="O3694" i="3" a="1"/>
  <c r="O3694" i="3" s="1"/>
  <c r="O3695" i="3" a="1"/>
  <c r="O3695" i="3" s="1"/>
  <c r="O3696" i="3" a="1"/>
  <c r="O3696" i="3" s="1"/>
  <c r="O3709" i="3" a="1"/>
  <c r="O3709" i="3" s="1"/>
  <c r="O3710" i="3" a="1"/>
  <c r="O3710" i="3" s="1"/>
  <c r="O3711" i="3" a="1"/>
  <c r="O3711" i="3" s="1"/>
  <c r="O3712" i="3" a="1"/>
  <c r="O3712" i="3" s="1"/>
  <c r="O3713" i="3" a="1"/>
  <c r="O3713" i="3" s="1"/>
  <c r="O3714" i="3" a="1"/>
  <c r="O3714" i="3" s="1"/>
  <c r="O3715" i="3" a="1"/>
  <c r="O3715" i="3" s="1"/>
  <c r="O3716" i="3" a="1"/>
  <c r="O3716" i="3" s="1"/>
  <c r="O3717" i="3" a="1"/>
  <c r="O3717" i="3" s="1"/>
  <c r="O3718" i="3" a="1"/>
  <c r="O3718" i="3" s="1"/>
  <c r="O3719" i="3" a="1"/>
  <c r="O3719" i="3" s="1"/>
  <c r="O3720" i="3" a="1"/>
  <c r="O3720" i="3" s="1"/>
  <c r="O3725" i="3" a="1"/>
  <c r="O3725" i="3" s="1"/>
  <c r="P3725" i="3" s="1" a="1"/>
  <c r="P3725" i="3" s="1"/>
  <c r="O3726" i="3" a="1"/>
  <c r="O3726" i="3" s="1"/>
  <c r="P3726" i="3" s="1" a="1"/>
  <c r="P3726" i="3" s="1"/>
  <c r="O3727" i="3" a="1"/>
  <c r="O3727" i="3" s="1"/>
  <c r="P3727" i="3" s="1" a="1"/>
  <c r="P3727" i="3" s="1"/>
  <c r="O3728" i="3" a="1"/>
  <c r="O3728" i="3" s="1"/>
  <c r="P3728" i="3" s="1" a="1"/>
  <c r="P3728" i="3" s="1"/>
  <c r="O3731" i="3" a="1"/>
  <c r="O3731" i="3" s="1"/>
  <c r="O3732" i="3" a="1"/>
  <c r="O3732" i="3" s="1"/>
  <c r="O3768" i="3" a="1"/>
  <c r="O3768" i="3" s="1"/>
  <c r="O3769" i="3" a="1"/>
  <c r="O3769" i="3" s="1"/>
  <c r="O3770" i="3" a="1"/>
  <c r="O3770" i="3" s="1"/>
  <c r="O3771" i="3" a="1"/>
  <c r="O3771" i="3" s="1"/>
  <c r="O3772" i="3" a="1"/>
  <c r="O3772" i="3" s="1"/>
  <c r="O3773" i="3" a="1"/>
  <c r="O3773" i="3" s="1"/>
  <c r="O3774" i="3" a="1"/>
  <c r="O3774" i="3" s="1"/>
  <c r="O3775" i="3" a="1"/>
  <c r="O3775" i="3" s="1"/>
  <c r="O3776" i="3" a="1"/>
  <c r="O3776" i="3" s="1"/>
  <c r="O3777" i="3" a="1"/>
  <c r="O3777" i="3" s="1"/>
  <c r="O3778" i="3" a="1"/>
  <c r="O3778" i="3" s="1"/>
  <c r="O3779" i="3" a="1"/>
  <c r="O3779" i="3" s="1"/>
  <c r="O3780" i="3" a="1"/>
  <c r="O3780" i="3" s="1"/>
  <c r="O3781" i="3" a="1"/>
  <c r="O3781" i="3" s="1"/>
  <c r="O3782" i="3" a="1"/>
  <c r="O3782" i="3" s="1"/>
  <c r="O3783" i="3" a="1"/>
  <c r="O3783" i="3" s="1"/>
  <c r="O3784" i="3" a="1"/>
  <c r="O3784" i="3" s="1"/>
  <c r="O3785" i="3" a="1"/>
  <c r="O3785" i="3" s="1"/>
  <c r="O3786" i="3" a="1"/>
  <c r="O3786" i="3" s="1"/>
  <c r="O3787" i="3" a="1"/>
  <c r="O3787" i="3" s="1"/>
  <c r="O3788" i="3" a="1"/>
  <c r="O3788" i="3" s="1"/>
  <c r="O3789" i="3" a="1"/>
  <c r="O3789" i="3" s="1"/>
  <c r="O3790" i="3" a="1"/>
  <c r="O3790" i="3" s="1"/>
  <c r="O3791" i="3" a="1"/>
  <c r="O3791" i="3" s="1"/>
  <c r="O3792" i="3" a="1"/>
  <c r="O3792" i="3" s="1"/>
  <c r="O3793" i="3" a="1"/>
  <c r="O3793" i="3" s="1"/>
  <c r="O3794" i="3" a="1"/>
  <c r="O3794" i="3" s="1"/>
  <c r="O3795" i="3" a="1"/>
  <c r="O3795" i="3" s="1"/>
  <c r="O3796" i="3" a="1"/>
  <c r="O3796" i="3" s="1"/>
  <c r="O3797" i="3" a="1"/>
  <c r="O3797" i="3" s="1"/>
  <c r="O3798" i="3" a="1"/>
  <c r="O3798" i="3" s="1"/>
  <c r="O3799" i="3" a="1"/>
  <c r="O3799" i="3" s="1"/>
  <c r="O3800" i="3" a="1"/>
  <c r="O3800" i="3" s="1"/>
  <c r="O3801" i="3" a="1"/>
  <c r="O3801" i="3" s="1"/>
  <c r="O3802" i="3" a="1"/>
  <c r="O3802" i="3" s="1"/>
  <c r="O3804" i="3" a="1"/>
  <c r="O3804" i="3" s="1"/>
  <c r="P3804" i="3" s="1" a="1"/>
  <c r="P3804" i="3" s="1"/>
  <c r="O3809" i="3" a="1"/>
  <c r="O3809" i="3" s="1"/>
  <c r="P3809" i="3" s="1" a="1"/>
  <c r="P3809" i="3" s="1"/>
  <c r="O3810" i="3" a="1"/>
  <c r="O3810" i="3" s="1"/>
  <c r="P3810" i="3" s="1" a="1"/>
  <c r="P3810" i="3" s="1"/>
  <c r="O3811" i="3" a="1"/>
  <c r="O3811" i="3" s="1"/>
  <c r="P3811" i="3" s="1" a="1"/>
  <c r="P3811" i="3" s="1"/>
  <c r="O3812" i="3" a="1"/>
  <c r="O3812" i="3" s="1"/>
  <c r="P3812" i="3" s="1" a="1"/>
  <c r="P3812" i="3" s="1"/>
  <c r="O3838" i="3" a="1"/>
  <c r="O3838" i="3" s="1"/>
  <c r="O3839" i="3" a="1"/>
  <c r="O3839" i="3" s="1"/>
  <c r="O3840" i="3" a="1"/>
  <c r="O3840" i="3" s="1"/>
  <c r="O3841" i="3" a="1"/>
  <c r="O3841" i="3" s="1"/>
  <c r="O3842" i="3" a="1"/>
  <c r="O3842" i="3" s="1"/>
  <c r="O3843" i="3" a="1"/>
  <c r="O3843" i="3" s="1"/>
  <c r="O3844" i="3" a="1"/>
  <c r="O3844" i="3" s="1"/>
  <c r="O3845" i="3" a="1"/>
  <c r="O3845" i="3" s="1"/>
  <c r="O3846" i="3" a="1"/>
  <c r="O3846" i="3" s="1"/>
  <c r="O3847" i="3" a="1"/>
  <c r="O3847" i="3" s="1"/>
  <c r="O3848" i="3" a="1"/>
  <c r="O3848" i="3" s="1"/>
  <c r="O3849" i="3" a="1"/>
  <c r="O3849" i="3" s="1"/>
  <c r="O3850" i="3" a="1"/>
  <c r="O3850" i="3" s="1"/>
  <c r="O3851" i="3" a="1"/>
  <c r="O3851" i="3" s="1"/>
  <c r="O3852" i="3" a="1"/>
  <c r="O3852" i="3" s="1"/>
  <c r="O3853" i="3" a="1"/>
  <c r="O3853" i="3" s="1"/>
  <c r="O3854" i="3" a="1"/>
  <c r="O3854" i="3" s="1"/>
  <c r="O3855" i="3" a="1"/>
  <c r="O3855" i="3" s="1"/>
  <c r="O3856" i="3" a="1"/>
  <c r="O3856" i="3" s="1"/>
  <c r="O3857" i="3" a="1"/>
  <c r="O3857" i="3" s="1"/>
  <c r="O3858" i="3" a="1"/>
  <c r="O3858" i="3" s="1"/>
  <c r="O3859" i="3" a="1"/>
  <c r="O3859" i="3" s="1"/>
  <c r="O3860" i="3" a="1"/>
  <c r="O3860" i="3" s="1"/>
  <c r="O3861" i="3" a="1"/>
  <c r="O3861" i="3" s="1"/>
  <c r="O3862" i="3" a="1"/>
  <c r="O3862" i="3" s="1"/>
  <c r="O3899" i="3" a="1"/>
  <c r="O3899" i="3" s="1"/>
  <c r="O3900" i="3" a="1"/>
  <c r="O3900" i="3" s="1"/>
  <c r="O3901" i="3" a="1"/>
  <c r="O3901" i="3" s="1"/>
  <c r="O3902" i="3" a="1"/>
  <c r="O3902" i="3" s="1"/>
  <c r="O3903" i="3" a="1"/>
  <c r="O3903" i="3" s="1"/>
  <c r="O3904" i="3" a="1"/>
  <c r="O3904" i="3" s="1"/>
  <c r="O3905" i="3" a="1"/>
  <c r="O3905" i="3" s="1"/>
  <c r="O3906" i="3" a="1"/>
  <c r="O3906" i="3" s="1"/>
  <c r="O3907" i="3" a="1"/>
  <c r="O3907" i="3" s="1"/>
  <c r="O3908" i="3" a="1"/>
  <c r="O3908" i="3" s="1"/>
  <c r="O3909" i="3" a="1"/>
  <c r="O3909" i="3" s="1"/>
  <c r="O3910" i="3" a="1"/>
  <c r="O3910" i="3" s="1"/>
  <c r="O3911" i="3" a="1"/>
  <c r="O3911" i="3" s="1"/>
  <c r="O3912" i="3" a="1"/>
  <c r="O3912" i="3" s="1"/>
  <c r="O3913" i="3" a="1"/>
  <c r="O3913" i="3" s="1"/>
  <c r="O3914" i="3" a="1"/>
  <c r="O3914" i="3" s="1"/>
  <c r="O3915" i="3" a="1"/>
  <c r="O3915" i="3" s="1"/>
  <c r="O3916" i="3" a="1"/>
  <c r="O3916" i="3" s="1"/>
  <c r="O3917" i="3" a="1"/>
  <c r="O3917" i="3" s="1"/>
  <c r="O3918" i="3" a="1"/>
  <c r="O3918" i="3" s="1"/>
  <c r="O3919" i="3" a="1"/>
  <c r="O3919" i="3" s="1"/>
  <c r="O3920" i="3" a="1"/>
  <c r="O3920" i="3" s="1"/>
  <c r="O3921" i="3" a="1"/>
  <c r="O3921" i="3" s="1"/>
  <c r="O3922" i="3" a="1"/>
  <c r="O3922" i="3" s="1"/>
  <c r="O3923" i="3" a="1"/>
  <c r="O3923" i="3" s="1"/>
  <c r="O3924" i="3" a="1"/>
  <c r="O3924" i="3" s="1"/>
  <c r="O3925" i="3" a="1"/>
  <c r="O3925" i="3" s="1"/>
  <c r="O3926" i="3" a="1"/>
  <c r="O3926" i="3" s="1"/>
  <c r="O3927" i="3" a="1"/>
  <c r="O3927" i="3" s="1"/>
  <c r="O3928" i="3" a="1"/>
  <c r="O3928" i="3" s="1"/>
  <c r="O3929" i="3" a="1"/>
  <c r="O3929" i="3" s="1"/>
  <c r="O3930" i="3" a="1"/>
  <c r="O3930" i="3" s="1"/>
  <c r="O3931" i="3" a="1"/>
  <c r="O3931" i="3" s="1"/>
  <c r="O3932" i="3" a="1"/>
  <c r="O3932" i="3" s="1"/>
  <c r="O3933" i="3" a="1"/>
  <c r="O3933" i="3" s="1"/>
  <c r="O3934" i="3" a="1"/>
  <c r="O3934" i="3" s="1"/>
  <c r="O3965" i="3" a="1"/>
  <c r="O3965" i="3" s="1"/>
  <c r="O3966" i="3" a="1"/>
  <c r="O3966" i="3" s="1"/>
  <c r="O3967" i="3" a="1"/>
  <c r="O3967" i="3" s="1"/>
  <c r="O3968" i="3" a="1"/>
  <c r="O3968" i="3" s="1"/>
  <c r="O3969" i="3" a="1"/>
  <c r="O3969" i="3" s="1"/>
  <c r="O3970" i="3" a="1"/>
  <c r="O3970" i="3" s="1"/>
  <c r="O3971" i="3" a="1"/>
  <c r="O3971" i="3" s="1"/>
  <c r="O3972" i="3" a="1"/>
  <c r="O3972" i="3" s="1"/>
  <c r="O3973" i="3" a="1"/>
  <c r="O3973" i="3" s="1"/>
  <c r="O3974" i="3" a="1"/>
  <c r="O3974" i="3" s="1"/>
  <c r="O3975" i="3" a="1"/>
  <c r="O3975" i="3" s="1"/>
  <c r="O3976" i="3" a="1"/>
  <c r="O3976" i="3" s="1"/>
  <c r="O3977" i="3" a="1"/>
  <c r="O3977" i="3" s="1"/>
  <c r="O3978" i="3" a="1"/>
  <c r="O3978" i="3" s="1"/>
  <c r="O3979" i="3" a="1"/>
  <c r="O3979" i="3" s="1"/>
  <c r="O3980" i="3" a="1"/>
  <c r="O3980" i="3" s="1"/>
  <c r="O3981" i="3" a="1"/>
  <c r="O3981" i="3" s="1"/>
  <c r="O3982" i="3" a="1"/>
  <c r="O3982" i="3" s="1"/>
  <c r="O3983" i="3" a="1"/>
  <c r="O3983" i="3" s="1"/>
  <c r="O3984" i="3" a="1"/>
  <c r="O3984" i="3" s="1"/>
  <c r="O3985" i="3" a="1"/>
  <c r="O3985" i="3" s="1"/>
  <c r="O3986" i="3" a="1"/>
  <c r="O3986" i="3" s="1"/>
  <c r="O3987" i="3" a="1"/>
  <c r="O3987" i="3" s="1"/>
  <c r="O3988" i="3" a="1"/>
  <c r="O3988" i="3" s="1"/>
  <c r="O3989" i="3" a="1"/>
  <c r="O3989" i="3" s="1"/>
  <c r="O3990" i="3" a="1"/>
  <c r="O3990" i="3" s="1"/>
  <c r="O3991" i="3" a="1"/>
  <c r="O3991" i="3" s="1"/>
  <c r="O3992" i="3" a="1"/>
  <c r="O3992" i="3" s="1"/>
  <c r="O3993" i="3" a="1"/>
  <c r="O3993" i="3" s="1"/>
  <c r="O3994" i="3" a="1"/>
  <c r="O3994" i="3" s="1"/>
  <c r="O4030" i="3" a="1"/>
  <c r="O4030" i="3" s="1"/>
  <c r="O4031" i="3" a="1"/>
  <c r="O4031" i="3" s="1"/>
  <c r="O4032" i="3" a="1"/>
  <c r="O4032" i="3" s="1"/>
  <c r="O4033" i="3" a="1"/>
  <c r="O4033" i="3" s="1"/>
  <c r="O4034" i="3" a="1"/>
  <c r="O4034" i="3" s="1"/>
  <c r="O4035" i="3" a="1"/>
  <c r="O4035" i="3" s="1"/>
  <c r="O4036" i="3" a="1"/>
  <c r="O4036" i="3" s="1"/>
  <c r="O4037" i="3" a="1"/>
  <c r="O4037" i="3" s="1"/>
  <c r="O4038" i="3" a="1"/>
  <c r="O4038" i="3" s="1"/>
  <c r="O4039" i="3" a="1"/>
  <c r="O4039" i="3" s="1"/>
  <c r="O4040" i="3" a="1"/>
  <c r="O4040" i="3" s="1"/>
  <c r="O4041" i="3" a="1"/>
  <c r="O4041" i="3" s="1"/>
  <c r="O4042" i="3" a="1"/>
  <c r="O4042" i="3" s="1"/>
  <c r="O4043" i="3" a="1"/>
  <c r="O4043" i="3" s="1"/>
  <c r="O4044" i="3" a="1"/>
  <c r="O4044" i="3" s="1"/>
  <c r="O4045" i="3" a="1"/>
  <c r="O4045" i="3" s="1"/>
  <c r="O4046" i="3" a="1"/>
  <c r="O4046" i="3" s="1"/>
  <c r="O4047" i="3" a="1"/>
  <c r="O4047" i="3" s="1"/>
  <c r="O4048" i="3" a="1"/>
  <c r="O4048" i="3" s="1"/>
  <c r="O4049" i="3" a="1"/>
  <c r="O4049" i="3" s="1"/>
  <c r="O4050" i="3" a="1"/>
  <c r="O4050" i="3" s="1"/>
  <c r="O4051" i="3" a="1"/>
  <c r="O4051" i="3" s="1"/>
  <c r="O4052" i="3" a="1"/>
  <c r="O4052" i="3" s="1"/>
  <c r="O4053" i="3" a="1"/>
  <c r="O4053" i="3" s="1"/>
  <c r="O4054" i="3" a="1"/>
  <c r="O4054" i="3" s="1"/>
  <c r="O4055" i="3" a="1"/>
  <c r="O4055" i="3" s="1"/>
  <c r="O4056" i="3" a="1"/>
  <c r="O4056" i="3" s="1"/>
  <c r="O4057" i="3" a="1"/>
  <c r="O4057" i="3" s="1"/>
  <c r="O4058" i="3" a="1"/>
  <c r="O4058" i="3" s="1"/>
  <c r="O4059" i="3" a="1"/>
  <c r="O4059" i="3" s="1"/>
  <c r="O4060" i="3" a="1"/>
  <c r="O4060" i="3" s="1"/>
  <c r="O4061" i="3" a="1"/>
  <c r="O4061" i="3" s="1"/>
  <c r="O4062" i="3" a="1"/>
  <c r="O4062" i="3" s="1"/>
  <c r="O4063" i="3" a="1"/>
  <c r="O4063" i="3" s="1"/>
  <c r="O4064" i="3" a="1"/>
  <c r="O4064" i="3" s="1"/>
  <c r="O4075" i="3" a="1"/>
  <c r="O4075" i="3" s="1"/>
  <c r="P4075" i="3" s="1" a="1"/>
  <c r="P4075" i="3" s="1"/>
  <c r="O4076" i="3" a="1"/>
  <c r="O4076" i="3" s="1"/>
  <c r="P4076" i="3" s="1" a="1"/>
  <c r="P4076" i="3" s="1"/>
  <c r="O4077" i="3" a="1"/>
  <c r="O4077" i="3" s="1"/>
  <c r="P4077" i="3" s="1" a="1"/>
  <c r="P4077" i="3" s="1"/>
  <c r="O4078" i="3" a="1"/>
  <c r="O4078" i="3" s="1"/>
  <c r="P4078" i="3" s="1" a="1"/>
  <c r="P4078" i="3" s="1"/>
  <c r="O4079" i="3" a="1"/>
  <c r="O4079" i="3" s="1"/>
  <c r="P4079" i="3" s="1" a="1"/>
  <c r="P4079" i="3" s="1"/>
  <c r="O4080" i="3" a="1"/>
  <c r="O4080" i="3" s="1"/>
  <c r="P4080" i="3" s="1" a="1"/>
  <c r="P4080" i="3" s="1"/>
  <c r="O4081" i="3" a="1"/>
  <c r="O4081" i="3" s="1"/>
  <c r="P4081" i="3" s="1" a="1"/>
  <c r="P4081" i="3" s="1"/>
  <c r="O4082" i="3" a="1"/>
  <c r="O4082" i="3" s="1"/>
  <c r="P4082" i="3" s="1" a="1"/>
  <c r="P4082" i="3" s="1"/>
  <c r="O4083" i="3" a="1"/>
  <c r="O4083" i="3" s="1"/>
  <c r="P4083" i="3" s="1" a="1"/>
  <c r="P4083" i="3" s="1"/>
  <c r="O4084" i="3" a="1"/>
  <c r="O4084" i="3" s="1"/>
  <c r="P4084" i="3" s="1" a="1"/>
  <c r="P4084" i="3" s="1"/>
  <c r="O4095" i="3" a="1"/>
  <c r="O4095" i="3" s="1"/>
  <c r="O4096" i="3" a="1"/>
  <c r="O4096" i="3" s="1"/>
  <c r="O4097" i="3" a="1"/>
  <c r="O4097" i="3" s="1"/>
  <c r="O4098" i="3" a="1"/>
  <c r="O4098" i="3" s="1"/>
  <c r="O4099" i="3" a="1"/>
  <c r="O4099" i="3" s="1"/>
  <c r="O4100" i="3" a="1"/>
  <c r="O4100" i="3" s="1"/>
  <c r="O4101" i="3" a="1"/>
  <c r="O4101" i="3" s="1"/>
  <c r="O4102" i="3" a="1"/>
  <c r="O4102" i="3" s="1"/>
  <c r="O4103" i="3" a="1"/>
  <c r="O4103" i="3" s="1"/>
  <c r="O4104" i="3" a="1"/>
  <c r="O4104" i="3" s="1"/>
  <c r="O4180" i="3" a="1"/>
  <c r="O4180" i="3" s="1"/>
  <c r="O4181" i="3" a="1"/>
  <c r="O4181" i="3" s="1"/>
  <c r="O4182" i="3" a="1"/>
  <c r="O4182" i="3" s="1"/>
  <c r="O4183" i="3" a="1"/>
  <c r="O4183" i="3" s="1"/>
  <c r="O4184" i="3" a="1"/>
  <c r="O4184" i="3" s="1"/>
  <c r="O4185" i="3" a="1"/>
  <c r="O4185" i="3" s="1"/>
  <c r="O4186" i="3" a="1"/>
  <c r="O4186" i="3" s="1"/>
  <c r="O4187" i="3" a="1"/>
  <c r="O4187" i="3" s="1"/>
  <c r="O4188" i="3" a="1"/>
  <c r="O4188" i="3" s="1"/>
  <c r="O4189" i="3" a="1"/>
  <c r="O4189" i="3" s="1"/>
  <c r="O4190" i="3" a="1"/>
  <c r="O4190" i="3" s="1"/>
  <c r="O4191" i="3" a="1"/>
  <c r="O4191" i="3" s="1"/>
  <c r="O4192" i="3" a="1"/>
  <c r="O4192" i="3" s="1"/>
  <c r="O4193" i="3" a="1"/>
  <c r="O4193" i="3" s="1"/>
  <c r="O4194" i="3" a="1"/>
  <c r="O4194" i="3" s="1"/>
  <c r="O4195" i="3" a="1"/>
  <c r="O4195" i="3" s="1"/>
  <c r="O4196" i="3" a="1"/>
  <c r="O4196" i="3" s="1"/>
  <c r="O4197" i="3" a="1"/>
  <c r="O4197" i="3" s="1"/>
  <c r="O4198" i="3" a="1"/>
  <c r="O4198" i="3" s="1"/>
  <c r="O4199" i="3" a="1"/>
  <c r="O4199" i="3" s="1"/>
  <c r="O4200" i="3" a="1"/>
  <c r="O4200" i="3" s="1"/>
  <c r="O4201" i="3" a="1"/>
  <c r="O4201" i="3" s="1"/>
  <c r="O4202" i="3" a="1"/>
  <c r="O4202" i="3" s="1"/>
  <c r="O4203" i="3" a="1"/>
  <c r="O4203" i="3" s="1"/>
  <c r="O4204" i="3" a="1"/>
  <c r="O4204" i="3" s="1"/>
  <c r="O4205" i="3" a="1"/>
  <c r="O4205" i="3" s="1"/>
  <c r="O4206" i="3" a="1"/>
  <c r="O4206" i="3" s="1"/>
  <c r="O4207" i="3" a="1"/>
  <c r="O4207" i="3" s="1"/>
  <c r="O4208" i="3" a="1"/>
  <c r="O4208" i="3" s="1"/>
  <c r="O4209" i="3" a="1"/>
  <c r="O4209" i="3" s="1"/>
  <c r="O4210" i="3" a="1"/>
  <c r="O4210" i="3" s="1"/>
  <c r="O4211" i="3" a="1"/>
  <c r="O4211" i="3" s="1"/>
  <c r="O4212" i="3" a="1"/>
  <c r="O4212" i="3" s="1"/>
  <c r="O4213" i="3" a="1"/>
  <c r="O4213" i="3" s="1"/>
  <c r="O4214" i="3" a="1"/>
  <c r="O4214" i="3" s="1"/>
  <c r="O4215" i="3" a="1"/>
  <c r="O4215" i="3" s="1"/>
  <c r="O4216" i="3" a="1"/>
  <c r="O4216" i="3" s="1"/>
  <c r="O4217" i="3" a="1"/>
  <c r="O4217" i="3" s="1"/>
  <c r="O4218" i="3" a="1"/>
  <c r="O4218" i="3" s="1"/>
  <c r="O4219" i="3" a="1"/>
  <c r="O4219" i="3" s="1"/>
  <c r="O4220" i="3" a="1"/>
  <c r="O4220" i="3" s="1"/>
  <c r="O4221" i="3" a="1"/>
  <c r="O4221" i="3" s="1"/>
  <c r="O4222" i="3" a="1"/>
  <c r="O4222" i="3" s="1"/>
  <c r="O4223" i="3" a="1"/>
  <c r="O4223" i="3" s="1"/>
  <c r="O4224" i="3" a="1"/>
  <c r="O4224" i="3" s="1"/>
  <c r="O4225" i="3" a="1"/>
  <c r="O4225" i="3" s="1"/>
  <c r="O4226" i="3" a="1"/>
  <c r="O4226" i="3" s="1"/>
  <c r="O4227" i="3" a="1"/>
  <c r="O4227" i="3" s="1"/>
  <c r="O4228" i="3" a="1"/>
  <c r="O4228" i="3" s="1"/>
  <c r="O4229" i="3" a="1"/>
  <c r="O4229" i="3" s="1"/>
  <c r="O4230" i="3" a="1"/>
  <c r="O4230" i="3" s="1"/>
  <c r="O4231" i="3" a="1"/>
  <c r="O4231" i="3" s="1"/>
  <c r="O4232" i="3" a="1"/>
  <c r="O4232" i="3" s="1"/>
  <c r="O4233" i="3" a="1"/>
  <c r="O4233" i="3" s="1"/>
  <c r="O4234" i="3" a="1"/>
  <c r="O4234" i="3" s="1"/>
  <c r="O4235" i="3" a="1"/>
  <c r="O4235" i="3" s="1"/>
  <c r="O4236" i="3" a="1"/>
  <c r="O4236" i="3" s="1"/>
  <c r="O4237" i="3" a="1"/>
  <c r="O4237" i="3" s="1"/>
  <c r="O4238" i="3" a="1"/>
  <c r="O4238" i="3" s="1"/>
  <c r="O4239" i="3" a="1"/>
  <c r="O4239" i="3" s="1"/>
  <c r="O4240" i="3" a="1"/>
  <c r="O4240" i="3" s="1"/>
  <c r="O4241" i="3" a="1"/>
  <c r="O4241" i="3" s="1"/>
  <c r="O4242" i="3" a="1"/>
  <c r="O4242" i="3" s="1"/>
  <c r="O4243" i="3" a="1"/>
  <c r="O4243" i="3" s="1"/>
  <c r="O4244" i="3" a="1"/>
  <c r="O4244" i="3" s="1"/>
  <c r="O4245" i="3" a="1"/>
  <c r="O4245" i="3" s="1"/>
  <c r="O4246" i="3" a="1"/>
  <c r="O4246" i="3" s="1"/>
  <c r="O4247" i="3" a="1"/>
  <c r="O4247" i="3" s="1"/>
  <c r="O4248" i="3" a="1"/>
  <c r="O4248" i="3" s="1"/>
  <c r="O4249" i="3" a="1"/>
  <c r="O4249" i="3" s="1"/>
  <c r="O4250" i="3" a="1"/>
  <c r="O4250" i="3" s="1"/>
  <c r="O4251" i="3" a="1"/>
  <c r="O4251" i="3" s="1"/>
  <c r="O4252" i="3" a="1"/>
  <c r="O4252" i="3" s="1"/>
  <c r="O4253" i="3" a="1"/>
  <c r="O4253" i="3" s="1"/>
  <c r="O4254" i="3" a="1"/>
  <c r="O4254" i="3" s="1"/>
  <c r="O4330" i="3" a="1"/>
  <c r="O4330" i="3" s="1"/>
  <c r="O4331" i="3" a="1"/>
  <c r="O4331" i="3" s="1"/>
  <c r="O4332" i="3" a="1"/>
  <c r="O4332" i="3" s="1"/>
  <c r="O4333" i="3" a="1"/>
  <c r="O4333" i="3" s="1"/>
  <c r="O4334" i="3" a="1"/>
  <c r="O4334" i="3" s="1"/>
  <c r="O4335" i="3" a="1"/>
  <c r="O4335" i="3" s="1"/>
  <c r="O4336" i="3" a="1"/>
  <c r="O4336" i="3" s="1"/>
  <c r="O4337" i="3" a="1"/>
  <c r="O4337" i="3" s="1"/>
  <c r="O4338" i="3" a="1"/>
  <c r="O4338" i="3" s="1"/>
  <c r="O4339" i="3" a="1"/>
  <c r="O4339" i="3" s="1"/>
  <c r="O4340" i="3" a="1"/>
  <c r="O4340" i="3" s="1"/>
  <c r="O4341" i="3" a="1"/>
  <c r="O4341" i="3" s="1"/>
  <c r="O4342" i="3" a="1"/>
  <c r="O4342" i="3" s="1"/>
  <c r="O4343" i="3" a="1"/>
  <c r="O4343" i="3" s="1"/>
  <c r="O4344" i="3" a="1"/>
  <c r="O4344" i="3" s="1"/>
  <c r="O4345" i="3" a="1"/>
  <c r="O4345" i="3" s="1"/>
  <c r="O4346" i="3" a="1"/>
  <c r="O4346" i="3" s="1"/>
  <c r="O4347" i="3" a="1"/>
  <c r="O4347" i="3" s="1"/>
  <c r="O4348" i="3" a="1"/>
  <c r="O4348" i="3" s="1"/>
  <c r="O4349" i="3" a="1"/>
  <c r="O4349" i="3" s="1"/>
  <c r="O4350" i="3" a="1"/>
  <c r="O4350" i="3" s="1"/>
  <c r="O4351" i="3" a="1"/>
  <c r="O4351" i="3" s="1"/>
  <c r="O4352" i="3" a="1"/>
  <c r="O4352" i="3" s="1"/>
  <c r="O4353" i="3" a="1"/>
  <c r="O4353" i="3" s="1"/>
  <c r="O4354" i="3" a="1"/>
  <c r="O4354" i="3" s="1"/>
  <c r="O4355" i="3" a="1"/>
  <c r="O4355" i="3" s="1"/>
  <c r="O4356" i="3" a="1"/>
  <c r="O4356" i="3" s="1"/>
  <c r="O4357" i="3" a="1"/>
  <c r="O4357" i="3" s="1"/>
  <c r="O4358" i="3" a="1"/>
  <c r="O4358" i="3" s="1"/>
  <c r="O4359" i="3" a="1"/>
  <c r="O4359" i="3" s="1"/>
  <c r="O4360" i="3" a="1"/>
  <c r="O4360" i="3" s="1"/>
  <c r="O4361" i="3" a="1"/>
  <c r="O4361" i="3" s="1"/>
  <c r="O4362" i="3" a="1"/>
  <c r="O4362" i="3" s="1"/>
  <c r="O4363" i="3" a="1"/>
  <c r="O4363" i="3" s="1"/>
  <c r="O4364" i="3" a="1"/>
  <c r="O4364" i="3" s="1"/>
  <c r="O4365" i="3" a="1"/>
  <c r="O4365" i="3" s="1"/>
  <c r="O4366" i="3" a="1"/>
  <c r="O4366" i="3" s="1"/>
  <c r="O4367" i="3" a="1"/>
  <c r="O4367" i="3" s="1"/>
  <c r="O4368" i="3" a="1"/>
  <c r="O4368" i="3" s="1"/>
  <c r="O4369" i="3" a="1"/>
  <c r="O4369" i="3" s="1"/>
  <c r="O4370" i="3" a="1"/>
  <c r="O4370" i="3" s="1"/>
  <c r="O4371" i="3" a="1"/>
  <c r="O4371" i="3" s="1"/>
  <c r="O4372" i="3" a="1"/>
  <c r="O4372" i="3" s="1"/>
  <c r="O4373" i="3" a="1"/>
  <c r="O4373" i="3" s="1"/>
  <c r="O4374" i="3" a="1"/>
  <c r="O4374" i="3" s="1"/>
  <c r="O4375" i="3" a="1"/>
  <c r="O4375" i="3" s="1"/>
  <c r="O4376" i="3" a="1"/>
  <c r="O4376" i="3" s="1"/>
  <c r="O4377" i="3" a="1"/>
  <c r="O4377" i="3" s="1"/>
  <c r="O4378" i="3" a="1"/>
  <c r="O4378" i="3" s="1"/>
  <c r="O4379" i="3" a="1"/>
  <c r="O4379" i="3" s="1"/>
  <c r="O4380" i="3" a="1"/>
  <c r="O4380" i="3" s="1"/>
  <c r="O4381" i="3" a="1"/>
  <c r="O4381" i="3" s="1"/>
  <c r="O4382" i="3" a="1"/>
  <c r="O4382" i="3" s="1"/>
  <c r="O4383" i="3" a="1"/>
  <c r="O4383" i="3" s="1"/>
  <c r="O4384" i="3" a="1"/>
  <c r="O4384" i="3" s="1"/>
  <c r="O4385" i="3" a="1"/>
  <c r="O4385" i="3" s="1"/>
  <c r="O4386" i="3" a="1"/>
  <c r="O4386" i="3" s="1"/>
  <c r="O4387" i="3" a="1"/>
  <c r="O4387" i="3" s="1"/>
  <c r="O4388" i="3" a="1"/>
  <c r="O4388" i="3" s="1"/>
  <c r="O4389" i="3" a="1"/>
  <c r="O4389" i="3" s="1"/>
  <c r="O4390" i="3" a="1"/>
  <c r="O4390" i="3" s="1"/>
  <c r="O4391" i="3" a="1"/>
  <c r="O4391" i="3" s="1"/>
  <c r="O4392" i="3" a="1"/>
  <c r="O4392" i="3" s="1"/>
  <c r="O4393" i="3" a="1"/>
  <c r="O4393" i="3" s="1"/>
  <c r="O4394" i="3" a="1"/>
  <c r="O4394" i="3" s="1"/>
  <c r="O4395" i="3" a="1"/>
  <c r="O4395" i="3" s="1"/>
  <c r="O4396" i="3" a="1"/>
  <c r="O4396" i="3" s="1"/>
  <c r="O4397" i="3" a="1"/>
  <c r="O4397" i="3" s="1"/>
  <c r="O4398" i="3" a="1"/>
  <c r="O4398" i="3" s="1"/>
  <c r="O4399" i="3" a="1"/>
  <c r="O4399" i="3" s="1"/>
  <c r="O4400" i="3" a="1"/>
  <c r="O4400" i="3" s="1"/>
  <c r="O4401" i="3" a="1"/>
  <c r="O4401" i="3" s="1"/>
  <c r="O4402" i="3" a="1"/>
  <c r="O4402" i="3" s="1"/>
  <c r="O4403" i="3" a="1"/>
  <c r="O4403" i="3" s="1"/>
  <c r="O4404" i="3" a="1"/>
  <c r="O4404" i="3" s="1"/>
  <c r="O4454" i="3" a="1"/>
  <c r="O4454" i="3" s="1"/>
  <c r="O4455" i="3" a="1"/>
  <c r="O4455" i="3" s="1"/>
  <c r="O4456" i="3" a="1"/>
  <c r="O4456" i="3" s="1"/>
  <c r="O4457" i="3" a="1"/>
  <c r="O4457" i="3" s="1"/>
  <c r="O4458" i="3" a="1"/>
  <c r="O4458" i="3" s="1"/>
  <c r="O4459" i="3" a="1"/>
  <c r="O4459" i="3" s="1"/>
  <c r="O4460" i="3" a="1"/>
  <c r="O4460" i="3" s="1"/>
  <c r="O4461" i="3" a="1"/>
  <c r="O4461" i="3" s="1"/>
  <c r="O4462" i="3" a="1"/>
  <c r="O4462" i="3" s="1"/>
  <c r="O4463" i="3" a="1"/>
  <c r="O4463" i="3" s="1"/>
  <c r="O4464" i="3" a="1"/>
  <c r="O4464" i="3" s="1"/>
  <c r="O4465" i="3" a="1"/>
  <c r="O4465" i="3" s="1"/>
  <c r="O4466" i="3" a="1"/>
  <c r="O4466" i="3" s="1"/>
  <c r="O4467" i="3" a="1"/>
  <c r="O4467" i="3" s="1"/>
  <c r="O4468" i="3" a="1"/>
  <c r="O4468" i="3" s="1"/>
  <c r="O4469" i="3" a="1"/>
  <c r="O4469" i="3" s="1"/>
  <c r="O4470" i="3" a="1"/>
  <c r="O4470" i="3" s="1"/>
  <c r="O4471" i="3" a="1"/>
  <c r="O4471" i="3" s="1"/>
  <c r="O4472" i="3" a="1"/>
  <c r="O4472" i="3" s="1"/>
  <c r="O4473" i="3" a="1"/>
  <c r="O4473" i="3" s="1"/>
  <c r="O4474" i="3" a="1"/>
  <c r="O4474" i="3" s="1"/>
  <c r="O4475" i="3" a="1"/>
  <c r="O4475" i="3" s="1"/>
  <c r="O4476" i="3" a="1"/>
  <c r="O4476" i="3" s="1"/>
  <c r="O4477" i="3" a="1"/>
  <c r="O4477" i="3" s="1"/>
  <c r="O4478" i="3" a="1"/>
  <c r="O4478" i="3" s="1"/>
  <c r="O4479" i="3" a="1"/>
  <c r="O4479" i="3" s="1"/>
  <c r="O4480" i="3" a="1"/>
  <c r="O4480" i="3" s="1"/>
  <c r="O4481" i="3" a="1"/>
  <c r="O4481" i="3" s="1"/>
  <c r="O4482" i="3" a="1"/>
  <c r="O4482" i="3" s="1"/>
  <c r="O4483" i="3" a="1"/>
  <c r="O4483" i="3" s="1"/>
  <c r="O4484" i="3" a="1"/>
  <c r="O4484" i="3" s="1"/>
  <c r="O4485" i="3" a="1"/>
  <c r="O4485" i="3" s="1"/>
  <c r="O4486" i="3" a="1"/>
  <c r="O4486" i="3" s="1"/>
  <c r="O4487" i="3" a="1"/>
  <c r="O4487" i="3" s="1"/>
  <c r="O4488" i="3" a="1"/>
  <c r="O4488" i="3" s="1"/>
  <c r="O4489" i="3" a="1"/>
  <c r="O4489" i="3" s="1"/>
  <c r="O4490" i="3" a="1"/>
  <c r="O4490" i="3" s="1"/>
  <c r="O4491" i="3" a="1"/>
  <c r="O4491" i="3" s="1"/>
  <c r="O4492" i="3" a="1"/>
  <c r="O4492" i="3" s="1"/>
  <c r="O4493" i="3" a="1"/>
  <c r="O4493" i="3" s="1"/>
  <c r="O4494" i="3" a="1"/>
  <c r="O4494" i="3" s="1"/>
  <c r="O4495" i="3" a="1"/>
  <c r="O4495" i="3" s="1"/>
  <c r="O4496" i="3" a="1"/>
  <c r="O4496" i="3" s="1"/>
  <c r="O4497" i="3" a="1"/>
  <c r="O4497" i="3" s="1"/>
  <c r="O4498" i="3" a="1"/>
  <c r="O4498" i="3" s="1"/>
  <c r="O4499" i="3" a="1"/>
  <c r="O4499" i="3" s="1"/>
  <c r="O4500" i="3" a="1"/>
  <c r="O4500" i="3" s="1"/>
  <c r="O4501" i="3" a="1"/>
  <c r="O4501" i="3" s="1"/>
  <c r="O4502" i="3" a="1"/>
  <c r="O4502" i="3" s="1"/>
  <c r="O4548" i="3" a="1"/>
  <c r="O4548" i="3" s="1"/>
  <c r="O4549" i="3" a="1"/>
  <c r="O4549" i="3" s="1"/>
  <c r="O4550" i="3" a="1"/>
  <c r="O4550" i="3" s="1"/>
  <c r="O4551" i="3" a="1"/>
  <c r="O4551" i="3" s="1"/>
  <c r="O4552" i="3" a="1"/>
  <c r="O4552" i="3" s="1"/>
  <c r="O4553" i="3" a="1"/>
  <c r="O4553" i="3" s="1"/>
  <c r="O4554" i="3" a="1"/>
  <c r="O4554" i="3" s="1"/>
  <c r="O4555" i="3" a="1"/>
  <c r="O4555" i="3" s="1"/>
  <c r="O4556" i="3" a="1"/>
  <c r="O4556" i="3" s="1"/>
  <c r="O4557" i="3" a="1"/>
  <c r="O4557" i="3" s="1"/>
  <c r="O4558" i="3" a="1"/>
  <c r="O4558" i="3" s="1"/>
  <c r="O4559" i="3" a="1"/>
  <c r="O4559" i="3" s="1"/>
  <c r="O4560" i="3" a="1"/>
  <c r="O4560" i="3" s="1"/>
  <c r="O4561" i="3" a="1"/>
  <c r="O4561" i="3" s="1"/>
  <c r="O4562" i="3" a="1"/>
  <c r="O4562" i="3" s="1"/>
  <c r="O4563" i="3" a="1"/>
  <c r="O4563" i="3" s="1"/>
  <c r="O4564" i="3" a="1"/>
  <c r="O4564" i="3" s="1"/>
  <c r="O4565" i="3" a="1"/>
  <c r="O4565" i="3" s="1"/>
  <c r="O4566" i="3" a="1"/>
  <c r="O4566" i="3" s="1"/>
  <c r="O4567" i="3" a="1"/>
  <c r="O4567" i="3" s="1"/>
  <c r="O4568" i="3" a="1"/>
  <c r="O4568" i="3" s="1"/>
  <c r="O4569" i="3" a="1"/>
  <c r="O4569" i="3" s="1"/>
  <c r="O4570" i="3" a="1"/>
  <c r="O4570" i="3" s="1"/>
  <c r="O4571" i="3" a="1"/>
  <c r="O4571" i="3" s="1"/>
  <c r="O4572" i="3" a="1"/>
  <c r="O4572" i="3" s="1"/>
  <c r="O4573" i="3" a="1"/>
  <c r="O4573" i="3" s="1"/>
  <c r="O4574" i="3" a="1"/>
  <c r="O4574" i="3" s="1"/>
  <c r="O4575" i="3" a="1"/>
  <c r="O4575" i="3" s="1"/>
  <c r="O4576" i="3" a="1"/>
  <c r="O4576" i="3" s="1"/>
  <c r="O4577" i="3" a="1"/>
  <c r="O4577" i="3" s="1"/>
  <c r="O4578" i="3" a="1"/>
  <c r="O4578" i="3" s="1"/>
  <c r="O4579" i="3" a="1"/>
  <c r="O4579" i="3" s="1"/>
  <c r="O4580" i="3" a="1"/>
  <c r="O4580" i="3" s="1"/>
  <c r="O4581" i="3" a="1"/>
  <c r="O4581" i="3" s="1"/>
  <c r="O4582" i="3" a="1"/>
  <c r="O4582" i="3" s="1"/>
  <c r="O4583" i="3" a="1"/>
  <c r="O4583" i="3" s="1"/>
  <c r="O4584" i="3" a="1"/>
  <c r="O4584" i="3" s="1"/>
  <c r="O4585" i="3" a="1"/>
  <c r="O4585" i="3" s="1"/>
  <c r="O4586" i="3" a="1"/>
  <c r="O4586" i="3" s="1"/>
  <c r="O4587" i="3" a="1"/>
  <c r="O4587" i="3" s="1"/>
  <c r="O4588" i="3" a="1"/>
  <c r="O4588" i="3" s="1"/>
  <c r="O4589" i="3" a="1"/>
  <c r="O4589" i="3" s="1"/>
  <c r="O4590" i="3" a="1"/>
  <c r="O4590" i="3" s="1"/>
  <c r="O4591" i="3" a="1"/>
  <c r="O4591" i="3" s="1"/>
  <c r="O4592" i="3" a="1"/>
  <c r="O4592" i="3" s="1"/>
  <c r="O4641" i="3" a="1"/>
  <c r="O4641" i="3" s="1"/>
  <c r="O4642" i="3" a="1"/>
  <c r="O4642" i="3" s="1"/>
  <c r="O4643" i="3" a="1"/>
  <c r="O4643" i="3" s="1"/>
  <c r="O4644" i="3" a="1"/>
  <c r="O4644" i="3" s="1"/>
  <c r="O4645" i="3" a="1"/>
  <c r="O4645" i="3" s="1"/>
  <c r="O4646" i="3" a="1"/>
  <c r="O4646" i="3" s="1"/>
  <c r="O4647" i="3" a="1"/>
  <c r="O4647" i="3" s="1"/>
  <c r="O4648" i="3" a="1"/>
  <c r="O4648" i="3" s="1"/>
  <c r="O4649" i="3" a="1"/>
  <c r="O4649" i="3" s="1"/>
  <c r="O4650" i="3" a="1"/>
  <c r="O4650" i="3" s="1"/>
  <c r="O4651" i="3" a="1"/>
  <c r="O4651" i="3" s="1"/>
  <c r="O4652" i="3" a="1"/>
  <c r="O4652" i="3" s="1"/>
  <c r="O4653" i="3" a="1"/>
  <c r="O4653" i="3" s="1"/>
  <c r="O4654" i="3" a="1"/>
  <c r="O4654" i="3" s="1"/>
  <c r="O4655" i="3" a="1"/>
  <c r="O4655" i="3" s="1"/>
  <c r="O4656" i="3" a="1"/>
  <c r="O4656" i="3" s="1"/>
  <c r="O4657" i="3" a="1"/>
  <c r="O4657" i="3" s="1"/>
  <c r="O4658" i="3" a="1"/>
  <c r="O4658" i="3" s="1"/>
  <c r="O4659" i="3" a="1"/>
  <c r="O4659" i="3" s="1"/>
  <c r="O4660" i="3" a="1"/>
  <c r="O4660" i="3" s="1"/>
  <c r="O4661" i="3" a="1"/>
  <c r="O4661" i="3" s="1"/>
  <c r="O4662" i="3" a="1"/>
  <c r="O4662" i="3" s="1"/>
  <c r="O4663" i="3" a="1"/>
  <c r="O4663" i="3" s="1"/>
  <c r="O4664" i="3" a="1"/>
  <c r="O4664" i="3" s="1"/>
  <c r="O4665" i="3" a="1"/>
  <c r="O4665" i="3" s="1"/>
  <c r="O4666" i="3" a="1"/>
  <c r="O4666" i="3" s="1"/>
  <c r="O4667" i="3" a="1"/>
  <c r="O4667" i="3" s="1"/>
  <c r="O4668" i="3" a="1"/>
  <c r="O4668" i="3" s="1"/>
  <c r="O4669" i="3" a="1"/>
  <c r="O4669" i="3" s="1"/>
  <c r="O4670" i="3" a="1"/>
  <c r="O4670" i="3" s="1"/>
  <c r="O4671" i="3" a="1"/>
  <c r="O4671" i="3" s="1"/>
  <c r="O4672" i="3" a="1"/>
  <c r="O4672" i="3" s="1"/>
  <c r="O4673" i="3" a="1"/>
  <c r="O4673" i="3" s="1"/>
  <c r="O4674" i="3" a="1"/>
  <c r="O4674" i="3" s="1"/>
  <c r="O4675" i="3" a="1"/>
  <c r="O4675" i="3" s="1"/>
  <c r="O4676" i="3" a="1"/>
  <c r="O4676" i="3" s="1"/>
  <c r="O4677" i="3" a="1"/>
  <c r="O4677" i="3" s="1"/>
  <c r="O4678" i="3" a="1"/>
  <c r="O4678" i="3" s="1"/>
  <c r="O4679" i="3" a="1"/>
  <c r="O4679" i="3" s="1"/>
  <c r="O4680" i="3" a="1"/>
  <c r="O4680" i="3" s="1"/>
  <c r="O4681" i="3" a="1"/>
  <c r="O4681" i="3" s="1"/>
  <c r="O4682" i="3" a="1"/>
  <c r="O4682" i="3" s="1"/>
  <c r="O4683" i="3" a="1"/>
  <c r="O4683" i="3" s="1"/>
  <c r="O4684" i="3" a="1"/>
  <c r="O4684" i="3" s="1"/>
  <c r="O4685" i="3" a="1"/>
  <c r="O4685" i="3" s="1"/>
  <c r="O4686" i="3" a="1"/>
  <c r="O4686" i="3" s="1"/>
  <c r="O4687" i="3" a="1"/>
  <c r="O4687" i="3" s="1"/>
  <c r="O4688" i="3" a="1"/>
  <c r="O4688" i="3" s="1"/>
  <c r="O4690" i="3" a="1"/>
  <c r="O4690" i="3" s="1"/>
  <c r="O4693" i="3" a="1"/>
  <c r="O4693" i="3" s="1"/>
  <c r="O4694" i="3" a="1"/>
  <c r="O4694" i="3" s="1"/>
  <c r="O4719" i="3" a="1"/>
  <c r="O4719" i="3" s="1"/>
  <c r="O4720" i="3" a="1"/>
  <c r="O4720" i="3" s="1"/>
  <c r="O4721" i="3" a="1"/>
  <c r="O4721" i="3" s="1"/>
  <c r="O4722" i="3" a="1"/>
  <c r="O4722" i="3" s="1"/>
  <c r="O4723" i="3" a="1"/>
  <c r="O4723" i="3" s="1"/>
  <c r="O4724" i="3" a="1"/>
  <c r="O4724" i="3" s="1"/>
  <c r="O4725" i="3" a="1"/>
  <c r="O4725" i="3" s="1"/>
  <c r="O4726" i="3" a="1"/>
  <c r="O4726" i="3" s="1"/>
  <c r="O4727" i="3" a="1"/>
  <c r="O4727" i="3" s="1"/>
  <c r="O4728" i="3" a="1"/>
  <c r="O4728" i="3" s="1"/>
  <c r="O4729" i="3" a="1"/>
  <c r="O4729" i="3" s="1"/>
  <c r="O4730" i="3" a="1"/>
  <c r="O4730" i="3" s="1"/>
  <c r="O4731" i="3" a="1"/>
  <c r="O4731" i="3" s="1"/>
  <c r="O4732" i="3" a="1"/>
  <c r="O4732" i="3" s="1"/>
  <c r="O4733" i="3" a="1"/>
  <c r="O4733" i="3" s="1"/>
  <c r="O4734" i="3" a="1"/>
  <c r="O4734" i="3" s="1"/>
  <c r="O4735" i="3" a="1"/>
  <c r="O4735" i="3" s="1"/>
  <c r="O4736" i="3" a="1"/>
  <c r="O4736" i="3" s="1"/>
  <c r="O4737" i="3" a="1"/>
  <c r="O4737" i="3" s="1"/>
  <c r="O4738" i="3" a="1"/>
  <c r="O4738" i="3" s="1"/>
  <c r="O4739" i="3" a="1"/>
  <c r="O4739" i="3" s="1"/>
  <c r="O4740" i="3" a="1"/>
  <c r="O4740" i="3" s="1"/>
  <c r="O4741" i="3" a="1"/>
  <c r="O4741" i="3" s="1"/>
  <c r="O4742" i="3" a="1"/>
  <c r="O4742" i="3" s="1"/>
  <c r="O4745" i="3" a="1"/>
  <c r="O4745" i="3" s="1"/>
  <c r="O4746" i="3" a="1"/>
  <c r="O4746" i="3" s="1"/>
  <c r="O4747" i="3" a="1"/>
  <c r="O4747" i="3" s="1"/>
  <c r="P4747" i="3" s="1" a="1"/>
  <c r="P4747" i="3" s="1"/>
  <c r="O4748" i="3" a="1"/>
  <c r="O4748" i="3" s="1"/>
  <c r="P4748" i="3" s="1" a="1"/>
  <c r="P4748" i="3" s="1"/>
  <c r="O4749" i="3" a="1"/>
  <c r="O4749" i="3" s="1"/>
  <c r="P4749" i="3" s="1" a="1"/>
  <c r="P4749" i="3" s="1"/>
  <c r="O4750" i="3" a="1"/>
  <c r="O4750" i="3" s="1"/>
  <c r="P4750" i="3" s="1" a="1"/>
  <c r="P4750" i="3" s="1"/>
  <c r="O4751" i="3" a="1"/>
  <c r="O4751" i="3" s="1"/>
  <c r="P4751" i="3" s="1" a="1"/>
  <c r="P4751" i="3" s="1"/>
  <c r="O4752" i="3" a="1"/>
  <c r="O4752" i="3" s="1"/>
  <c r="P4752" i="3" s="1" a="1"/>
  <c r="P4752" i="3" s="1"/>
  <c r="O4753" i="3" a="1"/>
  <c r="O4753" i="3" s="1"/>
  <c r="P4753" i="3" s="1" a="1"/>
  <c r="P4753" i="3" s="1"/>
  <c r="O4754" i="3" a="1"/>
  <c r="O4754" i="3" s="1"/>
  <c r="P4754" i="3" s="1" a="1"/>
  <c r="P4754" i="3" s="1"/>
  <c r="O4755" i="3" a="1"/>
  <c r="O4755" i="3" s="1"/>
  <c r="P4755" i="3" s="1" a="1"/>
  <c r="P4755" i="3" s="1"/>
  <c r="O4816" i="3" a="1"/>
  <c r="O4816" i="3" s="1"/>
  <c r="O4817" i="3" a="1"/>
  <c r="O4817" i="3" s="1"/>
  <c r="O4818" i="3" a="1"/>
  <c r="O4818" i="3" s="1"/>
  <c r="O4819" i="3" a="1"/>
  <c r="O4819" i="3" s="1"/>
  <c r="O4820" i="3" a="1"/>
  <c r="O4820" i="3" s="1"/>
  <c r="O4821" i="3" a="1"/>
  <c r="O4821" i="3" s="1"/>
  <c r="O4822" i="3" a="1"/>
  <c r="O4822" i="3" s="1"/>
  <c r="O4823" i="3" a="1"/>
  <c r="O4823" i="3" s="1"/>
  <c r="O4824" i="3" a="1"/>
  <c r="O4824" i="3" s="1"/>
  <c r="O4825" i="3" a="1"/>
  <c r="O4825" i="3" s="1"/>
  <c r="O4826" i="3" a="1"/>
  <c r="O4826" i="3" s="1"/>
  <c r="O4827" i="3" a="1"/>
  <c r="O4827" i="3" s="1"/>
  <c r="O4828" i="3" a="1"/>
  <c r="O4828" i="3" s="1"/>
  <c r="O4829" i="3" a="1"/>
  <c r="O4829" i="3" s="1"/>
  <c r="O4830" i="3" a="1"/>
  <c r="O4830" i="3" s="1"/>
  <c r="O4831" i="3" a="1"/>
  <c r="O4831" i="3" s="1"/>
  <c r="O4832" i="3" a="1"/>
  <c r="O4832" i="3" s="1"/>
  <c r="O4833" i="3" a="1"/>
  <c r="O4833" i="3" s="1"/>
  <c r="O4834" i="3" a="1"/>
  <c r="O4834" i="3" s="1"/>
  <c r="O4835" i="3" a="1"/>
  <c r="O4835" i="3" s="1"/>
  <c r="O4836" i="3" a="1"/>
  <c r="O4836" i="3" s="1"/>
  <c r="O4837" i="3" a="1"/>
  <c r="O4837" i="3" s="1"/>
  <c r="O4838" i="3" a="1"/>
  <c r="O4838" i="3" s="1"/>
  <c r="O4839" i="3" a="1"/>
  <c r="O4839" i="3" s="1"/>
  <c r="O4840" i="3" a="1"/>
  <c r="O4840" i="3" s="1"/>
  <c r="O4841" i="3" a="1"/>
  <c r="O4841" i="3" s="1"/>
  <c r="O4842" i="3" a="1"/>
  <c r="O4842" i="3" s="1"/>
  <c r="O4843" i="3" a="1"/>
  <c r="O4843" i="3" s="1"/>
  <c r="O4844" i="3" a="1"/>
  <c r="O4844" i="3" s="1"/>
  <c r="O4845" i="3" a="1"/>
  <c r="O4845" i="3" s="1"/>
  <c r="O4846" i="3" a="1"/>
  <c r="O4846" i="3" s="1"/>
  <c r="O4847" i="3" a="1"/>
  <c r="O4847" i="3" s="1"/>
  <c r="O4848" i="3" a="1"/>
  <c r="O4848" i="3" s="1"/>
  <c r="O4849" i="3" a="1"/>
  <c r="O4849" i="3" s="1"/>
  <c r="O4850" i="3" a="1"/>
  <c r="O4850" i="3" s="1"/>
  <c r="O4851" i="3" a="1"/>
  <c r="O4851" i="3" s="1"/>
  <c r="O4852" i="3" a="1"/>
  <c r="O4852" i="3" s="1"/>
  <c r="O4853" i="3" a="1"/>
  <c r="O4853" i="3" s="1"/>
  <c r="O4854" i="3" a="1"/>
  <c r="O4854" i="3" s="1"/>
  <c r="O4855" i="3" a="1"/>
  <c r="O4855" i="3" s="1"/>
  <c r="O4856" i="3" a="1"/>
  <c r="O4856" i="3" s="1"/>
  <c r="O4857" i="3" a="1"/>
  <c r="O4857" i="3" s="1"/>
  <c r="O4858" i="3" a="1"/>
  <c r="O4858" i="3" s="1"/>
  <c r="O4859" i="3" a="1"/>
  <c r="O4859" i="3" s="1"/>
  <c r="O4860" i="3" a="1"/>
  <c r="O4860" i="3" s="1"/>
  <c r="O4861" i="3" a="1"/>
  <c r="O4861" i="3" s="1"/>
  <c r="O4862" i="3" a="1"/>
  <c r="O4862" i="3" s="1"/>
  <c r="O4863" i="3" a="1"/>
  <c r="O4863" i="3" s="1"/>
  <c r="O4864" i="3" a="1"/>
  <c r="O4864" i="3" s="1"/>
  <c r="O4865" i="3" a="1"/>
  <c r="O4865" i="3" s="1"/>
  <c r="O4866" i="3" a="1"/>
  <c r="O4866" i="3" s="1"/>
  <c r="O4867" i="3" a="1"/>
  <c r="O4867" i="3" s="1"/>
  <c r="O4868" i="3" a="1"/>
  <c r="O4868" i="3" s="1"/>
  <c r="O4869" i="3" a="1"/>
  <c r="O4869" i="3" s="1"/>
  <c r="O4870" i="3" a="1"/>
  <c r="O4870" i="3" s="1"/>
  <c r="O4871" i="3" a="1"/>
  <c r="O4871" i="3" s="1"/>
  <c r="O4872" i="3" a="1"/>
  <c r="O4872" i="3" s="1"/>
  <c r="O4873" i="3" a="1"/>
  <c r="O4873" i="3" s="1"/>
  <c r="O4874" i="3" a="1"/>
  <c r="O4874" i="3" s="1"/>
  <c r="O4875" i="3" a="1"/>
  <c r="O4875" i="3" s="1"/>
  <c r="O4883" i="3" a="1"/>
  <c r="O4883" i="3" s="1"/>
  <c r="O4884" i="3" a="1"/>
  <c r="O4884" i="3" s="1"/>
  <c r="O4885" i="3" a="1"/>
  <c r="O4885" i="3" s="1"/>
  <c r="O4886" i="3" a="1"/>
  <c r="O4886" i="3" s="1"/>
  <c r="O4887" i="3" a="1"/>
  <c r="O4887" i="3" s="1"/>
  <c r="O4888" i="3" a="1"/>
  <c r="O4888" i="3" s="1"/>
  <c r="O4889" i="3" a="1"/>
  <c r="O4889" i="3" s="1"/>
  <c r="O4935" i="3" a="1"/>
  <c r="O4935" i="3" s="1"/>
  <c r="O4936" i="3" a="1"/>
  <c r="O4936" i="3" s="1"/>
  <c r="O4937" i="3" a="1"/>
  <c r="O4937" i="3" s="1"/>
  <c r="O4938" i="3" a="1"/>
  <c r="O4938" i="3" s="1"/>
  <c r="O4939" i="3" a="1"/>
  <c r="O4939" i="3" s="1"/>
  <c r="O4940" i="3" a="1"/>
  <c r="O4940" i="3" s="1"/>
  <c r="O4941" i="3" a="1"/>
  <c r="O4941" i="3" s="1"/>
  <c r="O4942" i="3" a="1"/>
  <c r="O4942" i="3" s="1"/>
  <c r="O4943" i="3" a="1"/>
  <c r="O4943" i="3" s="1"/>
  <c r="O4944" i="3" a="1"/>
  <c r="O4944" i="3" s="1"/>
  <c r="O4945" i="3" a="1"/>
  <c r="O4945" i="3" s="1"/>
  <c r="O4946" i="3" a="1"/>
  <c r="O4946" i="3" s="1"/>
  <c r="O4947" i="3" a="1"/>
  <c r="O4947" i="3" s="1"/>
  <c r="O4948" i="3" a="1"/>
  <c r="O4948" i="3" s="1"/>
  <c r="O4949" i="3" a="1"/>
  <c r="O4949" i="3" s="1"/>
  <c r="O4950" i="3" a="1"/>
  <c r="O4950" i="3" s="1"/>
  <c r="O4951" i="3" a="1"/>
  <c r="O4951" i="3" s="1"/>
  <c r="O4952" i="3" a="1"/>
  <c r="O4952" i="3" s="1"/>
  <c r="O4953" i="3" a="1"/>
  <c r="O4953" i="3" s="1"/>
  <c r="O4954" i="3" a="1"/>
  <c r="O4954" i="3" s="1"/>
  <c r="O4955" i="3" a="1"/>
  <c r="O4955" i="3" s="1"/>
  <c r="O4956" i="3" a="1"/>
  <c r="O4956" i="3" s="1"/>
  <c r="O4957" i="3" a="1"/>
  <c r="O4957" i="3" s="1"/>
  <c r="O4958" i="3" a="1"/>
  <c r="O4958" i="3" s="1"/>
  <c r="O4959" i="3" a="1"/>
  <c r="O4959" i="3" s="1"/>
  <c r="O4960" i="3" a="1"/>
  <c r="O4960" i="3" s="1"/>
  <c r="O4961" i="3" a="1"/>
  <c r="O4961" i="3" s="1"/>
  <c r="O4962" i="3" a="1"/>
  <c r="O4962" i="3" s="1"/>
  <c r="O4963" i="3" a="1"/>
  <c r="O4963" i="3" s="1"/>
  <c r="O4964" i="3" a="1"/>
  <c r="O4964" i="3" s="1"/>
  <c r="O4965" i="3" a="1"/>
  <c r="O4965" i="3" s="1"/>
  <c r="O4966" i="3" a="1"/>
  <c r="O4966" i="3" s="1"/>
  <c r="O4967" i="3" a="1"/>
  <c r="O4967" i="3" s="1"/>
  <c r="O4968" i="3" a="1"/>
  <c r="O4968" i="3" s="1"/>
  <c r="O4969" i="3" a="1"/>
  <c r="O4969" i="3" s="1"/>
  <c r="O4970" i="3" a="1"/>
  <c r="O4970" i="3" s="1"/>
  <c r="O4971" i="3" a="1"/>
  <c r="O4971" i="3" s="1"/>
  <c r="O4972" i="3" a="1"/>
  <c r="O4972" i="3" s="1"/>
  <c r="O4973" i="3" a="1"/>
  <c r="O4973" i="3" s="1"/>
  <c r="O4974" i="3" a="1"/>
  <c r="O4974" i="3" s="1"/>
  <c r="O4975" i="3" a="1"/>
  <c r="O4975" i="3" s="1"/>
  <c r="O4976" i="3" a="1"/>
  <c r="O4976" i="3" s="1"/>
  <c r="O4977" i="3" a="1"/>
  <c r="O4977" i="3" s="1"/>
  <c r="O4978" i="3" a="1"/>
  <c r="O4978" i="3" s="1"/>
  <c r="O4979" i="3" a="1"/>
  <c r="O4979" i="3" s="1"/>
  <c r="O4985" i="3" a="1"/>
  <c r="O4985" i="3" s="1"/>
  <c r="O4986" i="3" a="1"/>
  <c r="O4986" i="3" s="1"/>
  <c r="O4987" i="3" a="1"/>
  <c r="O4987" i="3" s="1"/>
  <c r="O4988" i="3" a="1"/>
  <c r="O4988" i="3" s="1"/>
  <c r="O4989" i="3" a="1"/>
  <c r="O4989" i="3" s="1"/>
  <c r="O4990" i="3" a="1"/>
  <c r="O4990" i="3" s="1"/>
  <c r="O4991" i="3" a="1"/>
  <c r="O4991" i="3" s="1"/>
  <c r="O4992" i="3" a="1"/>
  <c r="O4992" i="3" s="1"/>
  <c r="O4993" i="3" a="1"/>
  <c r="O4993" i="3" s="1"/>
  <c r="O4994" i="3" a="1"/>
  <c r="O4994" i="3" s="1"/>
  <c r="O4995" i="3" a="1"/>
  <c r="O4995" i="3" s="1"/>
  <c r="O4996" i="3" a="1"/>
  <c r="O4996" i="3" s="1"/>
  <c r="O4997" i="3" a="1"/>
  <c r="O4997" i="3" s="1"/>
  <c r="O4998" i="3" a="1"/>
  <c r="O4998" i="3" s="1"/>
  <c r="O4999" i="3" a="1"/>
  <c r="O4999" i="3" s="1"/>
  <c r="O5000" i="3" a="1"/>
  <c r="O5000" i="3" s="1"/>
  <c r="O5001" i="3" a="1"/>
  <c r="O5001" i="3" s="1"/>
  <c r="O5002" i="3" a="1"/>
  <c r="O5002" i="3" s="1"/>
  <c r="O5003" i="3" a="1"/>
  <c r="O5003" i="3" s="1"/>
  <c r="O5004" i="3" a="1"/>
  <c r="O5004" i="3" s="1"/>
  <c r="O5005" i="3" a="1"/>
  <c r="O5005" i="3" s="1"/>
  <c r="O5006" i="3" a="1"/>
  <c r="O5006" i="3" s="1"/>
  <c r="O5007" i="3" a="1"/>
  <c r="O5007" i="3" s="1"/>
  <c r="O5008" i="3" a="1"/>
  <c r="O5008" i="3" s="1"/>
  <c r="O5009" i="3" a="1"/>
  <c r="O5009" i="3" s="1"/>
  <c r="O5010" i="3" a="1"/>
  <c r="O5010" i="3" s="1"/>
  <c r="O5011" i="3" a="1"/>
  <c r="O5011" i="3" s="1"/>
  <c r="O5012" i="3" a="1"/>
  <c r="O5012" i="3" s="1"/>
  <c r="O5013" i="3" a="1"/>
  <c r="O5013" i="3" s="1"/>
  <c r="O5014" i="3" a="1"/>
  <c r="O5014" i="3" s="1"/>
  <c r="O5015" i="3" a="1"/>
  <c r="O5015" i="3" s="1"/>
  <c r="O5016" i="3" a="1"/>
  <c r="O5016" i="3" s="1"/>
  <c r="O5017" i="3" a="1"/>
  <c r="O5017" i="3" s="1"/>
  <c r="O5018" i="3" a="1"/>
  <c r="O5018" i="3" s="1"/>
  <c r="O5019" i="3" a="1"/>
  <c r="O5019" i="3" s="1"/>
  <c r="O5020" i="3" a="1"/>
  <c r="O5020" i="3" s="1"/>
  <c r="O5021" i="3" a="1"/>
  <c r="O5021" i="3" s="1"/>
  <c r="O5022" i="3" a="1"/>
  <c r="O5022" i="3" s="1"/>
  <c r="O5023" i="3" a="1"/>
  <c r="O5023" i="3" s="1"/>
  <c r="O5024" i="3" a="1"/>
  <c r="O5024" i="3" s="1"/>
  <c r="O5025" i="3" a="1"/>
  <c r="O5025" i="3" s="1"/>
  <c r="O5026" i="3" a="1"/>
  <c r="O5026" i="3" s="1"/>
  <c r="O5027" i="3" a="1"/>
  <c r="O5027" i="3" s="1"/>
  <c r="O5028" i="3" a="1"/>
  <c r="O5028" i="3" s="1"/>
  <c r="O5029" i="3" a="1"/>
  <c r="O5029" i="3" s="1"/>
  <c r="O5030" i="3" a="1"/>
  <c r="O5030" i="3" s="1"/>
  <c r="O5031" i="3" a="1"/>
  <c r="O5031" i="3" s="1"/>
  <c r="O5032" i="3" a="1"/>
  <c r="O5032" i="3" s="1"/>
  <c r="O5033" i="3" a="1"/>
  <c r="O5033" i="3" s="1"/>
  <c r="O5034" i="3" a="1"/>
  <c r="O5034" i="3" s="1"/>
  <c r="O5035" i="3" a="1"/>
  <c r="O5035" i="3" s="1"/>
  <c r="O5036" i="3" a="1"/>
  <c r="O5036" i="3" s="1"/>
  <c r="O5037" i="3" a="1"/>
  <c r="O5037" i="3" s="1"/>
  <c r="O5038" i="3" a="1"/>
  <c r="O5038" i="3" s="1"/>
  <c r="O5039" i="3" a="1"/>
  <c r="O5039" i="3" s="1"/>
  <c r="O5040" i="3" a="1"/>
  <c r="O5040" i="3" s="1"/>
  <c r="O5041" i="3" a="1"/>
  <c r="O5041" i="3" s="1"/>
  <c r="O5042" i="3" a="1"/>
  <c r="O5042" i="3" s="1"/>
  <c r="O5043" i="3" a="1"/>
  <c r="O5043" i="3" s="1"/>
  <c r="O5044" i="3" a="1"/>
  <c r="O5044" i="3" s="1"/>
  <c r="O5045" i="3" a="1"/>
  <c r="O5045" i="3" s="1"/>
  <c r="O5046" i="3" a="1"/>
  <c r="O5046" i="3" s="1"/>
  <c r="O5047" i="3" a="1"/>
  <c r="O5047" i="3" s="1"/>
  <c r="O5048" i="3" a="1"/>
  <c r="O5048" i="3" s="1"/>
  <c r="O5049" i="3" a="1"/>
  <c r="O5049" i="3" s="1"/>
  <c r="O5050" i="3" a="1"/>
  <c r="O5050" i="3" s="1"/>
  <c r="O5051" i="3" a="1"/>
  <c r="O5051" i="3" s="1"/>
  <c r="O5052" i="3" a="1"/>
  <c r="O5052" i="3" s="1"/>
  <c r="O5053" i="3" a="1"/>
  <c r="O5053" i="3" s="1"/>
  <c r="O5054" i="3" a="1"/>
  <c r="O5054" i="3" s="1"/>
  <c r="O5055" i="3" a="1"/>
  <c r="O5055" i="3" s="1"/>
  <c r="O5056" i="3" a="1"/>
  <c r="O5056" i="3" s="1"/>
  <c r="O5057" i="3" a="1"/>
  <c r="O5057" i="3" s="1"/>
  <c r="O5058" i="3" a="1"/>
  <c r="O5058" i="3" s="1"/>
  <c r="O5059" i="3" a="1"/>
  <c r="O5059" i="3" s="1"/>
  <c r="O5096" i="3" a="1"/>
  <c r="O5096" i="3" s="1"/>
  <c r="O5097" i="3" a="1"/>
  <c r="O5097" i="3" s="1"/>
  <c r="O5098" i="3" a="1"/>
  <c r="O5098" i="3" s="1"/>
  <c r="O5099" i="3" a="1"/>
  <c r="O5099" i="3" s="1"/>
  <c r="O5100" i="3" a="1"/>
  <c r="O5100" i="3" s="1"/>
  <c r="O5101" i="3" a="1"/>
  <c r="O5101" i="3" s="1"/>
  <c r="O5102" i="3" a="1"/>
  <c r="O5102" i="3" s="1"/>
  <c r="O5103" i="3" a="1"/>
  <c r="O5103" i="3" s="1"/>
  <c r="O5104" i="3" a="1"/>
  <c r="O5104" i="3" s="1"/>
  <c r="O5105" i="3" a="1"/>
  <c r="O5105" i="3" s="1"/>
  <c r="O5106" i="3" a="1"/>
  <c r="O5106" i="3" s="1"/>
  <c r="O5107" i="3" a="1"/>
  <c r="O5107" i="3" s="1"/>
  <c r="O5108" i="3" a="1"/>
  <c r="O5108" i="3" s="1"/>
  <c r="O5109" i="3" a="1"/>
  <c r="O5109" i="3" s="1"/>
  <c r="O5110" i="3" a="1"/>
  <c r="O5110" i="3" s="1"/>
  <c r="O5111" i="3" a="1"/>
  <c r="O5111" i="3" s="1"/>
  <c r="O5112" i="3" a="1"/>
  <c r="O5112" i="3" s="1"/>
  <c r="O5113" i="3" a="1"/>
  <c r="O5113" i="3" s="1"/>
  <c r="O5114" i="3" a="1"/>
  <c r="O5114" i="3" s="1"/>
  <c r="O5115" i="3" a="1"/>
  <c r="O5115" i="3" s="1"/>
  <c r="O5116" i="3" a="1"/>
  <c r="O5116" i="3" s="1"/>
  <c r="O5117" i="3" a="1"/>
  <c r="O5117" i="3" s="1"/>
  <c r="O5118" i="3" a="1"/>
  <c r="O5118" i="3" s="1"/>
  <c r="O5119" i="3" a="1"/>
  <c r="O5119" i="3" s="1"/>
  <c r="O5120" i="3" a="1"/>
  <c r="O5120" i="3" s="1"/>
  <c r="O5121" i="3" a="1"/>
  <c r="O5121" i="3" s="1"/>
  <c r="O5122" i="3" a="1"/>
  <c r="O5122" i="3" s="1"/>
  <c r="O5123" i="3" a="1"/>
  <c r="O5123" i="3" s="1"/>
  <c r="O5124" i="3" a="1"/>
  <c r="O5124" i="3" s="1"/>
  <c r="O5125" i="3" a="1"/>
  <c r="O5125" i="3" s="1"/>
  <c r="O5126" i="3" a="1"/>
  <c r="O5126" i="3" s="1"/>
  <c r="O5127" i="3" a="1"/>
  <c r="O5127" i="3" s="1"/>
  <c r="O5128" i="3" a="1"/>
  <c r="O5128" i="3" s="1"/>
  <c r="O5129" i="3" a="1"/>
  <c r="O5129" i="3" s="1"/>
  <c r="O5130" i="3" a="1"/>
  <c r="O5130" i="3" s="1"/>
  <c r="O5131" i="3" a="1"/>
  <c r="O5131" i="3" s="1"/>
  <c r="O5132" i="3" a="1"/>
  <c r="O5132" i="3" s="1"/>
  <c r="P5132" i="3" s="1" a="1"/>
  <c r="P5132" i="3" s="1"/>
  <c r="O5133" i="3" a="1"/>
  <c r="O5133" i="3" s="1"/>
  <c r="P5133" i="3" s="1" a="1"/>
  <c r="P5133" i="3" s="1"/>
  <c r="O5134" i="3" a="1"/>
  <c r="O5134" i="3" s="1"/>
  <c r="P5134" i="3" s="1" a="1"/>
  <c r="P5134" i="3" s="1"/>
  <c r="O5135" i="3" a="1"/>
  <c r="O5135" i="3" s="1"/>
  <c r="P5135" i="3" s="1" a="1"/>
  <c r="P5135" i="3" s="1"/>
  <c r="O5136" i="3" a="1"/>
  <c r="O5136" i="3" s="1"/>
  <c r="P5136" i="3" s="1" a="1"/>
  <c r="P5136" i="3" s="1"/>
  <c r="O5152" i="3" a="1"/>
  <c r="O5152" i="3" s="1"/>
  <c r="P5152" i="3" s="1" a="1"/>
  <c r="P5152" i="3" s="1"/>
  <c r="O5153" i="3" a="1"/>
  <c r="O5153" i="3" s="1"/>
  <c r="P5153" i="3" s="1" a="1"/>
  <c r="P5153" i="3" s="1"/>
  <c r="O5154" i="3" a="1"/>
  <c r="O5154" i="3" s="1"/>
  <c r="P5154" i="3" s="1" a="1"/>
  <c r="P5154" i="3" s="1"/>
  <c r="O5155" i="3" a="1"/>
  <c r="O5155" i="3" s="1"/>
  <c r="P5155" i="3" s="1" a="1"/>
  <c r="P5155" i="3" s="1"/>
  <c r="O5156" i="3" a="1"/>
  <c r="O5156" i="3" s="1"/>
  <c r="P5156" i="3" s="1" a="1"/>
  <c r="P5156" i="3" s="1"/>
  <c r="O5157" i="3" a="1"/>
  <c r="O5157" i="3" s="1"/>
  <c r="P5157" i="3" s="1" a="1"/>
  <c r="P5157" i="3" s="1"/>
  <c r="O5158" i="3" a="1"/>
  <c r="O5158" i="3" s="1"/>
  <c r="P5158" i="3" s="1" a="1"/>
  <c r="P5158" i="3" s="1"/>
  <c r="O5159" i="3" a="1"/>
  <c r="O5159" i="3" s="1"/>
  <c r="P5159" i="3" s="1" a="1"/>
  <c r="P5159" i="3" s="1"/>
  <c r="O5160" i="3" a="1"/>
  <c r="O5160" i="3" s="1"/>
  <c r="P5160" i="3" s="1" a="1"/>
  <c r="P5160" i="3" s="1"/>
  <c r="O5161" i="3" a="1"/>
  <c r="O5161" i="3" s="1"/>
  <c r="P5161" i="3" s="1" a="1"/>
  <c r="P5161" i="3" s="1"/>
  <c r="O5162" i="3" a="1"/>
  <c r="O5162" i="3" s="1"/>
  <c r="P5162" i="3" s="1" a="1"/>
  <c r="P5162" i="3" s="1"/>
  <c r="O5163" i="3" a="1"/>
  <c r="O5163" i="3" s="1"/>
  <c r="P5163" i="3" s="1" a="1"/>
  <c r="P5163" i="3" s="1"/>
  <c r="O5164" i="3" a="1"/>
  <c r="O5164" i="3" s="1"/>
  <c r="P5164" i="3" s="1" a="1"/>
  <c r="P5164" i="3" s="1"/>
  <c r="O5165" i="3" a="1"/>
  <c r="O5165" i="3" s="1"/>
  <c r="P5165" i="3" s="1" a="1"/>
  <c r="P5165" i="3" s="1"/>
  <c r="O5166" i="3" a="1"/>
  <c r="O5166" i="3" s="1"/>
  <c r="O5169" i="3" a="1"/>
  <c r="O5169" i="3" s="1"/>
  <c r="O5170" i="3" a="1"/>
  <c r="O5170" i="3" s="1"/>
  <c r="O5198" i="3" a="1"/>
  <c r="O5198" i="3" s="1"/>
  <c r="P5198" i="3" s="1" a="1"/>
  <c r="P5198" i="3" s="1"/>
  <c r="O5199" i="3" a="1"/>
  <c r="O5199" i="3" s="1"/>
  <c r="P5199" i="3" s="1" a="1"/>
  <c r="P5199" i="3" s="1"/>
  <c r="O5200" i="3" a="1"/>
  <c r="O5200" i="3" s="1"/>
  <c r="P5200" i="3" s="1" a="1"/>
  <c r="P5200" i="3" s="1"/>
  <c r="O5201" i="3" a="1"/>
  <c r="O5201" i="3" s="1"/>
  <c r="P5201" i="3" s="1" a="1"/>
  <c r="P5201" i="3" s="1"/>
  <c r="O5202" i="3" a="1"/>
  <c r="O5202" i="3" s="1"/>
  <c r="P5202" i="3" s="1" a="1"/>
  <c r="P5202" i="3" s="1"/>
  <c r="O5203" i="3" a="1"/>
  <c r="O5203" i="3" s="1"/>
  <c r="P5203" i="3" s="1" a="1"/>
  <c r="P5203" i="3" s="1"/>
  <c r="O5204" i="3" a="1"/>
  <c r="O5204" i="3" s="1"/>
  <c r="P5204" i="3" s="1" a="1"/>
  <c r="P5204" i="3" s="1"/>
  <c r="O5205" i="3" a="1"/>
  <c r="O5205" i="3" s="1"/>
  <c r="P5205" i="3" s="1" a="1"/>
  <c r="P5205" i="3" s="1"/>
  <c r="O5206" i="3" a="1"/>
  <c r="O5206" i="3" s="1"/>
  <c r="P5206" i="3" s="1" a="1"/>
  <c r="P5206" i="3" s="1"/>
  <c r="O5207" i="3" a="1"/>
  <c r="O5207" i="3" s="1"/>
  <c r="P5207" i="3" s="1" a="1"/>
  <c r="P5207" i="3" s="1"/>
  <c r="O5208" i="3" a="1"/>
  <c r="O5208" i="3" s="1"/>
  <c r="P5208" i="3" s="1" a="1"/>
  <c r="P5208" i="3" s="1"/>
  <c r="O5209" i="3" a="1"/>
  <c r="O5209" i="3" s="1"/>
  <c r="P5209" i="3" s="1" a="1"/>
  <c r="P5209" i="3" s="1"/>
  <c r="O5210" i="3" a="1"/>
  <c r="O5210" i="3" s="1"/>
  <c r="P5210" i="3" s="1" a="1"/>
  <c r="P5210" i="3" s="1"/>
  <c r="O5211" i="3" a="1"/>
  <c r="O5211" i="3" s="1"/>
  <c r="P5211" i="3" s="1" a="1"/>
  <c r="P5211" i="3" s="1"/>
  <c r="O5212" i="3" a="1"/>
  <c r="O5212" i="3" s="1"/>
  <c r="P5212" i="3" s="1" a="1"/>
  <c r="P5212" i="3" s="1"/>
  <c r="O5213" i="3" a="1"/>
  <c r="O5213" i="3" s="1"/>
  <c r="P5213" i="3" s="1" a="1"/>
  <c r="P5213" i="3" s="1"/>
  <c r="O5214" i="3" a="1"/>
  <c r="O5214" i="3" s="1"/>
  <c r="P5214" i="3" s="1" a="1"/>
  <c r="P5214" i="3" s="1"/>
  <c r="O5215" i="3" a="1"/>
  <c r="O5215" i="3" s="1"/>
  <c r="P5215" i="3" s="1" a="1"/>
  <c r="P5215" i="3" s="1"/>
  <c r="O5216" i="3" a="1"/>
  <c r="O5216" i="3" s="1"/>
  <c r="P5216" i="3" s="1" a="1"/>
  <c r="P5216" i="3" s="1"/>
  <c r="O5217" i="3" a="1"/>
  <c r="O5217" i="3" s="1"/>
  <c r="P5217" i="3" s="1" a="1"/>
  <c r="P5217" i="3" s="1"/>
  <c r="O5218" i="3" a="1"/>
  <c r="O5218" i="3" s="1"/>
  <c r="P5218" i="3" s="1" a="1"/>
  <c r="P5218" i="3" s="1"/>
  <c r="O5219" i="3" a="1"/>
  <c r="O5219" i="3" s="1"/>
  <c r="P5219" i="3" s="1" a="1"/>
  <c r="P5219" i="3" s="1"/>
  <c r="O5220" i="3" a="1"/>
  <c r="O5220" i="3" s="1"/>
  <c r="P5220" i="3" s="1" a="1"/>
  <c r="P5220" i="3" s="1"/>
  <c r="O5221" i="3" a="1"/>
  <c r="O5221" i="3" s="1"/>
  <c r="P5221" i="3" s="1" a="1"/>
  <c r="P5221" i="3" s="1"/>
  <c r="O5222" i="3" a="1"/>
  <c r="O5222" i="3" s="1"/>
  <c r="P5222" i="3" s="1" a="1"/>
  <c r="P5222" i="3" s="1"/>
  <c r="O5223" i="3" a="1"/>
  <c r="O5223" i="3" s="1"/>
  <c r="P5223" i="3" s="1" a="1"/>
  <c r="P5223" i="3" s="1"/>
  <c r="O5224" i="3" a="1"/>
  <c r="O5224" i="3" s="1"/>
  <c r="P5224" i="3" s="1" a="1"/>
  <c r="P5224" i="3" s="1"/>
  <c r="O5230" i="3" a="1"/>
  <c r="O5230" i="3" s="1"/>
  <c r="O5231" i="3" a="1"/>
  <c r="O5231" i="3" s="1"/>
  <c r="O5232" i="3" a="1"/>
  <c r="O5232" i="3" s="1"/>
  <c r="O5233" i="3" a="1"/>
  <c r="O5233" i="3" s="1"/>
  <c r="O5234" i="3" a="1"/>
  <c r="O5234" i="3" s="1"/>
  <c r="O5280" i="3" a="1"/>
  <c r="O5280" i="3" s="1"/>
  <c r="O5281" i="3" a="1"/>
  <c r="O5281" i="3" s="1"/>
  <c r="O5282" i="3" a="1"/>
  <c r="O5282" i="3" s="1"/>
  <c r="O5283" i="3" a="1"/>
  <c r="O5283" i="3" s="1"/>
  <c r="O5284" i="3" a="1"/>
  <c r="O5284" i="3" s="1"/>
  <c r="O5285" i="3" a="1"/>
  <c r="O5285" i="3" s="1"/>
  <c r="O5286" i="3" a="1"/>
  <c r="O5286" i="3" s="1"/>
  <c r="O5287" i="3" a="1"/>
  <c r="O5287" i="3" s="1"/>
  <c r="O5288" i="3" a="1"/>
  <c r="O5288" i="3" s="1"/>
  <c r="O5289" i="3" a="1"/>
  <c r="O5289" i="3" s="1"/>
  <c r="O5290" i="3" a="1"/>
  <c r="O5290" i="3" s="1"/>
  <c r="O5291" i="3" a="1"/>
  <c r="O5291" i="3" s="1"/>
  <c r="O5292" i="3" a="1"/>
  <c r="O5292" i="3" s="1"/>
  <c r="O5293" i="3" a="1"/>
  <c r="O5293" i="3" s="1"/>
  <c r="O5294" i="3" a="1"/>
  <c r="O5294" i="3" s="1"/>
  <c r="O5295" i="3" a="1"/>
  <c r="O5295" i="3" s="1"/>
  <c r="O5296" i="3" a="1"/>
  <c r="O5296" i="3" s="1"/>
  <c r="O5297" i="3" a="1"/>
  <c r="O5297" i="3" s="1"/>
  <c r="O5298" i="3" a="1"/>
  <c r="O5298" i="3" s="1"/>
  <c r="O5299" i="3" a="1"/>
  <c r="O5299" i="3" s="1"/>
  <c r="O5300" i="3" a="1"/>
  <c r="O5300" i="3" s="1"/>
  <c r="O5301" i="3" a="1"/>
  <c r="O5301" i="3" s="1"/>
  <c r="O5302" i="3" a="1"/>
  <c r="O5302" i="3" s="1"/>
  <c r="O5303" i="3" a="1"/>
  <c r="O5303" i="3" s="1"/>
  <c r="O5304" i="3" a="1"/>
  <c r="O5304" i="3" s="1"/>
  <c r="O5305" i="3" a="1"/>
  <c r="O5305" i="3" s="1"/>
  <c r="O5306" i="3" a="1"/>
  <c r="O5306" i="3" s="1"/>
  <c r="O5307" i="3" a="1"/>
  <c r="O5307" i="3" s="1"/>
  <c r="O5308" i="3" a="1"/>
  <c r="O5308" i="3" s="1"/>
  <c r="O5309" i="3" a="1"/>
  <c r="O5309" i="3" s="1"/>
  <c r="O5310" i="3" a="1"/>
  <c r="O5310" i="3" s="1"/>
  <c r="O5311" i="3" a="1"/>
  <c r="O5311" i="3" s="1"/>
  <c r="O5312" i="3" a="1"/>
  <c r="O5312" i="3" s="1"/>
  <c r="O5313" i="3" a="1"/>
  <c r="O5313" i="3" s="1"/>
  <c r="O5314" i="3" a="1"/>
  <c r="O5314" i="3" s="1"/>
  <c r="O5315" i="3" a="1"/>
  <c r="O5315" i="3" s="1"/>
  <c r="O5316" i="3" a="1"/>
  <c r="O5316" i="3" s="1"/>
  <c r="O5317" i="3" a="1"/>
  <c r="O5317" i="3" s="1"/>
  <c r="O5318" i="3" a="1"/>
  <c r="O5318" i="3" s="1"/>
  <c r="O5319" i="3" a="1"/>
  <c r="O5319" i="3" s="1"/>
  <c r="O5320" i="3" a="1"/>
  <c r="O5320" i="3" s="1"/>
  <c r="O5321" i="3" a="1"/>
  <c r="O5321" i="3" s="1"/>
  <c r="O5322" i="3" a="1"/>
  <c r="O5322" i="3" s="1"/>
  <c r="O5323" i="3" a="1"/>
  <c r="O5323" i="3" s="1"/>
  <c r="O5324" i="3" a="1"/>
  <c r="O5324" i="3" s="1"/>
  <c r="O5332" i="3" a="1"/>
  <c r="O5332" i="3" s="1"/>
  <c r="O5333" i="3" a="1"/>
  <c r="O5333" i="3" s="1"/>
  <c r="O5334" i="3" a="1"/>
  <c r="O5334" i="3" s="1"/>
  <c r="O5335" i="3" a="1"/>
  <c r="O5335" i="3" s="1"/>
  <c r="O5336" i="3" a="1"/>
  <c r="O5336" i="3" s="1"/>
  <c r="O5337" i="3" a="1"/>
  <c r="O5337" i="3" s="1"/>
  <c r="O5338" i="3" a="1"/>
  <c r="O5338" i="3" s="1"/>
  <c r="O5339" i="3" a="1"/>
  <c r="O5339" i="3" s="1"/>
  <c r="O5340" i="3" a="1"/>
  <c r="O5340" i="3" s="1"/>
  <c r="O5341" i="3" a="1"/>
  <c r="O5341" i="3" s="1"/>
  <c r="O5342" i="3" a="1"/>
  <c r="O5342" i="3" s="1"/>
  <c r="O5343" i="3" a="1"/>
  <c r="O5343" i="3" s="1"/>
  <c r="O5344" i="3" a="1"/>
  <c r="O5344" i="3" s="1"/>
  <c r="O5345" i="3" a="1"/>
  <c r="O5345" i="3" s="1"/>
  <c r="O5346" i="3" a="1"/>
  <c r="O5346" i="3" s="1"/>
  <c r="O5347" i="3" a="1"/>
  <c r="O5347" i="3" s="1"/>
  <c r="O5348" i="3" a="1"/>
  <c r="O5348" i="3" s="1"/>
  <c r="O5349" i="3" a="1"/>
  <c r="O5349" i="3" s="1"/>
  <c r="O5350" i="3" a="1"/>
  <c r="O5350" i="3" s="1"/>
  <c r="O5351" i="3" a="1"/>
  <c r="O5351" i="3" s="1"/>
  <c r="O5352" i="3" a="1"/>
  <c r="O5352" i="3" s="1"/>
  <c r="O5353" i="3" a="1"/>
  <c r="O5353" i="3" s="1"/>
  <c r="O5354" i="3" a="1"/>
  <c r="O5354" i="3" s="1"/>
  <c r="O5355" i="3" a="1"/>
  <c r="O5355" i="3" s="1"/>
  <c r="O5356" i="3" a="1"/>
  <c r="O5356" i="3" s="1"/>
  <c r="O5357" i="3" a="1"/>
  <c r="O5357" i="3" s="1"/>
  <c r="O5358" i="3" a="1"/>
  <c r="O5358" i="3" s="1"/>
  <c r="O5359" i="3" a="1"/>
  <c r="O5359" i="3" s="1"/>
  <c r="O5360" i="3" a="1"/>
  <c r="O5360" i="3" s="1"/>
  <c r="O5361" i="3" a="1"/>
  <c r="O5361" i="3" s="1"/>
  <c r="O5362" i="3" a="1"/>
  <c r="O5362" i="3" s="1"/>
  <c r="O5363" i="3" a="1"/>
  <c r="O5363" i="3" s="1"/>
  <c r="O5364" i="3" a="1"/>
  <c r="O5364" i="3" s="1"/>
  <c r="O5365" i="3" a="1"/>
  <c r="O5365" i="3" s="1"/>
  <c r="O5366" i="3" a="1"/>
  <c r="O5366" i="3" s="1"/>
  <c r="O5367" i="3" a="1"/>
  <c r="O5367" i="3" s="1"/>
  <c r="O5368" i="3" a="1"/>
  <c r="O5368" i="3" s="1"/>
  <c r="O5390" i="3" a="1"/>
  <c r="O5390" i="3" s="1"/>
  <c r="P5390" i="3" s="1" a="1"/>
  <c r="P5390" i="3" s="1"/>
  <c r="O5391" i="3" a="1"/>
  <c r="O5391" i="3" s="1"/>
  <c r="P5391" i="3" s="1" a="1"/>
  <c r="P5391" i="3" s="1"/>
  <c r="O5392" i="3" a="1"/>
  <c r="O5392" i="3" s="1"/>
  <c r="P5392" i="3" s="1" a="1"/>
  <c r="P5392" i="3" s="1"/>
  <c r="O5393" i="3" a="1"/>
  <c r="O5393" i="3" s="1"/>
  <c r="P5393" i="3" s="1" a="1"/>
  <c r="P5393" i="3" s="1"/>
  <c r="O5394" i="3" a="1"/>
  <c r="O5394" i="3" s="1"/>
  <c r="P5394" i="3" s="1" a="1"/>
  <c r="P5394" i="3" s="1"/>
  <c r="O5395" i="3" a="1"/>
  <c r="O5395" i="3" s="1"/>
  <c r="P5395" i="3" s="1" a="1"/>
  <c r="P5395" i="3" s="1"/>
  <c r="O5396" i="3" a="1"/>
  <c r="O5396" i="3" s="1"/>
  <c r="P5396" i="3" s="1" a="1"/>
  <c r="P5396" i="3" s="1"/>
  <c r="O5397" i="3" a="1"/>
  <c r="O5397" i="3" s="1"/>
  <c r="P5397" i="3" s="1" a="1"/>
  <c r="P5397" i="3" s="1"/>
  <c r="O5398" i="3" a="1"/>
  <c r="O5398" i="3" s="1"/>
  <c r="P5398" i="3" s="1" a="1"/>
  <c r="P5398" i="3" s="1"/>
  <c r="O5399" i="3" a="1"/>
  <c r="O5399" i="3" s="1"/>
  <c r="P5399" i="3" s="1" a="1"/>
  <c r="P5399" i="3" s="1"/>
  <c r="O5400" i="3" a="1"/>
  <c r="O5400" i="3" s="1"/>
  <c r="P5400" i="3" s="1" a="1"/>
  <c r="P5400" i="3" s="1"/>
  <c r="O5401" i="3" a="1"/>
  <c r="O5401" i="3" s="1"/>
  <c r="P5401" i="3" s="1" a="1"/>
  <c r="P5401" i="3" s="1"/>
  <c r="O5402" i="3" a="1"/>
  <c r="O5402" i="3" s="1"/>
  <c r="P5402" i="3" s="1" a="1"/>
  <c r="P5402" i="3" s="1"/>
  <c r="O5403" i="3" a="1"/>
  <c r="O5403" i="3" s="1"/>
  <c r="P5403" i="3" s="1" a="1"/>
  <c r="P5403" i="3" s="1"/>
  <c r="O5404" i="3" a="1"/>
  <c r="O5404" i="3" s="1"/>
  <c r="P5404" i="3" s="1" a="1"/>
  <c r="P5404" i="3" s="1"/>
  <c r="O5405" i="3" a="1"/>
  <c r="O5405" i="3" s="1"/>
  <c r="P5405" i="3" s="1" a="1"/>
  <c r="P5405" i="3" s="1"/>
  <c r="O5406" i="3" a="1"/>
  <c r="O5406" i="3" s="1"/>
  <c r="P5406" i="3" s="1" a="1"/>
  <c r="P5406" i="3" s="1"/>
  <c r="O5407" i="3" a="1"/>
  <c r="O5407" i="3" s="1"/>
  <c r="P5407" i="3" s="1" a="1"/>
  <c r="P5407" i="3" s="1"/>
  <c r="O5408" i="3" a="1"/>
  <c r="O5408" i="3" s="1"/>
  <c r="P5408" i="3" s="1" a="1"/>
  <c r="P5408" i="3" s="1"/>
  <c r="O5409" i="3" a="1"/>
  <c r="O5409" i="3" s="1"/>
  <c r="P5409" i="3" s="1" a="1"/>
  <c r="P5409" i="3" s="1"/>
  <c r="O5410" i="3" a="1"/>
  <c r="O5410" i="3" s="1"/>
  <c r="P5410" i="3" s="1" a="1"/>
  <c r="P5410" i="3" s="1"/>
  <c r="O5435" i="3" a="1"/>
  <c r="O5435" i="3" s="1"/>
  <c r="O5436" i="3" a="1"/>
  <c r="O5436" i="3" s="1"/>
  <c r="O5437" i="3" a="1"/>
  <c r="O5437" i="3" s="1"/>
  <c r="O5438" i="3" a="1"/>
  <c r="O5438" i="3" s="1"/>
  <c r="O5439" i="3" a="1"/>
  <c r="O5439" i="3" s="1"/>
  <c r="O5440" i="3" a="1"/>
  <c r="O5440" i="3" s="1"/>
  <c r="O5441" i="3" a="1"/>
  <c r="O5441" i="3" s="1"/>
  <c r="O5442" i="3" a="1"/>
  <c r="O5442" i="3" s="1"/>
  <c r="O5443" i="3" a="1"/>
  <c r="O5443" i="3" s="1"/>
  <c r="O5444" i="3" a="1"/>
  <c r="O5444" i="3" s="1"/>
  <c r="O5445" i="3" a="1"/>
  <c r="O5445" i="3" s="1"/>
  <c r="O5446" i="3" a="1"/>
  <c r="O5446" i="3" s="1"/>
  <c r="O5447" i="3" a="1"/>
  <c r="O5447" i="3" s="1"/>
  <c r="O5448" i="3" a="1"/>
  <c r="O5448" i="3" s="1"/>
  <c r="O5449" i="3" a="1"/>
  <c r="O5449" i="3" s="1"/>
  <c r="O5450" i="3" a="1"/>
  <c r="O5450" i="3" s="1"/>
  <c r="O5451" i="3" a="1"/>
  <c r="O5451" i="3" s="1"/>
  <c r="O5452" i="3" a="1"/>
  <c r="O5452" i="3" s="1"/>
  <c r="O5453" i="3" a="1"/>
  <c r="O5453" i="3" s="1"/>
  <c r="O5454" i="3" a="1"/>
  <c r="O5454" i="3" s="1"/>
  <c r="O5455" i="3" a="1"/>
  <c r="O5455" i="3" s="1"/>
  <c r="O5456" i="3" a="1"/>
  <c r="O5456" i="3" s="1"/>
  <c r="O5457" i="3" a="1"/>
  <c r="O5457" i="3" s="1"/>
  <c r="O5458" i="3" a="1"/>
  <c r="O5458" i="3" s="1"/>
  <c r="O5543" i="3" a="1"/>
  <c r="O5543" i="3" s="1"/>
  <c r="O5544" i="3" a="1"/>
  <c r="O5544" i="3" s="1"/>
  <c r="O5545" i="3" a="1"/>
  <c r="O5545" i="3" s="1"/>
  <c r="O5546" i="3" a="1"/>
  <c r="O5546" i="3" s="1"/>
  <c r="O5547" i="3" a="1"/>
  <c r="O5547" i="3" s="1"/>
  <c r="O5548" i="3" a="1"/>
  <c r="O5548" i="3" s="1"/>
  <c r="O5549" i="3" a="1"/>
  <c r="O5549" i="3" s="1"/>
  <c r="O5550" i="3" a="1"/>
  <c r="O5550" i="3" s="1"/>
  <c r="O5551" i="3" a="1"/>
  <c r="O5551" i="3" s="1"/>
  <c r="O5552" i="3" a="1"/>
  <c r="O5552" i="3" s="1"/>
  <c r="O5553" i="3" a="1"/>
  <c r="O5553" i="3" s="1"/>
  <c r="O5554" i="3" a="1"/>
  <c r="O5554" i="3" s="1"/>
  <c r="O5555" i="3" a="1"/>
  <c r="O5555" i="3" s="1"/>
  <c r="O5556" i="3" a="1"/>
  <c r="O5556" i="3" s="1"/>
  <c r="O5557" i="3" a="1"/>
  <c r="O5557" i="3" s="1"/>
  <c r="O5558" i="3" a="1"/>
  <c r="O5558" i="3" s="1"/>
  <c r="O5559" i="3" a="1"/>
  <c r="O5559" i="3" s="1"/>
  <c r="O5560" i="3" a="1"/>
  <c r="O5560" i="3" s="1"/>
  <c r="O5561" i="3" a="1"/>
  <c r="O5561" i="3" s="1"/>
  <c r="O5562" i="3" a="1"/>
  <c r="O5562" i="3" s="1"/>
  <c r="O5563" i="3" a="1"/>
  <c r="O5563" i="3" s="1"/>
  <c r="O5564" i="3" a="1"/>
  <c r="O5564" i="3" s="1"/>
  <c r="O5565" i="3" a="1"/>
  <c r="O5565" i="3" s="1"/>
  <c r="O5566" i="3" a="1"/>
  <c r="O5566" i="3" s="1"/>
  <c r="O5567" i="3" a="1"/>
  <c r="O5567" i="3" s="1"/>
  <c r="O5568" i="3" a="1"/>
  <c r="O5568" i="3" s="1"/>
  <c r="O5569" i="3" a="1"/>
  <c r="O5569" i="3" s="1"/>
  <c r="O5570" i="3" a="1"/>
  <c r="O5570" i="3" s="1"/>
  <c r="O5571" i="3" a="1"/>
  <c r="O5571" i="3" s="1"/>
  <c r="O5572" i="3" a="1"/>
  <c r="O5572" i="3" s="1"/>
  <c r="O5573" i="3" a="1"/>
  <c r="O5573" i="3" s="1"/>
  <c r="O5574" i="3" a="1"/>
  <c r="O5574" i="3" s="1"/>
  <c r="O5575" i="3" a="1"/>
  <c r="O5575" i="3" s="1"/>
  <c r="O5576" i="3" a="1"/>
  <c r="O5576" i="3" s="1"/>
  <c r="O5577" i="3" a="1"/>
  <c r="O5577" i="3" s="1"/>
  <c r="O5578" i="3" a="1"/>
  <c r="O5578" i="3" s="1"/>
  <c r="O5579" i="3" a="1"/>
  <c r="O5579" i="3" s="1"/>
  <c r="O5580" i="3" a="1"/>
  <c r="O5580" i="3" s="1"/>
  <c r="O5581" i="3" a="1"/>
  <c r="O5581" i="3" s="1"/>
  <c r="O5582" i="3" a="1"/>
  <c r="O5582" i="3" s="1"/>
  <c r="O5583" i="3" a="1"/>
  <c r="O5583" i="3" s="1"/>
  <c r="O5584" i="3" a="1"/>
  <c r="O5584" i="3" s="1"/>
  <c r="O5585" i="3" a="1"/>
  <c r="O5585" i="3" s="1"/>
  <c r="O5586" i="3" a="1"/>
  <c r="O5586" i="3" s="1"/>
  <c r="O5587" i="3" a="1"/>
  <c r="O5587" i="3" s="1"/>
  <c r="O5588" i="3" a="1"/>
  <c r="O5588" i="3" s="1"/>
  <c r="O5589" i="3" a="1"/>
  <c r="O5589" i="3" s="1"/>
  <c r="O5590" i="3" a="1"/>
  <c r="O5590" i="3" s="1"/>
  <c r="O5591" i="3" a="1"/>
  <c r="O5591" i="3" s="1"/>
  <c r="O5592" i="3" a="1"/>
  <c r="O5592" i="3" s="1"/>
  <c r="O5593" i="3" a="1"/>
  <c r="O5593" i="3" s="1"/>
  <c r="O5594" i="3" a="1"/>
  <c r="O5594" i="3" s="1"/>
  <c r="O5595" i="3" a="1"/>
  <c r="O5595" i="3" s="1"/>
  <c r="O5596" i="3" a="1"/>
  <c r="O5596" i="3" s="1"/>
  <c r="O5597" i="3" a="1"/>
  <c r="O5597" i="3" s="1"/>
  <c r="O5598" i="3" a="1"/>
  <c r="O5598" i="3" s="1"/>
  <c r="O5599" i="3" a="1"/>
  <c r="O5599" i="3" s="1"/>
  <c r="O5600" i="3" a="1"/>
  <c r="O5600" i="3" s="1"/>
  <c r="O5601" i="3" a="1"/>
  <c r="O5601" i="3" s="1"/>
  <c r="O5602" i="3" a="1"/>
  <c r="O5602" i="3" s="1"/>
  <c r="O5603" i="3" a="1"/>
  <c r="O5603" i="3" s="1"/>
  <c r="O5604" i="3" a="1"/>
  <c r="O5604" i="3" s="1"/>
  <c r="O5605" i="3" a="1"/>
  <c r="O5605" i="3" s="1"/>
  <c r="O5606" i="3" a="1"/>
  <c r="O5606" i="3" s="1"/>
  <c r="O5607" i="3" a="1"/>
  <c r="O5607" i="3" s="1"/>
  <c r="O5608" i="3" a="1"/>
  <c r="O5608" i="3" s="1"/>
  <c r="O5609" i="3" a="1"/>
  <c r="O5609" i="3" s="1"/>
  <c r="O5610" i="3" a="1"/>
  <c r="O5610" i="3" s="1"/>
  <c r="O5611" i="3" a="1"/>
  <c r="O5611" i="3" s="1"/>
  <c r="O5612" i="3" a="1"/>
  <c r="O5612" i="3" s="1"/>
  <c r="O5613" i="3" a="1"/>
  <c r="O5613" i="3" s="1"/>
  <c r="O5614" i="3" a="1"/>
  <c r="O5614" i="3" s="1"/>
  <c r="O5615" i="3" a="1"/>
  <c r="O5615" i="3" s="1"/>
  <c r="O5616" i="3" a="1"/>
  <c r="O5616" i="3" s="1"/>
  <c r="O5617" i="3" a="1"/>
  <c r="O5617" i="3" s="1"/>
  <c r="O5618" i="3" a="1"/>
  <c r="O5618" i="3" s="1"/>
  <c r="O5619" i="3" a="1"/>
  <c r="O5619" i="3" s="1"/>
  <c r="O5620" i="3" a="1"/>
  <c r="O5620" i="3" s="1"/>
  <c r="O5621" i="3" a="1"/>
  <c r="O5621" i="3" s="1"/>
  <c r="O5622" i="3" a="1"/>
  <c r="O5622" i="3" s="1"/>
  <c r="O5623" i="3" a="1"/>
  <c r="O5623" i="3" s="1"/>
  <c r="O5624" i="3" a="1"/>
  <c r="O5624" i="3" s="1"/>
  <c r="O5625" i="3" a="1"/>
  <c r="O5625" i="3" s="1"/>
  <c r="O5626" i="3" a="1"/>
  <c r="O5626" i="3" s="1"/>
  <c r="O5662" i="3" a="1"/>
  <c r="O5662" i="3" s="1"/>
  <c r="O5663" i="3" a="1"/>
  <c r="O5663" i="3" s="1"/>
  <c r="O5664" i="3" a="1"/>
  <c r="O5664" i="3" s="1"/>
  <c r="O5665" i="3" a="1"/>
  <c r="O5665" i="3" s="1"/>
  <c r="O5666" i="3" a="1"/>
  <c r="O5666" i="3" s="1"/>
  <c r="O5667" i="3" a="1"/>
  <c r="O5667" i="3" s="1"/>
  <c r="O5668" i="3" a="1"/>
  <c r="O5668" i="3" s="1"/>
  <c r="O5669" i="3" a="1"/>
  <c r="O5669" i="3" s="1"/>
  <c r="O5670" i="3" a="1"/>
  <c r="O5670" i="3" s="1"/>
  <c r="O5671" i="3" a="1"/>
  <c r="O5671" i="3" s="1"/>
  <c r="O5672" i="3" a="1"/>
  <c r="O5672" i="3" s="1"/>
  <c r="O5673" i="3" a="1"/>
  <c r="O5673" i="3" s="1"/>
  <c r="O5674" i="3" a="1"/>
  <c r="O5674" i="3" s="1"/>
  <c r="O5675" i="3" a="1"/>
  <c r="O5675" i="3" s="1"/>
  <c r="O5676" i="3" a="1"/>
  <c r="O5676" i="3" s="1"/>
  <c r="O5677" i="3" a="1"/>
  <c r="O5677" i="3" s="1"/>
  <c r="O5678" i="3" a="1"/>
  <c r="O5678" i="3" s="1"/>
  <c r="O5679" i="3" a="1"/>
  <c r="O5679" i="3" s="1"/>
  <c r="O5680" i="3" a="1"/>
  <c r="O5680" i="3" s="1"/>
  <c r="O5681" i="3" a="1"/>
  <c r="O5681" i="3" s="1"/>
  <c r="O5682" i="3" a="1"/>
  <c r="O5682" i="3" s="1"/>
  <c r="O5683" i="3" a="1"/>
  <c r="O5683" i="3" s="1"/>
  <c r="O5684" i="3" a="1"/>
  <c r="O5684" i="3" s="1"/>
  <c r="O5685" i="3" a="1"/>
  <c r="O5685" i="3" s="1"/>
  <c r="O5686" i="3" a="1"/>
  <c r="O5686" i="3" s="1"/>
  <c r="O5687" i="3" a="1"/>
  <c r="O5687" i="3" s="1"/>
  <c r="O5688" i="3" a="1"/>
  <c r="O5688" i="3" s="1"/>
  <c r="O5689" i="3" a="1"/>
  <c r="O5689" i="3" s="1"/>
  <c r="O5690" i="3" a="1"/>
  <c r="O5690" i="3" s="1"/>
  <c r="O5691" i="3" a="1"/>
  <c r="O5691" i="3" s="1"/>
  <c r="O5692" i="3" a="1"/>
  <c r="O5692" i="3" s="1"/>
  <c r="O5693" i="3" a="1"/>
  <c r="O5693" i="3" s="1"/>
  <c r="O5694" i="3" a="1"/>
  <c r="O5694" i="3" s="1"/>
  <c r="O5695" i="3" a="1"/>
  <c r="O5695" i="3" s="1"/>
  <c r="O5696" i="3" a="1"/>
  <c r="O5696" i="3" s="1"/>
  <c r="O5704" i="3" a="1"/>
  <c r="O5704" i="3" s="1"/>
  <c r="P5704" i="3" s="1" a="1"/>
  <c r="P5704" i="3" s="1"/>
  <c r="O5705" i="3" a="1"/>
  <c r="O5705" i="3" s="1"/>
  <c r="P5705" i="3" s="1" a="1"/>
  <c r="P5705" i="3" s="1"/>
  <c r="O5706" i="3" a="1"/>
  <c r="O5706" i="3" s="1"/>
  <c r="P5706" i="3" s="1" a="1"/>
  <c r="P5706" i="3" s="1"/>
  <c r="O5707" i="3" a="1"/>
  <c r="O5707" i="3" s="1"/>
  <c r="P5707" i="3" s="1" a="1"/>
  <c r="P5707" i="3" s="1"/>
  <c r="O5708" i="3" a="1"/>
  <c r="O5708" i="3" s="1"/>
  <c r="P5708" i="3" s="1" a="1"/>
  <c r="P5708" i="3" s="1"/>
  <c r="O5709" i="3" a="1"/>
  <c r="O5709" i="3" s="1"/>
  <c r="P5709" i="3" s="1" a="1"/>
  <c r="P5709" i="3" s="1"/>
  <c r="O5710" i="3" a="1"/>
  <c r="O5710" i="3" s="1"/>
  <c r="P5710" i="3" s="1" a="1"/>
  <c r="P5710" i="3" s="1"/>
  <c r="O5736" i="3" a="1"/>
  <c r="O5736" i="3" s="1"/>
  <c r="P5736" i="3" s="1" a="1"/>
  <c r="P5736" i="3" s="1"/>
  <c r="O5737" i="3" a="1"/>
  <c r="O5737" i="3" s="1"/>
  <c r="P5737" i="3" s="1" a="1"/>
  <c r="P5737" i="3" s="1"/>
  <c r="O5738" i="3" a="1"/>
  <c r="O5738" i="3" s="1"/>
  <c r="P5738" i="3" s="1" a="1"/>
  <c r="P5738" i="3" s="1"/>
  <c r="O5739" i="3" a="1"/>
  <c r="O5739" i="3" s="1"/>
  <c r="P5739" i="3" s="1" a="1"/>
  <c r="P5739" i="3" s="1"/>
  <c r="O5740" i="3" a="1"/>
  <c r="O5740" i="3" s="1"/>
  <c r="P5740" i="3" s="1" a="1"/>
  <c r="P5740" i="3" s="1"/>
  <c r="O5741" i="3" a="1"/>
  <c r="O5741" i="3" s="1"/>
  <c r="P5741" i="3" s="1" a="1"/>
  <c r="P5741" i="3" s="1"/>
  <c r="O5742" i="3" a="1"/>
  <c r="O5742" i="3" s="1"/>
  <c r="P5742" i="3" s="1" a="1"/>
  <c r="P5742" i="3" s="1"/>
  <c r="O5743" i="3" a="1"/>
  <c r="O5743" i="3" s="1"/>
  <c r="P5743" i="3" s="1" a="1"/>
  <c r="P5743" i="3" s="1"/>
  <c r="O5744" i="3" a="1"/>
  <c r="O5744" i="3" s="1"/>
  <c r="P5744" i="3" s="1" a="1"/>
  <c r="P5744" i="3" s="1"/>
  <c r="O5745" i="3" a="1"/>
  <c r="O5745" i="3" s="1"/>
  <c r="P5745" i="3" s="1" a="1"/>
  <c r="P5745" i="3" s="1"/>
  <c r="O5746" i="3" a="1"/>
  <c r="O5746" i="3" s="1"/>
  <c r="P5746" i="3" s="1" a="1"/>
  <c r="P5746" i="3" s="1"/>
  <c r="O5747" i="3" a="1"/>
  <c r="O5747" i="3" s="1"/>
  <c r="P5747" i="3" s="1" a="1"/>
  <c r="P5747" i="3" s="1"/>
  <c r="O5748" i="3" a="1"/>
  <c r="O5748" i="3" s="1"/>
  <c r="P5748" i="3" s="1" a="1"/>
  <c r="P5748" i="3" s="1"/>
  <c r="O5749" i="3" a="1"/>
  <c r="O5749" i="3" s="1"/>
  <c r="P5749" i="3" s="1" a="1"/>
  <c r="P5749" i="3" s="1"/>
  <c r="O5750" i="3" a="1"/>
  <c r="O5750" i="3" s="1"/>
  <c r="P5750" i="3" s="1" a="1"/>
  <c r="P5750" i="3" s="1"/>
  <c r="O5751" i="3" a="1"/>
  <c r="O5751" i="3" s="1"/>
  <c r="P5751" i="3" s="1" a="1"/>
  <c r="P5751" i="3" s="1"/>
  <c r="O5752" i="3" a="1"/>
  <c r="O5752" i="3" s="1"/>
  <c r="P5752" i="3" s="1" a="1"/>
  <c r="P5752" i="3" s="1"/>
  <c r="O5753" i="3" a="1"/>
  <c r="O5753" i="3" s="1"/>
  <c r="P5753" i="3" s="1" a="1"/>
  <c r="P5753" i="3" s="1"/>
  <c r="O5754" i="3" a="1"/>
  <c r="O5754" i="3" s="1"/>
  <c r="P5754" i="3" s="1" a="1"/>
  <c r="P5754" i="3" s="1"/>
  <c r="O5755" i="3" a="1"/>
  <c r="O5755" i="3" s="1"/>
  <c r="P5755" i="3" s="1" a="1"/>
  <c r="P5755" i="3" s="1"/>
  <c r="O5756" i="3" a="1"/>
  <c r="O5756" i="3" s="1"/>
  <c r="P5756" i="3" s="1" a="1"/>
  <c r="P5756" i="3" s="1"/>
  <c r="O5757" i="3" a="1"/>
  <c r="O5757" i="3" s="1"/>
  <c r="P5757" i="3" s="1" a="1"/>
  <c r="P5757" i="3" s="1"/>
  <c r="O5758" i="3" a="1"/>
  <c r="O5758" i="3" s="1"/>
  <c r="P5758" i="3" s="1" a="1"/>
  <c r="P5758" i="3" s="1"/>
  <c r="O5759" i="3" a="1"/>
  <c r="O5759" i="3" s="1"/>
  <c r="P5759" i="3" s="1" a="1"/>
  <c r="P5759" i="3" s="1"/>
  <c r="O5760" i="3" a="1"/>
  <c r="O5760" i="3" s="1"/>
  <c r="P5760" i="3" s="1" a="1"/>
  <c r="P5760" i="3" s="1"/>
  <c r="O42" i="3" a="1"/>
  <c r="O42" i="3" s="1"/>
  <c r="H435" i="3" a="1"/>
  <c r="H435" i="3" s="1"/>
  <c r="H436" i="3" a="1"/>
  <c r="H436" i="3" s="1"/>
  <c r="H437" i="3" a="1"/>
  <c r="H437" i="3" s="1"/>
  <c r="H453" i="3" a="1"/>
  <c r="H453" i="3" s="1"/>
  <c r="H454" i="3" a="1"/>
  <c r="H454" i="3" s="1"/>
  <c r="H455" i="3" a="1"/>
  <c r="H455" i="3" s="1"/>
  <c r="H471" i="3" a="1"/>
  <c r="H471" i="3" s="1"/>
  <c r="H472" i="3" a="1"/>
  <c r="H472" i="3" s="1"/>
  <c r="H473" i="3" a="1"/>
  <c r="H473" i="3" s="1"/>
  <c r="H489" i="3" a="1"/>
  <c r="H489" i="3" s="1"/>
  <c r="H490" i="3" a="1"/>
  <c r="H490" i="3" s="1"/>
  <c r="H491" i="3" a="1"/>
  <c r="H491" i="3" s="1"/>
  <c r="H492" i="3" a="1"/>
  <c r="H492" i="3" s="1"/>
  <c r="H493" i="3" a="1"/>
  <c r="H493" i="3" s="1"/>
  <c r="H494" i="3" a="1"/>
  <c r="H494" i="3" s="1"/>
  <c r="G129" i="3"/>
  <c r="H129" i="3" s="1" a="1"/>
  <c r="H129" i="3" s="1"/>
  <c r="G130" i="3"/>
  <c r="H130" i="3" s="1" a="1"/>
  <c r="H130" i="3" s="1"/>
  <c r="G131" i="3"/>
  <c r="H131" i="3" s="1" a="1"/>
  <c r="H131" i="3" s="1"/>
  <c r="G132" i="3"/>
  <c r="H132" i="3" s="1" a="1"/>
  <c r="H132" i="3" s="1"/>
  <c r="G133" i="3"/>
  <c r="H133" i="3" s="1" a="1"/>
  <c r="H133" i="3" s="1"/>
  <c r="G134" i="3"/>
  <c r="H134" i="3" s="1" a="1"/>
  <c r="H134" i="3" s="1"/>
  <c r="G135" i="3"/>
  <c r="H135" i="3" s="1" a="1"/>
  <c r="H135" i="3" s="1"/>
  <c r="G136" i="3"/>
  <c r="H136" i="3" s="1" a="1"/>
  <c r="H136" i="3" s="1"/>
  <c r="G137" i="3"/>
  <c r="H137" i="3" s="1" a="1"/>
  <c r="H137" i="3" s="1"/>
  <c r="G138" i="3"/>
  <c r="H138" i="3" s="1" a="1"/>
  <c r="H138" i="3" s="1"/>
  <c r="G139" i="3"/>
  <c r="H139" i="3" s="1" a="1"/>
  <c r="H139" i="3" s="1"/>
  <c r="G140" i="3"/>
  <c r="H140" i="3" s="1" a="1"/>
  <c r="H140" i="3" s="1"/>
  <c r="G141" i="3"/>
  <c r="H141" i="3" s="1" a="1"/>
  <c r="H141" i="3" s="1"/>
  <c r="G142" i="3"/>
  <c r="H142" i="3" s="1" a="1"/>
  <c r="H142" i="3" s="1"/>
  <c r="G143" i="3"/>
  <c r="H143" i="3" s="1" a="1"/>
  <c r="H143" i="3" s="1"/>
  <c r="G144" i="3"/>
  <c r="H144" i="3" s="1" a="1"/>
  <c r="H144" i="3" s="1"/>
  <c r="G145" i="3"/>
  <c r="H145" i="3" s="1" a="1"/>
  <c r="H145" i="3" s="1"/>
  <c r="G146" i="3"/>
  <c r="H146" i="3" s="1" a="1"/>
  <c r="H146" i="3" s="1"/>
  <c r="G147" i="3"/>
  <c r="H147" i="3" s="1" a="1"/>
  <c r="H147" i="3" s="1"/>
  <c r="G148" i="3"/>
  <c r="H148" i="3" s="1" a="1"/>
  <c r="H148" i="3" s="1"/>
  <c r="G149" i="3"/>
  <c r="H149" i="3" s="1" a="1"/>
  <c r="H149" i="3" s="1"/>
  <c r="G150" i="3"/>
  <c r="H150" i="3" s="1" a="1"/>
  <c r="H150" i="3" s="1"/>
  <c r="G151" i="3"/>
  <c r="H151" i="3" s="1" a="1"/>
  <c r="H151" i="3" s="1"/>
  <c r="G152" i="3"/>
  <c r="H152" i="3" s="1" a="1"/>
  <c r="H152" i="3" s="1"/>
  <c r="G153" i="3"/>
  <c r="H153" i="3" s="1" a="1"/>
  <c r="H153" i="3" s="1"/>
  <c r="G154" i="3"/>
  <c r="H154" i="3" s="1" a="1"/>
  <c r="H154" i="3" s="1"/>
  <c r="G155" i="3"/>
  <c r="H155" i="3" s="1" a="1"/>
  <c r="H155" i="3" s="1"/>
  <c r="G156" i="3"/>
  <c r="H156" i="3" s="1" a="1"/>
  <c r="H156" i="3" s="1"/>
  <c r="G157" i="3"/>
  <c r="H157" i="3" s="1" a="1"/>
  <c r="H157" i="3" s="1"/>
  <c r="G158" i="3"/>
  <c r="H158" i="3" s="1" a="1"/>
  <c r="H158" i="3" s="1"/>
  <c r="G159" i="3"/>
  <c r="H159" i="3" s="1" a="1"/>
  <c r="H159" i="3" s="1"/>
  <c r="G160" i="3"/>
  <c r="H160" i="3" s="1" a="1"/>
  <c r="H160" i="3" s="1"/>
  <c r="G161" i="3"/>
  <c r="H161" i="3" s="1" a="1"/>
  <c r="H161" i="3" s="1"/>
  <c r="G162" i="3"/>
  <c r="H162" i="3" s="1" a="1"/>
  <c r="H162" i="3" s="1"/>
  <c r="G163" i="3"/>
  <c r="H163" i="3" s="1" a="1"/>
  <c r="H163" i="3" s="1"/>
  <c r="G164" i="3"/>
  <c r="H164" i="3" s="1" a="1"/>
  <c r="H164" i="3" s="1"/>
  <c r="G165" i="3"/>
  <c r="H165" i="3" s="1" a="1"/>
  <c r="H165" i="3" s="1"/>
  <c r="G166" i="3"/>
  <c r="H166" i="3" s="1" a="1"/>
  <c r="H166" i="3" s="1"/>
  <c r="G167" i="3"/>
  <c r="H167" i="3" s="1" a="1"/>
  <c r="H167" i="3" s="1"/>
  <c r="G168" i="3"/>
  <c r="H168" i="3" s="1" a="1"/>
  <c r="H168" i="3" s="1"/>
  <c r="G169" i="3"/>
  <c r="H169" i="3" s="1" a="1"/>
  <c r="H169" i="3" s="1"/>
  <c r="G170" i="3"/>
  <c r="H170" i="3" s="1" a="1"/>
  <c r="H170" i="3" s="1"/>
  <c r="G171" i="3"/>
  <c r="H171" i="3" s="1" a="1"/>
  <c r="H171" i="3" s="1"/>
  <c r="G172" i="3"/>
  <c r="H172" i="3" s="1" a="1"/>
  <c r="H172" i="3" s="1"/>
  <c r="G173" i="3"/>
  <c r="H173" i="3" s="1" a="1"/>
  <c r="H173" i="3" s="1"/>
  <c r="G174" i="3"/>
  <c r="H174" i="3" s="1" a="1"/>
  <c r="H174" i="3" s="1"/>
  <c r="G175" i="3"/>
  <c r="H175" i="3" s="1" a="1"/>
  <c r="H175" i="3" s="1"/>
  <c r="G176" i="3"/>
  <c r="H176" i="3" s="1" a="1"/>
  <c r="H176" i="3" s="1"/>
  <c r="G177" i="3"/>
  <c r="H177" i="3" s="1" a="1"/>
  <c r="H177" i="3" s="1"/>
  <c r="G178" i="3"/>
  <c r="H178" i="3" s="1" a="1"/>
  <c r="H178" i="3" s="1"/>
  <c r="G179" i="3"/>
  <c r="H179" i="3" s="1" a="1"/>
  <c r="H179" i="3" s="1"/>
  <c r="G198" i="3"/>
  <c r="H198" i="3" s="1" a="1"/>
  <c r="H198" i="3" s="1"/>
  <c r="G199" i="3"/>
  <c r="H199" i="3" s="1" a="1"/>
  <c r="H199" i="3" s="1"/>
  <c r="G200" i="3"/>
  <c r="H200" i="3" s="1" a="1"/>
  <c r="H200" i="3" s="1"/>
  <c r="G201" i="3"/>
  <c r="H201" i="3" s="1" a="1"/>
  <c r="H201" i="3" s="1"/>
  <c r="G202" i="3"/>
  <c r="H202" i="3" s="1" a="1"/>
  <c r="H202" i="3" s="1"/>
  <c r="G203" i="3"/>
  <c r="H203" i="3" s="1" a="1"/>
  <c r="H203" i="3" s="1"/>
  <c r="G204" i="3"/>
  <c r="H204" i="3" s="1" a="1"/>
  <c r="H204" i="3" s="1"/>
  <c r="G205" i="3"/>
  <c r="H205" i="3" s="1" a="1"/>
  <c r="H205" i="3" s="1"/>
  <c r="G206" i="3"/>
  <c r="H206" i="3" s="1" a="1"/>
  <c r="H206" i="3" s="1"/>
  <c r="G207" i="3"/>
  <c r="H207" i="3" s="1" a="1"/>
  <c r="H207" i="3" s="1"/>
  <c r="G208" i="3"/>
  <c r="H208" i="3" s="1" a="1"/>
  <c r="H208" i="3" s="1"/>
  <c r="G209" i="3"/>
  <c r="H209" i="3" s="1" a="1"/>
  <c r="H209" i="3" s="1"/>
  <c r="G210" i="3"/>
  <c r="H210" i="3" s="1" a="1"/>
  <c r="H210" i="3" s="1"/>
  <c r="G211" i="3"/>
  <c r="H211" i="3" s="1" a="1"/>
  <c r="H211" i="3" s="1"/>
  <c r="G212" i="3"/>
  <c r="H212" i="3" s="1" a="1"/>
  <c r="H212" i="3" s="1"/>
  <c r="G213" i="3"/>
  <c r="H213" i="3" s="1" a="1"/>
  <c r="H213" i="3" s="1"/>
  <c r="G214" i="3"/>
  <c r="H214" i="3" s="1" a="1"/>
  <c r="H214" i="3" s="1"/>
  <c r="G215" i="3"/>
  <c r="H215" i="3" s="1" a="1"/>
  <c r="H215" i="3" s="1"/>
  <c r="G291" i="3"/>
  <c r="H291" i="3" s="1" a="1"/>
  <c r="H291" i="3" s="1"/>
  <c r="G292" i="3"/>
  <c r="H292" i="3" s="1" a="1"/>
  <c r="H292" i="3" s="1"/>
  <c r="G293" i="3"/>
  <c r="H293" i="3" s="1" a="1"/>
  <c r="H293" i="3" s="1"/>
  <c r="G294" i="3"/>
  <c r="H294" i="3" s="1" a="1"/>
  <c r="H294" i="3" s="1"/>
  <c r="G295" i="3"/>
  <c r="H295" i="3" s="1" a="1"/>
  <c r="H295" i="3" s="1"/>
  <c r="G296" i="3"/>
  <c r="H296" i="3" s="1" a="1"/>
  <c r="H296" i="3" s="1"/>
  <c r="G297" i="3"/>
  <c r="H297" i="3" s="1" a="1"/>
  <c r="H297" i="3" s="1"/>
  <c r="G298" i="3"/>
  <c r="H298" i="3" s="1" a="1"/>
  <c r="H298" i="3" s="1"/>
  <c r="G299" i="3"/>
  <c r="H299" i="3" s="1" a="1"/>
  <c r="H299" i="3" s="1"/>
  <c r="G300" i="3"/>
  <c r="H300" i="3" s="1" a="1"/>
  <c r="H300" i="3" s="1"/>
  <c r="G301" i="3"/>
  <c r="H301" i="3" s="1" a="1"/>
  <c r="H301" i="3" s="1"/>
  <c r="G302" i="3"/>
  <c r="H302" i="3" s="1" a="1"/>
  <c r="H302" i="3" s="1"/>
  <c r="G303" i="3"/>
  <c r="H303" i="3" s="1" a="1"/>
  <c r="H303" i="3" s="1"/>
  <c r="G304" i="3"/>
  <c r="H304" i="3" s="1" a="1"/>
  <c r="H304" i="3" s="1"/>
  <c r="G305" i="3"/>
  <c r="H305" i="3" s="1" a="1"/>
  <c r="H305" i="3" s="1"/>
  <c r="G306" i="3"/>
  <c r="H306" i="3" s="1" a="1"/>
  <c r="H306" i="3" s="1"/>
  <c r="G307" i="3"/>
  <c r="H307" i="3" s="1" a="1"/>
  <c r="H307" i="3" s="1"/>
  <c r="G308" i="3"/>
  <c r="H308" i="3" s="1" a="1"/>
  <c r="H308" i="3" s="1"/>
  <c r="G309" i="3"/>
  <c r="H309" i="3" s="1" a="1"/>
  <c r="H309" i="3" s="1"/>
  <c r="G310" i="3"/>
  <c r="H310" i="3" s="1" a="1"/>
  <c r="H310" i="3" s="1"/>
  <c r="G311" i="3"/>
  <c r="H311" i="3" s="1" a="1"/>
  <c r="H311" i="3" s="1"/>
  <c r="G312" i="3"/>
  <c r="H312" i="3" s="1" a="1"/>
  <c r="H312" i="3" s="1"/>
  <c r="G313" i="3"/>
  <c r="H313" i="3" s="1" a="1"/>
  <c r="H313" i="3" s="1"/>
  <c r="G314" i="3"/>
  <c r="H314" i="3" s="1" a="1"/>
  <c r="H314" i="3" s="1"/>
  <c r="G315" i="3"/>
  <c r="H315" i="3" s="1" a="1"/>
  <c r="H315" i="3" s="1"/>
  <c r="G316" i="3"/>
  <c r="H316" i="3" s="1" a="1"/>
  <c r="H316" i="3" s="1"/>
  <c r="G317" i="3"/>
  <c r="H317" i="3" s="1" a="1"/>
  <c r="H317" i="3" s="1"/>
  <c r="G318" i="3"/>
  <c r="H318" i="3" s="1" a="1"/>
  <c r="H318" i="3" s="1"/>
  <c r="G319" i="3"/>
  <c r="H319" i="3" s="1" a="1"/>
  <c r="H319" i="3" s="1"/>
  <c r="G320" i="3"/>
  <c r="H320" i="3" s="1" a="1"/>
  <c r="H320" i="3" s="1"/>
  <c r="G321" i="3"/>
  <c r="H321" i="3" s="1" a="1"/>
  <c r="H321" i="3" s="1"/>
  <c r="G322" i="3"/>
  <c r="H322" i="3" s="1" a="1"/>
  <c r="H322" i="3" s="1"/>
  <c r="G323" i="3"/>
  <c r="H323" i="3" s="1" a="1"/>
  <c r="H323" i="3" s="1"/>
  <c r="G324" i="3"/>
  <c r="H324" i="3" s="1" a="1"/>
  <c r="H324" i="3" s="1"/>
  <c r="G325" i="3"/>
  <c r="H325" i="3" s="1" a="1"/>
  <c r="H325" i="3" s="1"/>
  <c r="G326" i="3"/>
  <c r="H326" i="3" s="1" a="1"/>
  <c r="H326" i="3" s="1"/>
  <c r="G327" i="3"/>
  <c r="H327" i="3" s="1" a="1"/>
  <c r="H327" i="3" s="1"/>
  <c r="G328" i="3"/>
  <c r="H328" i="3" s="1" a="1"/>
  <c r="H328" i="3" s="1"/>
  <c r="G329" i="3"/>
  <c r="H329" i="3" s="1" a="1"/>
  <c r="H329" i="3" s="1"/>
  <c r="G330" i="3"/>
  <c r="H330" i="3" s="1" a="1"/>
  <c r="H330" i="3" s="1"/>
  <c r="G331" i="3"/>
  <c r="H331" i="3" s="1" a="1"/>
  <c r="H331" i="3" s="1"/>
  <c r="G332" i="3"/>
  <c r="H332" i="3" s="1" a="1"/>
  <c r="H332" i="3" s="1"/>
  <c r="G333" i="3"/>
  <c r="H333" i="3" s="1" a="1"/>
  <c r="H333" i="3" s="1"/>
  <c r="G334" i="3"/>
  <c r="H334" i="3" s="1" a="1"/>
  <c r="H334" i="3" s="1"/>
  <c r="G335" i="3"/>
  <c r="H335" i="3" s="1" a="1"/>
  <c r="H335" i="3" s="1"/>
  <c r="G336" i="3"/>
  <c r="H336" i="3" s="1" a="1"/>
  <c r="H336" i="3" s="1"/>
  <c r="G337" i="3"/>
  <c r="H337" i="3" s="1" a="1"/>
  <c r="H337" i="3" s="1"/>
  <c r="G338" i="3"/>
  <c r="H338" i="3" s="1" a="1"/>
  <c r="H338" i="3" s="1"/>
  <c r="G339" i="3"/>
  <c r="H339" i="3" s="1" a="1"/>
  <c r="H339" i="3" s="1"/>
  <c r="G340" i="3"/>
  <c r="H340" i="3" s="1" a="1"/>
  <c r="H340" i="3" s="1"/>
  <c r="G341" i="3"/>
  <c r="H341" i="3" s="1" a="1"/>
  <c r="H341" i="3" s="1"/>
  <c r="G342" i="3"/>
  <c r="H342" i="3" s="1" a="1"/>
  <c r="H342" i="3" s="1"/>
  <c r="G343" i="3"/>
  <c r="H343" i="3" s="1" a="1"/>
  <c r="H343" i="3" s="1"/>
  <c r="G344" i="3"/>
  <c r="H344" i="3" s="1" a="1"/>
  <c r="H344" i="3" s="1"/>
  <c r="G345" i="3"/>
  <c r="H345" i="3" s="1" a="1"/>
  <c r="H345" i="3" s="1"/>
  <c r="G346" i="3"/>
  <c r="H346" i="3" s="1" a="1"/>
  <c r="H346" i="3" s="1"/>
  <c r="G347" i="3"/>
  <c r="H347" i="3" s="1" a="1"/>
  <c r="H347" i="3" s="1"/>
  <c r="G348" i="3"/>
  <c r="H348" i="3" s="1" a="1"/>
  <c r="H348" i="3" s="1"/>
  <c r="G349" i="3"/>
  <c r="H349" i="3" s="1" a="1"/>
  <c r="H349" i="3" s="1"/>
  <c r="G350" i="3"/>
  <c r="H350" i="3" s="1" a="1"/>
  <c r="H350" i="3" s="1"/>
  <c r="G351" i="3"/>
  <c r="H351" i="3" s="1" a="1"/>
  <c r="H351" i="3" s="1"/>
  <c r="G352" i="3"/>
  <c r="H352" i="3" s="1" a="1"/>
  <c r="H352" i="3" s="1"/>
  <c r="G353" i="3"/>
  <c r="H353" i="3" s="1" a="1"/>
  <c r="H353" i="3" s="1"/>
  <c r="G354" i="3"/>
  <c r="H354" i="3" s="1" a="1"/>
  <c r="H354" i="3" s="1"/>
  <c r="G355" i="3"/>
  <c r="H355" i="3" s="1" a="1"/>
  <c r="H355" i="3" s="1"/>
  <c r="G356" i="3"/>
  <c r="H356" i="3" s="1" a="1"/>
  <c r="H356" i="3" s="1"/>
  <c r="G357" i="3"/>
  <c r="H357" i="3" s="1" a="1"/>
  <c r="H357" i="3" s="1"/>
  <c r="G358" i="3"/>
  <c r="H358" i="3" s="1" a="1"/>
  <c r="H358" i="3" s="1"/>
  <c r="G359" i="3"/>
  <c r="H359" i="3" s="1" a="1"/>
  <c r="H359" i="3" s="1"/>
  <c r="G360" i="3"/>
  <c r="H360" i="3" s="1" a="1"/>
  <c r="H360" i="3" s="1"/>
  <c r="G361" i="3"/>
  <c r="H361" i="3" s="1" a="1"/>
  <c r="H361" i="3" s="1"/>
  <c r="G362" i="3"/>
  <c r="H362" i="3" s="1" a="1"/>
  <c r="H362" i="3" s="1"/>
  <c r="G363" i="3"/>
  <c r="H363" i="3" s="1" a="1"/>
  <c r="H363" i="3" s="1"/>
  <c r="G364" i="3"/>
  <c r="H364" i="3" s="1" a="1"/>
  <c r="H364" i="3" s="1"/>
  <c r="G365" i="3"/>
  <c r="H365" i="3" s="1" a="1"/>
  <c r="H365" i="3" s="1"/>
  <c r="G366" i="3"/>
  <c r="H366" i="3" s="1" a="1"/>
  <c r="H366" i="3" s="1"/>
  <c r="G367" i="3"/>
  <c r="H367" i="3" s="1" a="1"/>
  <c r="H367" i="3" s="1"/>
  <c r="G368" i="3"/>
  <c r="H368" i="3" s="1" a="1"/>
  <c r="H368" i="3" s="1"/>
  <c r="G369" i="3"/>
  <c r="H369" i="3" s="1" a="1"/>
  <c r="H369" i="3" s="1"/>
  <c r="G370" i="3"/>
  <c r="H370" i="3" s="1" a="1"/>
  <c r="H370" i="3" s="1"/>
  <c r="G371" i="3"/>
  <c r="H371" i="3" s="1" a="1"/>
  <c r="H371" i="3" s="1"/>
  <c r="G372" i="3"/>
  <c r="H372" i="3" s="1" a="1"/>
  <c r="H372" i="3" s="1"/>
  <c r="G373" i="3"/>
  <c r="H373" i="3" s="1" a="1"/>
  <c r="H373" i="3" s="1"/>
  <c r="G374" i="3"/>
  <c r="H374" i="3" s="1" a="1"/>
  <c r="H374" i="3" s="1"/>
  <c r="G438" i="3"/>
  <c r="H438" i="3" s="1" a="1"/>
  <c r="H438" i="3" s="1"/>
  <c r="G439" i="3"/>
  <c r="H439" i="3" s="1" a="1"/>
  <c r="H439" i="3" s="1"/>
  <c r="G440" i="3"/>
  <c r="H440" i="3" s="1" a="1"/>
  <c r="H440" i="3" s="1"/>
  <c r="G441" i="3"/>
  <c r="H441" i="3" s="1" a="1"/>
  <c r="H441" i="3" s="1"/>
  <c r="G442" i="3"/>
  <c r="H442" i="3" s="1" a="1"/>
  <c r="H442" i="3" s="1"/>
  <c r="G443" i="3"/>
  <c r="H443" i="3" s="1" a="1"/>
  <c r="H443" i="3" s="1"/>
  <c r="G444" i="3"/>
  <c r="H444" i="3" s="1" a="1"/>
  <c r="H444" i="3" s="1"/>
  <c r="G445" i="3"/>
  <c r="H445" i="3" s="1" a="1"/>
  <c r="H445" i="3" s="1"/>
  <c r="G446" i="3"/>
  <c r="H446" i="3" s="1" a="1"/>
  <c r="H446" i="3" s="1"/>
  <c r="G447" i="3"/>
  <c r="H447" i="3" s="1" a="1"/>
  <c r="H447" i="3" s="1"/>
  <c r="G448" i="3"/>
  <c r="H448" i="3" s="1" a="1"/>
  <c r="H448" i="3" s="1"/>
  <c r="G449" i="3"/>
  <c r="H449" i="3" s="1" a="1"/>
  <c r="H449" i="3" s="1"/>
  <c r="G450" i="3"/>
  <c r="H450" i="3" s="1" a="1"/>
  <c r="H450" i="3" s="1"/>
  <c r="G451" i="3"/>
  <c r="H451" i="3" s="1" a="1"/>
  <c r="H451" i="3" s="1"/>
  <c r="G452" i="3"/>
  <c r="H452" i="3" s="1" a="1"/>
  <c r="H452" i="3" s="1"/>
  <c r="G456" i="3"/>
  <c r="H456" i="3" s="1" a="1"/>
  <c r="H456" i="3" s="1"/>
  <c r="G457" i="3"/>
  <c r="H457" i="3" s="1" a="1"/>
  <c r="H457" i="3" s="1"/>
  <c r="G458" i="3"/>
  <c r="H458" i="3" s="1" a="1"/>
  <c r="H458" i="3" s="1"/>
  <c r="G459" i="3"/>
  <c r="H459" i="3" s="1" a="1"/>
  <c r="H459" i="3" s="1"/>
  <c r="G460" i="3"/>
  <c r="H460" i="3" s="1" a="1"/>
  <c r="H460" i="3" s="1"/>
  <c r="G461" i="3"/>
  <c r="H461" i="3" s="1" a="1"/>
  <c r="H461" i="3" s="1"/>
  <c r="G462" i="3"/>
  <c r="H462" i="3" s="1" a="1"/>
  <c r="H462" i="3" s="1"/>
  <c r="G463" i="3"/>
  <c r="H463" i="3" s="1" a="1"/>
  <c r="H463" i="3" s="1"/>
  <c r="G464" i="3"/>
  <c r="H464" i="3" s="1" a="1"/>
  <c r="H464" i="3" s="1"/>
  <c r="G465" i="3"/>
  <c r="H465" i="3" s="1" a="1"/>
  <c r="H465" i="3" s="1"/>
  <c r="G466" i="3"/>
  <c r="H466" i="3" s="1" a="1"/>
  <c r="H466" i="3" s="1"/>
  <c r="G467" i="3"/>
  <c r="H467" i="3" s="1" a="1"/>
  <c r="H467" i="3" s="1"/>
  <c r="G468" i="3"/>
  <c r="H468" i="3" s="1" a="1"/>
  <c r="H468" i="3" s="1"/>
  <c r="G469" i="3"/>
  <c r="H469" i="3" s="1" a="1"/>
  <c r="H469" i="3" s="1"/>
  <c r="G470" i="3"/>
  <c r="H470" i="3" s="1" a="1"/>
  <c r="H470" i="3" s="1"/>
  <c r="G474" i="3"/>
  <c r="H474" i="3" s="1" a="1"/>
  <c r="H474" i="3" s="1"/>
  <c r="G475" i="3"/>
  <c r="H475" i="3" s="1" a="1"/>
  <c r="H475" i="3" s="1"/>
  <c r="G476" i="3"/>
  <c r="H476" i="3" s="1" a="1"/>
  <c r="H476" i="3" s="1"/>
  <c r="G477" i="3"/>
  <c r="H477" i="3" s="1" a="1"/>
  <c r="H477" i="3" s="1"/>
  <c r="G478" i="3"/>
  <c r="H478" i="3" s="1" a="1"/>
  <c r="H478" i="3" s="1"/>
  <c r="G479" i="3"/>
  <c r="H479" i="3" s="1" a="1"/>
  <c r="H479" i="3" s="1"/>
  <c r="G480" i="3"/>
  <c r="H480" i="3" s="1" a="1"/>
  <c r="H480" i="3" s="1"/>
  <c r="G481" i="3"/>
  <c r="H481" i="3" s="1" a="1"/>
  <c r="H481" i="3" s="1"/>
  <c r="G482" i="3"/>
  <c r="H482" i="3" s="1" a="1"/>
  <c r="H482" i="3" s="1"/>
  <c r="G483" i="3"/>
  <c r="H483" i="3" s="1" a="1"/>
  <c r="H483" i="3" s="1"/>
  <c r="G484" i="3"/>
  <c r="H484" i="3" s="1" a="1"/>
  <c r="H484" i="3" s="1"/>
  <c r="G485" i="3"/>
  <c r="H485" i="3" s="1" a="1"/>
  <c r="H485" i="3" s="1"/>
  <c r="G486" i="3"/>
  <c r="H486" i="3" s="1" a="1"/>
  <c r="H486" i="3" s="1"/>
  <c r="G487" i="3"/>
  <c r="H487" i="3" s="1" a="1"/>
  <c r="H487" i="3" s="1"/>
  <c r="G488" i="3"/>
  <c r="H488" i="3" s="1" a="1"/>
  <c r="H488" i="3" s="1"/>
  <c r="G503" i="3"/>
  <c r="H503" i="3" s="1" a="1"/>
  <c r="H503" i="3" s="1"/>
  <c r="G504" i="3"/>
  <c r="H504" i="3" s="1" a="1"/>
  <c r="H504" i="3" s="1"/>
  <c r="G505" i="3"/>
  <c r="H505" i="3" s="1" a="1"/>
  <c r="H505" i="3" s="1"/>
  <c r="G506" i="3"/>
  <c r="H506" i="3" s="1" a="1"/>
  <c r="H506" i="3" s="1"/>
  <c r="G507" i="3"/>
  <c r="H507" i="3" s="1" a="1"/>
  <c r="H507" i="3" s="1"/>
  <c r="G508" i="3"/>
  <c r="H508" i="3" s="1" a="1"/>
  <c r="H508" i="3" s="1"/>
  <c r="G509" i="3"/>
  <c r="H509" i="3" s="1" a="1"/>
  <c r="H509" i="3" s="1"/>
  <c r="G510" i="3"/>
  <c r="H510" i="3" s="1" a="1"/>
  <c r="H510" i="3" s="1"/>
  <c r="G511" i="3"/>
  <c r="H511" i="3" s="1" a="1"/>
  <c r="H511" i="3" s="1"/>
  <c r="G512" i="3"/>
  <c r="H512" i="3" s="1" a="1"/>
  <c r="H512" i="3" s="1"/>
  <c r="G513" i="3"/>
  <c r="H513" i="3" s="1" a="1"/>
  <c r="H513" i="3" s="1"/>
  <c r="G514" i="3"/>
  <c r="H514" i="3" s="1" a="1"/>
  <c r="H514" i="3" s="1"/>
  <c r="G515" i="3"/>
  <c r="H515" i="3" s="1" a="1"/>
  <c r="H515" i="3" s="1"/>
  <c r="G516" i="3"/>
  <c r="H516" i="3" s="1" a="1"/>
  <c r="H516" i="3" s="1"/>
  <c r="G517" i="3"/>
  <c r="H517" i="3" s="1" a="1"/>
  <c r="H517" i="3" s="1"/>
  <c r="G518" i="3"/>
  <c r="H518" i="3" s="1" a="1"/>
  <c r="H518" i="3" s="1"/>
  <c r="G519" i="3"/>
  <c r="H519" i="3" s="1" a="1"/>
  <c r="H519" i="3" s="1"/>
  <c r="G520" i="3"/>
  <c r="H520" i="3" s="1" a="1"/>
  <c r="H520" i="3" s="1"/>
  <c r="G521" i="3"/>
  <c r="H521" i="3" s="1" a="1"/>
  <c r="H521" i="3" s="1"/>
  <c r="G522" i="3"/>
  <c r="H522" i="3" s="1" a="1"/>
  <c r="H522" i="3" s="1"/>
  <c r="G523" i="3"/>
  <c r="H523" i="3" s="1" a="1"/>
  <c r="H523" i="3" s="1"/>
  <c r="G524" i="3"/>
  <c r="H524" i="3" s="1" a="1"/>
  <c r="H524" i="3" s="1"/>
  <c r="G525" i="3"/>
  <c r="H525" i="3" s="1" a="1"/>
  <c r="H525" i="3" s="1"/>
  <c r="G526" i="3"/>
  <c r="H526" i="3" s="1" a="1"/>
  <c r="H526" i="3" s="1"/>
  <c r="G527" i="3"/>
  <c r="H527" i="3" s="1" a="1"/>
  <c r="H527" i="3" s="1"/>
  <c r="G528" i="3"/>
  <c r="H528" i="3" s="1" a="1"/>
  <c r="H528" i="3" s="1"/>
  <c r="G529" i="3"/>
  <c r="H529" i="3" s="1" a="1"/>
  <c r="H529" i="3" s="1"/>
  <c r="G530" i="3"/>
  <c r="H530" i="3" s="1" a="1"/>
  <c r="H530" i="3" s="1"/>
  <c r="G531" i="3"/>
  <c r="H531" i="3" s="1" a="1"/>
  <c r="H531" i="3" s="1"/>
  <c r="G532" i="3"/>
  <c r="H532" i="3" s="1" a="1"/>
  <c r="H532" i="3" s="1"/>
  <c r="G533" i="3"/>
  <c r="H533" i="3" s="1" a="1"/>
  <c r="H533" i="3" s="1"/>
  <c r="G534" i="3"/>
  <c r="H534" i="3" s="1" a="1"/>
  <c r="H534" i="3" s="1"/>
  <c r="G535" i="3"/>
  <c r="H535" i="3" s="1" a="1"/>
  <c r="H535" i="3" s="1"/>
  <c r="G536" i="3"/>
  <c r="H536" i="3" s="1" a="1"/>
  <c r="H536" i="3" s="1"/>
  <c r="G537" i="3"/>
  <c r="H537" i="3" s="1" a="1"/>
  <c r="H537" i="3" s="1"/>
  <c r="G538" i="3"/>
  <c r="H538" i="3" s="1" a="1"/>
  <c r="H538" i="3" s="1"/>
  <c r="G539" i="3"/>
  <c r="H539" i="3" s="1" a="1"/>
  <c r="H539" i="3" s="1"/>
  <c r="G540" i="3"/>
  <c r="H540" i="3" s="1" a="1"/>
  <c r="H540" i="3" s="1"/>
  <c r="G541" i="3"/>
  <c r="H541" i="3" s="1" a="1"/>
  <c r="H541" i="3" s="1"/>
  <c r="G542" i="3"/>
  <c r="H542" i="3" s="1" a="1"/>
  <c r="H542" i="3" s="1"/>
  <c r="G543" i="3"/>
  <c r="H543" i="3" s="1" a="1"/>
  <c r="H543" i="3" s="1"/>
  <c r="G544" i="3"/>
  <c r="H544" i="3" s="1" a="1"/>
  <c r="H544" i="3" s="1"/>
  <c r="G545" i="3"/>
  <c r="H545" i="3" s="1" a="1"/>
  <c r="H545" i="3" s="1"/>
  <c r="G546" i="3"/>
  <c r="H546" i="3" s="1" a="1"/>
  <c r="H546" i="3" s="1"/>
  <c r="G547" i="3"/>
  <c r="H547" i="3" s="1" a="1"/>
  <c r="H547" i="3" s="1"/>
  <c r="G548" i="3"/>
  <c r="H548" i="3" s="1" a="1"/>
  <c r="H548" i="3" s="1"/>
  <c r="G549" i="3"/>
  <c r="H549" i="3" s="1" a="1"/>
  <c r="H549" i="3" s="1"/>
  <c r="G550" i="3"/>
  <c r="H550" i="3" s="1" a="1"/>
  <c r="H550" i="3" s="1"/>
  <c r="G551" i="3"/>
  <c r="H551" i="3" s="1" a="1"/>
  <c r="H551" i="3" s="1"/>
  <c r="G552" i="3"/>
  <c r="H552" i="3" s="1" a="1"/>
  <c r="H552" i="3" s="1"/>
  <c r="G553" i="3"/>
  <c r="H553" i="3" s="1" a="1"/>
  <c r="H553" i="3" s="1"/>
  <c r="G554" i="3"/>
  <c r="H554" i="3" s="1" a="1"/>
  <c r="H554" i="3" s="1"/>
  <c r="G555" i="3"/>
  <c r="H555" i="3" s="1" a="1"/>
  <c r="H555" i="3" s="1"/>
  <c r="G556" i="3"/>
  <c r="H556" i="3" s="1" a="1"/>
  <c r="H556" i="3" s="1"/>
  <c r="G557" i="3"/>
  <c r="H557" i="3" s="1" a="1"/>
  <c r="H557" i="3" s="1"/>
  <c r="G558" i="3"/>
  <c r="H558" i="3" s="1" a="1"/>
  <c r="H558" i="3" s="1"/>
  <c r="G559" i="3"/>
  <c r="H559" i="3" s="1" a="1"/>
  <c r="H559" i="3" s="1"/>
  <c r="G560" i="3"/>
  <c r="H560" i="3" s="1" a="1"/>
  <c r="H560" i="3" s="1"/>
  <c r="G561" i="3"/>
  <c r="H561" i="3" s="1" a="1"/>
  <c r="H561" i="3" s="1"/>
  <c r="G562" i="3"/>
  <c r="H562" i="3" s="1" a="1"/>
  <c r="H562" i="3" s="1"/>
  <c r="G563" i="3"/>
  <c r="H563" i="3" s="1" a="1"/>
  <c r="H563" i="3" s="1"/>
  <c r="G564" i="3"/>
  <c r="H564" i="3" s="1" a="1"/>
  <c r="H564" i="3" s="1"/>
  <c r="G565" i="3"/>
  <c r="H565" i="3" s="1" a="1"/>
  <c r="H565" i="3" s="1"/>
  <c r="G566" i="3"/>
  <c r="H566" i="3" s="1" a="1"/>
  <c r="H566" i="3" s="1"/>
  <c r="G567" i="3"/>
  <c r="H567" i="3" s="1" a="1"/>
  <c r="H567" i="3" s="1"/>
  <c r="G568" i="3"/>
  <c r="H568" i="3" s="1" a="1"/>
  <c r="H568" i="3" s="1"/>
  <c r="G569" i="3"/>
  <c r="H569" i="3" s="1" a="1"/>
  <c r="H569" i="3" s="1"/>
  <c r="G570" i="3"/>
  <c r="H570" i="3" s="1" a="1"/>
  <c r="H570" i="3" s="1"/>
  <c r="G571" i="3"/>
  <c r="H571" i="3" s="1" a="1"/>
  <c r="H571" i="3" s="1"/>
  <c r="G572" i="3"/>
  <c r="H572" i="3" s="1" a="1"/>
  <c r="H572" i="3" s="1"/>
  <c r="G573" i="3"/>
  <c r="H573" i="3" s="1" a="1"/>
  <c r="H573" i="3" s="1"/>
  <c r="G574" i="3"/>
  <c r="H574" i="3" s="1" a="1"/>
  <c r="H574" i="3" s="1"/>
  <c r="G575" i="3"/>
  <c r="H575" i="3" s="1" a="1"/>
  <c r="H575" i="3" s="1"/>
  <c r="G576" i="3"/>
  <c r="H576" i="3" s="1" a="1"/>
  <c r="H576" i="3" s="1"/>
  <c r="G577" i="3"/>
  <c r="H577" i="3" s="1" a="1"/>
  <c r="H577" i="3" s="1"/>
  <c r="G578" i="3"/>
  <c r="H578" i="3" s="1" a="1"/>
  <c r="H578" i="3" s="1"/>
  <c r="G579" i="3"/>
  <c r="H579" i="3" s="1" a="1"/>
  <c r="H579" i="3" s="1"/>
  <c r="G580" i="3"/>
  <c r="H580" i="3" s="1" a="1"/>
  <c r="H580" i="3" s="1"/>
  <c r="G581" i="3"/>
  <c r="H581" i="3" s="1" a="1"/>
  <c r="H581" i="3" s="1"/>
  <c r="G582" i="3"/>
  <c r="H582" i="3" s="1" a="1"/>
  <c r="H582" i="3" s="1"/>
  <c r="G583" i="3"/>
  <c r="H583" i="3" s="1" a="1"/>
  <c r="H583" i="3" s="1"/>
  <c r="G584" i="3"/>
  <c r="H584" i="3" s="1" a="1"/>
  <c r="H584" i="3" s="1"/>
  <c r="G585" i="3"/>
  <c r="H585" i="3" s="1" a="1"/>
  <c r="H585" i="3" s="1"/>
  <c r="G586" i="3"/>
  <c r="H586" i="3" s="1" a="1"/>
  <c r="H586" i="3" s="1"/>
  <c r="G587" i="3"/>
  <c r="H587" i="3" s="1" a="1"/>
  <c r="H587" i="3" s="1"/>
  <c r="G588" i="3"/>
  <c r="H588" i="3" s="1" a="1"/>
  <c r="H588" i="3" s="1"/>
  <c r="G589" i="3"/>
  <c r="H589" i="3" s="1" a="1"/>
  <c r="H589" i="3" s="1"/>
  <c r="G590" i="3"/>
  <c r="H590" i="3" s="1" a="1"/>
  <c r="H590" i="3" s="1"/>
  <c r="G591" i="3"/>
  <c r="H591" i="3" s="1" a="1"/>
  <c r="H591" i="3" s="1"/>
  <c r="G592" i="3"/>
  <c r="H592" i="3" s="1" a="1"/>
  <c r="H592" i="3" s="1"/>
  <c r="G593" i="3"/>
  <c r="H593" i="3" s="1" a="1"/>
  <c r="H593" i="3" s="1"/>
  <c r="G594" i="3"/>
  <c r="H594" i="3" s="1" a="1"/>
  <c r="H594" i="3" s="1"/>
  <c r="G595" i="3"/>
  <c r="H595" i="3" s="1" a="1"/>
  <c r="H595" i="3" s="1"/>
  <c r="G596" i="3"/>
  <c r="H596" i="3" s="1" a="1"/>
  <c r="H596" i="3" s="1"/>
  <c r="G597" i="3"/>
  <c r="H597" i="3" s="1" a="1"/>
  <c r="H597" i="3" s="1"/>
  <c r="G598" i="3"/>
  <c r="H598" i="3" s="1" a="1"/>
  <c r="H598" i="3" s="1"/>
  <c r="G599" i="3"/>
  <c r="H599" i="3" s="1" a="1"/>
  <c r="H599" i="3" s="1"/>
  <c r="G600" i="3"/>
  <c r="H600" i="3" s="1" a="1"/>
  <c r="H600" i="3" s="1"/>
  <c r="G601" i="3"/>
  <c r="H601" i="3" s="1" a="1"/>
  <c r="H601" i="3" s="1"/>
  <c r="G602" i="3"/>
  <c r="H602" i="3" s="1" a="1"/>
  <c r="H602" i="3" s="1"/>
  <c r="G603" i="3"/>
  <c r="H603" i="3" s="1" a="1"/>
  <c r="H603" i="3" s="1"/>
  <c r="G604" i="3"/>
  <c r="H604" i="3" s="1" a="1"/>
  <c r="H604" i="3" s="1"/>
  <c r="G605" i="3"/>
  <c r="H605" i="3" s="1" a="1"/>
  <c r="H605" i="3" s="1"/>
  <c r="G606" i="3"/>
  <c r="H606" i="3" s="1" a="1"/>
  <c r="H606" i="3" s="1"/>
  <c r="G607" i="3"/>
  <c r="H607" i="3" s="1" a="1"/>
  <c r="H607" i="3" s="1"/>
  <c r="G608" i="3"/>
  <c r="H608" i="3" s="1" a="1"/>
  <c r="H608" i="3" s="1"/>
  <c r="G609" i="3"/>
  <c r="H609" i="3" s="1" a="1"/>
  <c r="H609" i="3" s="1"/>
  <c r="G610" i="3"/>
  <c r="H610" i="3" s="1" a="1"/>
  <c r="H610" i="3" s="1"/>
  <c r="G611" i="3"/>
  <c r="H611" i="3" s="1" a="1"/>
  <c r="H611" i="3" s="1"/>
  <c r="G612" i="3"/>
  <c r="H612" i="3" s="1" a="1"/>
  <c r="H612" i="3" s="1"/>
  <c r="G613" i="3"/>
  <c r="H613" i="3" s="1" a="1"/>
  <c r="H613" i="3" s="1"/>
  <c r="G614" i="3"/>
  <c r="H614" i="3" s="1" a="1"/>
  <c r="H614" i="3" s="1"/>
  <c r="G615" i="3"/>
  <c r="H615" i="3" s="1" a="1"/>
  <c r="H615" i="3" s="1"/>
  <c r="G616" i="3"/>
  <c r="H616" i="3" s="1" a="1"/>
  <c r="H616" i="3" s="1"/>
  <c r="G617" i="3"/>
  <c r="H617" i="3" s="1" a="1"/>
  <c r="H617" i="3" s="1"/>
  <c r="G618" i="3"/>
  <c r="H618" i="3" s="1" a="1"/>
  <c r="H618" i="3" s="1"/>
  <c r="G619" i="3"/>
  <c r="H619" i="3" s="1" a="1"/>
  <c r="H619" i="3" s="1"/>
  <c r="G620" i="3"/>
  <c r="H620" i="3" s="1" a="1"/>
  <c r="H620" i="3" s="1"/>
  <c r="G621" i="3"/>
  <c r="H621" i="3" s="1" a="1"/>
  <c r="H621" i="3" s="1"/>
  <c r="G622" i="3"/>
  <c r="H622" i="3" s="1" a="1"/>
  <c r="H622" i="3" s="1"/>
  <c r="G623" i="3"/>
  <c r="H623" i="3" s="1" a="1"/>
  <c r="H623" i="3" s="1"/>
  <c r="G624" i="3"/>
  <c r="H624" i="3" s="1" a="1"/>
  <c r="H624" i="3" s="1"/>
  <c r="G625" i="3"/>
  <c r="H625" i="3" s="1" a="1"/>
  <c r="H625" i="3" s="1"/>
  <c r="G626" i="3"/>
  <c r="H626" i="3" s="1" a="1"/>
  <c r="H626" i="3" s="1"/>
  <c r="G627" i="3"/>
  <c r="H627" i="3" s="1" a="1"/>
  <c r="H627" i="3" s="1"/>
  <c r="G628" i="3"/>
  <c r="H628" i="3" s="1" a="1"/>
  <c r="H628" i="3" s="1"/>
  <c r="G629" i="3"/>
  <c r="H629" i="3" s="1" a="1"/>
  <c r="H629" i="3" s="1"/>
  <c r="G630" i="3"/>
  <c r="H630" i="3" s="1" a="1"/>
  <c r="H630" i="3" s="1"/>
  <c r="G631" i="3"/>
  <c r="H631" i="3" s="1" a="1"/>
  <c r="H631" i="3" s="1"/>
  <c r="G632" i="3"/>
  <c r="H632" i="3" s="1" a="1"/>
  <c r="H632" i="3" s="1"/>
  <c r="G633" i="3"/>
  <c r="H633" i="3" s="1" a="1"/>
  <c r="H633" i="3" s="1"/>
  <c r="G634" i="3"/>
  <c r="H634" i="3" s="1" a="1"/>
  <c r="H634" i="3" s="1"/>
  <c r="G635" i="3"/>
  <c r="H635" i="3" s="1" a="1"/>
  <c r="H635" i="3" s="1"/>
  <c r="G636" i="3"/>
  <c r="H636" i="3" s="1" a="1"/>
  <c r="H636" i="3" s="1"/>
  <c r="G637" i="3"/>
  <c r="H637" i="3" s="1" a="1"/>
  <c r="H637" i="3" s="1"/>
  <c r="G638" i="3"/>
  <c r="H638" i="3" s="1" a="1"/>
  <c r="H638" i="3" s="1"/>
  <c r="G639" i="3"/>
  <c r="H639" i="3" s="1" a="1"/>
  <c r="H639" i="3" s="1"/>
  <c r="G640" i="3"/>
  <c r="H640" i="3" s="1" a="1"/>
  <c r="H640" i="3" s="1"/>
  <c r="G641" i="3"/>
  <c r="H641" i="3" s="1" a="1"/>
  <c r="H641" i="3" s="1"/>
  <c r="G642" i="3"/>
  <c r="H642" i="3" s="1" a="1"/>
  <c r="H642" i="3" s="1"/>
  <c r="G643" i="3"/>
  <c r="H643" i="3" s="1" a="1"/>
  <c r="H643" i="3" s="1"/>
  <c r="G644" i="3"/>
  <c r="H644" i="3" s="1" a="1"/>
  <c r="H644" i="3" s="1"/>
  <c r="G645" i="3"/>
  <c r="H645" i="3" s="1" a="1"/>
  <c r="H645" i="3" s="1"/>
  <c r="G700" i="3"/>
  <c r="H700" i="3" s="1" a="1"/>
  <c r="H700" i="3" s="1"/>
  <c r="G701" i="3"/>
  <c r="H701" i="3" s="1" a="1"/>
  <c r="H701" i="3" s="1"/>
  <c r="G702" i="3"/>
  <c r="H702" i="3" s="1" a="1"/>
  <c r="H702" i="3" s="1"/>
  <c r="G703" i="3"/>
  <c r="H703" i="3" s="1" a="1"/>
  <c r="H703" i="3" s="1"/>
  <c r="G704" i="3"/>
  <c r="H704" i="3" s="1" a="1"/>
  <c r="H704" i="3" s="1"/>
  <c r="G705" i="3"/>
  <c r="H705" i="3" s="1" a="1"/>
  <c r="H705" i="3" s="1"/>
  <c r="G706" i="3"/>
  <c r="H706" i="3" s="1" a="1"/>
  <c r="H706" i="3" s="1"/>
  <c r="G707" i="3"/>
  <c r="H707" i="3" s="1" a="1"/>
  <c r="H707" i="3" s="1"/>
  <c r="G708" i="3"/>
  <c r="H708" i="3" s="1" a="1"/>
  <c r="H708" i="3" s="1"/>
  <c r="G709" i="3"/>
  <c r="H709" i="3" s="1" a="1"/>
  <c r="H709" i="3" s="1"/>
  <c r="G710" i="3"/>
  <c r="H710" i="3" s="1" a="1"/>
  <c r="H710" i="3" s="1"/>
  <c r="G711" i="3"/>
  <c r="H711" i="3" s="1" a="1"/>
  <c r="H711" i="3" s="1"/>
  <c r="G712" i="3"/>
  <c r="H712" i="3" s="1" a="1"/>
  <c r="H712" i="3" s="1"/>
  <c r="G713" i="3"/>
  <c r="H713" i="3" s="1" a="1"/>
  <c r="H713" i="3" s="1"/>
  <c r="G714" i="3"/>
  <c r="H714" i="3" s="1" a="1"/>
  <c r="H714" i="3" s="1"/>
  <c r="G715" i="3"/>
  <c r="H715" i="3" s="1" a="1"/>
  <c r="H715" i="3" s="1"/>
  <c r="G716" i="3"/>
  <c r="H716" i="3" s="1" a="1"/>
  <c r="H716" i="3" s="1"/>
  <c r="G717" i="3"/>
  <c r="H717" i="3" s="1" a="1"/>
  <c r="H717" i="3" s="1"/>
  <c r="G718" i="3"/>
  <c r="H718" i="3" s="1" a="1"/>
  <c r="H718" i="3" s="1"/>
  <c r="G719" i="3"/>
  <c r="H719" i="3" s="1" a="1"/>
  <c r="H719" i="3" s="1"/>
  <c r="G720" i="3"/>
  <c r="H720" i="3" s="1" a="1"/>
  <c r="H720" i="3" s="1"/>
  <c r="G721" i="3"/>
  <c r="H721" i="3" s="1" a="1"/>
  <c r="H721" i="3" s="1"/>
  <c r="G722" i="3"/>
  <c r="H722" i="3" s="1" a="1"/>
  <c r="H722" i="3" s="1"/>
  <c r="G723" i="3"/>
  <c r="H723" i="3" s="1" a="1"/>
  <c r="H723" i="3" s="1"/>
  <c r="G724" i="3"/>
  <c r="H724" i="3" s="1" a="1"/>
  <c r="H724" i="3" s="1"/>
  <c r="G725" i="3"/>
  <c r="H725" i="3" s="1" a="1"/>
  <c r="H725" i="3" s="1"/>
  <c r="G726" i="3"/>
  <c r="H726" i="3" s="1" a="1"/>
  <c r="H726" i="3" s="1"/>
  <c r="G727" i="3"/>
  <c r="H727" i="3" s="1" a="1"/>
  <c r="H727" i="3" s="1"/>
  <c r="G728" i="3"/>
  <c r="H728" i="3" s="1" a="1"/>
  <c r="H728" i="3" s="1"/>
  <c r="G729" i="3"/>
  <c r="H729" i="3" s="1" a="1"/>
  <c r="H729" i="3" s="1"/>
  <c r="G730" i="3"/>
  <c r="H730" i="3" s="1" a="1"/>
  <c r="H730" i="3" s="1"/>
  <c r="G731" i="3"/>
  <c r="H731" i="3" s="1" a="1"/>
  <c r="H731" i="3" s="1"/>
  <c r="G732" i="3"/>
  <c r="H732" i="3" s="1" a="1"/>
  <c r="H732" i="3" s="1"/>
  <c r="G733" i="3"/>
  <c r="H733" i="3" s="1" a="1"/>
  <c r="H733" i="3" s="1"/>
  <c r="G734" i="3"/>
  <c r="H734" i="3" s="1" a="1"/>
  <c r="H734" i="3" s="1"/>
  <c r="G735" i="3"/>
  <c r="H735" i="3" s="1" a="1"/>
  <c r="H735" i="3" s="1"/>
  <c r="G736" i="3"/>
  <c r="H736" i="3" s="1" a="1"/>
  <c r="H736" i="3" s="1"/>
  <c r="G737" i="3"/>
  <c r="H737" i="3" s="1" a="1"/>
  <c r="H737" i="3" s="1"/>
  <c r="G738" i="3"/>
  <c r="H738" i="3" s="1" a="1"/>
  <c r="H738" i="3" s="1"/>
  <c r="G739" i="3"/>
  <c r="H739" i="3" s="1" a="1"/>
  <c r="H739" i="3" s="1"/>
  <c r="G740" i="3"/>
  <c r="H740" i="3" s="1" a="1"/>
  <c r="H740" i="3" s="1"/>
  <c r="G741" i="3"/>
  <c r="H741" i="3" s="1" a="1"/>
  <c r="H741" i="3" s="1"/>
  <c r="G742" i="3"/>
  <c r="H742" i="3" s="1" a="1"/>
  <c r="H742" i="3" s="1"/>
  <c r="G743" i="3"/>
  <c r="H743" i="3" s="1" a="1"/>
  <c r="H743" i="3" s="1"/>
  <c r="G744" i="3"/>
  <c r="H744" i="3" s="1" a="1"/>
  <c r="H744" i="3" s="1"/>
  <c r="G745" i="3"/>
  <c r="H745" i="3" s="1" a="1"/>
  <c r="H745" i="3" s="1"/>
  <c r="G746" i="3"/>
  <c r="H746" i="3" s="1" a="1"/>
  <c r="H746" i="3" s="1"/>
  <c r="G747" i="3"/>
  <c r="H747" i="3" s="1" a="1"/>
  <c r="H747" i="3" s="1"/>
  <c r="G748" i="3"/>
  <c r="H748" i="3" s="1" a="1"/>
  <c r="H748" i="3" s="1"/>
  <c r="G749" i="3"/>
  <c r="H749" i="3" s="1" a="1"/>
  <c r="H749" i="3" s="1"/>
  <c r="G750" i="3"/>
  <c r="H750" i="3" s="1" a="1"/>
  <c r="H750" i="3" s="1"/>
  <c r="G751" i="3"/>
  <c r="H751" i="3" s="1" a="1"/>
  <c r="H751" i="3" s="1"/>
  <c r="G752" i="3"/>
  <c r="H752" i="3" s="1" a="1"/>
  <c r="H752" i="3" s="1"/>
  <c r="G753" i="3"/>
  <c r="H753" i="3" s="1" a="1"/>
  <c r="H753" i="3" s="1"/>
  <c r="G754" i="3"/>
  <c r="H754" i="3" s="1" a="1"/>
  <c r="H754" i="3" s="1"/>
  <c r="G755" i="3"/>
  <c r="H755" i="3" s="1" a="1"/>
  <c r="H755" i="3" s="1"/>
  <c r="G756" i="3"/>
  <c r="H756" i="3" s="1" a="1"/>
  <c r="H756" i="3" s="1"/>
  <c r="G757" i="3"/>
  <c r="H757" i="3" s="1" a="1"/>
  <c r="H757" i="3" s="1"/>
  <c r="G758" i="3"/>
  <c r="H758" i="3" s="1" a="1"/>
  <c r="H758" i="3" s="1"/>
  <c r="G759" i="3"/>
  <c r="H759" i="3" s="1" a="1"/>
  <c r="H759" i="3" s="1"/>
  <c r="G760" i="3"/>
  <c r="H760" i="3" s="1" a="1"/>
  <c r="H760" i="3" s="1"/>
  <c r="G761" i="3"/>
  <c r="H761" i="3" s="1" a="1"/>
  <c r="H761" i="3" s="1"/>
  <c r="G762" i="3"/>
  <c r="H762" i="3" s="1" a="1"/>
  <c r="H762" i="3" s="1"/>
  <c r="G763" i="3"/>
  <c r="H763" i="3" s="1" a="1"/>
  <c r="H763" i="3" s="1"/>
  <c r="G764" i="3"/>
  <c r="H764" i="3" s="1" a="1"/>
  <c r="H764" i="3" s="1"/>
  <c r="G765" i="3"/>
  <c r="H765" i="3" s="1" a="1"/>
  <c r="H765" i="3" s="1"/>
  <c r="G766" i="3"/>
  <c r="H766" i="3" s="1" a="1"/>
  <c r="H766" i="3" s="1"/>
  <c r="G767" i="3"/>
  <c r="H767" i="3" s="1" a="1"/>
  <c r="H767" i="3" s="1"/>
  <c r="G768" i="3"/>
  <c r="H768" i="3" s="1" a="1"/>
  <c r="H768" i="3" s="1"/>
  <c r="G769" i="3"/>
  <c r="H769" i="3" s="1" a="1"/>
  <c r="H769" i="3" s="1"/>
  <c r="G770" i="3"/>
  <c r="H770" i="3" s="1" a="1"/>
  <c r="H770" i="3" s="1"/>
  <c r="G771" i="3"/>
  <c r="H771" i="3" s="1" a="1"/>
  <c r="H771" i="3" s="1"/>
  <c r="G772" i="3"/>
  <c r="H772" i="3" s="1" a="1"/>
  <c r="H772" i="3" s="1"/>
  <c r="G773" i="3"/>
  <c r="H773" i="3" s="1" a="1"/>
  <c r="H773" i="3" s="1"/>
  <c r="G774" i="3"/>
  <c r="H774" i="3" s="1" a="1"/>
  <c r="H774" i="3" s="1"/>
  <c r="G775" i="3"/>
  <c r="H775" i="3" s="1" a="1"/>
  <c r="H775" i="3" s="1"/>
  <c r="G776" i="3"/>
  <c r="H776" i="3" s="1" a="1"/>
  <c r="H776" i="3" s="1"/>
  <c r="G777" i="3"/>
  <c r="H777" i="3" s="1" a="1"/>
  <c r="H777" i="3" s="1"/>
  <c r="G778" i="3"/>
  <c r="H778" i="3" s="1" a="1"/>
  <c r="H778" i="3" s="1"/>
  <c r="G779" i="3"/>
  <c r="H779" i="3" s="1" a="1"/>
  <c r="H779" i="3" s="1"/>
  <c r="G780" i="3"/>
  <c r="H780" i="3" s="1" a="1"/>
  <c r="H780" i="3" s="1"/>
  <c r="G781" i="3"/>
  <c r="H781" i="3" s="1" a="1"/>
  <c r="H781" i="3" s="1"/>
  <c r="G782" i="3"/>
  <c r="H782" i="3" s="1" a="1"/>
  <c r="H782" i="3" s="1"/>
  <c r="G783" i="3"/>
  <c r="H783" i="3" s="1" a="1"/>
  <c r="H783" i="3" s="1"/>
  <c r="G784" i="3"/>
  <c r="H784" i="3" s="1" a="1"/>
  <c r="H784" i="3" s="1"/>
  <c r="G785" i="3"/>
  <c r="H785" i="3" s="1" a="1"/>
  <c r="H785" i="3" s="1"/>
  <c r="G786" i="3"/>
  <c r="H786" i="3" s="1" a="1"/>
  <c r="H786" i="3" s="1"/>
  <c r="G787" i="3"/>
  <c r="H787" i="3" s="1" a="1"/>
  <c r="H787" i="3" s="1"/>
  <c r="G788" i="3"/>
  <c r="H788" i="3" s="1" a="1"/>
  <c r="H788" i="3" s="1"/>
  <c r="G789" i="3"/>
  <c r="H789" i="3" s="1" a="1"/>
  <c r="H789" i="3" s="1"/>
  <c r="G790" i="3"/>
  <c r="H790" i="3" s="1" a="1"/>
  <c r="H790" i="3" s="1"/>
  <c r="G791" i="3"/>
  <c r="H791" i="3" s="1" a="1"/>
  <c r="H791" i="3" s="1"/>
  <c r="G792" i="3"/>
  <c r="H792" i="3" s="1" a="1"/>
  <c r="H792" i="3" s="1"/>
  <c r="G793" i="3"/>
  <c r="H793" i="3" s="1" a="1"/>
  <c r="H793" i="3" s="1"/>
  <c r="G794" i="3"/>
  <c r="H794" i="3" s="1" a="1"/>
  <c r="H794" i="3" s="1"/>
  <c r="G795" i="3"/>
  <c r="H795" i="3" s="1" a="1"/>
  <c r="H795" i="3" s="1"/>
  <c r="G796" i="3"/>
  <c r="H796" i="3" s="1" a="1"/>
  <c r="H796" i="3" s="1"/>
  <c r="G797" i="3"/>
  <c r="H797" i="3" s="1" a="1"/>
  <c r="H797" i="3" s="1"/>
  <c r="G798" i="3"/>
  <c r="H798" i="3" s="1" a="1"/>
  <c r="H798" i="3" s="1"/>
  <c r="G799" i="3"/>
  <c r="H799" i="3" s="1" a="1"/>
  <c r="H799" i="3" s="1"/>
  <c r="G800" i="3"/>
  <c r="H800" i="3" s="1" a="1"/>
  <c r="H800" i="3" s="1"/>
  <c r="G801" i="3"/>
  <c r="H801" i="3" s="1" a="1"/>
  <c r="H801" i="3" s="1"/>
  <c r="G802" i="3"/>
  <c r="H802" i="3" s="1" a="1"/>
  <c r="H802" i="3" s="1"/>
  <c r="G803" i="3"/>
  <c r="H803" i="3" s="1" a="1"/>
  <c r="H803" i="3" s="1"/>
  <c r="G804" i="3"/>
  <c r="H804" i="3" s="1" a="1"/>
  <c r="H804" i="3" s="1"/>
  <c r="G805" i="3"/>
  <c r="H805" i="3" s="1" a="1"/>
  <c r="H805" i="3" s="1"/>
  <c r="G806" i="3"/>
  <c r="H806" i="3" s="1" a="1"/>
  <c r="H806" i="3" s="1"/>
  <c r="G807" i="3"/>
  <c r="H807" i="3" s="1" a="1"/>
  <c r="H807" i="3" s="1"/>
  <c r="G808" i="3"/>
  <c r="H808" i="3" s="1" a="1"/>
  <c r="H808" i="3" s="1"/>
  <c r="G809" i="3"/>
  <c r="H809" i="3" s="1" a="1"/>
  <c r="H809" i="3" s="1"/>
  <c r="G810" i="3"/>
  <c r="H810" i="3" s="1" a="1"/>
  <c r="H810" i="3" s="1"/>
  <c r="G811" i="3"/>
  <c r="H811" i="3" s="1" a="1"/>
  <c r="H811" i="3" s="1"/>
  <c r="G812" i="3"/>
  <c r="H812" i="3" s="1" a="1"/>
  <c r="H812" i="3" s="1"/>
  <c r="G813" i="3"/>
  <c r="H813" i="3" s="1" a="1"/>
  <c r="H813" i="3" s="1"/>
  <c r="G814" i="3"/>
  <c r="H814" i="3" s="1" a="1"/>
  <c r="H814" i="3" s="1"/>
  <c r="G815" i="3"/>
  <c r="H815" i="3" s="1" a="1"/>
  <c r="H815" i="3" s="1"/>
  <c r="G816" i="3"/>
  <c r="H816" i="3" s="1" a="1"/>
  <c r="H816" i="3" s="1"/>
  <c r="G817" i="3"/>
  <c r="H817" i="3" s="1" a="1"/>
  <c r="H817" i="3" s="1"/>
  <c r="G818" i="3"/>
  <c r="H818" i="3" s="1" a="1"/>
  <c r="H818" i="3" s="1"/>
  <c r="G819" i="3"/>
  <c r="H819" i="3" s="1" a="1"/>
  <c r="H819" i="3" s="1"/>
  <c r="G820" i="3"/>
  <c r="H820" i="3" s="1" a="1"/>
  <c r="H820" i="3" s="1"/>
  <c r="G821" i="3"/>
  <c r="H821" i="3" s="1" a="1"/>
  <c r="H821" i="3" s="1"/>
  <c r="G822" i="3"/>
  <c r="H822" i="3" s="1" a="1"/>
  <c r="H822" i="3" s="1"/>
  <c r="G823" i="3"/>
  <c r="H823" i="3" s="1" a="1"/>
  <c r="H823" i="3" s="1"/>
  <c r="G824" i="3"/>
  <c r="H824" i="3" s="1" a="1"/>
  <c r="H824" i="3" s="1"/>
  <c r="G825" i="3"/>
  <c r="H825" i="3" s="1" a="1"/>
  <c r="H825" i="3" s="1"/>
  <c r="G826" i="3"/>
  <c r="H826" i="3" s="1" a="1"/>
  <c r="H826" i="3" s="1"/>
  <c r="G827" i="3"/>
  <c r="H827" i="3" s="1" a="1"/>
  <c r="H827" i="3" s="1"/>
  <c r="G828" i="3"/>
  <c r="H828" i="3" s="1" a="1"/>
  <c r="H828" i="3" s="1"/>
  <c r="G829" i="3"/>
  <c r="H829" i="3" s="1" a="1"/>
  <c r="H829" i="3" s="1"/>
  <c r="G830" i="3"/>
  <c r="H830" i="3" s="1" a="1"/>
  <c r="H830" i="3" s="1"/>
  <c r="G831" i="3"/>
  <c r="H831" i="3" s="1" a="1"/>
  <c r="H831" i="3" s="1"/>
  <c r="G832" i="3"/>
  <c r="H832" i="3" s="1" a="1"/>
  <c r="H832" i="3" s="1"/>
  <c r="G833" i="3"/>
  <c r="H833" i="3" s="1" a="1"/>
  <c r="H833" i="3" s="1"/>
  <c r="G834" i="3"/>
  <c r="H834" i="3" s="1" a="1"/>
  <c r="H834" i="3" s="1"/>
  <c r="G835" i="3"/>
  <c r="H835" i="3" s="1" a="1"/>
  <c r="H835" i="3" s="1"/>
  <c r="G836" i="3"/>
  <c r="H836" i="3" s="1" a="1"/>
  <c r="H836" i="3" s="1"/>
  <c r="G837" i="3"/>
  <c r="H837" i="3" s="1" a="1"/>
  <c r="H837" i="3" s="1"/>
  <c r="G838" i="3"/>
  <c r="H838" i="3" s="1" a="1"/>
  <c r="H838" i="3" s="1"/>
  <c r="G839" i="3"/>
  <c r="H839" i="3" s="1" a="1"/>
  <c r="H839" i="3" s="1"/>
  <c r="G840" i="3"/>
  <c r="H840" i="3" s="1" a="1"/>
  <c r="H840" i="3" s="1"/>
  <c r="G841" i="3"/>
  <c r="H841" i="3" s="1" a="1"/>
  <c r="H841" i="3" s="1"/>
  <c r="G842" i="3"/>
  <c r="H842" i="3" s="1" a="1"/>
  <c r="H842" i="3" s="1"/>
  <c r="G843" i="3"/>
  <c r="H843" i="3" s="1" a="1"/>
  <c r="H843" i="3" s="1"/>
  <c r="G844" i="3"/>
  <c r="H844" i="3" s="1" a="1"/>
  <c r="H844" i="3" s="1"/>
  <c r="G845" i="3"/>
  <c r="H845" i="3" s="1" a="1"/>
  <c r="H845" i="3" s="1"/>
  <c r="G846" i="3"/>
  <c r="H846" i="3" s="1" a="1"/>
  <c r="H846" i="3" s="1"/>
  <c r="G847" i="3"/>
  <c r="H847" i="3" s="1" a="1"/>
  <c r="H847" i="3" s="1"/>
  <c r="G848" i="3"/>
  <c r="H848" i="3" s="1" a="1"/>
  <c r="H848" i="3" s="1"/>
  <c r="G849" i="3"/>
  <c r="H849" i="3" s="1" a="1"/>
  <c r="H849" i="3" s="1"/>
  <c r="G850" i="3"/>
  <c r="H850" i="3" s="1" a="1"/>
  <c r="H850" i="3" s="1"/>
  <c r="G851" i="3"/>
  <c r="H851" i="3" s="1" a="1"/>
  <c r="H851" i="3" s="1"/>
  <c r="G852" i="3"/>
  <c r="H852" i="3" s="1" a="1"/>
  <c r="H852" i="3" s="1"/>
  <c r="G853" i="3"/>
  <c r="H853" i="3" s="1" a="1"/>
  <c r="H853" i="3" s="1"/>
  <c r="G854" i="3"/>
  <c r="H854" i="3" s="1" a="1"/>
  <c r="H854" i="3" s="1"/>
  <c r="G855" i="3"/>
  <c r="H855" i="3" s="1" a="1"/>
  <c r="H855" i="3" s="1"/>
  <c r="G856" i="3"/>
  <c r="H856" i="3" s="1" a="1"/>
  <c r="H856" i="3" s="1"/>
  <c r="G857" i="3"/>
  <c r="H857" i="3" s="1" a="1"/>
  <c r="H857" i="3" s="1"/>
  <c r="G858" i="3"/>
  <c r="H858" i="3" s="1" a="1"/>
  <c r="H858" i="3" s="1"/>
  <c r="G859" i="3"/>
  <c r="H859" i="3" s="1" a="1"/>
  <c r="H859" i="3" s="1"/>
  <c r="G860" i="3"/>
  <c r="H860" i="3" s="1" a="1"/>
  <c r="H860" i="3" s="1"/>
  <c r="G861" i="3"/>
  <c r="H861" i="3" s="1" a="1"/>
  <c r="H861" i="3" s="1"/>
  <c r="G862" i="3"/>
  <c r="H862" i="3" s="1" a="1"/>
  <c r="H862" i="3" s="1"/>
  <c r="G863" i="3"/>
  <c r="H863" i="3" s="1" a="1"/>
  <c r="H863" i="3" s="1"/>
  <c r="G864" i="3"/>
  <c r="H864" i="3" s="1" a="1"/>
  <c r="H864" i="3" s="1"/>
  <c r="G865" i="3"/>
  <c r="H865" i="3" s="1" a="1"/>
  <c r="H865" i="3" s="1"/>
  <c r="G866" i="3"/>
  <c r="H866" i="3" s="1" a="1"/>
  <c r="H866" i="3" s="1"/>
  <c r="G867" i="3"/>
  <c r="H867" i="3" s="1" a="1"/>
  <c r="H867" i="3" s="1"/>
  <c r="G868" i="3"/>
  <c r="H868" i="3" s="1" a="1"/>
  <c r="H868" i="3" s="1"/>
  <c r="G869" i="3"/>
  <c r="H869" i="3" s="1" a="1"/>
  <c r="H869" i="3" s="1"/>
  <c r="G870" i="3"/>
  <c r="H870" i="3" s="1" a="1"/>
  <c r="H870" i="3" s="1"/>
  <c r="G871" i="3"/>
  <c r="H871" i="3" s="1" a="1"/>
  <c r="H871" i="3" s="1"/>
  <c r="G872" i="3"/>
  <c r="H872" i="3" s="1" a="1"/>
  <c r="H872" i="3" s="1"/>
  <c r="G873" i="3"/>
  <c r="H873" i="3" s="1" a="1"/>
  <c r="H873" i="3" s="1"/>
  <c r="G874" i="3"/>
  <c r="H874" i="3" s="1" a="1"/>
  <c r="H874" i="3" s="1"/>
  <c r="G875" i="3"/>
  <c r="H875" i="3" s="1" a="1"/>
  <c r="H875" i="3" s="1"/>
  <c r="G876" i="3"/>
  <c r="H876" i="3" s="1" a="1"/>
  <c r="H876" i="3" s="1"/>
  <c r="G877" i="3"/>
  <c r="H877" i="3" s="1" a="1"/>
  <c r="H877" i="3" s="1"/>
  <c r="G878" i="3"/>
  <c r="H878" i="3" s="1" a="1"/>
  <c r="H878" i="3" s="1"/>
  <c r="G879" i="3"/>
  <c r="H879" i="3" s="1" a="1"/>
  <c r="H879" i="3" s="1"/>
  <c r="G880" i="3"/>
  <c r="H880" i="3" s="1" a="1"/>
  <c r="H880" i="3" s="1"/>
  <c r="G881" i="3"/>
  <c r="H881" i="3" s="1" a="1"/>
  <c r="H881" i="3" s="1"/>
  <c r="G882" i="3"/>
  <c r="H882" i="3" s="1" a="1"/>
  <c r="H882" i="3" s="1"/>
  <c r="G883" i="3"/>
  <c r="H883" i="3" s="1" a="1"/>
  <c r="H883" i="3" s="1"/>
  <c r="G884" i="3"/>
  <c r="H884" i="3" s="1" a="1"/>
  <c r="H884" i="3" s="1"/>
  <c r="G885" i="3"/>
  <c r="H885" i="3" s="1" a="1"/>
  <c r="H885" i="3" s="1"/>
  <c r="G886" i="3"/>
  <c r="H886" i="3" s="1" a="1"/>
  <c r="H886" i="3" s="1"/>
  <c r="G887" i="3"/>
  <c r="H887" i="3" s="1" a="1"/>
  <c r="H887" i="3" s="1"/>
  <c r="G888" i="3"/>
  <c r="H888" i="3" s="1" a="1"/>
  <c r="H888" i="3" s="1"/>
  <c r="G889" i="3"/>
  <c r="H889" i="3" s="1" a="1"/>
  <c r="H889" i="3" s="1"/>
  <c r="G890" i="3"/>
  <c r="H890" i="3" s="1" a="1"/>
  <c r="H890" i="3" s="1"/>
  <c r="G891" i="3"/>
  <c r="H891" i="3" s="1" a="1"/>
  <c r="H891" i="3" s="1"/>
  <c r="G892" i="3"/>
  <c r="H892" i="3" s="1" a="1"/>
  <c r="H892" i="3" s="1"/>
  <c r="G893" i="3"/>
  <c r="H893" i="3" s="1" a="1"/>
  <c r="H893" i="3" s="1"/>
  <c r="G894" i="3"/>
  <c r="H894" i="3" s="1" a="1"/>
  <c r="H894" i="3" s="1"/>
  <c r="G895" i="3"/>
  <c r="H895" i="3" s="1" a="1"/>
  <c r="H895" i="3" s="1"/>
  <c r="G896" i="3"/>
  <c r="H896" i="3" s="1" a="1"/>
  <c r="H896" i="3" s="1"/>
  <c r="G897" i="3"/>
  <c r="H897" i="3" s="1" a="1"/>
  <c r="H897" i="3" s="1"/>
  <c r="G898" i="3"/>
  <c r="H898" i="3" s="1" a="1"/>
  <c r="H898" i="3" s="1"/>
  <c r="G899" i="3"/>
  <c r="H899" i="3" s="1" a="1"/>
  <c r="H899" i="3" s="1"/>
  <c r="G900" i="3"/>
  <c r="H900" i="3" s="1" a="1"/>
  <c r="H900" i="3" s="1"/>
  <c r="G901" i="3"/>
  <c r="H901" i="3" s="1" a="1"/>
  <c r="H901" i="3" s="1"/>
  <c r="G902" i="3"/>
  <c r="H902" i="3" s="1" a="1"/>
  <c r="H902" i="3" s="1"/>
  <c r="G903" i="3"/>
  <c r="H903" i="3" s="1" a="1"/>
  <c r="H903" i="3" s="1"/>
  <c r="G904" i="3"/>
  <c r="H904" i="3" s="1" a="1"/>
  <c r="H904" i="3" s="1"/>
  <c r="G905" i="3"/>
  <c r="H905" i="3" s="1" a="1"/>
  <c r="H905" i="3" s="1"/>
  <c r="G906" i="3"/>
  <c r="H906" i="3" s="1" a="1"/>
  <c r="H906" i="3" s="1"/>
  <c r="G907" i="3"/>
  <c r="H907" i="3" s="1" a="1"/>
  <c r="H907" i="3" s="1"/>
  <c r="G908" i="3"/>
  <c r="H908" i="3" s="1" a="1"/>
  <c r="H908" i="3" s="1"/>
  <c r="G909" i="3"/>
  <c r="H909" i="3" s="1" a="1"/>
  <c r="H909" i="3" s="1"/>
  <c r="G910" i="3"/>
  <c r="H910" i="3" s="1" a="1"/>
  <c r="H910" i="3" s="1"/>
  <c r="G911" i="3"/>
  <c r="H911" i="3" s="1" a="1"/>
  <c r="H911" i="3" s="1"/>
  <c r="G912" i="3"/>
  <c r="H912" i="3" s="1" a="1"/>
  <c r="H912" i="3" s="1"/>
  <c r="G913" i="3"/>
  <c r="H913" i="3" s="1" a="1"/>
  <c r="H913" i="3" s="1"/>
  <c r="G914" i="3"/>
  <c r="H914" i="3" s="1" a="1"/>
  <c r="H914" i="3" s="1"/>
  <c r="G915" i="3"/>
  <c r="H915" i="3" s="1" a="1"/>
  <c r="H915" i="3" s="1"/>
  <c r="G916" i="3"/>
  <c r="H916" i="3" s="1" a="1"/>
  <c r="H916" i="3" s="1"/>
  <c r="G917" i="3"/>
  <c r="H917" i="3" s="1" a="1"/>
  <c r="H917" i="3" s="1"/>
  <c r="G918" i="3"/>
  <c r="H918" i="3" s="1" a="1"/>
  <c r="H918" i="3" s="1"/>
  <c r="G919" i="3"/>
  <c r="H919" i="3" s="1" a="1"/>
  <c r="H919" i="3" s="1"/>
  <c r="G920" i="3"/>
  <c r="H920" i="3" s="1" a="1"/>
  <c r="H920" i="3" s="1"/>
  <c r="G921" i="3"/>
  <c r="H921" i="3" s="1" a="1"/>
  <c r="H921" i="3" s="1"/>
  <c r="G922" i="3"/>
  <c r="H922" i="3" s="1" a="1"/>
  <c r="H922" i="3" s="1"/>
  <c r="G923" i="3"/>
  <c r="H923" i="3" s="1" a="1"/>
  <c r="H923" i="3" s="1"/>
  <c r="G924" i="3"/>
  <c r="H924" i="3" s="1" a="1"/>
  <c r="H924" i="3" s="1"/>
  <c r="G925" i="3"/>
  <c r="H925" i="3" s="1" a="1"/>
  <c r="H925" i="3" s="1"/>
  <c r="G926" i="3"/>
  <c r="H926" i="3" s="1" a="1"/>
  <c r="H926" i="3" s="1"/>
  <c r="G927" i="3"/>
  <c r="H927" i="3" s="1" a="1"/>
  <c r="H927" i="3" s="1"/>
  <c r="G928" i="3"/>
  <c r="H928" i="3" s="1" a="1"/>
  <c r="H928" i="3" s="1"/>
  <c r="G929" i="3"/>
  <c r="H929" i="3" s="1" a="1"/>
  <c r="H929" i="3" s="1"/>
  <c r="G930" i="3"/>
  <c r="H930" i="3" s="1" a="1"/>
  <c r="H930" i="3" s="1"/>
  <c r="G931" i="3"/>
  <c r="H931" i="3" s="1" a="1"/>
  <c r="H931" i="3" s="1"/>
  <c r="G932" i="3"/>
  <c r="H932" i="3" s="1" a="1"/>
  <c r="H932" i="3" s="1"/>
  <c r="G933" i="3"/>
  <c r="H933" i="3" s="1" a="1"/>
  <c r="H933" i="3" s="1"/>
  <c r="G934" i="3"/>
  <c r="H934" i="3" s="1" a="1"/>
  <c r="H934" i="3" s="1"/>
  <c r="G935" i="3"/>
  <c r="H935" i="3" s="1" a="1"/>
  <c r="H935" i="3" s="1"/>
  <c r="G936" i="3"/>
  <c r="H936" i="3" s="1" a="1"/>
  <c r="H936" i="3" s="1"/>
  <c r="G937" i="3"/>
  <c r="H937" i="3" s="1" a="1"/>
  <c r="H937" i="3" s="1"/>
  <c r="G938" i="3"/>
  <c r="H938" i="3" s="1" a="1"/>
  <c r="H938" i="3" s="1"/>
  <c r="G939" i="3"/>
  <c r="H939" i="3" s="1" a="1"/>
  <c r="H939" i="3" s="1"/>
  <c r="G940" i="3"/>
  <c r="H940" i="3" s="1" a="1"/>
  <c r="H940" i="3" s="1"/>
  <c r="G941" i="3"/>
  <c r="H941" i="3" s="1" a="1"/>
  <c r="H941" i="3" s="1"/>
  <c r="G942" i="3"/>
  <c r="H942" i="3" s="1" a="1"/>
  <c r="H942" i="3" s="1"/>
  <c r="G943" i="3"/>
  <c r="H943" i="3" s="1" a="1"/>
  <c r="H943" i="3" s="1"/>
  <c r="G944" i="3"/>
  <c r="H944" i="3" s="1" a="1"/>
  <c r="H944" i="3" s="1"/>
  <c r="G945" i="3"/>
  <c r="H945" i="3" s="1" a="1"/>
  <c r="H945" i="3" s="1"/>
  <c r="G946" i="3"/>
  <c r="H946" i="3" s="1" a="1"/>
  <c r="H946" i="3" s="1"/>
  <c r="G947" i="3"/>
  <c r="H947" i="3" s="1" a="1"/>
  <c r="H947" i="3" s="1"/>
  <c r="G948" i="3"/>
  <c r="H948" i="3" s="1" a="1"/>
  <c r="H948" i="3" s="1"/>
  <c r="G949" i="3"/>
  <c r="H949" i="3" s="1" a="1"/>
  <c r="H949" i="3" s="1"/>
  <c r="G950" i="3"/>
  <c r="H950" i="3" s="1" a="1"/>
  <c r="H950" i="3" s="1"/>
  <c r="G951" i="3"/>
  <c r="H951" i="3" s="1" a="1"/>
  <c r="H951" i="3" s="1"/>
  <c r="G952" i="3"/>
  <c r="H952" i="3" s="1" a="1"/>
  <c r="H952" i="3" s="1"/>
  <c r="G953" i="3"/>
  <c r="H953" i="3" s="1" a="1"/>
  <c r="H953" i="3" s="1"/>
  <c r="G954" i="3"/>
  <c r="H954" i="3" s="1" a="1"/>
  <c r="H954" i="3" s="1"/>
  <c r="G955" i="3"/>
  <c r="H955" i="3" s="1" a="1"/>
  <c r="H955" i="3" s="1"/>
  <c r="G956" i="3"/>
  <c r="H956" i="3" s="1" a="1"/>
  <c r="H956" i="3" s="1"/>
  <c r="G957" i="3"/>
  <c r="H957" i="3" s="1" a="1"/>
  <c r="H957" i="3" s="1"/>
  <c r="G958" i="3"/>
  <c r="H958" i="3" s="1" a="1"/>
  <c r="H958" i="3" s="1"/>
  <c r="G959" i="3"/>
  <c r="H959" i="3" s="1" a="1"/>
  <c r="H959" i="3" s="1"/>
  <c r="G960" i="3"/>
  <c r="H960" i="3" s="1" a="1"/>
  <c r="H960" i="3" s="1"/>
  <c r="G1066" i="3"/>
  <c r="H1066" i="3" s="1" a="1"/>
  <c r="H1066" i="3" s="1"/>
  <c r="G1067" i="3"/>
  <c r="H1067" i="3" s="1" a="1"/>
  <c r="H1067" i="3" s="1"/>
  <c r="G1068" i="3"/>
  <c r="H1068" i="3" s="1" a="1"/>
  <c r="H1068" i="3" s="1"/>
  <c r="G1069" i="3"/>
  <c r="H1069" i="3" s="1" a="1"/>
  <c r="H1069" i="3" s="1"/>
  <c r="G1070" i="3"/>
  <c r="H1070" i="3" s="1" a="1"/>
  <c r="H1070" i="3" s="1"/>
  <c r="G1071" i="3"/>
  <c r="H1071" i="3" s="1" a="1"/>
  <c r="H1071" i="3" s="1"/>
  <c r="G1072" i="3"/>
  <c r="H1072" i="3" s="1" a="1"/>
  <c r="H1072" i="3" s="1"/>
  <c r="G1073" i="3"/>
  <c r="H1073" i="3" s="1" a="1"/>
  <c r="H1073" i="3" s="1"/>
  <c r="G1074" i="3"/>
  <c r="H1074" i="3" s="1" a="1"/>
  <c r="H1074" i="3" s="1"/>
  <c r="G1075" i="3"/>
  <c r="H1075" i="3" s="1" a="1"/>
  <c r="H1075" i="3" s="1"/>
  <c r="G1076" i="3"/>
  <c r="H1076" i="3" s="1" a="1"/>
  <c r="H1076" i="3" s="1"/>
  <c r="G1077" i="3"/>
  <c r="H1077" i="3" s="1" a="1"/>
  <c r="H1077" i="3" s="1"/>
  <c r="G1078" i="3"/>
  <c r="H1078" i="3" s="1" a="1"/>
  <c r="H1078" i="3" s="1"/>
  <c r="G1079" i="3"/>
  <c r="H1079" i="3" s="1" a="1"/>
  <c r="H1079" i="3" s="1"/>
  <c r="G1080" i="3"/>
  <c r="H1080" i="3" s="1" a="1"/>
  <c r="H1080" i="3" s="1"/>
  <c r="G1081" i="3"/>
  <c r="H1081" i="3" s="1" a="1"/>
  <c r="H1081" i="3" s="1"/>
  <c r="G1082" i="3"/>
  <c r="H1082" i="3" s="1" a="1"/>
  <c r="H1082" i="3" s="1"/>
  <c r="G1083" i="3"/>
  <c r="H1083" i="3" s="1" a="1"/>
  <c r="H1083" i="3" s="1"/>
  <c r="G1084" i="3"/>
  <c r="H1084" i="3" s="1" a="1"/>
  <c r="H1084" i="3" s="1"/>
  <c r="G1085" i="3"/>
  <c r="H1085" i="3" s="1" a="1"/>
  <c r="H1085" i="3" s="1"/>
  <c r="G1086" i="3"/>
  <c r="H1086" i="3" s="1" a="1"/>
  <c r="H1086" i="3" s="1"/>
  <c r="G1087" i="3"/>
  <c r="H1087" i="3" s="1" a="1"/>
  <c r="H1087" i="3" s="1"/>
  <c r="G1088" i="3"/>
  <c r="H1088" i="3" s="1" a="1"/>
  <c r="H1088" i="3" s="1"/>
  <c r="G1089" i="3"/>
  <c r="H1089" i="3" s="1" a="1"/>
  <c r="H1089" i="3" s="1"/>
  <c r="G1090" i="3"/>
  <c r="H1090" i="3" s="1" a="1"/>
  <c r="H1090" i="3" s="1"/>
  <c r="G1091" i="3"/>
  <c r="H1091" i="3" s="1" a="1"/>
  <c r="H1091" i="3" s="1"/>
  <c r="G1092" i="3"/>
  <c r="H1092" i="3" s="1" a="1"/>
  <c r="H1092" i="3" s="1"/>
  <c r="G1093" i="3"/>
  <c r="H1093" i="3" s="1" a="1"/>
  <c r="H1093" i="3" s="1"/>
  <c r="G1094" i="3"/>
  <c r="H1094" i="3" s="1" a="1"/>
  <c r="H1094" i="3" s="1"/>
  <c r="G1095" i="3"/>
  <c r="H1095" i="3" s="1" a="1"/>
  <c r="H1095" i="3" s="1"/>
  <c r="G1096" i="3"/>
  <c r="H1096" i="3" s="1" a="1"/>
  <c r="H1096" i="3" s="1"/>
  <c r="G1097" i="3"/>
  <c r="H1097" i="3" s="1" a="1"/>
  <c r="H1097" i="3" s="1"/>
  <c r="G1098" i="3"/>
  <c r="H1098" i="3" s="1" a="1"/>
  <c r="H1098" i="3" s="1"/>
  <c r="G1099" i="3"/>
  <c r="H1099" i="3" s="1" a="1"/>
  <c r="H1099" i="3" s="1"/>
  <c r="G1100" i="3"/>
  <c r="H1100" i="3" s="1" a="1"/>
  <c r="H1100" i="3" s="1"/>
  <c r="G1101" i="3"/>
  <c r="H1101" i="3" s="1" a="1"/>
  <c r="H1101" i="3" s="1"/>
  <c r="G1102" i="3"/>
  <c r="H1102" i="3" s="1" a="1"/>
  <c r="H1102" i="3" s="1"/>
  <c r="G1103" i="3"/>
  <c r="H1103" i="3" s="1" a="1"/>
  <c r="H1103" i="3" s="1"/>
  <c r="G1104" i="3"/>
  <c r="H1104" i="3" s="1" a="1"/>
  <c r="H1104" i="3" s="1"/>
  <c r="G1105" i="3"/>
  <c r="H1105" i="3" s="1" a="1"/>
  <c r="H1105" i="3" s="1"/>
  <c r="G1106" i="3"/>
  <c r="H1106" i="3" s="1" a="1"/>
  <c r="H1106" i="3" s="1"/>
  <c r="G1107" i="3"/>
  <c r="H1107" i="3" s="1" a="1"/>
  <c r="H1107" i="3" s="1"/>
  <c r="G1108" i="3"/>
  <c r="H1108" i="3" s="1" a="1"/>
  <c r="H1108" i="3" s="1"/>
  <c r="G1109" i="3"/>
  <c r="H1109" i="3" s="1" a="1"/>
  <c r="H1109" i="3" s="1"/>
  <c r="G1110" i="3"/>
  <c r="H1110" i="3" s="1" a="1"/>
  <c r="H1110" i="3" s="1"/>
  <c r="G1111" i="3"/>
  <c r="H1111" i="3" s="1" a="1"/>
  <c r="H1111" i="3" s="1"/>
  <c r="G1112" i="3"/>
  <c r="H1112" i="3" s="1" a="1"/>
  <c r="H1112" i="3" s="1"/>
  <c r="G1113" i="3"/>
  <c r="H1113" i="3" s="1" a="1"/>
  <c r="H1113" i="3" s="1"/>
  <c r="G1114" i="3"/>
  <c r="H1114" i="3" s="1" a="1"/>
  <c r="H1114" i="3" s="1"/>
  <c r="G1115" i="3"/>
  <c r="H1115" i="3" s="1" a="1"/>
  <c r="H1115" i="3" s="1"/>
  <c r="G1116" i="3"/>
  <c r="H1116" i="3" s="1" a="1"/>
  <c r="H1116" i="3" s="1"/>
  <c r="G1117" i="3"/>
  <c r="H1117" i="3" s="1" a="1"/>
  <c r="H1117" i="3" s="1"/>
  <c r="G1118" i="3"/>
  <c r="H1118" i="3" s="1" a="1"/>
  <c r="H1118" i="3" s="1"/>
  <c r="G1119" i="3"/>
  <c r="H1119" i="3" s="1" a="1"/>
  <c r="H1119" i="3" s="1"/>
  <c r="G1120" i="3"/>
  <c r="H1120" i="3" s="1" a="1"/>
  <c r="H1120" i="3" s="1"/>
  <c r="G1121" i="3"/>
  <c r="H1121" i="3" s="1" a="1"/>
  <c r="H1121" i="3" s="1"/>
  <c r="G1122" i="3"/>
  <c r="H1122" i="3" s="1" a="1"/>
  <c r="H1122" i="3" s="1"/>
  <c r="G1123" i="3"/>
  <c r="H1123" i="3" s="1" a="1"/>
  <c r="H1123" i="3" s="1"/>
  <c r="G1124" i="3"/>
  <c r="H1124" i="3" s="1" a="1"/>
  <c r="H1124" i="3" s="1"/>
  <c r="G1125" i="3"/>
  <c r="H1125" i="3" s="1" a="1"/>
  <c r="H1125" i="3" s="1"/>
  <c r="G1126" i="3"/>
  <c r="H1126" i="3" s="1" a="1"/>
  <c r="H1126" i="3" s="1"/>
  <c r="G1127" i="3"/>
  <c r="H1127" i="3" s="1" a="1"/>
  <c r="H1127" i="3" s="1"/>
  <c r="G1128" i="3"/>
  <c r="H1128" i="3" s="1" a="1"/>
  <c r="H1128" i="3" s="1"/>
  <c r="G1129" i="3"/>
  <c r="H1129" i="3" s="1" a="1"/>
  <c r="H1129" i="3" s="1"/>
  <c r="G1130" i="3"/>
  <c r="H1130" i="3" s="1" a="1"/>
  <c r="H1130" i="3" s="1"/>
  <c r="G1131" i="3"/>
  <c r="H1131" i="3" s="1" a="1"/>
  <c r="H1131" i="3" s="1"/>
  <c r="G1132" i="3"/>
  <c r="H1132" i="3" s="1" a="1"/>
  <c r="H1132" i="3" s="1"/>
  <c r="G1133" i="3"/>
  <c r="H1133" i="3" s="1" a="1"/>
  <c r="H1133" i="3" s="1"/>
  <c r="G1134" i="3"/>
  <c r="H1134" i="3" s="1" a="1"/>
  <c r="H1134" i="3" s="1"/>
  <c r="G1135" i="3"/>
  <c r="H1135" i="3" s="1" a="1"/>
  <c r="H1135" i="3" s="1"/>
  <c r="G1136" i="3"/>
  <c r="H1136" i="3" s="1" a="1"/>
  <c r="H1136" i="3" s="1"/>
  <c r="G1137" i="3"/>
  <c r="H1137" i="3" s="1" a="1"/>
  <c r="H1137" i="3" s="1"/>
  <c r="G1138" i="3"/>
  <c r="H1138" i="3" s="1" a="1"/>
  <c r="H1138" i="3" s="1"/>
  <c r="G1139" i="3"/>
  <c r="H1139" i="3" s="1" a="1"/>
  <c r="H1139" i="3" s="1"/>
  <c r="G1140" i="3"/>
  <c r="H1140" i="3" s="1" a="1"/>
  <c r="H1140" i="3" s="1"/>
  <c r="G1141" i="3"/>
  <c r="H1141" i="3" s="1" a="1"/>
  <c r="H1141" i="3" s="1"/>
  <c r="G1142" i="3"/>
  <c r="H1142" i="3" s="1" a="1"/>
  <c r="H1142" i="3" s="1"/>
  <c r="G1143" i="3"/>
  <c r="H1143" i="3" s="1" a="1"/>
  <c r="H1143" i="3" s="1"/>
  <c r="G1144" i="3"/>
  <c r="H1144" i="3" s="1" a="1"/>
  <c r="H1144" i="3" s="1"/>
  <c r="G1145" i="3"/>
  <c r="H1145" i="3" s="1" a="1"/>
  <c r="H1145" i="3" s="1"/>
  <c r="G1146" i="3"/>
  <c r="H1146" i="3" s="1" a="1"/>
  <c r="H1146" i="3" s="1"/>
  <c r="G1147" i="3"/>
  <c r="H1147" i="3" s="1" a="1"/>
  <c r="H1147" i="3" s="1"/>
  <c r="G1148" i="3"/>
  <c r="H1148" i="3" s="1" a="1"/>
  <c r="H1148" i="3" s="1"/>
  <c r="G1149" i="3"/>
  <c r="H1149" i="3" s="1" a="1"/>
  <c r="H1149" i="3" s="1"/>
  <c r="G1150" i="3"/>
  <c r="H1150" i="3" s="1" a="1"/>
  <c r="H1150" i="3" s="1"/>
  <c r="G1151" i="3"/>
  <c r="H1151" i="3" s="1" a="1"/>
  <c r="H1151" i="3" s="1"/>
  <c r="G1152" i="3"/>
  <c r="H1152" i="3" s="1" a="1"/>
  <c r="H1152" i="3" s="1"/>
  <c r="G1153" i="3"/>
  <c r="H1153" i="3" s="1" a="1"/>
  <c r="H1153" i="3" s="1"/>
  <c r="G1154" i="3"/>
  <c r="H1154" i="3" s="1" a="1"/>
  <c r="H1154" i="3" s="1"/>
  <c r="G1155" i="3"/>
  <c r="H1155" i="3" s="1" a="1"/>
  <c r="H1155" i="3" s="1"/>
  <c r="G1156" i="3"/>
  <c r="H1156" i="3" s="1" a="1"/>
  <c r="H1156" i="3" s="1"/>
  <c r="G1157" i="3"/>
  <c r="H1157" i="3" s="1" a="1"/>
  <c r="H1157" i="3" s="1"/>
  <c r="G1158" i="3"/>
  <c r="H1158" i="3" s="1" a="1"/>
  <c r="H1158" i="3" s="1"/>
  <c r="G1159" i="3"/>
  <c r="H1159" i="3" s="1" a="1"/>
  <c r="H1159" i="3" s="1"/>
  <c r="G1160" i="3"/>
  <c r="H1160" i="3" s="1" a="1"/>
  <c r="H1160" i="3" s="1"/>
  <c r="G1161" i="3"/>
  <c r="H1161" i="3" s="1" a="1"/>
  <c r="H1161" i="3" s="1"/>
  <c r="G1162" i="3"/>
  <c r="H1162" i="3" s="1" a="1"/>
  <c r="H1162" i="3" s="1"/>
  <c r="G1163" i="3"/>
  <c r="H1163" i="3" s="1" a="1"/>
  <c r="H1163" i="3" s="1"/>
  <c r="G1164" i="3"/>
  <c r="H1164" i="3" s="1" a="1"/>
  <c r="H1164" i="3" s="1"/>
  <c r="G1165" i="3"/>
  <c r="H1165" i="3" s="1" a="1"/>
  <c r="H1165" i="3" s="1"/>
  <c r="G1166" i="3"/>
  <c r="H1166" i="3" s="1" a="1"/>
  <c r="H1166" i="3" s="1"/>
  <c r="G1167" i="3"/>
  <c r="H1167" i="3" s="1" a="1"/>
  <c r="H1167" i="3" s="1"/>
  <c r="G1168" i="3"/>
  <c r="H1168" i="3" s="1" a="1"/>
  <c r="H1168" i="3" s="1"/>
  <c r="G1169" i="3"/>
  <c r="H1169" i="3" s="1" a="1"/>
  <c r="H1169" i="3" s="1"/>
  <c r="G1170" i="3"/>
  <c r="H1170" i="3" s="1" a="1"/>
  <c r="H1170" i="3" s="1"/>
  <c r="G1246" i="3"/>
  <c r="H1246" i="3" s="1" a="1"/>
  <c r="H1246" i="3" s="1"/>
  <c r="G1247" i="3"/>
  <c r="H1247" i="3" s="1" a="1"/>
  <c r="H1247" i="3" s="1"/>
  <c r="G1248" i="3"/>
  <c r="H1248" i="3" s="1" a="1"/>
  <c r="H1248" i="3" s="1"/>
  <c r="G1249" i="3"/>
  <c r="H1249" i="3" s="1" a="1"/>
  <c r="H1249" i="3" s="1"/>
  <c r="G1250" i="3"/>
  <c r="H1250" i="3" s="1" a="1"/>
  <c r="H1250" i="3" s="1"/>
  <c r="G1251" i="3"/>
  <c r="H1251" i="3" s="1" a="1"/>
  <c r="H1251" i="3" s="1"/>
  <c r="G1252" i="3"/>
  <c r="H1252" i="3" s="1" a="1"/>
  <c r="H1252" i="3" s="1"/>
  <c r="G1253" i="3"/>
  <c r="H1253" i="3" s="1" a="1"/>
  <c r="H1253" i="3" s="1"/>
  <c r="G1254" i="3"/>
  <c r="H1254" i="3" s="1" a="1"/>
  <c r="H1254" i="3" s="1"/>
  <c r="G1255" i="3"/>
  <c r="H1255" i="3" s="1" a="1"/>
  <c r="H1255" i="3" s="1"/>
  <c r="G1256" i="3"/>
  <c r="H1256" i="3" s="1" a="1"/>
  <c r="H1256" i="3" s="1"/>
  <c r="G1257" i="3"/>
  <c r="H1257" i="3" s="1" a="1"/>
  <c r="H1257" i="3" s="1"/>
  <c r="G1258" i="3"/>
  <c r="H1258" i="3" s="1" a="1"/>
  <c r="H1258" i="3" s="1"/>
  <c r="G1259" i="3"/>
  <c r="H1259" i="3" s="1" a="1"/>
  <c r="H1259" i="3" s="1"/>
  <c r="G1260" i="3"/>
  <c r="H1260" i="3" s="1" a="1"/>
  <c r="H1260" i="3" s="1"/>
  <c r="G1261" i="3"/>
  <c r="H1261" i="3" s="1" a="1"/>
  <c r="H1261" i="3" s="1"/>
  <c r="G1262" i="3"/>
  <c r="H1262" i="3" s="1" a="1"/>
  <c r="H1262" i="3" s="1"/>
  <c r="G1263" i="3"/>
  <c r="H1263" i="3" s="1" a="1"/>
  <c r="H1263" i="3" s="1"/>
  <c r="G1264" i="3"/>
  <c r="H1264" i="3" s="1" a="1"/>
  <c r="H1264" i="3" s="1"/>
  <c r="G1265" i="3"/>
  <c r="H1265" i="3" s="1" a="1"/>
  <c r="H1265" i="3" s="1"/>
  <c r="G1266" i="3"/>
  <c r="H1266" i="3" s="1" a="1"/>
  <c r="H1266" i="3" s="1"/>
  <c r="G1267" i="3"/>
  <c r="H1267" i="3" s="1" a="1"/>
  <c r="H1267" i="3" s="1"/>
  <c r="G1268" i="3"/>
  <c r="H1268" i="3" s="1" a="1"/>
  <c r="H1268" i="3" s="1"/>
  <c r="G1269" i="3"/>
  <c r="H1269" i="3" s="1" a="1"/>
  <c r="H1269" i="3" s="1"/>
  <c r="G1270" i="3"/>
  <c r="H1270" i="3" s="1" a="1"/>
  <c r="H1270" i="3" s="1"/>
  <c r="G1271" i="3"/>
  <c r="H1271" i="3" s="1" a="1"/>
  <c r="H1271" i="3" s="1"/>
  <c r="G1272" i="3"/>
  <c r="H1272" i="3" s="1" a="1"/>
  <c r="H1272" i="3" s="1"/>
  <c r="G1273" i="3"/>
  <c r="H1273" i="3" s="1" a="1"/>
  <c r="H1273" i="3" s="1"/>
  <c r="G1274" i="3"/>
  <c r="H1274" i="3" s="1" a="1"/>
  <c r="H1274" i="3" s="1"/>
  <c r="G1275" i="3"/>
  <c r="H1275" i="3" s="1" a="1"/>
  <c r="H1275" i="3" s="1"/>
  <c r="G1276" i="3"/>
  <c r="H1276" i="3" s="1" a="1"/>
  <c r="H1276" i="3" s="1"/>
  <c r="G1277" i="3"/>
  <c r="H1277" i="3" s="1" a="1"/>
  <c r="H1277" i="3" s="1"/>
  <c r="G1278" i="3"/>
  <c r="H1278" i="3" s="1" a="1"/>
  <c r="H1278" i="3" s="1"/>
  <c r="G1279" i="3"/>
  <c r="H1279" i="3" s="1" a="1"/>
  <c r="H1279" i="3" s="1"/>
  <c r="G1280" i="3"/>
  <c r="H1280" i="3" s="1" a="1"/>
  <c r="H1280" i="3" s="1"/>
  <c r="G1281" i="3"/>
  <c r="H1281" i="3" s="1" a="1"/>
  <c r="H1281" i="3" s="1"/>
  <c r="G1282" i="3"/>
  <c r="H1282" i="3" s="1" a="1"/>
  <c r="H1282" i="3" s="1"/>
  <c r="G1283" i="3"/>
  <c r="H1283" i="3" s="1" a="1"/>
  <c r="H1283" i="3" s="1"/>
  <c r="G1284" i="3"/>
  <c r="H1284" i="3" s="1" a="1"/>
  <c r="H1284" i="3" s="1"/>
  <c r="G1285" i="3"/>
  <c r="H1285" i="3" s="1" a="1"/>
  <c r="H1285" i="3" s="1"/>
  <c r="G1286" i="3"/>
  <c r="H1286" i="3" s="1" a="1"/>
  <c r="H1286" i="3" s="1"/>
  <c r="G1287" i="3"/>
  <c r="H1287" i="3" s="1" a="1"/>
  <c r="H1287" i="3" s="1"/>
  <c r="G1288" i="3"/>
  <c r="H1288" i="3" s="1" a="1"/>
  <c r="H1288" i="3" s="1"/>
  <c r="G1289" i="3"/>
  <c r="H1289" i="3" s="1" a="1"/>
  <c r="H1289" i="3" s="1"/>
  <c r="G1290" i="3"/>
  <c r="H1290" i="3" s="1" a="1"/>
  <c r="H1290" i="3" s="1"/>
  <c r="G1291" i="3"/>
  <c r="H1291" i="3" s="1" a="1"/>
  <c r="H1291" i="3" s="1"/>
  <c r="G1292" i="3"/>
  <c r="H1292" i="3" s="1" a="1"/>
  <c r="H1292" i="3" s="1"/>
  <c r="G1293" i="3"/>
  <c r="H1293" i="3" s="1" a="1"/>
  <c r="H1293" i="3" s="1"/>
  <c r="G1294" i="3"/>
  <c r="H1294" i="3" s="1" a="1"/>
  <c r="H1294" i="3" s="1"/>
  <c r="G1295" i="3"/>
  <c r="H1295" i="3" s="1" a="1"/>
  <c r="H1295" i="3" s="1"/>
  <c r="G1296" i="3"/>
  <c r="H1296" i="3" s="1" a="1"/>
  <c r="H1296" i="3" s="1"/>
  <c r="G1297" i="3"/>
  <c r="H1297" i="3" s="1" a="1"/>
  <c r="H1297" i="3" s="1"/>
  <c r="G1298" i="3"/>
  <c r="H1298" i="3" s="1" a="1"/>
  <c r="H1298" i="3" s="1"/>
  <c r="G1299" i="3"/>
  <c r="H1299" i="3" s="1" a="1"/>
  <c r="H1299" i="3" s="1"/>
  <c r="G1300" i="3"/>
  <c r="H1300" i="3" s="1" a="1"/>
  <c r="H1300" i="3" s="1"/>
  <c r="G1301" i="3"/>
  <c r="H1301" i="3" s="1" a="1"/>
  <c r="H1301" i="3" s="1"/>
  <c r="G1302" i="3"/>
  <c r="H1302" i="3" s="1" a="1"/>
  <c r="H1302" i="3" s="1"/>
  <c r="G1303" i="3"/>
  <c r="H1303" i="3" s="1" a="1"/>
  <c r="H1303" i="3" s="1"/>
  <c r="G1304" i="3"/>
  <c r="H1304" i="3" s="1" a="1"/>
  <c r="H1304" i="3" s="1"/>
  <c r="G1305" i="3"/>
  <c r="H1305" i="3" s="1" a="1"/>
  <c r="H1305" i="3" s="1"/>
  <c r="G1306" i="3"/>
  <c r="H1306" i="3" s="1" a="1"/>
  <c r="H1306" i="3" s="1"/>
  <c r="G1307" i="3"/>
  <c r="H1307" i="3" s="1" a="1"/>
  <c r="H1307" i="3" s="1"/>
  <c r="G1308" i="3"/>
  <c r="H1308" i="3" s="1" a="1"/>
  <c r="H1308" i="3" s="1"/>
  <c r="G1309" i="3"/>
  <c r="H1309" i="3" s="1" a="1"/>
  <c r="H1309" i="3" s="1"/>
  <c r="G1310" i="3"/>
  <c r="H1310" i="3" s="1" a="1"/>
  <c r="H1310" i="3" s="1"/>
  <c r="G1311" i="3"/>
  <c r="H1311" i="3" s="1" a="1"/>
  <c r="H1311" i="3" s="1"/>
  <c r="G1312" i="3"/>
  <c r="H1312" i="3" s="1" a="1"/>
  <c r="H1312" i="3" s="1"/>
  <c r="G1313" i="3"/>
  <c r="H1313" i="3" s="1" a="1"/>
  <c r="H1313" i="3" s="1"/>
  <c r="G1314" i="3"/>
  <c r="H1314" i="3" s="1" a="1"/>
  <c r="H1314" i="3" s="1"/>
  <c r="G1315" i="3"/>
  <c r="H1315" i="3" s="1" a="1"/>
  <c r="H1315" i="3" s="1"/>
  <c r="G1316" i="3"/>
  <c r="H1316" i="3" s="1" a="1"/>
  <c r="H1316" i="3" s="1"/>
  <c r="G1317" i="3"/>
  <c r="H1317" i="3" s="1" a="1"/>
  <c r="H1317" i="3" s="1"/>
  <c r="G1318" i="3"/>
  <c r="H1318" i="3" s="1" a="1"/>
  <c r="H1318" i="3" s="1"/>
  <c r="G1319" i="3"/>
  <c r="H1319" i="3" s="1" a="1"/>
  <c r="H1319" i="3" s="1"/>
  <c r="G1320" i="3"/>
  <c r="H1320" i="3" s="1" a="1"/>
  <c r="H1320" i="3" s="1"/>
  <c r="G1357" i="3"/>
  <c r="H1357" i="3" s="1" a="1"/>
  <c r="H1357" i="3" s="1"/>
  <c r="G1358" i="3"/>
  <c r="H1358" i="3" s="1" a="1"/>
  <c r="H1358" i="3" s="1"/>
  <c r="G1359" i="3"/>
  <c r="H1359" i="3" s="1" a="1"/>
  <c r="H1359" i="3" s="1"/>
  <c r="G1360" i="3"/>
  <c r="H1360" i="3" s="1" a="1"/>
  <c r="H1360" i="3" s="1"/>
  <c r="G1361" i="3"/>
  <c r="H1361" i="3" s="1" a="1"/>
  <c r="H1361" i="3" s="1"/>
  <c r="G1362" i="3"/>
  <c r="H1362" i="3" s="1" a="1"/>
  <c r="H1362" i="3" s="1"/>
  <c r="G1363" i="3"/>
  <c r="H1363" i="3" s="1" a="1"/>
  <c r="H1363" i="3" s="1"/>
  <c r="G1364" i="3"/>
  <c r="H1364" i="3" s="1" a="1"/>
  <c r="H1364" i="3" s="1"/>
  <c r="G1365" i="3"/>
  <c r="H1365" i="3" s="1" a="1"/>
  <c r="H1365" i="3" s="1"/>
  <c r="G1366" i="3"/>
  <c r="H1366" i="3" s="1" a="1"/>
  <c r="H1366" i="3" s="1"/>
  <c r="G1367" i="3"/>
  <c r="H1367" i="3" s="1" a="1"/>
  <c r="H1367" i="3" s="1"/>
  <c r="G1368" i="3"/>
  <c r="H1368" i="3" s="1" a="1"/>
  <c r="H1368" i="3" s="1"/>
  <c r="G1369" i="3"/>
  <c r="H1369" i="3" s="1" a="1"/>
  <c r="H1369" i="3" s="1"/>
  <c r="G1370" i="3"/>
  <c r="H1370" i="3" s="1" a="1"/>
  <c r="H1370" i="3" s="1"/>
  <c r="G1371" i="3"/>
  <c r="H1371" i="3" s="1" a="1"/>
  <c r="H1371" i="3" s="1"/>
  <c r="G1372" i="3"/>
  <c r="H1372" i="3" s="1" a="1"/>
  <c r="H1372" i="3" s="1"/>
  <c r="G1373" i="3"/>
  <c r="H1373" i="3" s="1" a="1"/>
  <c r="H1373" i="3" s="1"/>
  <c r="G1374" i="3"/>
  <c r="H1374" i="3" s="1" a="1"/>
  <c r="H1374" i="3" s="1"/>
  <c r="G1375" i="3"/>
  <c r="H1375" i="3" s="1" a="1"/>
  <c r="H1375" i="3" s="1"/>
  <c r="G1376" i="3"/>
  <c r="H1376" i="3" s="1" a="1"/>
  <c r="H1376" i="3" s="1"/>
  <c r="G1377" i="3"/>
  <c r="H1377" i="3" s="1" a="1"/>
  <c r="H1377" i="3" s="1"/>
  <c r="G1378" i="3"/>
  <c r="H1378" i="3" s="1" a="1"/>
  <c r="H1378" i="3" s="1"/>
  <c r="G1379" i="3"/>
  <c r="H1379" i="3" s="1" a="1"/>
  <c r="H1379" i="3" s="1"/>
  <c r="G1380" i="3"/>
  <c r="H1380" i="3" s="1" a="1"/>
  <c r="H1380" i="3" s="1"/>
  <c r="G1381" i="3"/>
  <c r="H1381" i="3" s="1" a="1"/>
  <c r="H1381" i="3" s="1"/>
  <c r="G1382" i="3"/>
  <c r="H1382" i="3" s="1" a="1"/>
  <c r="H1382" i="3" s="1"/>
  <c r="G1383" i="3"/>
  <c r="H1383" i="3" s="1" a="1"/>
  <c r="H1383" i="3" s="1"/>
  <c r="G1384" i="3"/>
  <c r="H1384" i="3" s="1" a="1"/>
  <c r="H1384" i="3" s="1"/>
  <c r="G1385" i="3"/>
  <c r="H1385" i="3" s="1" a="1"/>
  <c r="H1385" i="3" s="1"/>
  <c r="G1386" i="3"/>
  <c r="H1386" i="3" s="1" a="1"/>
  <c r="H1386" i="3" s="1"/>
  <c r="G1387" i="3"/>
  <c r="H1387" i="3" s="1" a="1"/>
  <c r="H1387" i="3" s="1"/>
  <c r="G1388" i="3"/>
  <c r="H1388" i="3" s="1" a="1"/>
  <c r="H1388" i="3" s="1"/>
  <c r="G1389" i="3"/>
  <c r="H1389" i="3" s="1" a="1"/>
  <c r="H1389" i="3" s="1"/>
  <c r="G1390" i="3"/>
  <c r="H1390" i="3" s="1" a="1"/>
  <c r="H1390" i="3" s="1"/>
  <c r="G1391" i="3"/>
  <c r="H1391" i="3" s="1" a="1"/>
  <c r="H1391" i="3" s="1"/>
  <c r="G1392" i="3"/>
  <c r="H1392" i="3" s="1" a="1"/>
  <c r="H1392" i="3" s="1"/>
  <c r="G1468" i="3"/>
  <c r="H1468" i="3" s="1" a="1"/>
  <c r="H1468" i="3" s="1"/>
  <c r="G1469" i="3"/>
  <c r="H1469" i="3" s="1" a="1"/>
  <c r="H1469" i="3" s="1"/>
  <c r="G1470" i="3"/>
  <c r="H1470" i="3" s="1" a="1"/>
  <c r="H1470" i="3" s="1"/>
  <c r="G1471" i="3"/>
  <c r="H1471" i="3" s="1" a="1"/>
  <c r="H1471" i="3" s="1"/>
  <c r="G1472" i="3"/>
  <c r="H1472" i="3" s="1" a="1"/>
  <c r="H1472" i="3" s="1"/>
  <c r="G1473" i="3"/>
  <c r="H1473" i="3" s="1" a="1"/>
  <c r="H1473" i="3" s="1"/>
  <c r="G1474" i="3"/>
  <c r="H1474" i="3" s="1" a="1"/>
  <c r="H1474" i="3" s="1"/>
  <c r="G1475" i="3"/>
  <c r="H1475" i="3" s="1" a="1"/>
  <c r="H1475" i="3" s="1"/>
  <c r="G1476" i="3"/>
  <c r="H1476" i="3" s="1" a="1"/>
  <c r="H1476" i="3" s="1"/>
  <c r="G1477" i="3"/>
  <c r="H1477" i="3" s="1" a="1"/>
  <c r="H1477" i="3" s="1"/>
  <c r="G1478" i="3"/>
  <c r="H1478" i="3" s="1" a="1"/>
  <c r="H1478" i="3" s="1"/>
  <c r="G1479" i="3"/>
  <c r="H1479" i="3" s="1" a="1"/>
  <c r="H1479" i="3" s="1"/>
  <c r="G1480" i="3"/>
  <c r="H1480" i="3" s="1" a="1"/>
  <c r="H1480" i="3" s="1"/>
  <c r="G1481" i="3"/>
  <c r="H1481" i="3" s="1" a="1"/>
  <c r="H1481" i="3" s="1"/>
  <c r="G1482" i="3"/>
  <c r="H1482" i="3" s="1" a="1"/>
  <c r="H1482" i="3" s="1"/>
  <c r="G1483" i="3"/>
  <c r="H1483" i="3" s="1" a="1"/>
  <c r="H1483" i="3" s="1"/>
  <c r="G1484" i="3"/>
  <c r="H1484" i="3" s="1" a="1"/>
  <c r="H1484" i="3" s="1"/>
  <c r="G1485" i="3"/>
  <c r="H1485" i="3" s="1" a="1"/>
  <c r="H1485" i="3" s="1"/>
  <c r="G1486" i="3"/>
  <c r="H1486" i="3" s="1" a="1"/>
  <c r="H1486" i="3" s="1"/>
  <c r="G1487" i="3"/>
  <c r="H1487" i="3" s="1" a="1"/>
  <c r="H1487" i="3" s="1"/>
  <c r="G1488" i="3"/>
  <c r="H1488" i="3" s="1" a="1"/>
  <c r="H1488" i="3" s="1"/>
  <c r="G1489" i="3"/>
  <c r="H1489" i="3" s="1" a="1"/>
  <c r="H1489" i="3" s="1"/>
  <c r="G1490" i="3"/>
  <c r="H1490" i="3" s="1" a="1"/>
  <c r="H1490" i="3" s="1"/>
  <c r="G1491" i="3"/>
  <c r="H1491" i="3" s="1" a="1"/>
  <c r="H1491" i="3" s="1"/>
  <c r="G1492" i="3"/>
  <c r="H1492" i="3" s="1" a="1"/>
  <c r="H1492" i="3" s="1"/>
  <c r="G1493" i="3"/>
  <c r="H1493" i="3" s="1" a="1"/>
  <c r="H1493" i="3" s="1"/>
  <c r="G1494" i="3"/>
  <c r="H1494" i="3" s="1" a="1"/>
  <c r="H1494" i="3" s="1"/>
  <c r="G1495" i="3"/>
  <c r="H1495" i="3" s="1" a="1"/>
  <c r="H1495" i="3" s="1"/>
  <c r="G1496" i="3"/>
  <c r="H1496" i="3" s="1" a="1"/>
  <c r="H1496" i="3" s="1"/>
  <c r="G1497" i="3"/>
  <c r="H1497" i="3" s="1" a="1"/>
  <c r="H1497" i="3" s="1"/>
  <c r="G1498" i="3"/>
  <c r="H1498" i="3" s="1" a="1"/>
  <c r="H1498" i="3" s="1"/>
  <c r="G1499" i="3"/>
  <c r="H1499" i="3" s="1" a="1"/>
  <c r="H1499" i="3" s="1"/>
  <c r="G1500" i="3"/>
  <c r="H1500" i="3" s="1" a="1"/>
  <c r="H1500" i="3" s="1"/>
  <c r="G1501" i="3"/>
  <c r="H1501" i="3" s="1" a="1"/>
  <c r="H1501" i="3" s="1"/>
  <c r="G1502" i="3"/>
  <c r="H1502" i="3" s="1" a="1"/>
  <c r="H1502" i="3" s="1"/>
  <c r="G1503" i="3"/>
  <c r="H1503" i="3" s="1" a="1"/>
  <c r="H1503" i="3" s="1"/>
  <c r="G1504" i="3"/>
  <c r="H1504" i="3" s="1" a="1"/>
  <c r="H1504" i="3" s="1"/>
  <c r="G1505" i="3"/>
  <c r="H1505" i="3" s="1" a="1"/>
  <c r="H1505" i="3" s="1"/>
  <c r="G1506" i="3"/>
  <c r="H1506" i="3" s="1" a="1"/>
  <c r="H1506" i="3" s="1"/>
  <c r="G1507" i="3"/>
  <c r="H1507" i="3" s="1" a="1"/>
  <c r="H1507" i="3" s="1"/>
  <c r="G1508" i="3"/>
  <c r="H1508" i="3" s="1" a="1"/>
  <c r="H1508" i="3" s="1"/>
  <c r="G1509" i="3"/>
  <c r="H1509" i="3" s="1" a="1"/>
  <c r="H1509" i="3" s="1"/>
  <c r="G1510" i="3"/>
  <c r="H1510" i="3" s="1" a="1"/>
  <c r="H1510" i="3" s="1"/>
  <c r="G1511" i="3"/>
  <c r="H1511" i="3" s="1" a="1"/>
  <c r="H1511" i="3" s="1"/>
  <c r="G1512" i="3"/>
  <c r="H1512" i="3" s="1" a="1"/>
  <c r="H1512" i="3" s="1"/>
  <c r="G1513" i="3"/>
  <c r="H1513" i="3" s="1" a="1"/>
  <c r="H1513" i="3" s="1"/>
  <c r="G1514" i="3"/>
  <c r="H1514" i="3" s="1" a="1"/>
  <c r="H1514" i="3" s="1"/>
  <c r="G1515" i="3"/>
  <c r="H1515" i="3" s="1" a="1"/>
  <c r="H1515" i="3" s="1"/>
  <c r="G1516" i="3"/>
  <c r="H1516" i="3" s="1" a="1"/>
  <c r="H1516" i="3" s="1"/>
  <c r="G1517" i="3"/>
  <c r="H1517" i="3" s="1" a="1"/>
  <c r="H1517" i="3" s="1"/>
  <c r="G1518" i="3"/>
  <c r="H1518" i="3" s="1" a="1"/>
  <c r="H1518" i="3" s="1"/>
  <c r="G1519" i="3"/>
  <c r="H1519" i="3" s="1" a="1"/>
  <c r="H1519" i="3" s="1"/>
  <c r="G1520" i="3"/>
  <c r="H1520" i="3" s="1" a="1"/>
  <c r="H1520" i="3" s="1"/>
  <c r="G1521" i="3"/>
  <c r="H1521" i="3" s="1" a="1"/>
  <c r="H1521" i="3" s="1"/>
  <c r="G1522" i="3"/>
  <c r="H1522" i="3" s="1" a="1"/>
  <c r="H1522" i="3" s="1"/>
  <c r="G1523" i="3"/>
  <c r="H1523" i="3" s="1" a="1"/>
  <c r="H1523" i="3" s="1"/>
  <c r="G1524" i="3"/>
  <c r="H1524" i="3" s="1" a="1"/>
  <c r="H1524" i="3" s="1"/>
  <c r="G1525" i="3"/>
  <c r="H1525" i="3" s="1" a="1"/>
  <c r="H1525" i="3" s="1"/>
  <c r="G1526" i="3"/>
  <c r="H1526" i="3" s="1" a="1"/>
  <c r="H1526" i="3" s="1"/>
  <c r="G1527" i="3"/>
  <c r="H1527" i="3" s="1" a="1"/>
  <c r="H1527" i="3" s="1"/>
  <c r="G1528" i="3"/>
  <c r="H1528" i="3" s="1" a="1"/>
  <c r="H1528" i="3" s="1"/>
  <c r="G1529" i="3"/>
  <c r="H1529" i="3" s="1" a="1"/>
  <c r="H1529" i="3" s="1"/>
  <c r="G1530" i="3"/>
  <c r="H1530" i="3" s="1" a="1"/>
  <c r="H1530" i="3" s="1"/>
  <c r="G1531" i="3"/>
  <c r="H1531" i="3" s="1" a="1"/>
  <c r="H1531" i="3" s="1"/>
  <c r="G1532" i="3"/>
  <c r="H1532" i="3" s="1" a="1"/>
  <c r="H1532" i="3" s="1"/>
  <c r="G1533" i="3"/>
  <c r="H1533" i="3" s="1" a="1"/>
  <c r="H1533" i="3" s="1"/>
  <c r="G1534" i="3"/>
  <c r="H1534" i="3" s="1" a="1"/>
  <c r="H1534" i="3" s="1"/>
  <c r="G1535" i="3"/>
  <c r="H1535" i="3" s="1" a="1"/>
  <c r="H1535" i="3" s="1"/>
  <c r="G1536" i="3"/>
  <c r="H1536" i="3" s="1" a="1"/>
  <c r="H1536" i="3" s="1"/>
  <c r="G1537" i="3"/>
  <c r="H1537" i="3" s="1" a="1"/>
  <c r="H1537" i="3" s="1"/>
  <c r="G1538" i="3"/>
  <c r="H1538" i="3" s="1" a="1"/>
  <c r="H1538" i="3" s="1"/>
  <c r="G1539" i="3"/>
  <c r="H1539" i="3" s="1" a="1"/>
  <c r="H1539" i="3" s="1"/>
  <c r="G1540" i="3"/>
  <c r="H1540" i="3" s="1" a="1"/>
  <c r="H1540" i="3" s="1"/>
  <c r="G1541" i="3"/>
  <c r="H1541" i="3" s="1" a="1"/>
  <c r="H1541" i="3" s="1"/>
  <c r="G1542" i="3"/>
  <c r="H1542" i="3" s="1" a="1"/>
  <c r="H1542" i="3" s="1"/>
  <c r="G1543" i="3"/>
  <c r="H1543" i="3" s="1" a="1"/>
  <c r="H1543" i="3" s="1"/>
  <c r="G1544" i="3"/>
  <c r="H1544" i="3" s="1" a="1"/>
  <c r="H1544" i="3" s="1"/>
  <c r="G1545" i="3"/>
  <c r="H1545" i="3" s="1" a="1"/>
  <c r="H1545" i="3" s="1"/>
  <c r="G1546" i="3"/>
  <c r="H1546" i="3" s="1" a="1"/>
  <c r="H1546" i="3" s="1"/>
  <c r="G1547" i="3"/>
  <c r="H1547" i="3" s="1" a="1"/>
  <c r="H1547" i="3" s="1"/>
  <c r="G1548" i="3"/>
  <c r="H1548" i="3" s="1" a="1"/>
  <c r="H1548" i="3" s="1"/>
  <c r="G1549" i="3"/>
  <c r="H1549" i="3" s="1" a="1"/>
  <c r="H1549" i="3" s="1"/>
  <c r="G1550" i="3"/>
  <c r="H1550" i="3" s="1" a="1"/>
  <c r="H1550" i="3" s="1"/>
  <c r="G1551" i="3"/>
  <c r="H1551" i="3" s="1" a="1"/>
  <c r="H1551" i="3" s="1"/>
  <c r="G1552" i="3"/>
  <c r="H1552" i="3" s="1" a="1"/>
  <c r="H1552" i="3" s="1"/>
  <c r="G1553" i="3"/>
  <c r="H1553" i="3" s="1" a="1"/>
  <c r="H1553" i="3" s="1"/>
  <c r="G1554" i="3"/>
  <c r="H1554" i="3" s="1" a="1"/>
  <c r="H1554" i="3" s="1"/>
  <c r="G1555" i="3"/>
  <c r="H1555" i="3" s="1" a="1"/>
  <c r="H1555" i="3" s="1"/>
  <c r="G1556" i="3"/>
  <c r="H1556" i="3" s="1" a="1"/>
  <c r="H1556" i="3" s="1"/>
  <c r="G1557" i="3"/>
  <c r="H1557" i="3" s="1" a="1"/>
  <c r="H1557" i="3" s="1"/>
  <c r="G1558" i="3"/>
  <c r="H1558" i="3" s="1" a="1"/>
  <c r="H1558" i="3" s="1"/>
  <c r="G1559" i="3"/>
  <c r="H1559" i="3" s="1" a="1"/>
  <c r="H1559" i="3" s="1"/>
  <c r="G1560" i="3"/>
  <c r="H1560" i="3" s="1" a="1"/>
  <c r="H1560" i="3" s="1"/>
  <c r="G1561" i="3"/>
  <c r="H1561" i="3" s="1" a="1"/>
  <c r="H1561" i="3" s="1"/>
  <c r="G1562" i="3"/>
  <c r="H1562" i="3" s="1" a="1"/>
  <c r="H1562" i="3" s="1"/>
  <c r="G1563" i="3"/>
  <c r="H1563" i="3" s="1" a="1"/>
  <c r="H1563" i="3" s="1"/>
  <c r="G1564" i="3"/>
  <c r="H1564" i="3" s="1" a="1"/>
  <c r="H1564" i="3" s="1"/>
  <c r="G1565" i="3"/>
  <c r="H1565" i="3" s="1" a="1"/>
  <c r="H1565" i="3" s="1"/>
  <c r="G1566" i="3"/>
  <c r="H1566" i="3" s="1" a="1"/>
  <c r="H1566" i="3" s="1"/>
  <c r="G1567" i="3"/>
  <c r="H1567" i="3" s="1" a="1"/>
  <c r="H1567" i="3" s="1"/>
  <c r="G1568" i="3"/>
  <c r="H1568" i="3" s="1" a="1"/>
  <c r="H1568" i="3" s="1"/>
  <c r="G1569" i="3"/>
  <c r="H1569" i="3" s="1" a="1"/>
  <c r="H1569" i="3" s="1"/>
  <c r="G1570" i="3"/>
  <c r="H1570" i="3" s="1" a="1"/>
  <c r="H1570" i="3" s="1"/>
  <c r="G1571" i="3"/>
  <c r="H1571" i="3" s="1" a="1"/>
  <c r="H1571" i="3" s="1"/>
  <c r="G1572" i="3"/>
  <c r="H1572" i="3" s="1" a="1"/>
  <c r="H1572" i="3" s="1"/>
  <c r="G1573" i="3"/>
  <c r="H1573" i="3" s="1" a="1"/>
  <c r="H1573" i="3" s="1"/>
  <c r="G1574" i="3"/>
  <c r="H1574" i="3" s="1" a="1"/>
  <c r="H1574" i="3" s="1"/>
  <c r="G1575" i="3"/>
  <c r="H1575" i="3" s="1" a="1"/>
  <c r="H1575" i="3" s="1"/>
  <c r="G1576" i="3"/>
  <c r="H1576" i="3" s="1" a="1"/>
  <c r="H1576" i="3" s="1"/>
  <c r="G1577" i="3"/>
  <c r="H1577" i="3" s="1" a="1"/>
  <c r="H1577" i="3" s="1"/>
  <c r="G1578" i="3"/>
  <c r="H1578" i="3" s="1" a="1"/>
  <c r="H1578" i="3" s="1"/>
  <c r="G1579" i="3"/>
  <c r="H1579" i="3" s="1" a="1"/>
  <c r="H1579" i="3" s="1"/>
  <c r="G1580" i="3"/>
  <c r="H1580" i="3" s="1" a="1"/>
  <c r="H1580" i="3" s="1"/>
  <c r="G1581" i="3"/>
  <c r="H1581" i="3" s="1" a="1"/>
  <c r="H1581" i="3" s="1"/>
  <c r="G1582" i="3"/>
  <c r="H1582" i="3" s="1" a="1"/>
  <c r="H1582" i="3" s="1"/>
  <c r="G1583" i="3"/>
  <c r="H1583" i="3" s="1" a="1"/>
  <c r="H1583" i="3" s="1"/>
  <c r="G1584" i="3"/>
  <c r="H1584" i="3" s="1" a="1"/>
  <c r="H1584" i="3" s="1"/>
  <c r="G1585" i="3"/>
  <c r="H1585" i="3" s="1" a="1"/>
  <c r="H1585" i="3" s="1"/>
  <c r="G1586" i="3"/>
  <c r="H1586" i="3" s="1" a="1"/>
  <c r="H1586" i="3" s="1"/>
  <c r="G1587" i="3"/>
  <c r="H1587" i="3" s="1" a="1"/>
  <c r="H1587" i="3" s="1"/>
  <c r="G1588" i="3"/>
  <c r="H1588" i="3" s="1" a="1"/>
  <c r="H1588" i="3" s="1"/>
  <c r="G1589" i="3"/>
  <c r="H1589" i="3" s="1" a="1"/>
  <c r="H1589" i="3" s="1"/>
  <c r="G1590" i="3"/>
  <c r="H1590" i="3" s="1" a="1"/>
  <c r="H1590" i="3" s="1"/>
  <c r="G1591" i="3"/>
  <c r="H1591" i="3" s="1" a="1"/>
  <c r="H1591" i="3" s="1"/>
  <c r="G1592" i="3"/>
  <c r="H1592" i="3" s="1" a="1"/>
  <c r="H1592" i="3" s="1"/>
  <c r="G1593" i="3"/>
  <c r="H1593" i="3" s="1" a="1"/>
  <c r="H1593" i="3" s="1"/>
  <c r="G1594" i="3"/>
  <c r="H1594" i="3" s="1" a="1"/>
  <c r="H1594" i="3" s="1"/>
  <c r="G1595" i="3"/>
  <c r="H1595" i="3" s="1" a="1"/>
  <c r="H1595" i="3" s="1"/>
  <c r="G1596" i="3"/>
  <c r="H1596" i="3" s="1" a="1"/>
  <c r="H1596" i="3" s="1"/>
  <c r="G1651" i="3"/>
  <c r="H1651" i="3" s="1" a="1"/>
  <c r="H1651" i="3" s="1"/>
  <c r="G1652" i="3"/>
  <c r="H1652" i="3" s="1" a="1"/>
  <c r="H1652" i="3" s="1"/>
  <c r="G1653" i="3"/>
  <c r="H1653" i="3" s="1" a="1"/>
  <c r="H1653" i="3" s="1"/>
  <c r="G1654" i="3"/>
  <c r="H1654" i="3" s="1" a="1"/>
  <c r="H1654" i="3" s="1"/>
  <c r="G1655" i="3"/>
  <c r="H1655" i="3" s="1" a="1"/>
  <c r="H1655" i="3" s="1"/>
  <c r="G1656" i="3"/>
  <c r="H1656" i="3" s="1" a="1"/>
  <c r="H1656" i="3" s="1"/>
  <c r="G1657" i="3"/>
  <c r="H1657" i="3" s="1" a="1"/>
  <c r="H1657" i="3" s="1"/>
  <c r="G1658" i="3"/>
  <c r="H1658" i="3" s="1" a="1"/>
  <c r="H1658" i="3" s="1"/>
  <c r="G1659" i="3"/>
  <c r="H1659" i="3" s="1" a="1"/>
  <c r="H1659" i="3" s="1"/>
  <c r="G1660" i="3"/>
  <c r="H1660" i="3" s="1" a="1"/>
  <c r="H1660" i="3" s="1"/>
  <c r="G1661" i="3"/>
  <c r="H1661" i="3" s="1" a="1"/>
  <c r="H1661" i="3" s="1"/>
  <c r="G1662" i="3"/>
  <c r="H1662" i="3" s="1" a="1"/>
  <c r="H1662" i="3" s="1"/>
  <c r="G1663" i="3"/>
  <c r="H1663" i="3" s="1" a="1"/>
  <c r="H1663" i="3" s="1"/>
  <c r="G1664" i="3"/>
  <c r="H1664" i="3" s="1" a="1"/>
  <c r="H1664" i="3" s="1"/>
  <c r="G1665" i="3"/>
  <c r="H1665" i="3" s="1" a="1"/>
  <c r="H1665" i="3" s="1"/>
  <c r="G1666" i="3"/>
  <c r="H1666" i="3" s="1" a="1"/>
  <c r="H1666" i="3" s="1"/>
  <c r="G1667" i="3"/>
  <c r="H1667" i="3" s="1" a="1"/>
  <c r="H1667" i="3" s="1"/>
  <c r="G1668" i="3"/>
  <c r="H1668" i="3" s="1" a="1"/>
  <c r="H1668" i="3" s="1"/>
  <c r="G1669" i="3"/>
  <c r="H1669" i="3" s="1" a="1"/>
  <c r="H1669" i="3" s="1"/>
  <c r="G1670" i="3"/>
  <c r="H1670" i="3" s="1" a="1"/>
  <c r="H1670" i="3" s="1"/>
  <c r="G1671" i="3"/>
  <c r="H1671" i="3" s="1" a="1"/>
  <c r="H1671" i="3" s="1"/>
  <c r="G1672" i="3"/>
  <c r="H1672" i="3" s="1" a="1"/>
  <c r="H1672" i="3" s="1"/>
  <c r="G1673" i="3"/>
  <c r="H1673" i="3" s="1" a="1"/>
  <c r="H1673" i="3" s="1"/>
  <c r="G1674" i="3"/>
  <c r="H1674" i="3" s="1" a="1"/>
  <c r="H1674" i="3" s="1"/>
  <c r="G1675" i="3"/>
  <c r="H1675" i="3" s="1" a="1"/>
  <c r="H1675" i="3" s="1"/>
  <c r="G1676" i="3"/>
  <c r="H1676" i="3" s="1" a="1"/>
  <c r="H1676" i="3" s="1"/>
  <c r="G1677" i="3"/>
  <c r="H1677" i="3" s="1" a="1"/>
  <c r="H1677" i="3" s="1"/>
  <c r="G1678" i="3"/>
  <c r="H1678" i="3" s="1" a="1"/>
  <c r="H1678" i="3" s="1"/>
  <c r="G1679" i="3"/>
  <c r="H1679" i="3" s="1" a="1"/>
  <c r="H1679" i="3" s="1"/>
  <c r="G1680" i="3"/>
  <c r="H1680" i="3" s="1" a="1"/>
  <c r="H1680" i="3" s="1"/>
  <c r="G1681" i="3"/>
  <c r="H1681" i="3" s="1" a="1"/>
  <c r="H1681" i="3" s="1"/>
  <c r="G1682" i="3"/>
  <c r="H1682" i="3" s="1" a="1"/>
  <c r="H1682" i="3" s="1"/>
  <c r="G1683" i="3"/>
  <c r="H1683" i="3" s="1" a="1"/>
  <c r="H1683" i="3" s="1"/>
  <c r="G1684" i="3"/>
  <c r="H1684" i="3" s="1" a="1"/>
  <c r="H1684" i="3" s="1"/>
  <c r="G1685" i="3"/>
  <c r="H1685" i="3" s="1" a="1"/>
  <c r="H1685" i="3" s="1"/>
  <c r="G1686" i="3"/>
  <c r="H1686" i="3" s="1" a="1"/>
  <c r="H1686" i="3" s="1"/>
  <c r="G1687" i="3"/>
  <c r="H1687" i="3" s="1" a="1"/>
  <c r="H1687" i="3" s="1"/>
  <c r="G1688" i="3"/>
  <c r="H1688" i="3" s="1" a="1"/>
  <c r="H1688" i="3" s="1"/>
  <c r="G1689" i="3"/>
  <c r="H1689" i="3" s="1" a="1"/>
  <c r="H1689" i="3" s="1"/>
  <c r="G1690" i="3"/>
  <c r="H1690" i="3" s="1" a="1"/>
  <c r="H1690" i="3" s="1"/>
  <c r="G1691" i="3"/>
  <c r="H1691" i="3" s="1" a="1"/>
  <c r="H1691" i="3" s="1"/>
  <c r="G1692" i="3"/>
  <c r="H1692" i="3" s="1" a="1"/>
  <c r="H1692" i="3" s="1"/>
  <c r="G1693" i="3"/>
  <c r="H1693" i="3" s="1" a="1"/>
  <c r="H1693" i="3" s="1"/>
  <c r="G1694" i="3"/>
  <c r="H1694" i="3" s="1" a="1"/>
  <c r="H1694" i="3" s="1"/>
  <c r="G1695" i="3"/>
  <c r="H1695" i="3" s="1" a="1"/>
  <c r="H1695" i="3" s="1"/>
  <c r="G1696" i="3"/>
  <c r="H1696" i="3" s="1" a="1"/>
  <c r="H1696" i="3" s="1"/>
  <c r="G1697" i="3"/>
  <c r="H1697" i="3" s="1" a="1"/>
  <c r="H1697" i="3" s="1"/>
  <c r="G1698" i="3"/>
  <c r="H1698" i="3" s="1" a="1"/>
  <c r="H1698" i="3" s="1"/>
  <c r="G1699" i="3"/>
  <c r="H1699" i="3" s="1" a="1"/>
  <c r="H1699" i="3" s="1"/>
  <c r="G1700" i="3"/>
  <c r="H1700" i="3" s="1" a="1"/>
  <c r="H1700" i="3" s="1"/>
  <c r="G1701" i="3"/>
  <c r="H1701" i="3" s="1" a="1"/>
  <c r="H1701" i="3" s="1"/>
  <c r="G1702" i="3"/>
  <c r="H1702" i="3" s="1" a="1"/>
  <c r="H1702" i="3" s="1"/>
  <c r="G1703" i="3"/>
  <c r="H1703" i="3" s="1" a="1"/>
  <c r="H1703" i="3" s="1"/>
  <c r="G1704" i="3"/>
  <c r="H1704" i="3" s="1" a="1"/>
  <c r="H1704" i="3" s="1"/>
  <c r="G1710" i="3"/>
  <c r="H1710" i="3" s="1" a="1"/>
  <c r="H1710" i="3" s="1"/>
  <c r="G1711" i="3"/>
  <c r="H1711" i="3" s="1" a="1"/>
  <c r="H1711" i="3" s="1"/>
  <c r="G1712" i="3"/>
  <c r="H1712" i="3" s="1" a="1"/>
  <c r="H1712" i="3" s="1"/>
  <c r="G1713" i="3"/>
  <c r="H1713" i="3" s="1" a="1"/>
  <c r="H1713" i="3" s="1"/>
  <c r="G1714" i="3"/>
  <c r="H1714" i="3" s="1" a="1"/>
  <c r="H1714" i="3" s="1"/>
  <c r="G1790" i="3"/>
  <c r="H1790" i="3" s="1" a="1"/>
  <c r="H1790" i="3" s="1"/>
  <c r="G1791" i="3"/>
  <c r="H1791" i="3" s="1" a="1"/>
  <c r="H1791" i="3" s="1"/>
  <c r="G1792" i="3"/>
  <c r="H1792" i="3" s="1" a="1"/>
  <c r="H1792" i="3" s="1"/>
  <c r="G1793" i="3"/>
  <c r="H1793" i="3" s="1" a="1"/>
  <c r="H1793" i="3" s="1"/>
  <c r="G1794" i="3"/>
  <c r="H1794" i="3" s="1" a="1"/>
  <c r="H1794" i="3" s="1"/>
  <c r="G1795" i="3"/>
  <c r="H1795" i="3" s="1" a="1"/>
  <c r="H1795" i="3" s="1"/>
  <c r="G1796" i="3"/>
  <c r="H1796" i="3" s="1" a="1"/>
  <c r="H1796" i="3" s="1"/>
  <c r="G1797" i="3"/>
  <c r="H1797" i="3" s="1" a="1"/>
  <c r="H1797" i="3" s="1"/>
  <c r="G1798" i="3"/>
  <c r="H1798" i="3" s="1" a="1"/>
  <c r="H1798" i="3" s="1"/>
  <c r="G1799" i="3"/>
  <c r="H1799" i="3" s="1" a="1"/>
  <c r="H1799" i="3" s="1"/>
  <c r="G1800" i="3"/>
  <c r="H1800" i="3" s="1" a="1"/>
  <c r="H1800" i="3" s="1"/>
  <c r="G1801" i="3"/>
  <c r="H1801" i="3" s="1" a="1"/>
  <c r="H1801" i="3" s="1"/>
  <c r="G1802" i="3"/>
  <c r="H1802" i="3" s="1" a="1"/>
  <c r="H1802" i="3" s="1"/>
  <c r="G1803" i="3"/>
  <c r="H1803" i="3" s="1" a="1"/>
  <c r="H1803" i="3" s="1"/>
  <c r="G1804" i="3"/>
  <c r="H1804" i="3" s="1" a="1"/>
  <c r="H1804" i="3" s="1"/>
  <c r="G1805" i="3"/>
  <c r="H1805" i="3" s="1" a="1"/>
  <c r="H1805" i="3" s="1"/>
  <c r="G1806" i="3"/>
  <c r="H1806" i="3" s="1" a="1"/>
  <c r="H1806" i="3" s="1"/>
  <c r="G1807" i="3"/>
  <c r="H1807" i="3" s="1" a="1"/>
  <c r="H1807" i="3" s="1"/>
  <c r="G1808" i="3"/>
  <c r="H1808" i="3" s="1" a="1"/>
  <c r="H1808" i="3" s="1"/>
  <c r="G1809" i="3"/>
  <c r="H1809" i="3" s="1" a="1"/>
  <c r="H1809" i="3" s="1"/>
  <c r="G1810" i="3"/>
  <c r="H1810" i="3" s="1" a="1"/>
  <c r="H1810" i="3" s="1"/>
  <c r="G1811" i="3"/>
  <c r="H1811" i="3" s="1" a="1"/>
  <c r="H1811" i="3" s="1"/>
  <c r="G1812" i="3"/>
  <c r="H1812" i="3" s="1" a="1"/>
  <c r="H1812" i="3" s="1"/>
  <c r="G1813" i="3"/>
  <c r="H1813" i="3" s="1" a="1"/>
  <c r="H1813" i="3" s="1"/>
  <c r="G1814" i="3"/>
  <c r="H1814" i="3" s="1" a="1"/>
  <c r="H1814" i="3" s="1"/>
  <c r="G1815" i="3"/>
  <c r="H1815" i="3" s="1" a="1"/>
  <c r="H1815" i="3" s="1"/>
  <c r="G1816" i="3"/>
  <c r="H1816" i="3" s="1" a="1"/>
  <c r="H1816" i="3" s="1"/>
  <c r="G1817" i="3"/>
  <c r="H1817" i="3" s="1" a="1"/>
  <c r="H1817" i="3" s="1"/>
  <c r="G1818" i="3"/>
  <c r="H1818" i="3" s="1" a="1"/>
  <c r="H1818" i="3" s="1"/>
  <c r="G1819" i="3"/>
  <c r="H1819" i="3" s="1" a="1"/>
  <c r="H1819" i="3" s="1"/>
  <c r="G1820" i="3"/>
  <c r="H1820" i="3" s="1" a="1"/>
  <c r="H1820" i="3" s="1"/>
  <c r="G1821" i="3"/>
  <c r="H1821" i="3" s="1" a="1"/>
  <c r="H1821" i="3" s="1"/>
  <c r="G1822" i="3"/>
  <c r="H1822" i="3" s="1" a="1"/>
  <c r="H1822" i="3" s="1"/>
  <c r="G1823" i="3"/>
  <c r="H1823" i="3" s="1" a="1"/>
  <c r="H1823" i="3" s="1"/>
  <c r="G1824" i="3"/>
  <c r="H1824" i="3" s="1" a="1"/>
  <c r="H1824" i="3" s="1"/>
  <c r="G1825" i="3"/>
  <c r="H1825" i="3" s="1" a="1"/>
  <c r="H1825" i="3" s="1"/>
  <c r="G1826" i="3"/>
  <c r="H1826" i="3" s="1" a="1"/>
  <c r="H1826" i="3" s="1"/>
  <c r="G1827" i="3"/>
  <c r="H1827" i="3" s="1" a="1"/>
  <c r="H1827" i="3" s="1"/>
  <c r="G1828" i="3"/>
  <c r="H1828" i="3" s="1" a="1"/>
  <c r="H1828" i="3" s="1"/>
  <c r="G1829" i="3"/>
  <c r="H1829" i="3" s="1" a="1"/>
  <c r="H1829" i="3" s="1"/>
  <c r="G1830" i="3"/>
  <c r="H1830" i="3" s="1" a="1"/>
  <c r="H1830" i="3" s="1"/>
  <c r="G1831" i="3"/>
  <c r="H1831" i="3" s="1" a="1"/>
  <c r="H1831" i="3" s="1"/>
  <c r="G1832" i="3"/>
  <c r="H1832" i="3" s="1" a="1"/>
  <c r="H1832" i="3" s="1"/>
  <c r="G1833" i="3"/>
  <c r="H1833" i="3" s="1" a="1"/>
  <c r="H1833" i="3" s="1"/>
  <c r="G1834" i="3"/>
  <c r="H1834" i="3" s="1" a="1"/>
  <c r="H1834" i="3" s="1"/>
  <c r="G1835" i="3"/>
  <c r="H1835" i="3" s="1" a="1"/>
  <c r="H1835" i="3" s="1"/>
  <c r="G1836" i="3"/>
  <c r="H1836" i="3" s="1" a="1"/>
  <c r="H1836" i="3" s="1"/>
  <c r="G1837" i="3"/>
  <c r="H1837" i="3" s="1" a="1"/>
  <c r="H1837" i="3" s="1"/>
  <c r="G1838" i="3"/>
  <c r="H1838" i="3" s="1" a="1"/>
  <c r="H1838" i="3" s="1"/>
  <c r="G1839" i="3"/>
  <c r="H1839" i="3" s="1" a="1"/>
  <c r="H1839" i="3" s="1"/>
  <c r="G1840" i="3"/>
  <c r="H1840" i="3" s="1" a="1"/>
  <c r="H1840" i="3" s="1"/>
  <c r="G1841" i="3"/>
  <c r="H1841" i="3" s="1" a="1"/>
  <c r="H1841" i="3" s="1"/>
  <c r="G1842" i="3"/>
  <c r="H1842" i="3" s="1" a="1"/>
  <c r="H1842" i="3" s="1"/>
  <c r="G1843" i="3"/>
  <c r="H1843" i="3" s="1" a="1"/>
  <c r="H1843" i="3" s="1"/>
  <c r="G1844" i="3"/>
  <c r="H1844" i="3" s="1" a="1"/>
  <c r="H1844" i="3" s="1"/>
  <c r="G1845" i="3"/>
  <c r="H1845" i="3" s="1" a="1"/>
  <c r="H1845" i="3" s="1"/>
  <c r="G1846" i="3"/>
  <c r="H1846" i="3" s="1" a="1"/>
  <c r="H1846" i="3" s="1"/>
  <c r="G1847" i="3"/>
  <c r="H1847" i="3" s="1" a="1"/>
  <c r="H1847" i="3" s="1"/>
  <c r="G1848" i="3"/>
  <c r="H1848" i="3" s="1" a="1"/>
  <c r="H1848" i="3" s="1"/>
  <c r="G1849" i="3"/>
  <c r="H1849" i="3" s="1" a="1"/>
  <c r="H1849" i="3" s="1"/>
  <c r="G1850" i="3"/>
  <c r="H1850" i="3" s="1" a="1"/>
  <c r="H1850" i="3" s="1"/>
  <c r="G1851" i="3"/>
  <c r="H1851" i="3" s="1" a="1"/>
  <c r="H1851" i="3" s="1"/>
  <c r="G1852" i="3"/>
  <c r="H1852" i="3" s="1" a="1"/>
  <c r="H1852" i="3" s="1"/>
  <c r="G1853" i="3"/>
  <c r="H1853" i="3" s="1" a="1"/>
  <c r="H1853" i="3" s="1"/>
  <c r="G1854" i="3"/>
  <c r="H1854" i="3" s="1" a="1"/>
  <c r="H1854" i="3" s="1"/>
  <c r="G1855" i="3"/>
  <c r="H1855" i="3" s="1" a="1"/>
  <c r="H1855" i="3" s="1"/>
  <c r="G1856" i="3"/>
  <c r="H1856" i="3" s="1" a="1"/>
  <c r="H1856" i="3" s="1"/>
  <c r="G1857" i="3"/>
  <c r="H1857" i="3" s="1" a="1"/>
  <c r="H1857" i="3" s="1"/>
  <c r="G1858" i="3"/>
  <c r="H1858" i="3" s="1" a="1"/>
  <c r="H1858" i="3" s="1"/>
  <c r="G1859" i="3"/>
  <c r="H1859" i="3" s="1" a="1"/>
  <c r="H1859" i="3" s="1"/>
  <c r="G1860" i="3"/>
  <c r="H1860" i="3" s="1" a="1"/>
  <c r="H1860" i="3" s="1"/>
  <c r="G1861" i="3"/>
  <c r="H1861" i="3" s="1" a="1"/>
  <c r="H1861" i="3" s="1"/>
  <c r="G1862" i="3"/>
  <c r="H1862" i="3" s="1" a="1"/>
  <c r="H1862" i="3" s="1"/>
  <c r="G1863" i="3"/>
  <c r="H1863" i="3" s="1" a="1"/>
  <c r="H1863" i="3" s="1"/>
  <c r="G1864" i="3"/>
  <c r="H1864" i="3" s="1" a="1"/>
  <c r="H1864" i="3" s="1"/>
  <c r="G1874" i="3"/>
  <c r="H1874" i="3" s="1" a="1"/>
  <c r="H1874" i="3" s="1"/>
  <c r="G1875" i="3"/>
  <c r="H1875" i="3" s="1" a="1"/>
  <c r="H1875" i="3" s="1"/>
  <c r="G1876" i="3"/>
  <c r="H1876" i="3" s="1" a="1"/>
  <c r="H1876" i="3" s="1"/>
  <c r="G1877" i="3"/>
  <c r="H1877" i="3" s="1" a="1"/>
  <c r="H1877" i="3" s="1"/>
  <c r="G1878" i="3"/>
  <c r="H1878" i="3" s="1" a="1"/>
  <c r="H1878" i="3" s="1"/>
  <c r="G1879" i="3"/>
  <c r="H1879" i="3" s="1" a="1"/>
  <c r="H1879" i="3" s="1"/>
  <c r="G1880" i="3"/>
  <c r="H1880" i="3" s="1" a="1"/>
  <c r="H1880" i="3" s="1"/>
  <c r="G1881" i="3"/>
  <c r="H1881" i="3" s="1" a="1"/>
  <c r="H1881" i="3" s="1"/>
  <c r="G1882" i="3"/>
  <c r="H1882" i="3" s="1" a="1"/>
  <c r="H1882" i="3" s="1"/>
  <c r="G1935" i="3"/>
  <c r="H1935" i="3" s="1" a="1"/>
  <c r="H1935" i="3" s="1"/>
  <c r="G1936" i="3"/>
  <c r="H1936" i="3" s="1" a="1"/>
  <c r="H1936" i="3" s="1"/>
  <c r="G1937" i="3"/>
  <c r="H1937" i="3" s="1" a="1"/>
  <c r="H1937" i="3" s="1"/>
  <c r="G1938" i="3"/>
  <c r="H1938" i="3" s="1" a="1"/>
  <c r="H1938" i="3" s="1"/>
  <c r="G1939" i="3"/>
  <c r="H1939" i="3" s="1" a="1"/>
  <c r="H1939" i="3" s="1"/>
  <c r="G1940" i="3"/>
  <c r="H1940" i="3" s="1" a="1"/>
  <c r="H1940" i="3" s="1"/>
  <c r="G1941" i="3"/>
  <c r="H1941" i="3" s="1" a="1"/>
  <c r="H1941" i="3" s="1"/>
  <c r="G1942" i="3"/>
  <c r="H1942" i="3" s="1" a="1"/>
  <c r="H1942" i="3" s="1"/>
  <c r="G1943" i="3"/>
  <c r="H1943" i="3" s="1" a="1"/>
  <c r="H1943" i="3" s="1"/>
  <c r="G1944" i="3"/>
  <c r="H1944" i="3" s="1" a="1"/>
  <c r="H1944" i="3" s="1"/>
  <c r="G1945" i="3"/>
  <c r="H1945" i="3" s="1" a="1"/>
  <c r="H1945" i="3" s="1"/>
  <c r="G1946" i="3"/>
  <c r="H1946" i="3" s="1" a="1"/>
  <c r="H1946" i="3" s="1"/>
  <c r="G1947" i="3"/>
  <c r="H1947" i="3" s="1" a="1"/>
  <c r="H1947" i="3" s="1"/>
  <c r="G1948" i="3"/>
  <c r="H1948" i="3" s="1" a="1"/>
  <c r="H1948" i="3" s="1"/>
  <c r="G1949" i="3"/>
  <c r="H1949" i="3" s="1" a="1"/>
  <c r="H1949" i="3" s="1"/>
  <c r="G1950" i="3"/>
  <c r="H1950" i="3" s="1" a="1"/>
  <c r="H1950" i="3" s="1"/>
  <c r="G1951" i="3"/>
  <c r="H1951" i="3" s="1" a="1"/>
  <c r="H1951" i="3" s="1"/>
  <c r="G1952" i="3"/>
  <c r="H1952" i="3" s="1" a="1"/>
  <c r="H1952" i="3" s="1"/>
  <c r="G1953" i="3"/>
  <c r="H1953" i="3" s="1" a="1"/>
  <c r="H1953" i="3" s="1"/>
  <c r="G1954" i="3"/>
  <c r="H1954" i="3" s="1" a="1"/>
  <c r="H1954" i="3" s="1"/>
  <c r="G1955" i="3"/>
  <c r="H1955" i="3" s="1" a="1"/>
  <c r="H1955" i="3" s="1"/>
  <c r="G1956" i="3"/>
  <c r="H1956" i="3" s="1" a="1"/>
  <c r="H1956" i="3" s="1"/>
  <c r="G1957" i="3"/>
  <c r="H1957" i="3" s="1" a="1"/>
  <c r="H1957" i="3" s="1"/>
  <c r="G1958" i="3"/>
  <c r="H1958" i="3" s="1" a="1"/>
  <c r="H1958" i="3" s="1"/>
  <c r="G1959" i="3"/>
  <c r="H1959" i="3" s="1" a="1"/>
  <c r="H1959" i="3" s="1"/>
  <c r="G1960" i="3"/>
  <c r="H1960" i="3" s="1" a="1"/>
  <c r="H1960" i="3" s="1"/>
  <c r="G1961" i="3"/>
  <c r="H1961" i="3" s="1" a="1"/>
  <c r="H1961" i="3" s="1"/>
  <c r="G1962" i="3"/>
  <c r="H1962" i="3" s="1" a="1"/>
  <c r="H1962" i="3" s="1"/>
  <c r="G1963" i="3"/>
  <c r="H1963" i="3" s="1" a="1"/>
  <c r="H1963" i="3" s="1"/>
  <c r="G1964" i="3"/>
  <c r="H1964" i="3" s="1" a="1"/>
  <c r="H1964" i="3" s="1"/>
  <c r="G1965" i="3"/>
  <c r="H1965" i="3" s="1" a="1"/>
  <c r="H1965" i="3" s="1"/>
  <c r="G1966" i="3"/>
  <c r="H1966" i="3" s="1" a="1"/>
  <c r="H1966" i="3" s="1"/>
  <c r="G1967" i="3"/>
  <c r="H1967" i="3" s="1" a="1"/>
  <c r="H1967" i="3" s="1"/>
  <c r="G1968" i="3"/>
  <c r="H1968" i="3" s="1" a="1"/>
  <c r="H1968" i="3" s="1"/>
  <c r="G1969" i="3"/>
  <c r="H1969" i="3" s="1" a="1"/>
  <c r="H1969" i="3" s="1"/>
  <c r="G1970" i="3"/>
  <c r="H1970" i="3" s="1" a="1"/>
  <c r="H1970" i="3" s="1"/>
  <c r="G1971" i="3"/>
  <c r="H1971" i="3" s="1" a="1"/>
  <c r="H1971" i="3" s="1"/>
  <c r="G1972" i="3"/>
  <c r="H1972" i="3" s="1" a="1"/>
  <c r="H1972" i="3" s="1"/>
  <c r="G1973" i="3"/>
  <c r="H1973" i="3" s="1" a="1"/>
  <c r="H1973" i="3" s="1"/>
  <c r="G1974" i="3"/>
  <c r="H1974" i="3" s="1" a="1"/>
  <c r="H1974" i="3" s="1"/>
  <c r="G1975" i="3"/>
  <c r="H1975" i="3" s="1" a="1"/>
  <c r="H1975" i="3" s="1"/>
  <c r="G1976" i="3"/>
  <c r="H1976" i="3" s="1" a="1"/>
  <c r="H1976" i="3" s="1"/>
  <c r="G1977" i="3"/>
  <c r="H1977" i="3" s="1" a="1"/>
  <c r="H1977" i="3" s="1"/>
  <c r="G1978" i="3"/>
  <c r="H1978" i="3" s="1" a="1"/>
  <c r="H1978" i="3" s="1"/>
  <c r="G1979" i="3"/>
  <c r="H1979" i="3" s="1" a="1"/>
  <c r="H1979" i="3" s="1"/>
  <c r="G1980" i="3"/>
  <c r="H1980" i="3" s="1" a="1"/>
  <c r="H1980" i="3" s="1"/>
  <c r="G1981" i="3"/>
  <c r="H1981" i="3" s="1" a="1"/>
  <c r="H1981" i="3" s="1"/>
  <c r="G1982" i="3"/>
  <c r="H1982" i="3" s="1" a="1"/>
  <c r="H1982" i="3" s="1"/>
  <c r="G1983" i="3"/>
  <c r="H1983" i="3" s="1" a="1"/>
  <c r="H1983" i="3" s="1"/>
  <c r="G1984" i="3"/>
  <c r="H1984" i="3" s="1" a="1"/>
  <c r="H1984" i="3" s="1"/>
  <c r="G1985" i="3"/>
  <c r="H1985" i="3" s="1" a="1"/>
  <c r="H1985" i="3" s="1"/>
  <c r="G1986" i="3"/>
  <c r="H1986" i="3" s="1" a="1"/>
  <c r="H1986" i="3" s="1"/>
  <c r="G2041" i="3"/>
  <c r="H2041" i="3" s="1" a="1"/>
  <c r="H2041" i="3" s="1"/>
  <c r="G2042" i="3"/>
  <c r="H2042" i="3" s="1" a="1"/>
  <c r="H2042" i="3" s="1"/>
  <c r="G2043" i="3"/>
  <c r="H2043" i="3" s="1" a="1"/>
  <c r="H2043" i="3" s="1"/>
  <c r="G2044" i="3"/>
  <c r="H2044" i="3" s="1" a="1"/>
  <c r="H2044" i="3" s="1"/>
  <c r="G2045" i="3"/>
  <c r="H2045" i="3" s="1" a="1"/>
  <c r="H2045" i="3" s="1"/>
  <c r="G2046" i="3"/>
  <c r="H2046" i="3" s="1" a="1"/>
  <c r="H2046" i="3" s="1"/>
  <c r="G2047" i="3"/>
  <c r="H2047" i="3" s="1" a="1"/>
  <c r="H2047" i="3" s="1"/>
  <c r="G2048" i="3"/>
  <c r="H2048" i="3" s="1" a="1"/>
  <c r="H2048" i="3" s="1"/>
  <c r="G2049" i="3"/>
  <c r="H2049" i="3" s="1" a="1"/>
  <c r="H2049" i="3" s="1"/>
  <c r="G2050" i="3"/>
  <c r="H2050" i="3" s="1" a="1"/>
  <c r="H2050" i="3" s="1"/>
  <c r="G2051" i="3"/>
  <c r="H2051" i="3" s="1" a="1"/>
  <c r="H2051" i="3" s="1"/>
  <c r="G2052" i="3"/>
  <c r="H2052" i="3" s="1" a="1"/>
  <c r="H2052" i="3" s="1"/>
  <c r="G2053" i="3"/>
  <c r="H2053" i="3" s="1" a="1"/>
  <c r="H2053" i="3" s="1"/>
  <c r="G2054" i="3"/>
  <c r="H2054" i="3" s="1" a="1"/>
  <c r="H2054" i="3" s="1"/>
  <c r="G2055" i="3"/>
  <c r="H2055" i="3" s="1" a="1"/>
  <c r="H2055" i="3" s="1"/>
  <c r="G2056" i="3"/>
  <c r="H2056" i="3" s="1" a="1"/>
  <c r="H2056" i="3" s="1"/>
  <c r="G2057" i="3"/>
  <c r="H2057" i="3" s="1" a="1"/>
  <c r="H2057" i="3" s="1"/>
  <c r="G2058" i="3"/>
  <c r="H2058" i="3" s="1" a="1"/>
  <c r="H2058" i="3" s="1"/>
  <c r="G2059" i="3"/>
  <c r="H2059" i="3" s="1" a="1"/>
  <c r="H2059" i="3" s="1"/>
  <c r="G2060" i="3"/>
  <c r="H2060" i="3" s="1" a="1"/>
  <c r="H2060" i="3" s="1"/>
  <c r="G2061" i="3"/>
  <c r="H2061" i="3" s="1" a="1"/>
  <c r="H2061" i="3" s="1"/>
  <c r="G2062" i="3"/>
  <c r="H2062" i="3" s="1" a="1"/>
  <c r="H2062" i="3" s="1"/>
  <c r="G2063" i="3"/>
  <c r="H2063" i="3" s="1" a="1"/>
  <c r="H2063" i="3" s="1"/>
  <c r="G2064" i="3"/>
  <c r="H2064" i="3" s="1" a="1"/>
  <c r="H2064" i="3" s="1"/>
  <c r="G2065" i="3"/>
  <c r="H2065" i="3" s="1" a="1"/>
  <c r="H2065" i="3" s="1"/>
  <c r="G2066" i="3"/>
  <c r="H2066" i="3" s="1" a="1"/>
  <c r="H2066" i="3" s="1"/>
  <c r="G2067" i="3"/>
  <c r="H2067" i="3" s="1" a="1"/>
  <c r="H2067" i="3" s="1"/>
  <c r="G2068" i="3"/>
  <c r="H2068" i="3" s="1" a="1"/>
  <c r="H2068" i="3" s="1"/>
  <c r="G2069" i="3"/>
  <c r="H2069" i="3" s="1" a="1"/>
  <c r="H2069" i="3" s="1"/>
  <c r="G2070" i="3"/>
  <c r="H2070" i="3" s="1" a="1"/>
  <c r="H2070" i="3" s="1"/>
  <c r="G2071" i="3"/>
  <c r="H2071" i="3" s="1" a="1"/>
  <c r="H2071" i="3" s="1"/>
  <c r="G2072" i="3"/>
  <c r="H2072" i="3" s="1" a="1"/>
  <c r="H2072" i="3" s="1"/>
  <c r="G2073" i="3"/>
  <c r="H2073" i="3" s="1" a="1"/>
  <c r="H2073" i="3" s="1"/>
  <c r="G2074" i="3"/>
  <c r="H2074" i="3" s="1" a="1"/>
  <c r="H2074" i="3" s="1"/>
  <c r="G2075" i="3"/>
  <c r="H2075" i="3" s="1" a="1"/>
  <c r="H2075" i="3" s="1"/>
  <c r="G2076" i="3"/>
  <c r="H2076" i="3" s="1" a="1"/>
  <c r="H2076" i="3" s="1"/>
  <c r="G2077" i="3"/>
  <c r="H2077" i="3" s="1" a="1"/>
  <c r="H2077" i="3" s="1"/>
  <c r="G2078" i="3"/>
  <c r="H2078" i="3" s="1" a="1"/>
  <c r="H2078" i="3" s="1"/>
  <c r="G2079" i="3"/>
  <c r="H2079" i="3" s="1" a="1"/>
  <c r="H2079" i="3" s="1"/>
  <c r="G2080" i="3"/>
  <c r="H2080" i="3" s="1" a="1"/>
  <c r="H2080" i="3" s="1"/>
  <c r="G2081" i="3"/>
  <c r="H2081" i="3" s="1" a="1"/>
  <c r="H2081" i="3" s="1"/>
  <c r="G2082" i="3"/>
  <c r="H2082" i="3" s="1" a="1"/>
  <c r="H2082" i="3" s="1"/>
  <c r="G2083" i="3"/>
  <c r="H2083" i="3" s="1" a="1"/>
  <c r="H2083" i="3" s="1"/>
  <c r="G2084" i="3"/>
  <c r="H2084" i="3" s="1" a="1"/>
  <c r="H2084" i="3" s="1"/>
  <c r="G2085" i="3"/>
  <c r="H2085" i="3" s="1" a="1"/>
  <c r="H2085" i="3" s="1"/>
  <c r="G2086" i="3"/>
  <c r="H2086" i="3" s="1" a="1"/>
  <c r="H2086" i="3" s="1"/>
  <c r="G2087" i="3"/>
  <c r="H2087" i="3" s="1" a="1"/>
  <c r="H2087" i="3" s="1"/>
  <c r="G2088" i="3"/>
  <c r="H2088" i="3" s="1" a="1"/>
  <c r="H2088" i="3" s="1"/>
  <c r="G2089" i="3"/>
  <c r="H2089" i="3" s="1" a="1"/>
  <c r="H2089" i="3" s="1"/>
  <c r="G2090" i="3"/>
  <c r="H2090" i="3" s="1" a="1"/>
  <c r="H2090" i="3" s="1"/>
  <c r="G2091" i="3"/>
  <c r="H2091" i="3" s="1" a="1"/>
  <c r="H2091" i="3" s="1"/>
  <c r="G2092" i="3"/>
  <c r="H2092" i="3" s="1" a="1"/>
  <c r="H2092" i="3" s="1"/>
  <c r="G2093" i="3"/>
  <c r="H2093" i="3" s="1" a="1"/>
  <c r="H2093" i="3" s="1"/>
  <c r="G2094" i="3"/>
  <c r="H2094" i="3" s="1" a="1"/>
  <c r="H2094" i="3" s="1"/>
  <c r="G2095" i="3"/>
  <c r="H2095" i="3" s="1" a="1"/>
  <c r="H2095" i="3" s="1"/>
  <c r="G2096" i="3"/>
  <c r="H2096" i="3" s="1" a="1"/>
  <c r="H2096" i="3" s="1"/>
  <c r="G2097" i="3"/>
  <c r="H2097" i="3" s="1" a="1"/>
  <c r="H2097" i="3" s="1"/>
  <c r="G2098" i="3"/>
  <c r="H2098" i="3" s="1" a="1"/>
  <c r="H2098" i="3" s="1"/>
  <c r="G2099" i="3"/>
  <c r="H2099" i="3" s="1" a="1"/>
  <c r="H2099" i="3" s="1"/>
  <c r="G2100" i="3"/>
  <c r="H2100" i="3" s="1" a="1"/>
  <c r="H2100" i="3" s="1"/>
  <c r="G2101" i="3"/>
  <c r="H2101" i="3" s="1" a="1"/>
  <c r="H2101" i="3" s="1"/>
  <c r="G2102" i="3"/>
  <c r="H2102" i="3" s="1" a="1"/>
  <c r="H2102" i="3" s="1"/>
  <c r="G2103" i="3"/>
  <c r="H2103" i="3" s="1" a="1"/>
  <c r="H2103" i="3" s="1"/>
  <c r="G2104" i="3"/>
  <c r="H2104" i="3" s="1" a="1"/>
  <c r="H2104" i="3" s="1"/>
  <c r="G2105" i="3"/>
  <c r="H2105" i="3" s="1" a="1"/>
  <c r="H2105" i="3" s="1"/>
  <c r="G2106" i="3"/>
  <c r="H2106" i="3" s="1" a="1"/>
  <c r="H2106" i="3" s="1"/>
  <c r="G2107" i="3"/>
  <c r="H2107" i="3" s="1" a="1"/>
  <c r="H2107" i="3" s="1"/>
  <c r="G2108" i="3"/>
  <c r="H2108" i="3" s="1" a="1"/>
  <c r="H2108" i="3" s="1"/>
  <c r="G2109" i="3"/>
  <c r="H2109" i="3" s="1" a="1"/>
  <c r="H2109" i="3" s="1"/>
  <c r="G2110" i="3"/>
  <c r="H2110" i="3" s="1" a="1"/>
  <c r="H2110" i="3" s="1"/>
  <c r="G2111" i="3"/>
  <c r="H2111" i="3" s="1" a="1"/>
  <c r="H2111" i="3" s="1"/>
  <c r="G2112" i="3"/>
  <c r="H2112" i="3" s="1" a="1"/>
  <c r="H2112" i="3" s="1"/>
  <c r="G2113" i="3"/>
  <c r="H2113" i="3" s="1" a="1"/>
  <c r="H2113" i="3" s="1"/>
  <c r="G2114" i="3"/>
  <c r="H2114" i="3" s="1" a="1"/>
  <c r="H2114" i="3" s="1"/>
  <c r="G2115" i="3"/>
  <c r="H2115" i="3" s="1" a="1"/>
  <c r="H2115" i="3" s="1"/>
  <c r="G2116" i="3"/>
  <c r="H2116" i="3" s="1" a="1"/>
  <c r="H2116" i="3" s="1"/>
  <c r="G2117" i="3"/>
  <c r="H2117" i="3" s="1" a="1"/>
  <c r="H2117" i="3" s="1"/>
  <c r="G2118" i="3"/>
  <c r="H2118" i="3" s="1" a="1"/>
  <c r="H2118" i="3" s="1"/>
  <c r="G2119" i="3"/>
  <c r="H2119" i="3" s="1" a="1"/>
  <c r="H2119" i="3" s="1"/>
  <c r="G2120" i="3"/>
  <c r="H2120" i="3" s="1" a="1"/>
  <c r="H2120" i="3" s="1"/>
  <c r="G2121" i="3"/>
  <c r="H2121" i="3" s="1" a="1"/>
  <c r="H2121" i="3" s="1"/>
  <c r="G2122" i="3"/>
  <c r="H2122" i="3" s="1" a="1"/>
  <c r="H2122" i="3" s="1"/>
  <c r="G2123" i="3"/>
  <c r="H2123" i="3" s="1" a="1"/>
  <c r="H2123" i="3" s="1"/>
  <c r="G2124" i="3"/>
  <c r="H2124" i="3" s="1" a="1"/>
  <c r="H2124" i="3" s="1"/>
  <c r="G2125" i="3"/>
  <c r="H2125" i="3" s="1" a="1"/>
  <c r="H2125" i="3" s="1"/>
  <c r="G2126" i="3"/>
  <c r="H2126" i="3" s="1" a="1"/>
  <c r="H2126" i="3" s="1"/>
  <c r="G2127" i="3"/>
  <c r="H2127" i="3" s="1" a="1"/>
  <c r="H2127" i="3" s="1"/>
  <c r="G2128" i="3"/>
  <c r="H2128" i="3" s="1" a="1"/>
  <c r="H2128" i="3" s="1"/>
  <c r="G2129" i="3"/>
  <c r="H2129" i="3" s="1" a="1"/>
  <c r="H2129" i="3" s="1"/>
  <c r="G2130" i="3"/>
  <c r="H2130" i="3" s="1" a="1"/>
  <c r="H2130" i="3" s="1"/>
  <c r="G2131" i="3"/>
  <c r="H2131" i="3" s="1" a="1"/>
  <c r="H2131" i="3" s="1"/>
  <c r="G2132" i="3"/>
  <c r="H2132" i="3" s="1" a="1"/>
  <c r="H2132" i="3" s="1"/>
  <c r="G2133" i="3"/>
  <c r="H2133" i="3" s="1" a="1"/>
  <c r="H2133" i="3" s="1"/>
  <c r="G2134" i="3"/>
  <c r="H2134" i="3" s="1" a="1"/>
  <c r="H2134" i="3" s="1"/>
  <c r="G2135" i="3"/>
  <c r="H2135" i="3" s="1" a="1"/>
  <c r="H2135" i="3" s="1"/>
  <c r="G2136" i="3"/>
  <c r="H2136" i="3" s="1" a="1"/>
  <c r="H2136" i="3" s="1"/>
  <c r="G2137" i="3"/>
  <c r="H2137" i="3" s="1" a="1"/>
  <c r="H2137" i="3" s="1"/>
  <c r="G2138" i="3"/>
  <c r="H2138" i="3" s="1" a="1"/>
  <c r="H2138" i="3" s="1"/>
  <c r="G2139" i="3"/>
  <c r="H2139" i="3" s="1" a="1"/>
  <c r="H2139" i="3" s="1"/>
  <c r="G2140" i="3"/>
  <c r="H2140" i="3" s="1" a="1"/>
  <c r="H2140" i="3" s="1"/>
  <c r="G2141" i="3"/>
  <c r="H2141" i="3" s="1" a="1"/>
  <c r="H2141" i="3" s="1"/>
  <c r="G2142" i="3"/>
  <c r="H2142" i="3" s="1" a="1"/>
  <c r="H2142" i="3" s="1"/>
  <c r="G2143" i="3"/>
  <c r="H2143" i="3" s="1" a="1"/>
  <c r="H2143" i="3" s="1"/>
  <c r="G2144" i="3"/>
  <c r="H2144" i="3" s="1" a="1"/>
  <c r="H2144" i="3" s="1"/>
  <c r="G2145" i="3"/>
  <c r="H2145" i="3" s="1" a="1"/>
  <c r="H2145" i="3" s="1"/>
  <c r="G2146" i="3"/>
  <c r="H2146" i="3" s="1" a="1"/>
  <c r="H2146" i="3" s="1"/>
  <c r="G2147" i="3"/>
  <c r="H2147" i="3" s="1" a="1"/>
  <c r="H2147" i="3" s="1"/>
  <c r="G2148" i="3"/>
  <c r="H2148" i="3" s="1" a="1"/>
  <c r="H2148" i="3" s="1"/>
  <c r="G2149" i="3"/>
  <c r="H2149" i="3" s="1" a="1"/>
  <c r="H2149" i="3" s="1"/>
  <c r="G2150" i="3"/>
  <c r="H2150" i="3" s="1" a="1"/>
  <c r="H2150" i="3" s="1"/>
  <c r="G2151" i="3"/>
  <c r="H2151" i="3" s="1" a="1"/>
  <c r="H2151" i="3" s="1"/>
  <c r="G2152" i="3"/>
  <c r="H2152" i="3" s="1" a="1"/>
  <c r="H2152" i="3" s="1"/>
  <c r="G2153" i="3"/>
  <c r="H2153" i="3" s="1" a="1"/>
  <c r="H2153" i="3" s="1"/>
  <c r="G2154" i="3"/>
  <c r="H2154" i="3" s="1" a="1"/>
  <c r="H2154" i="3" s="1"/>
  <c r="G2155" i="3"/>
  <c r="H2155" i="3" s="1" a="1"/>
  <c r="H2155" i="3" s="1"/>
  <c r="G2156" i="3"/>
  <c r="H2156" i="3" s="1" a="1"/>
  <c r="H2156" i="3" s="1"/>
  <c r="G2157" i="3"/>
  <c r="H2157" i="3" s="1" a="1"/>
  <c r="H2157" i="3" s="1"/>
  <c r="G2158" i="3"/>
  <c r="H2158" i="3" s="1" a="1"/>
  <c r="H2158" i="3" s="1"/>
  <c r="G2159" i="3"/>
  <c r="H2159" i="3" s="1" a="1"/>
  <c r="H2159" i="3" s="1"/>
  <c r="G2160" i="3"/>
  <c r="H2160" i="3" s="1" a="1"/>
  <c r="H2160" i="3" s="1"/>
  <c r="G2161" i="3"/>
  <c r="H2161" i="3" s="1" a="1"/>
  <c r="H2161" i="3" s="1"/>
  <c r="G2162" i="3"/>
  <c r="H2162" i="3" s="1" a="1"/>
  <c r="H2162" i="3" s="1"/>
  <c r="G2163" i="3"/>
  <c r="H2163" i="3" s="1" a="1"/>
  <c r="H2163" i="3" s="1"/>
  <c r="G2164" i="3"/>
  <c r="H2164" i="3" s="1" a="1"/>
  <c r="H2164" i="3" s="1"/>
  <c r="G2165" i="3"/>
  <c r="H2165" i="3" s="1" a="1"/>
  <c r="H2165" i="3" s="1"/>
  <c r="G2166" i="3"/>
  <c r="H2166" i="3" s="1" a="1"/>
  <c r="H2166" i="3" s="1"/>
  <c r="G2167" i="3"/>
  <c r="H2167" i="3" s="1" a="1"/>
  <c r="H2167" i="3" s="1"/>
  <c r="G2168" i="3"/>
  <c r="H2168" i="3" s="1" a="1"/>
  <c r="H2168" i="3" s="1"/>
  <c r="G2169" i="3"/>
  <c r="H2169" i="3" s="1" a="1"/>
  <c r="H2169" i="3" s="1"/>
  <c r="G2170" i="3"/>
  <c r="H2170" i="3" s="1" a="1"/>
  <c r="H2170" i="3" s="1"/>
  <c r="G2171" i="3"/>
  <c r="H2171" i="3" s="1" a="1"/>
  <c r="H2171" i="3" s="1"/>
  <c r="G2172" i="3"/>
  <c r="H2172" i="3" s="1" a="1"/>
  <c r="H2172" i="3" s="1"/>
  <c r="G2173" i="3"/>
  <c r="H2173" i="3" s="1" a="1"/>
  <c r="H2173" i="3" s="1"/>
  <c r="G2174" i="3"/>
  <c r="H2174" i="3" s="1" a="1"/>
  <c r="H2174" i="3" s="1"/>
  <c r="G2175" i="3"/>
  <c r="H2175" i="3" s="1" a="1"/>
  <c r="H2175" i="3" s="1"/>
  <c r="G2176" i="3"/>
  <c r="H2176" i="3" s="1" a="1"/>
  <c r="H2176" i="3" s="1"/>
  <c r="G2177" i="3"/>
  <c r="H2177" i="3" s="1" a="1"/>
  <c r="H2177" i="3" s="1"/>
  <c r="G2178" i="3"/>
  <c r="H2178" i="3" s="1" a="1"/>
  <c r="H2178" i="3" s="1"/>
  <c r="G2179" i="3"/>
  <c r="H2179" i="3" s="1" a="1"/>
  <c r="H2179" i="3" s="1"/>
  <c r="G2180" i="3"/>
  <c r="H2180" i="3" s="1" a="1"/>
  <c r="H2180" i="3" s="1"/>
  <c r="G2181" i="3"/>
  <c r="H2181" i="3" s="1" a="1"/>
  <c r="H2181" i="3" s="1"/>
  <c r="G2182" i="3"/>
  <c r="H2182" i="3" s="1" a="1"/>
  <c r="H2182" i="3" s="1"/>
  <c r="G2183" i="3"/>
  <c r="H2183" i="3" s="1" a="1"/>
  <c r="H2183" i="3" s="1"/>
  <c r="G2184" i="3"/>
  <c r="H2184" i="3" s="1" a="1"/>
  <c r="H2184" i="3" s="1"/>
  <c r="G2185" i="3"/>
  <c r="H2185" i="3" s="1" a="1"/>
  <c r="H2185" i="3" s="1"/>
  <c r="G2186" i="3"/>
  <c r="H2186" i="3" s="1" a="1"/>
  <c r="H2186" i="3" s="1"/>
  <c r="G2187" i="3"/>
  <c r="H2187" i="3" s="1" a="1"/>
  <c r="H2187" i="3" s="1"/>
  <c r="G2188" i="3"/>
  <c r="H2188" i="3" s="1" a="1"/>
  <c r="H2188" i="3" s="1"/>
  <c r="G2189" i="3"/>
  <c r="H2189" i="3" s="1" a="1"/>
  <c r="H2189" i="3" s="1"/>
  <c r="G2190" i="3"/>
  <c r="H2190" i="3" s="1" a="1"/>
  <c r="H2190" i="3" s="1"/>
  <c r="G2191" i="3"/>
  <c r="H2191" i="3" s="1" a="1"/>
  <c r="H2191" i="3" s="1"/>
  <c r="G2192" i="3"/>
  <c r="H2192" i="3" s="1" a="1"/>
  <c r="H2192" i="3" s="1"/>
  <c r="G2193" i="3"/>
  <c r="H2193" i="3" s="1" a="1"/>
  <c r="H2193" i="3" s="1"/>
  <c r="G2194" i="3"/>
  <c r="H2194" i="3" s="1" a="1"/>
  <c r="H2194" i="3" s="1"/>
  <c r="G2195" i="3"/>
  <c r="H2195" i="3" s="1" a="1"/>
  <c r="H2195" i="3" s="1"/>
  <c r="G2196" i="3"/>
  <c r="H2196" i="3" s="1" a="1"/>
  <c r="H2196" i="3" s="1"/>
  <c r="G2197" i="3"/>
  <c r="H2197" i="3" s="1" a="1"/>
  <c r="H2197" i="3" s="1"/>
  <c r="G2198" i="3"/>
  <c r="H2198" i="3" s="1" a="1"/>
  <c r="H2198" i="3" s="1"/>
  <c r="G2199" i="3"/>
  <c r="H2199" i="3" s="1" a="1"/>
  <c r="H2199" i="3" s="1"/>
  <c r="G2200" i="3"/>
  <c r="H2200" i="3" s="1" a="1"/>
  <c r="H2200" i="3" s="1"/>
  <c r="G2201" i="3"/>
  <c r="H2201" i="3" s="1" a="1"/>
  <c r="H2201" i="3" s="1"/>
  <c r="G2202" i="3"/>
  <c r="H2202" i="3" s="1" a="1"/>
  <c r="H2202" i="3" s="1"/>
  <c r="G2203" i="3"/>
  <c r="H2203" i="3" s="1" a="1"/>
  <c r="H2203" i="3" s="1"/>
  <c r="G2204" i="3"/>
  <c r="H2204" i="3" s="1" a="1"/>
  <c r="H2204" i="3" s="1"/>
  <c r="G2205" i="3"/>
  <c r="H2205" i="3" s="1" a="1"/>
  <c r="H2205" i="3" s="1"/>
  <c r="G2206" i="3"/>
  <c r="H2206" i="3" s="1" a="1"/>
  <c r="H2206" i="3" s="1"/>
  <c r="G2207" i="3"/>
  <c r="H2207" i="3" s="1" a="1"/>
  <c r="H2207" i="3" s="1"/>
  <c r="G2208" i="3"/>
  <c r="H2208" i="3" s="1" a="1"/>
  <c r="H2208" i="3" s="1"/>
  <c r="G2209" i="3"/>
  <c r="H2209" i="3" s="1" a="1"/>
  <c r="H2209" i="3" s="1"/>
  <c r="G2210" i="3"/>
  <c r="H2210" i="3" s="1" a="1"/>
  <c r="H2210" i="3" s="1"/>
  <c r="G2211" i="3"/>
  <c r="H2211" i="3" s="1" a="1"/>
  <c r="H2211" i="3" s="1"/>
  <c r="G2212" i="3"/>
  <c r="H2212" i="3" s="1" a="1"/>
  <c r="H2212" i="3" s="1"/>
  <c r="G2213" i="3"/>
  <c r="H2213" i="3" s="1" a="1"/>
  <c r="H2213" i="3" s="1"/>
  <c r="G2214" i="3"/>
  <c r="H2214" i="3" s="1" a="1"/>
  <c r="H2214" i="3" s="1"/>
  <c r="G2215" i="3"/>
  <c r="H2215" i="3" s="1" a="1"/>
  <c r="H2215" i="3" s="1"/>
  <c r="G2216" i="3"/>
  <c r="H2216" i="3" s="1" a="1"/>
  <c r="H2216" i="3" s="1"/>
  <c r="G2217" i="3"/>
  <c r="H2217" i="3" s="1" a="1"/>
  <c r="H2217" i="3" s="1"/>
  <c r="G2218" i="3"/>
  <c r="H2218" i="3" s="1" a="1"/>
  <c r="H2218" i="3" s="1"/>
  <c r="G2219" i="3"/>
  <c r="H2219" i="3" s="1" a="1"/>
  <c r="H2219" i="3" s="1"/>
  <c r="G2220" i="3"/>
  <c r="H2220" i="3" s="1" a="1"/>
  <c r="H2220" i="3" s="1"/>
  <c r="G2221" i="3"/>
  <c r="H2221" i="3" s="1" a="1"/>
  <c r="H2221" i="3" s="1"/>
  <c r="G2222" i="3"/>
  <c r="H2222" i="3" s="1" a="1"/>
  <c r="H2222" i="3" s="1"/>
  <c r="G2223" i="3"/>
  <c r="H2223" i="3" s="1" a="1"/>
  <c r="H2223" i="3" s="1"/>
  <c r="G2224" i="3"/>
  <c r="H2224" i="3" s="1" a="1"/>
  <c r="H2224" i="3" s="1"/>
  <c r="G2225" i="3"/>
  <c r="H2225" i="3" s="1" a="1"/>
  <c r="H2225" i="3" s="1"/>
  <c r="G2226" i="3"/>
  <c r="H2226" i="3" s="1" a="1"/>
  <c r="H2226" i="3" s="1"/>
  <c r="G2227" i="3"/>
  <c r="H2227" i="3" s="1" a="1"/>
  <c r="H2227" i="3" s="1"/>
  <c r="G2228" i="3"/>
  <c r="H2228" i="3" s="1" a="1"/>
  <c r="H2228" i="3" s="1"/>
  <c r="G2229" i="3"/>
  <c r="H2229" i="3" s="1" a="1"/>
  <c r="H2229" i="3" s="1"/>
  <c r="G2230" i="3"/>
  <c r="H2230" i="3" s="1" a="1"/>
  <c r="H2230" i="3" s="1"/>
  <c r="G2231" i="3"/>
  <c r="H2231" i="3" s="1" a="1"/>
  <c r="H2231" i="3" s="1"/>
  <c r="G2232" i="3"/>
  <c r="H2232" i="3" s="1" a="1"/>
  <c r="H2232" i="3" s="1"/>
  <c r="G2233" i="3"/>
  <c r="H2233" i="3" s="1" a="1"/>
  <c r="H2233" i="3" s="1"/>
  <c r="G2234" i="3"/>
  <c r="H2234" i="3" s="1" a="1"/>
  <c r="H2234" i="3" s="1"/>
  <c r="G2235" i="3"/>
  <c r="H2235" i="3" s="1" a="1"/>
  <c r="H2235" i="3" s="1"/>
  <c r="G2236" i="3"/>
  <c r="H2236" i="3" s="1" a="1"/>
  <c r="H2236" i="3" s="1"/>
  <c r="G2237" i="3"/>
  <c r="H2237" i="3" s="1" a="1"/>
  <c r="H2237" i="3" s="1"/>
  <c r="G2238" i="3"/>
  <c r="H2238" i="3" s="1" a="1"/>
  <c r="H2238" i="3" s="1"/>
  <c r="G2239" i="3"/>
  <c r="H2239" i="3" s="1" a="1"/>
  <c r="H2239" i="3" s="1"/>
  <c r="G2240" i="3"/>
  <c r="H2240" i="3" s="1" a="1"/>
  <c r="H2240" i="3" s="1"/>
  <c r="G2241" i="3"/>
  <c r="H2241" i="3" s="1" a="1"/>
  <c r="H2241" i="3" s="1"/>
  <c r="G2242" i="3"/>
  <c r="H2242" i="3" s="1" a="1"/>
  <c r="H2242" i="3" s="1"/>
  <c r="G2243" i="3"/>
  <c r="H2243" i="3" s="1" a="1"/>
  <c r="H2243" i="3" s="1"/>
  <c r="G2244" i="3"/>
  <c r="H2244" i="3" s="1" a="1"/>
  <c r="H2244" i="3" s="1"/>
  <c r="G2300" i="3"/>
  <c r="H2300" i="3" s="1" a="1"/>
  <c r="H2300" i="3" s="1"/>
  <c r="G2301" i="3"/>
  <c r="H2301" i="3" s="1" a="1"/>
  <c r="H2301" i="3" s="1"/>
  <c r="G2302" i="3"/>
  <c r="H2302" i="3" s="1" a="1"/>
  <c r="H2302" i="3" s="1"/>
  <c r="G2303" i="3"/>
  <c r="H2303" i="3" s="1" a="1"/>
  <c r="H2303" i="3" s="1"/>
  <c r="G2304" i="3"/>
  <c r="H2304" i="3" s="1" a="1"/>
  <c r="H2304" i="3" s="1"/>
  <c r="G2305" i="3"/>
  <c r="H2305" i="3" s="1" a="1"/>
  <c r="H2305" i="3" s="1"/>
  <c r="G2306" i="3"/>
  <c r="H2306" i="3" s="1" a="1"/>
  <c r="H2306" i="3" s="1"/>
  <c r="G2307" i="3"/>
  <c r="H2307" i="3" s="1" a="1"/>
  <c r="H2307" i="3" s="1"/>
  <c r="G2308" i="3"/>
  <c r="H2308" i="3" s="1" a="1"/>
  <c r="H2308" i="3" s="1"/>
  <c r="G2309" i="3"/>
  <c r="H2309" i="3" s="1" a="1"/>
  <c r="H2309" i="3" s="1"/>
  <c r="G2310" i="3"/>
  <c r="H2310" i="3" s="1" a="1"/>
  <c r="H2310" i="3" s="1"/>
  <c r="G2311" i="3"/>
  <c r="H2311" i="3" s="1" a="1"/>
  <c r="H2311" i="3" s="1"/>
  <c r="G2312" i="3"/>
  <c r="H2312" i="3" s="1" a="1"/>
  <c r="H2312" i="3" s="1"/>
  <c r="G2313" i="3"/>
  <c r="H2313" i="3" s="1" a="1"/>
  <c r="H2313" i="3" s="1"/>
  <c r="G2314" i="3"/>
  <c r="H2314" i="3" s="1" a="1"/>
  <c r="H2314" i="3" s="1"/>
  <c r="G2315" i="3"/>
  <c r="H2315" i="3" s="1" a="1"/>
  <c r="H2315" i="3" s="1"/>
  <c r="G2316" i="3"/>
  <c r="H2316" i="3" s="1" a="1"/>
  <c r="H2316" i="3" s="1"/>
  <c r="G2317" i="3"/>
  <c r="H2317" i="3" s="1" a="1"/>
  <c r="H2317" i="3" s="1"/>
  <c r="G2318" i="3"/>
  <c r="H2318" i="3" s="1" a="1"/>
  <c r="H2318" i="3" s="1"/>
  <c r="G2319" i="3"/>
  <c r="H2319" i="3" s="1" a="1"/>
  <c r="H2319" i="3" s="1"/>
  <c r="G2320" i="3"/>
  <c r="H2320" i="3" s="1" a="1"/>
  <c r="H2320" i="3" s="1"/>
  <c r="G2321" i="3"/>
  <c r="H2321" i="3" s="1" a="1"/>
  <c r="H2321" i="3" s="1"/>
  <c r="G2322" i="3"/>
  <c r="H2322" i="3" s="1" a="1"/>
  <c r="H2322" i="3" s="1"/>
  <c r="G2323" i="3"/>
  <c r="H2323" i="3" s="1" a="1"/>
  <c r="H2323" i="3" s="1"/>
  <c r="G2324" i="3"/>
  <c r="H2324" i="3" s="1" a="1"/>
  <c r="H2324" i="3" s="1"/>
  <c r="G2325" i="3"/>
  <c r="H2325" i="3" s="1" a="1"/>
  <c r="H2325" i="3" s="1"/>
  <c r="G2326" i="3"/>
  <c r="H2326" i="3" s="1" a="1"/>
  <c r="H2326" i="3" s="1"/>
  <c r="G2327" i="3"/>
  <c r="H2327" i="3" s="1" a="1"/>
  <c r="H2327" i="3" s="1"/>
  <c r="G2328" i="3"/>
  <c r="H2328" i="3" s="1" a="1"/>
  <c r="H2328" i="3" s="1"/>
  <c r="G2329" i="3"/>
  <c r="H2329" i="3" s="1" a="1"/>
  <c r="H2329" i="3" s="1"/>
  <c r="G2330" i="3"/>
  <c r="H2330" i="3" s="1" a="1"/>
  <c r="H2330" i="3" s="1"/>
  <c r="G2331" i="3"/>
  <c r="H2331" i="3" s="1" a="1"/>
  <c r="H2331" i="3" s="1"/>
  <c r="G2332" i="3"/>
  <c r="H2332" i="3" s="1" a="1"/>
  <c r="H2332" i="3" s="1"/>
  <c r="G2333" i="3"/>
  <c r="H2333" i="3" s="1" a="1"/>
  <c r="H2333" i="3" s="1"/>
  <c r="G2334" i="3"/>
  <c r="H2334" i="3" s="1" a="1"/>
  <c r="H2334" i="3" s="1"/>
  <c r="G2335" i="3"/>
  <c r="H2335" i="3" s="1" a="1"/>
  <c r="H2335" i="3" s="1"/>
  <c r="G2336" i="3"/>
  <c r="H2336" i="3" s="1" a="1"/>
  <c r="H2336" i="3" s="1"/>
  <c r="G2337" i="3"/>
  <c r="H2337" i="3" s="1" a="1"/>
  <c r="H2337" i="3" s="1"/>
  <c r="G2338" i="3"/>
  <c r="H2338" i="3" s="1" a="1"/>
  <c r="H2338" i="3" s="1"/>
  <c r="G2339" i="3"/>
  <c r="H2339" i="3" s="1" a="1"/>
  <c r="H2339" i="3" s="1"/>
  <c r="G2340" i="3"/>
  <c r="H2340" i="3" s="1" a="1"/>
  <c r="H2340" i="3" s="1"/>
  <c r="G2341" i="3"/>
  <c r="H2341" i="3" s="1" a="1"/>
  <c r="H2341" i="3" s="1"/>
  <c r="G2342" i="3"/>
  <c r="H2342" i="3" s="1" a="1"/>
  <c r="H2342" i="3" s="1"/>
  <c r="G2343" i="3"/>
  <c r="H2343" i="3" s="1" a="1"/>
  <c r="H2343" i="3" s="1"/>
  <c r="G2344" i="3"/>
  <c r="H2344" i="3" s="1" a="1"/>
  <c r="H2344" i="3" s="1"/>
  <c r="G2345" i="3"/>
  <c r="H2345" i="3" s="1" a="1"/>
  <c r="H2345" i="3" s="1"/>
  <c r="G2346" i="3"/>
  <c r="H2346" i="3" s="1" a="1"/>
  <c r="H2346" i="3" s="1"/>
  <c r="G2347" i="3"/>
  <c r="H2347" i="3" s="1" a="1"/>
  <c r="H2347" i="3" s="1"/>
  <c r="G2348" i="3"/>
  <c r="H2348" i="3" s="1" a="1"/>
  <c r="H2348" i="3" s="1"/>
  <c r="G2349" i="3"/>
  <c r="H2349" i="3" s="1" a="1"/>
  <c r="H2349" i="3" s="1"/>
  <c r="G2350" i="3"/>
  <c r="H2350" i="3" s="1" a="1"/>
  <c r="H2350" i="3" s="1"/>
  <c r="G2351" i="3"/>
  <c r="H2351" i="3" s="1" a="1"/>
  <c r="H2351" i="3" s="1"/>
  <c r="G2352" i="3"/>
  <c r="H2352" i="3" s="1" a="1"/>
  <c r="H2352" i="3" s="1"/>
  <c r="G2353" i="3"/>
  <c r="H2353" i="3" s="1" a="1"/>
  <c r="H2353" i="3" s="1"/>
  <c r="G2354" i="3"/>
  <c r="H2354" i="3" s="1" a="1"/>
  <c r="H2354" i="3" s="1"/>
  <c r="G2391" i="3"/>
  <c r="H2391" i="3" s="1" a="1"/>
  <c r="H2391" i="3" s="1"/>
  <c r="G2392" i="3"/>
  <c r="H2392" i="3" s="1" a="1"/>
  <c r="H2392" i="3" s="1"/>
  <c r="G2393" i="3"/>
  <c r="H2393" i="3" s="1" a="1"/>
  <c r="H2393" i="3" s="1"/>
  <c r="G2394" i="3"/>
  <c r="H2394" i="3" s="1" a="1"/>
  <c r="H2394" i="3" s="1"/>
  <c r="G2395" i="3"/>
  <c r="H2395" i="3" s="1" a="1"/>
  <c r="H2395" i="3" s="1"/>
  <c r="G2396" i="3"/>
  <c r="H2396" i="3" s="1" a="1"/>
  <c r="H2396" i="3" s="1"/>
  <c r="G2397" i="3"/>
  <c r="H2397" i="3" s="1" a="1"/>
  <c r="H2397" i="3" s="1"/>
  <c r="G2398" i="3"/>
  <c r="H2398" i="3" s="1" a="1"/>
  <c r="H2398" i="3" s="1"/>
  <c r="G2399" i="3"/>
  <c r="H2399" i="3" s="1" a="1"/>
  <c r="H2399" i="3" s="1"/>
  <c r="G2400" i="3"/>
  <c r="H2400" i="3" s="1" a="1"/>
  <c r="H2400" i="3" s="1"/>
  <c r="G2401" i="3"/>
  <c r="H2401" i="3" s="1" a="1"/>
  <c r="H2401" i="3" s="1"/>
  <c r="G2402" i="3"/>
  <c r="H2402" i="3" s="1" a="1"/>
  <c r="H2402" i="3" s="1"/>
  <c r="G2403" i="3"/>
  <c r="H2403" i="3" s="1" a="1"/>
  <c r="H2403" i="3" s="1"/>
  <c r="G2404" i="3"/>
  <c r="H2404" i="3" s="1" a="1"/>
  <c r="H2404" i="3" s="1"/>
  <c r="G2405" i="3"/>
  <c r="H2405" i="3" s="1" a="1"/>
  <c r="H2405" i="3" s="1"/>
  <c r="G2406" i="3"/>
  <c r="H2406" i="3" s="1" a="1"/>
  <c r="H2406" i="3" s="1"/>
  <c r="G2407" i="3"/>
  <c r="H2407" i="3" s="1" a="1"/>
  <c r="H2407" i="3" s="1"/>
  <c r="G2408" i="3"/>
  <c r="H2408" i="3" s="1" a="1"/>
  <c r="H2408" i="3" s="1"/>
  <c r="G2409" i="3"/>
  <c r="H2409" i="3" s="1" a="1"/>
  <c r="H2409" i="3" s="1"/>
  <c r="G2410" i="3"/>
  <c r="H2410" i="3" s="1" a="1"/>
  <c r="H2410" i="3" s="1"/>
  <c r="G2411" i="3"/>
  <c r="H2411" i="3" s="1" a="1"/>
  <c r="H2411" i="3" s="1"/>
  <c r="G2412" i="3"/>
  <c r="H2412" i="3" s="1" a="1"/>
  <c r="H2412" i="3" s="1"/>
  <c r="G2413" i="3"/>
  <c r="H2413" i="3" s="1" a="1"/>
  <c r="H2413" i="3" s="1"/>
  <c r="G2414" i="3"/>
  <c r="H2414" i="3" s="1" a="1"/>
  <c r="H2414" i="3" s="1"/>
  <c r="G2415" i="3"/>
  <c r="H2415" i="3" s="1" a="1"/>
  <c r="H2415" i="3" s="1"/>
  <c r="G2416" i="3"/>
  <c r="H2416" i="3" s="1" a="1"/>
  <c r="H2416" i="3" s="1"/>
  <c r="G2417" i="3"/>
  <c r="H2417" i="3" s="1" a="1"/>
  <c r="H2417" i="3" s="1"/>
  <c r="G2418" i="3"/>
  <c r="H2418" i="3" s="1" a="1"/>
  <c r="H2418" i="3" s="1"/>
  <c r="G2419" i="3"/>
  <c r="H2419" i="3" s="1" a="1"/>
  <c r="H2419" i="3" s="1"/>
  <c r="G2420" i="3"/>
  <c r="H2420" i="3" s="1" a="1"/>
  <c r="H2420" i="3" s="1"/>
  <c r="G2421" i="3"/>
  <c r="H2421" i="3" s="1" a="1"/>
  <c r="H2421" i="3" s="1"/>
  <c r="G2422" i="3"/>
  <c r="H2422" i="3" s="1" a="1"/>
  <c r="H2422" i="3" s="1"/>
  <c r="G2423" i="3"/>
  <c r="H2423" i="3" s="1" a="1"/>
  <c r="H2423" i="3" s="1"/>
  <c r="G2424" i="3"/>
  <c r="H2424" i="3" s="1" a="1"/>
  <c r="H2424" i="3" s="1"/>
  <c r="G2425" i="3"/>
  <c r="H2425" i="3" s="1" a="1"/>
  <c r="H2425" i="3" s="1"/>
  <c r="G2426" i="3"/>
  <c r="H2426" i="3" s="1" a="1"/>
  <c r="H2426" i="3" s="1"/>
  <c r="G2445" i="3"/>
  <c r="H2445" i="3" s="1" a="1"/>
  <c r="H2445" i="3" s="1"/>
  <c r="G2446" i="3"/>
  <c r="H2446" i="3" s="1" a="1"/>
  <c r="H2446" i="3" s="1"/>
  <c r="G2447" i="3"/>
  <c r="H2447" i="3" s="1" a="1"/>
  <c r="H2447" i="3" s="1"/>
  <c r="G2448" i="3"/>
  <c r="H2448" i="3" s="1" a="1"/>
  <c r="H2448" i="3" s="1"/>
  <c r="G2449" i="3"/>
  <c r="H2449" i="3" s="1" a="1"/>
  <c r="H2449" i="3" s="1"/>
  <c r="G2450" i="3"/>
  <c r="H2450" i="3" s="1" a="1"/>
  <c r="H2450" i="3" s="1"/>
  <c r="G2451" i="3"/>
  <c r="H2451" i="3" s="1" a="1"/>
  <c r="H2451" i="3" s="1"/>
  <c r="G2452" i="3"/>
  <c r="H2452" i="3" s="1" a="1"/>
  <c r="H2452" i="3" s="1"/>
  <c r="G2453" i="3"/>
  <c r="H2453" i="3" s="1" a="1"/>
  <c r="H2453" i="3" s="1"/>
  <c r="G2454" i="3"/>
  <c r="H2454" i="3" s="1" a="1"/>
  <c r="H2454" i="3" s="1"/>
  <c r="G2455" i="3"/>
  <c r="H2455" i="3" s="1" a="1"/>
  <c r="H2455" i="3" s="1"/>
  <c r="G2456" i="3"/>
  <c r="H2456" i="3" s="1" a="1"/>
  <c r="H2456" i="3" s="1"/>
  <c r="G2457" i="3"/>
  <c r="H2457" i="3" s="1" a="1"/>
  <c r="H2457" i="3" s="1"/>
  <c r="G2458" i="3"/>
  <c r="H2458" i="3" s="1" a="1"/>
  <c r="H2458" i="3" s="1"/>
  <c r="G2459" i="3"/>
  <c r="H2459" i="3" s="1" a="1"/>
  <c r="H2459" i="3" s="1"/>
  <c r="G2460" i="3"/>
  <c r="H2460" i="3" s="1" a="1"/>
  <c r="H2460" i="3" s="1"/>
  <c r="G2461" i="3"/>
  <c r="H2461" i="3" s="1" a="1"/>
  <c r="H2461" i="3" s="1"/>
  <c r="G2462" i="3"/>
  <c r="H2462" i="3" s="1" a="1"/>
  <c r="H2462" i="3" s="1"/>
  <c r="G2508" i="3"/>
  <c r="H2508" i="3" s="1" a="1"/>
  <c r="H2508" i="3" s="1"/>
  <c r="G2509" i="3"/>
  <c r="H2509" i="3" s="1" a="1"/>
  <c r="H2509" i="3" s="1"/>
  <c r="G2510" i="3"/>
  <c r="H2510" i="3" s="1" a="1"/>
  <c r="H2510" i="3" s="1"/>
  <c r="G2511" i="3"/>
  <c r="H2511" i="3" s="1" a="1"/>
  <c r="H2511" i="3" s="1"/>
  <c r="G2512" i="3"/>
  <c r="H2512" i="3" s="1" a="1"/>
  <c r="H2512" i="3" s="1"/>
  <c r="G2513" i="3"/>
  <c r="H2513" i="3" s="1" a="1"/>
  <c r="H2513" i="3" s="1"/>
  <c r="G2514" i="3"/>
  <c r="H2514" i="3" s="1" a="1"/>
  <c r="H2514" i="3" s="1"/>
  <c r="G2515" i="3"/>
  <c r="H2515" i="3" s="1" a="1"/>
  <c r="H2515" i="3" s="1"/>
  <c r="G2516" i="3"/>
  <c r="H2516" i="3" s="1" a="1"/>
  <c r="H2516" i="3" s="1"/>
  <c r="G2517" i="3"/>
  <c r="H2517" i="3" s="1" a="1"/>
  <c r="H2517" i="3" s="1"/>
  <c r="G2518" i="3"/>
  <c r="H2518" i="3" s="1" a="1"/>
  <c r="H2518" i="3" s="1"/>
  <c r="G2519" i="3"/>
  <c r="H2519" i="3" s="1" a="1"/>
  <c r="H2519" i="3" s="1"/>
  <c r="G2520" i="3"/>
  <c r="H2520" i="3" s="1" a="1"/>
  <c r="H2520" i="3" s="1"/>
  <c r="G2521" i="3"/>
  <c r="H2521" i="3" s="1" a="1"/>
  <c r="H2521" i="3" s="1"/>
  <c r="G2522" i="3"/>
  <c r="H2522" i="3" s="1" a="1"/>
  <c r="H2522" i="3" s="1"/>
  <c r="G2523" i="3"/>
  <c r="H2523" i="3" s="1" a="1"/>
  <c r="H2523" i="3" s="1"/>
  <c r="G2524" i="3"/>
  <c r="H2524" i="3" s="1" a="1"/>
  <c r="H2524" i="3" s="1"/>
  <c r="G2525" i="3"/>
  <c r="H2525" i="3" s="1" a="1"/>
  <c r="H2525" i="3" s="1"/>
  <c r="G2526" i="3"/>
  <c r="H2526" i="3" s="1" a="1"/>
  <c r="H2526" i="3" s="1"/>
  <c r="G2527" i="3"/>
  <c r="H2527" i="3" s="1" a="1"/>
  <c r="H2527" i="3" s="1"/>
  <c r="G2528" i="3"/>
  <c r="H2528" i="3" s="1" a="1"/>
  <c r="H2528" i="3" s="1"/>
  <c r="G2529" i="3"/>
  <c r="H2529" i="3" s="1" a="1"/>
  <c r="H2529" i="3" s="1"/>
  <c r="G2530" i="3"/>
  <c r="H2530" i="3" s="1" a="1"/>
  <c r="H2530" i="3" s="1"/>
  <c r="G2531" i="3"/>
  <c r="H2531" i="3" s="1" a="1"/>
  <c r="H2531" i="3" s="1"/>
  <c r="G2532" i="3"/>
  <c r="H2532" i="3" s="1" a="1"/>
  <c r="H2532" i="3" s="1"/>
  <c r="G2533" i="3"/>
  <c r="H2533" i="3" s="1" a="1"/>
  <c r="H2533" i="3" s="1"/>
  <c r="G2534" i="3"/>
  <c r="H2534" i="3" s="1" a="1"/>
  <c r="H2534" i="3" s="1"/>
  <c r="G2535" i="3"/>
  <c r="H2535" i="3" s="1" a="1"/>
  <c r="H2535" i="3" s="1"/>
  <c r="G2536" i="3"/>
  <c r="H2536" i="3" s="1" a="1"/>
  <c r="H2536" i="3" s="1"/>
  <c r="G2537" i="3"/>
  <c r="H2537" i="3" s="1" a="1"/>
  <c r="H2537" i="3" s="1"/>
  <c r="G2538" i="3"/>
  <c r="H2538" i="3" s="1" a="1"/>
  <c r="H2538" i="3" s="1"/>
  <c r="G2539" i="3"/>
  <c r="H2539" i="3" s="1" a="1"/>
  <c r="H2539" i="3" s="1"/>
  <c r="G2540" i="3"/>
  <c r="H2540" i="3" s="1" a="1"/>
  <c r="H2540" i="3" s="1"/>
  <c r="G2541" i="3"/>
  <c r="H2541" i="3" s="1" a="1"/>
  <c r="H2541" i="3" s="1"/>
  <c r="G2542" i="3"/>
  <c r="H2542" i="3" s="1" a="1"/>
  <c r="H2542" i="3" s="1"/>
  <c r="G2543" i="3"/>
  <c r="H2543" i="3" s="1" a="1"/>
  <c r="H2543" i="3" s="1"/>
  <c r="G2544" i="3"/>
  <c r="H2544" i="3" s="1" a="1"/>
  <c r="H2544" i="3" s="1"/>
  <c r="G2545" i="3"/>
  <c r="H2545" i="3" s="1" a="1"/>
  <c r="H2545" i="3" s="1"/>
  <c r="G2546" i="3"/>
  <c r="H2546" i="3" s="1" a="1"/>
  <c r="H2546" i="3" s="1"/>
  <c r="G2547" i="3"/>
  <c r="H2547" i="3" s="1" a="1"/>
  <c r="H2547" i="3" s="1"/>
  <c r="G2548" i="3"/>
  <c r="H2548" i="3" s="1" a="1"/>
  <c r="H2548" i="3" s="1"/>
  <c r="G2549" i="3"/>
  <c r="H2549" i="3" s="1" a="1"/>
  <c r="H2549" i="3" s="1"/>
  <c r="G2550" i="3"/>
  <c r="H2550" i="3" s="1" a="1"/>
  <c r="H2550" i="3" s="1"/>
  <c r="G2551" i="3"/>
  <c r="H2551" i="3" s="1" a="1"/>
  <c r="H2551" i="3" s="1"/>
  <c r="G2552" i="3"/>
  <c r="H2552" i="3" s="1" a="1"/>
  <c r="H2552" i="3" s="1"/>
  <c r="G2613" i="3"/>
  <c r="H2613" i="3" s="1" a="1"/>
  <c r="H2613" i="3" s="1"/>
  <c r="G2614" i="3"/>
  <c r="H2614" i="3" s="1" a="1"/>
  <c r="H2614" i="3" s="1"/>
  <c r="G2615" i="3"/>
  <c r="H2615" i="3" s="1" a="1"/>
  <c r="H2615" i="3" s="1"/>
  <c r="G2616" i="3"/>
  <c r="H2616" i="3" s="1" a="1"/>
  <c r="H2616" i="3" s="1"/>
  <c r="G2617" i="3"/>
  <c r="H2617" i="3" s="1" a="1"/>
  <c r="H2617" i="3" s="1"/>
  <c r="G2618" i="3"/>
  <c r="H2618" i="3" s="1" a="1"/>
  <c r="H2618" i="3" s="1"/>
  <c r="G2619" i="3"/>
  <c r="H2619" i="3" s="1" a="1"/>
  <c r="H2619" i="3" s="1"/>
  <c r="G2620" i="3"/>
  <c r="H2620" i="3" s="1" a="1"/>
  <c r="H2620" i="3" s="1"/>
  <c r="G2621" i="3"/>
  <c r="H2621" i="3" s="1" a="1"/>
  <c r="H2621" i="3" s="1"/>
  <c r="G2622" i="3"/>
  <c r="H2622" i="3" s="1" a="1"/>
  <c r="H2622" i="3" s="1"/>
  <c r="G2623" i="3"/>
  <c r="H2623" i="3" s="1" a="1"/>
  <c r="H2623" i="3" s="1"/>
  <c r="G2624" i="3"/>
  <c r="H2624" i="3" s="1" a="1"/>
  <c r="H2624" i="3" s="1"/>
  <c r="G2625" i="3"/>
  <c r="H2625" i="3" s="1" a="1"/>
  <c r="H2625" i="3" s="1"/>
  <c r="G2626" i="3"/>
  <c r="H2626" i="3" s="1" a="1"/>
  <c r="H2626" i="3" s="1"/>
  <c r="G2627" i="3"/>
  <c r="H2627" i="3" s="1" a="1"/>
  <c r="H2627" i="3" s="1"/>
  <c r="G2628" i="3"/>
  <c r="H2628" i="3" s="1" a="1"/>
  <c r="H2628" i="3" s="1"/>
  <c r="G2629" i="3"/>
  <c r="H2629" i="3" s="1" a="1"/>
  <c r="H2629" i="3" s="1"/>
  <c r="G2630" i="3"/>
  <c r="H2630" i="3" s="1" a="1"/>
  <c r="H2630" i="3" s="1"/>
  <c r="G2631" i="3"/>
  <c r="H2631" i="3" s="1" a="1"/>
  <c r="H2631" i="3" s="1"/>
  <c r="G2632" i="3"/>
  <c r="H2632" i="3" s="1" a="1"/>
  <c r="H2632" i="3" s="1"/>
  <c r="G2633" i="3"/>
  <c r="H2633" i="3" s="1" a="1"/>
  <c r="H2633" i="3" s="1"/>
  <c r="G2634" i="3"/>
  <c r="H2634" i="3" s="1" a="1"/>
  <c r="H2634" i="3" s="1"/>
  <c r="G2635" i="3"/>
  <c r="H2635" i="3" s="1" a="1"/>
  <c r="H2635" i="3" s="1"/>
  <c r="G2636" i="3"/>
  <c r="H2636" i="3" s="1" a="1"/>
  <c r="H2636" i="3" s="1"/>
  <c r="G2637" i="3"/>
  <c r="H2637" i="3" s="1" a="1"/>
  <c r="H2637" i="3" s="1"/>
  <c r="G2638" i="3"/>
  <c r="H2638" i="3" s="1" a="1"/>
  <c r="H2638" i="3" s="1"/>
  <c r="G2639" i="3"/>
  <c r="H2639" i="3" s="1" a="1"/>
  <c r="H2639" i="3" s="1"/>
  <c r="G2640" i="3"/>
  <c r="H2640" i="3" s="1" a="1"/>
  <c r="H2640" i="3" s="1"/>
  <c r="G2641" i="3"/>
  <c r="H2641" i="3" s="1" a="1"/>
  <c r="H2641" i="3" s="1"/>
  <c r="G2642" i="3"/>
  <c r="H2642" i="3" s="1" a="1"/>
  <c r="H2642" i="3" s="1"/>
  <c r="G2643" i="3"/>
  <c r="H2643" i="3" s="1" a="1"/>
  <c r="H2643" i="3" s="1"/>
  <c r="G2644" i="3"/>
  <c r="H2644" i="3" s="1" a="1"/>
  <c r="H2644" i="3" s="1"/>
  <c r="G2645" i="3"/>
  <c r="H2645" i="3" s="1" a="1"/>
  <c r="H2645" i="3" s="1"/>
  <c r="G2646" i="3"/>
  <c r="H2646" i="3" s="1" a="1"/>
  <c r="H2646" i="3" s="1"/>
  <c r="G2647" i="3"/>
  <c r="H2647" i="3" s="1" a="1"/>
  <c r="H2647" i="3" s="1"/>
  <c r="G2648" i="3"/>
  <c r="H2648" i="3" s="1" a="1"/>
  <c r="H2648" i="3" s="1"/>
  <c r="G2649" i="3"/>
  <c r="H2649" i="3" s="1" a="1"/>
  <c r="H2649" i="3" s="1"/>
  <c r="G2650" i="3"/>
  <c r="H2650" i="3" s="1" a="1"/>
  <c r="H2650" i="3" s="1"/>
  <c r="G2651" i="3"/>
  <c r="H2651" i="3" s="1" a="1"/>
  <c r="H2651" i="3" s="1"/>
  <c r="G2652" i="3"/>
  <c r="H2652" i="3" s="1" a="1"/>
  <c r="H2652" i="3" s="1"/>
  <c r="G2653" i="3"/>
  <c r="H2653" i="3" s="1" a="1"/>
  <c r="H2653" i="3" s="1"/>
  <c r="G2654" i="3"/>
  <c r="H2654" i="3" s="1" a="1"/>
  <c r="H2654" i="3" s="1"/>
  <c r="G2655" i="3"/>
  <c r="H2655" i="3" s="1" a="1"/>
  <c r="H2655" i="3" s="1"/>
  <c r="G2656" i="3"/>
  <c r="H2656" i="3" s="1" a="1"/>
  <c r="H2656" i="3" s="1"/>
  <c r="G2657" i="3"/>
  <c r="H2657" i="3" s="1" a="1"/>
  <c r="H2657" i="3" s="1"/>
  <c r="G2658" i="3"/>
  <c r="H2658" i="3" s="1" a="1"/>
  <c r="H2658" i="3" s="1"/>
  <c r="G2659" i="3"/>
  <c r="H2659" i="3" s="1" a="1"/>
  <c r="H2659" i="3" s="1"/>
  <c r="G2660" i="3"/>
  <c r="H2660" i="3" s="1" a="1"/>
  <c r="H2660" i="3" s="1"/>
  <c r="G2661" i="3"/>
  <c r="H2661" i="3" s="1" a="1"/>
  <c r="H2661" i="3" s="1"/>
  <c r="G2662" i="3"/>
  <c r="H2662" i="3" s="1" a="1"/>
  <c r="H2662" i="3" s="1"/>
  <c r="G2663" i="3"/>
  <c r="H2663" i="3" s="1" a="1"/>
  <c r="H2663" i="3" s="1"/>
  <c r="G2664" i="3"/>
  <c r="H2664" i="3" s="1" a="1"/>
  <c r="H2664" i="3" s="1"/>
  <c r="G2665" i="3"/>
  <c r="H2665" i="3" s="1" a="1"/>
  <c r="H2665" i="3" s="1"/>
  <c r="G2666" i="3"/>
  <c r="H2666" i="3" s="1" a="1"/>
  <c r="H2666" i="3" s="1"/>
  <c r="G2667" i="3"/>
  <c r="H2667" i="3" s="1" a="1"/>
  <c r="H2667" i="3" s="1"/>
  <c r="G2668" i="3"/>
  <c r="H2668" i="3" s="1" a="1"/>
  <c r="H2668" i="3" s="1"/>
  <c r="G2669" i="3"/>
  <c r="H2669" i="3" s="1" a="1"/>
  <c r="H2669" i="3" s="1"/>
  <c r="G2670" i="3"/>
  <c r="H2670" i="3" s="1" a="1"/>
  <c r="H2670" i="3" s="1"/>
  <c r="G2671" i="3"/>
  <c r="H2671" i="3" s="1" a="1"/>
  <c r="H2671" i="3" s="1"/>
  <c r="G2672" i="3"/>
  <c r="H2672" i="3" s="1" a="1"/>
  <c r="H2672" i="3" s="1"/>
  <c r="G2689" i="3"/>
  <c r="H2689" i="3" s="1" a="1"/>
  <c r="H2689" i="3" s="1"/>
  <c r="G2690" i="3"/>
  <c r="H2690" i="3" s="1" a="1"/>
  <c r="H2690" i="3" s="1"/>
  <c r="G2691" i="3"/>
  <c r="H2691" i="3" s="1" a="1"/>
  <c r="H2691" i="3" s="1"/>
  <c r="G2692" i="3"/>
  <c r="H2692" i="3" s="1" a="1"/>
  <c r="H2692" i="3" s="1"/>
  <c r="G2693" i="3"/>
  <c r="H2693" i="3" s="1" a="1"/>
  <c r="H2693" i="3" s="1"/>
  <c r="G2694" i="3"/>
  <c r="H2694" i="3" s="1" a="1"/>
  <c r="H2694" i="3" s="1"/>
  <c r="G2695" i="3"/>
  <c r="H2695" i="3" s="1" a="1"/>
  <c r="H2695" i="3" s="1"/>
  <c r="G2696" i="3"/>
  <c r="H2696" i="3" s="1" a="1"/>
  <c r="H2696" i="3" s="1"/>
  <c r="G2697" i="3"/>
  <c r="H2697" i="3" s="1" a="1"/>
  <c r="H2697" i="3" s="1"/>
  <c r="G2698" i="3"/>
  <c r="H2698" i="3" s="1" a="1"/>
  <c r="H2698" i="3" s="1"/>
  <c r="G2699" i="3"/>
  <c r="H2699" i="3" s="1" a="1"/>
  <c r="H2699" i="3" s="1"/>
  <c r="G2700" i="3"/>
  <c r="H2700" i="3" s="1" a="1"/>
  <c r="H2700" i="3" s="1"/>
  <c r="G2701" i="3"/>
  <c r="H2701" i="3" s="1" a="1"/>
  <c r="H2701" i="3" s="1"/>
  <c r="G2702" i="3"/>
  <c r="H2702" i="3" s="1" a="1"/>
  <c r="H2702" i="3" s="1"/>
  <c r="G2703" i="3"/>
  <c r="H2703" i="3" s="1" a="1"/>
  <c r="H2703" i="3" s="1"/>
  <c r="G2704" i="3"/>
  <c r="H2704" i="3" s="1" a="1"/>
  <c r="H2704" i="3" s="1"/>
  <c r="G2795" i="3"/>
  <c r="H2795" i="3" s="1" a="1"/>
  <c r="H2795" i="3" s="1"/>
  <c r="G2796" i="3"/>
  <c r="H2796" i="3" s="1" a="1"/>
  <c r="H2796" i="3" s="1"/>
  <c r="G2797" i="3"/>
  <c r="H2797" i="3" s="1" a="1"/>
  <c r="H2797" i="3" s="1"/>
  <c r="G2798" i="3"/>
  <c r="H2798" i="3" s="1" a="1"/>
  <c r="H2798" i="3" s="1"/>
  <c r="G2799" i="3"/>
  <c r="H2799" i="3" s="1" a="1"/>
  <c r="H2799" i="3" s="1"/>
  <c r="G2800" i="3"/>
  <c r="H2800" i="3" s="1" a="1"/>
  <c r="H2800" i="3" s="1"/>
  <c r="G2801" i="3"/>
  <c r="H2801" i="3" s="1" a="1"/>
  <c r="H2801" i="3" s="1"/>
  <c r="G2802" i="3"/>
  <c r="H2802" i="3" s="1" a="1"/>
  <c r="H2802" i="3" s="1"/>
  <c r="G2803" i="3"/>
  <c r="H2803" i="3" s="1" a="1"/>
  <c r="H2803" i="3" s="1"/>
  <c r="G2804" i="3"/>
  <c r="H2804" i="3" s="1" a="1"/>
  <c r="H2804" i="3" s="1"/>
  <c r="G2805" i="3"/>
  <c r="H2805" i="3" s="1" a="1"/>
  <c r="H2805" i="3" s="1"/>
  <c r="G2806" i="3"/>
  <c r="H2806" i="3" s="1" a="1"/>
  <c r="H2806" i="3" s="1"/>
  <c r="G2807" i="3"/>
  <c r="H2807" i="3" s="1" a="1"/>
  <c r="H2807" i="3" s="1"/>
  <c r="G2808" i="3"/>
  <c r="H2808" i="3" s="1" a="1"/>
  <c r="H2808" i="3" s="1"/>
  <c r="G2809" i="3"/>
  <c r="H2809" i="3" s="1" a="1"/>
  <c r="H2809" i="3" s="1"/>
  <c r="G2810" i="3"/>
  <c r="H2810" i="3" s="1" a="1"/>
  <c r="H2810" i="3" s="1"/>
  <c r="G2811" i="3"/>
  <c r="H2811" i="3" s="1" a="1"/>
  <c r="H2811" i="3" s="1"/>
  <c r="G2812" i="3"/>
  <c r="H2812" i="3" s="1" a="1"/>
  <c r="H2812" i="3" s="1"/>
  <c r="G2813" i="3"/>
  <c r="H2813" i="3" s="1" a="1"/>
  <c r="H2813" i="3" s="1"/>
  <c r="G2814" i="3"/>
  <c r="H2814" i="3" s="1" a="1"/>
  <c r="H2814" i="3" s="1"/>
  <c r="G2815" i="3"/>
  <c r="H2815" i="3" s="1" a="1"/>
  <c r="H2815" i="3" s="1"/>
  <c r="G2816" i="3"/>
  <c r="H2816" i="3" s="1" a="1"/>
  <c r="H2816" i="3" s="1"/>
  <c r="G2817" i="3"/>
  <c r="H2817" i="3" s="1" a="1"/>
  <c r="H2817" i="3" s="1"/>
  <c r="G2818" i="3"/>
  <c r="H2818" i="3" s="1" a="1"/>
  <c r="H2818" i="3" s="1"/>
  <c r="G2819" i="3"/>
  <c r="H2819" i="3" s="1" a="1"/>
  <c r="H2819" i="3" s="1"/>
  <c r="G2820" i="3"/>
  <c r="H2820" i="3" s="1" a="1"/>
  <c r="H2820" i="3" s="1"/>
  <c r="G2821" i="3"/>
  <c r="H2821" i="3" s="1" a="1"/>
  <c r="H2821" i="3" s="1"/>
  <c r="G2822" i="3"/>
  <c r="H2822" i="3" s="1" a="1"/>
  <c r="H2822" i="3" s="1"/>
  <c r="G2823" i="3"/>
  <c r="H2823" i="3" s="1" a="1"/>
  <c r="H2823" i="3" s="1"/>
  <c r="G2824" i="3"/>
  <c r="H2824" i="3" s="1" a="1"/>
  <c r="H2824" i="3" s="1"/>
  <c r="G2825" i="3"/>
  <c r="H2825" i="3" s="1" a="1"/>
  <c r="H2825" i="3" s="1"/>
  <c r="G2826" i="3"/>
  <c r="H2826" i="3" s="1" a="1"/>
  <c r="H2826" i="3" s="1"/>
  <c r="G2827" i="3"/>
  <c r="H2827" i="3" s="1" a="1"/>
  <c r="H2827" i="3" s="1"/>
  <c r="G2828" i="3"/>
  <c r="H2828" i="3" s="1" a="1"/>
  <c r="H2828" i="3" s="1"/>
  <c r="G2829" i="3"/>
  <c r="H2829" i="3" s="1" a="1"/>
  <c r="H2829" i="3" s="1"/>
  <c r="G2830" i="3"/>
  <c r="H2830" i="3" s="1" a="1"/>
  <c r="H2830" i="3" s="1"/>
  <c r="G2831" i="3"/>
  <c r="H2831" i="3" s="1" a="1"/>
  <c r="H2831" i="3" s="1"/>
  <c r="G2832" i="3"/>
  <c r="H2832" i="3" s="1" a="1"/>
  <c r="H2832" i="3" s="1"/>
  <c r="G2833" i="3"/>
  <c r="H2833" i="3" s="1" a="1"/>
  <c r="H2833" i="3" s="1"/>
  <c r="G2834" i="3"/>
  <c r="H2834" i="3" s="1" a="1"/>
  <c r="H2834" i="3" s="1"/>
  <c r="G2835" i="3"/>
  <c r="H2835" i="3" s="1" a="1"/>
  <c r="H2835" i="3" s="1"/>
  <c r="G2836" i="3"/>
  <c r="H2836" i="3" s="1" a="1"/>
  <c r="H2836" i="3" s="1"/>
  <c r="G2837" i="3"/>
  <c r="H2837" i="3" s="1" a="1"/>
  <c r="H2837" i="3" s="1"/>
  <c r="G2838" i="3"/>
  <c r="H2838" i="3" s="1" a="1"/>
  <c r="H2838" i="3" s="1"/>
  <c r="G2839" i="3"/>
  <c r="H2839" i="3" s="1" a="1"/>
  <c r="H2839" i="3" s="1"/>
  <c r="G2840" i="3"/>
  <c r="H2840" i="3" s="1" a="1"/>
  <c r="H2840" i="3" s="1"/>
  <c r="G2841" i="3"/>
  <c r="H2841" i="3" s="1" a="1"/>
  <c r="H2841" i="3" s="1"/>
  <c r="G2842" i="3"/>
  <c r="H2842" i="3" s="1" a="1"/>
  <c r="H2842" i="3" s="1"/>
  <c r="G2843" i="3"/>
  <c r="H2843" i="3" s="1" a="1"/>
  <c r="H2843" i="3" s="1"/>
  <c r="G2844" i="3"/>
  <c r="H2844" i="3" s="1" a="1"/>
  <c r="H2844" i="3" s="1"/>
  <c r="G2845" i="3"/>
  <c r="H2845" i="3" s="1" a="1"/>
  <c r="H2845" i="3" s="1"/>
  <c r="G2846" i="3"/>
  <c r="H2846" i="3" s="1" a="1"/>
  <c r="H2846" i="3" s="1"/>
  <c r="G2847" i="3"/>
  <c r="H2847" i="3" s="1" a="1"/>
  <c r="H2847" i="3" s="1"/>
  <c r="G2848" i="3"/>
  <c r="H2848" i="3" s="1" a="1"/>
  <c r="H2848" i="3" s="1"/>
  <c r="G2849" i="3"/>
  <c r="H2849" i="3" s="1" a="1"/>
  <c r="H2849" i="3" s="1"/>
  <c r="G2850" i="3"/>
  <c r="H2850" i="3" s="1" a="1"/>
  <c r="H2850" i="3" s="1"/>
  <c r="G2851" i="3"/>
  <c r="H2851" i="3" s="1" a="1"/>
  <c r="H2851" i="3" s="1"/>
  <c r="G2852" i="3"/>
  <c r="H2852" i="3" s="1" a="1"/>
  <c r="H2852" i="3" s="1"/>
  <c r="G2853" i="3"/>
  <c r="H2853" i="3" s="1" a="1"/>
  <c r="H2853" i="3" s="1"/>
  <c r="G2854" i="3"/>
  <c r="H2854" i="3" s="1" a="1"/>
  <c r="H2854" i="3" s="1"/>
  <c r="G2855" i="3"/>
  <c r="H2855" i="3" s="1" a="1"/>
  <c r="H2855" i="3" s="1"/>
  <c r="G2856" i="3"/>
  <c r="H2856" i="3" s="1" a="1"/>
  <c r="H2856" i="3" s="1"/>
  <c r="G2857" i="3"/>
  <c r="H2857" i="3" s="1" a="1"/>
  <c r="H2857" i="3" s="1"/>
  <c r="G2858" i="3"/>
  <c r="H2858" i="3" s="1" a="1"/>
  <c r="H2858" i="3" s="1"/>
  <c r="G2859" i="3"/>
  <c r="H2859" i="3" s="1" a="1"/>
  <c r="H2859" i="3" s="1"/>
  <c r="G2860" i="3"/>
  <c r="H2860" i="3" s="1" a="1"/>
  <c r="H2860" i="3" s="1"/>
  <c r="G2861" i="3"/>
  <c r="H2861" i="3" s="1" a="1"/>
  <c r="H2861" i="3" s="1"/>
  <c r="G2862" i="3"/>
  <c r="H2862" i="3" s="1" a="1"/>
  <c r="H2862" i="3" s="1"/>
  <c r="G2863" i="3"/>
  <c r="H2863" i="3" s="1" a="1"/>
  <c r="H2863" i="3" s="1"/>
  <c r="G2864" i="3"/>
  <c r="H2864" i="3" s="1" a="1"/>
  <c r="H2864" i="3" s="1"/>
  <c r="G2865" i="3"/>
  <c r="H2865" i="3" s="1" a="1"/>
  <c r="H2865" i="3" s="1"/>
  <c r="G2866" i="3"/>
  <c r="H2866" i="3" s="1" a="1"/>
  <c r="H2866" i="3" s="1"/>
  <c r="G2867" i="3"/>
  <c r="H2867" i="3" s="1" a="1"/>
  <c r="H2867" i="3" s="1"/>
  <c r="G2868" i="3"/>
  <c r="H2868" i="3" s="1" a="1"/>
  <c r="H2868" i="3" s="1"/>
  <c r="G2869" i="3"/>
  <c r="H2869" i="3" s="1" a="1"/>
  <c r="H2869" i="3" s="1"/>
  <c r="G2870" i="3"/>
  <c r="H2870" i="3" s="1" a="1"/>
  <c r="H2870" i="3" s="1"/>
  <c r="G2871" i="3"/>
  <c r="H2871" i="3" s="1" a="1"/>
  <c r="H2871" i="3" s="1"/>
  <c r="G2872" i="3"/>
  <c r="H2872" i="3" s="1" a="1"/>
  <c r="H2872" i="3" s="1"/>
  <c r="G2873" i="3"/>
  <c r="H2873" i="3" s="1" a="1"/>
  <c r="H2873" i="3" s="1"/>
  <c r="G2874" i="3"/>
  <c r="H2874" i="3" s="1" a="1"/>
  <c r="H2874" i="3" s="1"/>
  <c r="G2875" i="3"/>
  <c r="H2875" i="3" s="1" a="1"/>
  <c r="H2875" i="3" s="1"/>
  <c r="G2876" i="3"/>
  <c r="H2876" i="3" s="1" a="1"/>
  <c r="H2876" i="3" s="1"/>
  <c r="G2877" i="3"/>
  <c r="H2877" i="3" s="1" a="1"/>
  <c r="H2877" i="3" s="1"/>
  <c r="G2878" i="3"/>
  <c r="H2878" i="3" s="1" a="1"/>
  <c r="H2878" i="3" s="1"/>
  <c r="G2879" i="3"/>
  <c r="H2879" i="3" s="1" a="1"/>
  <c r="H2879" i="3" s="1"/>
  <c r="G2880" i="3"/>
  <c r="H2880" i="3" s="1" a="1"/>
  <c r="H2880" i="3" s="1"/>
  <c r="G2881" i="3"/>
  <c r="H2881" i="3" s="1" a="1"/>
  <c r="H2881" i="3" s="1"/>
  <c r="G2882" i="3"/>
  <c r="H2882" i="3" s="1" a="1"/>
  <c r="H2882" i="3" s="1"/>
  <c r="G2883" i="3"/>
  <c r="H2883" i="3" s="1" a="1"/>
  <c r="H2883" i="3" s="1"/>
  <c r="G2884" i="3"/>
  <c r="H2884" i="3" s="1" a="1"/>
  <c r="H2884" i="3" s="1"/>
  <c r="G2930" i="3"/>
  <c r="H2930" i="3" s="1" a="1"/>
  <c r="H2930" i="3" s="1"/>
  <c r="G2931" i="3"/>
  <c r="H2931" i="3" s="1" a="1"/>
  <c r="H2931" i="3" s="1"/>
  <c r="G2932" i="3"/>
  <c r="H2932" i="3" s="1" a="1"/>
  <c r="H2932" i="3" s="1"/>
  <c r="G2933" i="3"/>
  <c r="H2933" i="3" s="1" a="1"/>
  <c r="H2933" i="3" s="1"/>
  <c r="G2934" i="3"/>
  <c r="H2934" i="3" s="1" a="1"/>
  <c r="H2934" i="3" s="1"/>
  <c r="G2935" i="3"/>
  <c r="H2935" i="3" s="1" a="1"/>
  <c r="H2935" i="3" s="1"/>
  <c r="G2936" i="3"/>
  <c r="H2936" i="3" s="1" a="1"/>
  <c r="H2936" i="3" s="1"/>
  <c r="G2937" i="3"/>
  <c r="H2937" i="3" s="1" a="1"/>
  <c r="H2937" i="3" s="1"/>
  <c r="G2938" i="3"/>
  <c r="H2938" i="3" s="1" a="1"/>
  <c r="H2938" i="3" s="1"/>
  <c r="G2939" i="3"/>
  <c r="H2939" i="3" s="1" a="1"/>
  <c r="H2939" i="3" s="1"/>
  <c r="G2940" i="3"/>
  <c r="H2940" i="3" s="1" a="1"/>
  <c r="H2940" i="3" s="1"/>
  <c r="G2941" i="3"/>
  <c r="H2941" i="3" s="1" a="1"/>
  <c r="H2941" i="3" s="1"/>
  <c r="G2942" i="3"/>
  <c r="H2942" i="3" s="1" a="1"/>
  <c r="H2942" i="3" s="1"/>
  <c r="G2943" i="3"/>
  <c r="H2943" i="3" s="1" a="1"/>
  <c r="H2943" i="3" s="1"/>
  <c r="G2944" i="3"/>
  <c r="H2944" i="3" s="1" a="1"/>
  <c r="H2944" i="3" s="1"/>
  <c r="G2945" i="3"/>
  <c r="H2945" i="3" s="1" a="1"/>
  <c r="H2945" i="3" s="1"/>
  <c r="G2946" i="3"/>
  <c r="H2946" i="3" s="1" a="1"/>
  <c r="H2946" i="3" s="1"/>
  <c r="G2947" i="3"/>
  <c r="H2947" i="3" s="1" a="1"/>
  <c r="H2947" i="3" s="1"/>
  <c r="G2948" i="3"/>
  <c r="H2948" i="3" s="1" a="1"/>
  <c r="H2948" i="3" s="1"/>
  <c r="G2949" i="3"/>
  <c r="H2949" i="3" s="1" a="1"/>
  <c r="H2949" i="3" s="1"/>
  <c r="G2950" i="3"/>
  <c r="H2950" i="3" s="1" a="1"/>
  <c r="H2950" i="3" s="1"/>
  <c r="G2951" i="3"/>
  <c r="H2951" i="3" s="1" a="1"/>
  <c r="H2951" i="3" s="1"/>
  <c r="G2952" i="3"/>
  <c r="H2952" i="3" s="1" a="1"/>
  <c r="H2952" i="3" s="1"/>
  <c r="G2953" i="3"/>
  <c r="H2953" i="3" s="1" a="1"/>
  <c r="H2953" i="3" s="1"/>
  <c r="G2954" i="3"/>
  <c r="H2954" i="3" s="1" a="1"/>
  <c r="H2954" i="3" s="1"/>
  <c r="G2955" i="3"/>
  <c r="H2955" i="3" s="1" a="1"/>
  <c r="H2955" i="3" s="1"/>
  <c r="G2956" i="3"/>
  <c r="H2956" i="3" s="1" a="1"/>
  <c r="H2956" i="3" s="1"/>
  <c r="G2957" i="3"/>
  <c r="H2957" i="3" s="1" a="1"/>
  <c r="H2957" i="3" s="1"/>
  <c r="G2958" i="3"/>
  <c r="H2958" i="3" s="1" a="1"/>
  <c r="H2958" i="3" s="1"/>
  <c r="G2959" i="3"/>
  <c r="H2959" i="3" s="1" a="1"/>
  <c r="H2959" i="3" s="1"/>
  <c r="G2960" i="3"/>
  <c r="H2960" i="3" s="1" a="1"/>
  <c r="H2960" i="3" s="1"/>
  <c r="G2961" i="3"/>
  <c r="H2961" i="3" s="1" a="1"/>
  <c r="H2961" i="3" s="1"/>
  <c r="G2962" i="3"/>
  <c r="H2962" i="3" s="1" a="1"/>
  <c r="H2962" i="3" s="1"/>
  <c r="G2963" i="3"/>
  <c r="H2963" i="3" s="1" a="1"/>
  <c r="H2963" i="3" s="1"/>
  <c r="G2964" i="3"/>
  <c r="H2964" i="3" s="1" a="1"/>
  <c r="H2964" i="3" s="1"/>
  <c r="G2965" i="3"/>
  <c r="H2965" i="3" s="1" a="1"/>
  <c r="H2965" i="3" s="1"/>
  <c r="G2966" i="3"/>
  <c r="H2966" i="3" s="1" a="1"/>
  <c r="H2966" i="3" s="1"/>
  <c r="G2967" i="3"/>
  <c r="H2967" i="3" s="1" a="1"/>
  <c r="H2967" i="3" s="1"/>
  <c r="G2968" i="3"/>
  <c r="H2968" i="3" s="1" a="1"/>
  <c r="H2968" i="3" s="1"/>
  <c r="G2969" i="3"/>
  <c r="H2969" i="3" s="1" a="1"/>
  <c r="H2969" i="3" s="1"/>
  <c r="G2970" i="3"/>
  <c r="H2970" i="3" s="1" a="1"/>
  <c r="H2970" i="3" s="1"/>
  <c r="G2971" i="3"/>
  <c r="H2971" i="3" s="1" a="1"/>
  <c r="H2971" i="3" s="1"/>
  <c r="G2972" i="3"/>
  <c r="H2972" i="3" s="1" a="1"/>
  <c r="H2972" i="3" s="1"/>
  <c r="G2973" i="3"/>
  <c r="H2973" i="3" s="1" a="1"/>
  <c r="H2973" i="3" s="1"/>
  <c r="G2974" i="3"/>
  <c r="H2974" i="3" s="1" a="1"/>
  <c r="H2974" i="3" s="1"/>
  <c r="G2993" i="3"/>
  <c r="H2993" i="3" s="1" a="1"/>
  <c r="H2993" i="3" s="1"/>
  <c r="G2994" i="3"/>
  <c r="H2994" i="3" s="1" a="1"/>
  <c r="H2994" i="3" s="1"/>
  <c r="G2995" i="3"/>
  <c r="H2995" i="3" s="1" a="1"/>
  <c r="H2995" i="3" s="1"/>
  <c r="G2996" i="3"/>
  <c r="H2996" i="3" s="1" a="1"/>
  <c r="H2996" i="3" s="1"/>
  <c r="G2997" i="3"/>
  <c r="H2997" i="3" s="1" a="1"/>
  <c r="H2997" i="3" s="1"/>
  <c r="G2998" i="3"/>
  <c r="H2998" i="3" s="1" a="1"/>
  <c r="H2998" i="3" s="1"/>
  <c r="G2999" i="3"/>
  <c r="H2999" i="3" s="1" a="1"/>
  <c r="H2999" i="3" s="1"/>
  <c r="G3000" i="3"/>
  <c r="H3000" i="3" s="1" a="1"/>
  <c r="H3000" i="3" s="1"/>
  <c r="G3001" i="3"/>
  <c r="H3001" i="3" s="1" a="1"/>
  <c r="H3001" i="3" s="1"/>
  <c r="G3002" i="3"/>
  <c r="H3002" i="3" s="1" a="1"/>
  <c r="H3002" i="3" s="1"/>
  <c r="G3003" i="3"/>
  <c r="H3003" i="3" s="1" a="1"/>
  <c r="H3003" i="3" s="1"/>
  <c r="G3004" i="3"/>
  <c r="H3004" i="3" s="1" a="1"/>
  <c r="H3004" i="3" s="1"/>
  <c r="G3005" i="3"/>
  <c r="H3005" i="3" s="1" a="1"/>
  <c r="H3005" i="3" s="1"/>
  <c r="G3006" i="3"/>
  <c r="H3006" i="3" s="1" a="1"/>
  <c r="H3006" i="3" s="1"/>
  <c r="G3007" i="3"/>
  <c r="H3007" i="3" s="1" a="1"/>
  <c r="H3007" i="3" s="1"/>
  <c r="G3008" i="3"/>
  <c r="H3008" i="3" s="1" a="1"/>
  <c r="H3008" i="3" s="1"/>
  <c r="G3009" i="3"/>
  <c r="H3009" i="3" s="1" a="1"/>
  <c r="H3009" i="3" s="1"/>
  <c r="G3010" i="3"/>
  <c r="H3010" i="3" s="1" a="1"/>
  <c r="H3010" i="3" s="1"/>
  <c r="G3023" i="3"/>
  <c r="H3023" i="3" s="1" a="1"/>
  <c r="H3023" i="3" s="1"/>
  <c r="G3024" i="3"/>
  <c r="H3024" i="3" s="1" a="1"/>
  <c r="H3024" i="3" s="1"/>
  <c r="G3025" i="3"/>
  <c r="H3025" i="3" s="1" a="1"/>
  <c r="H3025" i="3" s="1"/>
  <c r="G3026" i="3"/>
  <c r="H3026" i="3" s="1" a="1"/>
  <c r="H3026" i="3" s="1"/>
  <c r="G3027" i="3"/>
  <c r="H3027" i="3" s="1" a="1"/>
  <c r="H3027" i="3" s="1"/>
  <c r="G3028" i="3"/>
  <c r="H3028" i="3" s="1" a="1"/>
  <c r="H3028" i="3" s="1"/>
  <c r="G3029" i="3"/>
  <c r="H3029" i="3" s="1" a="1"/>
  <c r="H3029" i="3" s="1"/>
  <c r="G3030" i="3"/>
  <c r="H3030" i="3" s="1" a="1"/>
  <c r="H3030" i="3" s="1"/>
  <c r="G3031" i="3"/>
  <c r="H3031" i="3" s="1" a="1"/>
  <c r="H3031" i="3" s="1"/>
  <c r="G3032" i="3"/>
  <c r="H3032" i="3" s="1" a="1"/>
  <c r="H3032" i="3" s="1"/>
  <c r="G3033" i="3"/>
  <c r="H3033" i="3" s="1" a="1"/>
  <c r="H3033" i="3" s="1"/>
  <c r="G3034" i="3"/>
  <c r="H3034" i="3" s="1" a="1"/>
  <c r="H3034" i="3" s="1"/>
  <c r="G3035" i="3"/>
  <c r="H3035" i="3" s="1" a="1"/>
  <c r="H3035" i="3" s="1"/>
  <c r="G3036" i="3"/>
  <c r="H3036" i="3" s="1" a="1"/>
  <c r="H3036" i="3" s="1"/>
  <c r="G3037" i="3"/>
  <c r="H3037" i="3" s="1" a="1"/>
  <c r="H3037" i="3" s="1"/>
  <c r="G3038" i="3"/>
  <c r="H3038" i="3" s="1" a="1"/>
  <c r="H3038" i="3" s="1"/>
  <c r="G3039" i="3"/>
  <c r="H3039" i="3" s="1" a="1"/>
  <c r="H3039" i="3" s="1"/>
  <c r="G3040" i="3"/>
  <c r="H3040" i="3" s="1" a="1"/>
  <c r="H3040" i="3" s="1"/>
  <c r="G3041" i="3"/>
  <c r="H3041" i="3" s="1" a="1"/>
  <c r="H3041" i="3" s="1"/>
  <c r="G3042" i="3"/>
  <c r="H3042" i="3" s="1" a="1"/>
  <c r="H3042" i="3" s="1"/>
  <c r="G3043" i="3"/>
  <c r="H3043" i="3" s="1" a="1"/>
  <c r="H3043" i="3" s="1"/>
  <c r="G3044" i="3"/>
  <c r="H3044" i="3" s="1" a="1"/>
  <c r="H3044" i="3" s="1"/>
  <c r="G3045" i="3"/>
  <c r="H3045" i="3" s="1" a="1"/>
  <c r="H3045" i="3" s="1"/>
  <c r="G3046" i="3"/>
  <c r="H3046" i="3" s="1" a="1"/>
  <c r="H3046" i="3" s="1"/>
  <c r="G3047" i="3"/>
  <c r="H3047" i="3" s="1" a="1"/>
  <c r="H3047" i="3" s="1"/>
  <c r="G3048" i="3"/>
  <c r="H3048" i="3" s="1" a="1"/>
  <c r="H3048" i="3" s="1"/>
  <c r="G3049" i="3"/>
  <c r="H3049" i="3" s="1" a="1"/>
  <c r="H3049" i="3" s="1"/>
  <c r="G3050" i="3"/>
  <c r="H3050" i="3" s="1" a="1"/>
  <c r="H3050" i="3" s="1"/>
  <c r="G3051" i="3"/>
  <c r="H3051" i="3" s="1" a="1"/>
  <c r="H3051" i="3" s="1"/>
  <c r="G3052" i="3"/>
  <c r="H3052" i="3" s="1" a="1"/>
  <c r="H3052" i="3" s="1"/>
  <c r="G3053" i="3"/>
  <c r="H3053" i="3" s="1" a="1"/>
  <c r="H3053" i="3" s="1"/>
  <c r="G3054" i="3"/>
  <c r="H3054" i="3" s="1" a="1"/>
  <c r="H3054" i="3" s="1"/>
  <c r="G3055" i="3"/>
  <c r="H3055" i="3" s="1" a="1"/>
  <c r="H3055" i="3" s="1"/>
  <c r="G3056" i="3"/>
  <c r="H3056" i="3" s="1" a="1"/>
  <c r="H3056" i="3" s="1"/>
  <c r="G3057" i="3"/>
  <c r="H3057" i="3" s="1" a="1"/>
  <c r="H3057" i="3" s="1"/>
  <c r="G3058" i="3"/>
  <c r="H3058" i="3" s="1" a="1"/>
  <c r="H3058" i="3" s="1"/>
  <c r="G3059" i="3"/>
  <c r="H3059" i="3" s="1" a="1"/>
  <c r="H3059" i="3" s="1"/>
  <c r="G3060" i="3"/>
  <c r="H3060" i="3" s="1" a="1"/>
  <c r="H3060" i="3" s="1"/>
  <c r="G3061" i="3"/>
  <c r="H3061" i="3" s="1" a="1"/>
  <c r="H3061" i="3" s="1"/>
  <c r="G3062" i="3"/>
  <c r="H3062" i="3" s="1" a="1"/>
  <c r="H3062" i="3" s="1"/>
  <c r="G3063" i="3"/>
  <c r="H3063" i="3" s="1" a="1"/>
  <c r="H3063" i="3" s="1"/>
  <c r="G3064" i="3"/>
  <c r="H3064" i="3" s="1" a="1"/>
  <c r="H3064" i="3" s="1"/>
  <c r="G3065" i="3"/>
  <c r="H3065" i="3" s="1" a="1"/>
  <c r="H3065" i="3" s="1"/>
  <c r="G3066" i="3"/>
  <c r="H3066" i="3" s="1" a="1"/>
  <c r="H3066" i="3" s="1"/>
  <c r="G3067" i="3"/>
  <c r="H3067" i="3" s="1" a="1"/>
  <c r="H3067" i="3" s="1"/>
  <c r="G3068" i="3"/>
  <c r="H3068" i="3" s="1" a="1"/>
  <c r="H3068" i="3" s="1"/>
  <c r="G3069" i="3"/>
  <c r="H3069" i="3" s="1" a="1"/>
  <c r="H3069" i="3" s="1"/>
  <c r="G3070" i="3"/>
  <c r="H3070" i="3" s="1" a="1"/>
  <c r="H3070" i="3" s="1"/>
  <c r="G3071" i="3"/>
  <c r="H3071" i="3" s="1" a="1"/>
  <c r="H3071" i="3" s="1"/>
  <c r="G3072" i="3"/>
  <c r="H3072" i="3" s="1" a="1"/>
  <c r="H3072" i="3" s="1"/>
  <c r="G3073" i="3"/>
  <c r="H3073" i="3" s="1" a="1"/>
  <c r="H3073" i="3" s="1"/>
  <c r="G3074" i="3"/>
  <c r="H3074" i="3" s="1" a="1"/>
  <c r="H3074" i="3" s="1"/>
  <c r="G3075" i="3"/>
  <c r="H3075" i="3" s="1" a="1"/>
  <c r="H3075" i="3" s="1"/>
  <c r="G3076" i="3"/>
  <c r="H3076" i="3" s="1" a="1"/>
  <c r="H3076" i="3" s="1"/>
  <c r="G3077" i="3"/>
  <c r="H3077" i="3" s="1" a="1"/>
  <c r="H3077" i="3" s="1"/>
  <c r="G3078" i="3"/>
  <c r="H3078" i="3" s="1" a="1"/>
  <c r="H3078" i="3" s="1"/>
  <c r="G3079" i="3"/>
  <c r="H3079" i="3" s="1" a="1"/>
  <c r="H3079" i="3" s="1"/>
  <c r="G3080" i="3"/>
  <c r="H3080" i="3" s="1" a="1"/>
  <c r="H3080" i="3" s="1"/>
  <c r="G3081" i="3"/>
  <c r="H3081" i="3" s="1" a="1"/>
  <c r="H3081" i="3" s="1"/>
  <c r="G3082" i="3"/>
  <c r="H3082" i="3" s="1" a="1"/>
  <c r="H3082" i="3" s="1"/>
  <c r="G3083" i="3"/>
  <c r="H3083" i="3" s="1" a="1"/>
  <c r="H3083" i="3" s="1"/>
  <c r="G3084" i="3"/>
  <c r="H3084" i="3" s="1" a="1"/>
  <c r="H3084" i="3" s="1"/>
  <c r="G3085" i="3"/>
  <c r="H3085" i="3" s="1" a="1"/>
  <c r="H3085" i="3" s="1"/>
  <c r="G3086" i="3"/>
  <c r="H3086" i="3" s="1" a="1"/>
  <c r="H3086" i="3" s="1"/>
  <c r="G3087" i="3"/>
  <c r="H3087" i="3" s="1" a="1"/>
  <c r="H3087" i="3" s="1"/>
  <c r="G3088" i="3"/>
  <c r="H3088" i="3" s="1" a="1"/>
  <c r="H3088" i="3" s="1"/>
  <c r="G3089" i="3"/>
  <c r="H3089" i="3" s="1" a="1"/>
  <c r="H3089" i="3" s="1"/>
  <c r="G3090" i="3"/>
  <c r="H3090" i="3" s="1" a="1"/>
  <c r="H3090" i="3" s="1"/>
  <c r="G3091" i="3"/>
  <c r="H3091" i="3" s="1" a="1"/>
  <c r="H3091" i="3" s="1"/>
  <c r="G3092" i="3"/>
  <c r="H3092" i="3" s="1" a="1"/>
  <c r="H3092" i="3" s="1"/>
  <c r="G3093" i="3"/>
  <c r="H3093" i="3" s="1" a="1"/>
  <c r="H3093" i="3" s="1"/>
  <c r="G3094" i="3"/>
  <c r="H3094" i="3" s="1" a="1"/>
  <c r="H3094" i="3" s="1"/>
  <c r="G3095" i="3"/>
  <c r="H3095" i="3" s="1" a="1"/>
  <c r="H3095" i="3" s="1"/>
  <c r="G3096" i="3"/>
  <c r="H3096" i="3" s="1" a="1"/>
  <c r="H3096" i="3" s="1"/>
  <c r="G3097" i="3"/>
  <c r="H3097" i="3" s="1" a="1"/>
  <c r="H3097" i="3" s="1"/>
  <c r="G3098" i="3"/>
  <c r="H3098" i="3" s="1" a="1"/>
  <c r="H3098" i="3" s="1"/>
  <c r="G3099" i="3"/>
  <c r="H3099" i="3" s="1" a="1"/>
  <c r="H3099" i="3" s="1"/>
  <c r="G3100" i="3"/>
  <c r="H3100" i="3" s="1" a="1"/>
  <c r="H3100" i="3" s="1"/>
  <c r="G3101" i="3"/>
  <c r="H3101" i="3" s="1" a="1"/>
  <c r="H3101" i="3" s="1"/>
  <c r="G3102" i="3"/>
  <c r="H3102" i="3" s="1" a="1"/>
  <c r="H3102" i="3" s="1"/>
  <c r="G3103" i="3"/>
  <c r="H3103" i="3" s="1" a="1"/>
  <c r="H3103" i="3" s="1"/>
  <c r="G3104" i="3"/>
  <c r="H3104" i="3" s="1" a="1"/>
  <c r="H3104" i="3" s="1"/>
  <c r="G3105" i="3"/>
  <c r="H3105" i="3" s="1" a="1"/>
  <c r="H3105" i="3" s="1"/>
  <c r="G3106" i="3"/>
  <c r="H3106" i="3" s="1" a="1"/>
  <c r="H3106" i="3" s="1"/>
  <c r="G3107" i="3"/>
  <c r="H3107" i="3" s="1" a="1"/>
  <c r="H3107" i="3" s="1"/>
  <c r="G3108" i="3"/>
  <c r="H3108" i="3" s="1" a="1"/>
  <c r="H3108" i="3" s="1"/>
  <c r="G3109" i="3"/>
  <c r="H3109" i="3" s="1" a="1"/>
  <c r="H3109" i="3" s="1"/>
  <c r="G3110" i="3"/>
  <c r="H3110" i="3" s="1" a="1"/>
  <c r="H3110" i="3" s="1"/>
  <c r="G3111" i="3"/>
  <c r="H3111" i="3" s="1" a="1"/>
  <c r="H3111" i="3" s="1"/>
  <c r="G3112" i="3"/>
  <c r="H3112" i="3" s="1" a="1"/>
  <c r="H3112" i="3" s="1"/>
  <c r="G3113" i="3"/>
  <c r="H3113" i="3" s="1" a="1"/>
  <c r="H3113" i="3" s="1"/>
  <c r="G3114" i="3"/>
  <c r="H3114" i="3" s="1" a="1"/>
  <c r="H3114" i="3" s="1"/>
  <c r="G3136" i="3"/>
  <c r="H3136" i="3" s="1" a="1"/>
  <c r="H3136" i="3" s="1"/>
  <c r="G3137" i="3"/>
  <c r="H3137" i="3" s="1" a="1"/>
  <c r="H3137" i="3" s="1"/>
  <c r="G3138" i="3"/>
  <c r="H3138" i="3" s="1" a="1"/>
  <c r="H3138" i="3" s="1"/>
  <c r="G3139" i="3"/>
  <c r="H3139" i="3" s="1" a="1"/>
  <c r="H3139" i="3" s="1"/>
  <c r="G3140" i="3"/>
  <c r="H3140" i="3" s="1" a="1"/>
  <c r="H3140" i="3" s="1"/>
  <c r="G3141" i="3"/>
  <c r="H3141" i="3" s="1" a="1"/>
  <c r="H3141" i="3" s="1"/>
  <c r="G3142" i="3"/>
  <c r="H3142" i="3" s="1" a="1"/>
  <c r="H3142" i="3" s="1"/>
  <c r="G3143" i="3"/>
  <c r="H3143" i="3" s="1" a="1"/>
  <c r="H3143" i="3" s="1"/>
  <c r="G3144" i="3"/>
  <c r="H3144" i="3" s="1" a="1"/>
  <c r="H3144" i="3" s="1"/>
  <c r="G3145" i="3"/>
  <c r="H3145" i="3" s="1" a="1"/>
  <c r="H3145" i="3" s="1"/>
  <c r="G3146" i="3"/>
  <c r="H3146" i="3" s="1" a="1"/>
  <c r="H3146" i="3" s="1"/>
  <c r="G3147" i="3"/>
  <c r="H3147" i="3" s="1" a="1"/>
  <c r="H3147" i="3" s="1"/>
  <c r="G3148" i="3"/>
  <c r="H3148" i="3" s="1" a="1"/>
  <c r="H3148" i="3" s="1"/>
  <c r="G3149" i="3"/>
  <c r="H3149" i="3" s="1" a="1"/>
  <c r="H3149" i="3" s="1"/>
  <c r="G3150" i="3"/>
  <c r="H3150" i="3" s="1" a="1"/>
  <c r="H3150" i="3" s="1"/>
  <c r="G3151" i="3"/>
  <c r="H3151" i="3" s="1" a="1"/>
  <c r="H3151" i="3" s="1"/>
  <c r="G3152" i="3"/>
  <c r="H3152" i="3" s="1" a="1"/>
  <c r="H3152" i="3" s="1"/>
  <c r="G3153" i="3"/>
  <c r="H3153" i="3" s="1" a="1"/>
  <c r="H3153" i="3" s="1"/>
  <c r="G3154" i="3"/>
  <c r="H3154" i="3" s="1" a="1"/>
  <c r="H3154" i="3" s="1"/>
  <c r="G3155" i="3"/>
  <c r="H3155" i="3" s="1" a="1"/>
  <c r="H3155" i="3" s="1"/>
  <c r="G3156" i="3"/>
  <c r="H3156" i="3" s="1" a="1"/>
  <c r="H3156" i="3" s="1"/>
  <c r="G3217" i="3"/>
  <c r="H3217" i="3" s="1" a="1"/>
  <c r="H3217" i="3" s="1"/>
  <c r="G3218" i="3"/>
  <c r="H3218" i="3" s="1" a="1"/>
  <c r="H3218" i="3" s="1"/>
  <c r="G3219" i="3"/>
  <c r="H3219" i="3" s="1" a="1"/>
  <c r="H3219" i="3" s="1"/>
  <c r="G3220" i="3"/>
  <c r="H3220" i="3" s="1" a="1"/>
  <c r="H3220" i="3" s="1"/>
  <c r="G3221" i="3"/>
  <c r="H3221" i="3" s="1" a="1"/>
  <c r="H3221" i="3" s="1"/>
  <c r="G3222" i="3"/>
  <c r="H3222" i="3" s="1" a="1"/>
  <c r="H3222" i="3" s="1"/>
  <c r="G3223" i="3"/>
  <c r="H3223" i="3" s="1" a="1"/>
  <c r="H3223" i="3" s="1"/>
  <c r="G3224" i="3"/>
  <c r="H3224" i="3" s="1" a="1"/>
  <c r="H3224" i="3" s="1"/>
  <c r="G3225" i="3"/>
  <c r="H3225" i="3" s="1" a="1"/>
  <c r="H3225" i="3" s="1"/>
  <c r="G3226" i="3"/>
  <c r="H3226" i="3" s="1" a="1"/>
  <c r="H3226" i="3" s="1"/>
  <c r="G3227" i="3"/>
  <c r="H3227" i="3" s="1" a="1"/>
  <c r="H3227" i="3" s="1"/>
  <c r="G3228" i="3"/>
  <c r="H3228" i="3" s="1" a="1"/>
  <c r="H3228" i="3" s="1"/>
  <c r="G3229" i="3"/>
  <c r="H3229" i="3" s="1" a="1"/>
  <c r="H3229" i="3" s="1"/>
  <c r="G3230" i="3"/>
  <c r="H3230" i="3" s="1" a="1"/>
  <c r="H3230" i="3" s="1"/>
  <c r="G3231" i="3"/>
  <c r="H3231" i="3" s="1" a="1"/>
  <c r="H3231" i="3" s="1"/>
  <c r="G3232" i="3"/>
  <c r="H3232" i="3" s="1" a="1"/>
  <c r="H3232" i="3" s="1"/>
  <c r="G3233" i="3"/>
  <c r="H3233" i="3" s="1" a="1"/>
  <c r="H3233" i="3" s="1"/>
  <c r="G3234" i="3"/>
  <c r="H3234" i="3" s="1" a="1"/>
  <c r="H3234" i="3" s="1"/>
  <c r="G3235" i="3"/>
  <c r="H3235" i="3" s="1" a="1"/>
  <c r="H3235" i="3" s="1"/>
  <c r="G3236" i="3"/>
  <c r="H3236" i="3" s="1" a="1"/>
  <c r="H3236" i="3" s="1"/>
  <c r="G3237" i="3"/>
  <c r="H3237" i="3" s="1" a="1"/>
  <c r="H3237" i="3" s="1"/>
  <c r="G3238" i="3"/>
  <c r="H3238" i="3" s="1" a="1"/>
  <c r="H3238" i="3" s="1"/>
  <c r="G3239" i="3"/>
  <c r="H3239" i="3" s="1" a="1"/>
  <c r="H3239" i="3" s="1"/>
  <c r="G3240" i="3"/>
  <c r="H3240" i="3" s="1" a="1"/>
  <c r="H3240" i="3" s="1"/>
  <c r="G3241" i="3"/>
  <c r="H3241" i="3" s="1" a="1"/>
  <c r="H3241" i="3" s="1"/>
  <c r="G3242" i="3"/>
  <c r="H3242" i="3" s="1" a="1"/>
  <c r="H3242" i="3" s="1"/>
  <c r="G3243" i="3"/>
  <c r="H3243" i="3" s="1" a="1"/>
  <c r="H3243" i="3" s="1"/>
  <c r="G3244" i="3"/>
  <c r="H3244" i="3" s="1" a="1"/>
  <c r="H3244" i="3" s="1"/>
  <c r="G3245" i="3"/>
  <c r="H3245" i="3" s="1" a="1"/>
  <c r="H3245" i="3" s="1"/>
  <c r="G3246" i="3"/>
  <c r="H3246" i="3" s="1" a="1"/>
  <c r="H3246" i="3" s="1"/>
  <c r="G3247" i="3"/>
  <c r="H3247" i="3" s="1" a="1"/>
  <c r="H3247" i="3" s="1"/>
  <c r="G3248" i="3"/>
  <c r="H3248" i="3" s="1" a="1"/>
  <c r="H3248" i="3" s="1"/>
  <c r="G3249" i="3"/>
  <c r="H3249" i="3" s="1" a="1"/>
  <c r="H3249" i="3" s="1"/>
  <c r="G3250" i="3"/>
  <c r="H3250" i="3" s="1" a="1"/>
  <c r="H3250" i="3" s="1"/>
  <c r="G3251" i="3"/>
  <c r="H3251" i="3" s="1" a="1"/>
  <c r="H3251" i="3" s="1"/>
  <c r="G3252" i="3"/>
  <c r="H3252" i="3" s="1" a="1"/>
  <c r="H3252" i="3" s="1"/>
  <c r="G3253" i="3"/>
  <c r="H3253" i="3" s="1" a="1"/>
  <c r="H3253" i="3" s="1"/>
  <c r="G3254" i="3"/>
  <c r="H3254" i="3" s="1" a="1"/>
  <c r="H3254" i="3" s="1"/>
  <c r="G3255" i="3"/>
  <c r="H3255" i="3" s="1" a="1"/>
  <c r="H3255" i="3" s="1"/>
  <c r="G3256" i="3"/>
  <c r="H3256" i="3" s="1" a="1"/>
  <c r="H3256" i="3" s="1"/>
  <c r="G3257" i="3"/>
  <c r="H3257" i="3" s="1" a="1"/>
  <c r="H3257" i="3" s="1"/>
  <c r="G3258" i="3"/>
  <c r="H3258" i="3" s="1" a="1"/>
  <c r="H3258" i="3" s="1"/>
  <c r="G3259" i="3"/>
  <c r="H3259" i="3" s="1" a="1"/>
  <c r="H3259" i="3" s="1"/>
  <c r="G3260" i="3"/>
  <c r="H3260" i="3" s="1" a="1"/>
  <c r="H3260" i="3" s="1"/>
  <c r="G3261" i="3"/>
  <c r="H3261" i="3" s="1" a="1"/>
  <c r="H3261" i="3" s="1"/>
  <c r="G3262" i="3"/>
  <c r="H3262" i="3" s="1" a="1"/>
  <c r="H3262" i="3" s="1"/>
  <c r="G3263" i="3"/>
  <c r="H3263" i="3" s="1" a="1"/>
  <c r="H3263" i="3" s="1"/>
  <c r="G3264" i="3"/>
  <c r="H3264" i="3" s="1" a="1"/>
  <c r="H3264" i="3" s="1"/>
  <c r="G3265" i="3"/>
  <c r="H3265" i="3" s="1" a="1"/>
  <c r="H3265" i="3" s="1"/>
  <c r="G3266" i="3"/>
  <c r="H3266" i="3" s="1" a="1"/>
  <c r="H3266" i="3" s="1"/>
  <c r="G3267" i="3"/>
  <c r="H3267" i="3" s="1" a="1"/>
  <c r="H3267" i="3" s="1"/>
  <c r="G3268" i="3"/>
  <c r="H3268" i="3" s="1" a="1"/>
  <c r="H3268" i="3" s="1"/>
  <c r="G3269" i="3"/>
  <c r="H3269" i="3" s="1" a="1"/>
  <c r="H3269" i="3" s="1"/>
  <c r="G3270" i="3"/>
  <c r="H3270" i="3" s="1" a="1"/>
  <c r="H3270" i="3" s="1"/>
  <c r="G3271" i="3"/>
  <c r="H3271" i="3" s="1" a="1"/>
  <c r="H3271" i="3" s="1"/>
  <c r="G3272" i="3"/>
  <c r="H3272" i="3" s="1" a="1"/>
  <c r="H3272" i="3" s="1"/>
  <c r="G3273" i="3"/>
  <c r="H3273" i="3" s="1" a="1"/>
  <c r="H3273" i="3" s="1"/>
  <c r="G3274" i="3"/>
  <c r="H3274" i="3" s="1" a="1"/>
  <c r="H3274" i="3" s="1"/>
  <c r="G3275" i="3"/>
  <c r="H3275" i="3" s="1" a="1"/>
  <c r="H3275" i="3" s="1"/>
  <c r="G3276" i="3"/>
  <c r="H3276" i="3" s="1" a="1"/>
  <c r="H3276" i="3" s="1"/>
  <c r="G3291" i="3"/>
  <c r="H3291" i="3" s="1" a="1"/>
  <c r="H3291" i="3" s="1"/>
  <c r="G3292" i="3"/>
  <c r="H3292" i="3" s="1" a="1"/>
  <c r="H3292" i="3" s="1"/>
  <c r="G3293" i="3"/>
  <c r="H3293" i="3" s="1" a="1"/>
  <c r="H3293" i="3" s="1"/>
  <c r="G3294" i="3"/>
  <c r="H3294" i="3" s="1" a="1"/>
  <c r="H3294" i="3" s="1"/>
  <c r="G3295" i="3"/>
  <c r="H3295" i="3" s="1" a="1"/>
  <c r="H3295" i="3" s="1"/>
  <c r="G3296" i="3"/>
  <c r="H3296" i="3" s="1" a="1"/>
  <c r="H3296" i="3" s="1"/>
  <c r="G3297" i="3"/>
  <c r="H3297" i="3" s="1" a="1"/>
  <c r="H3297" i="3" s="1"/>
  <c r="G3298" i="3"/>
  <c r="H3298" i="3" s="1" a="1"/>
  <c r="H3298" i="3" s="1"/>
  <c r="G3299" i="3"/>
  <c r="H3299" i="3" s="1" a="1"/>
  <c r="H3299" i="3" s="1"/>
  <c r="G3300" i="3"/>
  <c r="H3300" i="3" s="1" a="1"/>
  <c r="H3300" i="3" s="1"/>
  <c r="G3301" i="3"/>
  <c r="H3301" i="3" s="1" a="1"/>
  <c r="H3301" i="3" s="1"/>
  <c r="G3302" i="3"/>
  <c r="H3302" i="3" s="1" a="1"/>
  <c r="H3302" i="3" s="1"/>
  <c r="G3303" i="3"/>
  <c r="H3303" i="3" s="1" a="1"/>
  <c r="H3303" i="3" s="1"/>
  <c r="G3304" i="3"/>
  <c r="H3304" i="3" s="1" a="1"/>
  <c r="H3304" i="3" s="1"/>
  <c r="G3377" i="3"/>
  <c r="H3377" i="3" s="1" a="1"/>
  <c r="H3377" i="3" s="1"/>
  <c r="G3378" i="3"/>
  <c r="H3378" i="3" s="1" a="1"/>
  <c r="H3378" i="3" s="1"/>
  <c r="G3379" i="3"/>
  <c r="H3379" i="3" s="1" a="1"/>
  <c r="H3379" i="3" s="1"/>
  <c r="G3380" i="3"/>
  <c r="H3380" i="3" s="1" a="1"/>
  <c r="H3380" i="3" s="1"/>
  <c r="G3381" i="3"/>
  <c r="H3381" i="3" s="1" a="1"/>
  <c r="H3381" i="3" s="1"/>
  <c r="G3382" i="3"/>
  <c r="H3382" i="3" s="1" a="1"/>
  <c r="H3382" i="3" s="1"/>
  <c r="G3383" i="3"/>
  <c r="H3383" i="3" s="1" a="1"/>
  <c r="H3383" i="3" s="1"/>
  <c r="G3384" i="3"/>
  <c r="H3384" i="3" s="1" a="1"/>
  <c r="H3384" i="3" s="1"/>
  <c r="G3385" i="3"/>
  <c r="H3385" i="3" s="1" a="1"/>
  <c r="H3385" i="3" s="1"/>
  <c r="G3386" i="3"/>
  <c r="H3386" i="3" s="1" a="1"/>
  <c r="H3386" i="3" s="1"/>
  <c r="G3387" i="3"/>
  <c r="H3387" i="3" s="1" a="1"/>
  <c r="H3387" i="3" s="1"/>
  <c r="G3388" i="3"/>
  <c r="H3388" i="3" s="1" a="1"/>
  <c r="H3388" i="3" s="1"/>
  <c r="G3389" i="3"/>
  <c r="H3389" i="3" s="1" a="1"/>
  <c r="H3389" i="3" s="1"/>
  <c r="G3390" i="3"/>
  <c r="H3390" i="3" s="1" a="1"/>
  <c r="H3390" i="3" s="1"/>
  <c r="G3391" i="3"/>
  <c r="H3391" i="3" s="1" a="1"/>
  <c r="H3391" i="3" s="1"/>
  <c r="G3392" i="3"/>
  <c r="H3392" i="3" s="1" a="1"/>
  <c r="H3392" i="3" s="1"/>
  <c r="G3393" i="3"/>
  <c r="H3393" i="3" s="1" a="1"/>
  <c r="H3393" i="3" s="1"/>
  <c r="G3394" i="3"/>
  <c r="H3394" i="3" s="1" a="1"/>
  <c r="H3394" i="3" s="1"/>
  <c r="G3395" i="3"/>
  <c r="H3395" i="3" s="1" a="1"/>
  <c r="H3395" i="3" s="1"/>
  <c r="G3396" i="3"/>
  <c r="H3396" i="3" s="1" a="1"/>
  <c r="H3396" i="3" s="1"/>
  <c r="G3397" i="3"/>
  <c r="H3397" i="3" s="1" a="1"/>
  <c r="H3397" i="3" s="1"/>
  <c r="G3398" i="3"/>
  <c r="H3398" i="3" s="1" a="1"/>
  <c r="H3398" i="3" s="1"/>
  <c r="G3399" i="3"/>
  <c r="H3399" i="3" s="1" a="1"/>
  <c r="H3399" i="3" s="1"/>
  <c r="G3400" i="3"/>
  <c r="H3400" i="3" s="1" a="1"/>
  <c r="H3400" i="3" s="1"/>
  <c r="G3401" i="3"/>
  <c r="H3401" i="3" s="1" a="1"/>
  <c r="H3401" i="3" s="1"/>
  <c r="G3402" i="3"/>
  <c r="H3402" i="3" s="1" a="1"/>
  <c r="H3402" i="3" s="1"/>
  <c r="G3403" i="3"/>
  <c r="H3403" i="3" s="1" a="1"/>
  <c r="H3403" i="3" s="1"/>
  <c r="G3404" i="3"/>
  <c r="H3404" i="3" s="1" a="1"/>
  <c r="H3404" i="3" s="1"/>
  <c r="G3405" i="3"/>
  <c r="H3405" i="3" s="1" a="1"/>
  <c r="H3405" i="3" s="1"/>
  <c r="G3406" i="3"/>
  <c r="H3406" i="3" s="1" a="1"/>
  <c r="H3406" i="3" s="1"/>
  <c r="G3407" i="3"/>
  <c r="H3407" i="3" s="1" a="1"/>
  <c r="H3407" i="3" s="1"/>
  <c r="G3408" i="3"/>
  <c r="H3408" i="3" s="1" a="1"/>
  <c r="H3408" i="3" s="1"/>
  <c r="G3409" i="3"/>
  <c r="H3409" i="3" s="1" a="1"/>
  <c r="H3409" i="3" s="1"/>
  <c r="G3410" i="3"/>
  <c r="H3410" i="3" s="1" a="1"/>
  <c r="H3410" i="3" s="1"/>
  <c r="G3411" i="3"/>
  <c r="H3411" i="3" s="1" a="1"/>
  <c r="H3411" i="3" s="1"/>
  <c r="G3412" i="3"/>
  <c r="H3412" i="3" s="1" a="1"/>
  <c r="H3412" i="3" s="1"/>
  <c r="G3413" i="3"/>
  <c r="H3413" i="3" s="1" a="1"/>
  <c r="H3413" i="3" s="1"/>
  <c r="G3414" i="3"/>
  <c r="H3414" i="3" s="1" a="1"/>
  <c r="H3414" i="3" s="1"/>
  <c r="G3415" i="3"/>
  <c r="H3415" i="3" s="1" a="1"/>
  <c r="H3415" i="3" s="1"/>
  <c r="G3416" i="3"/>
  <c r="H3416" i="3" s="1" a="1"/>
  <c r="H3416" i="3" s="1"/>
  <c r="G3417" i="3"/>
  <c r="H3417" i="3" s="1" a="1"/>
  <c r="H3417" i="3" s="1"/>
  <c r="G3418" i="3"/>
  <c r="H3418" i="3" s="1" a="1"/>
  <c r="H3418" i="3" s="1"/>
  <c r="G3419" i="3"/>
  <c r="H3419" i="3" s="1" a="1"/>
  <c r="H3419" i="3" s="1"/>
  <c r="G3420" i="3"/>
  <c r="H3420" i="3" s="1" a="1"/>
  <c r="H3420" i="3" s="1"/>
  <c r="G3421" i="3"/>
  <c r="H3421" i="3" s="1" a="1"/>
  <c r="H3421" i="3" s="1"/>
  <c r="G3422" i="3"/>
  <c r="H3422" i="3" s="1" a="1"/>
  <c r="H3422" i="3" s="1"/>
  <c r="G3423" i="3"/>
  <c r="H3423" i="3" s="1" a="1"/>
  <c r="H3423" i="3" s="1"/>
  <c r="G3424" i="3"/>
  <c r="H3424" i="3" s="1" a="1"/>
  <c r="H3424" i="3" s="1"/>
  <c r="G3425" i="3"/>
  <c r="H3425" i="3" s="1" a="1"/>
  <c r="H3425" i="3" s="1"/>
  <c r="G3426" i="3"/>
  <c r="H3426" i="3" s="1" a="1"/>
  <c r="H3426" i="3" s="1"/>
  <c r="G3427" i="3"/>
  <c r="H3427" i="3" s="1" a="1"/>
  <c r="H3427" i="3" s="1"/>
  <c r="G3428" i="3"/>
  <c r="H3428" i="3" s="1" a="1"/>
  <c r="H3428" i="3" s="1"/>
  <c r="G3429" i="3"/>
  <c r="H3429" i="3" s="1" a="1"/>
  <c r="H3429" i="3" s="1"/>
  <c r="G3430" i="3"/>
  <c r="H3430" i="3" s="1" a="1"/>
  <c r="H3430" i="3" s="1"/>
  <c r="G3431" i="3"/>
  <c r="H3431" i="3" s="1" a="1"/>
  <c r="H3431" i="3" s="1"/>
  <c r="G3432" i="3"/>
  <c r="H3432" i="3" s="1" a="1"/>
  <c r="H3432" i="3" s="1"/>
  <c r="G3433" i="3"/>
  <c r="H3433" i="3" s="1" a="1"/>
  <c r="H3433" i="3" s="1"/>
  <c r="G3434" i="3"/>
  <c r="H3434" i="3" s="1" a="1"/>
  <c r="H3434" i="3" s="1"/>
  <c r="G3435" i="3"/>
  <c r="H3435" i="3" s="1" a="1"/>
  <c r="H3435" i="3" s="1"/>
  <c r="G3436" i="3"/>
  <c r="H3436" i="3" s="1" a="1"/>
  <c r="H3436" i="3" s="1"/>
  <c r="G3437" i="3"/>
  <c r="H3437" i="3" s="1" a="1"/>
  <c r="H3437" i="3" s="1"/>
  <c r="G3438" i="3"/>
  <c r="H3438" i="3" s="1" a="1"/>
  <c r="H3438" i="3" s="1"/>
  <c r="G3439" i="3"/>
  <c r="H3439" i="3" s="1" a="1"/>
  <c r="H3439" i="3" s="1"/>
  <c r="G3440" i="3"/>
  <c r="H3440" i="3" s="1" a="1"/>
  <c r="H3440" i="3" s="1"/>
  <c r="G3441" i="3"/>
  <c r="H3441" i="3" s="1" a="1"/>
  <c r="H3441" i="3" s="1"/>
  <c r="G3442" i="3"/>
  <c r="H3442" i="3" s="1" a="1"/>
  <c r="H3442" i="3" s="1"/>
  <c r="G3443" i="3"/>
  <c r="H3443" i="3" s="1" a="1"/>
  <c r="H3443" i="3" s="1"/>
  <c r="G3444" i="3"/>
  <c r="H3444" i="3" s="1" a="1"/>
  <c r="H3444" i="3" s="1"/>
  <c r="G3445" i="3"/>
  <c r="H3445" i="3" s="1" a="1"/>
  <c r="H3445" i="3" s="1"/>
  <c r="G3446" i="3"/>
  <c r="H3446" i="3" s="1" a="1"/>
  <c r="H3446" i="3" s="1"/>
  <c r="G3447" i="3"/>
  <c r="H3447" i="3" s="1" a="1"/>
  <c r="H3447" i="3" s="1"/>
  <c r="G3448" i="3"/>
  <c r="H3448" i="3" s="1" a="1"/>
  <c r="H3448" i="3" s="1"/>
  <c r="G3495" i="3"/>
  <c r="H3495" i="3" s="1" a="1"/>
  <c r="H3495" i="3" s="1"/>
  <c r="G3496" i="3"/>
  <c r="H3496" i="3" s="1" a="1"/>
  <c r="H3496" i="3" s="1"/>
  <c r="G3497" i="3"/>
  <c r="H3497" i="3" s="1" a="1"/>
  <c r="H3497" i="3" s="1"/>
  <c r="G3498" i="3"/>
  <c r="H3498" i="3" s="1" a="1"/>
  <c r="H3498" i="3" s="1"/>
  <c r="G3499" i="3"/>
  <c r="H3499" i="3" s="1" a="1"/>
  <c r="H3499" i="3" s="1"/>
  <c r="G3500" i="3"/>
  <c r="H3500" i="3" s="1" a="1"/>
  <c r="H3500" i="3" s="1"/>
  <c r="G3501" i="3"/>
  <c r="H3501" i="3" s="1" a="1"/>
  <c r="H3501" i="3" s="1"/>
  <c r="G3502" i="3"/>
  <c r="H3502" i="3" s="1" a="1"/>
  <c r="H3502" i="3" s="1"/>
  <c r="G3503" i="3"/>
  <c r="H3503" i="3" s="1" a="1"/>
  <c r="H3503" i="3" s="1"/>
  <c r="G3504" i="3"/>
  <c r="H3504" i="3" s="1" a="1"/>
  <c r="H3504" i="3" s="1"/>
  <c r="G3505" i="3"/>
  <c r="H3505" i="3" s="1" a="1"/>
  <c r="H3505" i="3" s="1"/>
  <c r="G3506" i="3"/>
  <c r="H3506" i="3" s="1" a="1"/>
  <c r="H3506" i="3" s="1"/>
  <c r="G3507" i="3"/>
  <c r="H3507" i="3" s="1" a="1"/>
  <c r="H3507" i="3" s="1"/>
  <c r="G3508" i="3"/>
  <c r="H3508" i="3" s="1" a="1"/>
  <c r="H3508" i="3" s="1"/>
  <c r="G3509" i="3"/>
  <c r="H3509" i="3" s="1" a="1"/>
  <c r="H3509" i="3" s="1"/>
  <c r="G3510" i="3"/>
  <c r="H3510" i="3" s="1" a="1"/>
  <c r="H3510" i="3" s="1"/>
  <c r="G3511" i="3"/>
  <c r="H3511" i="3" s="1" a="1"/>
  <c r="H3511" i="3" s="1"/>
  <c r="G3512" i="3"/>
  <c r="H3512" i="3" s="1" a="1"/>
  <c r="H3512" i="3" s="1"/>
  <c r="G3513" i="3"/>
  <c r="H3513" i="3" s="1" a="1"/>
  <c r="H3513" i="3" s="1"/>
  <c r="G3514" i="3"/>
  <c r="H3514" i="3" s="1" a="1"/>
  <c r="H3514" i="3" s="1"/>
  <c r="G3515" i="3"/>
  <c r="H3515" i="3" s="1" a="1"/>
  <c r="H3515" i="3" s="1"/>
  <c r="G3516" i="3"/>
  <c r="H3516" i="3" s="1" a="1"/>
  <c r="H3516" i="3" s="1"/>
  <c r="G3517" i="3"/>
  <c r="H3517" i="3" s="1" a="1"/>
  <c r="H3517" i="3" s="1"/>
  <c r="G3518" i="3"/>
  <c r="H3518" i="3" s="1" a="1"/>
  <c r="H3518" i="3" s="1"/>
  <c r="G3519" i="3"/>
  <c r="H3519" i="3" s="1" a="1"/>
  <c r="H3519" i="3" s="1"/>
  <c r="G3520" i="3"/>
  <c r="H3520" i="3" s="1" a="1"/>
  <c r="H3520" i="3" s="1"/>
  <c r="G3521" i="3"/>
  <c r="H3521" i="3" s="1" a="1"/>
  <c r="H3521" i="3" s="1"/>
  <c r="G3522" i="3"/>
  <c r="H3522" i="3" s="1" a="1"/>
  <c r="H3522" i="3" s="1"/>
  <c r="G3523" i="3"/>
  <c r="H3523" i="3" s="1" a="1"/>
  <c r="H3523" i="3" s="1"/>
  <c r="G3524" i="3"/>
  <c r="H3524" i="3" s="1" a="1"/>
  <c r="H3524" i="3" s="1"/>
  <c r="G3525" i="3"/>
  <c r="H3525" i="3" s="1" a="1"/>
  <c r="H3525" i="3" s="1"/>
  <c r="G3526" i="3"/>
  <c r="H3526" i="3" s="1" a="1"/>
  <c r="H3526" i="3" s="1"/>
  <c r="G3527" i="3"/>
  <c r="H3527" i="3" s="1" a="1"/>
  <c r="H3527" i="3" s="1"/>
  <c r="G3528" i="3"/>
  <c r="H3528" i="3" s="1" a="1"/>
  <c r="H3528" i="3" s="1"/>
  <c r="G3529" i="3"/>
  <c r="H3529" i="3" s="1" a="1"/>
  <c r="H3529" i="3" s="1"/>
  <c r="G3530" i="3"/>
  <c r="H3530" i="3" s="1" a="1"/>
  <c r="H3530" i="3" s="1"/>
  <c r="G3531" i="3"/>
  <c r="H3531" i="3" s="1" a="1"/>
  <c r="H3531" i="3" s="1"/>
  <c r="G3532" i="3"/>
  <c r="H3532" i="3" s="1" a="1"/>
  <c r="H3532" i="3" s="1"/>
  <c r="G3533" i="3"/>
  <c r="H3533" i="3" s="1" a="1"/>
  <c r="H3533" i="3" s="1"/>
  <c r="G3534" i="3"/>
  <c r="H3534" i="3" s="1" a="1"/>
  <c r="H3534" i="3" s="1"/>
  <c r="G3535" i="3"/>
  <c r="H3535" i="3" s="1" a="1"/>
  <c r="H3535" i="3" s="1"/>
  <c r="G3536" i="3"/>
  <c r="H3536" i="3" s="1" a="1"/>
  <c r="H3536" i="3" s="1"/>
  <c r="G3537" i="3"/>
  <c r="H3537" i="3" s="1" a="1"/>
  <c r="H3537" i="3" s="1"/>
  <c r="G3538" i="3"/>
  <c r="H3538" i="3" s="1" a="1"/>
  <c r="H3538" i="3" s="1"/>
  <c r="G3539" i="3"/>
  <c r="H3539" i="3" s="1" a="1"/>
  <c r="H3539" i="3" s="1"/>
  <c r="G3540" i="3"/>
  <c r="H3540" i="3" s="1" a="1"/>
  <c r="H3540" i="3" s="1"/>
  <c r="G3619" i="3"/>
  <c r="H3619" i="3" s="1" a="1"/>
  <c r="H3619" i="3" s="1"/>
  <c r="G3620" i="3"/>
  <c r="H3620" i="3" s="1" a="1"/>
  <c r="H3620" i="3" s="1"/>
  <c r="G3621" i="3"/>
  <c r="H3621" i="3" s="1" a="1"/>
  <c r="H3621" i="3" s="1"/>
  <c r="G3622" i="3"/>
  <c r="H3622" i="3" s="1" a="1"/>
  <c r="H3622" i="3" s="1"/>
  <c r="G3623" i="3"/>
  <c r="H3623" i="3" s="1" a="1"/>
  <c r="H3623" i="3" s="1"/>
  <c r="G3624" i="3"/>
  <c r="H3624" i="3" s="1" a="1"/>
  <c r="H3624" i="3" s="1"/>
  <c r="G3625" i="3"/>
  <c r="H3625" i="3" s="1" a="1"/>
  <c r="H3625" i="3" s="1"/>
  <c r="G3626" i="3"/>
  <c r="H3626" i="3" s="1" a="1"/>
  <c r="H3626" i="3" s="1"/>
  <c r="G3627" i="3"/>
  <c r="H3627" i="3" s="1" a="1"/>
  <c r="H3627" i="3" s="1"/>
  <c r="G3628" i="3"/>
  <c r="H3628" i="3" s="1" a="1"/>
  <c r="H3628" i="3" s="1"/>
  <c r="G3629" i="3"/>
  <c r="H3629" i="3" s="1" a="1"/>
  <c r="H3629" i="3" s="1"/>
  <c r="G3630" i="3"/>
  <c r="H3630" i="3" s="1" a="1"/>
  <c r="H3630" i="3" s="1"/>
  <c r="G3631" i="3"/>
  <c r="H3631" i="3" s="1" a="1"/>
  <c r="H3631" i="3" s="1"/>
  <c r="G3632" i="3"/>
  <c r="H3632" i="3" s="1" a="1"/>
  <c r="H3632" i="3" s="1"/>
  <c r="G3633" i="3"/>
  <c r="H3633" i="3" s="1" a="1"/>
  <c r="H3633" i="3" s="1"/>
  <c r="G3634" i="3"/>
  <c r="H3634" i="3" s="1" a="1"/>
  <c r="H3634" i="3" s="1"/>
  <c r="G3635" i="3"/>
  <c r="H3635" i="3" s="1" a="1"/>
  <c r="H3635" i="3" s="1"/>
  <c r="G3636" i="3"/>
  <c r="H3636" i="3" s="1" a="1"/>
  <c r="H3636" i="3" s="1"/>
  <c r="G3637" i="3"/>
  <c r="H3637" i="3" s="1" a="1"/>
  <c r="H3637" i="3" s="1"/>
  <c r="G3638" i="3"/>
  <c r="H3638" i="3" s="1" a="1"/>
  <c r="H3638" i="3" s="1"/>
  <c r="G3639" i="3"/>
  <c r="H3639" i="3" s="1" a="1"/>
  <c r="H3639" i="3" s="1"/>
  <c r="G3640" i="3"/>
  <c r="H3640" i="3" s="1" a="1"/>
  <c r="H3640" i="3" s="1"/>
  <c r="G3641" i="3"/>
  <c r="H3641" i="3" s="1" a="1"/>
  <c r="H3641" i="3" s="1"/>
  <c r="G3642" i="3"/>
  <c r="H3642" i="3" s="1" a="1"/>
  <c r="H3642" i="3" s="1"/>
  <c r="G3643" i="3"/>
  <c r="H3643" i="3" s="1" a="1"/>
  <c r="H3643" i="3" s="1"/>
  <c r="G3644" i="3"/>
  <c r="H3644" i="3" s="1" a="1"/>
  <c r="H3644" i="3" s="1"/>
  <c r="G3645" i="3"/>
  <c r="H3645" i="3" s="1" a="1"/>
  <c r="H3645" i="3" s="1"/>
  <c r="G3646" i="3"/>
  <c r="H3646" i="3" s="1" a="1"/>
  <c r="H3646" i="3" s="1"/>
  <c r="G3647" i="3"/>
  <c r="H3647" i="3" s="1" a="1"/>
  <c r="H3647" i="3" s="1"/>
  <c r="G3648" i="3"/>
  <c r="H3648" i="3" s="1" a="1"/>
  <c r="H3648" i="3" s="1"/>
  <c r="G3649" i="3"/>
  <c r="H3649" i="3" s="1" a="1"/>
  <c r="H3649" i="3" s="1"/>
  <c r="G3650" i="3"/>
  <c r="H3650" i="3" s="1" a="1"/>
  <c r="H3650" i="3" s="1"/>
  <c r="G3651" i="3"/>
  <c r="H3651" i="3" s="1" a="1"/>
  <c r="H3651" i="3" s="1"/>
  <c r="G3652" i="3"/>
  <c r="H3652" i="3" s="1" a="1"/>
  <c r="H3652" i="3" s="1"/>
  <c r="G3653" i="3"/>
  <c r="H3653" i="3" s="1" a="1"/>
  <c r="H3653" i="3" s="1"/>
  <c r="G3654" i="3"/>
  <c r="H3654" i="3" s="1" a="1"/>
  <c r="H3654" i="3" s="1"/>
  <c r="G3655" i="3"/>
  <c r="H3655" i="3" s="1" a="1"/>
  <c r="H3655" i="3" s="1"/>
  <c r="G3656" i="3"/>
  <c r="H3656" i="3" s="1" a="1"/>
  <c r="H3656" i="3" s="1"/>
  <c r="G3657" i="3"/>
  <c r="H3657" i="3" s="1" a="1"/>
  <c r="H3657" i="3" s="1"/>
  <c r="G3658" i="3"/>
  <c r="H3658" i="3" s="1" a="1"/>
  <c r="H3658" i="3" s="1"/>
  <c r="G3659" i="3"/>
  <c r="H3659" i="3" s="1" a="1"/>
  <c r="H3659" i="3" s="1"/>
  <c r="G3660" i="3"/>
  <c r="H3660" i="3" s="1" a="1"/>
  <c r="H3660" i="3" s="1"/>
  <c r="G3661" i="3"/>
  <c r="H3661" i="3" s="1" a="1"/>
  <c r="H3661" i="3" s="1"/>
  <c r="G3662" i="3"/>
  <c r="H3662" i="3" s="1" a="1"/>
  <c r="H3662" i="3" s="1"/>
  <c r="G3663" i="3"/>
  <c r="H3663" i="3" s="1" a="1"/>
  <c r="H3663" i="3" s="1"/>
  <c r="G3664" i="3"/>
  <c r="H3664" i="3" s="1" a="1"/>
  <c r="H3664" i="3" s="1"/>
  <c r="G3665" i="3"/>
  <c r="H3665" i="3" s="1" a="1"/>
  <c r="H3665" i="3" s="1"/>
  <c r="G3666" i="3"/>
  <c r="H3666" i="3" s="1" a="1"/>
  <c r="H3666" i="3" s="1"/>
  <c r="G3667" i="3"/>
  <c r="H3667" i="3" s="1" a="1"/>
  <c r="H3667" i="3" s="1"/>
  <c r="G3668" i="3"/>
  <c r="H3668" i="3" s="1" a="1"/>
  <c r="H3668" i="3" s="1"/>
  <c r="G3669" i="3"/>
  <c r="H3669" i="3" s="1" a="1"/>
  <c r="H3669" i="3" s="1"/>
  <c r="G3670" i="3"/>
  <c r="H3670" i="3" s="1" a="1"/>
  <c r="H3670" i="3" s="1"/>
  <c r="G3671" i="3"/>
  <c r="H3671" i="3" s="1" a="1"/>
  <c r="H3671" i="3" s="1"/>
  <c r="G3672" i="3"/>
  <c r="H3672" i="3" s="1" a="1"/>
  <c r="H3672" i="3" s="1"/>
  <c r="G3673" i="3"/>
  <c r="H3673" i="3" s="1" a="1"/>
  <c r="H3673" i="3" s="1"/>
  <c r="G3674" i="3"/>
  <c r="H3674" i="3" s="1" a="1"/>
  <c r="H3674" i="3" s="1"/>
  <c r="G3675" i="3"/>
  <c r="H3675" i="3" s="1" a="1"/>
  <c r="H3675" i="3" s="1"/>
  <c r="G3676" i="3"/>
  <c r="H3676" i="3" s="1" a="1"/>
  <c r="H3676" i="3" s="1"/>
  <c r="G3677" i="3"/>
  <c r="H3677" i="3" s="1" a="1"/>
  <c r="H3677" i="3" s="1"/>
  <c r="G3678" i="3"/>
  <c r="H3678" i="3" s="1" a="1"/>
  <c r="H3678" i="3" s="1"/>
  <c r="G3679" i="3"/>
  <c r="H3679" i="3" s="1" a="1"/>
  <c r="H3679" i="3" s="1"/>
  <c r="G3680" i="3"/>
  <c r="H3680" i="3" s="1" a="1"/>
  <c r="H3680" i="3" s="1"/>
  <c r="G3681" i="3"/>
  <c r="H3681" i="3" s="1" a="1"/>
  <c r="H3681" i="3" s="1"/>
  <c r="G3682" i="3"/>
  <c r="H3682" i="3" s="1" a="1"/>
  <c r="H3682" i="3" s="1"/>
  <c r="G3683" i="3"/>
  <c r="H3683" i="3" s="1" a="1"/>
  <c r="H3683" i="3" s="1"/>
  <c r="G3684" i="3"/>
  <c r="H3684" i="3" s="1" a="1"/>
  <c r="H3684" i="3" s="1"/>
  <c r="G3685" i="3"/>
  <c r="H3685" i="3" s="1" a="1"/>
  <c r="H3685" i="3" s="1"/>
  <c r="G3686" i="3"/>
  <c r="H3686" i="3" s="1" a="1"/>
  <c r="H3686" i="3" s="1"/>
  <c r="G3687" i="3"/>
  <c r="H3687" i="3" s="1" a="1"/>
  <c r="H3687" i="3" s="1"/>
  <c r="G3688" i="3"/>
  <c r="H3688" i="3" s="1" a="1"/>
  <c r="H3688" i="3" s="1"/>
  <c r="G3689" i="3"/>
  <c r="H3689" i="3" s="1" a="1"/>
  <c r="H3689" i="3" s="1"/>
  <c r="G3690" i="3"/>
  <c r="H3690" i="3" s="1" a="1"/>
  <c r="H3690" i="3" s="1"/>
  <c r="G3691" i="3"/>
  <c r="H3691" i="3" s="1" a="1"/>
  <c r="H3691" i="3" s="1"/>
  <c r="G3692" i="3"/>
  <c r="H3692" i="3" s="1" a="1"/>
  <c r="H3692" i="3" s="1"/>
  <c r="G3693" i="3"/>
  <c r="H3693" i="3" s="1" a="1"/>
  <c r="H3693" i="3" s="1"/>
  <c r="G3694" i="3"/>
  <c r="H3694" i="3" s="1" a="1"/>
  <c r="H3694" i="3" s="1"/>
  <c r="G3695" i="3"/>
  <c r="H3695" i="3" s="1" a="1"/>
  <c r="H3695" i="3" s="1"/>
  <c r="G3696" i="3"/>
  <c r="H3696" i="3" s="1" a="1"/>
  <c r="H3696" i="3" s="1"/>
  <c r="G3709" i="3"/>
  <c r="H3709" i="3" s="1" a="1"/>
  <c r="H3709" i="3" s="1"/>
  <c r="G3710" i="3"/>
  <c r="H3710" i="3" s="1" a="1"/>
  <c r="H3710" i="3" s="1"/>
  <c r="G3711" i="3"/>
  <c r="H3711" i="3" s="1" a="1"/>
  <c r="H3711" i="3" s="1"/>
  <c r="G3712" i="3"/>
  <c r="H3712" i="3" s="1" a="1"/>
  <c r="H3712" i="3" s="1"/>
  <c r="G3713" i="3"/>
  <c r="H3713" i="3" s="1" a="1"/>
  <c r="H3713" i="3" s="1"/>
  <c r="G3714" i="3"/>
  <c r="H3714" i="3" s="1" a="1"/>
  <c r="H3714" i="3" s="1"/>
  <c r="G3715" i="3"/>
  <c r="H3715" i="3" s="1" a="1"/>
  <c r="H3715" i="3" s="1"/>
  <c r="G3716" i="3"/>
  <c r="H3716" i="3" s="1" a="1"/>
  <c r="H3716" i="3" s="1"/>
  <c r="G3717" i="3"/>
  <c r="H3717" i="3" s="1" a="1"/>
  <c r="H3717" i="3" s="1"/>
  <c r="G3718" i="3"/>
  <c r="H3718" i="3" s="1" a="1"/>
  <c r="H3718" i="3" s="1"/>
  <c r="G3719" i="3"/>
  <c r="H3719" i="3" s="1" a="1"/>
  <c r="H3719" i="3" s="1"/>
  <c r="G3720" i="3"/>
  <c r="H3720" i="3" s="1" a="1"/>
  <c r="H3720" i="3" s="1"/>
  <c r="G3725" i="3"/>
  <c r="H3725" i="3" s="1" a="1"/>
  <c r="H3725" i="3" s="1"/>
  <c r="G3726" i="3"/>
  <c r="H3726" i="3" s="1" a="1"/>
  <c r="H3726" i="3" s="1"/>
  <c r="G3727" i="3"/>
  <c r="H3727" i="3" s="1" a="1"/>
  <c r="H3727" i="3" s="1"/>
  <c r="G3728" i="3"/>
  <c r="H3728" i="3" s="1" a="1"/>
  <c r="H3728" i="3" s="1"/>
  <c r="G3731" i="3"/>
  <c r="H3731" i="3" s="1" a="1"/>
  <c r="H3731" i="3" s="1"/>
  <c r="G3732" i="3"/>
  <c r="H3732" i="3" s="1" a="1"/>
  <c r="H3732" i="3" s="1"/>
  <c r="G3768" i="3"/>
  <c r="H3768" i="3" s="1" a="1"/>
  <c r="H3768" i="3" s="1"/>
  <c r="G3769" i="3"/>
  <c r="H3769" i="3" s="1" a="1"/>
  <c r="H3769" i="3" s="1"/>
  <c r="G3770" i="3"/>
  <c r="H3770" i="3" s="1" a="1"/>
  <c r="H3770" i="3" s="1"/>
  <c r="G3771" i="3"/>
  <c r="H3771" i="3" s="1" a="1"/>
  <c r="H3771" i="3" s="1"/>
  <c r="G3772" i="3"/>
  <c r="H3772" i="3" s="1" a="1"/>
  <c r="H3772" i="3" s="1"/>
  <c r="G3773" i="3"/>
  <c r="H3773" i="3" s="1" a="1"/>
  <c r="H3773" i="3" s="1"/>
  <c r="G3774" i="3"/>
  <c r="H3774" i="3" s="1" a="1"/>
  <c r="H3774" i="3" s="1"/>
  <c r="G3775" i="3"/>
  <c r="H3775" i="3" s="1" a="1"/>
  <c r="H3775" i="3" s="1"/>
  <c r="G3776" i="3"/>
  <c r="H3776" i="3" s="1" a="1"/>
  <c r="H3776" i="3" s="1"/>
  <c r="G3777" i="3"/>
  <c r="H3777" i="3" s="1" a="1"/>
  <c r="H3777" i="3" s="1"/>
  <c r="G3778" i="3"/>
  <c r="H3778" i="3" s="1" a="1"/>
  <c r="H3778" i="3" s="1"/>
  <c r="G3779" i="3"/>
  <c r="H3779" i="3" s="1" a="1"/>
  <c r="H3779" i="3" s="1"/>
  <c r="G3780" i="3"/>
  <c r="H3780" i="3" s="1" a="1"/>
  <c r="H3780" i="3" s="1"/>
  <c r="G3781" i="3"/>
  <c r="H3781" i="3" s="1" a="1"/>
  <c r="H3781" i="3" s="1"/>
  <c r="G3782" i="3"/>
  <c r="H3782" i="3" s="1" a="1"/>
  <c r="H3782" i="3" s="1"/>
  <c r="G3783" i="3"/>
  <c r="H3783" i="3" s="1" a="1"/>
  <c r="H3783" i="3" s="1"/>
  <c r="G3784" i="3"/>
  <c r="H3784" i="3" s="1" a="1"/>
  <c r="H3784" i="3" s="1"/>
  <c r="G3785" i="3"/>
  <c r="H3785" i="3" s="1" a="1"/>
  <c r="H3785" i="3" s="1"/>
  <c r="G3786" i="3"/>
  <c r="H3786" i="3" s="1" a="1"/>
  <c r="H3786" i="3" s="1"/>
  <c r="G3787" i="3"/>
  <c r="H3787" i="3" s="1" a="1"/>
  <c r="H3787" i="3" s="1"/>
  <c r="G3788" i="3"/>
  <c r="H3788" i="3" s="1" a="1"/>
  <c r="H3788" i="3" s="1"/>
  <c r="G3789" i="3"/>
  <c r="H3789" i="3" s="1" a="1"/>
  <c r="H3789" i="3" s="1"/>
  <c r="G3790" i="3"/>
  <c r="H3790" i="3" s="1" a="1"/>
  <c r="H3790" i="3" s="1"/>
  <c r="G3791" i="3"/>
  <c r="H3791" i="3" s="1" a="1"/>
  <c r="H3791" i="3" s="1"/>
  <c r="G3792" i="3"/>
  <c r="H3792" i="3" s="1" a="1"/>
  <c r="H3792" i="3" s="1"/>
  <c r="G3793" i="3"/>
  <c r="H3793" i="3" s="1" a="1"/>
  <c r="H3793" i="3" s="1"/>
  <c r="G3794" i="3"/>
  <c r="H3794" i="3" s="1" a="1"/>
  <c r="H3794" i="3" s="1"/>
  <c r="G3795" i="3"/>
  <c r="H3795" i="3" s="1" a="1"/>
  <c r="H3795" i="3" s="1"/>
  <c r="G3796" i="3"/>
  <c r="H3796" i="3" s="1" a="1"/>
  <c r="H3796" i="3" s="1"/>
  <c r="G3797" i="3"/>
  <c r="H3797" i="3" s="1" a="1"/>
  <c r="H3797" i="3" s="1"/>
  <c r="G3798" i="3"/>
  <c r="H3798" i="3" s="1" a="1"/>
  <c r="H3798" i="3" s="1"/>
  <c r="G3799" i="3"/>
  <c r="H3799" i="3" s="1" a="1"/>
  <c r="H3799" i="3" s="1"/>
  <c r="G3800" i="3"/>
  <c r="H3800" i="3" s="1" a="1"/>
  <c r="H3800" i="3" s="1"/>
  <c r="G3801" i="3"/>
  <c r="H3801" i="3" s="1" a="1"/>
  <c r="H3801" i="3" s="1"/>
  <c r="G3802" i="3"/>
  <c r="H3802" i="3" s="1" a="1"/>
  <c r="H3802" i="3" s="1"/>
  <c r="G3804" i="3"/>
  <c r="H3804" i="3" s="1" a="1"/>
  <c r="H3804" i="3" s="1"/>
  <c r="G3809" i="3"/>
  <c r="H3809" i="3" s="1" a="1"/>
  <c r="H3809" i="3" s="1"/>
  <c r="G3810" i="3"/>
  <c r="H3810" i="3" s="1" a="1"/>
  <c r="H3810" i="3" s="1"/>
  <c r="G3811" i="3"/>
  <c r="H3811" i="3" s="1" a="1"/>
  <c r="H3811" i="3" s="1"/>
  <c r="G3812" i="3"/>
  <c r="H3812" i="3" s="1" a="1"/>
  <c r="H3812" i="3" s="1"/>
  <c r="G3838" i="3"/>
  <c r="H3838" i="3" s="1" a="1"/>
  <c r="H3838" i="3" s="1"/>
  <c r="G3839" i="3"/>
  <c r="H3839" i="3" s="1" a="1"/>
  <c r="H3839" i="3" s="1"/>
  <c r="G3840" i="3"/>
  <c r="H3840" i="3" s="1" a="1"/>
  <c r="H3840" i="3" s="1"/>
  <c r="G3841" i="3"/>
  <c r="H3841" i="3" s="1" a="1"/>
  <c r="H3841" i="3" s="1"/>
  <c r="G3842" i="3"/>
  <c r="H3842" i="3" s="1" a="1"/>
  <c r="H3842" i="3" s="1"/>
  <c r="G3843" i="3"/>
  <c r="H3843" i="3" s="1" a="1"/>
  <c r="H3843" i="3" s="1"/>
  <c r="G3844" i="3"/>
  <c r="H3844" i="3" s="1" a="1"/>
  <c r="H3844" i="3" s="1"/>
  <c r="G3845" i="3"/>
  <c r="H3845" i="3" s="1" a="1"/>
  <c r="H3845" i="3" s="1"/>
  <c r="G3846" i="3"/>
  <c r="H3846" i="3" s="1" a="1"/>
  <c r="H3846" i="3" s="1"/>
  <c r="G3847" i="3"/>
  <c r="H3847" i="3" s="1" a="1"/>
  <c r="H3847" i="3" s="1"/>
  <c r="G3848" i="3"/>
  <c r="H3848" i="3" s="1" a="1"/>
  <c r="H3848" i="3" s="1"/>
  <c r="G3849" i="3"/>
  <c r="H3849" i="3" s="1" a="1"/>
  <c r="H3849" i="3" s="1"/>
  <c r="G3850" i="3"/>
  <c r="H3850" i="3" s="1" a="1"/>
  <c r="H3850" i="3" s="1"/>
  <c r="G3851" i="3"/>
  <c r="H3851" i="3" s="1" a="1"/>
  <c r="H3851" i="3" s="1"/>
  <c r="G3852" i="3"/>
  <c r="H3852" i="3" s="1" a="1"/>
  <c r="H3852" i="3" s="1"/>
  <c r="G3853" i="3"/>
  <c r="H3853" i="3" s="1" a="1"/>
  <c r="H3853" i="3" s="1"/>
  <c r="G3854" i="3"/>
  <c r="H3854" i="3" s="1" a="1"/>
  <c r="H3854" i="3" s="1"/>
  <c r="G3855" i="3"/>
  <c r="H3855" i="3" s="1" a="1"/>
  <c r="H3855" i="3" s="1"/>
  <c r="G3856" i="3"/>
  <c r="H3856" i="3" s="1" a="1"/>
  <c r="H3856" i="3" s="1"/>
  <c r="G3857" i="3"/>
  <c r="H3857" i="3" s="1" a="1"/>
  <c r="H3857" i="3" s="1"/>
  <c r="G3858" i="3"/>
  <c r="H3858" i="3" s="1" a="1"/>
  <c r="H3858" i="3" s="1"/>
  <c r="G3859" i="3"/>
  <c r="H3859" i="3" s="1" a="1"/>
  <c r="H3859" i="3" s="1"/>
  <c r="G3860" i="3"/>
  <c r="H3860" i="3" s="1" a="1"/>
  <c r="H3860" i="3" s="1"/>
  <c r="G3861" i="3"/>
  <c r="H3861" i="3" s="1" a="1"/>
  <c r="H3861" i="3" s="1"/>
  <c r="G3862" i="3"/>
  <c r="H3862" i="3" s="1" a="1"/>
  <c r="H3862" i="3" s="1"/>
  <c r="G3899" i="3"/>
  <c r="H3899" i="3" s="1" a="1"/>
  <c r="H3899" i="3" s="1"/>
  <c r="G3900" i="3"/>
  <c r="H3900" i="3" s="1" a="1"/>
  <c r="H3900" i="3" s="1"/>
  <c r="G3901" i="3"/>
  <c r="H3901" i="3" s="1" a="1"/>
  <c r="H3901" i="3" s="1"/>
  <c r="G3902" i="3"/>
  <c r="H3902" i="3" s="1" a="1"/>
  <c r="H3902" i="3" s="1"/>
  <c r="G3903" i="3"/>
  <c r="H3903" i="3" s="1" a="1"/>
  <c r="H3903" i="3" s="1"/>
  <c r="G3904" i="3"/>
  <c r="H3904" i="3" s="1" a="1"/>
  <c r="H3904" i="3" s="1"/>
  <c r="G3905" i="3"/>
  <c r="H3905" i="3" s="1" a="1"/>
  <c r="H3905" i="3" s="1"/>
  <c r="G3906" i="3"/>
  <c r="H3906" i="3" s="1" a="1"/>
  <c r="H3906" i="3" s="1"/>
  <c r="G3907" i="3"/>
  <c r="H3907" i="3" s="1" a="1"/>
  <c r="H3907" i="3" s="1"/>
  <c r="G3908" i="3"/>
  <c r="H3908" i="3" s="1" a="1"/>
  <c r="H3908" i="3" s="1"/>
  <c r="G3909" i="3"/>
  <c r="H3909" i="3" s="1" a="1"/>
  <c r="H3909" i="3" s="1"/>
  <c r="G3910" i="3"/>
  <c r="H3910" i="3" s="1" a="1"/>
  <c r="H3910" i="3" s="1"/>
  <c r="G3911" i="3"/>
  <c r="H3911" i="3" s="1" a="1"/>
  <c r="H3911" i="3" s="1"/>
  <c r="G3912" i="3"/>
  <c r="H3912" i="3" s="1" a="1"/>
  <c r="H3912" i="3" s="1"/>
  <c r="G3913" i="3"/>
  <c r="H3913" i="3" s="1" a="1"/>
  <c r="H3913" i="3" s="1"/>
  <c r="G3914" i="3"/>
  <c r="H3914" i="3" s="1" a="1"/>
  <c r="H3914" i="3" s="1"/>
  <c r="G3915" i="3"/>
  <c r="H3915" i="3" s="1" a="1"/>
  <c r="H3915" i="3" s="1"/>
  <c r="G3916" i="3"/>
  <c r="H3916" i="3" s="1" a="1"/>
  <c r="H3916" i="3" s="1"/>
  <c r="G3917" i="3"/>
  <c r="H3917" i="3" s="1" a="1"/>
  <c r="H3917" i="3" s="1"/>
  <c r="G3918" i="3"/>
  <c r="H3918" i="3" s="1" a="1"/>
  <c r="H3918" i="3" s="1"/>
  <c r="G3919" i="3"/>
  <c r="H3919" i="3" s="1" a="1"/>
  <c r="H3919" i="3" s="1"/>
  <c r="G3920" i="3"/>
  <c r="H3920" i="3" s="1" a="1"/>
  <c r="H3920" i="3" s="1"/>
  <c r="G3921" i="3"/>
  <c r="H3921" i="3" s="1" a="1"/>
  <c r="H3921" i="3" s="1"/>
  <c r="G3922" i="3"/>
  <c r="H3922" i="3" s="1" a="1"/>
  <c r="H3922" i="3" s="1"/>
  <c r="G3923" i="3"/>
  <c r="H3923" i="3" s="1" a="1"/>
  <c r="H3923" i="3" s="1"/>
  <c r="G3924" i="3"/>
  <c r="H3924" i="3" s="1" a="1"/>
  <c r="H3924" i="3" s="1"/>
  <c r="G3925" i="3"/>
  <c r="H3925" i="3" s="1" a="1"/>
  <c r="H3925" i="3" s="1"/>
  <c r="G3926" i="3"/>
  <c r="H3926" i="3" s="1" a="1"/>
  <c r="H3926" i="3" s="1"/>
  <c r="G3927" i="3"/>
  <c r="H3927" i="3" s="1" a="1"/>
  <c r="H3927" i="3" s="1"/>
  <c r="G3928" i="3"/>
  <c r="H3928" i="3" s="1" a="1"/>
  <c r="H3928" i="3" s="1"/>
  <c r="G3929" i="3"/>
  <c r="H3929" i="3" s="1" a="1"/>
  <c r="H3929" i="3" s="1"/>
  <c r="G3930" i="3"/>
  <c r="H3930" i="3" s="1" a="1"/>
  <c r="H3930" i="3" s="1"/>
  <c r="G3931" i="3"/>
  <c r="H3931" i="3" s="1" a="1"/>
  <c r="H3931" i="3" s="1"/>
  <c r="G3932" i="3"/>
  <c r="H3932" i="3" s="1" a="1"/>
  <c r="H3932" i="3" s="1"/>
  <c r="G3933" i="3"/>
  <c r="H3933" i="3" s="1" a="1"/>
  <c r="H3933" i="3" s="1"/>
  <c r="G3934" i="3"/>
  <c r="H3934" i="3" s="1" a="1"/>
  <c r="H3934" i="3" s="1"/>
  <c r="G3965" i="3"/>
  <c r="H3965" i="3" s="1" a="1"/>
  <c r="H3965" i="3" s="1"/>
  <c r="G3966" i="3"/>
  <c r="H3966" i="3" s="1" a="1"/>
  <c r="H3966" i="3" s="1"/>
  <c r="G3967" i="3"/>
  <c r="H3967" i="3" s="1" a="1"/>
  <c r="H3967" i="3" s="1"/>
  <c r="G3968" i="3"/>
  <c r="H3968" i="3" s="1" a="1"/>
  <c r="H3968" i="3" s="1"/>
  <c r="G3969" i="3"/>
  <c r="H3969" i="3" s="1" a="1"/>
  <c r="H3969" i="3" s="1"/>
  <c r="G3970" i="3"/>
  <c r="H3970" i="3" s="1" a="1"/>
  <c r="H3970" i="3" s="1"/>
  <c r="G3971" i="3"/>
  <c r="H3971" i="3" s="1" a="1"/>
  <c r="H3971" i="3" s="1"/>
  <c r="G3972" i="3"/>
  <c r="H3972" i="3" s="1" a="1"/>
  <c r="H3972" i="3" s="1"/>
  <c r="G3973" i="3"/>
  <c r="H3973" i="3" s="1" a="1"/>
  <c r="H3973" i="3" s="1"/>
  <c r="G3974" i="3"/>
  <c r="H3974" i="3" s="1" a="1"/>
  <c r="H3974" i="3" s="1"/>
  <c r="G3975" i="3"/>
  <c r="H3975" i="3" s="1" a="1"/>
  <c r="H3975" i="3" s="1"/>
  <c r="G3976" i="3"/>
  <c r="H3976" i="3" s="1" a="1"/>
  <c r="H3976" i="3" s="1"/>
  <c r="G3977" i="3"/>
  <c r="H3977" i="3" s="1" a="1"/>
  <c r="H3977" i="3" s="1"/>
  <c r="G3978" i="3"/>
  <c r="H3978" i="3" s="1" a="1"/>
  <c r="H3978" i="3" s="1"/>
  <c r="G3979" i="3"/>
  <c r="H3979" i="3" s="1" a="1"/>
  <c r="H3979" i="3" s="1"/>
  <c r="G3980" i="3"/>
  <c r="H3980" i="3" s="1" a="1"/>
  <c r="H3980" i="3" s="1"/>
  <c r="G3981" i="3"/>
  <c r="H3981" i="3" s="1" a="1"/>
  <c r="H3981" i="3" s="1"/>
  <c r="G3982" i="3"/>
  <c r="H3982" i="3" s="1" a="1"/>
  <c r="H3982" i="3" s="1"/>
  <c r="G3983" i="3"/>
  <c r="H3983" i="3" s="1" a="1"/>
  <c r="H3983" i="3" s="1"/>
  <c r="G3984" i="3"/>
  <c r="H3984" i="3" s="1" a="1"/>
  <c r="H3984" i="3" s="1"/>
  <c r="G3985" i="3"/>
  <c r="H3985" i="3" s="1" a="1"/>
  <c r="H3985" i="3" s="1"/>
  <c r="G3986" i="3"/>
  <c r="H3986" i="3" s="1" a="1"/>
  <c r="H3986" i="3" s="1"/>
  <c r="G3987" i="3"/>
  <c r="H3987" i="3" s="1" a="1"/>
  <c r="H3987" i="3" s="1"/>
  <c r="G3988" i="3"/>
  <c r="H3988" i="3" s="1" a="1"/>
  <c r="H3988" i="3" s="1"/>
  <c r="G3989" i="3"/>
  <c r="H3989" i="3" s="1" a="1"/>
  <c r="H3989" i="3" s="1"/>
  <c r="G3990" i="3"/>
  <c r="H3990" i="3" s="1" a="1"/>
  <c r="H3990" i="3" s="1"/>
  <c r="G3991" i="3"/>
  <c r="H3991" i="3" s="1" a="1"/>
  <c r="H3991" i="3" s="1"/>
  <c r="G3992" i="3"/>
  <c r="H3992" i="3" s="1" a="1"/>
  <c r="H3992" i="3" s="1"/>
  <c r="G3993" i="3"/>
  <c r="H3993" i="3" s="1" a="1"/>
  <c r="H3993" i="3" s="1"/>
  <c r="G3994" i="3"/>
  <c r="H3994" i="3" s="1" a="1"/>
  <c r="H3994" i="3" s="1"/>
  <c r="G4030" i="3"/>
  <c r="H4030" i="3" s="1" a="1"/>
  <c r="H4030" i="3" s="1"/>
  <c r="G4031" i="3"/>
  <c r="H4031" i="3" s="1" a="1"/>
  <c r="H4031" i="3" s="1"/>
  <c r="G4032" i="3"/>
  <c r="H4032" i="3" s="1" a="1"/>
  <c r="H4032" i="3" s="1"/>
  <c r="G4033" i="3"/>
  <c r="H4033" i="3" s="1" a="1"/>
  <c r="H4033" i="3" s="1"/>
  <c r="G4034" i="3"/>
  <c r="H4034" i="3" s="1" a="1"/>
  <c r="H4034" i="3" s="1"/>
  <c r="G4035" i="3"/>
  <c r="H4035" i="3" s="1" a="1"/>
  <c r="H4035" i="3" s="1"/>
  <c r="G4036" i="3"/>
  <c r="H4036" i="3" s="1" a="1"/>
  <c r="H4036" i="3" s="1"/>
  <c r="G4037" i="3"/>
  <c r="H4037" i="3" s="1" a="1"/>
  <c r="H4037" i="3" s="1"/>
  <c r="G4038" i="3"/>
  <c r="H4038" i="3" s="1" a="1"/>
  <c r="H4038" i="3" s="1"/>
  <c r="G4039" i="3"/>
  <c r="H4039" i="3" s="1" a="1"/>
  <c r="H4039" i="3" s="1"/>
  <c r="G4040" i="3"/>
  <c r="H4040" i="3" s="1" a="1"/>
  <c r="H4040" i="3" s="1"/>
  <c r="G4041" i="3"/>
  <c r="H4041" i="3" s="1" a="1"/>
  <c r="H4041" i="3" s="1"/>
  <c r="G4042" i="3"/>
  <c r="H4042" i="3" s="1" a="1"/>
  <c r="H4042" i="3" s="1"/>
  <c r="G4043" i="3"/>
  <c r="H4043" i="3" s="1" a="1"/>
  <c r="H4043" i="3" s="1"/>
  <c r="G4044" i="3"/>
  <c r="H4044" i="3" s="1" a="1"/>
  <c r="H4044" i="3" s="1"/>
  <c r="G4045" i="3"/>
  <c r="H4045" i="3" s="1" a="1"/>
  <c r="H4045" i="3" s="1"/>
  <c r="G4046" i="3"/>
  <c r="H4046" i="3" s="1" a="1"/>
  <c r="H4046" i="3" s="1"/>
  <c r="G4047" i="3"/>
  <c r="H4047" i="3" s="1" a="1"/>
  <c r="H4047" i="3" s="1"/>
  <c r="G4048" i="3"/>
  <c r="H4048" i="3" s="1" a="1"/>
  <c r="H4048" i="3" s="1"/>
  <c r="G4049" i="3"/>
  <c r="H4049" i="3" s="1" a="1"/>
  <c r="H4049" i="3" s="1"/>
  <c r="G4050" i="3"/>
  <c r="H4050" i="3" s="1" a="1"/>
  <c r="H4050" i="3" s="1"/>
  <c r="G4051" i="3"/>
  <c r="H4051" i="3" s="1" a="1"/>
  <c r="H4051" i="3" s="1"/>
  <c r="G4052" i="3"/>
  <c r="H4052" i="3" s="1" a="1"/>
  <c r="H4052" i="3" s="1"/>
  <c r="G4053" i="3"/>
  <c r="H4053" i="3" s="1" a="1"/>
  <c r="H4053" i="3" s="1"/>
  <c r="G4054" i="3"/>
  <c r="H4054" i="3" s="1" a="1"/>
  <c r="H4054" i="3" s="1"/>
  <c r="G4055" i="3"/>
  <c r="H4055" i="3" s="1" a="1"/>
  <c r="H4055" i="3" s="1"/>
  <c r="G4056" i="3"/>
  <c r="H4056" i="3" s="1" a="1"/>
  <c r="H4056" i="3" s="1"/>
  <c r="G4057" i="3"/>
  <c r="H4057" i="3" s="1" a="1"/>
  <c r="H4057" i="3" s="1"/>
  <c r="G4058" i="3"/>
  <c r="H4058" i="3" s="1" a="1"/>
  <c r="H4058" i="3" s="1"/>
  <c r="G4059" i="3"/>
  <c r="H4059" i="3" s="1" a="1"/>
  <c r="H4059" i="3" s="1"/>
  <c r="G4060" i="3"/>
  <c r="H4060" i="3" s="1" a="1"/>
  <c r="H4060" i="3" s="1"/>
  <c r="G4061" i="3"/>
  <c r="H4061" i="3" s="1" a="1"/>
  <c r="H4061" i="3" s="1"/>
  <c r="G4062" i="3"/>
  <c r="H4062" i="3" s="1" a="1"/>
  <c r="H4062" i="3" s="1"/>
  <c r="G4063" i="3"/>
  <c r="H4063" i="3" s="1" a="1"/>
  <c r="H4063" i="3" s="1"/>
  <c r="G4064" i="3"/>
  <c r="H4064" i="3" s="1" a="1"/>
  <c r="H4064" i="3" s="1"/>
  <c r="G4075" i="3"/>
  <c r="H4075" i="3" s="1" a="1"/>
  <c r="H4075" i="3" s="1"/>
  <c r="G4076" i="3"/>
  <c r="H4076" i="3" s="1" a="1"/>
  <c r="H4076" i="3" s="1"/>
  <c r="G4077" i="3"/>
  <c r="H4077" i="3" s="1" a="1"/>
  <c r="H4077" i="3" s="1"/>
  <c r="G4078" i="3"/>
  <c r="H4078" i="3" s="1" a="1"/>
  <c r="H4078" i="3" s="1"/>
  <c r="G4079" i="3"/>
  <c r="H4079" i="3" s="1" a="1"/>
  <c r="H4079" i="3" s="1"/>
  <c r="G4080" i="3"/>
  <c r="H4080" i="3" s="1" a="1"/>
  <c r="H4080" i="3" s="1"/>
  <c r="G4081" i="3"/>
  <c r="H4081" i="3" s="1" a="1"/>
  <c r="H4081" i="3" s="1"/>
  <c r="G4082" i="3"/>
  <c r="H4082" i="3" s="1" a="1"/>
  <c r="H4082" i="3" s="1"/>
  <c r="G4083" i="3"/>
  <c r="H4083" i="3" s="1" a="1"/>
  <c r="H4083" i="3" s="1"/>
  <c r="G4084" i="3"/>
  <c r="H4084" i="3" s="1" a="1"/>
  <c r="H4084" i="3" s="1"/>
  <c r="G4095" i="3"/>
  <c r="H4095" i="3" s="1" a="1"/>
  <c r="H4095" i="3" s="1"/>
  <c r="G4096" i="3"/>
  <c r="H4096" i="3" s="1" a="1"/>
  <c r="H4096" i="3" s="1"/>
  <c r="G4097" i="3"/>
  <c r="H4097" i="3" s="1" a="1"/>
  <c r="H4097" i="3" s="1"/>
  <c r="G4098" i="3"/>
  <c r="H4098" i="3" s="1" a="1"/>
  <c r="H4098" i="3" s="1"/>
  <c r="G4099" i="3"/>
  <c r="H4099" i="3" s="1" a="1"/>
  <c r="H4099" i="3" s="1"/>
  <c r="G4100" i="3"/>
  <c r="H4100" i="3" s="1" a="1"/>
  <c r="H4100" i="3" s="1"/>
  <c r="G4101" i="3"/>
  <c r="H4101" i="3" s="1" a="1"/>
  <c r="H4101" i="3" s="1"/>
  <c r="G4102" i="3"/>
  <c r="H4102" i="3" s="1" a="1"/>
  <c r="H4102" i="3" s="1"/>
  <c r="G4103" i="3"/>
  <c r="H4103" i="3" s="1" a="1"/>
  <c r="H4103" i="3" s="1"/>
  <c r="G4104" i="3"/>
  <c r="H4104" i="3" s="1" a="1"/>
  <c r="H4104" i="3" s="1"/>
  <c r="G4180" i="3"/>
  <c r="H4180" i="3" s="1" a="1"/>
  <c r="H4180" i="3" s="1"/>
  <c r="G4181" i="3"/>
  <c r="H4181" i="3" s="1" a="1"/>
  <c r="H4181" i="3" s="1"/>
  <c r="G4182" i="3"/>
  <c r="H4182" i="3" s="1" a="1"/>
  <c r="H4182" i="3" s="1"/>
  <c r="G4183" i="3"/>
  <c r="H4183" i="3" s="1" a="1"/>
  <c r="H4183" i="3" s="1"/>
  <c r="G4184" i="3"/>
  <c r="H4184" i="3" s="1" a="1"/>
  <c r="H4184" i="3" s="1"/>
  <c r="G4185" i="3"/>
  <c r="H4185" i="3" s="1" a="1"/>
  <c r="H4185" i="3" s="1"/>
  <c r="G4186" i="3"/>
  <c r="H4186" i="3" s="1" a="1"/>
  <c r="H4186" i="3" s="1"/>
  <c r="G4187" i="3"/>
  <c r="H4187" i="3" s="1" a="1"/>
  <c r="H4187" i="3" s="1"/>
  <c r="G4188" i="3"/>
  <c r="H4188" i="3" s="1" a="1"/>
  <c r="H4188" i="3" s="1"/>
  <c r="G4189" i="3"/>
  <c r="H4189" i="3" s="1" a="1"/>
  <c r="H4189" i="3" s="1"/>
  <c r="G4190" i="3"/>
  <c r="H4190" i="3" s="1" a="1"/>
  <c r="H4190" i="3" s="1"/>
  <c r="G4191" i="3"/>
  <c r="H4191" i="3" s="1" a="1"/>
  <c r="H4191" i="3" s="1"/>
  <c r="G4192" i="3"/>
  <c r="H4192" i="3" s="1" a="1"/>
  <c r="H4192" i="3" s="1"/>
  <c r="G4193" i="3"/>
  <c r="H4193" i="3" s="1" a="1"/>
  <c r="H4193" i="3" s="1"/>
  <c r="G4194" i="3"/>
  <c r="H4194" i="3" s="1" a="1"/>
  <c r="H4194" i="3" s="1"/>
  <c r="G4195" i="3"/>
  <c r="H4195" i="3" s="1" a="1"/>
  <c r="H4195" i="3" s="1"/>
  <c r="G4196" i="3"/>
  <c r="H4196" i="3" s="1" a="1"/>
  <c r="H4196" i="3" s="1"/>
  <c r="G4197" i="3"/>
  <c r="H4197" i="3" s="1" a="1"/>
  <c r="H4197" i="3" s="1"/>
  <c r="G4198" i="3"/>
  <c r="H4198" i="3" s="1" a="1"/>
  <c r="H4198" i="3" s="1"/>
  <c r="G4199" i="3"/>
  <c r="H4199" i="3" s="1" a="1"/>
  <c r="H4199" i="3" s="1"/>
  <c r="G4200" i="3"/>
  <c r="H4200" i="3" s="1" a="1"/>
  <c r="H4200" i="3" s="1"/>
  <c r="G4201" i="3"/>
  <c r="H4201" i="3" s="1" a="1"/>
  <c r="H4201" i="3" s="1"/>
  <c r="G4202" i="3"/>
  <c r="H4202" i="3" s="1" a="1"/>
  <c r="H4202" i="3" s="1"/>
  <c r="G4203" i="3"/>
  <c r="H4203" i="3" s="1" a="1"/>
  <c r="H4203" i="3" s="1"/>
  <c r="G4204" i="3"/>
  <c r="H4204" i="3" s="1" a="1"/>
  <c r="H4204" i="3" s="1"/>
  <c r="G4205" i="3"/>
  <c r="H4205" i="3" s="1" a="1"/>
  <c r="H4205" i="3" s="1"/>
  <c r="G4206" i="3"/>
  <c r="H4206" i="3" s="1" a="1"/>
  <c r="H4206" i="3" s="1"/>
  <c r="G4207" i="3"/>
  <c r="H4207" i="3" s="1" a="1"/>
  <c r="H4207" i="3" s="1"/>
  <c r="G4208" i="3"/>
  <c r="H4208" i="3" s="1" a="1"/>
  <c r="H4208" i="3" s="1"/>
  <c r="G4209" i="3"/>
  <c r="H4209" i="3" s="1" a="1"/>
  <c r="H4209" i="3" s="1"/>
  <c r="G4210" i="3"/>
  <c r="H4210" i="3" s="1" a="1"/>
  <c r="H4210" i="3" s="1"/>
  <c r="G4211" i="3"/>
  <c r="H4211" i="3" s="1" a="1"/>
  <c r="H4211" i="3" s="1"/>
  <c r="G4212" i="3"/>
  <c r="H4212" i="3" s="1" a="1"/>
  <c r="H4212" i="3" s="1"/>
  <c r="G4213" i="3"/>
  <c r="H4213" i="3" s="1" a="1"/>
  <c r="H4213" i="3" s="1"/>
  <c r="G4214" i="3"/>
  <c r="H4214" i="3" s="1" a="1"/>
  <c r="H4214" i="3" s="1"/>
  <c r="G4215" i="3"/>
  <c r="H4215" i="3" s="1" a="1"/>
  <c r="H4215" i="3" s="1"/>
  <c r="G4216" i="3"/>
  <c r="H4216" i="3" s="1" a="1"/>
  <c r="H4216" i="3" s="1"/>
  <c r="G4217" i="3"/>
  <c r="H4217" i="3" s="1" a="1"/>
  <c r="H4217" i="3" s="1"/>
  <c r="G4218" i="3"/>
  <c r="H4218" i="3" s="1" a="1"/>
  <c r="H4218" i="3" s="1"/>
  <c r="G4219" i="3"/>
  <c r="H4219" i="3" s="1" a="1"/>
  <c r="H4219" i="3" s="1"/>
  <c r="G4220" i="3"/>
  <c r="H4220" i="3" s="1" a="1"/>
  <c r="H4220" i="3" s="1"/>
  <c r="G4221" i="3"/>
  <c r="H4221" i="3" s="1" a="1"/>
  <c r="H4221" i="3" s="1"/>
  <c r="G4222" i="3"/>
  <c r="H4222" i="3" s="1" a="1"/>
  <c r="H4222" i="3" s="1"/>
  <c r="G4223" i="3"/>
  <c r="H4223" i="3" s="1" a="1"/>
  <c r="H4223" i="3" s="1"/>
  <c r="G4224" i="3"/>
  <c r="H4224" i="3" s="1" a="1"/>
  <c r="H4224" i="3" s="1"/>
  <c r="G4225" i="3"/>
  <c r="H4225" i="3" s="1" a="1"/>
  <c r="H4225" i="3" s="1"/>
  <c r="G4226" i="3"/>
  <c r="H4226" i="3" s="1" a="1"/>
  <c r="H4226" i="3" s="1"/>
  <c r="G4227" i="3"/>
  <c r="H4227" i="3" s="1" a="1"/>
  <c r="H4227" i="3" s="1"/>
  <c r="G4228" i="3"/>
  <c r="H4228" i="3" s="1" a="1"/>
  <c r="H4228" i="3" s="1"/>
  <c r="G4229" i="3"/>
  <c r="H4229" i="3" s="1" a="1"/>
  <c r="H4229" i="3" s="1"/>
  <c r="G4230" i="3"/>
  <c r="H4230" i="3" s="1" a="1"/>
  <c r="H4230" i="3" s="1"/>
  <c r="G4231" i="3"/>
  <c r="H4231" i="3" s="1" a="1"/>
  <c r="H4231" i="3" s="1"/>
  <c r="G4232" i="3"/>
  <c r="H4232" i="3" s="1" a="1"/>
  <c r="H4232" i="3" s="1"/>
  <c r="G4233" i="3"/>
  <c r="H4233" i="3" s="1" a="1"/>
  <c r="H4233" i="3" s="1"/>
  <c r="G4234" i="3"/>
  <c r="H4234" i="3" s="1" a="1"/>
  <c r="H4234" i="3" s="1"/>
  <c r="G4235" i="3"/>
  <c r="H4235" i="3" s="1" a="1"/>
  <c r="H4235" i="3" s="1"/>
  <c r="G4236" i="3"/>
  <c r="H4236" i="3" s="1" a="1"/>
  <c r="H4236" i="3" s="1"/>
  <c r="G4237" i="3"/>
  <c r="H4237" i="3" s="1" a="1"/>
  <c r="H4237" i="3" s="1"/>
  <c r="G4238" i="3"/>
  <c r="H4238" i="3" s="1" a="1"/>
  <c r="H4238" i="3" s="1"/>
  <c r="G4239" i="3"/>
  <c r="H4239" i="3" s="1" a="1"/>
  <c r="H4239" i="3" s="1"/>
  <c r="G4240" i="3"/>
  <c r="H4240" i="3" s="1" a="1"/>
  <c r="H4240" i="3" s="1"/>
  <c r="G4241" i="3"/>
  <c r="H4241" i="3" s="1" a="1"/>
  <c r="H4241" i="3" s="1"/>
  <c r="G4242" i="3"/>
  <c r="H4242" i="3" s="1" a="1"/>
  <c r="H4242" i="3" s="1"/>
  <c r="G4243" i="3"/>
  <c r="H4243" i="3" s="1" a="1"/>
  <c r="H4243" i="3" s="1"/>
  <c r="G4244" i="3"/>
  <c r="H4244" i="3" s="1" a="1"/>
  <c r="H4244" i="3" s="1"/>
  <c r="G4245" i="3"/>
  <c r="H4245" i="3" s="1" a="1"/>
  <c r="H4245" i="3" s="1"/>
  <c r="G4246" i="3"/>
  <c r="H4246" i="3" s="1" a="1"/>
  <c r="H4246" i="3" s="1"/>
  <c r="G4247" i="3"/>
  <c r="H4247" i="3" s="1" a="1"/>
  <c r="H4247" i="3" s="1"/>
  <c r="G4248" i="3"/>
  <c r="H4248" i="3" s="1" a="1"/>
  <c r="H4248" i="3" s="1"/>
  <c r="G4249" i="3"/>
  <c r="H4249" i="3" s="1" a="1"/>
  <c r="H4249" i="3" s="1"/>
  <c r="G4250" i="3"/>
  <c r="H4250" i="3" s="1" a="1"/>
  <c r="H4250" i="3" s="1"/>
  <c r="G4251" i="3"/>
  <c r="H4251" i="3" s="1" a="1"/>
  <c r="H4251" i="3" s="1"/>
  <c r="G4252" i="3"/>
  <c r="H4252" i="3" s="1" a="1"/>
  <c r="H4252" i="3" s="1"/>
  <c r="G4253" i="3"/>
  <c r="H4253" i="3" s="1" a="1"/>
  <c r="H4253" i="3" s="1"/>
  <c r="G4254" i="3"/>
  <c r="H4254" i="3" s="1" a="1"/>
  <c r="H4254" i="3" s="1"/>
  <c r="G4330" i="3"/>
  <c r="H4330" i="3" s="1" a="1"/>
  <c r="H4330" i="3" s="1"/>
  <c r="G4331" i="3"/>
  <c r="H4331" i="3" s="1" a="1"/>
  <c r="H4331" i="3" s="1"/>
  <c r="G4332" i="3"/>
  <c r="H4332" i="3" s="1" a="1"/>
  <c r="H4332" i="3" s="1"/>
  <c r="G4333" i="3"/>
  <c r="H4333" i="3" s="1" a="1"/>
  <c r="H4333" i="3" s="1"/>
  <c r="G4334" i="3"/>
  <c r="H4334" i="3" s="1" a="1"/>
  <c r="H4334" i="3" s="1"/>
  <c r="G4335" i="3"/>
  <c r="H4335" i="3" s="1" a="1"/>
  <c r="H4335" i="3" s="1"/>
  <c r="G4336" i="3"/>
  <c r="H4336" i="3" s="1" a="1"/>
  <c r="H4336" i="3" s="1"/>
  <c r="G4337" i="3"/>
  <c r="H4337" i="3" s="1" a="1"/>
  <c r="H4337" i="3" s="1"/>
  <c r="G4338" i="3"/>
  <c r="H4338" i="3" s="1" a="1"/>
  <c r="H4338" i="3" s="1"/>
  <c r="G4339" i="3"/>
  <c r="H4339" i="3" s="1" a="1"/>
  <c r="H4339" i="3" s="1"/>
  <c r="G4340" i="3"/>
  <c r="H4340" i="3" s="1" a="1"/>
  <c r="H4340" i="3" s="1"/>
  <c r="G4341" i="3"/>
  <c r="H4341" i="3" s="1" a="1"/>
  <c r="H4341" i="3" s="1"/>
  <c r="G4342" i="3"/>
  <c r="H4342" i="3" s="1" a="1"/>
  <c r="H4342" i="3" s="1"/>
  <c r="G4343" i="3"/>
  <c r="H4343" i="3" s="1" a="1"/>
  <c r="H4343" i="3" s="1"/>
  <c r="G4344" i="3"/>
  <c r="H4344" i="3" s="1" a="1"/>
  <c r="H4344" i="3" s="1"/>
  <c r="G4345" i="3"/>
  <c r="H4345" i="3" s="1" a="1"/>
  <c r="H4345" i="3" s="1"/>
  <c r="G4346" i="3"/>
  <c r="H4346" i="3" s="1" a="1"/>
  <c r="H4346" i="3" s="1"/>
  <c r="G4347" i="3"/>
  <c r="H4347" i="3" s="1" a="1"/>
  <c r="H4347" i="3" s="1"/>
  <c r="G4348" i="3"/>
  <c r="H4348" i="3" s="1" a="1"/>
  <c r="H4348" i="3" s="1"/>
  <c r="G4349" i="3"/>
  <c r="H4349" i="3" s="1" a="1"/>
  <c r="H4349" i="3" s="1"/>
  <c r="G4350" i="3"/>
  <c r="H4350" i="3" s="1" a="1"/>
  <c r="H4350" i="3" s="1"/>
  <c r="G4351" i="3"/>
  <c r="H4351" i="3" s="1" a="1"/>
  <c r="H4351" i="3" s="1"/>
  <c r="G4352" i="3"/>
  <c r="H4352" i="3" s="1" a="1"/>
  <c r="H4352" i="3" s="1"/>
  <c r="G4353" i="3"/>
  <c r="H4353" i="3" s="1" a="1"/>
  <c r="H4353" i="3" s="1"/>
  <c r="G4354" i="3"/>
  <c r="H4354" i="3" s="1" a="1"/>
  <c r="H4354" i="3" s="1"/>
  <c r="G4355" i="3"/>
  <c r="H4355" i="3" s="1" a="1"/>
  <c r="H4355" i="3" s="1"/>
  <c r="G4356" i="3"/>
  <c r="H4356" i="3" s="1" a="1"/>
  <c r="H4356" i="3" s="1"/>
  <c r="G4357" i="3"/>
  <c r="H4357" i="3" s="1" a="1"/>
  <c r="H4357" i="3" s="1"/>
  <c r="G4358" i="3"/>
  <c r="H4358" i="3" s="1" a="1"/>
  <c r="H4358" i="3" s="1"/>
  <c r="G4359" i="3"/>
  <c r="H4359" i="3" s="1" a="1"/>
  <c r="H4359" i="3" s="1"/>
  <c r="G4360" i="3"/>
  <c r="H4360" i="3" s="1" a="1"/>
  <c r="H4360" i="3" s="1"/>
  <c r="G4361" i="3"/>
  <c r="H4361" i="3" s="1" a="1"/>
  <c r="H4361" i="3" s="1"/>
  <c r="G4362" i="3"/>
  <c r="H4362" i="3" s="1" a="1"/>
  <c r="H4362" i="3" s="1"/>
  <c r="G4363" i="3"/>
  <c r="H4363" i="3" s="1" a="1"/>
  <c r="H4363" i="3" s="1"/>
  <c r="G4364" i="3"/>
  <c r="H4364" i="3" s="1" a="1"/>
  <c r="H4364" i="3" s="1"/>
  <c r="G4365" i="3"/>
  <c r="H4365" i="3" s="1" a="1"/>
  <c r="H4365" i="3" s="1"/>
  <c r="G4366" i="3"/>
  <c r="H4366" i="3" s="1" a="1"/>
  <c r="H4366" i="3" s="1"/>
  <c r="G4367" i="3"/>
  <c r="H4367" i="3" s="1" a="1"/>
  <c r="H4367" i="3" s="1"/>
  <c r="G4368" i="3"/>
  <c r="H4368" i="3" s="1" a="1"/>
  <c r="H4368" i="3" s="1"/>
  <c r="G4369" i="3"/>
  <c r="H4369" i="3" s="1" a="1"/>
  <c r="H4369" i="3" s="1"/>
  <c r="G4370" i="3"/>
  <c r="H4370" i="3" s="1" a="1"/>
  <c r="H4370" i="3" s="1"/>
  <c r="G4371" i="3"/>
  <c r="H4371" i="3" s="1" a="1"/>
  <c r="H4371" i="3" s="1"/>
  <c r="G4372" i="3"/>
  <c r="H4372" i="3" s="1" a="1"/>
  <c r="H4372" i="3" s="1"/>
  <c r="G4373" i="3"/>
  <c r="H4373" i="3" s="1" a="1"/>
  <c r="H4373" i="3" s="1"/>
  <c r="G4374" i="3"/>
  <c r="H4374" i="3" s="1" a="1"/>
  <c r="H4374" i="3" s="1"/>
  <c r="G4375" i="3"/>
  <c r="H4375" i="3" s="1" a="1"/>
  <c r="H4375" i="3" s="1"/>
  <c r="G4376" i="3"/>
  <c r="H4376" i="3" s="1" a="1"/>
  <c r="H4376" i="3" s="1"/>
  <c r="G4377" i="3"/>
  <c r="H4377" i="3" s="1" a="1"/>
  <c r="H4377" i="3" s="1"/>
  <c r="G4378" i="3"/>
  <c r="H4378" i="3" s="1" a="1"/>
  <c r="H4378" i="3" s="1"/>
  <c r="G4379" i="3"/>
  <c r="H4379" i="3" s="1" a="1"/>
  <c r="H4379" i="3" s="1"/>
  <c r="G4380" i="3"/>
  <c r="H4380" i="3" s="1" a="1"/>
  <c r="H4380" i="3" s="1"/>
  <c r="G4381" i="3"/>
  <c r="H4381" i="3" s="1" a="1"/>
  <c r="H4381" i="3" s="1"/>
  <c r="G4382" i="3"/>
  <c r="H4382" i="3" s="1" a="1"/>
  <c r="H4382" i="3" s="1"/>
  <c r="G4383" i="3"/>
  <c r="H4383" i="3" s="1" a="1"/>
  <c r="H4383" i="3" s="1"/>
  <c r="G4384" i="3"/>
  <c r="H4384" i="3" s="1" a="1"/>
  <c r="H4384" i="3" s="1"/>
  <c r="G4385" i="3"/>
  <c r="H4385" i="3" s="1" a="1"/>
  <c r="H4385" i="3" s="1"/>
  <c r="G4386" i="3"/>
  <c r="H4386" i="3" s="1" a="1"/>
  <c r="H4386" i="3" s="1"/>
  <c r="G4387" i="3"/>
  <c r="H4387" i="3" s="1" a="1"/>
  <c r="H4387" i="3" s="1"/>
  <c r="G4388" i="3"/>
  <c r="H4388" i="3" s="1" a="1"/>
  <c r="H4388" i="3" s="1"/>
  <c r="G4389" i="3"/>
  <c r="H4389" i="3" s="1" a="1"/>
  <c r="H4389" i="3" s="1"/>
  <c r="G4390" i="3"/>
  <c r="H4390" i="3" s="1" a="1"/>
  <c r="H4390" i="3" s="1"/>
  <c r="G4391" i="3"/>
  <c r="H4391" i="3" s="1" a="1"/>
  <c r="H4391" i="3" s="1"/>
  <c r="G4392" i="3"/>
  <c r="H4392" i="3" s="1" a="1"/>
  <c r="H4392" i="3" s="1"/>
  <c r="G4393" i="3"/>
  <c r="H4393" i="3" s="1" a="1"/>
  <c r="H4393" i="3" s="1"/>
  <c r="G4394" i="3"/>
  <c r="H4394" i="3" s="1" a="1"/>
  <c r="H4394" i="3" s="1"/>
  <c r="G4395" i="3"/>
  <c r="H4395" i="3" s="1" a="1"/>
  <c r="H4395" i="3" s="1"/>
  <c r="G4396" i="3"/>
  <c r="H4396" i="3" s="1" a="1"/>
  <c r="H4396" i="3" s="1"/>
  <c r="G4397" i="3"/>
  <c r="H4397" i="3" s="1" a="1"/>
  <c r="H4397" i="3" s="1"/>
  <c r="G4398" i="3"/>
  <c r="H4398" i="3" s="1" a="1"/>
  <c r="H4398" i="3" s="1"/>
  <c r="G4399" i="3"/>
  <c r="H4399" i="3" s="1" a="1"/>
  <c r="H4399" i="3" s="1"/>
  <c r="G4400" i="3"/>
  <c r="H4400" i="3" s="1" a="1"/>
  <c r="H4400" i="3" s="1"/>
  <c r="G4401" i="3"/>
  <c r="H4401" i="3" s="1" a="1"/>
  <c r="H4401" i="3" s="1"/>
  <c r="G4402" i="3"/>
  <c r="H4402" i="3" s="1" a="1"/>
  <c r="H4402" i="3" s="1"/>
  <c r="G4403" i="3"/>
  <c r="H4403" i="3" s="1" a="1"/>
  <c r="H4403" i="3" s="1"/>
  <c r="G4404" i="3"/>
  <c r="H4404" i="3" s="1" a="1"/>
  <c r="H4404" i="3" s="1"/>
  <c r="G4454" i="3"/>
  <c r="H4454" i="3" s="1" a="1"/>
  <c r="H4454" i="3" s="1"/>
  <c r="G4455" i="3"/>
  <c r="H4455" i="3" s="1" a="1"/>
  <c r="H4455" i="3" s="1"/>
  <c r="G4456" i="3"/>
  <c r="H4456" i="3" s="1" a="1"/>
  <c r="H4456" i="3" s="1"/>
  <c r="G4457" i="3"/>
  <c r="H4457" i="3" s="1" a="1"/>
  <c r="H4457" i="3" s="1"/>
  <c r="G4458" i="3"/>
  <c r="H4458" i="3" s="1" a="1"/>
  <c r="H4458" i="3" s="1"/>
  <c r="G4459" i="3"/>
  <c r="H4459" i="3" s="1" a="1"/>
  <c r="H4459" i="3" s="1"/>
  <c r="G4460" i="3"/>
  <c r="H4460" i="3" s="1" a="1"/>
  <c r="H4460" i="3" s="1"/>
  <c r="G4461" i="3"/>
  <c r="H4461" i="3" s="1" a="1"/>
  <c r="H4461" i="3" s="1"/>
  <c r="G4462" i="3"/>
  <c r="H4462" i="3" s="1" a="1"/>
  <c r="H4462" i="3" s="1"/>
  <c r="G4463" i="3"/>
  <c r="H4463" i="3" s="1" a="1"/>
  <c r="H4463" i="3" s="1"/>
  <c r="G4464" i="3"/>
  <c r="H4464" i="3" s="1" a="1"/>
  <c r="H4464" i="3" s="1"/>
  <c r="G4465" i="3"/>
  <c r="H4465" i="3" s="1" a="1"/>
  <c r="H4465" i="3" s="1"/>
  <c r="G4466" i="3"/>
  <c r="H4466" i="3" s="1" a="1"/>
  <c r="H4466" i="3" s="1"/>
  <c r="G4467" i="3"/>
  <c r="H4467" i="3" s="1" a="1"/>
  <c r="H4467" i="3" s="1"/>
  <c r="G4468" i="3"/>
  <c r="H4468" i="3" s="1" a="1"/>
  <c r="H4468" i="3" s="1"/>
  <c r="G4469" i="3"/>
  <c r="H4469" i="3" s="1" a="1"/>
  <c r="H4469" i="3" s="1"/>
  <c r="G4470" i="3"/>
  <c r="H4470" i="3" s="1" a="1"/>
  <c r="H4470" i="3" s="1"/>
  <c r="G4471" i="3"/>
  <c r="H4471" i="3" s="1" a="1"/>
  <c r="H4471" i="3" s="1"/>
  <c r="G4472" i="3"/>
  <c r="H4472" i="3" s="1" a="1"/>
  <c r="H4472" i="3" s="1"/>
  <c r="G4473" i="3"/>
  <c r="H4473" i="3" s="1" a="1"/>
  <c r="H4473" i="3" s="1"/>
  <c r="G4474" i="3"/>
  <c r="H4474" i="3" s="1" a="1"/>
  <c r="H4474" i="3" s="1"/>
  <c r="G4475" i="3"/>
  <c r="H4475" i="3" s="1" a="1"/>
  <c r="H4475" i="3" s="1"/>
  <c r="G4476" i="3"/>
  <c r="H4476" i="3" s="1" a="1"/>
  <c r="H4476" i="3" s="1"/>
  <c r="G4477" i="3"/>
  <c r="H4477" i="3" s="1" a="1"/>
  <c r="H4477" i="3" s="1"/>
  <c r="G4478" i="3"/>
  <c r="H4478" i="3" s="1" a="1"/>
  <c r="H4478" i="3" s="1"/>
  <c r="G4479" i="3"/>
  <c r="H4479" i="3" s="1" a="1"/>
  <c r="H4479" i="3" s="1"/>
  <c r="G4480" i="3"/>
  <c r="H4480" i="3" s="1" a="1"/>
  <c r="H4480" i="3" s="1"/>
  <c r="G4481" i="3"/>
  <c r="H4481" i="3" s="1" a="1"/>
  <c r="H4481" i="3" s="1"/>
  <c r="G4482" i="3"/>
  <c r="H4482" i="3" s="1" a="1"/>
  <c r="H4482" i="3" s="1"/>
  <c r="G4483" i="3"/>
  <c r="H4483" i="3" s="1" a="1"/>
  <c r="H4483" i="3" s="1"/>
  <c r="G4484" i="3"/>
  <c r="H4484" i="3" s="1" a="1"/>
  <c r="H4484" i="3" s="1"/>
  <c r="G4485" i="3"/>
  <c r="H4485" i="3" s="1" a="1"/>
  <c r="H4485" i="3" s="1"/>
  <c r="G4486" i="3"/>
  <c r="H4486" i="3" s="1" a="1"/>
  <c r="H4486" i="3" s="1"/>
  <c r="G4487" i="3"/>
  <c r="H4487" i="3" s="1" a="1"/>
  <c r="H4487" i="3" s="1"/>
  <c r="G4488" i="3"/>
  <c r="H4488" i="3" s="1" a="1"/>
  <c r="H4488" i="3" s="1"/>
  <c r="G4489" i="3"/>
  <c r="H4489" i="3" s="1" a="1"/>
  <c r="H4489" i="3" s="1"/>
  <c r="G4490" i="3"/>
  <c r="H4490" i="3" s="1" a="1"/>
  <c r="H4490" i="3" s="1"/>
  <c r="G4491" i="3"/>
  <c r="H4491" i="3" s="1" a="1"/>
  <c r="H4491" i="3" s="1"/>
  <c r="G4492" i="3"/>
  <c r="H4492" i="3" s="1" a="1"/>
  <c r="H4492" i="3" s="1"/>
  <c r="G4493" i="3"/>
  <c r="H4493" i="3" s="1" a="1"/>
  <c r="H4493" i="3" s="1"/>
  <c r="G4494" i="3"/>
  <c r="H4494" i="3" s="1" a="1"/>
  <c r="H4494" i="3" s="1"/>
  <c r="G4495" i="3"/>
  <c r="H4495" i="3" s="1" a="1"/>
  <c r="H4495" i="3" s="1"/>
  <c r="G4496" i="3"/>
  <c r="H4496" i="3" s="1" a="1"/>
  <c r="H4496" i="3" s="1"/>
  <c r="G4497" i="3"/>
  <c r="H4497" i="3" s="1" a="1"/>
  <c r="H4497" i="3" s="1"/>
  <c r="G4498" i="3"/>
  <c r="H4498" i="3" s="1" a="1"/>
  <c r="H4498" i="3" s="1"/>
  <c r="G4499" i="3"/>
  <c r="H4499" i="3" s="1" a="1"/>
  <c r="H4499" i="3" s="1"/>
  <c r="G4500" i="3"/>
  <c r="H4500" i="3" s="1" a="1"/>
  <c r="H4500" i="3" s="1"/>
  <c r="G4501" i="3"/>
  <c r="H4501" i="3" s="1" a="1"/>
  <c r="H4501" i="3" s="1"/>
  <c r="G4502" i="3"/>
  <c r="H4502" i="3" s="1" a="1"/>
  <c r="H4502" i="3" s="1"/>
  <c r="G4548" i="3"/>
  <c r="H4548" i="3" s="1" a="1"/>
  <c r="H4548" i="3" s="1"/>
  <c r="G4549" i="3"/>
  <c r="H4549" i="3" s="1" a="1"/>
  <c r="H4549" i="3" s="1"/>
  <c r="G4550" i="3"/>
  <c r="H4550" i="3" s="1" a="1"/>
  <c r="H4550" i="3" s="1"/>
  <c r="G4551" i="3"/>
  <c r="H4551" i="3" s="1" a="1"/>
  <c r="H4551" i="3" s="1"/>
  <c r="G4552" i="3"/>
  <c r="H4552" i="3" s="1" a="1"/>
  <c r="H4552" i="3" s="1"/>
  <c r="G4553" i="3"/>
  <c r="H4553" i="3" s="1" a="1"/>
  <c r="H4553" i="3" s="1"/>
  <c r="G4554" i="3"/>
  <c r="H4554" i="3" s="1" a="1"/>
  <c r="H4554" i="3" s="1"/>
  <c r="G4555" i="3"/>
  <c r="H4555" i="3" s="1" a="1"/>
  <c r="H4555" i="3" s="1"/>
  <c r="G4556" i="3"/>
  <c r="H4556" i="3" s="1" a="1"/>
  <c r="H4556" i="3" s="1"/>
  <c r="G4557" i="3"/>
  <c r="H4557" i="3" s="1" a="1"/>
  <c r="H4557" i="3" s="1"/>
  <c r="G4558" i="3"/>
  <c r="H4558" i="3" s="1" a="1"/>
  <c r="H4558" i="3" s="1"/>
  <c r="G4559" i="3"/>
  <c r="H4559" i="3" s="1" a="1"/>
  <c r="H4559" i="3" s="1"/>
  <c r="G4560" i="3"/>
  <c r="H4560" i="3" s="1" a="1"/>
  <c r="H4560" i="3" s="1"/>
  <c r="G4561" i="3"/>
  <c r="H4561" i="3" s="1" a="1"/>
  <c r="H4561" i="3" s="1"/>
  <c r="G4562" i="3"/>
  <c r="H4562" i="3" s="1" a="1"/>
  <c r="H4562" i="3" s="1"/>
  <c r="G4563" i="3"/>
  <c r="H4563" i="3" s="1" a="1"/>
  <c r="H4563" i="3" s="1"/>
  <c r="G4564" i="3"/>
  <c r="H4564" i="3" s="1" a="1"/>
  <c r="H4564" i="3" s="1"/>
  <c r="G4565" i="3"/>
  <c r="H4565" i="3" s="1" a="1"/>
  <c r="H4565" i="3" s="1"/>
  <c r="G4566" i="3"/>
  <c r="H4566" i="3" s="1" a="1"/>
  <c r="H4566" i="3" s="1"/>
  <c r="G4567" i="3"/>
  <c r="H4567" i="3" s="1" a="1"/>
  <c r="H4567" i="3" s="1"/>
  <c r="G4568" i="3"/>
  <c r="H4568" i="3" s="1" a="1"/>
  <c r="H4568" i="3" s="1"/>
  <c r="G4569" i="3"/>
  <c r="H4569" i="3" s="1" a="1"/>
  <c r="H4569" i="3" s="1"/>
  <c r="G4570" i="3"/>
  <c r="H4570" i="3" s="1" a="1"/>
  <c r="H4570" i="3" s="1"/>
  <c r="G4571" i="3"/>
  <c r="H4571" i="3" s="1" a="1"/>
  <c r="H4571" i="3" s="1"/>
  <c r="G4572" i="3"/>
  <c r="H4572" i="3" s="1" a="1"/>
  <c r="H4572" i="3" s="1"/>
  <c r="G4573" i="3"/>
  <c r="H4573" i="3" s="1" a="1"/>
  <c r="H4573" i="3" s="1"/>
  <c r="G4574" i="3"/>
  <c r="H4574" i="3" s="1" a="1"/>
  <c r="H4574" i="3" s="1"/>
  <c r="G4575" i="3"/>
  <c r="H4575" i="3" s="1" a="1"/>
  <c r="H4575" i="3" s="1"/>
  <c r="G4576" i="3"/>
  <c r="H4576" i="3" s="1" a="1"/>
  <c r="H4576" i="3" s="1"/>
  <c r="G4577" i="3"/>
  <c r="H4577" i="3" s="1" a="1"/>
  <c r="H4577" i="3" s="1"/>
  <c r="G4578" i="3"/>
  <c r="H4578" i="3" s="1" a="1"/>
  <c r="H4578" i="3" s="1"/>
  <c r="G4579" i="3"/>
  <c r="H4579" i="3" s="1" a="1"/>
  <c r="H4579" i="3" s="1"/>
  <c r="G4580" i="3"/>
  <c r="H4580" i="3" s="1" a="1"/>
  <c r="H4580" i="3" s="1"/>
  <c r="G4581" i="3"/>
  <c r="H4581" i="3" s="1" a="1"/>
  <c r="H4581" i="3" s="1"/>
  <c r="G4582" i="3"/>
  <c r="H4582" i="3" s="1" a="1"/>
  <c r="H4582" i="3" s="1"/>
  <c r="G4583" i="3"/>
  <c r="H4583" i="3" s="1" a="1"/>
  <c r="H4583" i="3" s="1"/>
  <c r="G4584" i="3"/>
  <c r="H4584" i="3" s="1" a="1"/>
  <c r="H4584" i="3" s="1"/>
  <c r="G4585" i="3"/>
  <c r="H4585" i="3" s="1" a="1"/>
  <c r="H4585" i="3" s="1"/>
  <c r="G4586" i="3"/>
  <c r="H4586" i="3" s="1" a="1"/>
  <c r="H4586" i="3" s="1"/>
  <c r="G4587" i="3"/>
  <c r="H4587" i="3" s="1" a="1"/>
  <c r="H4587" i="3" s="1"/>
  <c r="G4588" i="3"/>
  <c r="H4588" i="3" s="1" a="1"/>
  <c r="H4588" i="3" s="1"/>
  <c r="G4589" i="3"/>
  <c r="H4589" i="3" s="1" a="1"/>
  <c r="H4589" i="3" s="1"/>
  <c r="G4590" i="3"/>
  <c r="H4590" i="3" s="1" a="1"/>
  <c r="H4590" i="3" s="1"/>
  <c r="G4591" i="3"/>
  <c r="H4591" i="3" s="1" a="1"/>
  <c r="H4591" i="3" s="1"/>
  <c r="G4592" i="3"/>
  <c r="H4592" i="3" s="1" a="1"/>
  <c r="H4592" i="3" s="1"/>
  <c r="G4641" i="3"/>
  <c r="H4641" i="3" s="1" a="1"/>
  <c r="H4641" i="3" s="1"/>
  <c r="G4642" i="3"/>
  <c r="H4642" i="3" s="1" a="1"/>
  <c r="H4642" i="3" s="1"/>
  <c r="G4643" i="3"/>
  <c r="H4643" i="3" s="1" a="1"/>
  <c r="H4643" i="3" s="1"/>
  <c r="G4644" i="3"/>
  <c r="H4644" i="3" s="1" a="1"/>
  <c r="H4644" i="3" s="1"/>
  <c r="G4645" i="3"/>
  <c r="H4645" i="3" s="1" a="1"/>
  <c r="H4645" i="3" s="1"/>
  <c r="G4646" i="3"/>
  <c r="H4646" i="3" s="1" a="1"/>
  <c r="H4646" i="3" s="1"/>
  <c r="G4647" i="3"/>
  <c r="H4647" i="3" s="1" a="1"/>
  <c r="H4647" i="3" s="1"/>
  <c r="G4648" i="3"/>
  <c r="H4648" i="3" s="1" a="1"/>
  <c r="H4648" i="3" s="1"/>
  <c r="G4649" i="3"/>
  <c r="H4649" i="3" s="1" a="1"/>
  <c r="H4649" i="3" s="1"/>
  <c r="G4650" i="3"/>
  <c r="H4650" i="3" s="1" a="1"/>
  <c r="H4650" i="3" s="1"/>
  <c r="G4651" i="3"/>
  <c r="H4651" i="3" s="1" a="1"/>
  <c r="H4651" i="3" s="1"/>
  <c r="G4652" i="3"/>
  <c r="H4652" i="3" s="1" a="1"/>
  <c r="H4652" i="3" s="1"/>
  <c r="G4653" i="3"/>
  <c r="H4653" i="3" s="1" a="1"/>
  <c r="H4653" i="3" s="1"/>
  <c r="G4654" i="3"/>
  <c r="H4654" i="3" s="1" a="1"/>
  <c r="H4654" i="3" s="1"/>
  <c r="G4655" i="3"/>
  <c r="H4655" i="3" s="1" a="1"/>
  <c r="H4655" i="3" s="1"/>
  <c r="G4656" i="3"/>
  <c r="H4656" i="3" s="1" a="1"/>
  <c r="H4656" i="3" s="1"/>
  <c r="G4657" i="3"/>
  <c r="H4657" i="3" s="1" a="1"/>
  <c r="H4657" i="3" s="1"/>
  <c r="G4658" i="3"/>
  <c r="H4658" i="3" s="1" a="1"/>
  <c r="H4658" i="3" s="1"/>
  <c r="G4659" i="3"/>
  <c r="H4659" i="3" s="1" a="1"/>
  <c r="H4659" i="3" s="1"/>
  <c r="G4660" i="3"/>
  <c r="H4660" i="3" s="1" a="1"/>
  <c r="H4660" i="3" s="1"/>
  <c r="G4661" i="3"/>
  <c r="H4661" i="3" s="1" a="1"/>
  <c r="H4661" i="3" s="1"/>
  <c r="G4662" i="3"/>
  <c r="H4662" i="3" s="1" a="1"/>
  <c r="H4662" i="3" s="1"/>
  <c r="G4663" i="3"/>
  <c r="H4663" i="3" s="1" a="1"/>
  <c r="H4663" i="3" s="1"/>
  <c r="G4664" i="3"/>
  <c r="H4664" i="3" s="1" a="1"/>
  <c r="H4664" i="3" s="1"/>
  <c r="G4665" i="3"/>
  <c r="H4665" i="3" s="1" a="1"/>
  <c r="H4665" i="3" s="1"/>
  <c r="G4666" i="3"/>
  <c r="H4666" i="3" s="1" a="1"/>
  <c r="H4666" i="3" s="1"/>
  <c r="G4667" i="3"/>
  <c r="H4667" i="3" s="1" a="1"/>
  <c r="H4667" i="3" s="1"/>
  <c r="G4668" i="3"/>
  <c r="H4668" i="3" s="1" a="1"/>
  <c r="H4668" i="3" s="1"/>
  <c r="G4669" i="3"/>
  <c r="H4669" i="3" s="1" a="1"/>
  <c r="H4669" i="3" s="1"/>
  <c r="G4670" i="3"/>
  <c r="H4670" i="3" s="1" a="1"/>
  <c r="H4670" i="3" s="1"/>
  <c r="G4671" i="3"/>
  <c r="H4671" i="3" s="1" a="1"/>
  <c r="H4671" i="3" s="1"/>
  <c r="G4672" i="3"/>
  <c r="H4672" i="3" s="1" a="1"/>
  <c r="H4672" i="3" s="1"/>
  <c r="G4673" i="3"/>
  <c r="H4673" i="3" s="1" a="1"/>
  <c r="H4673" i="3" s="1"/>
  <c r="G4674" i="3"/>
  <c r="H4674" i="3" s="1" a="1"/>
  <c r="H4674" i="3" s="1"/>
  <c r="G4675" i="3"/>
  <c r="H4675" i="3" s="1" a="1"/>
  <c r="H4675" i="3" s="1"/>
  <c r="G4676" i="3"/>
  <c r="H4676" i="3" s="1" a="1"/>
  <c r="H4676" i="3" s="1"/>
  <c r="G4677" i="3"/>
  <c r="H4677" i="3" s="1" a="1"/>
  <c r="H4677" i="3" s="1"/>
  <c r="G4678" i="3"/>
  <c r="H4678" i="3" s="1" a="1"/>
  <c r="H4678" i="3" s="1"/>
  <c r="G4679" i="3"/>
  <c r="H4679" i="3" s="1" a="1"/>
  <c r="H4679" i="3" s="1"/>
  <c r="G4680" i="3"/>
  <c r="H4680" i="3" s="1" a="1"/>
  <c r="H4680" i="3" s="1"/>
  <c r="G4681" i="3"/>
  <c r="H4681" i="3" s="1" a="1"/>
  <c r="H4681" i="3" s="1"/>
  <c r="G4682" i="3"/>
  <c r="H4682" i="3" s="1" a="1"/>
  <c r="H4682" i="3" s="1"/>
  <c r="G4683" i="3"/>
  <c r="H4683" i="3" s="1" a="1"/>
  <c r="H4683" i="3" s="1"/>
  <c r="G4684" i="3"/>
  <c r="H4684" i="3" s="1" a="1"/>
  <c r="H4684" i="3" s="1"/>
  <c r="G4685" i="3"/>
  <c r="H4685" i="3" s="1" a="1"/>
  <c r="H4685" i="3" s="1"/>
  <c r="G4686" i="3"/>
  <c r="H4686" i="3" s="1" a="1"/>
  <c r="H4686" i="3" s="1"/>
  <c r="G4687" i="3"/>
  <c r="H4687" i="3" s="1" a="1"/>
  <c r="H4687" i="3" s="1"/>
  <c r="G4688" i="3"/>
  <c r="H4688" i="3" s="1" a="1"/>
  <c r="H4688" i="3" s="1"/>
  <c r="G4690" i="3"/>
  <c r="H4690" i="3" s="1" a="1"/>
  <c r="H4690" i="3" s="1"/>
  <c r="G4693" i="3"/>
  <c r="H4693" i="3" s="1" a="1"/>
  <c r="H4693" i="3" s="1"/>
  <c r="G4694" i="3"/>
  <c r="H4694" i="3" s="1" a="1"/>
  <c r="H4694" i="3" s="1"/>
  <c r="G4719" i="3"/>
  <c r="H4719" i="3" s="1" a="1"/>
  <c r="H4719" i="3" s="1"/>
  <c r="G4720" i="3"/>
  <c r="H4720" i="3" s="1" a="1"/>
  <c r="H4720" i="3" s="1"/>
  <c r="G4721" i="3"/>
  <c r="H4721" i="3" s="1" a="1"/>
  <c r="H4721" i="3" s="1"/>
  <c r="G4722" i="3"/>
  <c r="H4722" i="3" s="1" a="1"/>
  <c r="H4722" i="3" s="1"/>
  <c r="G4723" i="3"/>
  <c r="H4723" i="3" s="1" a="1"/>
  <c r="H4723" i="3" s="1"/>
  <c r="G4724" i="3"/>
  <c r="H4724" i="3" s="1" a="1"/>
  <c r="H4724" i="3" s="1"/>
  <c r="G4725" i="3"/>
  <c r="H4725" i="3" s="1" a="1"/>
  <c r="H4725" i="3" s="1"/>
  <c r="G4726" i="3"/>
  <c r="H4726" i="3" s="1" a="1"/>
  <c r="H4726" i="3" s="1"/>
  <c r="G4727" i="3"/>
  <c r="H4727" i="3" s="1" a="1"/>
  <c r="H4727" i="3" s="1"/>
  <c r="G4728" i="3"/>
  <c r="H4728" i="3" s="1" a="1"/>
  <c r="H4728" i="3" s="1"/>
  <c r="G4729" i="3"/>
  <c r="H4729" i="3" s="1" a="1"/>
  <c r="H4729" i="3" s="1"/>
  <c r="G4730" i="3"/>
  <c r="H4730" i="3" s="1" a="1"/>
  <c r="H4730" i="3" s="1"/>
  <c r="G4731" i="3"/>
  <c r="H4731" i="3" s="1" a="1"/>
  <c r="H4731" i="3" s="1"/>
  <c r="G4732" i="3"/>
  <c r="H4732" i="3" s="1" a="1"/>
  <c r="H4732" i="3" s="1"/>
  <c r="G4733" i="3"/>
  <c r="H4733" i="3" s="1" a="1"/>
  <c r="H4733" i="3" s="1"/>
  <c r="G4734" i="3"/>
  <c r="H4734" i="3" s="1" a="1"/>
  <c r="H4734" i="3" s="1"/>
  <c r="G4735" i="3"/>
  <c r="H4735" i="3" s="1" a="1"/>
  <c r="H4735" i="3" s="1"/>
  <c r="G4736" i="3"/>
  <c r="H4736" i="3" s="1" a="1"/>
  <c r="H4736" i="3" s="1"/>
  <c r="G4737" i="3"/>
  <c r="H4737" i="3" s="1" a="1"/>
  <c r="H4737" i="3" s="1"/>
  <c r="G4738" i="3"/>
  <c r="H4738" i="3" s="1" a="1"/>
  <c r="H4738" i="3" s="1"/>
  <c r="G4739" i="3"/>
  <c r="H4739" i="3" s="1" a="1"/>
  <c r="H4739" i="3" s="1"/>
  <c r="G4740" i="3"/>
  <c r="H4740" i="3" s="1" a="1"/>
  <c r="H4740" i="3" s="1"/>
  <c r="G4741" i="3"/>
  <c r="H4741" i="3" s="1" a="1"/>
  <c r="H4741" i="3" s="1"/>
  <c r="G4742" i="3"/>
  <c r="H4742" i="3" s="1" a="1"/>
  <c r="H4742" i="3" s="1"/>
  <c r="G4745" i="3"/>
  <c r="H4745" i="3" s="1" a="1"/>
  <c r="H4745" i="3" s="1"/>
  <c r="G4746" i="3"/>
  <c r="H4746" i="3" s="1" a="1"/>
  <c r="H4746" i="3" s="1"/>
  <c r="G4747" i="3"/>
  <c r="H4747" i="3" s="1" a="1"/>
  <c r="H4747" i="3" s="1"/>
  <c r="G4748" i="3"/>
  <c r="H4748" i="3" s="1" a="1"/>
  <c r="H4748" i="3" s="1"/>
  <c r="G4749" i="3"/>
  <c r="H4749" i="3" s="1" a="1"/>
  <c r="H4749" i="3" s="1"/>
  <c r="G4750" i="3"/>
  <c r="H4750" i="3" s="1" a="1"/>
  <c r="H4750" i="3" s="1"/>
  <c r="G4751" i="3"/>
  <c r="H4751" i="3" s="1" a="1"/>
  <c r="H4751" i="3" s="1"/>
  <c r="G4752" i="3"/>
  <c r="H4752" i="3" s="1" a="1"/>
  <c r="H4752" i="3" s="1"/>
  <c r="G4753" i="3"/>
  <c r="H4753" i="3" s="1" a="1"/>
  <c r="H4753" i="3" s="1"/>
  <c r="G4754" i="3"/>
  <c r="H4754" i="3" s="1" a="1"/>
  <c r="H4754" i="3" s="1"/>
  <c r="G4755" i="3"/>
  <c r="H4755" i="3" s="1" a="1"/>
  <c r="H4755" i="3" s="1"/>
  <c r="G4816" i="3"/>
  <c r="H4816" i="3" s="1" a="1"/>
  <c r="H4816" i="3" s="1"/>
  <c r="G4817" i="3"/>
  <c r="H4817" i="3" s="1" a="1"/>
  <c r="H4817" i="3" s="1"/>
  <c r="G4818" i="3"/>
  <c r="H4818" i="3" s="1" a="1"/>
  <c r="H4818" i="3" s="1"/>
  <c r="G4819" i="3"/>
  <c r="H4819" i="3" s="1" a="1"/>
  <c r="H4819" i="3" s="1"/>
  <c r="G4820" i="3"/>
  <c r="H4820" i="3" s="1" a="1"/>
  <c r="H4820" i="3" s="1"/>
  <c r="G4821" i="3"/>
  <c r="H4821" i="3" s="1" a="1"/>
  <c r="H4821" i="3" s="1"/>
  <c r="G4822" i="3"/>
  <c r="H4822" i="3" s="1" a="1"/>
  <c r="H4822" i="3" s="1"/>
  <c r="G4823" i="3"/>
  <c r="H4823" i="3" s="1" a="1"/>
  <c r="H4823" i="3" s="1"/>
  <c r="G4824" i="3"/>
  <c r="H4824" i="3" s="1" a="1"/>
  <c r="H4824" i="3" s="1"/>
  <c r="G4825" i="3"/>
  <c r="H4825" i="3" s="1" a="1"/>
  <c r="H4825" i="3" s="1"/>
  <c r="G4826" i="3"/>
  <c r="H4826" i="3" s="1" a="1"/>
  <c r="H4826" i="3" s="1"/>
  <c r="G4827" i="3"/>
  <c r="H4827" i="3" s="1" a="1"/>
  <c r="H4827" i="3" s="1"/>
  <c r="G4828" i="3"/>
  <c r="H4828" i="3" s="1" a="1"/>
  <c r="H4828" i="3" s="1"/>
  <c r="G4829" i="3"/>
  <c r="H4829" i="3" s="1" a="1"/>
  <c r="H4829" i="3" s="1"/>
  <c r="G4830" i="3"/>
  <c r="H4830" i="3" s="1" a="1"/>
  <c r="H4830" i="3" s="1"/>
  <c r="G4831" i="3"/>
  <c r="H4831" i="3" s="1" a="1"/>
  <c r="H4831" i="3" s="1"/>
  <c r="G4832" i="3"/>
  <c r="H4832" i="3" s="1" a="1"/>
  <c r="H4832" i="3" s="1"/>
  <c r="G4833" i="3"/>
  <c r="H4833" i="3" s="1" a="1"/>
  <c r="H4833" i="3" s="1"/>
  <c r="G4834" i="3"/>
  <c r="H4834" i="3" s="1" a="1"/>
  <c r="H4834" i="3" s="1"/>
  <c r="G4835" i="3"/>
  <c r="H4835" i="3" s="1" a="1"/>
  <c r="H4835" i="3" s="1"/>
  <c r="G4836" i="3"/>
  <c r="H4836" i="3" s="1" a="1"/>
  <c r="H4836" i="3" s="1"/>
  <c r="G4837" i="3"/>
  <c r="H4837" i="3" s="1" a="1"/>
  <c r="H4837" i="3" s="1"/>
  <c r="G4838" i="3"/>
  <c r="H4838" i="3" s="1" a="1"/>
  <c r="H4838" i="3" s="1"/>
  <c r="G4839" i="3"/>
  <c r="H4839" i="3" s="1" a="1"/>
  <c r="H4839" i="3" s="1"/>
  <c r="G4840" i="3"/>
  <c r="H4840" i="3" s="1" a="1"/>
  <c r="H4840" i="3" s="1"/>
  <c r="G4841" i="3"/>
  <c r="H4841" i="3" s="1" a="1"/>
  <c r="H4841" i="3" s="1"/>
  <c r="G4842" i="3"/>
  <c r="H4842" i="3" s="1" a="1"/>
  <c r="H4842" i="3" s="1"/>
  <c r="G4843" i="3"/>
  <c r="H4843" i="3" s="1" a="1"/>
  <c r="H4843" i="3" s="1"/>
  <c r="G4844" i="3"/>
  <c r="H4844" i="3" s="1" a="1"/>
  <c r="H4844" i="3" s="1"/>
  <c r="G4845" i="3"/>
  <c r="H4845" i="3" s="1" a="1"/>
  <c r="H4845" i="3" s="1"/>
  <c r="G4846" i="3"/>
  <c r="H4846" i="3" s="1" a="1"/>
  <c r="H4846" i="3" s="1"/>
  <c r="G4847" i="3"/>
  <c r="H4847" i="3" s="1" a="1"/>
  <c r="H4847" i="3" s="1"/>
  <c r="G4848" i="3"/>
  <c r="H4848" i="3" s="1" a="1"/>
  <c r="H4848" i="3" s="1"/>
  <c r="G4849" i="3"/>
  <c r="H4849" i="3" s="1" a="1"/>
  <c r="H4849" i="3" s="1"/>
  <c r="G4850" i="3"/>
  <c r="H4850" i="3" s="1" a="1"/>
  <c r="H4850" i="3" s="1"/>
  <c r="G4851" i="3"/>
  <c r="H4851" i="3" s="1" a="1"/>
  <c r="H4851" i="3" s="1"/>
  <c r="G4852" i="3"/>
  <c r="H4852" i="3" s="1" a="1"/>
  <c r="H4852" i="3" s="1"/>
  <c r="G4853" i="3"/>
  <c r="H4853" i="3" s="1" a="1"/>
  <c r="H4853" i="3" s="1"/>
  <c r="G4854" i="3"/>
  <c r="H4854" i="3" s="1" a="1"/>
  <c r="H4854" i="3" s="1"/>
  <c r="G4855" i="3"/>
  <c r="H4855" i="3" s="1" a="1"/>
  <c r="H4855" i="3" s="1"/>
  <c r="G4856" i="3"/>
  <c r="H4856" i="3" s="1" a="1"/>
  <c r="H4856" i="3" s="1"/>
  <c r="G4857" i="3"/>
  <c r="H4857" i="3" s="1" a="1"/>
  <c r="H4857" i="3" s="1"/>
  <c r="G4858" i="3"/>
  <c r="H4858" i="3" s="1" a="1"/>
  <c r="H4858" i="3" s="1"/>
  <c r="G4859" i="3"/>
  <c r="H4859" i="3" s="1" a="1"/>
  <c r="H4859" i="3" s="1"/>
  <c r="G4860" i="3"/>
  <c r="H4860" i="3" s="1" a="1"/>
  <c r="H4860" i="3" s="1"/>
  <c r="G4861" i="3"/>
  <c r="H4861" i="3" s="1" a="1"/>
  <c r="H4861" i="3" s="1"/>
  <c r="G4862" i="3"/>
  <c r="H4862" i="3" s="1" a="1"/>
  <c r="H4862" i="3" s="1"/>
  <c r="G4863" i="3"/>
  <c r="H4863" i="3" s="1" a="1"/>
  <c r="H4863" i="3" s="1"/>
  <c r="G4864" i="3"/>
  <c r="H4864" i="3" s="1" a="1"/>
  <c r="H4864" i="3" s="1"/>
  <c r="G4865" i="3"/>
  <c r="H4865" i="3" s="1" a="1"/>
  <c r="H4865" i="3" s="1"/>
  <c r="G4866" i="3"/>
  <c r="H4866" i="3" s="1" a="1"/>
  <c r="H4866" i="3" s="1"/>
  <c r="G4867" i="3"/>
  <c r="H4867" i="3" s="1" a="1"/>
  <c r="H4867" i="3" s="1"/>
  <c r="G4868" i="3"/>
  <c r="H4868" i="3" s="1" a="1"/>
  <c r="H4868" i="3" s="1"/>
  <c r="G4869" i="3"/>
  <c r="H4869" i="3" s="1" a="1"/>
  <c r="H4869" i="3" s="1"/>
  <c r="G4870" i="3"/>
  <c r="H4870" i="3" s="1" a="1"/>
  <c r="H4870" i="3" s="1"/>
  <c r="G4871" i="3"/>
  <c r="H4871" i="3" s="1" a="1"/>
  <c r="H4871" i="3" s="1"/>
  <c r="G4872" i="3"/>
  <c r="H4872" i="3" s="1" a="1"/>
  <c r="H4872" i="3" s="1"/>
  <c r="G4873" i="3"/>
  <c r="H4873" i="3" s="1" a="1"/>
  <c r="H4873" i="3" s="1"/>
  <c r="G4874" i="3"/>
  <c r="H4874" i="3" s="1" a="1"/>
  <c r="H4874" i="3" s="1"/>
  <c r="G4875" i="3"/>
  <c r="H4875" i="3" s="1" a="1"/>
  <c r="H4875" i="3" s="1"/>
  <c r="G4883" i="3"/>
  <c r="H4883" i="3" s="1" a="1"/>
  <c r="H4883" i="3" s="1"/>
  <c r="G4884" i="3"/>
  <c r="H4884" i="3" s="1" a="1"/>
  <c r="H4884" i="3" s="1"/>
  <c r="G4885" i="3"/>
  <c r="H4885" i="3" s="1" a="1"/>
  <c r="H4885" i="3" s="1"/>
  <c r="G4886" i="3"/>
  <c r="H4886" i="3" s="1" a="1"/>
  <c r="H4886" i="3" s="1"/>
  <c r="G4887" i="3"/>
  <c r="H4887" i="3" s="1" a="1"/>
  <c r="H4887" i="3" s="1"/>
  <c r="G4888" i="3"/>
  <c r="H4888" i="3" s="1" a="1"/>
  <c r="H4888" i="3" s="1"/>
  <c r="G4889" i="3"/>
  <c r="H4889" i="3" s="1" a="1"/>
  <c r="H4889" i="3" s="1"/>
  <c r="G4935" i="3"/>
  <c r="H4935" i="3" s="1" a="1"/>
  <c r="H4935" i="3" s="1"/>
  <c r="G4936" i="3"/>
  <c r="H4936" i="3" s="1" a="1"/>
  <c r="H4936" i="3" s="1"/>
  <c r="G4937" i="3"/>
  <c r="H4937" i="3" s="1" a="1"/>
  <c r="H4937" i="3" s="1"/>
  <c r="G4938" i="3"/>
  <c r="H4938" i="3" s="1" a="1"/>
  <c r="H4938" i="3" s="1"/>
  <c r="G4939" i="3"/>
  <c r="H4939" i="3" s="1" a="1"/>
  <c r="H4939" i="3" s="1"/>
  <c r="G4940" i="3"/>
  <c r="H4940" i="3" s="1" a="1"/>
  <c r="H4940" i="3" s="1"/>
  <c r="G4941" i="3"/>
  <c r="H4941" i="3" s="1" a="1"/>
  <c r="H4941" i="3" s="1"/>
  <c r="G4942" i="3"/>
  <c r="H4942" i="3" s="1" a="1"/>
  <c r="H4942" i="3" s="1"/>
  <c r="G4943" i="3"/>
  <c r="H4943" i="3" s="1" a="1"/>
  <c r="H4943" i="3" s="1"/>
  <c r="G4944" i="3"/>
  <c r="H4944" i="3" s="1" a="1"/>
  <c r="H4944" i="3" s="1"/>
  <c r="G4945" i="3"/>
  <c r="H4945" i="3" s="1" a="1"/>
  <c r="H4945" i="3" s="1"/>
  <c r="G4946" i="3"/>
  <c r="H4946" i="3" s="1" a="1"/>
  <c r="H4946" i="3" s="1"/>
  <c r="G4947" i="3"/>
  <c r="H4947" i="3" s="1" a="1"/>
  <c r="H4947" i="3" s="1"/>
  <c r="G4948" i="3"/>
  <c r="H4948" i="3" s="1" a="1"/>
  <c r="H4948" i="3" s="1"/>
  <c r="G4949" i="3"/>
  <c r="H4949" i="3" s="1" a="1"/>
  <c r="H4949" i="3" s="1"/>
  <c r="G4950" i="3"/>
  <c r="H4950" i="3" s="1" a="1"/>
  <c r="H4950" i="3" s="1"/>
  <c r="G4951" i="3"/>
  <c r="H4951" i="3" s="1" a="1"/>
  <c r="H4951" i="3" s="1"/>
  <c r="G4952" i="3"/>
  <c r="H4952" i="3" s="1" a="1"/>
  <c r="H4952" i="3" s="1"/>
  <c r="G4953" i="3"/>
  <c r="H4953" i="3" s="1" a="1"/>
  <c r="H4953" i="3" s="1"/>
  <c r="G4954" i="3"/>
  <c r="H4954" i="3" s="1" a="1"/>
  <c r="H4954" i="3" s="1"/>
  <c r="G4955" i="3"/>
  <c r="H4955" i="3" s="1" a="1"/>
  <c r="H4955" i="3" s="1"/>
  <c r="G4956" i="3"/>
  <c r="H4956" i="3" s="1" a="1"/>
  <c r="H4956" i="3" s="1"/>
  <c r="G4957" i="3"/>
  <c r="H4957" i="3" s="1" a="1"/>
  <c r="H4957" i="3" s="1"/>
  <c r="G4958" i="3"/>
  <c r="H4958" i="3" s="1" a="1"/>
  <c r="H4958" i="3" s="1"/>
  <c r="G4959" i="3"/>
  <c r="H4959" i="3" s="1" a="1"/>
  <c r="H4959" i="3" s="1"/>
  <c r="G4960" i="3"/>
  <c r="H4960" i="3" s="1" a="1"/>
  <c r="H4960" i="3" s="1"/>
  <c r="G4961" i="3"/>
  <c r="H4961" i="3" s="1" a="1"/>
  <c r="H4961" i="3" s="1"/>
  <c r="G4962" i="3"/>
  <c r="H4962" i="3" s="1" a="1"/>
  <c r="H4962" i="3" s="1"/>
  <c r="G4963" i="3"/>
  <c r="H4963" i="3" s="1" a="1"/>
  <c r="H4963" i="3" s="1"/>
  <c r="G4964" i="3"/>
  <c r="H4964" i="3" s="1" a="1"/>
  <c r="H4964" i="3" s="1"/>
  <c r="G4965" i="3"/>
  <c r="H4965" i="3" s="1" a="1"/>
  <c r="H4965" i="3" s="1"/>
  <c r="G4966" i="3"/>
  <c r="H4966" i="3" s="1" a="1"/>
  <c r="H4966" i="3" s="1"/>
  <c r="G4967" i="3"/>
  <c r="H4967" i="3" s="1" a="1"/>
  <c r="H4967" i="3" s="1"/>
  <c r="G4968" i="3"/>
  <c r="H4968" i="3" s="1" a="1"/>
  <c r="H4968" i="3" s="1"/>
  <c r="G4969" i="3"/>
  <c r="H4969" i="3" s="1" a="1"/>
  <c r="H4969" i="3" s="1"/>
  <c r="G4970" i="3"/>
  <c r="H4970" i="3" s="1" a="1"/>
  <c r="H4970" i="3" s="1"/>
  <c r="G4971" i="3"/>
  <c r="H4971" i="3" s="1" a="1"/>
  <c r="H4971" i="3" s="1"/>
  <c r="G4972" i="3"/>
  <c r="H4972" i="3" s="1" a="1"/>
  <c r="H4972" i="3" s="1"/>
  <c r="G4973" i="3"/>
  <c r="H4973" i="3" s="1" a="1"/>
  <c r="H4973" i="3" s="1"/>
  <c r="G4974" i="3"/>
  <c r="H4974" i="3" s="1" a="1"/>
  <c r="H4974" i="3" s="1"/>
  <c r="G4975" i="3"/>
  <c r="H4975" i="3" s="1" a="1"/>
  <c r="H4975" i="3" s="1"/>
  <c r="G4976" i="3"/>
  <c r="H4976" i="3" s="1" a="1"/>
  <c r="H4976" i="3" s="1"/>
  <c r="G4977" i="3"/>
  <c r="H4977" i="3" s="1" a="1"/>
  <c r="H4977" i="3" s="1"/>
  <c r="G4978" i="3"/>
  <c r="H4978" i="3" s="1" a="1"/>
  <c r="H4978" i="3" s="1"/>
  <c r="G4979" i="3"/>
  <c r="H4979" i="3" s="1" a="1"/>
  <c r="H4979" i="3" s="1"/>
  <c r="G4985" i="3"/>
  <c r="H4985" i="3" s="1" a="1"/>
  <c r="H4985" i="3" s="1"/>
  <c r="G4986" i="3"/>
  <c r="H4986" i="3" s="1" a="1"/>
  <c r="H4986" i="3" s="1"/>
  <c r="G4987" i="3"/>
  <c r="H4987" i="3" s="1" a="1"/>
  <c r="H4987" i="3" s="1"/>
  <c r="G4988" i="3"/>
  <c r="H4988" i="3" s="1" a="1"/>
  <c r="H4988" i="3" s="1"/>
  <c r="G4989" i="3"/>
  <c r="H4989" i="3" s="1" a="1"/>
  <c r="H4989" i="3" s="1"/>
  <c r="G4990" i="3"/>
  <c r="H4990" i="3" s="1" a="1"/>
  <c r="H4990" i="3" s="1"/>
  <c r="G4991" i="3"/>
  <c r="H4991" i="3" s="1" a="1"/>
  <c r="H4991" i="3" s="1"/>
  <c r="G4992" i="3"/>
  <c r="H4992" i="3" s="1" a="1"/>
  <c r="H4992" i="3" s="1"/>
  <c r="G4993" i="3"/>
  <c r="H4993" i="3" s="1" a="1"/>
  <c r="H4993" i="3" s="1"/>
  <c r="G4994" i="3"/>
  <c r="H4994" i="3" s="1" a="1"/>
  <c r="H4994" i="3" s="1"/>
  <c r="G4995" i="3"/>
  <c r="H4995" i="3" s="1" a="1"/>
  <c r="H4995" i="3" s="1"/>
  <c r="G4996" i="3"/>
  <c r="H4996" i="3" s="1" a="1"/>
  <c r="H4996" i="3" s="1"/>
  <c r="G4997" i="3"/>
  <c r="H4997" i="3" s="1" a="1"/>
  <c r="H4997" i="3" s="1"/>
  <c r="G4998" i="3"/>
  <c r="H4998" i="3" s="1" a="1"/>
  <c r="H4998" i="3" s="1"/>
  <c r="G4999" i="3"/>
  <c r="H4999" i="3" s="1" a="1"/>
  <c r="H4999" i="3" s="1"/>
  <c r="G5000" i="3"/>
  <c r="H5000" i="3" s="1" a="1"/>
  <c r="H5000" i="3" s="1"/>
  <c r="G5001" i="3"/>
  <c r="H5001" i="3" s="1" a="1"/>
  <c r="H5001" i="3" s="1"/>
  <c r="G5002" i="3"/>
  <c r="H5002" i="3" s="1" a="1"/>
  <c r="H5002" i="3" s="1"/>
  <c r="G5003" i="3"/>
  <c r="H5003" i="3" s="1" a="1"/>
  <c r="H5003" i="3" s="1"/>
  <c r="G5004" i="3"/>
  <c r="H5004" i="3" s="1" a="1"/>
  <c r="H5004" i="3" s="1"/>
  <c r="G5005" i="3"/>
  <c r="H5005" i="3" s="1" a="1"/>
  <c r="H5005" i="3" s="1"/>
  <c r="G5006" i="3"/>
  <c r="H5006" i="3" s="1" a="1"/>
  <c r="H5006" i="3" s="1"/>
  <c r="G5007" i="3"/>
  <c r="H5007" i="3" s="1" a="1"/>
  <c r="H5007" i="3" s="1"/>
  <c r="G5008" i="3"/>
  <c r="H5008" i="3" s="1" a="1"/>
  <c r="H5008" i="3" s="1"/>
  <c r="G5009" i="3"/>
  <c r="H5009" i="3" s="1" a="1"/>
  <c r="H5009" i="3" s="1"/>
  <c r="G5010" i="3"/>
  <c r="H5010" i="3" s="1" a="1"/>
  <c r="H5010" i="3" s="1"/>
  <c r="G5011" i="3"/>
  <c r="H5011" i="3" s="1" a="1"/>
  <c r="H5011" i="3" s="1"/>
  <c r="G5012" i="3"/>
  <c r="H5012" i="3" s="1" a="1"/>
  <c r="H5012" i="3" s="1"/>
  <c r="G5013" i="3"/>
  <c r="H5013" i="3" s="1" a="1"/>
  <c r="H5013" i="3" s="1"/>
  <c r="G5014" i="3"/>
  <c r="H5014" i="3" s="1" a="1"/>
  <c r="H5014" i="3" s="1"/>
  <c r="G5015" i="3"/>
  <c r="H5015" i="3" s="1" a="1"/>
  <c r="H5015" i="3" s="1"/>
  <c r="G5016" i="3"/>
  <c r="H5016" i="3" s="1" a="1"/>
  <c r="H5016" i="3" s="1"/>
  <c r="G5017" i="3"/>
  <c r="H5017" i="3" s="1" a="1"/>
  <c r="H5017" i="3" s="1"/>
  <c r="G5018" i="3"/>
  <c r="H5018" i="3" s="1" a="1"/>
  <c r="H5018" i="3" s="1"/>
  <c r="G5019" i="3"/>
  <c r="H5019" i="3" s="1" a="1"/>
  <c r="H5019" i="3" s="1"/>
  <c r="G5020" i="3"/>
  <c r="H5020" i="3" s="1" a="1"/>
  <c r="H5020" i="3" s="1"/>
  <c r="G5021" i="3"/>
  <c r="H5021" i="3" s="1" a="1"/>
  <c r="H5021" i="3" s="1"/>
  <c r="G5022" i="3"/>
  <c r="H5022" i="3" s="1" a="1"/>
  <c r="H5022" i="3" s="1"/>
  <c r="G5023" i="3"/>
  <c r="H5023" i="3" s="1" a="1"/>
  <c r="H5023" i="3" s="1"/>
  <c r="G5024" i="3"/>
  <c r="H5024" i="3" s="1" a="1"/>
  <c r="H5024" i="3" s="1"/>
  <c r="G5025" i="3"/>
  <c r="H5025" i="3" s="1" a="1"/>
  <c r="H5025" i="3" s="1"/>
  <c r="G5026" i="3"/>
  <c r="H5026" i="3" s="1" a="1"/>
  <c r="H5026" i="3" s="1"/>
  <c r="G5027" i="3"/>
  <c r="H5027" i="3" s="1" a="1"/>
  <c r="H5027" i="3" s="1"/>
  <c r="G5028" i="3"/>
  <c r="H5028" i="3" s="1" a="1"/>
  <c r="H5028" i="3" s="1"/>
  <c r="G5029" i="3"/>
  <c r="H5029" i="3" s="1" a="1"/>
  <c r="H5029" i="3" s="1"/>
  <c r="G5030" i="3"/>
  <c r="H5030" i="3" s="1" a="1"/>
  <c r="H5030" i="3" s="1"/>
  <c r="G5031" i="3"/>
  <c r="H5031" i="3" s="1" a="1"/>
  <c r="H5031" i="3" s="1"/>
  <c r="G5032" i="3"/>
  <c r="H5032" i="3" s="1" a="1"/>
  <c r="H5032" i="3" s="1"/>
  <c r="G5033" i="3"/>
  <c r="H5033" i="3" s="1" a="1"/>
  <c r="H5033" i="3" s="1"/>
  <c r="G5034" i="3"/>
  <c r="H5034" i="3" s="1" a="1"/>
  <c r="H5034" i="3" s="1"/>
  <c r="G5035" i="3"/>
  <c r="H5035" i="3" s="1" a="1"/>
  <c r="H5035" i="3" s="1"/>
  <c r="G5036" i="3"/>
  <c r="H5036" i="3" s="1" a="1"/>
  <c r="H5036" i="3" s="1"/>
  <c r="G5037" i="3"/>
  <c r="H5037" i="3" s="1" a="1"/>
  <c r="H5037" i="3" s="1"/>
  <c r="G5038" i="3"/>
  <c r="H5038" i="3" s="1" a="1"/>
  <c r="H5038" i="3" s="1"/>
  <c r="G5039" i="3"/>
  <c r="H5039" i="3" s="1" a="1"/>
  <c r="H5039" i="3" s="1"/>
  <c r="G5040" i="3"/>
  <c r="H5040" i="3" s="1" a="1"/>
  <c r="H5040" i="3" s="1"/>
  <c r="G5041" i="3"/>
  <c r="H5041" i="3" s="1" a="1"/>
  <c r="H5041" i="3" s="1"/>
  <c r="G5042" i="3"/>
  <c r="H5042" i="3" s="1" a="1"/>
  <c r="H5042" i="3" s="1"/>
  <c r="G5043" i="3"/>
  <c r="H5043" i="3" s="1" a="1"/>
  <c r="H5043" i="3" s="1"/>
  <c r="G5044" i="3"/>
  <c r="H5044" i="3" s="1" a="1"/>
  <c r="H5044" i="3" s="1"/>
  <c r="G5045" i="3"/>
  <c r="H5045" i="3" s="1" a="1"/>
  <c r="H5045" i="3" s="1"/>
  <c r="G5046" i="3"/>
  <c r="H5046" i="3" s="1" a="1"/>
  <c r="H5046" i="3" s="1"/>
  <c r="G5047" i="3"/>
  <c r="H5047" i="3" s="1" a="1"/>
  <c r="H5047" i="3" s="1"/>
  <c r="G5048" i="3"/>
  <c r="H5048" i="3" s="1" a="1"/>
  <c r="H5048" i="3" s="1"/>
  <c r="G5049" i="3"/>
  <c r="H5049" i="3" s="1" a="1"/>
  <c r="H5049" i="3" s="1"/>
  <c r="G5050" i="3"/>
  <c r="H5050" i="3" s="1" a="1"/>
  <c r="H5050" i="3" s="1"/>
  <c r="G5051" i="3"/>
  <c r="H5051" i="3" s="1" a="1"/>
  <c r="H5051" i="3" s="1"/>
  <c r="G5052" i="3"/>
  <c r="H5052" i="3" s="1" a="1"/>
  <c r="H5052" i="3" s="1"/>
  <c r="G5053" i="3"/>
  <c r="H5053" i="3" s="1" a="1"/>
  <c r="H5053" i="3" s="1"/>
  <c r="G5054" i="3"/>
  <c r="H5054" i="3" s="1" a="1"/>
  <c r="H5054" i="3" s="1"/>
  <c r="G5055" i="3"/>
  <c r="H5055" i="3" s="1" a="1"/>
  <c r="H5055" i="3" s="1"/>
  <c r="G5056" i="3"/>
  <c r="H5056" i="3" s="1" a="1"/>
  <c r="H5056" i="3" s="1"/>
  <c r="G5057" i="3"/>
  <c r="H5057" i="3" s="1" a="1"/>
  <c r="H5057" i="3" s="1"/>
  <c r="G5058" i="3"/>
  <c r="H5058" i="3" s="1" a="1"/>
  <c r="H5058" i="3" s="1"/>
  <c r="G5059" i="3"/>
  <c r="H5059" i="3" s="1" a="1"/>
  <c r="H5059" i="3" s="1"/>
  <c r="G5096" i="3"/>
  <c r="H5096" i="3" s="1" a="1"/>
  <c r="H5096" i="3" s="1"/>
  <c r="G5097" i="3"/>
  <c r="H5097" i="3" s="1" a="1"/>
  <c r="H5097" i="3" s="1"/>
  <c r="G5098" i="3"/>
  <c r="H5098" i="3" s="1" a="1"/>
  <c r="H5098" i="3" s="1"/>
  <c r="G5099" i="3"/>
  <c r="H5099" i="3" s="1" a="1"/>
  <c r="H5099" i="3" s="1"/>
  <c r="G5100" i="3"/>
  <c r="H5100" i="3" s="1" a="1"/>
  <c r="H5100" i="3" s="1"/>
  <c r="G5101" i="3"/>
  <c r="H5101" i="3" s="1" a="1"/>
  <c r="H5101" i="3" s="1"/>
  <c r="G5102" i="3"/>
  <c r="H5102" i="3" s="1" a="1"/>
  <c r="H5102" i="3" s="1"/>
  <c r="G5103" i="3"/>
  <c r="H5103" i="3" s="1" a="1"/>
  <c r="H5103" i="3" s="1"/>
  <c r="G5104" i="3"/>
  <c r="H5104" i="3" s="1" a="1"/>
  <c r="H5104" i="3" s="1"/>
  <c r="G5105" i="3"/>
  <c r="H5105" i="3" s="1" a="1"/>
  <c r="H5105" i="3" s="1"/>
  <c r="G5106" i="3"/>
  <c r="H5106" i="3" s="1" a="1"/>
  <c r="H5106" i="3" s="1"/>
  <c r="G5107" i="3"/>
  <c r="H5107" i="3" s="1" a="1"/>
  <c r="H5107" i="3" s="1"/>
  <c r="G5108" i="3"/>
  <c r="H5108" i="3" s="1" a="1"/>
  <c r="H5108" i="3" s="1"/>
  <c r="G5109" i="3"/>
  <c r="H5109" i="3" s="1" a="1"/>
  <c r="H5109" i="3" s="1"/>
  <c r="G5110" i="3"/>
  <c r="H5110" i="3" s="1" a="1"/>
  <c r="H5110" i="3" s="1"/>
  <c r="G5111" i="3"/>
  <c r="H5111" i="3" s="1" a="1"/>
  <c r="H5111" i="3" s="1"/>
  <c r="G5112" i="3"/>
  <c r="H5112" i="3" s="1" a="1"/>
  <c r="H5112" i="3" s="1"/>
  <c r="G5113" i="3"/>
  <c r="H5113" i="3" s="1" a="1"/>
  <c r="H5113" i="3" s="1"/>
  <c r="G5114" i="3"/>
  <c r="H5114" i="3" s="1" a="1"/>
  <c r="H5114" i="3" s="1"/>
  <c r="G5115" i="3"/>
  <c r="H5115" i="3" s="1" a="1"/>
  <c r="H5115" i="3" s="1"/>
  <c r="G5116" i="3"/>
  <c r="H5116" i="3" s="1" a="1"/>
  <c r="H5116" i="3" s="1"/>
  <c r="G5117" i="3"/>
  <c r="H5117" i="3" s="1" a="1"/>
  <c r="H5117" i="3" s="1"/>
  <c r="G5118" i="3"/>
  <c r="H5118" i="3" s="1" a="1"/>
  <c r="H5118" i="3" s="1"/>
  <c r="G5119" i="3"/>
  <c r="H5119" i="3" s="1" a="1"/>
  <c r="H5119" i="3" s="1"/>
  <c r="G5120" i="3"/>
  <c r="H5120" i="3" s="1" a="1"/>
  <c r="H5120" i="3" s="1"/>
  <c r="G5121" i="3"/>
  <c r="H5121" i="3" s="1" a="1"/>
  <c r="H5121" i="3" s="1"/>
  <c r="G5122" i="3"/>
  <c r="H5122" i="3" s="1" a="1"/>
  <c r="H5122" i="3" s="1"/>
  <c r="G5123" i="3"/>
  <c r="H5123" i="3" s="1" a="1"/>
  <c r="H5123" i="3" s="1"/>
  <c r="G5124" i="3"/>
  <c r="H5124" i="3" s="1" a="1"/>
  <c r="H5124" i="3" s="1"/>
  <c r="G5125" i="3"/>
  <c r="H5125" i="3" s="1" a="1"/>
  <c r="H5125" i="3" s="1"/>
  <c r="G5126" i="3"/>
  <c r="H5126" i="3" s="1" a="1"/>
  <c r="H5126" i="3" s="1"/>
  <c r="G5127" i="3"/>
  <c r="H5127" i="3" s="1" a="1"/>
  <c r="H5127" i="3" s="1"/>
  <c r="G5128" i="3"/>
  <c r="H5128" i="3" s="1" a="1"/>
  <c r="H5128" i="3" s="1"/>
  <c r="G5129" i="3"/>
  <c r="H5129" i="3" s="1" a="1"/>
  <c r="H5129" i="3" s="1"/>
  <c r="G5130" i="3"/>
  <c r="H5130" i="3" s="1" a="1"/>
  <c r="H5130" i="3" s="1"/>
  <c r="G5131" i="3"/>
  <c r="H5131" i="3" s="1" a="1"/>
  <c r="H5131" i="3" s="1"/>
  <c r="G5132" i="3"/>
  <c r="H5132" i="3" s="1" a="1"/>
  <c r="H5132" i="3" s="1"/>
  <c r="G5133" i="3"/>
  <c r="H5133" i="3" s="1" a="1"/>
  <c r="H5133" i="3" s="1"/>
  <c r="G5134" i="3"/>
  <c r="H5134" i="3" s="1" a="1"/>
  <c r="H5134" i="3" s="1"/>
  <c r="G5135" i="3"/>
  <c r="H5135" i="3" s="1" a="1"/>
  <c r="H5135" i="3" s="1"/>
  <c r="G5136" i="3"/>
  <c r="H5136" i="3" s="1" a="1"/>
  <c r="H5136" i="3" s="1"/>
  <c r="G5152" i="3"/>
  <c r="H5152" i="3" s="1" a="1"/>
  <c r="H5152" i="3" s="1"/>
  <c r="G5153" i="3"/>
  <c r="H5153" i="3" s="1" a="1"/>
  <c r="H5153" i="3" s="1"/>
  <c r="G5154" i="3"/>
  <c r="H5154" i="3" s="1" a="1"/>
  <c r="H5154" i="3" s="1"/>
  <c r="G5155" i="3"/>
  <c r="H5155" i="3" s="1" a="1"/>
  <c r="H5155" i="3" s="1"/>
  <c r="G5156" i="3"/>
  <c r="H5156" i="3" s="1" a="1"/>
  <c r="H5156" i="3" s="1"/>
  <c r="G5157" i="3"/>
  <c r="H5157" i="3" s="1" a="1"/>
  <c r="H5157" i="3" s="1"/>
  <c r="G5158" i="3"/>
  <c r="H5158" i="3" s="1" a="1"/>
  <c r="H5158" i="3" s="1"/>
  <c r="G5159" i="3"/>
  <c r="H5159" i="3" s="1" a="1"/>
  <c r="H5159" i="3" s="1"/>
  <c r="G5160" i="3"/>
  <c r="H5160" i="3" s="1" a="1"/>
  <c r="H5160" i="3" s="1"/>
  <c r="G5161" i="3"/>
  <c r="H5161" i="3" s="1" a="1"/>
  <c r="H5161" i="3" s="1"/>
  <c r="G5162" i="3"/>
  <c r="H5162" i="3" s="1" a="1"/>
  <c r="H5162" i="3" s="1"/>
  <c r="G5163" i="3"/>
  <c r="H5163" i="3" s="1" a="1"/>
  <c r="H5163" i="3" s="1"/>
  <c r="G5164" i="3"/>
  <c r="H5164" i="3" s="1" a="1"/>
  <c r="H5164" i="3" s="1"/>
  <c r="G5165" i="3"/>
  <c r="H5165" i="3" s="1" a="1"/>
  <c r="H5165" i="3" s="1"/>
  <c r="G5166" i="3"/>
  <c r="H5166" i="3" s="1" a="1"/>
  <c r="H5166" i="3" s="1"/>
  <c r="G5169" i="3"/>
  <c r="H5169" i="3" s="1" a="1"/>
  <c r="H5169" i="3" s="1"/>
  <c r="G5170" i="3"/>
  <c r="H5170" i="3" s="1" a="1"/>
  <c r="H5170" i="3" s="1"/>
  <c r="G5198" i="3"/>
  <c r="H5198" i="3" s="1" a="1"/>
  <c r="H5198" i="3" s="1"/>
  <c r="G5199" i="3"/>
  <c r="H5199" i="3" s="1" a="1"/>
  <c r="H5199" i="3" s="1"/>
  <c r="G5200" i="3"/>
  <c r="H5200" i="3" s="1" a="1"/>
  <c r="H5200" i="3" s="1"/>
  <c r="G5201" i="3"/>
  <c r="H5201" i="3" s="1" a="1"/>
  <c r="H5201" i="3" s="1"/>
  <c r="G5202" i="3"/>
  <c r="H5202" i="3" s="1" a="1"/>
  <c r="H5202" i="3" s="1"/>
  <c r="G5203" i="3"/>
  <c r="H5203" i="3" s="1" a="1"/>
  <c r="H5203" i="3" s="1"/>
  <c r="G5204" i="3"/>
  <c r="H5204" i="3" s="1" a="1"/>
  <c r="H5204" i="3" s="1"/>
  <c r="G5205" i="3"/>
  <c r="H5205" i="3" s="1" a="1"/>
  <c r="H5205" i="3" s="1"/>
  <c r="G5206" i="3"/>
  <c r="H5206" i="3" s="1" a="1"/>
  <c r="H5206" i="3" s="1"/>
  <c r="G5207" i="3"/>
  <c r="H5207" i="3" s="1" a="1"/>
  <c r="H5207" i="3" s="1"/>
  <c r="G5208" i="3"/>
  <c r="H5208" i="3" s="1" a="1"/>
  <c r="H5208" i="3" s="1"/>
  <c r="G5209" i="3"/>
  <c r="H5209" i="3" s="1" a="1"/>
  <c r="H5209" i="3" s="1"/>
  <c r="G5210" i="3"/>
  <c r="H5210" i="3" s="1" a="1"/>
  <c r="H5210" i="3" s="1"/>
  <c r="G5211" i="3"/>
  <c r="H5211" i="3" s="1" a="1"/>
  <c r="H5211" i="3" s="1"/>
  <c r="G5212" i="3"/>
  <c r="H5212" i="3" s="1" a="1"/>
  <c r="H5212" i="3" s="1"/>
  <c r="G5213" i="3"/>
  <c r="H5213" i="3" s="1" a="1"/>
  <c r="H5213" i="3" s="1"/>
  <c r="G5214" i="3"/>
  <c r="H5214" i="3" s="1" a="1"/>
  <c r="H5214" i="3" s="1"/>
  <c r="G5215" i="3"/>
  <c r="H5215" i="3" s="1" a="1"/>
  <c r="H5215" i="3" s="1"/>
  <c r="G5216" i="3"/>
  <c r="H5216" i="3" s="1" a="1"/>
  <c r="H5216" i="3" s="1"/>
  <c r="G5217" i="3"/>
  <c r="H5217" i="3" s="1" a="1"/>
  <c r="H5217" i="3" s="1"/>
  <c r="G5218" i="3"/>
  <c r="H5218" i="3" s="1" a="1"/>
  <c r="H5218" i="3" s="1"/>
  <c r="G5219" i="3"/>
  <c r="H5219" i="3" s="1" a="1"/>
  <c r="H5219" i="3" s="1"/>
  <c r="G5220" i="3"/>
  <c r="H5220" i="3" s="1" a="1"/>
  <c r="H5220" i="3" s="1"/>
  <c r="G5221" i="3"/>
  <c r="H5221" i="3" s="1" a="1"/>
  <c r="H5221" i="3" s="1"/>
  <c r="G5222" i="3"/>
  <c r="H5222" i="3" s="1" a="1"/>
  <c r="H5222" i="3" s="1"/>
  <c r="G5223" i="3"/>
  <c r="H5223" i="3" s="1" a="1"/>
  <c r="H5223" i="3" s="1"/>
  <c r="G5224" i="3"/>
  <c r="H5224" i="3" s="1" a="1"/>
  <c r="H5224" i="3" s="1"/>
  <c r="G5230" i="3"/>
  <c r="H5230" i="3" s="1" a="1"/>
  <c r="H5230" i="3" s="1"/>
  <c r="G5231" i="3"/>
  <c r="H5231" i="3" s="1" a="1"/>
  <c r="H5231" i="3" s="1"/>
  <c r="G5232" i="3"/>
  <c r="H5232" i="3" s="1" a="1"/>
  <c r="H5232" i="3" s="1"/>
  <c r="G5233" i="3"/>
  <c r="H5233" i="3" s="1" a="1"/>
  <c r="H5233" i="3" s="1"/>
  <c r="G5234" i="3"/>
  <c r="H5234" i="3" s="1" a="1"/>
  <c r="H5234" i="3" s="1"/>
  <c r="G5280" i="3"/>
  <c r="H5280" i="3" s="1" a="1"/>
  <c r="H5280" i="3" s="1"/>
  <c r="G5281" i="3"/>
  <c r="H5281" i="3" s="1" a="1"/>
  <c r="H5281" i="3" s="1"/>
  <c r="G5282" i="3"/>
  <c r="H5282" i="3" s="1" a="1"/>
  <c r="H5282" i="3" s="1"/>
  <c r="G5283" i="3"/>
  <c r="H5283" i="3" s="1" a="1"/>
  <c r="H5283" i="3" s="1"/>
  <c r="G5284" i="3"/>
  <c r="H5284" i="3" s="1" a="1"/>
  <c r="H5284" i="3" s="1"/>
  <c r="G5285" i="3"/>
  <c r="H5285" i="3" s="1" a="1"/>
  <c r="H5285" i="3" s="1"/>
  <c r="G5286" i="3"/>
  <c r="H5286" i="3" s="1" a="1"/>
  <c r="H5286" i="3" s="1"/>
  <c r="G5287" i="3"/>
  <c r="H5287" i="3" s="1" a="1"/>
  <c r="H5287" i="3" s="1"/>
  <c r="G5288" i="3"/>
  <c r="H5288" i="3" s="1" a="1"/>
  <c r="H5288" i="3" s="1"/>
  <c r="G5289" i="3"/>
  <c r="H5289" i="3" s="1" a="1"/>
  <c r="H5289" i="3" s="1"/>
  <c r="G5290" i="3"/>
  <c r="H5290" i="3" s="1" a="1"/>
  <c r="H5290" i="3" s="1"/>
  <c r="G5291" i="3"/>
  <c r="H5291" i="3" s="1" a="1"/>
  <c r="H5291" i="3" s="1"/>
  <c r="G5292" i="3"/>
  <c r="H5292" i="3" s="1" a="1"/>
  <c r="H5292" i="3" s="1"/>
  <c r="G5293" i="3"/>
  <c r="H5293" i="3" s="1" a="1"/>
  <c r="H5293" i="3" s="1"/>
  <c r="G5294" i="3"/>
  <c r="H5294" i="3" s="1" a="1"/>
  <c r="H5294" i="3" s="1"/>
  <c r="G5295" i="3"/>
  <c r="H5295" i="3" s="1" a="1"/>
  <c r="H5295" i="3" s="1"/>
  <c r="G5296" i="3"/>
  <c r="H5296" i="3" s="1" a="1"/>
  <c r="H5296" i="3" s="1"/>
  <c r="G5297" i="3"/>
  <c r="H5297" i="3" s="1" a="1"/>
  <c r="H5297" i="3" s="1"/>
  <c r="G5298" i="3"/>
  <c r="H5298" i="3" s="1" a="1"/>
  <c r="H5298" i="3" s="1"/>
  <c r="G5299" i="3"/>
  <c r="H5299" i="3" s="1" a="1"/>
  <c r="H5299" i="3" s="1"/>
  <c r="G5300" i="3"/>
  <c r="H5300" i="3" s="1" a="1"/>
  <c r="H5300" i="3" s="1"/>
  <c r="G5301" i="3"/>
  <c r="H5301" i="3" s="1" a="1"/>
  <c r="H5301" i="3" s="1"/>
  <c r="G5302" i="3"/>
  <c r="H5302" i="3" s="1" a="1"/>
  <c r="H5302" i="3" s="1"/>
  <c r="G5303" i="3"/>
  <c r="H5303" i="3" s="1" a="1"/>
  <c r="H5303" i="3" s="1"/>
  <c r="G5304" i="3"/>
  <c r="H5304" i="3" s="1" a="1"/>
  <c r="H5304" i="3" s="1"/>
  <c r="G5305" i="3"/>
  <c r="H5305" i="3" s="1" a="1"/>
  <c r="H5305" i="3" s="1"/>
  <c r="G5306" i="3"/>
  <c r="H5306" i="3" s="1" a="1"/>
  <c r="H5306" i="3" s="1"/>
  <c r="G5307" i="3"/>
  <c r="H5307" i="3" s="1" a="1"/>
  <c r="H5307" i="3" s="1"/>
  <c r="G5308" i="3"/>
  <c r="H5308" i="3" s="1" a="1"/>
  <c r="H5308" i="3" s="1"/>
  <c r="G5309" i="3"/>
  <c r="H5309" i="3" s="1" a="1"/>
  <c r="H5309" i="3" s="1"/>
  <c r="G5310" i="3"/>
  <c r="H5310" i="3" s="1" a="1"/>
  <c r="H5310" i="3" s="1"/>
  <c r="G5311" i="3"/>
  <c r="H5311" i="3" s="1" a="1"/>
  <c r="H5311" i="3" s="1"/>
  <c r="G5312" i="3"/>
  <c r="H5312" i="3" s="1" a="1"/>
  <c r="H5312" i="3" s="1"/>
  <c r="G5313" i="3"/>
  <c r="H5313" i="3" s="1" a="1"/>
  <c r="H5313" i="3" s="1"/>
  <c r="G5314" i="3"/>
  <c r="H5314" i="3" s="1" a="1"/>
  <c r="H5314" i="3" s="1"/>
  <c r="G5315" i="3"/>
  <c r="H5315" i="3" s="1" a="1"/>
  <c r="H5315" i="3" s="1"/>
  <c r="G5316" i="3"/>
  <c r="H5316" i="3" s="1" a="1"/>
  <c r="H5316" i="3" s="1"/>
  <c r="G5317" i="3"/>
  <c r="H5317" i="3" s="1" a="1"/>
  <c r="H5317" i="3" s="1"/>
  <c r="G5318" i="3"/>
  <c r="H5318" i="3" s="1" a="1"/>
  <c r="H5318" i="3" s="1"/>
  <c r="G5319" i="3"/>
  <c r="H5319" i="3" s="1" a="1"/>
  <c r="H5319" i="3" s="1"/>
  <c r="G5320" i="3"/>
  <c r="H5320" i="3" s="1" a="1"/>
  <c r="H5320" i="3" s="1"/>
  <c r="G5321" i="3"/>
  <c r="H5321" i="3" s="1" a="1"/>
  <c r="H5321" i="3" s="1"/>
  <c r="G5322" i="3"/>
  <c r="H5322" i="3" s="1" a="1"/>
  <c r="H5322" i="3" s="1"/>
  <c r="G5323" i="3"/>
  <c r="H5323" i="3" s="1" a="1"/>
  <c r="H5323" i="3" s="1"/>
  <c r="G5324" i="3"/>
  <c r="H5324" i="3" s="1" a="1"/>
  <c r="H5324" i="3" s="1"/>
  <c r="G5332" i="3"/>
  <c r="H5332" i="3" s="1" a="1"/>
  <c r="H5332" i="3" s="1"/>
  <c r="G5333" i="3"/>
  <c r="H5333" i="3" s="1" a="1"/>
  <c r="H5333" i="3" s="1"/>
  <c r="G5334" i="3"/>
  <c r="H5334" i="3" s="1" a="1"/>
  <c r="H5334" i="3" s="1"/>
  <c r="G5335" i="3"/>
  <c r="H5335" i="3" s="1" a="1"/>
  <c r="H5335" i="3" s="1"/>
  <c r="G5336" i="3"/>
  <c r="H5336" i="3" s="1" a="1"/>
  <c r="H5336" i="3" s="1"/>
  <c r="G5337" i="3"/>
  <c r="H5337" i="3" s="1" a="1"/>
  <c r="H5337" i="3" s="1"/>
  <c r="G5338" i="3"/>
  <c r="H5338" i="3" s="1" a="1"/>
  <c r="H5338" i="3" s="1"/>
  <c r="G5339" i="3"/>
  <c r="H5339" i="3" s="1" a="1"/>
  <c r="H5339" i="3" s="1"/>
  <c r="G5340" i="3"/>
  <c r="H5340" i="3" s="1" a="1"/>
  <c r="H5340" i="3" s="1"/>
  <c r="G5341" i="3"/>
  <c r="H5341" i="3" s="1" a="1"/>
  <c r="H5341" i="3" s="1"/>
  <c r="G5342" i="3"/>
  <c r="H5342" i="3" s="1" a="1"/>
  <c r="H5342" i="3" s="1"/>
  <c r="G5343" i="3"/>
  <c r="H5343" i="3" s="1" a="1"/>
  <c r="H5343" i="3" s="1"/>
  <c r="G5344" i="3"/>
  <c r="H5344" i="3" s="1" a="1"/>
  <c r="H5344" i="3" s="1"/>
  <c r="G5345" i="3"/>
  <c r="H5345" i="3" s="1" a="1"/>
  <c r="H5345" i="3" s="1"/>
  <c r="G5346" i="3"/>
  <c r="H5346" i="3" s="1" a="1"/>
  <c r="H5346" i="3" s="1"/>
  <c r="G5347" i="3"/>
  <c r="H5347" i="3" s="1" a="1"/>
  <c r="H5347" i="3" s="1"/>
  <c r="G5348" i="3"/>
  <c r="H5348" i="3" s="1" a="1"/>
  <c r="H5348" i="3" s="1"/>
  <c r="G5349" i="3"/>
  <c r="H5349" i="3" s="1" a="1"/>
  <c r="H5349" i="3" s="1"/>
  <c r="G5350" i="3"/>
  <c r="H5350" i="3" s="1" a="1"/>
  <c r="H5350" i="3" s="1"/>
  <c r="G5351" i="3"/>
  <c r="H5351" i="3" s="1" a="1"/>
  <c r="H5351" i="3" s="1"/>
  <c r="G5352" i="3"/>
  <c r="H5352" i="3" s="1" a="1"/>
  <c r="H5352" i="3" s="1"/>
  <c r="G5353" i="3"/>
  <c r="H5353" i="3" s="1" a="1"/>
  <c r="H5353" i="3" s="1"/>
  <c r="G5354" i="3"/>
  <c r="H5354" i="3" s="1" a="1"/>
  <c r="H5354" i="3" s="1"/>
  <c r="G5355" i="3"/>
  <c r="H5355" i="3" s="1" a="1"/>
  <c r="H5355" i="3" s="1"/>
  <c r="G5356" i="3"/>
  <c r="H5356" i="3" s="1" a="1"/>
  <c r="H5356" i="3" s="1"/>
  <c r="G5357" i="3"/>
  <c r="H5357" i="3" s="1" a="1"/>
  <c r="H5357" i="3" s="1"/>
  <c r="G5358" i="3"/>
  <c r="H5358" i="3" s="1" a="1"/>
  <c r="H5358" i="3" s="1"/>
  <c r="G5359" i="3"/>
  <c r="H5359" i="3" s="1" a="1"/>
  <c r="H5359" i="3" s="1"/>
  <c r="G5360" i="3"/>
  <c r="H5360" i="3" s="1" a="1"/>
  <c r="H5360" i="3" s="1"/>
  <c r="G5361" i="3"/>
  <c r="H5361" i="3" s="1" a="1"/>
  <c r="H5361" i="3" s="1"/>
  <c r="G5362" i="3"/>
  <c r="H5362" i="3" s="1" a="1"/>
  <c r="H5362" i="3" s="1"/>
  <c r="G5363" i="3"/>
  <c r="H5363" i="3" s="1" a="1"/>
  <c r="H5363" i="3" s="1"/>
  <c r="G5364" i="3"/>
  <c r="H5364" i="3" s="1" a="1"/>
  <c r="H5364" i="3" s="1"/>
  <c r="G5365" i="3"/>
  <c r="H5365" i="3" s="1" a="1"/>
  <c r="H5365" i="3" s="1"/>
  <c r="G5366" i="3"/>
  <c r="H5366" i="3" s="1" a="1"/>
  <c r="H5366" i="3" s="1"/>
  <c r="G5367" i="3"/>
  <c r="H5367" i="3" s="1" a="1"/>
  <c r="H5367" i="3" s="1"/>
  <c r="G5368" i="3"/>
  <c r="H5368" i="3" s="1" a="1"/>
  <c r="H5368" i="3" s="1"/>
  <c r="G5390" i="3"/>
  <c r="H5390" i="3" s="1" a="1"/>
  <c r="H5390" i="3" s="1"/>
  <c r="G5391" i="3"/>
  <c r="H5391" i="3" s="1" a="1"/>
  <c r="H5391" i="3" s="1"/>
  <c r="G5392" i="3"/>
  <c r="H5392" i="3" s="1" a="1"/>
  <c r="H5392" i="3" s="1"/>
  <c r="G5393" i="3"/>
  <c r="H5393" i="3" s="1" a="1"/>
  <c r="H5393" i="3" s="1"/>
  <c r="G5394" i="3"/>
  <c r="H5394" i="3" s="1" a="1"/>
  <c r="H5394" i="3" s="1"/>
  <c r="G5395" i="3"/>
  <c r="H5395" i="3" s="1" a="1"/>
  <c r="H5395" i="3" s="1"/>
  <c r="G5396" i="3"/>
  <c r="H5396" i="3" s="1" a="1"/>
  <c r="H5396" i="3" s="1"/>
  <c r="G5397" i="3"/>
  <c r="H5397" i="3" s="1" a="1"/>
  <c r="H5397" i="3" s="1"/>
  <c r="G5398" i="3"/>
  <c r="H5398" i="3" s="1" a="1"/>
  <c r="H5398" i="3" s="1"/>
  <c r="G5399" i="3"/>
  <c r="H5399" i="3" s="1" a="1"/>
  <c r="H5399" i="3" s="1"/>
  <c r="G5400" i="3"/>
  <c r="H5400" i="3" s="1" a="1"/>
  <c r="H5400" i="3" s="1"/>
  <c r="G5401" i="3"/>
  <c r="H5401" i="3" s="1" a="1"/>
  <c r="H5401" i="3" s="1"/>
  <c r="G5402" i="3"/>
  <c r="H5402" i="3" s="1" a="1"/>
  <c r="H5402" i="3" s="1"/>
  <c r="G5403" i="3"/>
  <c r="H5403" i="3" s="1" a="1"/>
  <c r="H5403" i="3" s="1"/>
  <c r="G5404" i="3"/>
  <c r="H5404" i="3" s="1" a="1"/>
  <c r="H5404" i="3" s="1"/>
  <c r="G5405" i="3"/>
  <c r="H5405" i="3" s="1" a="1"/>
  <c r="H5405" i="3" s="1"/>
  <c r="G5406" i="3"/>
  <c r="H5406" i="3" s="1" a="1"/>
  <c r="H5406" i="3" s="1"/>
  <c r="G5407" i="3"/>
  <c r="H5407" i="3" s="1" a="1"/>
  <c r="H5407" i="3" s="1"/>
  <c r="G5408" i="3"/>
  <c r="H5408" i="3" s="1" a="1"/>
  <c r="H5408" i="3" s="1"/>
  <c r="G5409" i="3"/>
  <c r="H5409" i="3" s="1" a="1"/>
  <c r="H5409" i="3" s="1"/>
  <c r="G5410" i="3"/>
  <c r="H5410" i="3" s="1" a="1"/>
  <c r="H5410" i="3" s="1"/>
  <c r="G5435" i="3"/>
  <c r="H5435" i="3" s="1" a="1"/>
  <c r="H5435" i="3" s="1"/>
  <c r="G5436" i="3"/>
  <c r="H5436" i="3" s="1" a="1"/>
  <c r="H5436" i="3" s="1"/>
  <c r="G5437" i="3"/>
  <c r="H5437" i="3" s="1" a="1"/>
  <c r="H5437" i="3" s="1"/>
  <c r="G5438" i="3"/>
  <c r="H5438" i="3" s="1" a="1"/>
  <c r="H5438" i="3" s="1"/>
  <c r="G5439" i="3"/>
  <c r="H5439" i="3" s="1" a="1"/>
  <c r="H5439" i="3" s="1"/>
  <c r="G5440" i="3"/>
  <c r="H5440" i="3" s="1" a="1"/>
  <c r="H5440" i="3" s="1"/>
  <c r="G5441" i="3"/>
  <c r="H5441" i="3" s="1" a="1"/>
  <c r="H5441" i="3" s="1"/>
  <c r="G5442" i="3"/>
  <c r="H5442" i="3" s="1" a="1"/>
  <c r="H5442" i="3" s="1"/>
  <c r="G5443" i="3"/>
  <c r="H5443" i="3" s="1" a="1"/>
  <c r="H5443" i="3" s="1"/>
  <c r="G5444" i="3"/>
  <c r="H5444" i="3" s="1" a="1"/>
  <c r="H5444" i="3" s="1"/>
  <c r="G5445" i="3"/>
  <c r="H5445" i="3" s="1" a="1"/>
  <c r="H5445" i="3" s="1"/>
  <c r="G5446" i="3"/>
  <c r="H5446" i="3" s="1" a="1"/>
  <c r="H5446" i="3" s="1"/>
  <c r="G5447" i="3"/>
  <c r="H5447" i="3" s="1" a="1"/>
  <c r="H5447" i="3" s="1"/>
  <c r="G5448" i="3"/>
  <c r="H5448" i="3" s="1" a="1"/>
  <c r="H5448" i="3" s="1"/>
  <c r="G5449" i="3"/>
  <c r="H5449" i="3" s="1" a="1"/>
  <c r="H5449" i="3" s="1"/>
  <c r="G5450" i="3"/>
  <c r="H5450" i="3" s="1" a="1"/>
  <c r="H5450" i="3" s="1"/>
  <c r="G5451" i="3"/>
  <c r="H5451" i="3" s="1" a="1"/>
  <c r="H5451" i="3" s="1"/>
  <c r="G5452" i="3"/>
  <c r="H5452" i="3" s="1" a="1"/>
  <c r="H5452" i="3" s="1"/>
  <c r="G5453" i="3"/>
  <c r="H5453" i="3" s="1" a="1"/>
  <c r="H5453" i="3" s="1"/>
  <c r="G5454" i="3"/>
  <c r="H5454" i="3" s="1" a="1"/>
  <c r="H5454" i="3" s="1"/>
  <c r="G5455" i="3"/>
  <c r="H5455" i="3" s="1" a="1"/>
  <c r="H5455" i="3" s="1"/>
  <c r="G5456" i="3"/>
  <c r="H5456" i="3" s="1" a="1"/>
  <c r="H5456" i="3" s="1"/>
  <c r="G5457" i="3"/>
  <c r="H5457" i="3" s="1" a="1"/>
  <c r="H5457" i="3" s="1"/>
  <c r="G5458" i="3"/>
  <c r="H5458" i="3" s="1" a="1"/>
  <c r="H5458" i="3" s="1"/>
  <c r="G5543" i="3"/>
  <c r="H5543" i="3" s="1" a="1"/>
  <c r="H5543" i="3" s="1"/>
  <c r="G5544" i="3"/>
  <c r="H5544" i="3" s="1" a="1"/>
  <c r="H5544" i="3" s="1"/>
  <c r="G5545" i="3"/>
  <c r="H5545" i="3" s="1" a="1"/>
  <c r="H5545" i="3" s="1"/>
  <c r="G5546" i="3"/>
  <c r="H5546" i="3" s="1" a="1"/>
  <c r="H5546" i="3" s="1"/>
  <c r="G5547" i="3"/>
  <c r="H5547" i="3" s="1" a="1"/>
  <c r="H5547" i="3" s="1"/>
  <c r="G5548" i="3"/>
  <c r="H5548" i="3" s="1" a="1"/>
  <c r="H5548" i="3" s="1"/>
  <c r="G5549" i="3"/>
  <c r="H5549" i="3" s="1" a="1"/>
  <c r="H5549" i="3" s="1"/>
  <c r="G5550" i="3"/>
  <c r="H5550" i="3" s="1" a="1"/>
  <c r="H5550" i="3" s="1"/>
  <c r="G5551" i="3"/>
  <c r="H5551" i="3" s="1" a="1"/>
  <c r="H5551" i="3" s="1"/>
  <c r="G5552" i="3"/>
  <c r="H5552" i="3" s="1" a="1"/>
  <c r="H5552" i="3" s="1"/>
  <c r="G5553" i="3"/>
  <c r="H5553" i="3" s="1" a="1"/>
  <c r="H5553" i="3" s="1"/>
  <c r="G5554" i="3"/>
  <c r="H5554" i="3" s="1" a="1"/>
  <c r="H5554" i="3" s="1"/>
  <c r="G5555" i="3"/>
  <c r="H5555" i="3" s="1" a="1"/>
  <c r="H5555" i="3" s="1"/>
  <c r="G5556" i="3"/>
  <c r="H5556" i="3" s="1" a="1"/>
  <c r="H5556" i="3" s="1"/>
  <c r="G5557" i="3"/>
  <c r="H5557" i="3" s="1" a="1"/>
  <c r="H5557" i="3" s="1"/>
  <c r="G5558" i="3"/>
  <c r="H5558" i="3" s="1" a="1"/>
  <c r="H5558" i="3" s="1"/>
  <c r="G5559" i="3"/>
  <c r="H5559" i="3" s="1" a="1"/>
  <c r="H5559" i="3" s="1"/>
  <c r="G5560" i="3"/>
  <c r="H5560" i="3" s="1" a="1"/>
  <c r="H5560" i="3" s="1"/>
  <c r="G5561" i="3"/>
  <c r="H5561" i="3" s="1" a="1"/>
  <c r="H5561" i="3" s="1"/>
  <c r="G5562" i="3"/>
  <c r="H5562" i="3" s="1" a="1"/>
  <c r="H5562" i="3" s="1"/>
  <c r="G5563" i="3"/>
  <c r="H5563" i="3" s="1" a="1"/>
  <c r="H5563" i="3" s="1"/>
  <c r="G5564" i="3"/>
  <c r="H5564" i="3" s="1" a="1"/>
  <c r="H5564" i="3" s="1"/>
  <c r="G5565" i="3"/>
  <c r="H5565" i="3" s="1" a="1"/>
  <c r="H5565" i="3" s="1"/>
  <c r="G5566" i="3"/>
  <c r="H5566" i="3" s="1" a="1"/>
  <c r="H5566" i="3" s="1"/>
  <c r="G5567" i="3"/>
  <c r="H5567" i="3" s="1" a="1"/>
  <c r="H5567" i="3" s="1"/>
  <c r="G5568" i="3"/>
  <c r="H5568" i="3" s="1" a="1"/>
  <c r="H5568" i="3" s="1"/>
  <c r="G5569" i="3"/>
  <c r="H5569" i="3" s="1" a="1"/>
  <c r="H5569" i="3" s="1"/>
  <c r="G5570" i="3"/>
  <c r="H5570" i="3" s="1" a="1"/>
  <c r="H5570" i="3" s="1"/>
  <c r="G5571" i="3"/>
  <c r="H5571" i="3" s="1" a="1"/>
  <c r="H5571" i="3" s="1"/>
  <c r="G5572" i="3"/>
  <c r="H5572" i="3" s="1" a="1"/>
  <c r="H5572" i="3" s="1"/>
  <c r="G5573" i="3"/>
  <c r="H5573" i="3" s="1" a="1"/>
  <c r="H5573" i="3" s="1"/>
  <c r="G5574" i="3"/>
  <c r="H5574" i="3" s="1" a="1"/>
  <c r="H5574" i="3" s="1"/>
  <c r="G5575" i="3"/>
  <c r="H5575" i="3" s="1" a="1"/>
  <c r="H5575" i="3" s="1"/>
  <c r="G5576" i="3"/>
  <c r="H5576" i="3" s="1" a="1"/>
  <c r="H5576" i="3" s="1"/>
  <c r="G5577" i="3"/>
  <c r="H5577" i="3" s="1" a="1"/>
  <c r="H5577" i="3" s="1"/>
  <c r="G5578" i="3"/>
  <c r="H5578" i="3" s="1" a="1"/>
  <c r="H5578" i="3" s="1"/>
  <c r="G5579" i="3"/>
  <c r="H5579" i="3" s="1" a="1"/>
  <c r="H5579" i="3" s="1"/>
  <c r="G5580" i="3"/>
  <c r="H5580" i="3" s="1" a="1"/>
  <c r="H5580" i="3" s="1"/>
  <c r="G5581" i="3"/>
  <c r="H5581" i="3" s="1" a="1"/>
  <c r="H5581" i="3" s="1"/>
  <c r="G5582" i="3"/>
  <c r="H5582" i="3" s="1" a="1"/>
  <c r="H5582" i="3" s="1"/>
  <c r="G5583" i="3"/>
  <c r="H5583" i="3" s="1" a="1"/>
  <c r="H5583" i="3" s="1"/>
  <c r="G5584" i="3"/>
  <c r="H5584" i="3" s="1" a="1"/>
  <c r="H5584" i="3" s="1"/>
  <c r="G5585" i="3"/>
  <c r="H5585" i="3" s="1" a="1"/>
  <c r="H5585" i="3" s="1"/>
  <c r="G5586" i="3"/>
  <c r="H5586" i="3" s="1" a="1"/>
  <c r="H5586" i="3" s="1"/>
  <c r="G5587" i="3"/>
  <c r="H5587" i="3" s="1" a="1"/>
  <c r="H5587" i="3" s="1"/>
  <c r="G5588" i="3"/>
  <c r="H5588" i="3" s="1" a="1"/>
  <c r="H5588" i="3" s="1"/>
  <c r="G5589" i="3"/>
  <c r="H5589" i="3" s="1" a="1"/>
  <c r="H5589" i="3" s="1"/>
  <c r="G5590" i="3"/>
  <c r="H5590" i="3" s="1" a="1"/>
  <c r="H5590" i="3" s="1"/>
  <c r="G5591" i="3"/>
  <c r="H5591" i="3" s="1" a="1"/>
  <c r="H5591" i="3" s="1"/>
  <c r="G5592" i="3"/>
  <c r="H5592" i="3" s="1" a="1"/>
  <c r="H5592" i="3" s="1"/>
  <c r="G5593" i="3"/>
  <c r="H5593" i="3" s="1" a="1"/>
  <c r="H5593" i="3" s="1"/>
  <c r="G5594" i="3"/>
  <c r="H5594" i="3" s="1" a="1"/>
  <c r="H5594" i="3" s="1"/>
  <c r="G5595" i="3"/>
  <c r="H5595" i="3" s="1" a="1"/>
  <c r="H5595" i="3" s="1"/>
  <c r="G5596" i="3"/>
  <c r="H5596" i="3" s="1" a="1"/>
  <c r="H5596" i="3" s="1"/>
  <c r="G5597" i="3"/>
  <c r="H5597" i="3" s="1" a="1"/>
  <c r="H5597" i="3" s="1"/>
  <c r="G5598" i="3"/>
  <c r="H5598" i="3" s="1" a="1"/>
  <c r="H5598" i="3" s="1"/>
  <c r="G5599" i="3"/>
  <c r="H5599" i="3" s="1" a="1"/>
  <c r="H5599" i="3" s="1"/>
  <c r="G5600" i="3"/>
  <c r="H5600" i="3" s="1" a="1"/>
  <c r="H5600" i="3" s="1"/>
  <c r="G5601" i="3"/>
  <c r="H5601" i="3" s="1" a="1"/>
  <c r="H5601" i="3" s="1"/>
  <c r="G5602" i="3"/>
  <c r="H5602" i="3" s="1" a="1"/>
  <c r="H5602" i="3" s="1"/>
  <c r="G5603" i="3"/>
  <c r="H5603" i="3" s="1" a="1"/>
  <c r="H5603" i="3" s="1"/>
  <c r="G5604" i="3"/>
  <c r="H5604" i="3" s="1" a="1"/>
  <c r="H5604" i="3" s="1"/>
  <c r="G5605" i="3"/>
  <c r="H5605" i="3" s="1" a="1"/>
  <c r="H5605" i="3" s="1"/>
  <c r="G5606" i="3"/>
  <c r="H5606" i="3" s="1" a="1"/>
  <c r="H5606" i="3" s="1"/>
  <c r="G5607" i="3"/>
  <c r="H5607" i="3" s="1" a="1"/>
  <c r="H5607" i="3" s="1"/>
  <c r="G5608" i="3"/>
  <c r="H5608" i="3" s="1" a="1"/>
  <c r="H5608" i="3" s="1"/>
  <c r="G5609" i="3"/>
  <c r="H5609" i="3" s="1" a="1"/>
  <c r="H5609" i="3" s="1"/>
  <c r="G5610" i="3"/>
  <c r="H5610" i="3" s="1" a="1"/>
  <c r="H5610" i="3" s="1"/>
  <c r="G5611" i="3"/>
  <c r="H5611" i="3" s="1" a="1"/>
  <c r="H5611" i="3" s="1"/>
  <c r="G5612" i="3"/>
  <c r="H5612" i="3" s="1" a="1"/>
  <c r="H5612" i="3" s="1"/>
  <c r="G5613" i="3"/>
  <c r="H5613" i="3" s="1" a="1"/>
  <c r="H5613" i="3" s="1"/>
  <c r="G5614" i="3"/>
  <c r="H5614" i="3" s="1" a="1"/>
  <c r="H5614" i="3" s="1"/>
  <c r="G5615" i="3"/>
  <c r="H5615" i="3" s="1" a="1"/>
  <c r="H5615" i="3" s="1"/>
  <c r="G5616" i="3"/>
  <c r="H5616" i="3" s="1" a="1"/>
  <c r="H5616" i="3" s="1"/>
  <c r="G5617" i="3"/>
  <c r="H5617" i="3" s="1" a="1"/>
  <c r="H5617" i="3" s="1"/>
  <c r="G5618" i="3"/>
  <c r="H5618" i="3" s="1" a="1"/>
  <c r="H5618" i="3" s="1"/>
  <c r="G5619" i="3"/>
  <c r="H5619" i="3" s="1" a="1"/>
  <c r="H5619" i="3" s="1"/>
  <c r="G5620" i="3"/>
  <c r="H5620" i="3" s="1" a="1"/>
  <c r="H5620" i="3" s="1"/>
  <c r="G5621" i="3"/>
  <c r="H5621" i="3" s="1" a="1"/>
  <c r="H5621" i="3" s="1"/>
  <c r="G5622" i="3"/>
  <c r="H5622" i="3" s="1" a="1"/>
  <c r="H5622" i="3" s="1"/>
  <c r="G5623" i="3"/>
  <c r="H5623" i="3" s="1" a="1"/>
  <c r="H5623" i="3" s="1"/>
  <c r="G5624" i="3"/>
  <c r="H5624" i="3" s="1" a="1"/>
  <c r="H5624" i="3" s="1"/>
  <c r="G5625" i="3"/>
  <c r="H5625" i="3" s="1" a="1"/>
  <c r="H5625" i="3" s="1"/>
  <c r="G5626" i="3"/>
  <c r="H5626" i="3" s="1" a="1"/>
  <c r="H5626" i="3" s="1"/>
  <c r="G5662" i="3"/>
  <c r="H5662" i="3" s="1" a="1"/>
  <c r="H5662" i="3" s="1"/>
  <c r="G5663" i="3"/>
  <c r="H5663" i="3" s="1" a="1"/>
  <c r="H5663" i="3" s="1"/>
  <c r="G5664" i="3"/>
  <c r="H5664" i="3" s="1" a="1"/>
  <c r="H5664" i="3" s="1"/>
  <c r="G5665" i="3"/>
  <c r="H5665" i="3" s="1" a="1"/>
  <c r="H5665" i="3" s="1"/>
  <c r="G5666" i="3"/>
  <c r="H5666" i="3" s="1" a="1"/>
  <c r="H5666" i="3" s="1"/>
  <c r="G5667" i="3"/>
  <c r="H5667" i="3" s="1" a="1"/>
  <c r="H5667" i="3" s="1"/>
  <c r="G5668" i="3"/>
  <c r="H5668" i="3" s="1" a="1"/>
  <c r="H5668" i="3" s="1"/>
  <c r="G5669" i="3"/>
  <c r="H5669" i="3" s="1" a="1"/>
  <c r="H5669" i="3" s="1"/>
  <c r="G5670" i="3"/>
  <c r="H5670" i="3" s="1" a="1"/>
  <c r="H5670" i="3" s="1"/>
  <c r="G5671" i="3"/>
  <c r="H5671" i="3" s="1" a="1"/>
  <c r="H5671" i="3" s="1"/>
  <c r="G5672" i="3"/>
  <c r="H5672" i="3" s="1" a="1"/>
  <c r="H5672" i="3" s="1"/>
  <c r="G5673" i="3"/>
  <c r="H5673" i="3" s="1" a="1"/>
  <c r="H5673" i="3" s="1"/>
  <c r="G5674" i="3"/>
  <c r="H5674" i="3" s="1" a="1"/>
  <c r="H5674" i="3" s="1"/>
  <c r="G5675" i="3"/>
  <c r="H5675" i="3" s="1" a="1"/>
  <c r="H5675" i="3" s="1"/>
  <c r="G5676" i="3"/>
  <c r="H5676" i="3" s="1" a="1"/>
  <c r="H5676" i="3" s="1"/>
  <c r="G5677" i="3"/>
  <c r="H5677" i="3" s="1" a="1"/>
  <c r="H5677" i="3" s="1"/>
  <c r="G5678" i="3"/>
  <c r="H5678" i="3" s="1" a="1"/>
  <c r="H5678" i="3" s="1"/>
  <c r="G5679" i="3"/>
  <c r="H5679" i="3" s="1" a="1"/>
  <c r="H5679" i="3" s="1"/>
  <c r="G5680" i="3"/>
  <c r="H5680" i="3" s="1" a="1"/>
  <c r="H5680" i="3" s="1"/>
  <c r="G5681" i="3"/>
  <c r="H5681" i="3" s="1" a="1"/>
  <c r="H5681" i="3" s="1"/>
  <c r="G5682" i="3"/>
  <c r="H5682" i="3" s="1" a="1"/>
  <c r="H5682" i="3" s="1"/>
  <c r="G5683" i="3"/>
  <c r="H5683" i="3" s="1" a="1"/>
  <c r="H5683" i="3" s="1"/>
  <c r="G5684" i="3"/>
  <c r="H5684" i="3" s="1" a="1"/>
  <c r="H5684" i="3" s="1"/>
  <c r="G5685" i="3"/>
  <c r="H5685" i="3" s="1" a="1"/>
  <c r="H5685" i="3" s="1"/>
  <c r="G5686" i="3"/>
  <c r="H5686" i="3" s="1" a="1"/>
  <c r="H5686" i="3" s="1"/>
  <c r="G5687" i="3"/>
  <c r="H5687" i="3" s="1" a="1"/>
  <c r="H5687" i="3" s="1"/>
  <c r="G5688" i="3"/>
  <c r="H5688" i="3" s="1" a="1"/>
  <c r="H5688" i="3" s="1"/>
  <c r="G5689" i="3"/>
  <c r="H5689" i="3" s="1" a="1"/>
  <c r="H5689" i="3" s="1"/>
  <c r="G5690" i="3"/>
  <c r="H5690" i="3" s="1" a="1"/>
  <c r="H5690" i="3" s="1"/>
  <c r="G5691" i="3"/>
  <c r="H5691" i="3" s="1" a="1"/>
  <c r="H5691" i="3" s="1"/>
  <c r="G5692" i="3"/>
  <c r="H5692" i="3" s="1" a="1"/>
  <c r="H5692" i="3" s="1"/>
  <c r="G5693" i="3"/>
  <c r="H5693" i="3" s="1" a="1"/>
  <c r="H5693" i="3" s="1"/>
  <c r="G5694" i="3"/>
  <c r="H5694" i="3" s="1" a="1"/>
  <c r="H5694" i="3" s="1"/>
  <c r="G5695" i="3"/>
  <c r="H5695" i="3" s="1" a="1"/>
  <c r="H5695" i="3" s="1"/>
  <c r="G5696" i="3"/>
  <c r="H5696" i="3" s="1" a="1"/>
  <c r="H5696" i="3" s="1"/>
  <c r="G5704" i="3"/>
  <c r="H5704" i="3" s="1" a="1"/>
  <c r="H5704" i="3" s="1"/>
  <c r="G5705" i="3"/>
  <c r="H5705" i="3" s="1" a="1"/>
  <c r="H5705" i="3" s="1"/>
  <c r="G5706" i="3"/>
  <c r="H5706" i="3" s="1" a="1"/>
  <c r="H5706" i="3" s="1"/>
  <c r="G5707" i="3"/>
  <c r="H5707" i="3" s="1" a="1"/>
  <c r="H5707" i="3" s="1"/>
  <c r="G5708" i="3"/>
  <c r="H5708" i="3" s="1" a="1"/>
  <c r="H5708" i="3" s="1"/>
  <c r="G5709" i="3"/>
  <c r="H5709" i="3" s="1" a="1"/>
  <c r="H5709" i="3" s="1"/>
  <c r="G5710" i="3"/>
  <c r="H5710" i="3" s="1" a="1"/>
  <c r="H5710" i="3" s="1"/>
  <c r="G5736" i="3"/>
  <c r="H5736" i="3" s="1" a="1"/>
  <c r="H5736" i="3" s="1"/>
  <c r="G5737" i="3"/>
  <c r="H5737" i="3" s="1" a="1"/>
  <c r="H5737" i="3" s="1"/>
  <c r="G5738" i="3"/>
  <c r="H5738" i="3" s="1" a="1"/>
  <c r="H5738" i="3" s="1"/>
  <c r="G5739" i="3"/>
  <c r="H5739" i="3" s="1" a="1"/>
  <c r="H5739" i="3" s="1"/>
  <c r="G5740" i="3"/>
  <c r="H5740" i="3" s="1" a="1"/>
  <c r="H5740" i="3" s="1"/>
  <c r="G5741" i="3"/>
  <c r="H5741" i="3" s="1" a="1"/>
  <c r="H5741" i="3" s="1"/>
  <c r="G5742" i="3"/>
  <c r="H5742" i="3" s="1" a="1"/>
  <c r="H5742" i="3" s="1"/>
  <c r="G5743" i="3"/>
  <c r="H5743" i="3" s="1" a="1"/>
  <c r="H5743" i="3" s="1"/>
  <c r="G5744" i="3"/>
  <c r="H5744" i="3" s="1" a="1"/>
  <c r="H5744" i="3" s="1"/>
  <c r="G5745" i="3"/>
  <c r="H5745" i="3" s="1" a="1"/>
  <c r="H5745" i="3" s="1"/>
  <c r="G5746" i="3"/>
  <c r="H5746" i="3" s="1" a="1"/>
  <c r="H5746" i="3" s="1"/>
  <c r="G5747" i="3"/>
  <c r="H5747" i="3" s="1" a="1"/>
  <c r="H5747" i="3" s="1"/>
  <c r="G5748" i="3"/>
  <c r="H5748" i="3" s="1" a="1"/>
  <c r="H5748" i="3" s="1"/>
  <c r="G5749" i="3"/>
  <c r="H5749" i="3" s="1" a="1"/>
  <c r="H5749" i="3" s="1"/>
  <c r="G5750" i="3"/>
  <c r="H5750" i="3" s="1" a="1"/>
  <c r="H5750" i="3" s="1"/>
  <c r="G5751" i="3"/>
  <c r="H5751" i="3" s="1" a="1"/>
  <c r="H5751" i="3" s="1"/>
  <c r="G5752" i="3"/>
  <c r="H5752" i="3" s="1" a="1"/>
  <c r="H5752" i="3" s="1"/>
  <c r="G5753" i="3"/>
  <c r="H5753" i="3" s="1" a="1"/>
  <c r="H5753" i="3" s="1"/>
  <c r="G5754" i="3"/>
  <c r="H5754" i="3" s="1" a="1"/>
  <c r="H5754" i="3" s="1"/>
  <c r="G5755" i="3"/>
  <c r="H5755" i="3" s="1" a="1"/>
  <c r="H5755" i="3" s="1"/>
  <c r="G5756" i="3"/>
  <c r="H5756" i="3" s="1" a="1"/>
  <c r="H5756" i="3" s="1"/>
  <c r="G5757" i="3"/>
  <c r="H5757" i="3" s="1" a="1"/>
  <c r="H5757" i="3" s="1"/>
  <c r="G5758" i="3"/>
  <c r="H5758" i="3" s="1" a="1"/>
  <c r="H5758" i="3" s="1"/>
  <c r="G5759" i="3"/>
  <c r="H5759" i="3" s="1" a="1"/>
  <c r="H5759" i="3" s="1"/>
  <c r="G5760" i="3"/>
  <c r="H5760" i="3" s="1" a="1"/>
  <c r="H5760" i="3" s="1"/>
  <c r="G44" i="3"/>
  <c r="H44" i="3" s="1" a="1"/>
  <c r="H44" i="3" s="1"/>
  <c r="G45" i="3"/>
  <c r="H45" i="3" s="1" a="1"/>
  <c r="H45" i="3" s="1"/>
  <c r="G46" i="3"/>
  <c r="H46" i="3" s="1" a="1"/>
  <c r="H46" i="3" s="1"/>
  <c r="G47" i="3"/>
  <c r="H47" i="3" s="1" a="1"/>
  <c r="H47" i="3" s="1"/>
  <c r="G48" i="3"/>
  <c r="H48" i="3" s="1" a="1"/>
  <c r="H48" i="3" s="1"/>
  <c r="G49" i="3"/>
  <c r="H49" i="3" s="1" a="1"/>
  <c r="H49" i="3" s="1"/>
  <c r="G50" i="3"/>
  <c r="H50" i="3" s="1" a="1"/>
  <c r="H50" i="3" s="1"/>
  <c r="G51" i="3"/>
  <c r="H51" i="3" s="1" a="1"/>
  <c r="H51" i="3" s="1"/>
  <c r="G52" i="3"/>
  <c r="H52" i="3" s="1" a="1"/>
  <c r="H52" i="3" s="1"/>
  <c r="G53" i="3"/>
  <c r="H53" i="3" s="1" a="1"/>
  <c r="H53" i="3" s="1"/>
  <c r="G54" i="3"/>
  <c r="H54" i="3" s="1" a="1"/>
  <c r="H54" i="3" s="1"/>
  <c r="G55" i="3"/>
  <c r="H55" i="3" s="1" a="1"/>
  <c r="H55" i="3" s="1"/>
  <c r="G56" i="3"/>
  <c r="H56" i="3" s="1" a="1"/>
  <c r="H56" i="3" s="1"/>
  <c r="G57" i="3"/>
  <c r="H57" i="3" s="1" a="1"/>
  <c r="H57" i="3" s="1"/>
  <c r="G58" i="3"/>
  <c r="H58" i="3" s="1" a="1"/>
  <c r="H58" i="3" s="1"/>
  <c r="G59" i="3"/>
  <c r="H59" i="3" s="1" a="1"/>
  <c r="H59" i="3" s="1"/>
  <c r="G60" i="3"/>
  <c r="H60" i="3" s="1" a="1"/>
  <c r="H60" i="3" s="1"/>
  <c r="G61" i="3"/>
  <c r="H61" i="3" s="1" a="1"/>
  <c r="H61" i="3" s="1"/>
  <c r="G62" i="3"/>
  <c r="H62" i="3" s="1" a="1"/>
  <c r="H62" i="3" s="1"/>
  <c r="G63" i="3"/>
  <c r="H63" i="3" s="1" a="1"/>
  <c r="H63" i="3" s="1"/>
  <c r="G64" i="3"/>
  <c r="H64" i="3" s="1" a="1"/>
  <c r="H64" i="3" s="1"/>
  <c r="G65" i="3"/>
  <c r="H65" i="3" s="1" a="1"/>
  <c r="H65" i="3" s="1"/>
  <c r="G66" i="3"/>
  <c r="H66" i="3" s="1" a="1"/>
  <c r="H66" i="3" s="1"/>
  <c r="G67" i="3"/>
  <c r="H67" i="3" s="1" a="1"/>
  <c r="H67" i="3" s="1"/>
  <c r="G68" i="3"/>
  <c r="H68" i="3" s="1" a="1"/>
  <c r="H68" i="3" s="1"/>
  <c r="G69" i="3"/>
  <c r="H69" i="3" s="1" a="1"/>
  <c r="H69" i="3" s="1"/>
  <c r="G70" i="3"/>
  <c r="H70" i="3" s="1" a="1"/>
  <c r="H70" i="3" s="1"/>
  <c r="G71" i="3"/>
  <c r="H71" i="3" s="1" a="1"/>
  <c r="H71" i="3" s="1"/>
  <c r="G126" i="3"/>
  <c r="H126" i="3" s="1" a="1"/>
  <c r="H126" i="3" s="1"/>
  <c r="G127" i="3"/>
  <c r="H127" i="3" s="1" a="1"/>
  <c r="H127" i="3" s="1"/>
  <c r="G128" i="3"/>
  <c r="H128" i="3" s="1" a="1"/>
  <c r="H128" i="3" s="1"/>
  <c r="G3" i="3"/>
  <c r="H3" i="3" s="1" a="1"/>
  <c r="H3" i="3" s="1"/>
  <c r="G4" i="3"/>
  <c r="H4" i="3" s="1" a="1"/>
  <c r="H4" i="3" s="1"/>
  <c r="G5" i="3"/>
  <c r="H5" i="3" s="1" a="1"/>
  <c r="H5" i="3" s="1"/>
  <c r="G6" i="3"/>
  <c r="H6" i="3" s="1" a="1"/>
  <c r="H6" i="3" s="1"/>
  <c r="G7" i="3"/>
  <c r="H7" i="3" s="1" a="1"/>
  <c r="H7" i="3" s="1"/>
  <c r="G8" i="3"/>
  <c r="H8" i="3" s="1" a="1"/>
  <c r="H8" i="3" s="1"/>
  <c r="G9" i="3"/>
  <c r="H9" i="3" s="1" a="1"/>
  <c r="H9" i="3" s="1"/>
  <c r="G10" i="3"/>
  <c r="H10" i="3" s="1" a="1"/>
  <c r="H10" i="3" s="1"/>
  <c r="G11" i="3"/>
  <c r="H11" i="3" s="1" a="1"/>
  <c r="H11" i="3" s="1"/>
  <c r="G42" i="3"/>
  <c r="H42" i="3" s="1" a="1"/>
  <c r="H42" i="3" s="1"/>
  <c r="G43" i="3"/>
  <c r="H43" i="3" s="1" a="1"/>
  <c r="H43" i="3" s="1"/>
  <c r="G2" i="3"/>
  <c r="H2" i="3" s="1" a="1"/>
  <c r="H2" i="3" s="1"/>
  <c r="R5132" i="3"/>
  <c r="S5132" i="3" s="1"/>
  <c r="T5132" i="3" s="1"/>
  <c r="L322" i="4"/>
  <c r="L321" i="4"/>
  <c r="L320" i="4"/>
  <c r="L319" i="4"/>
  <c r="L318" i="4"/>
  <c r="L317" i="4"/>
  <c r="L301" i="4"/>
  <c r="L300" i="4"/>
  <c r="L299" i="4"/>
  <c r="M255" i="4"/>
  <c r="M254" i="4"/>
  <c r="M241" i="4"/>
  <c r="M240" i="4"/>
  <c r="M239" i="4"/>
  <c r="L238" i="4"/>
  <c r="L237" i="4"/>
  <c r="L236" i="4"/>
  <c r="L235"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4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7" i="4"/>
  <c r="L6" i="4"/>
  <c r="L5" i="4"/>
  <c r="L4" i="4"/>
  <c r="L3" i="4"/>
  <c r="L2" i="4"/>
  <c r="Q5125" i="3"/>
  <c r="S5125" i="3" s="1"/>
  <c r="T5125" i="3" s="1"/>
  <c r="Q5116" i="3"/>
  <c r="S5116" i="3" s="1"/>
  <c r="T5116" i="3" s="1"/>
  <c r="Q5107" i="3"/>
  <c r="S5107" i="3" s="1"/>
  <c r="T5107" i="3" s="1"/>
  <c r="Q5098" i="3"/>
  <c r="S5098" i="3" s="1"/>
  <c r="T5098" i="3" s="1"/>
  <c r="R4990" i="3"/>
  <c r="S4990" i="3" s="1"/>
  <c r="T4990" i="3" s="1"/>
  <c r="R5013" i="3"/>
  <c r="S5013" i="3" s="1"/>
  <c r="T5013" i="3" s="1"/>
  <c r="R5011" i="3"/>
  <c r="S5011" i="3" s="1"/>
  <c r="T5011" i="3" s="1"/>
  <c r="R4652" i="3"/>
  <c r="S4652" i="3" s="1"/>
  <c r="T4652" i="3" s="1"/>
  <c r="R4648" i="3"/>
  <c r="S4648" i="3" s="1"/>
  <c r="T4648" i="3" s="1"/>
  <c r="Q3809" i="3"/>
  <c r="S3809" i="3" s="1"/>
  <c r="T3809" i="3" s="1"/>
  <c r="R3049" i="3"/>
  <c r="S3049" i="3" s="1"/>
  <c r="T3049" i="3" s="1"/>
  <c r="Q3056" i="3"/>
  <c r="S3056" i="3" s="1"/>
  <c r="T3056" i="3" s="1"/>
  <c r="Q3053" i="3"/>
  <c r="S3053" i="3" s="1"/>
  <c r="T3053" i="3" s="1"/>
  <c r="Q3050" i="3"/>
  <c r="S3050" i="3" s="1"/>
  <c r="T3050" i="3" s="1"/>
  <c r="Q1792" i="3"/>
  <c r="S1792" i="3" s="1"/>
  <c r="T1792" i="3" s="1"/>
  <c r="Q1791" i="3"/>
  <c r="S1791" i="3" s="1"/>
  <c r="T1791" i="3" s="1"/>
  <c r="Q1068" i="3"/>
  <c r="S1068" i="3" s="1"/>
  <c r="T1068" i="3" s="1"/>
  <c r="Q1067" i="3"/>
  <c r="S1067" i="3" s="1"/>
  <c r="T1067" i="3" s="1"/>
  <c r="Q1066" i="3"/>
  <c r="S1066" i="3" s="1"/>
  <c r="T1066" i="3" s="1"/>
  <c r="Q543" i="3"/>
  <c r="S543" i="3" s="1"/>
  <c r="T543" i="3" s="1"/>
  <c r="Q542" i="3"/>
  <c r="S542" i="3" s="1"/>
  <c r="T542" i="3" s="1"/>
  <c r="Q541" i="3"/>
  <c r="S541" i="3" s="1"/>
  <c r="T541" i="3" s="1"/>
  <c r="Q528" i="3"/>
  <c r="S528" i="3" s="1"/>
  <c r="T528" i="3" s="1"/>
  <c r="Q527" i="3"/>
  <c r="S527" i="3" s="1"/>
  <c r="T527" i="3" s="1"/>
  <c r="Q526" i="3"/>
  <c r="S526" i="3" s="1"/>
  <c r="T526" i="3" s="1"/>
  <c r="R435" i="3"/>
  <c r="R456" i="3"/>
  <c r="S456" i="3" s="1"/>
  <c r="T456" i="3" s="1"/>
  <c r="R457" i="3"/>
  <c r="S457" i="3" s="1"/>
  <c r="T457" i="3" s="1"/>
  <c r="R458" i="3"/>
  <c r="S458" i="3" s="1"/>
  <c r="T458" i="3" s="1"/>
  <c r="R459" i="3"/>
  <c r="S459" i="3" s="1"/>
  <c r="T459" i="3" s="1"/>
  <c r="R460" i="3"/>
  <c r="S460" i="3" s="1"/>
  <c r="T460" i="3" s="1"/>
  <c r="R461" i="3"/>
  <c r="S461" i="3" s="1"/>
  <c r="T461" i="3" s="1"/>
  <c r="R462" i="3"/>
  <c r="S462" i="3" s="1"/>
  <c r="T462" i="3" s="1"/>
  <c r="R463" i="3"/>
  <c r="S463" i="3" s="1"/>
  <c r="T463" i="3" s="1"/>
  <c r="Q437" i="3"/>
  <c r="S437" i="3" s="1"/>
  <c r="T437" i="3" s="1"/>
  <c r="Q436" i="3"/>
  <c r="S436" i="3" s="1"/>
  <c r="T436" i="3" s="1"/>
  <c r="Q435" i="3"/>
  <c r="R294" i="3"/>
  <c r="S294" i="3" s="1"/>
  <c r="T294" i="3" s="1"/>
  <c r="R295" i="3"/>
  <c r="S295" i="3" s="1"/>
  <c r="T295" i="3" s="1"/>
  <c r="R293" i="3"/>
  <c r="S293" i="3" s="1"/>
  <c r="T293" i="3" s="1"/>
  <c r="R292" i="3"/>
  <c r="S292" i="3" s="1"/>
  <c r="T292" i="3" s="1"/>
  <c r="R291" i="3"/>
  <c r="S291" i="3" s="1"/>
  <c r="T291" i="3" s="1"/>
  <c r="R128" i="3"/>
  <c r="R127" i="3"/>
  <c r="R126" i="3"/>
  <c r="Q128" i="3"/>
  <c r="Q127" i="3"/>
  <c r="Q126" i="3"/>
  <c r="R46" i="3"/>
  <c r="S46" i="3" s="1"/>
  <c r="T46" i="3" s="1"/>
  <c r="R45" i="3"/>
  <c r="S45" i="3" s="1"/>
  <c r="T45" i="3" s="1"/>
  <c r="R44" i="3"/>
  <c r="S44" i="3" s="1"/>
  <c r="T44" i="3" s="1"/>
  <c r="R43" i="3"/>
  <c r="S43" i="3" s="1"/>
  <c r="T43" i="3" s="1"/>
  <c r="R42" i="3"/>
  <c r="S42" i="3" s="1"/>
  <c r="T42" i="3" s="1"/>
  <c r="R3709" i="3"/>
  <c r="Q3714" i="3"/>
  <c r="S3714" i="3" s="1"/>
  <c r="T3714" i="3" s="1"/>
  <c r="Q3709" i="3"/>
  <c r="R3623" i="3"/>
  <c r="S3623" i="3" s="1"/>
  <c r="T3623" i="3" s="1"/>
  <c r="R3619" i="3"/>
  <c r="Q3624" i="3"/>
  <c r="S3624" i="3" s="1"/>
  <c r="T3624" i="3" s="1"/>
  <c r="Q3622" i="3"/>
  <c r="S3622" i="3" s="1"/>
  <c r="T3622" i="3" s="1"/>
  <c r="Q3621" i="3"/>
  <c r="S3621" i="3" s="1"/>
  <c r="T3621" i="3" s="1"/>
  <c r="Q3620" i="3"/>
  <c r="S3620" i="3" s="1"/>
  <c r="T3620" i="3" s="1"/>
  <c r="Q3694" i="3"/>
  <c r="S3694" i="3" s="1"/>
  <c r="T3694" i="3" s="1"/>
  <c r="Q3688" i="3"/>
  <c r="S3688" i="3" s="1"/>
  <c r="T3688" i="3" s="1"/>
  <c r="Q3685" i="3"/>
  <c r="S3685" i="3" s="1"/>
  <c r="T3685" i="3" s="1"/>
  <c r="Q3682" i="3"/>
  <c r="S3682" i="3" s="1"/>
  <c r="T3682" i="3" s="1"/>
  <c r="Q3681" i="3"/>
  <c r="S3681" i="3" s="1"/>
  <c r="T3681" i="3" s="1"/>
  <c r="Q3680" i="3"/>
  <c r="S3680" i="3" s="1"/>
  <c r="T3680" i="3" s="1"/>
  <c r="Q3676" i="3"/>
  <c r="S3676" i="3" s="1"/>
  <c r="T3676" i="3" s="1"/>
  <c r="Q3670" i="3"/>
  <c r="S3670" i="3" s="1"/>
  <c r="T3670" i="3" s="1"/>
  <c r="Q3667" i="3"/>
  <c r="S3667" i="3" s="1"/>
  <c r="T3667" i="3" s="1"/>
  <c r="Q3664" i="3"/>
  <c r="S3664" i="3" s="1"/>
  <c r="T3664" i="3" s="1"/>
  <c r="Q3663" i="3"/>
  <c r="S3663" i="3" s="1"/>
  <c r="T3663" i="3" s="1"/>
  <c r="Q3662" i="3"/>
  <c r="S3662" i="3" s="1"/>
  <c r="T3662" i="3" s="1"/>
  <c r="Q3658" i="3"/>
  <c r="S3658" i="3" s="1"/>
  <c r="T3658" i="3" s="1"/>
  <c r="Q3652" i="3"/>
  <c r="S3652" i="3" s="1"/>
  <c r="T3652" i="3" s="1"/>
  <c r="Q3649" i="3"/>
  <c r="S3649" i="3" s="1"/>
  <c r="T3649" i="3" s="1"/>
  <c r="Q3646" i="3"/>
  <c r="S3646" i="3" s="1"/>
  <c r="T3646" i="3" s="1"/>
  <c r="Q3645" i="3"/>
  <c r="S3645" i="3" s="1"/>
  <c r="T3645" i="3" s="1"/>
  <c r="Q3644" i="3"/>
  <c r="S3644" i="3" s="1"/>
  <c r="T3644" i="3" s="1"/>
  <c r="Q3642" i="3"/>
  <c r="S3642" i="3" s="1"/>
  <c r="T3642" i="3" s="1"/>
  <c r="Q3640" i="3"/>
  <c r="S3640" i="3" s="1"/>
  <c r="T3640" i="3" s="1"/>
  <c r="Q3639" i="3"/>
  <c r="S3639" i="3" s="1"/>
  <c r="T3639" i="3" s="1"/>
  <c r="Q3638" i="3"/>
  <c r="S3638" i="3" s="1"/>
  <c r="T3638" i="3" s="1"/>
  <c r="Q3636" i="3"/>
  <c r="S3636" i="3" s="1"/>
  <c r="T3636" i="3" s="1"/>
  <c r="Q3634" i="3"/>
  <c r="S3634" i="3" s="1"/>
  <c r="T3634" i="3" s="1"/>
  <c r="Q3633" i="3"/>
  <c r="S3633" i="3" s="1"/>
  <c r="T3633" i="3" s="1"/>
  <c r="Q3632" i="3"/>
  <c r="S3632" i="3" s="1"/>
  <c r="T3632" i="3" s="1"/>
  <c r="Q3626" i="3"/>
  <c r="S3626" i="3" s="1"/>
  <c r="T3626" i="3" s="1"/>
  <c r="Q3627" i="3"/>
  <c r="S3627" i="3" s="1"/>
  <c r="T3627" i="3" s="1"/>
  <c r="Q3628" i="3"/>
  <c r="S3628" i="3" s="1"/>
  <c r="T3628" i="3" s="1"/>
  <c r="Q3630" i="3"/>
  <c r="S3630" i="3" s="1"/>
  <c r="T3630" i="3" s="1"/>
  <c r="R3291" i="3"/>
  <c r="S3291" i="3" s="1"/>
  <c r="T3291" i="3" s="1"/>
  <c r="R3064" i="3"/>
  <c r="Q3112" i="3"/>
  <c r="S3112" i="3" s="1"/>
  <c r="T3112" i="3" s="1"/>
  <c r="Q3109" i="3"/>
  <c r="S3109" i="3" s="1"/>
  <c r="T3109" i="3" s="1"/>
  <c r="Q3106" i="3"/>
  <c r="S3106" i="3" s="1"/>
  <c r="T3106" i="3" s="1"/>
  <c r="Q3098" i="3"/>
  <c r="S3098" i="3" s="1"/>
  <c r="T3098" i="3" s="1"/>
  <c r="Q3095" i="3"/>
  <c r="S3095" i="3" s="1"/>
  <c r="T3095" i="3" s="1"/>
  <c r="Q3092" i="3"/>
  <c r="S3092" i="3" s="1"/>
  <c r="T3092" i="3" s="1"/>
  <c r="Q3084" i="3"/>
  <c r="S3084" i="3" s="1"/>
  <c r="T3084" i="3" s="1"/>
  <c r="Q3081" i="3"/>
  <c r="S3081" i="3" s="1"/>
  <c r="T3081" i="3" s="1"/>
  <c r="Q3078" i="3"/>
  <c r="S3078" i="3" s="1"/>
  <c r="T3078" i="3" s="1"/>
  <c r="Q3070" i="3"/>
  <c r="S3070" i="3" s="1"/>
  <c r="T3070" i="3" s="1"/>
  <c r="Q3067" i="3"/>
  <c r="S3067" i="3" s="1"/>
  <c r="T3067" i="3" s="1"/>
  <c r="Q3064" i="3"/>
  <c r="R3038" i="3"/>
  <c r="R3037" i="3"/>
  <c r="R3036" i="3"/>
  <c r="R3035" i="3"/>
  <c r="Q3044" i="3"/>
  <c r="S3044" i="3" s="1"/>
  <c r="T3044" i="3" s="1"/>
  <c r="Q3043" i="3"/>
  <c r="S3043" i="3" s="1"/>
  <c r="T3043" i="3" s="1"/>
  <c r="Q3042" i="3"/>
  <c r="S3042" i="3" s="1"/>
  <c r="T3042" i="3" s="1"/>
  <c r="Q3041" i="3"/>
  <c r="S3041" i="3" s="1"/>
  <c r="T3041" i="3" s="1"/>
  <c r="Q3040" i="3"/>
  <c r="S3040" i="3" s="1"/>
  <c r="T3040" i="3" s="1"/>
  <c r="Q3039" i="3"/>
  <c r="S3039" i="3" s="1"/>
  <c r="T3039" i="3" s="1"/>
  <c r="Q3038" i="3"/>
  <c r="Q3037" i="3"/>
  <c r="Q3036" i="3"/>
  <c r="Q3035" i="3"/>
  <c r="R2391" i="3"/>
  <c r="Q2418" i="3"/>
  <c r="S2418" i="3" s="1"/>
  <c r="T2418" i="3" s="1"/>
  <c r="Q2409" i="3"/>
  <c r="S2409" i="3" s="1"/>
  <c r="T2409" i="3" s="1"/>
  <c r="Q2400" i="3"/>
  <c r="S2400" i="3" s="1"/>
  <c r="T2400" i="3" s="1"/>
  <c r="Q2391" i="3"/>
  <c r="R1852" i="3"/>
  <c r="R1851" i="3"/>
  <c r="R1850" i="3"/>
  <c r="S1850" i="3" s="1"/>
  <c r="T1850" i="3" s="1"/>
  <c r="R1837" i="3"/>
  <c r="R1836" i="3"/>
  <c r="R1835" i="3"/>
  <c r="S1835" i="3" s="1"/>
  <c r="T1835" i="3" s="1"/>
  <c r="R1822" i="3"/>
  <c r="R1821" i="3"/>
  <c r="R1820" i="3"/>
  <c r="S1820" i="3" s="1"/>
  <c r="T1820" i="3" s="1"/>
  <c r="R1807" i="3"/>
  <c r="R1806" i="3"/>
  <c r="R1805" i="3"/>
  <c r="S1805" i="3" s="1"/>
  <c r="T1805" i="3" s="1"/>
  <c r="Q1852" i="3"/>
  <c r="Q1851" i="3"/>
  <c r="Q1837" i="3"/>
  <c r="Q1836" i="3"/>
  <c r="Q1822" i="3"/>
  <c r="Q1821" i="3"/>
  <c r="Q1807" i="3"/>
  <c r="Q1806" i="3"/>
  <c r="R1089" i="3"/>
  <c r="R1088" i="3"/>
  <c r="R1087" i="3"/>
  <c r="R1110" i="3"/>
  <c r="R1109" i="3"/>
  <c r="R1108" i="3"/>
  <c r="R1131" i="3"/>
  <c r="R1130" i="3"/>
  <c r="R1129" i="3"/>
  <c r="R1152" i="3"/>
  <c r="R1151" i="3"/>
  <c r="R1150" i="3"/>
  <c r="Q1152" i="3"/>
  <c r="Q1151" i="3"/>
  <c r="Q1150" i="3"/>
  <c r="Q1131" i="3"/>
  <c r="Q1130" i="3"/>
  <c r="Q1129" i="3"/>
  <c r="Q1110" i="3"/>
  <c r="Q1109" i="3"/>
  <c r="Q1108" i="3"/>
  <c r="Q1089" i="3"/>
  <c r="Q1088" i="3"/>
  <c r="Q1087" i="3"/>
  <c r="R852" i="3"/>
  <c r="R851" i="3"/>
  <c r="R850" i="3"/>
  <c r="R846" i="3"/>
  <c r="R845" i="3"/>
  <c r="R844" i="3"/>
  <c r="R891" i="3"/>
  <c r="R890" i="3"/>
  <c r="R889" i="3"/>
  <c r="R886" i="3"/>
  <c r="R885" i="3"/>
  <c r="R884" i="3"/>
  <c r="R883" i="3"/>
  <c r="R930" i="3"/>
  <c r="R929" i="3"/>
  <c r="R928" i="3"/>
  <c r="R926" i="3"/>
  <c r="R925" i="3"/>
  <c r="R924" i="3"/>
  <c r="R923" i="3"/>
  <c r="R922" i="3"/>
  <c r="Q954" i="3"/>
  <c r="S954" i="3" s="1"/>
  <c r="T954" i="3" s="1"/>
  <c r="Q953" i="3"/>
  <c r="S953" i="3" s="1"/>
  <c r="T953" i="3" s="1"/>
  <c r="Q952" i="3"/>
  <c r="S952" i="3" s="1"/>
  <c r="T952" i="3" s="1"/>
  <c r="Q945" i="3"/>
  <c r="S945" i="3" s="1"/>
  <c r="T945" i="3" s="1"/>
  <c r="Q944" i="3"/>
  <c r="S944" i="3" s="1"/>
  <c r="T944" i="3" s="1"/>
  <c r="Q943" i="3"/>
  <c r="S943" i="3" s="1"/>
  <c r="T943" i="3" s="1"/>
  <c r="Q933" i="3"/>
  <c r="S933" i="3" s="1"/>
  <c r="T933" i="3" s="1"/>
  <c r="Q932" i="3"/>
  <c r="S932" i="3" s="1"/>
  <c r="T932" i="3" s="1"/>
  <c r="Q931" i="3"/>
  <c r="S931" i="3" s="1"/>
  <c r="T931" i="3" s="1"/>
  <c r="Q930" i="3"/>
  <c r="Q929" i="3"/>
  <c r="Q928" i="3"/>
  <c r="Q927" i="3"/>
  <c r="S927" i="3" s="1"/>
  <c r="T927" i="3" s="1"/>
  <c r="Q926" i="3"/>
  <c r="Q925" i="3"/>
  <c r="Q891" i="3"/>
  <c r="Q890" i="3"/>
  <c r="Q889" i="3"/>
  <c r="Q888" i="3"/>
  <c r="S888" i="3" s="1"/>
  <c r="T888" i="3" s="1"/>
  <c r="Q887" i="3"/>
  <c r="S887" i="3" s="1"/>
  <c r="T887" i="3" s="1"/>
  <c r="Q886" i="3"/>
  <c r="Q894" i="3"/>
  <c r="S894" i="3" s="1"/>
  <c r="T894" i="3" s="1"/>
  <c r="Q893" i="3"/>
  <c r="S893" i="3" s="1"/>
  <c r="T893" i="3" s="1"/>
  <c r="Q892" i="3"/>
  <c r="S892" i="3" s="1"/>
  <c r="T892" i="3" s="1"/>
  <c r="Q915" i="3"/>
  <c r="S915" i="3" s="1"/>
  <c r="T915" i="3" s="1"/>
  <c r="Q914" i="3"/>
  <c r="S914" i="3" s="1"/>
  <c r="T914" i="3" s="1"/>
  <c r="Q913" i="3"/>
  <c r="S913" i="3" s="1"/>
  <c r="T913" i="3" s="1"/>
  <c r="Q906" i="3"/>
  <c r="S906" i="3" s="1"/>
  <c r="T906" i="3" s="1"/>
  <c r="Q905" i="3"/>
  <c r="S905" i="3" s="1"/>
  <c r="T905" i="3" s="1"/>
  <c r="Q904" i="3"/>
  <c r="S904" i="3" s="1"/>
  <c r="T904" i="3" s="1"/>
  <c r="Q852" i="3"/>
  <c r="Q851" i="3"/>
  <c r="Q850" i="3"/>
  <c r="Q849" i="3"/>
  <c r="S849" i="3" s="1"/>
  <c r="T849" i="3" s="1"/>
  <c r="Q848" i="3"/>
  <c r="S848" i="3" s="1"/>
  <c r="T848" i="3" s="1"/>
  <c r="Q876" i="3"/>
  <c r="S876" i="3" s="1"/>
  <c r="T876" i="3" s="1"/>
  <c r="Q875" i="3"/>
  <c r="S875" i="3" s="1"/>
  <c r="T875" i="3" s="1"/>
  <c r="Q874" i="3"/>
  <c r="S874" i="3" s="1"/>
  <c r="T874" i="3" s="1"/>
  <c r="Q867" i="3"/>
  <c r="S867" i="3" s="1"/>
  <c r="T867" i="3" s="1"/>
  <c r="Q866" i="3"/>
  <c r="S866" i="3" s="1"/>
  <c r="T866" i="3" s="1"/>
  <c r="Q865" i="3"/>
  <c r="S865" i="3" s="1"/>
  <c r="T865" i="3" s="1"/>
  <c r="Q855" i="3"/>
  <c r="S855" i="3" s="1"/>
  <c r="T855" i="3" s="1"/>
  <c r="Q854" i="3"/>
  <c r="S854" i="3" s="1"/>
  <c r="T854" i="3" s="1"/>
  <c r="Q856" i="3"/>
  <c r="Q633" i="3"/>
  <c r="S633" i="3" s="1"/>
  <c r="T633" i="3" s="1"/>
  <c r="Q632" i="3"/>
  <c r="S632" i="3" s="1"/>
  <c r="T632" i="3" s="1"/>
  <c r="Q631" i="3"/>
  <c r="S631" i="3" s="1"/>
  <c r="T631" i="3" s="1"/>
  <c r="Q618" i="3"/>
  <c r="S618" i="3" s="1"/>
  <c r="T618" i="3" s="1"/>
  <c r="Q617" i="3"/>
  <c r="S617" i="3" s="1"/>
  <c r="T617" i="3" s="1"/>
  <c r="Q616" i="3"/>
  <c r="S616" i="3" s="1"/>
  <c r="T616" i="3" s="1"/>
  <c r="Q573" i="3"/>
  <c r="S573" i="3" s="1"/>
  <c r="T573" i="3" s="1"/>
  <c r="Q572" i="3"/>
  <c r="S572" i="3" s="1"/>
  <c r="T572" i="3" s="1"/>
  <c r="Q571" i="3"/>
  <c r="S571" i="3" s="1"/>
  <c r="T571" i="3" s="1"/>
  <c r="Q588" i="3"/>
  <c r="S588" i="3" s="1"/>
  <c r="T588" i="3" s="1"/>
  <c r="Q587" i="3"/>
  <c r="S587" i="3" s="1"/>
  <c r="T587" i="3" s="1"/>
  <c r="Q586" i="3"/>
  <c r="S586" i="3" s="1"/>
  <c r="T586" i="3" s="1"/>
  <c r="Q473" i="3"/>
  <c r="Q472" i="3"/>
  <c r="Q471" i="3"/>
  <c r="R473" i="3"/>
  <c r="R472" i="3"/>
  <c r="R471" i="3"/>
  <c r="Q455" i="3"/>
  <c r="Q454" i="3"/>
  <c r="Q453" i="3"/>
  <c r="R146" i="3"/>
  <c r="R145" i="3"/>
  <c r="R144" i="3"/>
  <c r="Q164" i="3"/>
  <c r="S164" i="3" s="1"/>
  <c r="T164" i="3" s="1"/>
  <c r="Q163" i="3"/>
  <c r="S163" i="3" s="1"/>
  <c r="T163" i="3" s="1"/>
  <c r="Q162" i="3"/>
  <c r="S162" i="3" s="1"/>
  <c r="T162" i="3" s="1"/>
  <c r="Q146" i="3"/>
  <c r="Q145" i="3"/>
  <c r="Q144" i="3"/>
  <c r="R52" i="3"/>
  <c r="S52" i="3" s="1"/>
  <c r="T52" i="3" s="1"/>
  <c r="R47" i="3"/>
  <c r="S47" i="3" s="1"/>
  <c r="T47" i="3" s="1"/>
  <c r="R3779" i="3"/>
  <c r="S3779" i="3" s="1"/>
  <c r="T3779" i="3" s="1"/>
  <c r="R3778" i="3"/>
  <c r="S3778" i="3" s="1"/>
  <c r="T3778" i="3" s="1"/>
  <c r="R3777" i="3"/>
  <c r="S3777" i="3" s="1"/>
  <c r="T3777" i="3" s="1"/>
  <c r="R3776" i="3"/>
  <c r="S3776" i="3" s="1"/>
  <c r="T3776" i="3" s="1"/>
  <c r="R3775" i="3"/>
  <c r="S3775" i="3" s="1"/>
  <c r="T3775" i="3" s="1"/>
  <c r="R3774" i="3"/>
  <c r="S3774" i="3" s="1"/>
  <c r="T3774" i="3" s="1"/>
  <c r="R3773" i="3"/>
  <c r="S3773" i="3" s="1"/>
  <c r="T3773" i="3" s="1"/>
  <c r="R3772" i="3"/>
  <c r="S3772" i="3" s="1"/>
  <c r="T3772" i="3" s="1"/>
  <c r="R3769" i="3"/>
  <c r="S3769" i="3" s="1"/>
  <c r="T3769" i="3" s="1"/>
  <c r="R3770" i="3"/>
  <c r="S3770" i="3" s="1"/>
  <c r="T3770" i="3" s="1"/>
  <c r="R3771" i="3"/>
  <c r="S3771" i="3" s="1"/>
  <c r="T3771" i="3" s="1"/>
  <c r="R3768" i="3"/>
  <c r="S3768" i="3" s="1"/>
  <c r="T3768" i="3" s="1"/>
  <c r="S3697" i="3" l="1"/>
  <c r="T3697" i="3" s="1"/>
  <c r="Q3553" i="3"/>
  <c r="S3553" i="3" s="1"/>
  <c r="T3553" i="3" s="1"/>
  <c r="Q3559" i="3"/>
  <c r="S3559" i="3" s="1"/>
  <c r="T3559" i="3" s="1"/>
  <c r="S3560" i="3"/>
  <c r="T3560" i="3" s="1"/>
  <c r="Q3541" i="3"/>
  <c r="S3541" i="3" s="1"/>
  <c r="T3541" i="3" s="1"/>
  <c r="Q3565" i="3"/>
  <c r="S3565" i="3" s="1"/>
  <c r="T3565" i="3" s="1"/>
  <c r="Q3547" i="3"/>
  <c r="S3547" i="3" s="1"/>
  <c r="T3547" i="3" s="1"/>
  <c r="Q3583" i="3"/>
  <c r="S3583" i="3" s="1"/>
  <c r="T3583" i="3" s="1"/>
  <c r="Q3601" i="3"/>
  <c r="S3601" i="3" s="1"/>
  <c r="T3601" i="3" s="1"/>
  <c r="S3549" i="3"/>
  <c r="T3549" i="3" s="1"/>
  <c r="S3604" i="3"/>
  <c r="T3604" i="3" s="1"/>
  <c r="S3554" i="3"/>
  <c r="T3554" i="3" s="1"/>
  <c r="S3543" i="3"/>
  <c r="T3543" i="3" s="1"/>
  <c r="S2355" i="3"/>
  <c r="T2355" i="3" s="1"/>
  <c r="S1747" i="3"/>
  <c r="T1747" i="3" s="1"/>
  <c r="S1776" i="3"/>
  <c r="T1776" i="3" s="1"/>
  <c r="S1761" i="3"/>
  <c r="T1761" i="3" s="1"/>
  <c r="S1762" i="3"/>
  <c r="T1762" i="3" s="1"/>
  <c r="S1732" i="3"/>
  <c r="T1732" i="3" s="1"/>
  <c r="S1746" i="3"/>
  <c r="T1746" i="3" s="1"/>
  <c r="S1777" i="3"/>
  <c r="T1777" i="3" s="1"/>
  <c r="S1731" i="3"/>
  <c r="T1731" i="3" s="1"/>
  <c r="S1047" i="3"/>
  <c r="T1047" i="3" s="1"/>
  <c r="S984" i="3"/>
  <c r="T984" i="3" s="1"/>
  <c r="S1046" i="3"/>
  <c r="T1046" i="3" s="1"/>
  <c r="S1003" i="3"/>
  <c r="T1003" i="3" s="1"/>
  <c r="S982" i="3"/>
  <c r="T982" i="3" s="1"/>
  <c r="S1026" i="3"/>
  <c r="T1026" i="3" s="1"/>
  <c r="S1004" i="3"/>
  <c r="T1004" i="3" s="1"/>
  <c r="S1024" i="3"/>
  <c r="T1024" i="3" s="1"/>
  <c r="S1005" i="3"/>
  <c r="T1005" i="3" s="1"/>
  <c r="S983" i="3"/>
  <c r="T983" i="3" s="1"/>
  <c r="S1045" i="3"/>
  <c r="T1045" i="3" s="1"/>
  <c r="S1025" i="3"/>
  <c r="T1025" i="3" s="1"/>
  <c r="S375" i="3"/>
  <c r="T375" i="3" s="1"/>
  <c r="S412" i="3"/>
  <c r="T412" i="3" s="1"/>
  <c r="R394" i="3"/>
  <c r="S394" i="3" s="1"/>
  <c r="T394" i="3" s="1"/>
  <c r="S413" i="3"/>
  <c r="T413" i="3" s="1"/>
  <c r="R393" i="3"/>
  <c r="S393" i="3" s="1"/>
  <c r="T393" i="3" s="1"/>
  <c r="S396" i="3"/>
  <c r="T396" i="3" s="1"/>
  <c r="S411" i="3"/>
  <c r="T411" i="3" s="1"/>
  <c r="R395" i="3"/>
  <c r="S395" i="3" s="1"/>
  <c r="T395" i="3" s="1"/>
  <c r="S72" i="3"/>
  <c r="T72" i="3" s="1"/>
  <c r="S73" i="3"/>
  <c r="T73" i="3" s="1"/>
  <c r="S91" i="3"/>
  <c r="T91" i="3" s="1"/>
  <c r="S74" i="3"/>
  <c r="T74" i="3" s="1"/>
  <c r="S92" i="3"/>
  <c r="T92" i="3" s="1"/>
  <c r="S90" i="3"/>
  <c r="T90" i="3" s="1"/>
  <c r="S435" i="3"/>
  <c r="T435" i="3" s="1"/>
  <c r="S890" i="3"/>
  <c r="T890" i="3" s="1"/>
  <c r="S891" i="3"/>
  <c r="T891" i="3" s="1"/>
  <c r="S3038" i="3"/>
  <c r="T3038" i="3" s="1"/>
  <c r="S1087" i="3"/>
  <c r="T1087" i="3" s="1"/>
  <c r="S3064" i="3"/>
  <c r="T3064" i="3" s="1"/>
  <c r="S3035" i="3"/>
  <c r="T3035" i="3" s="1"/>
  <c r="S3036" i="3"/>
  <c r="T3036" i="3" s="1"/>
  <c r="S3037" i="3"/>
  <c r="T3037" i="3" s="1"/>
  <c r="S3709" i="3"/>
  <c r="T3709" i="3" s="1"/>
  <c r="S1088" i="3"/>
  <c r="T1088" i="3" s="1"/>
  <c r="S1806" i="3"/>
  <c r="T1806" i="3" s="1"/>
  <c r="S850" i="3"/>
  <c r="T850" i="3" s="1"/>
  <c r="S1129" i="3"/>
  <c r="T1129" i="3" s="1"/>
  <c r="S851" i="3"/>
  <c r="T851" i="3" s="1"/>
  <c r="S1130" i="3"/>
  <c r="T1130" i="3" s="1"/>
  <c r="S1807" i="3"/>
  <c r="T1807" i="3" s="1"/>
  <c r="S1089" i="3"/>
  <c r="T1089" i="3" s="1"/>
  <c r="S852" i="3"/>
  <c r="T852" i="3" s="1"/>
  <c r="S472" i="3"/>
  <c r="T472" i="3" s="1"/>
  <c r="S1821" i="3"/>
  <c r="T1821" i="3" s="1"/>
  <c r="S2391" i="3"/>
  <c r="T2391" i="3" s="1"/>
  <c r="S929" i="3"/>
  <c r="T929" i="3" s="1"/>
  <c r="S1150" i="3"/>
  <c r="T1150" i="3" s="1"/>
  <c r="S886" i="3"/>
  <c r="T886" i="3" s="1"/>
  <c r="S126" i="3"/>
  <c r="T126" i="3" s="1"/>
  <c r="S1851" i="3"/>
  <c r="T1851" i="3" s="1"/>
  <c r="S1151" i="3"/>
  <c r="T1151" i="3" s="1"/>
  <c r="S1152" i="3"/>
  <c r="T1152" i="3" s="1"/>
  <c r="S1108" i="3"/>
  <c r="T1108" i="3" s="1"/>
  <c r="S127" i="3"/>
  <c r="T127" i="3" s="1"/>
  <c r="S925" i="3"/>
  <c r="T925" i="3" s="1"/>
  <c r="S144" i="3"/>
  <c r="T144" i="3" s="1"/>
  <c r="S926" i="3"/>
  <c r="T926" i="3" s="1"/>
  <c r="S1109" i="3"/>
  <c r="T1109" i="3" s="1"/>
  <c r="S1822" i="3"/>
  <c r="T1822" i="3" s="1"/>
  <c r="S128" i="3"/>
  <c r="T128" i="3" s="1"/>
  <c r="S145" i="3"/>
  <c r="T145" i="3" s="1"/>
  <c r="S928" i="3"/>
  <c r="T928" i="3" s="1"/>
  <c r="S1110" i="3"/>
  <c r="T1110" i="3" s="1"/>
  <c r="S146" i="3"/>
  <c r="T146" i="3" s="1"/>
  <c r="S1836" i="3"/>
  <c r="T1836" i="3" s="1"/>
  <c r="S1131" i="3"/>
  <c r="T1131" i="3" s="1"/>
  <c r="S930" i="3"/>
  <c r="T930" i="3" s="1"/>
  <c r="S1837" i="3"/>
  <c r="T1837" i="3" s="1"/>
  <c r="S471" i="3"/>
  <c r="T471" i="3" s="1"/>
  <c r="Q853" i="3"/>
  <c r="S853" i="3" s="1"/>
  <c r="T853" i="3" s="1"/>
  <c r="S856" i="3"/>
  <c r="T856" i="3" s="1"/>
  <c r="S1852" i="3"/>
  <c r="T1852" i="3" s="1"/>
  <c r="S473" i="3"/>
  <c r="T473" i="3" s="1"/>
  <c r="S889" i="3"/>
  <c r="T889" i="3" s="1"/>
  <c r="R455" i="3"/>
  <c r="S455" i="3" s="1"/>
  <c r="T455" i="3" s="1"/>
  <c r="R454" i="3"/>
  <c r="S454" i="3" s="1"/>
  <c r="T454" i="3" s="1"/>
  <c r="R453" i="3"/>
  <c r="S453" i="3" s="1"/>
  <c r="T453" i="3" s="1"/>
  <c r="Q3619" i="3"/>
  <c r="S3619" i="3" s="1"/>
  <c r="T3619" i="3" s="1"/>
  <c r="Q3679" i="3"/>
  <c r="S3679" i="3" s="1"/>
  <c r="T3679" i="3" s="1"/>
  <c r="Q3661" i="3"/>
  <c r="S3661" i="3" s="1"/>
  <c r="T3661" i="3" s="1"/>
  <c r="Q3631" i="3"/>
  <c r="S3631" i="3" s="1"/>
  <c r="T3631" i="3" s="1"/>
  <c r="Q3643" i="3"/>
  <c r="S3643" i="3" s="1"/>
  <c r="T3643" i="3" s="1"/>
  <c r="Q3637" i="3"/>
  <c r="S3637" i="3" s="1"/>
  <c r="T3637" i="3" s="1"/>
  <c r="Q3625" i="3"/>
  <c r="S3625" i="3" s="1"/>
  <c r="T3625" i="3" s="1"/>
  <c r="Q922" i="3"/>
  <c r="S922" i="3" s="1"/>
  <c r="T922" i="3" s="1"/>
  <c r="Q923" i="3"/>
  <c r="S923" i="3" s="1"/>
  <c r="T923" i="3" s="1"/>
  <c r="Q846" i="3"/>
  <c r="S846" i="3" s="1"/>
  <c r="T846" i="3" s="1"/>
  <c r="Q885" i="3"/>
  <c r="S885" i="3" s="1"/>
  <c r="T885" i="3" s="1"/>
  <c r="Q845" i="3"/>
  <c r="S845" i="3" s="1"/>
  <c r="T845" i="3" s="1"/>
  <c r="Q924" i="3"/>
  <c r="S924" i="3" s="1"/>
  <c r="T924" i="3" s="1"/>
  <c r="Q883" i="3"/>
  <c r="S883" i="3" s="1"/>
  <c r="T883" i="3" s="1"/>
  <c r="Q884" i="3"/>
  <c r="S884" i="3" s="1"/>
  <c r="T884" i="3" s="1"/>
  <c r="Q847" i="3"/>
  <c r="S847" i="3" s="1"/>
  <c r="T847" i="3" s="1"/>
  <c r="Q844" i="3" l="1"/>
  <c r="S844" i="3" s="1"/>
  <c r="T84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935" authorId="0" shapeId="0" xr:uid="{F8217C71-9609-499D-9A8B-E0A61E245EA4}">
      <text>
        <r>
          <rPr>
            <b/>
            <sz val="9"/>
            <color indexed="81"/>
            <rFont val="Tahoma"/>
            <family val="2"/>
          </rPr>
          <t>user:</t>
        </r>
        <r>
          <rPr>
            <sz val="9"/>
            <color indexed="81"/>
            <rFont val="Tahoma"/>
            <family val="2"/>
          </rPr>
          <t xml:space="preserve">
Beijing Eye study
Handan Eye study
Singapore Chinese Eye study
Singapore Indian eye study
Singapore malay eye study
ural eye and medical study
central india eye and medical study
korean national health and nutrition examination survey
Sankara Nethralaya-diabetic retinopathy epidemiology and molecular genetic study
tsuruoka metabolomics cohort study
</t>
        </r>
      </text>
    </comment>
    <comment ref="A2454" authorId="0" shapeId="0" xr:uid="{6CE0EB6F-6F4A-4497-84EF-07963885E48C}">
      <text>
        <r>
          <rPr>
            <b/>
            <sz val="9"/>
            <color indexed="81"/>
            <rFont val="Tahoma"/>
            <family val="2"/>
          </rPr>
          <t>user:</t>
        </r>
        <r>
          <rPr>
            <sz val="9"/>
            <color indexed="81"/>
            <rFont val="Tahoma"/>
            <family val="2"/>
          </rPr>
          <t xml:space="preserve">
Beijing Eye study
Handan Eye study
Singapore Chinese Eye study
Singapore Indian eye study
Singapore malay eye study
ural eye and medical study
central india eye and medical study
korean national health and nutrition examination survey
Sankara Nethralaya-diabetic retinopathy epidemiology and molecular genetic study
tsuruoka metabolomics cohort study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H66" authorId="0" shapeId="0" xr:uid="{541D5149-3AEF-4FBD-AF06-B364E91CB2EE}">
      <text>
        <r>
          <rPr>
            <b/>
            <sz val="9"/>
            <color indexed="81"/>
            <rFont val="Tahoma"/>
            <family val="2"/>
          </rPr>
          <t>user:</t>
        </r>
        <r>
          <rPr>
            <sz val="9"/>
            <color indexed="81"/>
            <rFont val="Tahoma"/>
            <family val="2"/>
          </rPr>
          <t xml:space="preserve">
Early AMD; presence of
1) soft distinct drusen
2) soft indistinct drusen
3) RPE abnormalitties (atrophy or hypo/hyper pigmentation)
4) both drusen and an RPE abnormality were present</t>
        </r>
      </text>
    </comment>
    <comment ref="H68" authorId="0" shapeId="0" xr:uid="{B63664D8-9365-4217-B182-C234D8E7850E}">
      <text>
        <r>
          <rPr>
            <b/>
            <sz val="9"/>
            <color indexed="81"/>
            <rFont val="Tahoma"/>
            <family val="2"/>
          </rPr>
          <t>user:</t>
        </r>
        <r>
          <rPr>
            <sz val="9"/>
            <color indexed="81"/>
            <rFont val="Tahoma"/>
            <family val="2"/>
          </rPr>
          <t xml:space="preserve">
Early AMD; many hard drusen and retinal pigment epithelium changes, intermediate drusen(64-125um), or large drusen (125-)
Late AMD; subfoveal geographic atrophy or neovascular AMD
Exudative lesion; serous or haemorrhagic detachment of the retinal pigment epithelium or sensory retina, subretinal or sub retinal pigment epithelium haemorrhage or subretinal fibrous scar
</t>
        </r>
        <r>
          <rPr>
            <sz val="9"/>
            <color indexed="81"/>
            <rFont val="돋움"/>
            <family val="3"/>
            <charset val="129"/>
          </rPr>
          <t>양안</t>
        </r>
        <r>
          <rPr>
            <sz val="9"/>
            <color indexed="81"/>
            <rFont val="Tahoma"/>
            <family val="2"/>
          </rPr>
          <t xml:space="preserve"> </t>
        </r>
        <r>
          <rPr>
            <sz val="9"/>
            <color indexed="81"/>
            <rFont val="돋움"/>
            <family val="3"/>
            <charset val="129"/>
          </rPr>
          <t>중</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심한</t>
        </r>
        <r>
          <rPr>
            <sz val="9"/>
            <color indexed="81"/>
            <rFont val="Tahoma"/>
            <family val="2"/>
          </rPr>
          <t xml:space="preserve"> </t>
        </r>
        <r>
          <rPr>
            <sz val="9"/>
            <color indexed="81"/>
            <rFont val="돋움"/>
            <family val="3"/>
            <charset val="129"/>
          </rPr>
          <t>쪽을</t>
        </r>
        <r>
          <rPr>
            <sz val="9"/>
            <color indexed="81"/>
            <rFont val="Tahoma"/>
            <family val="2"/>
          </rPr>
          <t xml:space="preserve"> </t>
        </r>
        <r>
          <rPr>
            <sz val="9"/>
            <color indexed="81"/>
            <rFont val="돋움"/>
            <family val="3"/>
            <charset val="129"/>
          </rPr>
          <t>기준으로</t>
        </r>
        <r>
          <rPr>
            <sz val="9"/>
            <color indexed="81"/>
            <rFont val="Tahoma"/>
            <family val="2"/>
          </rPr>
          <t xml:space="preserve"> </t>
        </r>
        <r>
          <rPr>
            <sz val="9"/>
            <color indexed="81"/>
            <rFont val="돋움"/>
            <family val="3"/>
            <charset val="129"/>
          </rPr>
          <t>평가하였다</t>
        </r>
        <r>
          <rPr>
            <sz val="9"/>
            <color indexed="81"/>
            <rFont val="Tahoma"/>
            <family val="2"/>
          </rPr>
          <t xml:space="preserve">.
</t>
        </r>
      </text>
    </comment>
    <comment ref="F69" authorId="0" shapeId="0" xr:uid="{2E8C0EB1-8E06-4CAF-B0BD-DCAF59981F0D}">
      <text>
        <r>
          <rPr>
            <b/>
            <sz val="9"/>
            <color indexed="81"/>
            <rFont val="Tahoma"/>
            <family val="2"/>
          </rPr>
          <t>user:</t>
        </r>
        <r>
          <rPr>
            <sz val="9"/>
            <color indexed="81"/>
            <rFont val="Tahoma"/>
            <family val="2"/>
          </rPr>
          <t xml:space="preserve">
Singapore Indian Eye Study; Indian, 40-83 years, living in Singapore, 2007.08-2009.12, N=3337
Central India Eye and Medical Study; 2006.04-2008.08, N=3422</t>
        </r>
      </text>
    </comment>
    <comment ref="H69" authorId="0" shapeId="0" xr:uid="{95586C6C-E236-4E25-B6F2-658629AA7459}">
      <text>
        <r>
          <rPr>
            <b/>
            <sz val="9"/>
            <color indexed="81"/>
            <rFont val="Tahoma"/>
            <family val="2"/>
          </rPr>
          <t>user:</t>
        </r>
        <r>
          <rPr>
            <sz val="9"/>
            <color indexed="81"/>
            <rFont val="Tahoma"/>
            <family val="2"/>
          </rPr>
          <t xml:space="preserve">
Early AMD; either any soft drusen and pigmentary abnormalities or large soft drusen(125+um) with a large drusen area (500+um diameter circle) or large soft indistinct drusen in the absence of signs of late AMD
Late AMD; either neovascular AMD(presence of RPE detachment, neurosensory detachment, subretinal or sub-RPE hemorrhages, or intraretinal, subretinal, or sub-RPE scar tissue, or subretinal hemorrhages or hard exudates within the macular area were also considered signs of neovascular AMD) or geographic atrophy.</t>
        </r>
      </text>
    </comment>
    <comment ref="H70" authorId="0" shapeId="0" xr:uid="{523198C4-7395-429A-ACBC-562912834CCD}">
      <text>
        <r>
          <rPr>
            <b/>
            <sz val="9"/>
            <color indexed="81"/>
            <rFont val="Tahoma"/>
            <family val="2"/>
          </rPr>
          <t>user:</t>
        </r>
        <r>
          <rPr>
            <sz val="9"/>
            <color indexed="81"/>
            <rFont val="Tahoma"/>
            <family val="2"/>
          </rPr>
          <t xml:space="preserve">
Early AMD; large drusen (soft distinct and soft indistinct drusen of 125+um in diameter) or RPE pigment abnormalities within the grid in the absence of late AMD in either eye
Late AMD; presence of exudative AMD(RPE detachment or serous detachment of the sensory retina, subretinal or sub-RPE hemorrhages, subretinal fibrous scars or geographic atrophy
</t>
        </r>
      </text>
    </comment>
    <comment ref="H72" authorId="0" shapeId="0" xr:uid="{9F961F51-E361-440E-8C6F-D17AA0297385}">
      <text>
        <r>
          <rPr>
            <b/>
            <sz val="9"/>
            <color indexed="81"/>
            <rFont val="Tahoma"/>
            <family val="2"/>
          </rPr>
          <t>user:</t>
        </r>
        <r>
          <rPr>
            <sz val="9"/>
            <color indexed="81"/>
            <rFont val="Tahoma"/>
            <family val="2"/>
          </rPr>
          <t xml:space="preserve">
Early AMD; Soft drusen or retinal pigment epithelium abnormalities
Late AMD; Neovascular or geographic atrophy</t>
        </r>
      </text>
    </comment>
    <comment ref="H73" authorId="0" shapeId="0" xr:uid="{B9623864-83D9-4784-BA1C-F289C312D4A6}">
      <text>
        <r>
          <rPr>
            <b/>
            <sz val="9"/>
            <color indexed="81"/>
            <rFont val="Tahoma"/>
            <family val="2"/>
          </rPr>
          <t xml:space="preserve">user:
</t>
        </r>
        <r>
          <rPr>
            <sz val="9"/>
            <color indexed="81"/>
            <rFont val="돋움"/>
            <family val="3"/>
            <charset val="129"/>
          </rPr>
          <t>기준이</t>
        </r>
        <r>
          <rPr>
            <sz val="9"/>
            <color indexed="81"/>
            <rFont val="Tahoma"/>
            <family val="2"/>
          </rPr>
          <t xml:space="preserve"> </t>
        </r>
        <r>
          <rPr>
            <sz val="9"/>
            <color indexed="81"/>
            <rFont val="돋움"/>
            <family val="3"/>
            <charset val="129"/>
          </rPr>
          <t>명시되어</t>
        </r>
        <r>
          <rPr>
            <sz val="9"/>
            <color indexed="81"/>
            <rFont val="Tahoma"/>
            <family val="2"/>
          </rPr>
          <t xml:space="preserve"> </t>
        </r>
        <r>
          <rPr>
            <sz val="9"/>
            <color indexed="81"/>
            <rFont val="돋움"/>
            <family val="3"/>
            <charset val="129"/>
          </rPr>
          <t>있지는</t>
        </r>
        <r>
          <rPr>
            <sz val="9"/>
            <color indexed="81"/>
            <rFont val="Tahoma"/>
            <family val="2"/>
          </rPr>
          <t xml:space="preserve"> </t>
        </r>
        <r>
          <rPr>
            <sz val="9"/>
            <color indexed="81"/>
            <rFont val="돋움"/>
            <family val="3"/>
            <charset val="129"/>
          </rPr>
          <t>않음</t>
        </r>
        <r>
          <rPr>
            <sz val="9"/>
            <color indexed="81"/>
            <rFont val="Tahoma"/>
            <family val="2"/>
          </rPr>
          <t xml:space="preserve">
AMD =
&lt;63um</t>
        </r>
        <r>
          <rPr>
            <sz val="9"/>
            <color indexed="81"/>
            <rFont val="돋움"/>
            <family val="3"/>
            <charset val="129"/>
          </rPr>
          <t>의</t>
        </r>
        <r>
          <rPr>
            <sz val="9"/>
            <color indexed="81"/>
            <rFont val="Tahoma"/>
            <family val="2"/>
          </rPr>
          <t xml:space="preserve"> small drusen</t>
        </r>
        <r>
          <rPr>
            <sz val="9"/>
            <color indexed="81"/>
            <rFont val="돋움"/>
            <family val="3"/>
            <charset val="129"/>
          </rPr>
          <t>이</t>
        </r>
        <r>
          <rPr>
            <sz val="9"/>
            <color indexed="81"/>
            <rFont val="Tahoma"/>
            <family val="2"/>
          </rPr>
          <t xml:space="preserve"> 10</t>
        </r>
        <r>
          <rPr>
            <sz val="9"/>
            <color indexed="81"/>
            <rFont val="돋움"/>
            <family val="3"/>
            <charset val="129"/>
          </rPr>
          <t>개</t>
        </r>
        <r>
          <rPr>
            <sz val="9"/>
            <color indexed="81"/>
            <rFont val="Tahoma"/>
            <family val="2"/>
          </rPr>
          <t xml:space="preserve"> </t>
        </r>
        <r>
          <rPr>
            <sz val="9"/>
            <color indexed="81"/>
            <rFont val="돋움"/>
            <family val="3"/>
            <charset val="129"/>
          </rPr>
          <t xml:space="preserve">이상
</t>
        </r>
        <r>
          <rPr>
            <sz val="9"/>
            <color indexed="81"/>
            <rFont val="Tahoma"/>
            <family val="2"/>
          </rPr>
          <t>OR 63-124um</t>
        </r>
        <r>
          <rPr>
            <sz val="9"/>
            <color indexed="81"/>
            <rFont val="돋움"/>
            <family val="3"/>
            <charset val="129"/>
          </rPr>
          <t>의</t>
        </r>
        <r>
          <rPr>
            <sz val="9"/>
            <color indexed="81"/>
            <rFont val="Tahoma"/>
            <family val="2"/>
          </rPr>
          <t xml:space="preserve"> intermediate drusen</t>
        </r>
        <r>
          <rPr>
            <sz val="9"/>
            <color indexed="81"/>
            <rFont val="돋움"/>
            <family val="3"/>
            <charset val="129"/>
          </rPr>
          <t>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 xml:space="preserve">경우
</t>
        </r>
        <r>
          <rPr>
            <sz val="9"/>
            <color indexed="81"/>
            <rFont val="Tahoma"/>
            <family val="2"/>
          </rPr>
          <t xml:space="preserve">OR 125um </t>
        </r>
        <r>
          <rPr>
            <sz val="9"/>
            <color indexed="81"/>
            <rFont val="돋움"/>
            <family val="3"/>
            <charset val="129"/>
          </rPr>
          <t>이상의</t>
        </r>
        <r>
          <rPr>
            <sz val="9"/>
            <color indexed="81"/>
            <rFont val="Tahoma"/>
            <family val="2"/>
          </rPr>
          <t xml:space="preserve"> large drusen</t>
        </r>
        <r>
          <rPr>
            <sz val="9"/>
            <color indexed="81"/>
            <rFont val="돋움"/>
            <family val="3"/>
            <charset val="129"/>
          </rPr>
          <t>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 xml:space="preserve">경우
</t>
        </r>
        <r>
          <rPr>
            <sz val="9"/>
            <color indexed="81"/>
            <rFont val="Tahoma"/>
            <family val="2"/>
          </rPr>
          <t>OR ETDRS grid</t>
        </r>
        <r>
          <rPr>
            <sz val="9"/>
            <color indexed="81"/>
            <rFont val="돋움"/>
            <family val="3"/>
            <charset val="129"/>
          </rPr>
          <t>로</t>
        </r>
        <r>
          <rPr>
            <sz val="9"/>
            <color indexed="81"/>
            <rFont val="Tahoma"/>
            <family val="2"/>
          </rPr>
          <t xml:space="preserve"> 15</t>
        </r>
        <r>
          <rPr>
            <sz val="9"/>
            <color indexed="81"/>
            <rFont val="돋움"/>
            <family val="3"/>
            <charset val="129"/>
          </rPr>
          <t>개</t>
        </r>
        <r>
          <rPr>
            <sz val="9"/>
            <color indexed="81"/>
            <rFont val="Tahoma"/>
            <family val="2"/>
          </rPr>
          <t xml:space="preserve"> </t>
        </r>
        <r>
          <rPr>
            <sz val="9"/>
            <color indexed="81"/>
            <rFont val="돋움"/>
            <family val="3"/>
            <charset val="129"/>
          </rPr>
          <t>이상의</t>
        </r>
        <r>
          <rPr>
            <sz val="9"/>
            <color indexed="81"/>
            <rFont val="Tahoma"/>
            <family val="2"/>
          </rPr>
          <t xml:space="preserve"> intermediate drusen</t>
        </r>
        <r>
          <rPr>
            <sz val="9"/>
            <color indexed="81"/>
            <rFont val="돋움"/>
            <family val="3"/>
            <charset val="129"/>
          </rPr>
          <t>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 xml:space="preserve">경우
</t>
        </r>
        <r>
          <rPr>
            <sz val="9"/>
            <color indexed="81"/>
            <rFont val="Tahoma"/>
            <family val="2"/>
          </rPr>
          <t>Late AMD = Geographic ctrophy or Choroidal neovascularisation</t>
        </r>
      </text>
    </comment>
    <comment ref="H75" authorId="0" shapeId="0" xr:uid="{DE9DAE04-0806-415F-82F7-FD246EF41D83}">
      <text>
        <r>
          <rPr>
            <b/>
            <sz val="9"/>
            <color indexed="81"/>
            <rFont val="Tahoma"/>
            <family val="2"/>
          </rPr>
          <t>user:</t>
        </r>
        <r>
          <rPr>
            <sz val="9"/>
            <color indexed="81"/>
            <rFont val="Tahoma"/>
            <family val="2"/>
          </rPr>
          <t xml:space="preserve">
Early AMD; presence of soft, indistinct, or reticular drusen or that of soft, distinct, drusen plus retinal pigment epithelium abnormalities.
Late AMD; geographic atrophy or neovascular AMD</t>
        </r>
      </text>
    </comment>
    <comment ref="H78" authorId="0" shapeId="0" xr:uid="{09766D8C-3B1E-4F02-A347-B44F47B268CD}">
      <text>
        <r>
          <rPr>
            <b/>
            <sz val="9"/>
            <color indexed="81"/>
            <rFont val="Tahoma"/>
            <family val="2"/>
          </rPr>
          <t>user:</t>
        </r>
        <r>
          <rPr>
            <sz val="9"/>
            <color indexed="81"/>
            <rFont val="Tahoma"/>
            <family val="2"/>
          </rPr>
          <t xml:space="preserve">
Early AMD; presence of any soft drusen and pigmentary abnormalities (increased or decreased retinal pigment) or presence of large soft drusen(125+um) with a large drusen area(500+um) in diameter or large(125+um) indistinct soft drusen in the absence of signs of late AMD
Late AMD; geographic atrophy or exudative AMD including subretinal hemorrhage, subretinal fibrous scar, retinal pigment epithelial detachment, or serous detachment of the sensory retina or signs of treatment for neovascular AMD
</t>
        </r>
      </text>
    </comment>
    <comment ref="E81" authorId="0" shapeId="0" xr:uid="{A609E760-18DC-41BD-A9F9-042C934B59E6}">
      <text>
        <r>
          <rPr>
            <b/>
            <sz val="9"/>
            <color indexed="81"/>
            <rFont val="Tahoma"/>
            <family val="2"/>
          </rPr>
          <t>user:</t>
        </r>
        <r>
          <rPr>
            <sz val="9"/>
            <color indexed="81"/>
            <rFont val="Tahoma"/>
            <family val="2"/>
          </rPr>
          <t xml:space="preserve">
Anglo-Celtic origin, born in Austrailia, the UK or New Zealand (75%)
Southern Europeans, born in Italy, Greece or Malta, who arrived in Australia in the 1950s (25%)
</t>
        </r>
      </text>
    </comment>
    <comment ref="F84" authorId="0" shapeId="0" xr:uid="{8CA1E72C-95A6-4654-BD42-CEFD2552C154}">
      <text>
        <r>
          <rPr>
            <b/>
            <sz val="9"/>
            <color indexed="81"/>
            <rFont val="Tahoma"/>
            <family val="2"/>
          </rPr>
          <t>user:</t>
        </r>
        <r>
          <rPr>
            <sz val="9"/>
            <color indexed="81"/>
            <rFont val="Tahoma"/>
            <family val="2"/>
          </rPr>
          <t xml:space="preserve">
Westmead Hospital (Syndney, Austrailia)</t>
        </r>
      </text>
    </comment>
    <comment ref="G85" authorId="0" shapeId="0" xr:uid="{89F9C6D5-CA82-4BC3-AE1C-3F411DB34F79}">
      <text>
        <r>
          <rPr>
            <b/>
            <sz val="9"/>
            <color indexed="81"/>
            <rFont val="Tahoma"/>
            <family val="2"/>
          </rPr>
          <t>user:</t>
        </r>
        <r>
          <rPr>
            <sz val="9"/>
            <color indexed="81"/>
            <rFont val="Tahoma"/>
            <family val="2"/>
          </rPr>
          <t xml:space="preserve">
Ocular characteristic questionnaire completed by the ophthalmologists</t>
        </r>
      </text>
    </comment>
    <comment ref="H85" authorId="0" shapeId="0" xr:uid="{856A7875-3596-4840-B2C2-669EEAC21F11}">
      <text>
        <r>
          <rPr>
            <b/>
            <sz val="9"/>
            <color indexed="81"/>
            <rFont val="Tahoma"/>
            <family val="2"/>
          </rPr>
          <t>user:</t>
        </r>
        <r>
          <rPr>
            <sz val="9"/>
            <color indexed="81"/>
            <rFont val="Tahoma"/>
            <family val="2"/>
          </rPr>
          <t xml:space="preserve">
Early AMD; soft drusen and/or pigmentary abnormalities
Late AMD; geographic atrophy and/or neovascular AMD</t>
        </r>
      </text>
    </comment>
    <comment ref="H88" authorId="0" shapeId="0" xr:uid="{4949B6D7-EF87-44DF-B3C4-CF12EE935399}">
      <text>
        <r>
          <rPr>
            <b/>
            <sz val="9"/>
            <color indexed="81"/>
            <rFont val="Tahoma"/>
            <family val="2"/>
          </rPr>
          <t>user:</t>
        </r>
        <r>
          <rPr>
            <sz val="9"/>
            <color indexed="81"/>
            <rFont val="Tahoma"/>
            <family val="2"/>
          </rPr>
          <t xml:space="preserve">
Early AMD; presence of drusen (discrete whitish-yellow spots located external to the neuroretina or RPE) or the presence of drusen with RPE pigmentary abnormalities (areas of hyperpigmentation or hypopigmentation)
Late ARM; dry AMD(geographic atrophy of the RPE in the absence of neovascular AMD) or neovascular AMD (RPE detachments, which may be associated with neurosensory retinal detachment, subretinal or sub-RPE neovascular membranes, epiretinal, intraretinal, subretinal, or subpigment epithelial scar/glial tissue or fibrin-like deposits and subretinal hemorrhages not related to other retinal vascular disease)</t>
        </r>
      </text>
    </comment>
    <comment ref="H89" authorId="0" shapeId="0" xr:uid="{16C90FBD-2A80-42D0-A5FE-24149985C09D}">
      <text>
        <r>
          <rPr>
            <b/>
            <sz val="9"/>
            <color indexed="81"/>
            <rFont val="Tahoma"/>
            <family val="2"/>
          </rPr>
          <t>user:</t>
        </r>
        <r>
          <rPr>
            <sz val="9"/>
            <color indexed="81"/>
            <rFont val="Tahoma"/>
            <family val="2"/>
          </rPr>
          <t xml:space="preserve">
Early AMD; AREDS severity step 2-9
Late AMD; central geographic atrophy and choroidal/sub-retinal neovascularisation with scaring or haemorrhage</t>
        </r>
      </text>
    </comment>
    <comment ref="H90" authorId="0" shapeId="0" xr:uid="{CDE0EFEC-F143-489E-8BCE-7C8ABCD51AAB}">
      <text>
        <r>
          <rPr>
            <b/>
            <sz val="9"/>
            <color indexed="81"/>
            <rFont val="Tahoma"/>
            <family val="2"/>
          </rPr>
          <t>user:</t>
        </r>
        <r>
          <rPr>
            <sz val="9"/>
            <color indexed="81"/>
            <rFont val="Tahoma"/>
            <family val="2"/>
          </rPr>
          <t xml:space="preserve">
Early AMD; presence of drusen (discrete whitish-yellow spots located external to the neuroretina or RPE or drusen with RPE abnormalities)
Late AMD; geographic atrophy of the RPE in the absence of neovascular AMD or neovascular AMD (RPE detachments, neurosensory retinal detachment, subretinal or sub-RPE neovascular membranes, epiretinal, intraretinal, subretinal, or subpigment epithelial scar/glial tissue or fibrin-like deposits, and subretinal hemorrhages not related to other retinal vascular disease)</t>
        </r>
      </text>
    </comment>
    <comment ref="E91" authorId="0" shapeId="0" xr:uid="{FC398526-4EF5-435B-988D-62A7CAC74EC9}">
      <text>
        <r>
          <rPr>
            <b/>
            <sz val="9"/>
            <color indexed="81"/>
            <rFont val="Tahoma"/>
            <family val="2"/>
          </rPr>
          <t>user:</t>
        </r>
        <r>
          <rPr>
            <sz val="9"/>
            <color indexed="81"/>
            <rFont val="Tahoma"/>
            <family val="2"/>
          </rPr>
          <t xml:space="preserve">
Oceanian
European
Others (Southeast Asian, Southern and Central Asian, Sub-Saharan African, people of the Americas, North African, Middle Eastern, and Northeast Asian)</t>
        </r>
      </text>
    </comment>
    <comment ref="H94" authorId="0" shapeId="0" xr:uid="{49211DE1-D7EE-447D-BEA7-47F726FA1FBD}">
      <text>
        <r>
          <rPr>
            <b/>
            <sz val="9"/>
            <color indexed="81"/>
            <rFont val="Tahoma"/>
            <family val="2"/>
          </rPr>
          <t>user:</t>
        </r>
        <r>
          <rPr>
            <sz val="9"/>
            <color indexed="81"/>
            <rFont val="Tahoma"/>
            <family val="2"/>
          </rPr>
          <t xml:space="preserve">
Early AMD; presence of large, soft drusen, pigmentation greater than 63um
Late AMD; geographic atrophy or neovascular AMD</t>
        </r>
      </text>
    </comment>
    <comment ref="H99" authorId="0" shapeId="0" xr:uid="{CE610D0F-7E7D-47CF-BF94-C7F5A46F0EFF}">
      <text>
        <r>
          <rPr>
            <b/>
            <sz val="9"/>
            <color indexed="81"/>
            <rFont val="Tahoma"/>
            <family val="2"/>
          </rPr>
          <t>user:</t>
        </r>
        <r>
          <rPr>
            <sz val="9"/>
            <color indexed="81"/>
            <rFont val="Tahoma"/>
            <family val="2"/>
          </rPr>
          <t xml:space="preserve">
Early AMD; drusen(65-125um) with no pigment abnormal
Intermediate AMD; presence of at least one druse (125+um) with any retinal pigment epithelium abnormalities
Late AMD; formation of neovessels and geographic atrophy</t>
        </r>
      </text>
    </comment>
    <comment ref="H100" authorId="0" shapeId="0" xr:uid="{AC36F1C3-FD81-4382-BD45-360D848BBDE1}">
      <text>
        <r>
          <rPr>
            <b/>
            <sz val="9"/>
            <color indexed="81"/>
            <rFont val="Tahoma"/>
            <family val="2"/>
          </rPr>
          <t>user:</t>
        </r>
        <r>
          <rPr>
            <sz val="9"/>
            <color indexed="81"/>
            <rFont val="Tahoma"/>
            <family val="2"/>
          </rPr>
          <t xml:space="preserve">
Early AMD; presence of either soft indistinct or reticular drusen or both soft, distinct drusen plus retinal pigment epithelium abnormalities
Late AMD; presence of neovascular AMD or geographic atrophy. Neovascular AMD included serous or hemorrhagic detachment of the RPE or sensory retina, and the presence of subretinal or sub-RPE hemorrhages or subretinal fibrous scar tissue.</t>
        </r>
      </text>
    </comment>
    <comment ref="H102" authorId="0" shapeId="0" xr:uid="{06C225E2-68A8-4E99-8C90-05FE0F648041}">
      <text>
        <r>
          <rPr>
            <b/>
            <sz val="9"/>
            <color indexed="81"/>
            <rFont val="Tahoma"/>
            <family val="2"/>
          </rPr>
          <t>user:</t>
        </r>
        <r>
          <rPr>
            <sz val="9"/>
            <color indexed="81"/>
            <rFont val="Tahoma"/>
            <family val="2"/>
          </rPr>
          <t xml:space="preserve">
Early AMD; presence of a large drusen (soft distinct or soft indistinct drusen with a diameter &gt;125um and/or RPE abnormality (hyperpigmentation or hypopigmentation) within the grid
Late AMD; presence of exudative AMD or geographic atrophy (GA).</t>
        </r>
      </text>
    </comment>
    <comment ref="H103" authorId="0" shapeId="0" xr:uid="{789F6651-FC11-411B-971A-ED9E29C19B40}">
      <text>
        <r>
          <rPr>
            <b/>
            <sz val="9"/>
            <color indexed="81"/>
            <rFont val="Tahoma"/>
            <family val="2"/>
          </rPr>
          <t>user:</t>
        </r>
        <r>
          <rPr>
            <sz val="9"/>
            <color indexed="81"/>
            <rFont val="Tahoma"/>
            <family val="2"/>
          </rPr>
          <t xml:space="preserve">
0a; No signs of AMD
0b; Hard drusen (&lt;63um, &lt;=10)
0c; Hard drusen (&lt;63um, &gt;10)
1a; Soft distinct drusen (&gt;=63um)
1b; Pigmentary abnormalities only
2a; Soft indistinct drusen (&gt;=125um)
2b; Soft distinct drusen (&gt;=63um) with pigmentary abnormalities
3; Soft indistinct drusen (&gt;=125um) with pigmentary abnormalities
4a; Atrophic AMD
4b; Neovascular AMD
5a; Cannot grade (photo quality)
5b; Cannot grade (obscuring lesion)
Early AMD; 0b-3
Late AMD; 4a-4b</t>
        </r>
      </text>
    </comment>
    <comment ref="H105" authorId="0" shapeId="0" xr:uid="{01509567-B203-41F0-9773-940E7FBF226A}">
      <text>
        <r>
          <rPr>
            <b/>
            <sz val="9"/>
            <color indexed="81"/>
            <rFont val="Tahoma"/>
            <family val="2"/>
          </rPr>
          <t>user:</t>
        </r>
        <r>
          <rPr>
            <sz val="9"/>
            <color indexed="81"/>
            <rFont val="Tahoma"/>
            <family val="2"/>
          </rPr>
          <t xml:space="preserve">
Early AMD; medium-sized drusen (63-125um, diameter) without pigmentary abnormalities. 
Intermediate AMD; presence of large drusen or by pigmentary abnormalities associated with at least medium-sized drusen
Late AMD; neovascular AMD or geographic atrophy</t>
        </r>
      </text>
    </comment>
    <comment ref="F107" authorId="0" shapeId="0" xr:uid="{A9485740-CDE1-4DC7-8618-EF48BD7757EF}">
      <text>
        <r>
          <rPr>
            <b/>
            <sz val="9"/>
            <color indexed="81"/>
            <rFont val="Tahoma"/>
            <family val="2"/>
          </rPr>
          <t>user:</t>
        </r>
        <r>
          <rPr>
            <sz val="9"/>
            <color indexed="81"/>
            <rFont val="Tahoma"/>
            <family val="2"/>
          </rPr>
          <t xml:space="preserve">
</t>
        </r>
        <r>
          <rPr>
            <sz val="9"/>
            <color indexed="81"/>
            <rFont val="돋움"/>
            <family val="3"/>
            <charset val="129"/>
          </rPr>
          <t>포함된</t>
        </r>
        <r>
          <rPr>
            <sz val="9"/>
            <color indexed="81"/>
            <rFont val="Tahoma"/>
            <family val="2"/>
          </rPr>
          <t xml:space="preserve"> 9</t>
        </r>
        <r>
          <rPr>
            <sz val="9"/>
            <color indexed="81"/>
            <rFont val="돋움"/>
            <family val="3"/>
            <charset val="129"/>
          </rPr>
          <t>개의</t>
        </r>
        <r>
          <rPr>
            <sz val="9"/>
            <color indexed="81"/>
            <rFont val="Tahoma"/>
            <family val="2"/>
          </rPr>
          <t xml:space="preserve"> </t>
        </r>
        <r>
          <rPr>
            <sz val="9"/>
            <color indexed="81"/>
            <rFont val="돋움"/>
            <family val="3"/>
            <charset val="129"/>
          </rPr>
          <t>연구는</t>
        </r>
        <r>
          <rPr>
            <sz val="9"/>
            <color indexed="81"/>
            <rFont val="Tahoma"/>
            <family val="2"/>
          </rPr>
          <t xml:space="preserve"> </t>
        </r>
        <r>
          <rPr>
            <sz val="9"/>
            <color indexed="81"/>
            <rFont val="돋움"/>
            <family val="3"/>
            <charset val="129"/>
          </rPr>
          <t>아래</t>
        </r>
        <r>
          <rPr>
            <sz val="9"/>
            <color indexed="81"/>
            <rFont val="Tahoma"/>
            <family val="2"/>
          </rPr>
          <t xml:space="preserve"> </t>
        </r>
        <r>
          <rPr>
            <sz val="9"/>
            <color indexed="81"/>
            <rFont val="돋움"/>
            <family val="3"/>
            <charset val="129"/>
          </rPr>
          <t>그림</t>
        </r>
        <r>
          <rPr>
            <sz val="9"/>
            <color indexed="81"/>
            <rFont val="Tahoma"/>
            <family val="2"/>
          </rPr>
          <t xml:space="preserve"> </t>
        </r>
        <r>
          <rPr>
            <sz val="9"/>
            <color indexed="81"/>
            <rFont val="돋움"/>
            <family val="3"/>
            <charset val="129"/>
          </rPr>
          <t>참고</t>
        </r>
      </text>
    </comment>
    <comment ref="H107" authorId="0" shapeId="0" xr:uid="{402C7470-429F-4AE3-8E8A-ED58C768866C}">
      <text>
        <r>
          <rPr>
            <b/>
            <sz val="9"/>
            <color indexed="81"/>
            <rFont val="Tahoma"/>
            <family val="2"/>
          </rPr>
          <t>user:</t>
        </r>
        <r>
          <rPr>
            <sz val="9"/>
            <color indexed="81"/>
            <rFont val="Tahoma"/>
            <family val="2"/>
          </rPr>
          <t xml:space="preserve">
Rotterdam</t>
        </r>
        <r>
          <rPr>
            <sz val="9"/>
            <color indexed="81"/>
            <rFont val="돋움"/>
            <family val="3"/>
            <charset val="129"/>
          </rPr>
          <t>이라고</t>
        </r>
        <r>
          <rPr>
            <sz val="9"/>
            <color indexed="81"/>
            <rFont val="Tahoma"/>
            <family val="2"/>
          </rPr>
          <t xml:space="preserve"> </t>
        </r>
        <r>
          <rPr>
            <sz val="9"/>
            <color indexed="81"/>
            <rFont val="돋움"/>
            <family val="3"/>
            <charset val="129"/>
          </rPr>
          <t>기재는</t>
        </r>
        <r>
          <rPr>
            <sz val="9"/>
            <color indexed="81"/>
            <rFont val="Tahoma"/>
            <family val="2"/>
          </rPr>
          <t xml:space="preserve"> </t>
        </r>
        <r>
          <rPr>
            <sz val="9"/>
            <color indexed="81"/>
            <rFont val="돋움"/>
            <family val="3"/>
            <charset val="129"/>
          </rPr>
          <t>안되어</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가장</t>
        </r>
        <r>
          <rPr>
            <sz val="9"/>
            <color indexed="81"/>
            <rFont val="Tahoma"/>
            <family val="2"/>
          </rPr>
          <t xml:space="preserve"> </t>
        </r>
        <r>
          <rPr>
            <sz val="9"/>
            <color indexed="81"/>
            <rFont val="돋움"/>
            <family val="3"/>
            <charset val="129"/>
          </rPr>
          <t>비슷</t>
        </r>
        <r>
          <rPr>
            <sz val="9"/>
            <color indexed="81"/>
            <rFont val="Tahoma"/>
            <family val="2"/>
          </rPr>
          <t xml:space="preserve">.
Early AMD </t>
        </r>
        <r>
          <rPr>
            <sz val="9"/>
            <color indexed="81"/>
            <rFont val="돋움"/>
            <family val="3"/>
            <charset val="129"/>
          </rPr>
          <t>대신</t>
        </r>
        <r>
          <rPr>
            <sz val="9"/>
            <color indexed="81"/>
            <rFont val="Tahoma"/>
            <family val="2"/>
          </rPr>
          <t xml:space="preserve"> soft indistinc drusen, reticular drusen with or without pigmentary irregularities</t>
        </r>
        <r>
          <rPr>
            <sz val="9"/>
            <color indexed="81"/>
            <rFont val="돋움"/>
            <family val="3"/>
            <charset val="129"/>
          </rPr>
          <t>를</t>
        </r>
        <r>
          <rPr>
            <sz val="9"/>
            <color indexed="81"/>
            <rFont val="Tahoma"/>
            <family val="2"/>
          </rPr>
          <t xml:space="preserve"> Intermediate AMD</t>
        </r>
        <r>
          <rPr>
            <sz val="9"/>
            <color indexed="81"/>
            <rFont val="돋움"/>
            <family val="3"/>
            <charset val="129"/>
          </rPr>
          <t>로</t>
        </r>
        <r>
          <rPr>
            <sz val="9"/>
            <color indexed="81"/>
            <rFont val="Tahoma"/>
            <family val="2"/>
          </rPr>
          <t xml:space="preserve"> </t>
        </r>
        <r>
          <rPr>
            <sz val="9"/>
            <color indexed="81"/>
            <rFont val="돋움"/>
            <family val="3"/>
            <charset val="129"/>
          </rPr>
          <t>기재</t>
        </r>
      </text>
    </comment>
    <comment ref="H108" authorId="0" shapeId="0" xr:uid="{B56C704C-0940-44EE-8EB6-9A5AAAE28C5E}">
      <text>
        <r>
          <rPr>
            <b/>
            <sz val="9"/>
            <color indexed="81"/>
            <rFont val="Tahoma"/>
            <family val="2"/>
          </rPr>
          <t>user:</t>
        </r>
        <r>
          <rPr>
            <sz val="9"/>
            <color indexed="81"/>
            <rFont val="Tahoma"/>
            <family val="2"/>
          </rPr>
          <t xml:space="preserve">
Early AMD; medium-sized drusen (63-125um), w/o pigmentary abnormalities of the retinal pigment epithelium or signs of late AMD
Intermediate AMD; large drusen (125+um) or pigmentary RPE abnormalities associated with at least medium sized drusen (63-125um)
Late AMD; geographic atrophy or lesions associated with exudative AMD</t>
        </r>
      </text>
    </comment>
    <comment ref="H109" authorId="0" shapeId="0" xr:uid="{C0088316-D003-4CE8-AC7F-52559B6A8C9F}">
      <text>
        <r>
          <rPr>
            <b/>
            <sz val="9"/>
            <color indexed="81"/>
            <rFont val="Tahoma"/>
            <family val="2"/>
          </rPr>
          <t>user:</t>
        </r>
        <r>
          <rPr>
            <sz val="9"/>
            <color indexed="81"/>
            <rFont val="Tahoma"/>
            <family val="2"/>
          </rPr>
          <t xml:space="preserve">
Early AMD; Medium drusen(63-125um), w/o pigmentary abnormality
Intermediate AMD; Large drusen(125+um) or Medium drusen(63-125um) w/ pigmentary abnormalities)
Advanced AMD; Neovascular AMD or geographic atrophy</t>
        </r>
      </text>
    </comment>
    <comment ref="H111" authorId="0" shapeId="0" xr:uid="{D57E6027-6D82-4C6D-9939-27C658E45190}">
      <text>
        <r>
          <rPr>
            <b/>
            <sz val="9"/>
            <color indexed="81"/>
            <rFont val="Tahoma"/>
            <family val="2"/>
          </rPr>
          <t>user:</t>
        </r>
        <r>
          <rPr>
            <sz val="9"/>
            <color indexed="81"/>
            <rFont val="Tahoma"/>
            <family val="2"/>
          </rPr>
          <t xml:space="preserve">
early AMD; presence of any soft drusen and increased/decreased retinal pigment; or the presence of large(125+um) soft drusen with a large drusen area &gt;500um in diameter or large(125+um) indistinct soft drusen in the absence of signs of late AMD;
late AMD; presence of geographical atrophy or exudative macular degeneration or both.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<sst xmlns="http://schemas.openxmlformats.org/spreadsheetml/2006/main" count="67194" uniqueCount="14012">
  <si>
    <t>Title</t>
  </si>
  <si>
    <t>Authors</t>
  </si>
  <si>
    <t>Citation</t>
  </si>
  <si>
    <t>First Author</t>
  </si>
  <si>
    <t>Journal/Book</t>
  </si>
  <si>
    <t>Publication Year</t>
  </si>
  <si>
    <t>Create Date</t>
  </si>
  <si>
    <t>PMCID</t>
  </si>
  <si>
    <t>NIHMS ID</t>
  </si>
  <si>
    <t>DOI</t>
  </si>
  <si>
    <t>Age-related macular degeneration</t>
  </si>
  <si>
    <t>O'Shea JG.</t>
  </si>
  <si>
    <t>Postgrad Med J. 1998 Apr;74(870):203-7. doi: 10.1136/pgmj.74.870.203.</t>
  </si>
  <si>
    <t>O'Shea JG</t>
  </si>
  <si>
    <t>Postgrad Med J</t>
  </si>
  <si>
    <t>PMC2360874</t>
  </si>
  <si>
    <t>10.1136/pgmj.74.870.203</t>
  </si>
  <si>
    <t>Coleman HR, Chan CC, Ferris FL 3rd, Chew EY.</t>
  </si>
  <si>
    <t>Lancet. 2008 Nov 22;372(9652):1835-45. doi: 10.1016/S0140-6736(08)61759-6.</t>
  </si>
  <si>
    <t>Coleman HR</t>
  </si>
  <si>
    <t>Lancet</t>
  </si>
  <si>
    <t>PMC2603424</t>
  </si>
  <si>
    <t>NIHMS80816</t>
  </si>
  <si>
    <t>10.1016/S0140-6736(08)61759-6</t>
  </si>
  <si>
    <t>Fine SL, Berger JW, Maguire MG, Ho AC.</t>
  </si>
  <si>
    <t>N Engl J Med. 2000 Feb 17;342(7):483-92. doi: 10.1056/NEJM200002173420707.</t>
  </si>
  <si>
    <t>Fine SL</t>
  </si>
  <si>
    <t>N Engl J Med</t>
  </si>
  <si>
    <t>10.1056/NEJM200002173420707</t>
  </si>
  <si>
    <t>Noble J, Chaudhary V.</t>
  </si>
  <si>
    <t>CMAJ. 2010 Nov 9;182(16):1759. doi: 10.1503/cmaj.090378. Epub 2010 Aug 9.</t>
  </si>
  <si>
    <t>Noble J</t>
  </si>
  <si>
    <t>CMAJ</t>
  </si>
  <si>
    <t>PMC2972328</t>
  </si>
  <si>
    <t>10.1503/cmaj.090378</t>
  </si>
  <si>
    <t>Race/ethnicity and age-related macular degeneration</t>
  </si>
  <si>
    <t>Klein R.</t>
  </si>
  <si>
    <t>Am J Ophthalmol. 2011 Aug;152(2):153-4. doi: 10.1016/j.ajo.2011.02.016.</t>
  </si>
  <si>
    <t>Klein R</t>
  </si>
  <si>
    <t>Am J Ophthalmol</t>
  </si>
  <si>
    <t>10.1016/j.ajo.2011.02.016</t>
  </si>
  <si>
    <t>Prevalence of and risk factors for age-related macular degeneration in a multiethnic Asian cohort</t>
  </si>
  <si>
    <t>Arch Ophthalmol. 2012 Apr;130(4):480-6. doi: 10.1001/archophthalmol.2011.376. Epub 2011 Dec 12.</t>
  </si>
  <si>
    <t>Cheung CM</t>
  </si>
  <si>
    <t>Arch Ophthalmol</t>
  </si>
  <si>
    <t>10.1001/archophthalmol.2011.376</t>
  </si>
  <si>
    <t>Epidemiology of age-related maculopathy</t>
  </si>
  <si>
    <t>Vingerling JR, Klaver CC, Hofman A, de Jong PT.</t>
  </si>
  <si>
    <t>Epidemiol Rev. 1995;17(2):347-60. doi: 10.1093/oxfordjournals.epirev.a036198.</t>
  </si>
  <si>
    <t>Vingerling JR</t>
  </si>
  <si>
    <t>Epidemiol Rev</t>
  </si>
  <si>
    <t>10.1093/oxfordjournals.epirev.a036198</t>
  </si>
  <si>
    <t>[Age-related macular degeneration (AMD)]</t>
  </si>
  <si>
    <t>Michels S, Kurz-Levin M.</t>
  </si>
  <si>
    <t>Ther Umsch. 2009 Mar;66(3):189-95. doi: 10.1024/0040-5930.66.3.189.</t>
  </si>
  <si>
    <t>Michels S</t>
  </si>
  <si>
    <t>Ther Umsch</t>
  </si>
  <si>
    <t>10.1024/0040-5930.66.3.189</t>
  </si>
  <si>
    <t>Prevalence of age-related macular degeneration</t>
  </si>
  <si>
    <t>Pauleikhoff D, Koch JM.</t>
  </si>
  <si>
    <t>Curr Opin Ophthalmol. 1995 Jun;6(3):51-6. doi: 10.1097/00055735-199506000-00009.</t>
  </si>
  <si>
    <t>Pauleikhoff D</t>
  </si>
  <si>
    <t>Curr Opin Ophthalmol</t>
  </si>
  <si>
    <t>10.1097/00055735-199506000-00009</t>
  </si>
  <si>
    <t>Age-related macular degeneration: what's new</t>
  </si>
  <si>
    <t>Koh AH, Ang CL.</t>
  </si>
  <si>
    <t>Ann Acad Med Singap. 2002 May;31(3):399-404.</t>
  </si>
  <si>
    <t>Koh AH</t>
  </si>
  <si>
    <t>Ann Acad Med Singap</t>
  </si>
  <si>
    <t>The epidemiology of age-related macular degeneration</t>
  </si>
  <si>
    <t>Klein R, Peto T, Bird A, Vannewkirk MR.</t>
  </si>
  <si>
    <t>Am J Ophthalmol. 2004 Mar;137(3):486-95. doi: 10.1016/j.ajo.2003.11.069.</t>
  </si>
  <si>
    <t>10.1016/j.ajo.2003.11.069</t>
  </si>
  <si>
    <t>The prevalence of age-related macular degeneration in Asians: a systematic review and meta-analysis</t>
  </si>
  <si>
    <t>Kawasaki R, Yasuda M, Song SJ, Chen SJ, Jonas JB, Wang JJ, Mitchell P, Wong TY.</t>
  </si>
  <si>
    <t>Ophthalmology. 2010 May;117(5):921-7. doi: 10.1016/j.ophtha.2009.10.007. Epub 2010 Jan 27.</t>
  </si>
  <si>
    <t>Kawasaki R</t>
  </si>
  <si>
    <t>Ophthalmology</t>
  </si>
  <si>
    <t>10.1016/j.ophtha.2009.10.007</t>
  </si>
  <si>
    <t>The epidemiology of age-related macular degeneration in the Indian subcontinent</t>
  </si>
  <si>
    <t>Woo JH, Sanjay S, Au Eong KG.</t>
  </si>
  <si>
    <t>Acta Ophthalmol. 2009 May;87(3):262-9. doi: 10.1111/j.1755-3768.2008.01376.x. Epub 2008 Nov 12.</t>
  </si>
  <si>
    <t>Woo JH</t>
  </si>
  <si>
    <t>Acta Ophthalmol</t>
  </si>
  <si>
    <t>10.1111/j.1755-3768.2008.01376.x</t>
  </si>
  <si>
    <t>Age-related macular degeneration: epidemiology and optimal treatment</t>
  </si>
  <si>
    <t>la Cour M, Kiilgaard JF, Nissen MH.</t>
  </si>
  <si>
    <t>Drugs Aging. 2002;19(2):101-33. doi: 10.2165/00002512-200219020-00003.</t>
  </si>
  <si>
    <t>la Cour M</t>
  </si>
  <si>
    <t>Drugs Aging</t>
  </si>
  <si>
    <t>10.2165/00002512-200219020-00003</t>
  </si>
  <si>
    <t>Age-related macular degeneration and its possible prevention</t>
  </si>
  <si>
    <t>Constable IJ.</t>
  </si>
  <si>
    <t>Med J Aust. 2004 Nov 1;181(9):471-2. doi: 10.5694/j.1326-5377.2004.tb06401.x.</t>
  </si>
  <si>
    <t>Constable IJ</t>
  </si>
  <si>
    <t>Med J Aust</t>
  </si>
  <si>
    <t>10.5694/j.1326-5377.2004.tb06401.x</t>
  </si>
  <si>
    <t>Update on geographic atrophy in age-related macular degeneration</t>
  </si>
  <si>
    <t>Biarnés M, Monés J, Alonso J, Arias L.</t>
  </si>
  <si>
    <t>Optom Vis Sci. 2011 Jul;88(7):881-9. doi: 10.1097/OPX.0b013e31821988c1.</t>
  </si>
  <si>
    <t>Biarnés M</t>
  </si>
  <si>
    <t>Optom Vis Sci</t>
  </si>
  <si>
    <t>10.1097/OPX.0b013e31821988c1</t>
  </si>
  <si>
    <t>Age and gender variations in age-related macular degeneration prevalence in populations of European ancestry: a meta-analysis</t>
  </si>
  <si>
    <t>Rudnicka AR, Jarrar Z, Wormald R, Cook DG, Fletcher A, Owen CG.</t>
  </si>
  <si>
    <t>Ophthalmology. 2012 Mar;119(3):571-80. doi: 10.1016/j.ophtha.2011.09.027. Epub 2011 Dec 15.</t>
  </si>
  <si>
    <t>Rudnicka AR</t>
  </si>
  <si>
    <t>10.1016/j.ophtha.2011.09.027</t>
  </si>
  <si>
    <t>The prevalence of age-related maculopathy by geographic region and ethnicity</t>
  </si>
  <si>
    <t>Klein R, Klein BE, Cruickshanks KJ.</t>
  </si>
  <si>
    <t>Prog Retin Eye Res. 1999 May;18(3):371-89. doi: 10.1016/s1350-9462(98)00025-1.</t>
  </si>
  <si>
    <t>Prog Retin Eye Res</t>
  </si>
  <si>
    <t>10.1016/s1350-9462(98)00025-1</t>
  </si>
  <si>
    <t>Ophthalmology. 1995 Oct;102(10):1450-60. doi: 10.1016/s0161-6420(95)30846-9.</t>
  </si>
  <si>
    <t>Mitchell P</t>
  </si>
  <si>
    <t>10.1016/s0161-6420(95)30846-9</t>
  </si>
  <si>
    <t>Abdominal obesity and age-related macular degeneration</t>
  </si>
  <si>
    <t>Adams MK, Simpson JA, Aung KZ, Makeyeva GA, Giles GG, English DR, Hopper J, Guymer RH, Baird PN, Robman LD.</t>
  </si>
  <si>
    <t>Am J Epidemiol. 2011 Jun 1;173(11):1246-55. doi: 10.1093/aje/kwr005. Epub 2011 Mar 21.</t>
  </si>
  <si>
    <t>Adams MK</t>
  </si>
  <si>
    <t>Am J Epidemiol</t>
  </si>
  <si>
    <t>10.1093/aje/kwr005</t>
  </si>
  <si>
    <t>[Rheopheresis for age-related macular degeneration]</t>
  </si>
  <si>
    <t>Wild C, Mathis S, Guba B, Gartlehner G.</t>
  </si>
  <si>
    <t>Ophthalmologe. 2009 Feb;106(2):127-32. doi: 10.1007/s00347-008-1768-1.</t>
  </si>
  <si>
    <t>Wild C</t>
  </si>
  <si>
    <t>Ophthalmologe</t>
  </si>
  <si>
    <t>10.1007/s00347-008-1768-1</t>
  </si>
  <si>
    <t>Seddon JM, Chen CA.</t>
  </si>
  <si>
    <t>Int Ophthalmol Clin. 2004 Fall;44(4):17-39. doi: 10.1097/00004397-200404440-00004.</t>
  </si>
  <si>
    <t>Seddon JM</t>
  </si>
  <si>
    <t>Int Ophthalmol Clin</t>
  </si>
  <si>
    <t>10.1097/00004397-200404440-00004</t>
  </si>
  <si>
    <t>[Age-related macular degeneration]</t>
  </si>
  <si>
    <t>Wachtlin J, Gamulescu MA.</t>
  </si>
  <si>
    <t>Klin Monbl Augenheilkd. 2012 Sep;229(9):941-55; quiz 956-7. doi: 10.1055/s-0032-1315136. Epub 2012 Aug 16.</t>
  </si>
  <si>
    <t>Wachtlin J</t>
  </si>
  <si>
    <t>Klin Monbl Augenheilkd</t>
  </si>
  <si>
    <t>10.1055/s-0032-1315136</t>
  </si>
  <si>
    <t>Age related maculopathy and diabetes</t>
  </si>
  <si>
    <t>Borrone R, Saravia M, Bar D.</t>
  </si>
  <si>
    <t>Eur J Ophthalmol. 2008 Nov-Dec;18(6):949-54. doi: 10.1177/112067210801800615.</t>
  </si>
  <si>
    <t>Borrone R</t>
  </si>
  <si>
    <t>Eur J Ophthalmol</t>
  </si>
  <si>
    <t>10.1177/112067210801800615</t>
  </si>
  <si>
    <t>Prevalence of age-related macular degeneration in the US population</t>
  </si>
  <si>
    <t>Arch Ophthalmol. 2011 Jan;129(1):75-80. doi: 10.1001/archophthalmol.2010.318.</t>
  </si>
  <si>
    <t>10.1001/archophthalmol.2010.318</t>
  </si>
  <si>
    <t>Prevalence and genomic association of reticular pseudodrusen in age-related macular degeneration</t>
  </si>
  <si>
    <t>Ueda-Arakawa N, Ooto S, Nakata I, Yamashiro K, Tsujikawa A, Oishi A, Yoshimura N.</t>
  </si>
  <si>
    <t>Am J Ophthalmol. 2013 Feb;155(2):260-269.e2. doi: 10.1016/j.ajo.2012.08.011. Epub 2012 Oct 27.</t>
  </si>
  <si>
    <t>Ueda-Arakawa N</t>
  </si>
  <si>
    <t>10.1016/j.ajo.2012.08.011</t>
  </si>
  <si>
    <t>Overview of progress in the epidemiology of age-related macular degeneration</t>
  </si>
  <si>
    <t>Ophthalmic Epidemiol. 2007 Jul-Aug;14(4):184-7. doi: 10.1080/09286580701344381.</t>
  </si>
  <si>
    <t>Ophthalmic Epidemiol</t>
  </si>
  <si>
    <t>10.1080/09286580701344381</t>
  </si>
  <si>
    <t>Dietary fat and age-related maculopathy</t>
  </si>
  <si>
    <t>Mares-Perlman JA, Brady WE, Klein R, VandenLangenberg GM, Klein BE, Palta M.</t>
  </si>
  <si>
    <t>Arch Ophthalmol. 1995 Jun;113(6):743-8. doi: 10.1001/archopht.1995.01100060069034.</t>
  </si>
  <si>
    <t>Mares-Perlman JA</t>
  </si>
  <si>
    <t>10.1001/archopht.1995.01100060069034</t>
  </si>
  <si>
    <t>Age-related macular degeneration in Nepal</t>
  </si>
  <si>
    <t>Thapa R, Paudyal G, Shrestha MK, Gurung R, Ruit S.</t>
  </si>
  <si>
    <t>Kathmandu Univ Med J (KUMJ). 2011 Jul-Sep;9(35):165-9. doi: 10.3126/kumj.v9i3.6298.</t>
  </si>
  <si>
    <t>Thapa R</t>
  </si>
  <si>
    <t>Kathmandu Univ Med J (KUMJ)</t>
  </si>
  <si>
    <t>10.3126/kumj.v9i3.6298</t>
  </si>
  <si>
    <t>Prevalence of age-related macular degeneration in Spain</t>
  </si>
  <si>
    <t>Br J Ophthalmol. 2011 Jul;95(7):931-6. doi: 10.1136/bjo.2010.187773. Epub 2011 Jan 7.</t>
  </si>
  <si>
    <t>Spanish Eyes Epidemiological (SEE) Study Group</t>
  </si>
  <si>
    <t>Br J Ophthalmol</t>
  </si>
  <si>
    <t>10.1136/bjo.2010.187773</t>
  </si>
  <si>
    <t>20/20--Alcohol and age-related macular degeneration: the Melbourne Collaborative Cohort Study</t>
  </si>
  <si>
    <t>Adams MK, Chong EW, Williamson E, Aung KZ, Makeyeva GA, Giles GG, English DR, Hopper J, Guymer RH, Baird PN, Robman LD, Simpson JA.</t>
  </si>
  <si>
    <t>Am J Epidemiol. 2012 Aug 15;176(4):289-98. doi: 10.1093/aje/kws004. Epub 2012 Jul 29.</t>
  </si>
  <si>
    <t>10.1093/aje/kws004</t>
  </si>
  <si>
    <t>Ophthaproblem. Wet age-related macular degeneration</t>
  </si>
  <si>
    <t>Podbielski DW, Noble J.</t>
  </si>
  <si>
    <t>Can Fam Physician. 2008 Oct;54(10):1395-8.</t>
  </si>
  <si>
    <t>Podbielski DW</t>
  </si>
  <si>
    <t>Can Fam Physician</t>
  </si>
  <si>
    <t>PMC2567271</t>
  </si>
  <si>
    <t>Early age-related macular degeneration in patients with myocardial infarction</t>
  </si>
  <si>
    <t>Liutkeviciene R, Lesauskaite V, Zaliuniene D, Zaliaduonyte-Peksiene D, Cimbalas A, Jasinskas V, Gustiene O, Simonytė S, Tamosiunas A.</t>
  </si>
  <si>
    <t>Curr Eye Res. 2012 Feb;37(2):94-100. doi: 10.3109/02713683.2011.629069. Epub 2011 Nov 9.</t>
  </si>
  <si>
    <t>Liutkeviciene R</t>
  </si>
  <si>
    <t>Curr Eye Res</t>
  </si>
  <si>
    <t>10.3109/02713683.2011.629069</t>
  </si>
  <si>
    <t>The prevalence of age-related macular degeneration and associated risk factors</t>
  </si>
  <si>
    <t>Arch Ophthalmol. 2010 Jun;128(6):750-8. doi: 10.1001/archophthalmol.2010.92.</t>
  </si>
  <si>
    <t>PMC2896217</t>
  </si>
  <si>
    <t>NIHMS169047</t>
  </si>
  <si>
    <t>10.1001/archophthalmol.2010.92</t>
  </si>
  <si>
    <t>Cystoid macular degeneration in exudative age-related macular degeneration</t>
  </si>
  <si>
    <t>Querques G, Coscas F, Forte R, Massamba N, Sterkers M, Souied EH.</t>
  </si>
  <si>
    <t>Am J Ophthalmol. 2011 Jul;152(1):100-107.e2. doi: 10.1016/j.ajo.2011.01.027. Epub 2011 May 12.</t>
  </si>
  <si>
    <t>Querques G</t>
  </si>
  <si>
    <t>10.1016/j.ajo.2011.01.027</t>
  </si>
  <si>
    <t>Plasma apolipoproteins and risk for age related maculopathy</t>
  </si>
  <si>
    <t>Dashti N, McGwin G, Owsley C, Curcio CA.</t>
  </si>
  <si>
    <t>Br J Ophthalmol. 2006 Aug;90(8):1028-33. doi: 10.1136/bjo.2006.093856. Epub 2006 May 24.</t>
  </si>
  <si>
    <t>Dashti N</t>
  </si>
  <si>
    <t>PMC1857205</t>
  </si>
  <si>
    <t>10.1136/bjo.2006.093856</t>
  </si>
  <si>
    <t>Age-related macular degeneration in Singapore</t>
  </si>
  <si>
    <t>Cheng CL, Saw SM, Pang CE, Chee C.</t>
  </si>
  <si>
    <t>Singapore Med J. 2009 Feb;50(2):126-31.</t>
  </si>
  <si>
    <t>Cheng CL</t>
  </si>
  <si>
    <t>Singapore Med J</t>
  </si>
  <si>
    <t>Neovascular age-related macular degeneration and the risk of stroke: a 5-year population-based follow-up study</t>
  </si>
  <si>
    <t>Hu CC, Ho JD, Lin HC.</t>
  </si>
  <si>
    <t>Stroke. 2010 Apr;41(4):613-7. doi: 10.1161/STROKEAHA.109.571000. Epub 2010 Feb 11.</t>
  </si>
  <si>
    <t>Hu CC</t>
  </si>
  <si>
    <t>Stroke</t>
  </si>
  <si>
    <t>10.1161/STROKEAHA.109.571000</t>
  </si>
  <si>
    <t>Age-related macular degeneration and risk for stroke</t>
  </si>
  <si>
    <t>Wong TY, Klein R, Sun C, Mitchell P, Couper DJ, Lai H, Hubbard LD, Sharrett AR; Atherosclerosis Risk in Communities Study.</t>
  </si>
  <si>
    <t>Ann Intern Med. 2006 Jul 18;145(2):98-106. doi: 10.7326/0003-4819-145-2-200607180-00007.</t>
  </si>
  <si>
    <t>Wong TY</t>
  </si>
  <si>
    <t>Ann Intern Med</t>
  </si>
  <si>
    <t>10.7326/0003-4819-145-2-200607180-00007</t>
  </si>
  <si>
    <t>Mitochondrial DNA haplogroups and age-related maculopathy</t>
  </si>
  <si>
    <t>Arch Ophthalmol. 2007 Sep;125(9):1235-40. doi: 10.1001/archopht.125.9.1235.</t>
  </si>
  <si>
    <t>Jones MM</t>
  </si>
  <si>
    <t>10.1001/archopht.125.9.1235</t>
  </si>
  <si>
    <t>Invest Ophthalmol Vis Sci. 2010 Feb;51(2):701-7. doi: 10.1167/iovs.09-4114. Epub 2009 Aug 20.</t>
  </si>
  <si>
    <t>Krishnan T</t>
  </si>
  <si>
    <t>Invest Ophthalmol Vis Sci</t>
  </si>
  <si>
    <t>PMC2868454</t>
  </si>
  <si>
    <t>10.1167/iovs.09-4114</t>
  </si>
  <si>
    <t>Ophthalmology. 2011 Jul;118(7):1380-5. doi: 10.1016/j.ophtha.2010.11.007. Epub 2011 Feb 18.</t>
  </si>
  <si>
    <t>Butt AL</t>
  </si>
  <si>
    <t>PMC3129490</t>
  </si>
  <si>
    <t>NIHMS253640</t>
  </si>
  <si>
    <t>10.1016/j.ophtha.2010.11.007</t>
  </si>
  <si>
    <t>Diabetes mellitus and early age-related macular degeneration</t>
  </si>
  <si>
    <t>Arch Ophthalmol. 2011 Feb;129(2):196-9. doi: 10.1001/archophthalmol.2010.355.</t>
  </si>
  <si>
    <t>Choi JK</t>
  </si>
  <si>
    <t>10.1001/archophthalmol.2010.355</t>
  </si>
  <si>
    <t>Kidney function, albuminuria and age-related macular degeneration in NHANES III</t>
  </si>
  <si>
    <t>Weiner DE, Tighiouart H, Reynolds R, Seddon JM.</t>
  </si>
  <si>
    <t>Nephrol Dial Transplant. 2011 Oct;26(10):3159-65. doi: 10.1093/ndt/gfr022. Epub 2011 Feb 21.</t>
  </si>
  <si>
    <t>Weiner DE</t>
  </si>
  <si>
    <t>Nephrol Dial Transplant</t>
  </si>
  <si>
    <t>PMC3247860</t>
  </si>
  <si>
    <t>10.1093/ndt/gfr022</t>
  </si>
  <si>
    <t>Refraction, axial length and age-related maculopathy</t>
  </si>
  <si>
    <t>Ulvik SO, Seland JH, Wentzel-Larsen T.</t>
  </si>
  <si>
    <t>Acta Ophthalmol Scand. 2005 Oct;83(5):419-23. doi: 10.1111/j.1395-3907.2005.520_corr.x.</t>
  </si>
  <si>
    <t>Ulvik SO</t>
  </si>
  <si>
    <t>Acta Ophthalmol Scand</t>
  </si>
  <si>
    <t>10.1111/j.1395-3907.2005.520_corr.x</t>
  </si>
  <si>
    <t>Modifiable risk factors for age-related macular degeneration</t>
  </si>
  <si>
    <t>Guymer RH, Chong EW.</t>
  </si>
  <si>
    <t>Med J Aust. 2006 May 1;184(9):455-8. doi: 10.5694/j.1326-5377.2006.tb00318.x.</t>
  </si>
  <si>
    <t>Guymer RH</t>
  </si>
  <si>
    <t>10.5694/j.1326-5377.2006.tb00318.x</t>
  </si>
  <si>
    <t>Projected prevalence of age-related macular degeneration in Scandinavia 2012-2040</t>
  </si>
  <si>
    <t>Lindekleiv H, Erke MG.</t>
  </si>
  <si>
    <t>Acta Ophthalmol. 2013 Jun;91(4):307-11. doi: 10.1111/j.1755-3768.2012.02399.x. Epub 2012 May 11.</t>
  </si>
  <si>
    <t>Lindekleiv H</t>
  </si>
  <si>
    <t>10.1111/j.1755-3768.2012.02399.x</t>
  </si>
  <si>
    <t>Relation of smoking to the incidence of age-related maculopathy. The Beaver Dam Eye Study</t>
  </si>
  <si>
    <t>Klein R, Klein BE, Moss SE.</t>
  </si>
  <si>
    <t>Am J Epidemiol. 1998 Jan 15;147(2):103-10. doi: 10.1093/oxfordjournals.aje.a009421.</t>
  </si>
  <si>
    <t>10.1093/oxfordjournals.aje.a009421</t>
  </si>
  <si>
    <t>Risk factors for age-related macular degeneration: Pooled findings from three continents</t>
  </si>
  <si>
    <t>Smith W, Assink J, Klein R, Mitchell P, Klaver CC, Klein BE, Hofman A, Jensen S, Wang JJ, de Jong PT.</t>
  </si>
  <si>
    <t>Ophthalmology. 2001 Apr;108(4):697-704. doi: 10.1016/s0161-6420(00)00580-7.</t>
  </si>
  <si>
    <t>Smith W</t>
  </si>
  <si>
    <t>10.1016/s0161-6420(00)00580-7</t>
  </si>
  <si>
    <t>Fraser-Bell S, Wu J, Klein R, Azen SP, Hooper C, Foong AW, Varma R.</t>
  </si>
  <si>
    <t>Am J Ophthalmol. 2008 Feb;145(2):308-16. doi: 10.1016/j.ajo.2007.10.007.</t>
  </si>
  <si>
    <t>Fraser-Bell S</t>
  </si>
  <si>
    <t>PMC2278164</t>
  </si>
  <si>
    <t>NIHMS39435</t>
  </si>
  <si>
    <t>10.1016/j.ajo.2007.10.007</t>
  </si>
  <si>
    <t>Erke MG, Bertelsen G, Peto T, Sjølie AK, Lindekleiv H, Njølstad I.</t>
  </si>
  <si>
    <t>Ophthalmology. 2012 Sep;119(9):1737-43. doi: 10.1016/j.ophtha.2012.03.016. Epub 2012 May 16.</t>
  </si>
  <si>
    <t>Erke MG</t>
  </si>
  <si>
    <t>10.1016/j.ophtha.2012.03.016</t>
  </si>
  <si>
    <t>Methods for a population-based study of the prevalence of and risk factors for age-related maculopathy and macular degeneration in elderly European populations: the EUREYE study</t>
  </si>
  <si>
    <t>Augood C, Fletcher A, Bentham G, Chakravarthy U, de Jong PT, Rahu M, Seland J, Soubrane G, Tomazzoli L, Topouzis F, Vioque J, Young I.</t>
  </si>
  <si>
    <t>Ophthalmic Epidemiol. 2004 Apr;11(2):117-29. doi: 10.1076/opep.11.2.117.28160.</t>
  </si>
  <si>
    <t>Augood C</t>
  </si>
  <si>
    <t>10.1076/opep.11.2.117.28160</t>
  </si>
  <si>
    <t>Age-related macular degeneration and coronary heart disease: evaluation of genetic and environmental associations</t>
  </si>
  <si>
    <t>Keilhauer CN, Fritsche LG, Guthoff R, Haubitz I, Weber BH.</t>
  </si>
  <si>
    <t>Eur J Med Genet. 2013 Feb;56(2):72-9. doi: 10.1016/j.ejmg.2012.10.005. Epub 2012 Oct 25.</t>
  </si>
  <si>
    <t>Keilhauer CN</t>
  </si>
  <si>
    <t>Eur J Med Genet</t>
  </si>
  <si>
    <t>10.1016/j.ejmg.2012.10.005</t>
  </si>
  <si>
    <t>Unraveling a complex genetic disease: age-related macular degeneration</t>
  </si>
  <si>
    <t>Chamberlain M, Baird P, Dirani M, Guymer R.</t>
  </si>
  <si>
    <t>Surv Ophthalmol. 2006 Nov-Dec;51(6):576-86. doi: 10.1016/j.survophthal.2006.08.003.</t>
  </si>
  <si>
    <t>Chamberlain M</t>
  </si>
  <si>
    <t>Surv Ophthalmol</t>
  </si>
  <si>
    <t>10.1016/j.survophthal.2006.08.003</t>
  </si>
  <si>
    <t>Am J Ophthalmol. 2010 May;149(5):741-51. doi: 10.1016/j.ajo.2010.01.009.</t>
  </si>
  <si>
    <t>Varma R</t>
  </si>
  <si>
    <t>PMC3138505</t>
  </si>
  <si>
    <t>NIHMS171302</t>
  </si>
  <si>
    <t>10.1016/j.ajo.2010.01.009</t>
  </si>
  <si>
    <t>Identification of urinary biomarkers for age-related macular degeneration</t>
  </si>
  <si>
    <t>Guymer RH, Tao LW, Goh JK, Liew D, Ischenko O, Robman LD, Aung K, Cipriani T, Cain M, Richardson AJ, Baird PN, Langham R.</t>
  </si>
  <si>
    <t>Invest Ophthalmol Vis Sci. 2011 Jun 28;52(7):4639-44. doi: 10.1167/iovs.10-7120.</t>
  </si>
  <si>
    <t>10.1167/iovs.10-7120</t>
  </si>
  <si>
    <t>Retina. 2011 Jun;31(6):1179-85. doi: 10.1097/IAE.0b013e3181f57ff2.</t>
  </si>
  <si>
    <t>Nangia V</t>
  </si>
  <si>
    <t>Retina</t>
  </si>
  <si>
    <t>10.1097/IAE.0b013e3181f57ff2</t>
  </si>
  <si>
    <t>The estimated prevalence and incidence of late stage age related macular degeneration in the UK</t>
  </si>
  <si>
    <t>Owen CG, Jarrar Z, Wormald R, Cook DG, Fletcher AE, Rudnicka AR.</t>
  </si>
  <si>
    <t>Br J Ophthalmol. 2012 May;96(5):752-6. doi: 10.1136/bjophthalmol-2011-301109. Epub 2012 Feb 13.</t>
  </si>
  <si>
    <t>Owen CG</t>
  </si>
  <si>
    <t>PMC3329633</t>
  </si>
  <si>
    <t>10.1136/bjophthalmol-2011-301109</t>
  </si>
  <si>
    <t>Anxiety and depression prevalence rates in age-related macular degeneration</t>
  </si>
  <si>
    <t>Augustin A, Sahel JA, Bandello F, Dardennes R, Maurel F, Negrini C, Hieke K, Berdeaux G.</t>
  </si>
  <si>
    <t>Invest Ophthalmol Vis Sci. 2007 Apr;48(4):1498-503. doi: 10.1167/iovs.06-0761.</t>
  </si>
  <si>
    <t>Augustin A</t>
  </si>
  <si>
    <t>10.1167/iovs.06-0761</t>
  </si>
  <si>
    <t>Serum antioxidants and age-related macular degeneration among older Japanese</t>
  </si>
  <si>
    <t>Asia Pac J Clin Nutr. 2009;18(1):1-7.</t>
  </si>
  <si>
    <t>Michikawa T</t>
  </si>
  <si>
    <t>Asia Pac J Clin Nutr</t>
  </si>
  <si>
    <t>Risk of age-related macular degeneration 3 years after cataract surgery: paired eye comparisons</t>
  </si>
  <si>
    <t>Wang JJ, Fong CS, Rochtchina E, Cugati S, de Loryn T, Kaushik S, Tan JS, Arnold J, Smith W, Mitchell P.</t>
  </si>
  <si>
    <t>Ophthalmology. 2012 Nov;119(11):2298-303. doi: 10.1016/j.ophtha.2012.07.003. Epub 2012 Sep 5.</t>
  </si>
  <si>
    <t>Wang JJ</t>
  </si>
  <si>
    <t>10.1016/j.ophtha.2012.07.003</t>
  </si>
  <si>
    <t>Familial aggregation of age-related maculopathy</t>
  </si>
  <si>
    <t>Seddon JM, Ajani UA, Mitchell BD.</t>
  </si>
  <si>
    <t>Am J Ophthalmol. 1997 Feb;123(2):199-206. doi: 10.1016/s0002-9394(14)71036-0.</t>
  </si>
  <si>
    <t>10.1016/s0002-9394(14)71036-0</t>
  </si>
  <si>
    <t>Risk factors for incident age-related macular degeneration: pooled findings from 3 continents</t>
  </si>
  <si>
    <t>Tomany SC, Wang JJ, Van Leeuwen R, Klein R, Mitchell P, Vingerling JR, Klein BE, Smith W, De Jong PT.</t>
  </si>
  <si>
    <t>Ophthalmology. 2004 Jul;111(7):1280-7. doi: 10.1016/j.ophtha.2003.11.010.</t>
  </si>
  <si>
    <t>Tomany SC</t>
  </si>
  <si>
    <t>10.1016/j.ophtha.2003.11.010</t>
  </si>
  <si>
    <t>Population-based incidence of exudative age-related macular degeneration and ranibizumab treatment load</t>
  </si>
  <si>
    <t>Geirsdottir A, Jonsson O, Thorisdottir S, Helgadottir G, Jonasson F, Stefansson E, Sigurdsson H.</t>
  </si>
  <si>
    <t>Br J Ophthalmol. 2012 Mar;96(3):444-7. doi: 10.1136/bjophthalmol-2011-300304. Epub 2011 Aug 19.</t>
  </si>
  <si>
    <t>Geirsdottir A</t>
  </si>
  <si>
    <t>10.1136/bjophthalmol-2011-300304</t>
  </si>
  <si>
    <t>Visible light and risk of age-related macular degeneration</t>
  </si>
  <si>
    <t>Taylor HR, Muñoz B, West S, Bressler NM, Bressler SB, Rosenthal FS.</t>
  </si>
  <si>
    <t>Trans Am Ophthalmol Soc. 1990;88:163-73; discussion 173-8.</t>
  </si>
  <si>
    <t>Taylor HR</t>
  </si>
  <si>
    <t>Trans Am Ophthalmol Soc</t>
  </si>
  <si>
    <t>PMC1298584</t>
  </si>
  <si>
    <t>Ophthalmology. 1995 Feb;102(2):205-10. doi: 10.1016/s0161-6420(95)31034-2.</t>
  </si>
  <si>
    <t>10.1016/s0161-6420(95)31034-2</t>
  </si>
  <si>
    <t>Ophthalmology. 2011 Jul;118(7):1395-401. doi: 10.1016/j.ophtha.2010.12.030. Epub 2011 Mar 27.</t>
  </si>
  <si>
    <t>Yang K</t>
  </si>
  <si>
    <t>10.1016/j.ophtha.2010.12.030</t>
  </si>
  <si>
    <t>Fraser-Bell S, Donofrio J, Wu J, Klein R, Azen SP, Varma R; Los Angeles Latino Eye Study Group.</t>
  </si>
  <si>
    <t>Am J Ophthalmol. 2005 Jan;139(1):30-8. doi: 10.1016/j.ajo.2004.08.029.</t>
  </si>
  <si>
    <t>10.1016/j.ajo.2004.08.029</t>
  </si>
  <si>
    <t>Ophthalmology. 2006 Jan;113(1):29-35. doi: 10.1016/j.ophtha.2005.08.012. Epub 2005 Nov 10.</t>
  </si>
  <si>
    <t>Leske MC</t>
  </si>
  <si>
    <t>10.1016/j.ophtha.2005.08.012</t>
  </si>
  <si>
    <t>Ophthalmology. 2008 Aug;115(8):1376-81, 1381.e1-2. doi: 10.1016/j.ophtha.2007.11.015. Epub 2008 Jan 25.</t>
  </si>
  <si>
    <t>10.1016/j.ophtha.2007.11.015</t>
  </si>
  <si>
    <t>Long-term use of aspirin and age-related macular degeneration</t>
  </si>
  <si>
    <t>Klein BE, Howard KP, Gangnon RE, Dreyer JO, Lee KE, Klein R.</t>
  </si>
  <si>
    <t>JAMA. 2012 Dec 19;308(23):2469-78. doi: 10.1001/jama.2012.65406.</t>
  </si>
  <si>
    <t>Klein BE</t>
  </si>
  <si>
    <t>JAMA</t>
  </si>
  <si>
    <t>PMC3630794</t>
  </si>
  <si>
    <t>NIHMS438110</t>
  </si>
  <si>
    <t>10.1001/jama.2012.65406</t>
  </si>
  <si>
    <t>Prevalence and risk factors for age-related macular degeneration in Indians: a comparative study in Singapore and India</t>
  </si>
  <si>
    <t>Gemmy Cheung CM, Li X, Cheng CY, Zheng Y, Mitchell P, Wang JJ, Jonas JB, Nangia V, Wong TY.</t>
  </si>
  <si>
    <t>Am J Ophthalmol. 2013 Apr;155(4):764-73, 773.e1-3. doi: 10.1016/j.ajo.2012.10.013. Epub 2012 Dec 13.</t>
  </si>
  <si>
    <t>Gemmy Cheung CM</t>
  </si>
  <si>
    <t>10.1016/j.ajo.2012.10.013</t>
  </si>
  <si>
    <t>Age-related macular degeneration is associated with incident myocardial infarction among elderly Americans</t>
  </si>
  <si>
    <t>Duan Y, Mo J, Klein R, Scott IU, Lin HM, Caulfield J, Patel M, Liao D.</t>
  </si>
  <si>
    <t>Ophthalmology. 2007 Apr;114(4):732-7. doi: 10.1016/j.ophtha.2006.07.045. Epub 2006 Dec 20.</t>
  </si>
  <si>
    <t>Duan Y</t>
  </si>
  <si>
    <t>10.1016/j.ophtha.2006.07.045</t>
  </si>
  <si>
    <t>Asian age-related macular degeneration phenotyping study: rationale, design and protocol of a prospective cohort study</t>
  </si>
  <si>
    <t>Cheung CM, Bhargava M, Laude A, Koh ACh, Xiang L, Wong D, Niang T, Lim TH, Gopal L, Wong TY.</t>
  </si>
  <si>
    <t>Clin Exp Ophthalmol. 2012 Sep-Oct;40(7):727-35. doi: 10.1111/j.1442-9071.2012.02765.x. Epub 2012 Apr 9.</t>
  </si>
  <si>
    <t>Clin Exp Ophthalmol</t>
  </si>
  <si>
    <t>10.1111/j.1442-9071.2012.02765.x</t>
  </si>
  <si>
    <t>Pharmacotherapy for the treatment of choroidal neovascularization due to age-related macular degeneration</t>
  </si>
  <si>
    <t>Novack GD.</t>
  </si>
  <si>
    <t>Annu Rev Pharmacol Toxicol. 2008;48:61-78. doi: 10.1146/annurev.pharmtox.48.060607.174028.</t>
  </si>
  <si>
    <t>Novack GD</t>
  </si>
  <si>
    <t>Annu Rev Pharmacol Toxicol</t>
  </si>
  <si>
    <t>10.1146/annurev.pharmtox.48.060607.174028</t>
  </si>
  <si>
    <t>Age-related macular degeneration in very old individuals with family history</t>
  </si>
  <si>
    <t>Geirsdottir A, Stefansson E, Jonasson F, Helgadottir G, Sigurdsson H.</t>
  </si>
  <si>
    <t>Am J Ophthalmol. 2007 May;143(5):889-90. doi: 10.1016/j.ajo.2006.11.057. Epub 2006 Dec 29.</t>
  </si>
  <si>
    <t>10.1016/j.ajo.2006.11.057</t>
  </si>
  <si>
    <t>Alzheimer's disease and age-related macular degeneration have different genetic models for complement gene variation</t>
  </si>
  <si>
    <t>Proitsi P, Lupton MK, Dudbridge F, Tsolaki M, Hamilton G, Daniilidou M, Pritchard M, Lord K, Martin BM, Johnson J, Craig D, Todd S, McGuinness B, Hollingworth P, Harold D, Kloszewska I, Soininen H, Mecocci P, Velas B, Gill M, Lawlor B, Rubinsztein DC, Brayne C, Passmore PA, Williams J, Lovestone S, Powell JF.</t>
  </si>
  <si>
    <t>Neurobiol Aging. 2012 Aug;33(8):1843.e9-17. doi: 10.1016/j.neurobiolaging.2011.12.036. Epub 2012 Feb 1.</t>
  </si>
  <si>
    <t>Proitsi P</t>
  </si>
  <si>
    <t>Neurobiol Aging</t>
  </si>
  <si>
    <t>10.1016/j.neurobiolaging.2011.12.036</t>
  </si>
  <si>
    <t>Vingerling JR, Hofman A, Grobbee DE, de Jong PT.</t>
  </si>
  <si>
    <t>Arch Ophthalmol. 1996 Oct;114(10):1193-6. doi: 10.1001/archopht.1996.01100140393005.</t>
  </si>
  <si>
    <t>10.1001/archopht.1996.01100140393005</t>
  </si>
  <si>
    <t>Rates of nonexudative and exudative age-related macular degeneration among Asian American ethnic groups</t>
  </si>
  <si>
    <t>Stein JD, Vanderbeek BL, Talwar N, Nan B, Musch DC, Zacks DN.</t>
  </si>
  <si>
    <t>Invest Ophthalmol Vis Sci. 2011 Aug 29;52(9):6842-8. doi: 10.1167/iovs.11-7179.</t>
  </si>
  <si>
    <t>Stein JD</t>
  </si>
  <si>
    <t>PMC3176030</t>
  </si>
  <si>
    <t>10.1167/iovs.11-7179</t>
  </si>
  <si>
    <t>Klein R, Knudtson MD, Klein BE.</t>
  </si>
  <si>
    <t>Arch Ophthalmol. 2008 Jun;126(6):840-6. doi: 10.1001/archopht.126.6.840.</t>
  </si>
  <si>
    <t>10.1001/archopht.126.6.840</t>
  </si>
  <si>
    <t>Prevalence of age-related macular degeneration in the United States</t>
  </si>
  <si>
    <t>Friedman DS, O'Colmain BJ, Muñoz B, Tomany SC, McCarty C, de Jong PT, Nemesure B, Mitchell P, Kempen J; Eye Diseases Prevalence Research Group.</t>
  </si>
  <si>
    <t>Arch Ophthalmol. 2004 Apr;122(4):564-72. doi: 10.1001/archopht.122.4.564.</t>
  </si>
  <si>
    <t>Friedman DS</t>
  </si>
  <si>
    <t>10.1001/archopht.122.4.564</t>
  </si>
  <si>
    <t>The prevalence of age-related macular degeneration in Italy (PAMDI) study: report 1</t>
  </si>
  <si>
    <t>Ophthalmic Epidemiol. 2011 Jun;18(3):129-36. doi: 10.3109/09286586.2011.574334.</t>
  </si>
  <si>
    <t>Piermarocchi S</t>
  </si>
  <si>
    <t>10.3109/09286586.2011.574334</t>
  </si>
  <si>
    <t>Long-term drusen study</t>
  </si>
  <si>
    <t>Sarraf D, Gin T, Yu F, Brannon A, Owens SL, Bird AC.</t>
  </si>
  <si>
    <t>Retina. 1999;19(6):513-9. doi: 10.1097/00006982-199911000-00006.</t>
  </si>
  <si>
    <t>Sarraf D</t>
  </si>
  <si>
    <t>10.1097/00006982-199911000-00006</t>
  </si>
  <si>
    <t>Is bilateral age-related macular degeneration less common in Asians than Caucasians?</t>
  </si>
  <si>
    <t>Kawasaki R, Wang JJ, Amirul FM, Rochtchina E, Aung T, Saw SM, Mitchell P, Wong TY.</t>
  </si>
  <si>
    <t>Ophthalmic Epidemiol. 2011 Dec;18(6):253-8. doi: 10.3109/09286586.2011.602505.</t>
  </si>
  <si>
    <t>10.3109/09286586.2011.602505</t>
  </si>
  <si>
    <t>Dietary glycemic index and the risk of age-related macular degeneration</t>
  </si>
  <si>
    <t>Kaushik S, Wang JJ, Flood V, Tan JS, Barclay AW, Wong TY, Brand-Miller J, Mitchell P.</t>
  </si>
  <si>
    <t>Am J Clin Nutr. 2008 Oct;88(4):1104-10. doi: 10.1093/ajcn/88.4.1104.</t>
  </si>
  <si>
    <t>Kaushik S</t>
  </si>
  <si>
    <t>Am J Clin Nutr</t>
  </si>
  <si>
    <t>10.1093/ajcn/88.4.1104</t>
  </si>
  <si>
    <t>Choudhury F, Varma R, McKean-Cowdin R, Klein R, Azen SP; Los Angeles Latino Eye Study Group.</t>
  </si>
  <si>
    <t>Am J Ophthalmol. 2011 Sep;152(3):385-395. doi: 10.1016/j.ajo.2011.02.025. Epub 2011 Jun 16.</t>
  </si>
  <si>
    <t>Choudhury F</t>
  </si>
  <si>
    <t>PMC3159714</t>
  </si>
  <si>
    <t>NIHMS304059</t>
  </si>
  <si>
    <t>10.1016/j.ajo.2011.02.025</t>
  </si>
  <si>
    <t>Genetic risk of age-related maculopathy. Population-based familial aggregation study</t>
  </si>
  <si>
    <t>Klaver CC, Wolfs RC, Assink JJ, van Duijn CM, Hofman A, de Jong PT.</t>
  </si>
  <si>
    <t>Arch Ophthalmol. 1998 Dec;116(12):1646-51. doi: 10.1001/archopht.116.12.1646.</t>
  </si>
  <si>
    <t>Klaver CC</t>
  </si>
  <si>
    <t>10.1001/archopht.116.12.1646</t>
  </si>
  <si>
    <t>Postmenopausal hormone therapy and age-related maculopathy in older women</t>
  </si>
  <si>
    <t>Seitzman RL, Mangione C, Ensrud KE, Cauley JA, Stone KL, Cummings SR, Hochberg MC, Hillier TA, Yu F, Coleman AL.</t>
  </si>
  <si>
    <t>Ophthalmic Epidemiol. 2008 Sep-Oct;15(5):308-16. doi: 10.1080/09286580802077724.</t>
  </si>
  <si>
    <t>Seitzman RL</t>
  </si>
  <si>
    <t>10.1080/09286580802077724</t>
  </si>
  <si>
    <t>Race, iris color, and age-related macular degeneration</t>
  </si>
  <si>
    <t>Frank RN, Puklin JE, Stock C, Canter LA.</t>
  </si>
  <si>
    <t>Trans Am Ophthalmol Soc. 2000;98:109-15; discussion 115-7.</t>
  </si>
  <si>
    <t>Frank RN</t>
  </si>
  <si>
    <t>PMC1298217</t>
  </si>
  <si>
    <t>Arch Ophthalmol. 2006 Apr;124(4):529-35. doi: 10.1001/archopht.124.4.529.</t>
  </si>
  <si>
    <t>Augood CA</t>
  </si>
  <si>
    <t>10.1001/archopht.124.4.529</t>
  </si>
  <si>
    <t>Age-related macular degeneration is associated with atherosclerosis. The Rotterdam Study</t>
  </si>
  <si>
    <t>Vingerling JR, Dielemans I, Bots ML, Hofman A, Grobbee DE, de Jong PT.</t>
  </si>
  <si>
    <t>Am J Epidemiol. 1995 Aug 15;142(4):404-9. doi: 10.1093/oxfordjournals.aje.a117648.</t>
  </si>
  <si>
    <t>10.1093/oxfordjournals.aje.a117648</t>
  </si>
  <si>
    <t>Klaver CC, Assink JJ, van Leeuwen R, Wolfs RC, Vingerling JR, Stijnen T, Hofman A, de Jong PT.</t>
  </si>
  <si>
    <t>Invest Ophthalmol Vis Sci. 2001 Sep;42(10):2237-41.</t>
  </si>
  <si>
    <t>Forecasting age-related macular degeneration through the year 2050: the potential impact of new treatments</t>
  </si>
  <si>
    <t>Rein DB, Wittenborn JS, Zhang X, Honeycutt AA, Lesesne SB, Saaddine J; Vision Health Cost-Effectiveness Study Group.</t>
  </si>
  <si>
    <t>Arch Ophthalmol. 2009 Apr;127(4):533-40. doi: 10.1001/archophthalmol.2009.58.</t>
  </si>
  <si>
    <t>Rein DB</t>
  </si>
  <si>
    <t>10.1001/archophthalmol.2009.58</t>
  </si>
  <si>
    <t>Sparing of age-related macular degeneration in rheumatoid arthritis</t>
  </si>
  <si>
    <t>McGeer PL, Sibley J.</t>
  </si>
  <si>
    <t>Neurobiol Aging. 2005 Aug-Sep;26(8):1199-203. doi: 10.1016/j.neurobiolaging.2005.02.003. Epub 2005 Apr 19.</t>
  </si>
  <si>
    <t>McGeer PL</t>
  </si>
  <si>
    <t>10.1016/j.neurobiolaging.2005.02.003</t>
  </si>
  <si>
    <t>Cruickshanks KJ, Klein R, Klein BE.</t>
  </si>
  <si>
    <t>Arch Ophthalmol. 1993 Apr;111(4):514-8. doi: 10.1001/archopht.1993.01090040106042.</t>
  </si>
  <si>
    <t>Cruickshanks KJ</t>
  </si>
  <si>
    <t>10.1001/archopht.1993.01090040106042</t>
  </si>
  <si>
    <t>Neovascular age-related macular degeneration and its relationship to antioxidant intake</t>
  </si>
  <si>
    <t>Snellen EL, Verbeek AL, Van Den Hoogen GW, Cruysberg JR, Hoyng CB.</t>
  </si>
  <si>
    <t>Acta Ophthalmol Scand. 2002 Aug;80(4):368-71. doi: 10.1034/j.1600-0420.2002.800404.x.</t>
  </si>
  <si>
    <t>Snellen EL</t>
  </si>
  <si>
    <t>10.1034/j.1600-0420.2002.800404.x</t>
  </si>
  <si>
    <t>Ophthalmology. 2008 Apr;115(4):700-707.e1. doi: 10.1016/j.ophtha.2007.12.013. Epub 2008 Feb 11.</t>
  </si>
  <si>
    <t>Andersen MV</t>
  </si>
  <si>
    <t>10.1016/j.ophtha.2007.12.013</t>
  </si>
  <si>
    <t>Wang JJ, Mitchell PG, Cumming RG, Lim R.</t>
  </si>
  <si>
    <t>Ophthalmic Epidemiol. 1999 Dec;6(4):317-26. doi: 10.1076/opep.6.4.317.4182.</t>
  </si>
  <si>
    <t>10.1076/opep.6.4.317.4182</t>
  </si>
  <si>
    <t>Five-year incidence of age-related maculopathy: the Visual Impairment Project</t>
  </si>
  <si>
    <t>Ophthalmology. 2004 Jun;111(6):1176-82. doi: 10.1016/j.ophtha.2003.08.042.</t>
  </si>
  <si>
    <t>Mukesh BN</t>
  </si>
  <si>
    <t>10.1016/j.ophtha.2003.08.042</t>
  </si>
  <si>
    <t>Arch Ophthalmol. 1999 Sep;117(9):1203-10. doi: 10.1001/archopht.117.9.1203.</t>
  </si>
  <si>
    <t>10.1001/archopht.117.9.1203</t>
  </si>
  <si>
    <t>Prevalence and significance of subretinal drusenoid deposits (reticular pseudodrusen) in age-related macular degeneration</t>
  </si>
  <si>
    <t>Zweifel SA, Imamura Y, Spaide TC, Fujiwara T, Spaide RF.</t>
  </si>
  <si>
    <t>Ophthalmology. 2010 Sep;117(9):1775-81. doi: 10.1016/j.ophtha.2010.01.027. Epub 2010 May 15.</t>
  </si>
  <si>
    <t>Zweifel SA</t>
  </si>
  <si>
    <t>10.1016/j.ophtha.2010.01.027</t>
  </si>
  <si>
    <t>Incidence of exudative age-related macular degeneration among elderly Americans</t>
  </si>
  <si>
    <t>Ophthalmology. 2003 Aug;110(8):1534-9. doi: 10.1016/S0161-6420(03)00495-0.</t>
  </si>
  <si>
    <t>Javitt JC</t>
  </si>
  <si>
    <t>10.1016/S0161-6420(03)00495-0</t>
  </si>
  <si>
    <t>CKD increases the risk of age-related macular degeneration</t>
  </si>
  <si>
    <t>Liew G, Mitchell P, Wong TY, Iyengar SK, Wang JJ.</t>
  </si>
  <si>
    <t>J Am Soc Nephrol. 2008 Apr;19(4):806-11. doi: 10.1681/ASN.2007080844. Epub 2008 Jan 23.</t>
  </si>
  <si>
    <t>Liew G</t>
  </si>
  <si>
    <t>J Am Soc Nephrol</t>
  </si>
  <si>
    <t>PMC2390960</t>
  </si>
  <si>
    <t>10.1681/ASN.2007080844</t>
  </si>
  <si>
    <t>Fat consumption and its association with age-related macular degeneration</t>
  </si>
  <si>
    <t>Chong EW, Robman LD, Simpson JA, Hodge AM, Aung KZ, Dolphin TK, English DR, Giles GG, Guymer RH.</t>
  </si>
  <si>
    <t>Arch Ophthalmol. 2009 May;127(5):674-80. doi: 10.1001/archophthalmol.2009.60.</t>
  </si>
  <si>
    <t>Chong EW</t>
  </si>
  <si>
    <t>10.1001/archophthalmol.2009.60</t>
  </si>
  <si>
    <t>Ophthalmology. 2005 Jan;112(1):132-8. doi: 10.1016/j.ophtha.2004.07.020.</t>
  </si>
  <si>
    <t>Jonasson F</t>
  </si>
  <si>
    <t>10.1016/j.ophtha.2004.07.020</t>
  </si>
  <si>
    <t>Ophthalmology. 2002 Jun;109(6):1092-7. doi: 10.1016/s0161-6420(02)01055-2.</t>
  </si>
  <si>
    <t>10.1016/s0161-6420(02)01055-2</t>
  </si>
  <si>
    <t>Arch Ophthalmol. 1989 Jun;107(6):847-52. doi: 10.1001/archopht.1989.01070010869032.</t>
  </si>
  <si>
    <t>Bressler NM</t>
  </si>
  <si>
    <t>10.1001/archopht.1989.01070010869032</t>
  </si>
  <si>
    <t>Relation of age-related macular degeneration and cognitive impairment in an older population</t>
  </si>
  <si>
    <t>Pham TQ, Kifley A, Mitchell P, Wang JJ.</t>
  </si>
  <si>
    <t>Gerontology. 2006;52(6):353-8. doi: 10.1159/000094984. Epub 2006 Aug 11.</t>
  </si>
  <si>
    <t>Pham TQ</t>
  </si>
  <si>
    <t>Gerontology</t>
  </si>
  <si>
    <t>10.1159/000094984</t>
  </si>
  <si>
    <t>Epidemiology and quality of life of patients with age-related macular degeneration</t>
  </si>
  <si>
    <t>Synek S, Vojniković B, Pahor D.</t>
  </si>
  <si>
    <t>Coll Antropol. 2010 Apr;34 Suppl 2:25-8.</t>
  </si>
  <si>
    <t>Synek S</t>
  </si>
  <si>
    <t>Coll Antropol</t>
  </si>
  <si>
    <t>The growing importance of pharmacoeconomics: the case of age-related macular degeneration</t>
  </si>
  <si>
    <t>Smith AF.</t>
  </si>
  <si>
    <t>Br J Ophthalmol. 2010 Sep;94(9):1116-7. doi: 10.1136/bjo.2010.179945. Epub 2010 Jun 24.</t>
  </si>
  <si>
    <t>Smith AF</t>
  </si>
  <si>
    <t>10.1136/bjo.2010.179945</t>
  </si>
  <si>
    <t>Ophthalmology. 1992 Jun;99(6):933-43. doi: 10.1016/s0161-6420(92)31871-8.</t>
  </si>
  <si>
    <t>10.1016/s0161-6420(92)31871-8</t>
  </si>
  <si>
    <t>Arch Ophthalmol. 2003 Mar;121(3):379-85. doi: 10.1001/archopht.121.3.379.</t>
  </si>
  <si>
    <t>10.1001/archopht.121.3.379</t>
  </si>
  <si>
    <t>Risk factors for age-related maculopathy: the Visual Impairment Project</t>
  </si>
  <si>
    <t>Arch Ophthalmol. 2001 Oct;119(10):1455-62. doi: 10.1001/archopht.119.10.1455.</t>
  </si>
  <si>
    <t>McCarty CA</t>
  </si>
  <si>
    <t>10.1001/archopht.119.10.1455</t>
  </si>
  <si>
    <t>Am J Ophthalmol. 2006 Dec;142(6):1076-9. doi: 10.1016/j.ajo.2006.07.042. Epub 2006 Sep 5.</t>
  </si>
  <si>
    <t>Topouzis F</t>
  </si>
  <si>
    <t>10.1016/j.ajo.2006.07.042</t>
  </si>
  <si>
    <t>Klein R, Klein BE, Knudtson MD.</t>
  </si>
  <si>
    <t>Am J Ophthalmol. 2005 Jul;140(1):129-31. doi: 10.1016/j.ajo.2004.12.049.</t>
  </si>
  <si>
    <t>10.1016/j.ajo.2004.12.049</t>
  </si>
  <si>
    <t>Jeganathan VS, Kawasaki R, Wang JJ, Aung T, Mitchell P, Saw SM, Wong TY.</t>
  </si>
  <si>
    <t>Am J Ophthalmol. 2008 Dec;146(6):954-9.e1. doi: 10.1016/j.ajo.2008.07.006. Epub 2008 Aug 30.</t>
  </si>
  <si>
    <t>Jeganathan VS</t>
  </si>
  <si>
    <t>10.1016/j.ajo.2008.07.006</t>
  </si>
  <si>
    <t>The relationship of age-related maculopathy, cataract, and glaucoma to visual acuity</t>
  </si>
  <si>
    <t>Klein R, Wang Q, Klein BE, Moss SE, Meuer SM.</t>
  </si>
  <si>
    <t>Invest Ophthalmol Vis Sci. 1995 Jan;36(1):182-91.</t>
  </si>
  <si>
    <t>Prevalence of age-related macular degeneration in Japanese immigrants and their descendants living in Londrina (PR) - Brazil</t>
  </si>
  <si>
    <t>Arq Bras Oftalmol. 2008 May-Jun;71(3):375-80. doi: 10.1590/s0004-27492008000300013.</t>
  </si>
  <si>
    <t>Oguido AP</t>
  </si>
  <si>
    <t>Arq Bras Oftalmol</t>
  </si>
  <si>
    <t>10.1590/s0004-27492008000300013</t>
  </si>
  <si>
    <t>Exposure to sunlight and other risk factors for age-related macular degeneration</t>
  </si>
  <si>
    <t>West SK, Rosenthal FS, Bressler NM, Bressler SB, Munoz B, Fine SL, Taylor HR.</t>
  </si>
  <si>
    <t>Arch Ophthalmol. 1989 Jun;107(6):875-9. doi: 10.1001/archopht.1989.01070010897038.</t>
  </si>
  <si>
    <t>West SK</t>
  </si>
  <si>
    <t>10.1001/archopht.1989.01070010897038</t>
  </si>
  <si>
    <t>Xu L, Li YB, Wang YX, Jonas JB.</t>
  </si>
  <si>
    <t>Ophthalmologica. 2008;222(6):378-9. doi: 10.1159/000151468. Epub 2008 Aug 20.</t>
  </si>
  <si>
    <t>Xu L</t>
  </si>
  <si>
    <t>Ophthalmologica</t>
  </si>
  <si>
    <t>10.1159/000151468</t>
  </si>
  <si>
    <t>Smith W, Mitchell P, Leeder SR.</t>
  </si>
  <si>
    <t>Arch Ophthalmol. 1996 Dec;114(12):1518-23. doi: 10.1001/archopht.1996.01100140716016.</t>
  </si>
  <si>
    <t>10.1001/archopht.1996.01100140716016</t>
  </si>
  <si>
    <t>Age-related macular degeneration. Macular changes, prevalence and sex ratio. An epidemiological study of 1000 aged individuals</t>
  </si>
  <si>
    <t>Vinding T.</t>
  </si>
  <si>
    <t>Acta Ophthalmol (Copenh). 1989 Dec;67(6):609-16. doi: 10.1111/j.1755-3768.1989.tb04392.x.</t>
  </si>
  <si>
    <t>Vinding T</t>
  </si>
  <si>
    <t>Acta Ophthalmol (Copenh)</t>
  </si>
  <si>
    <t>10.1111/j.1755-3768.1989.tb04392.x</t>
  </si>
  <si>
    <t>Reticular drusen associated with geographic atrophy in age-related macular degeneration</t>
  </si>
  <si>
    <t>Schmitz-Valckenberg S, Alten F, Steinberg JS, Jaffe GJ, Fleckenstein M, Mukesh BN, Hohman TC, Holz FG; Geographic Atrophy Progression (GAP) Study Group.</t>
  </si>
  <si>
    <t>Invest Ophthalmol Vis Sci. 2011 Aug 24;52(9):5009-15. doi: 10.1167/iovs.11-7235.</t>
  </si>
  <si>
    <t>Schmitz-Valckenberg S</t>
  </si>
  <si>
    <t>10.1167/iovs.11-7235</t>
  </si>
  <si>
    <t>Prevalence of age related macular degeneration in persons aged 50 years and over resident in Australia</t>
  </si>
  <si>
    <t>J Epidemiol Community Health. 1993 Feb;47(1):42-5. doi: 10.1136/jech.47.1.42.</t>
  </si>
  <si>
    <t>Mitchell RA</t>
  </si>
  <si>
    <t>J Epidemiol Community Health</t>
  </si>
  <si>
    <t>PMC1059709</t>
  </si>
  <si>
    <t>10.1136/jech.47.1.42</t>
  </si>
  <si>
    <t>Wang JJ, Mitchell P, Smith W.</t>
  </si>
  <si>
    <t>Invest Ophthalmol Vis Sci. 1998 Oct;39(11):2167-71.</t>
  </si>
  <si>
    <t>Invest Ophthalmol Vis Sci. 2005 Dec;46(12):4442-9. doi: 10.1167/iovs.05-0853.</t>
  </si>
  <si>
    <t>Krishnaiah S</t>
  </si>
  <si>
    <t>10.1167/iovs.05-0853</t>
  </si>
  <si>
    <t>Smith W, Mitchell P.</t>
  </si>
  <si>
    <t>Aust N Z J Ophthalmol. 1998 Aug;26(3):203-6. doi: 10.1111/j.1442-9071.1998.tb01311.x.</t>
  </si>
  <si>
    <t>Aust N Z J Ophthalmol</t>
  </si>
  <si>
    <t>10.1111/j.1442-9071.1998.tb01311.x</t>
  </si>
  <si>
    <t>Reconsidering the connection between vitamin D levels and age-related macular degeneration</t>
  </si>
  <si>
    <t>Golan S, Shalev V, Treister G, Chodick G, Loewenstein A.</t>
  </si>
  <si>
    <t>Eye (Lond). 2011 Sep;25(9):1122-9. doi: 10.1038/eye.2011.174. Epub 2011 Aug 5.</t>
  </si>
  <si>
    <t>Golan S</t>
  </si>
  <si>
    <t>Eye (Lond)</t>
  </si>
  <si>
    <t>PMC3171790</t>
  </si>
  <si>
    <t>10.1038/eye.2011.174</t>
  </si>
  <si>
    <t>Age related macular degeneration in monozygotic twins and their spouses in Iceland</t>
  </si>
  <si>
    <t>Gottfredsdottir MS, Sverrisson T, Musch DC, Stefánsson E.</t>
  </si>
  <si>
    <t>Acta Ophthalmol Scand. 1999 Aug;77(4):422-5. doi: 10.1034/j.1600-0420.1999.770413.x.</t>
  </si>
  <si>
    <t>Gottfredsdottir MS</t>
  </si>
  <si>
    <t>10.1034/j.1600-0420.1999.770413.x</t>
  </si>
  <si>
    <t>Tan JS, Mitchell P, Smith W, Wang JJ.</t>
  </si>
  <si>
    <t>Ophthalmology. 2007 Jun;114(6):1143-50. doi: 10.1016/j.ophtha.2006.09.033. Epub 2007 Feb 1.</t>
  </si>
  <si>
    <t>Tan JS</t>
  </si>
  <si>
    <t>10.1016/j.ophtha.2006.09.033</t>
  </si>
  <si>
    <t>Sun C, Tikellis G, Klein R, Steffens DC, Larsen EK, Wong TY.</t>
  </si>
  <si>
    <t>Ophthalmic Epidemiol. 2007 May-Jun;14(3):127-33. doi: 10.1080/09286580601186742.</t>
  </si>
  <si>
    <t>Sun C</t>
  </si>
  <si>
    <t>10.1080/09286580601186742</t>
  </si>
  <si>
    <t>Estimation of prevalence and incidence rates and causes of blindness in Israel, 1998-2003</t>
  </si>
  <si>
    <t>Avisar R, Friling R, Snir M, Avisar I, Weinberger D.</t>
  </si>
  <si>
    <t>Isr Med Assoc J. 2006 Dec;8(12):880-1.</t>
  </si>
  <si>
    <t>Avisar R</t>
  </si>
  <si>
    <t>Isr Med Assoc J</t>
  </si>
  <si>
    <t>Boey PY, Tay WT, Lamoureux E, Tai ES, Mitchell P, Wang JJ, Saw SM, Wong TY.</t>
  </si>
  <si>
    <t>Invest Ophthalmol Vis Sci. 2010 Apr;51(4):1880-5. doi: 10.1167/iovs.09-4063. Epub 2009 Nov 20.</t>
  </si>
  <si>
    <t>Boey PY</t>
  </si>
  <si>
    <t>10.1167/iovs.09-4063</t>
  </si>
  <si>
    <t>Hormone therapy and age-related macular degeneration: the Women's Health Initiative Sight Exam Study</t>
  </si>
  <si>
    <t>Haan MN, Klein R, Klein BE, Deng Y, Blythe LK, Seddon JM, Musch DC, Kuller LH, Hyman LG, Wallace RB.</t>
  </si>
  <si>
    <t>Arch Ophthalmol. 2006 Jul;124(7):988-92. doi: 10.1001/archopht.124.7.988.</t>
  </si>
  <si>
    <t>Haan MN</t>
  </si>
  <si>
    <t>10.1001/archopht.124.7.988</t>
  </si>
  <si>
    <t>Miyazaki M, Nakamura H, Kubo M, Kiyohara Y, Oshima Y, Ishibashi T, Nose Y.</t>
  </si>
  <si>
    <t>Br J Ophthalmol. 2003 Apr;87(4):469-72. doi: 10.1136/bjo.87.4.469.</t>
  </si>
  <si>
    <t>Miyazaki M</t>
  </si>
  <si>
    <t>PMC1771615</t>
  </si>
  <si>
    <t>10.1136/bjo.87.4.469</t>
  </si>
  <si>
    <t>Statin use and the five-year incidence and progression of age-related macular degeneration</t>
  </si>
  <si>
    <t>Am J Ophthalmol. 2007 Jul;144(1):1-6. doi: 10.1016/j.ajo.2007.02.047. Epub 2007 May 2.</t>
  </si>
  <si>
    <t>PMC1988696</t>
  </si>
  <si>
    <t>NIHMS26511</t>
  </si>
  <si>
    <t>10.1016/j.ajo.2007.02.047</t>
  </si>
  <si>
    <t>Recurrent submacular hemorrhage in patients with neovascular age-related macular degeneration</t>
  </si>
  <si>
    <t>Hwang JU, Yang SJ, Yoon YH, Lee JY, Kim JG.</t>
  </si>
  <si>
    <t>Retina. 2012 Apr;32(4):652-7. doi: 10.1097/IAE.0b013e318233abb4.</t>
  </si>
  <si>
    <t>Hwang JU</t>
  </si>
  <si>
    <t>10.1097/IAE.0b013e318233abb4</t>
  </si>
  <si>
    <t>Vision loss in Australia</t>
  </si>
  <si>
    <t>Taylor HR, Keeffe JE, Vu HT, Wang JJ, Rochtchina E, Pezzullo ML, Mitchell P.</t>
  </si>
  <si>
    <t>Med J Aust. 2005 Jun 6;182(11):565-8. doi: 10.5694/j.1326-5377.2005.tb06815.x.</t>
  </si>
  <si>
    <t>10.5694/j.1326-5377.2005.tb06815.x</t>
  </si>
  <si>
    <t>Ophthalmology. 2011 May;118(5):825-30. doi: 10.1016/j.ophtha.2010.08.044. Epub 2010 Dec 3.</t>
  </si>
  <si>
    <t>PMC3087833</t>
  </si>
  <si>
    <t>NIHMS233532</t>
  </si>
  <si>
    <t>10.1016/j.ophtha.2010.08.044</t>
  </si>
  <si>
    <t>Ophthalmology. 2007 Jan;114(1):92-8. doi: 10.1016/j.ophtha.2006.07.017.</t>
  </si>
  <si>
    <t>10.1016/j.ophtha.2006.07.017</t>
  </si>
  <si>
    <t>Chakravarthy U, Augood C, Bentham GC, de Jong PT, Rahu M, Seland J, Soubrane G, Tomazzoli L, Topouzis F, Vingerling JR, Vioque J, Young IS, Fletcher AE.</t>
  </si>
  <si>
    <t>Ophthalmology. 2007 Jun;114(6):1157-63. doi: 10.1016/j.ophtha.2006.09.022. Epub 2007 Mar 6.</t>
  </si>
  <si>
    <t>Chakravarthy U</t>
  </si>
  <si>
    <t>10.1016/j.ophtha.2006.09.022</t>
  </si>
  <si>
    <t>A note on age-related comorbidity</t>
  </si>
  <si>
    <t>Weale RA.</t>
  </si>
  <si>
    <t>Arch Gerontol Geriatr. 2009 Jul-Aug;49(1):93-7. doi: 10.1016/j.archger.2008.05.010. Epub 2008 Jul 9.</t>
  </si>
  <si>
    <t>Weale RA</t>
  </si>
  <si>
    <t>Arch Gerontol Geriatr</t>
  </si>
  <si>
    <t>10.1016/j.archger.2008.05.010</t>
  </si>
  <si>
    <t>[New aspects in age related macular degeneration]</t>
  </si>
  <si>
    <t>Turlea C.</t>
  </si>
  <si>
    <t>Oftalmologia. 2012;56(1):36-44.</t>
  </si>
  <si>
    <t>Turlea C</t>
  </si>
  <si>
    <t>Oftalmologia</t>
  </si>
  <si>
    <t>How big is the burden of visual loss caused by age related macular degeneration in the United Kingdom?</t>
  </si>
  <si>
    <t>Owen CG, Fletcher AE, Donoghue M, Rudnicka AR.</t>
  </si>
  <si>
    <t>Br J Ophthalmol. 2003 Mar;87(3):312-7. doi: 10.1136/bjo.87.3.312.</t>
  </si>
  <si>
    <t>PMC1771556</t>
  </si>
  <si>
    <t>10.1136/bjo.87.3.312</t>
  </si>
  <si>
    <t>Cheung CM, Cheung CY, Yang EL, Mitchell P, Wang JJ, Wong TY.</t>
  </si>
  <si>
    <t>Am J Ophthalmol. 2011 Jul;152(1):108-113.e1. doi: 10.1016/j.ajo.2011.01.012. Epub 2011 May 12.</t>
  </si>
  <si>
    <t>10.1016/j.ajo.2011.01.012</t>
  </si>
  <si>
    <t>Genome-wide analysis of copy number variants in age-related macular degeneration</t>
  </si>
  <si>
    <t>Meyer KJ, Davis LK, Schindler EI, Beck JS, Rudd DS, Grundstad AJ, Scheetz TE, Braun TA, Fingert JH, Alward WL, Kwon YH, Folk JC, Russell SR, Wassink TH, Stone EM, Sheffield VC.</t>
  </si>
  <si>
    <t>Hum Genet. 2011 Jan;129(1):91-100. doi: 10.1007/s00439-010-0904-6. Epub 2010 Oct 28.</t>
  </si>
  <si>
    <t>Meyer KJ</t>
  </si>
  <si>
    <t>Hum Genet</t>
  </si>
  <si>
    <t>PMC3613489</t>
  </si>
  <si>
    <t>NIHMS388834</t>
  </si>
  <si>
    <t>10.1007/s00439-010-0904-6</t>
  </si>
  <si>
    <t>Background comparison of typical age-related macular degeneration and polypoidal choroidal vasculopathy in Japanese patients</t>
  </si>
  <si>
    <t>Ueta T, Obata R, Inoue Y, Iriyama A, Takahashi H, Yamaguchi T, Tamaki Y, Yanagi Y.</t>
  </si>
  <si>
    <t>Ophthalmology. 2009 Dec;116(12):2400-6. doi: 10.1016/j.ophtha.2009.06.013. Epub 2009 Oct 7.</t>
  </si>
  <si>
    <t>Ueta T</t>
  </si>
  <si>
    <t>10.1016/j.ophtha.2009.06.013</t>
  </si>
  <si>
    <t>Risk factors of age-related maculopathy in a population 70 years of age or older</t>
  </si>
  <si>
    <t>Hirvelä H, Luukinen H, Läärä E, Sc L, Laatikainen L.</t>
  </si>
  <si>
    <t>Ophthalmology. 1996 Jun;103(6):871-7. doi: 10.1016/s0161-6420(96)30593-9.</t>
  </si>
  <si>
    <t>Hirvelä H</t>
  </si>
  <si>
    <t>10.1016/s0161-6420(96)30593-9</t>
  </si>
  <si>
    <t>Ophthalmic Epidemiol. 2011 Feb;18(1):48-52. doi: 10.3109/09286586.2010.545502.</t>
  </si>
  <si>
    <t>Jenchitr W</t>
  </si>
  <si>
    <t>10.3109/09286586.2010.545502</t>
  </si>
  <si>
    <t>Tan JS, Mitchell P, Kifley A, Flood V, Smith W, Wang JJ.</t>
  </si>
  <si>
    <t>Arch Ophthalmol. 2007 Aug;125(8):1089-95. doi: 10.1001/archopht.125.8.1089.</t>
  </si>
  <si>
    <t>10.1001/archopht.125.8.1089</t>
  </si>
  <si>
    <t>The burden of age-related macular degeneration: a value-based medicine analysis</t>
  </si>
  <si>
    <t>Brown GC, Brown MM, Sharma S, Stein JD, Roth Z, Campanella J, Beauchamp GR.</t>
  </si>
  <si>
    <t>Trans Am Ophthalmol Soc. 2005;103:173-84; discussion 184-6.</t>
  </si>
  <si>
    <t>Brown GC</t>
  </si>
  <si>
    <t>PMC1447589</t>
  </si>
  <si>
    <t>Evaluation of plasma homocysteine and risk of age-related macular degeneration</t>
  </si>
  <si>
    <t>Seddon JM, Gensler G, Klein ML, Milton RC.</t>
  </si>
  <si>
    <t>Am J Ophthalmol. 2006 Jan;141(1):201-3. doi: 10.1016/j.ajo.2005.07.059.</t>
  </si>
  <si>
    <t>10.1016/j.ajo.2005.07.059</t>
  </si>
  <si>
    <t>Br J Ophthalmol. 2001 Oct;85(10):1153-7. doi: 10.1136/bjo.85.10.1153.</t>
  </si>
  <si>
    <t>Oshima Y</t>
  </si>
  <si>
    <t>PMC1723746</t>
  </si>
  <si>
    <t>10.1136/bjo.85.10.1153</t>
  </si>
  <si>
    <t>The natural history of geographic atrophy, the advanced atrophic form of age-related macular degeneration</t>
  </si>
  <si>
    <t>Sunness JS.</t>
  </si>
  <si>
    <t>Mol Vis. 1999 Nov 3;5:25.</t>
  </si>
  <si>
    <t>Sunness JS</t>
  </si>
  <si>
    <t>Mol Vis</t>
  </si>
  <si>
    <t>Alcohol consumption and the 15-year cumulative incidence of age-related macular degeneration</t>
  </si>
  <si>
    <t>Knudtson MD, Klein R, Klein BE.</t>
  </si>
  <si>
    <t>Am J Ophthalmol. 2007 Jun;143(6):1026-9. doi: 10.1016/j.ajo.2007.01.036.</t>
  </si>
  <si>
    <t>Knudtson MD</t>
  </si>
  <si>
    <t>PMC1950733</t>
  </si>
  <si>
    <t>NIHMS24367</t>
  </si>
  <si>
    <t>10.1016/j.ajo.2007.01.036</t>
  </si>
  <si>
    <t>Risk models for progression to advanced age-related macular degeneration using demographic, environmental, genetic, and ocular factors</t>
  </si>
  <si>
    <t>Seddon JM, Reynolds R, Yu Y, Daly MJ, Rosner B.</t>
  </si>
  <si>
    <t>Ophthalmology. 2011 Nov;118(11):2203-11. doi: 10.1016/j.ophtha.2011.04.029. Epub 2011 Sep 29.</t>
  </si>
  <si>
    <t>PMC4097877</t>
  </si>
  <si>
    <t>NIHMS588351</t>
  </si>
  <si>
    <t>10.1016/j.ophtha.2011.04.029</t>
  </si>
  <si>
    <t>Correlation between age-related macular degeneration and pseudoexfoliation syndrome in the population of Crete (Greece)</t>
  </si>
  <si>
    <t>Arch Ophthalmol. 1999 May;117(5):664-9. doi: 10.1001/archopht.117.5.664.</t>
  </si>
  <si>
    <t>Kozobolis VP</t>
  </si>
  <si>
    <t>10.1001/archopht.117.5.664</t>
  </si>
  <si>
    <t>Xu L, Wang S, Li Y, Jonas JB.</t>
  </si>
  <si>
    <t>Am J Ophthalmol. 2006 Oct;142(4):688-9. doi: 10.1016/j.ajo.2006.05.028.</t>
  </si>
  <si>
    <t>10.1016/j.ajo.2006.05.028</t>
  </si>
  <si>
    <t>Invest Ophthalmol Vis Sci. 2008 Jul;49(7):3126-33. doi: 10.1167/iovs.08-1803. Epub 2008 Apr 4.</t>
  </si>
  <si>
    <t>Chen SJ</t>
  </si>
  <si>
    <t>10.1167/iovs.08-1803</t>
  </si>
  <si>
    <t>Racial/ethnic differences in age-related maculopathy. Third National Health and Nutrition Examination Survey</t>
  </si>
  <si>
    <t>Klein R, Rowland ML, Harris MI.</t>
  </si>
  <si>
    <t>Ophthalmology. 1995 Mar;102(3):371-81. doi: 10.1016/s0161-6420(95)31012-3.</t>
  </si>
  <si>
    <t>10.1016/s0161-6420(95)31012-3</t>
  </si>
  <si>
    <t>Smoking and age-related macular degeneration. The POLA Study. Pathologies Oculaires Liées à l'Age</t>
  </si>
  <si>
    <t>Delcourt C, Diaz JL, Ponton-Sanchez A, Papoz L.</t>
  </si>
  <si>
    <t>Arch Ophthalmol. 1998 Aug;116(8):1031-5. doi: 10.1001/archopht.116.8.1031.</t>
  </si>
  <si>
    <t>Delcourt C</t>
  </si>
  <si>
    <t>10.1001/archopht.116.8.1031</t>
  </si>
  <si>
    <t>Acta Ophthalmol Scand. 2005 Aug;83(4):419-23. doi: 10.1111/j.1600-0420.2005.00520.x.</t>
  </si>
  <si>
    <t>10.1111/j.1600-0420.2005.00520.x</t>
  </si>
  <si>
    <t>Hormone replacement therapy, reproductive factors, and age-related macular degeneration: the Salisbury Eye Evaluation Project</t>
  </si>
  <si>
    <t>Freeman EE, Muñoz B, Bressler SB, West SK.</t>
  </si>
  <si>
    <t>Ophthalmic Epidemiol. 2005 Feb;12(1):37-45. doi: 10.1080/09286580490907779.</t>
  </si>
  <si>
    <t>Freeman EE</t>
  </si>
  <si>
    <t>10.1080/09286580490907779</t>
  </si>
  <si>
    <t>Prevalence of reticular pseudodrusen in age-related macular degeneration with newly diagnosed choroidal neovascularisation</t>
  </si>
  <si>
    <t>Cohen SY, Dubois L, Tadayoni R, Delahaye-Mazza C, Debibie C, Quentel G.</t>
  </si>
  <si>
    <t>Br J Ophthalmol. 2007 Mar;91(3):354-9. doi: 10.1136/bjo.2006.101022. Epub 2006 Sep 14.</t>
  </si>
  <si>
    <t>Cohen SY</t>
  </si>
  <si>
    <t>PMC1857688</t>
  </si>
  <si>
    <t>10.1136/bjo.2006.101022</t>
  </si>
  <si>
    <t>Invest Ophthalmol Vis Sci. 2007 Mar;48(3):1007-11. doi: 10.1167/iovs.06-0712.</t>
  </si>
  <si>
    <t>Gupta SK</t>
  </si>
  <si>
    <t>10.1167/iovs.06-0712</t>
  </si>
  <si>
    <t>Cackett P, Wong TY, Aung T, Saw SM, Tay WT, Rochtchina E, Mitchell P, Wang JJ.</t>
  </si>
  <si>
    <t>Am J Ophthalmol. 2008 Dec;146(6):960-7.e1. doi: 10.1016/j.ajo.2008.06.026. Epub 2008 Aug 23.</t>
  </si>
  <si>
    <t>Cackett P</t>
  </si>
  <si>
    <t>10.1016/j.ajo.2008.06.026</t>
  </si>
  <si>
    <t>ARMS2 increases the risk of early and late age-related macular degeneration in the European Eye Study</t>
  </si>
  <si>
    <t>Chakravarthy U, McKay GJ, de Jong PT, Rahu M, Seland J, Soubrane G, Tomazzoli L, Topouzis F, Vingerling JR, Vioque J, Young IS, Sofat R, Hingorani AD, Fletcher AE.</t>
  </si>
  <si>
    <t>Ophthalmology. 2013 Feb;120(2):342-8. doi: 10.1016/j.ophtha.2012.08.004. Epub 2012 Oct 23.</t>
  </si>
  <si>
    <t>10.1016/j.ophtha.2012.08.004</t>
  </si>
  <si>
    <t>Klein R, Knudtson MD, Klein BE, Wong TY, Cotch MF, Liu K, Cheng CY, Burke GL, Saad MF, Jacobs DR Jr, Sharrett AR.</t>
  </si>
  <si>
    <t>Ophthalmology. 2008 Oct;115(10):1742-9. doi: 10.1016/j.ophtha.2008.03.021. Epub 2008 Jun 5.</t>
  </si>
  <si>
    <t>PMC2936447</t>
  </si>
  <si>
    <t>NIHMS90060</t>
  </si>
  <si>
    <t>10.1016/j.ophtha.2008.03.021</t>
  </si>
  <si>
    <t>New approaches in the management of choroidal neovascular membrane in age-related macular degeneration</t>
  </si>
  <si>
    <t>Verma L, Das T, Binder S, Heriot WJ, Kirchhof B, Venkatesh P, Krebs I, Stolba U, Jahn C, Feichtinger H, Kellner L, Krugluger H, Pawelka I, Frohner U, Kruger A, Li W, Tewari HK.</t>
  </si>
  <si>
    <t>Indian J Ophthalmol. 2000 Dec;48(4):263-78.</t>
  </si>
  <si>
    <t>Verma L</t>
  </si>
  <si>
    <t>Indian J Ophthalmol</t>
  </si>
  <si>
    <t>Twin study of age-related macular degeneration</t>
  </si>
  <si>
    <t>Grizzard SW, Arnett D, Haag SL.</t>
  </si>
  <si>
    <t>Ophthalmic Epidemiol. 2003 Dec;10(5):315-22. doi: 10.1076/opep.10.5.315.17317.</t>
  </si>
  <si>
    <t>Grizzard SW</t>
  </si>
  <si>
    <t>10.1076/opep.10.5.315.17317</t>
  </si>
  <si>
    <t>Prevalence and risk factors of early-stage age-related macular degeneration in patients examined at a health promotion center in Korea</t>
  </si>
  <si>
    <t>Moon BG, Joe SG, Hwang JU, Kim HK, Choe J, Yoon YH.</t>
  </si>
  <si>
    <t>J Korean Med Sci. 2012 May;27(5):537-41. doi: 10.3346/jkms.2012.27.5.537. Epub 2012 Apr 25.</t>
  </si>
  <si>
    <t>Moon BG</t>
  </si>
  <si>
    <t>J Korean Med Sci</t>
  </si>
  <si>
    <t>PMC3342546</t>
  </si>
  <si>
    <t>10.3346/jkms.2012.27.5.537</t>
  </si>
  <si>
    <t>Early age-related maculopathy and risk factors of cardiovascular disease in middle-aged Lithuanian urban population</t>
  </si>
  <si>
    <t>Paunksnis A, Cimbalas A, Cerniauskiene LR, Luksiene DI, Margeviciene L, Domarkiene S, Tamosiunas A, Norkus A.</t>
  </si>
  <si>
    <t>Eur J Ophthalmol. 2005 Mar-Apr;15(2):255-62. doi: 10.1177/112067210501500213.</t>
  </si>
  <si>
    <t>Paunksnis A</t>
  </si>
  <si>
    <t>10.1177/112067210501500213</t>
  </si>
  <si>
    <t>Risk factors for five-year incident age-related macular degeneration: the Reykjavik Eye Study</t>
  </si>
  <si>
    <t>Arnarsson A, Sverrisson T, Stefánsson E, Sigurdsson H, Sasaki H, Sasaki K, Jonasson F.</t>
  </si>
  <si>
    <t>Am J Ophthalmol. 2006 Sep;142(3):419-28. doi: 10.1016/j.ajo.2006.04.015.</t>
  </si>
  <si>
    <t>Arnarsson A</t>
  </si>
  <si>
    <t>10.1016/j.ajo.2006.04.015</t>
  </si>
  <si>
    <t>The impact of fish and shellfish consumption on age-related macular degeneration</t>
  </si>
  <si>
    <t>Ophthalmology. 2010 Dec;117(12):2395-401. doi: 10.1016/j.ophtha.2010.03.058. Epub 2010 Jul 13.</t>
  </si>
  <si>
    <t>Swenor BK</t>
  </si>
  <si>
    <t>PMC3894610</t>
  </si>
  <si>
    <t>NIHMS537501</t>
  </si>
  <si>
    <t>10.1016/j.ophtha.2010.03.058</t>
  </si>
  <si>
    <t>Cackett P, Tay WT, Aung T, Wang JJ, Shankar A, Saw SM, Mitchell P, Wong TY.</t>
  </si>
  <si>
    <t>Br J Ophthalmol. 2008 Oct;92(10):1312-5. doi: 10.1136/bjo.2007.136077. Epub 2008 Jul 29.</t>
  </si>
  <si>
    <t>10.1136/bjo.2007.136077</t>
  </si>
  <si>
    <t>Apolipoprotein E gene associations in age-related macular degeneration: the Melbourne Collaborative Cohort Study</t>
  </si>
  <si>
    <t>Adams MK, Simpson JA, Richardson AJ, English DR, Aung KZ, Makeyeva GA, Guymer RH, Giles GG, Hopper J, Robman LD, Baird PN.</t>
  </si>
  <si>
    <t>Am J Epidemiol. 2012 Mar 15;175(6):511-8. doi: 10.1093/aje/kwr329. Epub 2012 Feb 10.</t>
  </si>
  <si>
    <t>10.1093/aje/kwr329</t>
  </si>
  <si>
    <t>Age related macular degeneration and presence of posterior vitreous detachment</t>
  </si>
  <si>
    <t>Gawecki M, Doroszkiewicz M, Rydzewski J.</t>
  </si>
  <si>
    <t>Klin Oczna. 2010;112(7-9):210-2.</t>
  </si>
  <si>
    <t>Gawecki M</t>
  </si>
  <si>
    <t>Klin Oczna</t>
  </si>
  <si>
    <t>Emphysema, airflow limitation, and early age-related macular degeneration</t>
  </si>
  <si>
    <t>Klein R, Knudtson MD, Klein BE, Wong TY, Cotch MF, Barr G.</t>
  </si>
  <si>
    <t>Arch Ophthalmol. 2010 Apr;128(4):472-7. doi: 10.1001/archophthalmol.2010.25.</t>
  </si>
  <si>
    <t>PMC2855157</t>
  </si>
  <si>
    <t>NIHMS156543</t>
  </si>
  <si>
    <t>10.1001/archophthalmol.2010.25</t>
  </si>
  <si>
    <t>Eye (Lond). 2011 Jun;25(6):784-93. doi: 10.1038/eye.2011.56. Epub 2011 Mar 25.</t>
  </si>
  <si>
    <t>Ngai LY</t>
  </si>
  <si>
    <t>PMC3178119</t>
  </si>
  <si>
    <t>10.1038/eye.2011.56</t>
  </si>
  <si>
    <t>Is early age-related maculopathy related to cognitive function? The Atherosclerosis Risk in Communities Study</t>
  </si>
  <si>
    <t>Wong TY, Klein R, Nieto FJ, Moraes SA, Mosley TH, Couper DJ, Klein BE, Boland LL, Hubbard LD, Sharrett AR.</t>
  </si>
  <si>
    <t>Am J Ophthalmol. 2002 Dec;134(6):828-35. doi: 10.1016/s0002-9394(02)01672-0.</t>
  </si>
  <si>
    <t>10.1016/s0002-9394(02)01672-0</t>
  </si>
  <si>
    <t>Invest Ophthalmol Vis Sci. 2005 Jun;46(6):1907-10. doi: 10.1167/iovs.04-0923.</t>
  </si>
  <si>
    <t>10.1167/iovs.04-0923</t>
  </si>
  <si>
    <t>Mitchell P, Wang JJ.</t>
  </si>
  <si>
    <t>Aust N Z J Ophthalmol. 1999 Jun-Aug;27(3-4):197-9. doi: 10.1046/j.1440-1606.1999.00211.x.</t>
  </si>
  <si>
    <t>10.1046/j.1440-1606.1999.00211.x</t>
  </si>
  <si>
    <t>Association of zinc and antioxidant nutrients with age-related maculopathy</t>
  </si>
  <si>
    <t>Mares-Perlman JA, Klein R, Klein BE, Greger JL, Brady WE, Palta M, Ritter LL.</t>
  </si>
  <si>
    <t>Arch Ophthalmol. 1996 Aug;114(8):991-7. doi: 10.1001/archopht.1996.01100140199014.</t>
  </si>
  <si>
    <t>10.1001/archopht.1996.01100140199014</t>
  </si>
  <si>
    <t>What is the future of research in age-related macular disease?</t>
  </si>
  <si>
    <t>Bird AC.</t>
  </si>
  <si>
    <t>Arch Ophthalmol. 1997 Oct;115(10):1311-3. doi: 10.1001/archopht.1997.01100160481017.</t>
  </si>
  <si>
    <t>Bird AC</t>
  </si>
  <si>
    <t>10.1001/archopht.1997.01100160481017</t>
  </si>
  <si>
    <t>Buch H, Vinding T, la Cour M, Jensen GB, Prause JU, Nielsen NV.</t>
  </si>
  <si>
    <t>Ophthalmology. 2005 Feb;112(2):305-12. doi: 10.1016/j.ophtha.2004.08.025.</t>
  </si>
  <si>
    <t>Buch H</t>
  </si>
  <si>
    <t>10.1016/j.ophtha.2004.08.025</t>
  </si>
  <si>
    <t>Age-related macular disease in rural southern Italy</t>
  </si>
  <si>
    <t>Arch Ophthalmol. 1997 May;115(5):616-22. doi: 10.1001/archopht.1997.01100150618007.</t>
  </si>
  <si>
    <t>Pagliarini S</t>
  </si>
  <si>
    <t>10.1001/archopht.1997.01100150618007</t>
  </si>
  <si>
    <t>Patients with neovascular age-related macular degeneration in Spain display a high cardiovascular risk</t>
  </si>
  <si>
    <t>Olea JL, Tuñón J.</t>
  </si>
  <si>
    <t>Eur J Ophthalmol. 2012 May-Jun;22(3):404-11. doi: 10.5301/ejo.5000023.</t>
  </si>
  <si>
    <t>Olea JL</t>
  </si>
  <si>
    <t>10.5301/ejo.5000023</t>
  </si>
  <si>
    <t>Age-related macular degeneration in a screened South Korean population: prevalence, risk factors, and subtypes</t>
  </si>
  <si>
    <t>Ophthalmic Epidemiol. 2009 Sep-Oct;16(5):304-10.</t>
  </si>
  <si>
    <t>Song SJ</t>
  </si>
  <si>
    <t>Apolipoprotein E gene and early age-related maculopathy: the Atherosclerosis Risk in Communities Study</t>
  </si>
  <si>
    <t>Wong TY, Shankar A, Klein R, Bray MS, Couper DJ, Klein BE, Sharrett AR, Folsom AR.</t>
  </si>
  <si>
    <t>Ophthalmology. 2006 Feb;113(2):255-9. doi: 10.1016/j.ophtha.2005.10.048. Epub 2006 Jan 10.</t>
  </si>
  <si>
    <t>10.1016/j.ophtha.2005.10.048</t>
  </si>
  <si>
    <t>Prevalence of age-related macular degeneration in 4 racial/ethnic groups in the multi-ethnic study of atherosclerosis</t>
  </si>
  <si>
    <t>Ophthalmology. 2006 Mar;113(3):373-80. doi: 10.1016/j.ophtha.2005.12.013.</t>
  </si>
  <si>
    <t>10.1016/j.ophtha.2005.12.013</t>
  </si>
  <si>
    <t>Prospective study of alcohol consumption and the risk of age-related macular degeneration</t>
  </si>
  <si>
    <t>Cho E, Hankinson SE, Willett WC, Stampfer MJ, Spiegelman D, Speizer FE, Rimm EB, Seddon JM.</t>
  </si>
  <si>
    <t>Arch Ophthalmol. 2000 May;118(5):681-8. doi: 10.1001/archopht.118.5.681.</t>
  </si>
  <si>
    <t>Cho E</t>
  </si>
  <si>
    <t>10.1001/archopht.118.5.681</t>
  </si>
  <si>
    <t>Acta Ophthalmol Scand. 2005 Aug;83(4):409-18. doi: 10.1111/j.1600-0420.2005.00492.x.</t>
  </si>
  <si>
    <t>10.1111/j.1600-0420.2005.00492.x</t>
  </si>
  <si>
    <t>Intake of zinc and antioxidant micronutrients and early age-related maculopathy lesions</t>
  </si>
  <si>
    <t>Morris MS, Jacques PF, Chylack LT, Hankinson SE, Willett WC, Hubbard LD, Taylor A.</t>
  </si>
  <si>
    <t>Ophthalmic Epidemiol. 2007 Sep-Oct;14(5):288-98. doi: 10.1080/09286580601186759.</t>
  </si>
  <si>
    <t>Morris MS</t>
  </si>
  <si>
    <t>10.1080/09286580601186759</t>
  </si>
  <si>
    <t>Age-related macular degeneration after extracapsular cataract extraction with intraocular lens implantation</t>
  </si>
  <si>
    <t>Pollack A, Marcovich A, Bukelman A, Oliver M.</t>
  </si>
  <si>
    <t>Ophthalmology. 1996 Oct;103(10):1546-54. doi: 10.1016/s0161-6420(96)30464-8.</t>
  </si>
  <si>
    <t>Pollack A</t>
  </si>
  <si>
    <t>10.1016/s0161-6420(96)30464-8</t>
  </si>
  <si>
    <t>Sunlight and the 10-year incidence of age-related maculopathy: the Beaver Dam Eye Study</t>
  </si>
  <si>
    <t>Tomany SC, Cruickshanks KJ, Klein R, Klein BE, Knudtson MD.</t>
  </si>
  <si>
    <t>Arch Ophthalmol. 2004 May;122(5):750-7. doi: 10.1001/archopht.122.5.750.</t>
  </si>
  <si>
    <t>10.1001/archopht.122.5.750</t>
  </si>
  <si>
    <t>Smoking and the 5-year incidence of age-related maculopathy: the Blue Mountains Eye Study</t>
  </si>
  <si>
    <t>Mitchell P, Wang JJ, Smith W, Leeder SR.</t>
  </si>
  <si>
    <t>Arch Ophthalmol. 2002 Oct;120(10):1357-63. doi: 10.1001/archopht.120.10.1357.</t>
  </si>
  <si>
    <t>10.1001/archopht.120.10.1357</t>
  </si>
  <si>
    <t>Pterygium/pinguecula and the five-year incidence of age-related maculopathy</t>
  </si>
  <si>
    <t>Pham TQ, Wang JJ, Rochtchina E, Mitchell P.</t>
  </si>
  <si>
    <t>Am J Ophthalmol. 2005 Mar;139(3):536-7. doi: 10.1016/j.ajo.2004.08.070.</t>
  </si>
  <si>
    <t>10.1016/j.ajo.2004.08.070</t>
  </si>
  <si>
    <t>The five-year incidence and progression of age-related maculopathy: the Beaver Dam Eye Study</t>
  </si>
  <si>
    <t>Ophthalmology. 1997 Jan;104(1):7-21. doi: 10.1016/s0161-6420(97)30368-6.</t>
  </si>
  <si>
    <t>10.1016/s0161-6420(97)30368-6</t>
  </si>
  <si>
    <t>Subretinal drusenoid deposits associated with pigment epithelium detachment in age-related macular degeneration</t>
  </si>
  <si>
    <t>Alten F, Clemens CR, Milojcic C, Eter N.</t>
  </si>
  <si>
    <t>Retina. 2012 Oct;32(9):1727-32. doi: 10.1097/IAE.0b013e3182475b03.</t>
  </si>
  <si>
    <t>Alten F</t>
  </si>
  <si>
    <t>10.1097/IAE.0b013e3182475b03</t>
  </si>
  <si>
    <t>Age-related macular degeneration among the Inuit in Greenland</t>
  </si>
  <si>
    <t>Int J Circumpolar Health. 2004;63 Suppl 2:320-3. doi: 10.3402/ijch.v63i0.17928.</t>
  </si>
  <si>
    <t>Andersen N</t>
  </si>
  <si>
    <t>Int J Circumpolar Health</t>
  </si>
  <si>
    <t>10.3402/ijch.v63i0.17928</t>
  </si>
  <si>
    <t>Xu L, Li Y, Zheng Y, Jonas JB.</t>
  </si>
  <si>
    <t>Br J Ophthalmol. 2006 Sep;90(9):1087-90. doi: 10.1136/bjo.2006.096123. Epub 2006 Jun 14.</t>
  </si>
  <si>
    <t>PMC1857376</t>
  </si>
  <si>
    <t>10.1136/bjo.2006.096123</t>
  </si>
  <si>
    <t>Association between reproductive and hormonal factors and age-related maculopathy in postmenopausal women</t>
  </si>
  <si>
    <t>Snow KK, Cote J, Yang W, Davis NJ, Seddon JM.</t>
  </si>
  <si>
    <t>Am J Ophthalmol. 2002 Dec;134(6):842-8. doi: 10.1016/s0002-9394(02)01755-5.</t>
  </si>
  <si>
    <t>Snow KK</t>
  </si>
  <si>
    <t>10.1016/s0002-9394(02)01755-5</t>
  </si>
  <si>
    <t>Age-related macular degeneration and vitreous hemorrhage</t>
  </si>
  <si>
    <t>Azzolini C, Menchini U, Pece A, Camesasca F, Giuliani V.</t>
  </si>
  <si>
    <t>Eur J Ophthalmol. 1991 Jul-Sep;1(3):142-7. doi: 10.1177/112067219100100307.</t>
  </si>
  <si>
    <t>Azzolini C</t>
  </si>
  <si>
    <t>10.1177/112067219100100307</t>
  </si>
  <si>
    <t>The incidence and outcome of photodynamic therapy for macular degeneration in the Northern region of the UK</t>
  </si>
  <si>
    <t>Talks SJ, Setty R, Clarke L.</t>
  </si>
  <si>
    <t>Eye (Lond). 2004 Jun;18(6):588-94. doi: 10.1038/sj.eye.6700709.</t>
  </si>
  <si>
    <t>Talks SJ</t>
  </si>
  <si>
    <t>10.1038/sj.eye.6700709</t>
  </si>
  <si>
    <t>Intravitreal triamcinolone acetonide for exudative age-related macular degeneration among Japanese patients</t>
  </si>
  <si>
    <t>Ito M, Okubo A, Sonoda Y, Yamakiri K, Sakamoto T.</t>
  </si>
  <si>
    <t>Ophthalmologica. 2006;220(2):118-24. doi: 10.1159/000090577.</t>
  </si>
  <si>
    <t>Ito M</t>
  </si>
  <si>
    <t>10.1159/000090577</t>
  </si>
  <si>
    <t>Is age-related maculopathy related to hearing loss?</t>
  </si>
  <si>
    <t>Klein R, Cruickshanks KJ, Klein BE, Nondahl DM, Wiley T.</t>
  </si>
  <si>
    <t>Arch Ophthalmol. 1998 Mar;116(3):360-5. doi: 10.1001/archopht.116.3.360.</t>
  </si>
  <si>
    <t>10.1001/archopht.116.3.360</t>
  </si>
  <si>
    <t>Measures of obesity and age-related eye diseases</t>
  </si>
  <si>
    <t>Klein BE, Klein R, Lee KE, Jensen SC.</t>
  </si>
  <si>
    <t>Ophthalmic Epidemiol. 2001 Sep;8(4):251-62. doi: 10.1076/opep.8.4.251.1612.</t>
  </si>
  <si>
    <t>10.1076/opep.8.4.251.1612</t>
  </si>
  <si>
    <t>Montelparo study: risk factors for age-related macular degeneration in a little rural community in Italy</t>
  </si>
  <si>
    <t>Clin Ter. 2009;160(3):e43-51.</t>
  </si>
  <si>
    <t>Carresi C</t>
  </si>
  <si>
    <t>Clin Ter</t>
  </si>
  <si>
    <t>Huang GH, Klein R, Klein BE, Tomany SC.</t>
  </si>
  <si>
    <t>Am J Epidemiol. 2003 Apr 15;157(8):721-9. doi: 10.1093/aje/kwg011.</t>
  </si>
  <si>
    <t>Huang GH</t>
  </si>
  <si>
    <t>10.1093/aje/kwg011</t>
  </si>
  <si>
    <t>Racial differences in age-related macular degeneration rates in the United States: a longitudinal analysis of a managed care network</t>
  </si>
  <si>
    <t>Am J Ophthalmol. 2011 Aug;152(2):273-282.e3. doi: 10.1016/j.ajo.2011.02.004. Epub 2011 Jun 22.</t>
  </si>
  <si>
    <t>Vanderbeek BL</t>
  </si>
  <si>
    <t>PMC3143259</t>
  </si>
  <si>
    <t>NIHMS275201</t>
  </si>
  <si>
    <t>10.1016/j.ajo.2011.02.004</t>
  </si>
  <si>
    <t>Neuroticism predicts depression and disability in age-related macular degeneration</t>
  </si>
  <si>
    <t>Rovner BW, Casten RJ.</t>
  </si>
  <si>
    <t>J Am Geriatr Soc. 2001 Aug;49(8):1097-100. doi: 10.1046/j.1532-5415.2001.49215.x.</t>
  </si>
  <si>
    <t>Rovner BW</t>
  </si>
  <si>
    <t>J Am Geriatr Soc</t>
  </si>
  <si>
    <t>10.1046/j.1532-5415.2001.49215.x</t>
  </si>
  <si>
    <t>Age-related macular degeneration and optic disk cupping: the Beaver Dam Eye Study</t>
  </si>
  <si>
    <t>Hall ER, Klein BE, Knudtson MD, Meuer SM, Klein R.</t>
  </si>
  <si>
    <t>Am J Ophthalmol. 2006 Mar;141(3):494-7. doi: 10.1016/j.ajo.2005.10.049.</t>
  </si>
  <si>
    <t>Hall ER</t>
  </si>
  <si>
    <t>10.1016/j.ajo.2005.10.049</t>
  </si>
  <si>
    <t>Prospective study of incident age-related macular degeneration in relation to vigorous physical activity during a 7-year follow-up</t>
  </si>
  <si>
    <t>Williams PT.</t>
  </si>
  <si>
    <t>Invest Ophthalmol Vis Sci. 2009 Jan;50(1):101-6. doi: 10.1167/iovs.08-2165. Epub 2008 Jun 19.</t>
  </si>
  <si>
    <t>Williams PT</t>
  </si>
  <si>
    <t>PMC4090325</t>
  </si>
  <si>
    <t>NIHMS573390</t>
  </si>
  <si>
    <t>10.1167/iovs.08-2165</t>
  </si>
  <si>
    <t>Genetic epidemiology with a capital E, ten years after</t>
  </si>
  <si>
    <t>Khoury MJ, Gwinn M, Clyne M, Yu W.</t>
  </si>
  <si>
    <t>Genet Epidemiol. 2011 Dec;35(8):845-52. doi: 10.1002/gepi.20634.</t>
  </si>
  <si>
    <t>Khoury MJ</t>
  </si>
  <si>
    <t>Genet Epidemiol</t>
  </si>
  <si>
    <t>10.1002/gepi.20634</t>
  </si>
  <si>
    <t>Tan JS, Mitchell P, Rochtchina E, Wang JJ.</t>
  </si>
  <si>
    <t>Am J Ophthalmol. 2007 Apr;143(4):685-7. doi: 10.1016/j.ajo.2006.11.021. Epub 2006 Dec 20.</t>
  </si>
  <si>
    <t>10.1016/j.ajo.2006.11.021</t>
  </si>
  <si>
    <t>Prospective cohort study of antioxidant vitamin supplement use and the risk of age-related maculopathy</t>
  </si>
  <si>
    <t>Christen WG, Ajani UA, Glynn RJ, Manson JE, Schaumberg DA, Chew EC, Buring JE, Hennekens CH.</t>
  </si>
  <si>
    <t>Am J Epidemiol. 1999 Mar 1;149(5):476-84. doi: 10.1093/oxfordjournals.aje.a009836.</t>
  </si>
  <si>
    <t>Christen WG</t>
  </si>
  <si>
    <t>10.1093/oxfordjournals.aje.a009836</t>
  </si>
  <si>
    <t>Dietary fat and fish intake and age-related maculopathy</t>
  </si>
  <si>
    <t>Arch Ophthalmol. 2000 Mar;118(3):401-4. doi: 10.1001/archopht.118.3.401.</t>
  </si>
  <si>
    <t>10.1001/archopht.118.3.401</t>
  </si>
  <si>
    <t>The prevalence of age-related maculopathy: the visual impairment project</t>
  </si>
  <si>
    <t>Ophthalmology. 2000 Aug;107(8):1593-600. doi: 10.1016/s0161-6420(00)00175-5.</t>
  </si>
  <si>
    <t>VanNewkirk MR</t>
  </si>
  <si>
    <t>10.1016/s0161-6420(00)00175-5</t>
  </si>
  <si>
    <t>Is pseudophakia a risk factor for neovascular age-related macular degeneration?</t>
  </si>
  <si>
    <t>Sutter FK, Menghini M, Barthelmes D, Fleischhauer JC, Kurz-Levin MM, Bosch MM, Helbig H.</t>
  </si>
  <si>
    <t>Invest Ophthalmol Vis Sci. 2007 Apr;48(4):1472-5. doi: 10.1167/iovs.06-0766.</t>
  </si>
  <si>
    <t>Sutter FK</t>
  </si>
  <si>
    <t>10.1167/iovs.06-0766</t>
  </si>
  <si>
    <t>Evaluation of the clinical age-related maculopathy staging system</t>
  </si>
  <si>
    <t>Seddon JM, Sharma S, Adelman RA.</t>
  </si>
  <si>
    <t>Ophthalmology. 2006 Feb;113(2):260-6. doi: 10.1016/j.ophtha.2005.11.001.</t>
  </si>
  <si>
    <t>10.1016/j.ophtha.2005.11.001</t>
  </si>
  <si>
    <t>Prediction model for prevalence and incidence of advanced age-related macular degeneration based on genetic, demographic, and environmental variables</t>
  </si>
  <si>
    <t>Seddon JM, Reynolds R, Maller J, Fagerness JA, Daly MJ, Rosner B.</t>
  </si>
  <si>
    <t>Invest Ophthalmol Vis Sci. 2009 May;50(5):2044-53. doi: 10.1167/iovs.08-3064. Epub 2008 Dec 30.</t>
  </si>
  <si>
    <t>PMC3772781</t>
  </si>
  <si>
    <t>NIHMS506159</t>
  </si>
  <si>
    <t>10.1167/iovs.08-3064</t>
  </si>
  <si>
    <t>Ophthalmology. 1999 Jun;106(6):1049-55. doi: 10.1016/S0161-6420(99)90267-1.</t>
  </si>
  <si>
    <t>10.1016/S0161-6420(99)90267-1</t>
  </si>
  <si>
    <t>Liew G, Kaushik S, Rochtchina E, Tan AG, Mitchell P, Wang JJ.</t>
  </si>
  <si>
    <t>Ophthalmology. 2006 Sep;113(9):1481-7. doi: 10.1016/j.ophtha.2006.03.051. Epub 2006 Jul 7.</t>
  </si>
  <si>
    <t>10.1016/j.ophtha.2006.03.051</t>
  </si>
  <si>
    <t>Complement factor H and hemicentin-1 in age-related macular degeneration and renal phenotypes</t>
  </si>
  <si>
    <t>Thompson CL, Klein BE, Klein R, Xu Z, Capriotti J, Joshi T, Leontiev D, Lee KE, Elston RC, Iyengar SK.</t>
  </si>
  <si>
    <t>Hum Mol Genet. 2007 Sep 1;16(17):2135-48. doi: 10.1093/hmg/ddm164. Epub 2007 Jun 25.</t>
  </si>
  <si>
    <t>Thompson CL</t>
  </si>
  <si>
    <t>Hum Mol Genet</t>
  </si>
  <si>
    <t>10.1093/hmg/ddm164</t>
  </si>
  <si>
    <t>Progression of age-related macular degeneration after cataract surgery</t>
  </si>
  <si>
    <t>Dong LM, Stark WJ, Jefferys JL, Al-Hazzaa S, Bressler SB, Solomon SD, Bressler NM.</t>
  </si>
  <si>
    <t>Arch Ophthalmol. 2009 Nov;127(11):1412-9. doi: 10.1001/archophthalmol.2009.152.</t>
  </si>
  <si>
    <t>Dong LM</t>
  </si>
  <si>
    <t>10.1001/archophthalmol.2009.152</t>
  </si>
  <si>
    <t>Inflammatory markers in age-related maculopathy: cross-sectional analysis from the Muenster Aging and Retina Study</t>
  </si>
  <si>
    <t>Dasch B, Fuhs A, Behrens T, Meister A, Wellmann J, Fobker M, Pauleikhoff D, Hense HW.</t>
  </si>
  <si>
    <t>Arch Ophthalmol. 2005 Nov;123(11):1501-6. doi: 10.1001/archopht.123.11.1501.</t>
  </si>
  <si>
    <t>Dasch B</t>
  </si>
  <si>
    <t>10.1001/archopht.123.11.1501</t>
  </si>
  <si>
    <t>Is age-related maculopathy associated with Alzheimer's Disease? The Rotterdam Study</t>
  </si>
  <si>
    <t>Klaver CC, Ott A, Hofman A, Assink JJ, Breteler MM, de Jong PT.</t>
  </si>
  <si>
    <t>Am J Epidemiol. 1999 Nov 1;150(9):963-8. doi: 10.1093/oxfordjournals.aje.a010105.</t>
  </si>
  <si>
    <t>10.1093/oxfordjournals.aje.a010105</t>
  </si>
  <si>
    <t>Ophthalmology. 2005 May;112(5):787-98. doi: 10.1016/j.ophtha.2004.11.040.</t>
  </si>
  <si>
    <t>10.1016/j.ophtha.2004.11.040</t>
  </si>
  <si>
    <t>Vitamin E supplementation and macular degeneration: randomised controlled trial</t>
  </si>
  <si>
    <t>Taylor HR, Tikellis G, Robman LD, McCarty CA, McNeil JJ.</t>
  </si>
  <si>
    <t>BMJ. 2002 Jul 6;325(7354):11. doi: 10.1136/bmj.325.7354.11.</t>
  </si>
  <si>
    <t>BMJ</t>
  </si>
  <si>
    <t>PMC116664</t>
  </si>
  <si>
    <t>10.1136/bmj.325.7354.11</t>
  </si>
  <si>
    <t>Familial risks of age-related macular degeneration</t>
  </si>
  <si>
    <t>Hemminki K, Försti A, Li X, Sundquist K, Sundquist J.</t>
  </si>
  <si>
    <t>Am J Ophthalmol. 2011 Mar;151(3):561-2. doi: 10.1016/j.ajo.2010.11.004.</t>
  </si>
  <si>
    <t>Hemminki K</t>
  </si>
  <si>
    <t>10.1016/j.ajo.2010.11.004</t>
  </si>
  <si>
    <t>[Age-related macular degeneration. 1. Epidemiology, pathogenesis and differential diagnosis]</t>
  </si>
  <si>
    <t>Pauleikhoff D, Holz FG.</t>
  </si>
  <si>
    <t>Ophthalmologe. 1996 Jun;93(3):299-315.</t>
  </si>
  <si>
    <t>Characteristics of progression of early age-related macular degeneration: the cardiovascular health and age-related maculopathy study</t>
  </si>
  <si>
    <t>Tikellis G, Robman LD, Dimitrov P, Nicolas C, McCarty CA, Guymer RH.</t>
  </si>
  <si>
    <t>Eye (Lond). 2007 Feb;21(2):169-76. doi: 10.1038/sj.eye.6702151. Epub 2006 May 26.</t>
  </si>
  <si>
    <t>Tikellis G</t>
  </si>
  <si>
    <t>10.1038/sj.eye.6702151</t>
  </si>
  <si>
    <t>The factors associated with age related macular degeneration and quality of life of the patients in a tertiary-level ophthalmic center in Kathmandu</t>
  </si>
  <si>
    <t>Gautam P, Shrestha JK, Joshi SN.</t>
  </si>
  <si>
    <t>Nepal J Ophthalmol. 2009 Jul-Dec;1(2):114-7. doi: 10.3126/nepjoph.v1i2.3685.</t>
  </si>
  <si>
    <t>Gautam P</t>
  </si>
  <si>
    <t>Nepal J Ophthalmol</t>
  </si>
  <si>
    <t>10.3126/nepjoph.v1i2.3685</t>
  </si>
  <si>
    <t>Age-related macular degeneration and smoking cessation advice by eye care providers: a pilot study</t>
  </si>
  <si>
    <t>Caban-Martinez AJ, Davila EP, Lam BL, Dubovy SR, McCollister KE, Fleming LE, Zheng DD, Lee DJ.</t>
  </si>
  <si>
    <t>Prev Chronic Dis. 2011 Nov;8(6):A147. Epub 2011 Oct 17.</t>
  </si>
  <si>
    <t>Caban-Martinez AJ</t>
  </si>
  <si>
    <t>Prev Chronic Dis</t>
  </si>
  <si>
    <t>PMC3221586</t>
  </si>
  <si>
    <t>Acta Ophthalmol Scand. 2006 Oct;84(5):636-41. doi: 10.1111/j.1600-0420.2006.00696.x.</t>
  </si>
  <si>
    <t>Björnsson OM</t>
  </si>
  <si>
    <t>10.1111/j.1600-0420.2006.00696.x</t>
  </si>
  <si>
    <t>Mitchell P, Smith W, Wang JJ.</t>
  </si>
  <si>
    <t>Ophthalmology. 1998 Aug;105(8):1359-63. doi: 10.1016/S0161-6420(98)98013-7.</t>
  </si>
  <si>
    <t>10.1016/S0161-6420(98)98013-7</t>
  </si>
  <si>
    <t>Ritter LL, Klein R, Klein BE, Mares-Perlman JA, Jensen SC.</t>
  </si>
  <si>
    <t>Am J Ophthalmol. 1995 Aug;120(2):190-6. doi: 10.1016/s0002-9394(14)72607-8.</t>
  </si>
  <si>
    <t>Ritter LL</t>
  </si>
  <si>
    <t>10.1016/s0002-9394(14)72607-8</t>
  </si>
  <si>
    <t>Wolf S.</t>
  </si>
  <si>
    <t>Jpn J Ophthalmol. 2008 Nov-Dec;52(6):433-439. doi: 10.1007/s10384-008-0580-4. Epub 2008 Dec 17.</t>
  </si>
  <si>
    <t>Wolf S</t>
  </si>
  <si>
    <t>Jpn J Ophthalmol</t>
  </si>
  <si>
    <t>10.1007/s10384-008-0580-4</t>
  </si>
  <si>
    <t>Risk of advanced age-related macular degeneration after cataract surgery in the Age-Related Eye Disease Study: AREDS report 25</t>
  </si>
  <si>
    <t>Chew EY, Sperduto RD, Milton RC, Clemons TE, Gensler GR, Bressler SB, Klein R, Klein BE, Ferris FL 3rd.</t>
  </si>
  <si>
    <t>Ophthalmology. 2009 Feb;116(2):297-303. doi: 10.1016/j.ophtha.2008.09.019. Epub 2008 Dec 16.</t>
  </si>
  <si>
    <t>Chew EY</t>
  </si>
  <si>
    <t>PMC3021282</t>
  </si>
  <si>
    <t>NIHMS92134</t>
  </si>
  <si>
    <t>10.1016/j.ophtha.2008.09.019</t>
  </si>
  <si>
    <t>Racial differences in the prevalence of age-related macular degeneration: the Salisbury Eye Evaluation (SEE) Project</t>
  </si>
  <si>
    <t>Bressler SB, Muñoz B, Solomon SD, West SK; Salisbury Eye Evaluation (SEE) Study Team.</t>
  </si>
  <si>
    <t>Arch Ophthalmol. 2008 Feb;126(2):241-5. doi: 10.1001/archophthalmol.2007.53.</t>
  </si>
  <si>
    <t>Bressler SB</t>
  </si>
  <si>
    <t>10.1001/archophthalmol.2007.53</t>
  </si>
  <si>
    <t>Ophthalmology. 2007 Feb;114(2):253-62. doi: 10.1016/j.ophtha.2006.10.040.</t>
  </si>
  <si>
    <t>10.1016/j.ophtha.2006.10.040</t>
  </si>
  <si>
    <t>Older women with age-related macular degeneration have a greater risk of falls: a physiological profile assessment study</t>
  </si>
  <si>
    <t>Szabo SM, Janssen PA, Khan K, Potter MJ, Lord SR.</t>
  </si>
  <si>
    <t>J Am Geriatr Soc. 2008 May;56(5):800-7. doi: 10.1111/j.1532-5415.2008.01666.x. Epub 2008 Mar 20.</t>
  </si>
  <si>
    <t>Szabo SM</t>
  </si>
  <si>
    <t>10.1111/j.1532-5415.2008.01666.x</t>
  </si>
  <si>
    <t>Arch Ophthalmol. 2003 Apr;121(4):519-26. doi: 10.1001/archopht.121.4.519.</t>
  </si>
  <si>
    <t>van Leeuwen R</t>
  </si>
  <si>
    <t>10.1001/archopht.121.4.519</t>
  </si>
  <si>
    <t>Ophthalmology. 1992 Oct;99(10):1527-34. doi: 10.1016/s0161-6420(92)31770-1.</t>
  </si>
  <si>
    <t>10.1016/s0161-6420(92)31770-1</t>
  </si>
  <si>
    <t>The Wisconsin Age-related Macular Degeneration grading system: performance in an independent centre</t>
  </si>
  <si>
    <t>Sparrow JM, Dickinson AJ, Duke AM.</t>
  </si>
  <si>
    <t>Ophthalmic Epidemiol. 1997 Mar;4(1):49-55. doi: 10.3109/09286589709058061.</t>
  </si>
  <si>
    <t>Sparrow JM</t>
  </si>
  <si>
    <t>10.3109/09286589709058061</t>
  </si>
  <si>
    <t>Genetic influence on early age-related maculopathy: a twin study</t>
  </si>
  <si>
    <t>Hammond CJ, Webster AR, Snieder H, Bird AC, Gilbert CE, Spector TD.</t>
  </si>
  <si>
    <t>Ophthalmology. 2002 Apr;109(4):730-6. doi: 10.1016/s0161-6420(01)01049-1.</t>
  </si>
  <si>
    <t>Hammond CJ</t>
  </si>
  <si>
    <t>10.1016/s0161-6420(01)01049-1</t>
  </si>
  <si>
    <t>Arch Ophthalmol. 2001 Oct;119(10):1463-8. doi: 10.1001/archopht.119.10.1463.</t>
  </si>
  <si>
    <t>10.1001/archopht.119.10.1463</t>
  </si>
  <si>
    <t>Dietary fatty acids and the 5-year incidence of age-related maculopathy</t>
  </si>
  <si>
    <t>Chua B, Flood V, Rochtchina E, Wang JJ, Smith W, Mitchell P.</t>
  </si>
  <si>
    <t>Arch Ophthalmol. 2006 Jul;124(7):981-6. doi: 10.1001/archopht.124.7.981.</t>
  </si>
  <si>
    <t>Chua B</t>
  </si>
  <si>
    <t>10.1001/archopht.124.7.981</t>
  </si>
  <si>
    <t>Ophthalmology. 2008 Oct;115(10):1735-41. doi: 10.1016/j.ophtha.2008.02.012. Epub 2008 Apr 25.</t>
  </si>
  <si>
    <t>10.1016/j.ophtha.2008.02.012</t>
  </si>
  <si>
    <t>A prospective study of cigarette smoking and age-related macular degeneration in women</t>
  </si>
  <si>
    <t>Seddon JM, Willett WC, Speizer FE, Hankinson SE.</t>
  </si>
  <si>
    <t>JAMA. 1996 Oct 9;276(14):1141-6.</t>
  </si>
  <si>
    <t>Effect of depression on vision function in age-related macular degeneration</t>
  </si>
  <si>
    <t>Rovner BW, Casten RJ, Tasman WS.</t>
  </si>
  <si>
    <t>Arch Ophthalmol. 2002 Aug;120(8):1041-4. doi: 10.1001/archopht.120.8.1041.</t>
  </si>
  <si>
    <t>10.1001/archopht.120.8.1041</t>
  </si>
  <si>
    <t>Photodynamic therapy for age-related macular degeneration in Japanese patients: results after one year</t>
  </si>
  <si>
    <t>Ogino T, Takeda M, Imaizumi H, Okushiba U.</t>
  </si>
  <si>
    <t>Jpn J Ophthalmol. 2007 May-Jun;51(3):210-5. doi: 10.1007/s10384-007-0436-3. Epub 2007 Jun 7.</t>
  </si>
  <si>
    <t>Ogino T</t>
  </si>
  <si>
    <t>10.1007/s10384-007-0436-3</t>
  </si>
  <si>
    <t>New treatments for age-related macular degeneration</t>
  </si>
  <si>
    <t>Mittra RA.</t>
  </si>
  <si>
    <t>Minn Med. 2003 Apr;86(4):40-6.</t>
  </si>
  <si>
    <t>Mittra RA</t>
  </si>
  <si>
    <t>Minn Med</t>
  </si>
  <si>
    <t>Angiotensin-converting enzyme inhibitors (ACEIs) and age-related maculopathy (ARM): cross-sectional findings from the Blue Mountains Eye Study</t>
  </si>
  <si>
    <t>Wu KH, Wang JJ, Rochtchina E, Foran S, Ng MK, Mitchell P.</t>
  </si>
  <si>
    <t>Acta Ophthalmol Scand. 2004 Jun;82(3 Pt 1):298-303. doi: 10.1111/j.1600-0420.2004.00265.x.</t>
  </si>
  <si>
    <t>Wu KH</t>
  </si>
  <si>
    <t>10.1111/j.1600-0420.2004.00265.x</t>
  </si>
  <si>
    <t>Ethnic background as a risk factor for advanced age-related macular degeneration in Israel</t>
  </si>
  <si>
    <t>Asleh SA, Chowers I.</t>
  </si>
  <si>
    <t>Isr Med Assoc J. 2007 Sep;9(9):656-8.</t>
  </si>
  <si>
    <t>Asleh SA</t>
  </si>
  <si>
    <t>An ecological correlation study of late age-related macular degeneration and the complement factor H Y402H polymorphism</t>
  </si>
  <si>
    <t>Nonyane BA, Nitsch D, Whittaker JC, Sofat R, Smeeth L, Chakravarthy U, Fletcher AE.</t>
  </si>
  <si>
    <t>Invest Ophthalmol Vis Sci. 2010 May;51(5):2393-402. doi: 10.1167/iovs.09-4228. Epub 2009 Dec 30.</t>
  </si>
  <si>
    <t>Nonyane BA</t>
  </si>
  <si>
    <t>PMC2868481</t>
  </si>
  <si>
    <t>10.1167/iovs.09-4228</t>
  </si>
  <si>
    <t>Physical activity and the 15-year cumulative incidence of age-related macular degeneration: the Beaver Dam Eye Study</t>
  </si>
  <si>
    <t>Br J Ophthalmol. 2006 Dec;90(12):1461-3. doi: 10.1136/bjo.2006.103796. Epub 2006 Oct 31.</t>
  </si>
  <si>
    <t>PMC1857544</t>
  </si>
  <si>
    <t>10.1136/bjo.2006.103796</t>
  </si>
  <si>
    <t>Prevalence and causes of bilateral blindness and visual impairment among institutionalized elderly people in Pamplona, Spain</t>
  </si>
  <si>
    <t>Sainz-Gómez C, Fernández-Robredo P, Salinas-Alamán A, Montañés JM, Escudero Berasategui JM, Guillén-Grima F, Ruiz-Moreno JM, García-Layana A.</t>
  </si>
  <si>
    <t>Eur J Ophthalmol. 2010 Mar-Apr;20(2):442-50. doi: 10.1177/112067211002000228.</t>
  </si>
  <si>
    <t>Sainz-Gómez C</t>
  </si>
  <si>
    <t>10.1177/112067211002000228</t>
  </si>
  <si>
    <t>Ophthalmology. 2004 Jul;111(7):1288-97. doi: 10.1016/j.ophtha.2004.01.023.</t>
  </si>
  <si>
    <t>10.1016/j.ophtha.2004.01.023</t>
  </si>
  <si>
    <t>Prevalence of age-related maculopathy in the adult population in China: the Beijing eye study</t>
  </si>
  <si>
    <t>Am J Ophthalmol. 2006 Nov;142(5):788-93. doi: 10.1016/j.ajo.2006.06.001. Epub 2006 Sep 20.</t>
  </si>
  <si>
    <t>Li Y</t>
  </si>
  <si>
    <t>10.1016/j.ajo.2006.06.001</t>
  </si>
  <si>
    <t>Ophthalmology. 2002 Oct;109(10):1767-79. doi: 10.1016/s0161-6420(02)01146-6.</t>
  </si>
  <si>
    <t>10.1016/s0161-6420(02)01146-6</t>
  </si>
  <si>
    <t>Drusenoid maculopathy in rhesus monkeys (Macaca mulatta): effects of age and gender</t>
  </si>
  <si>
    <t>Gouras P, Ivert L, Landauer N, Mattison JA, Ingram DK, Neuringer M.</t>
  </si>
  <si>
    <t>Graefes Arch Clin Exp Ophthalmol. 2008 Oct;246(10):1395-402. doi: 10.1007/s00417-008-0910-8. Epub 2008 Aug 16.</t>
  </si>
  <si>
    <t>Gouras P</t>
  </si>
  <si>
    <t>Graefes Arch Clin Exp Ophthalmol</t>
  </si>
  <si>
    <t>PMC2562342</t>
  </si>
  <si>
    <t>NIHMS60454</t>
  </si>
  <si>
    <t>10.1007/s00417-008-0910-8</t>
  </si>
  <si>
    <t>Xu L, You QS, Cui T, Jonas JB.</t>
  </si>
  <si>
    <t>Graefes Arch Clin Exp Ophthalmol. 2011 Jul;249(7):981-5. doi: 10.1007/s00417-010-1571-y. Epub 2010 Dec 21.</t>
  </si>
  <si>
    <t>10.1007/s00417-010-1571-y</t>
  </si>
  <si>
    <t>De Jong PT, Klaver CC, Wolfs RC, Assink JJ, Hofman A.</t>
  </si>
  <si>
    <t>Am J Ophthalmol. 1997 Dec;124(6):862-3. doi: 10.1016/s0002-9394(14)71715-5.</t>
  </si>
  <si>
    <t>De Jong PT</t>
  </si>
  <si>
    <t>10.1016/s0002-9394(14)71715-5</t>
  </si>
  <si>
    <t>Seven year follow-up of age-related maculopathy in an elderly British population</t>
  </si>
  <si>
    <t>Sparrow JM, Dickinson AJ, Duke AM, Thompson JR, Gibson JM, Rosenthal AR.</t>
  </si>
  <si>
    <t>Eye (Lond). 1997;11 ( Pt 3):315-24. doi: 10.1038/eye.1997.67.</t>
  </si>
  <si>
    <t>10.1038/eye.1997.67</t>
  </si>
  <si>
    <t>Depression, visual acuity, comorbidity, and disability associated with age-related macular degeneration</t>
  </si>
  <si>
    <t>Brody BL, Gamst AC, Williams RA, Smith AR, Lau PW, Dolnak D, Rapaport MH, Kaplan RM, Brown SI.</t>
  </si>
  <si>
    <t>Ophthalmology. 2001 Oct;108(10):1893-900; discussion 1900-1. doi: 10.1016/s0161-6420(01)00754-0.</t>
  </si>
  <si>
    <t>Brody BL</t>
  </si>
  <si>
    <t>10.1016/s0161-6420(01)00754-0</t>
  </si>
  <si>
    <t>[Advances in the molecular genetic epidemiology research of age-related macular degeneration]</t>
  </si>
  <si>
    <t>Li J, Hu YH.</t>
  </si>
  <si>
    <t>Zhonghua Yi Xue Yi Chuan Xue Za Zhi. 2009 Oct;26(5):533-5. doi: 10.3760/cma.j.issn.1003-9406.2009.05.012.</t>
  </si>
  <si>
    <t>Li J</t>
  </si>
  <si>
    <t>Zhonghua Yi Xue Yi Chuan Xue Za Zhi</t>
  </si>
  <si>
    <t>10.3760/cma.j.issn.1003-9406.2009.05.012</t>
  </si>
  <si>
    <t>Body mass index and the incidence of visually significant age-related maculopathy in men</t>
  </si>
  <si>
    <t>Schaumberg DA, Christen WG, Hankinson SE, Glynn RJ.</t>
  </si>
  <si>
    <t>Arch Ophthalmol. 2001 Sep;119(9):1259-65. doi: 10.1001/archopht.119.9.1259.</t>
  </si>
  <si>
    <t>Schaumberg DA</t>
  </si>
  <si>
    <t>PMC1634828</t>
  </si>
  <si>
    <t>NIHMS13380</t>
  </si>
  <si>
    <t>10.1001/archopht.119.9.1259</t>
  </si>
  <si>
    <t>Sex steroids and age-related macular degeneration in older French women: the POLA study</t>
  </si>
  <si>
    <t>Defay R, Pinchinat S, Lumbroso S, Sutan C, Delcourt C; Pola Study Group.</t>
  </si>
  <si>
    <t>Ann Epidemiol. 2004 Mar;14(3):202-8. doi: 10.1016/S1047-2797(03)00130-3.</t>
  </si>
  <si>
    <t>Defay R</t>
  </si>
  <si>
    <t>Ann Epidemiol</t>
  </si>
  <si>
    <t>10.1016/S1047-2797(03)00130-3</t>
  </si>
  <si>
    <t>Krishnaiah S, Das TP, Kovai V, Rao GN.</t>
  </si>
  <si>
    <t>Br J Ophthalmol. 2009 Sep;93(9):1146-50. doi: 10.1136/bjo.2009.159723. Epub 2009 May 7.</t>
  </si>
  <si>
    <t>10.1136/bjo.2009.159723</t>
  </si>
  <si>
    <t>Retinal choroidal anastomoses and occult choroidal neovascularization in age-related macular degeneration</t>
  </si>
  <si>
    <t>Slakter JS, Yannuzzi LA, Schneider U, Sorenson JA, Ciardella A, Guyer DR, Spaide RF, Freund KB, Orlock DA.</t>
  </si>
  <si>
    <t>Ophthalmology. 2000 Apr;107(4):742-53; discussion 753-4. doi: 10.1016/s0161-6420(00)00009-9.</t>
  </si>
  <si>
    <t>Slakter JS</t>
  </si>
  <si>
    <t>10.1016/s0161-6420(00)00009-9</t>
  </si>
  <si>
    <t>Is the incidence of registrable age-related macular degeneration increasing?</t>
  </si>
  <si>
    <t>Evans J, Wormald R.</t>
  </si>
  <si>
    <t>Br J Ophthalmol. 1996 Jan;80(1):9-14. doi: 10.1136/bjo.80.1.9.</t>
  </si>
  <si>
    <t>Evans J</t>
  </si>
  <si>
    <t>PMC505375</t>
  </si>
  <si>
    <t>10.1136/bjo.80.1.9</t>
  </si>
  <si>
    <t>Cugati S, Mitchell P, Rochtchina E, Tan AG, Smith W, Wang JJ.</t>
  </si>
  <si>
    <t>Ophthalmology. 2006 Nov;113(11):2020-5. doi: 10.1016/j.ophtha.2006.05.047. Epub 2006 Aug 28.</t>
  </si>
  <si>
    <t>Cugati S</t>
  </si>
  <si>
    <t>10.1016/j.ophtha.2006.05.047</t>
  </si>
  <si>
    <t>Moss SE, Klein R, Klein BE, Jensen SC, Meuer SM.</t>
  </si>
  <si>
    <t>Ophthalmology. 1998 May;105(5):789-94. doi: 10.1016/S0161-6420(98)95016-3.</t>
  </si>
  <si>
    <t>Moss SE</t>
  </si>
  <si>
    <t>10.1016/S0161-6420(98)95016-3</t>
  </si>
  <si>
    <t>A prospective study of cigarette smoking and risk of age-related macular degeneration in men</t>
  </si>
  <si>
    <t>JAMA. 1996 Oct 9;276(14):1147-51.</t>
  </si>
  <si>
    <t>A pattern of age-related macular degeneration</t>
  </si>
  <si>
    <t>Pokharel S, Malla OK, Pradhananga CL, Joshi SN.</t>
  </si>
  <si>
    <t>JNMA J Nepal Med Assoc. 2009 Jul-Sep;48(175):217-20.</t>
  </si>
  <si>
    <t>Pokharel S</t>
  </si>
  <si>
    <t>JNMA J Nepal Med Assoc</t>
  </si>
  <si>
    <t>Wang JJ, Jakobsen KB, Smith W, Mitchell P.</t>
  </si>
  <si>
    <t>Clin Exp Ophthalmol. 2004 Jun;32(3):255-8. doi: 10.1111/j.1442-9071.2004.00813.x.</t>
  </si>
  <si>
    <t>10.1111/j.1442-9071.2004.00813.x</t>
  </si>
  <si>
    <t>Complement factor H Y402H polymorphism and characteristics of exudative age-related macular degeneration lesions</t>
  </si>
  <si>
    <t>Seitsonen S, Järvelä I, Meri S, Tommila P, Ranta P, Immonen I.</t>
  </si>
  <si>
    <t>Acta Ophthalmol. 2008 Jun;86(4):390-4. doi: 10.1111/j.1600-0420.2007.01050.x. Epub 2007 Nov 7.</t>
  </si>
  <si>
    <t>Seitsonen S</t>
  </si>
  <si>
    <t>10.1111/j.1600-0420.2007.01050.x</t>
  </si>
  <si>
    <t>Comparison of comorbid conditions between neovascular age-related macular degeneration patients and a control cohort in the medicare population</t>
  </si>
  <si>
    <t>Zlateva GP, Javitt JC, Shah SN, Zhou Z, Murphy JG.</t>
  </si>
  <si>
    <t>Retina. 2007 Nov-Dec;27(9):1292-9. doi: 10.1097/01.iae.0000300915.81866.b8.</t>
  </si>
  <si>
    <t>Zlateva GP</t>
  </si>
  <si>
    <t>10.1097/01.iae.0000300915.81866.b8</t>
  </si>
  <si>
    <t>Klein BE, Howard KP, Lee KE, Iyengar SK, Sivakumaran TA, Klein R.</t>
  </si>
  <si>
    <t>Ophthalmology. 2012 Aug;119(8):1628-33. doi: 10.1016/j.ophtha.2012.01.050. Epub 2012 May 11.</t>
  </si>
  <si>
    <t>PMC3411928</t>
  </si>
  <si>
    <t>NIHMS354434</t>
  </si>
  <si>
    <t>10.1016/j.ophtha.2012.01.050</t>
  </si>
  <si>
    <t>Smith W, Mitchell P, Wang JJ.</t>
  </si>
  <si>
    <t>Aust N Z J Ophthalmol. 1997 May;25 Suppl 1:S13-5. doi: 10.1111/j.1442-9071.1997.tb01745.x.</t>
  </si>
  <si>
    <t>10.1111/j.1442-9071.1997.tb01745.x</t>
  </si>
  <si>
    <t>Prevalence of age-related macular degeneration in a population-based sample of Hispanic people in Arizona: Proyecto VER</t>
  </si>
  <si>
    <t>Arch Ophthalmol. 2005 Nov;123(11):1575-80. doi: 10.1001/archopht.123.11.1575.</t>
  </si>
  <si>
    <t>Muñoz B</t>
  </si>
  <si>
    <t>10.1001/archopht.123.11.1575</t>
  </si>
  <si>
    <t>Is age-related maculopathy associated with cataracts?</t>
  </si>
  <si>
    <t>Klein R, Klein BE, Wang Q, Moss SE.</t>
  </si>
  <si>
    <t>Arch Ophthalmol. 1994 Feb;112(2):191-6. doi: 10.1001/archopht.1994.01090140067025.</t>
  </si>
  <si>
    <t>10.1001/archopht.1994.01090140067025</t>
  </si>
  <si>
    <t>Dietary glycemic index and carbohydrate in relation to early age-related macular degeneration</t>
  </si>
  <si>
    <t>Chiu CJ, Hubbard LD, Armstrong J, Rogers G, Jacques PF, Chylack LT Jr, Hankinson SE, Willett WC, Taylor A.</t>
  </si>
  <si>
    <t>Am J Clin Nutr. 2006 Apr;83(4):880-6. doi: 10.1093/ajcn/83.4.880.</t>
  </si>
  <si>
    <t>Chiu CJ</t>
  </si>
  <si>
    <t>10.1093/ajcn/83.4.880</t>
  </si>
  <si>
    <t>Prevalence and visual consequences of macular changes in a population aged 70 years and older</t>
  </si>
  <si>
    <t>Acta Ophthalmol Scand. 1995 Apr;73(2):105-10. doi: 10.1111/j.1600-0420.1995.tb00647.x.</t>
  </si>
  <si>
    <t>Laatikainen L</t>
  </si>
  <si>
    <t>10.1111/j.1600-0420.1995.tb00647.x</t>
  </si>
  <si>
    <t>The relationship of ocular factors to the incidence and progression of age-related maculopathy</t>
  </si>
  <si>
    <t>Klein R, Klein BE, Jensen SC, Cruickshanks KJ.</t>
  </si>
  <si>
    <t>Arch Ophthalmol. 1998 Apr;116(4):506-13. doi: 10.1001/archopht.116.4.506.</t>
  </si>
  <si>
    <t>10.1001/archopht.116.4.506</t>
  </si>
  <si>
    <t>Wang JJ, Foran S, Smith W, Mitchell P.</t>
  </si>
  <si>
    <t>Arch Ophthalmol. 2003 May;121(5):658-63. doi: 10.1001/archopht.121.5.658.</t>
  </si>
  <si>
    <t>10.1001/archopht.121.5.658</t>
  </si>
  <si>
    <t>Risk factors for the incidence of Advanced Age-Related Macular Degeneration in the Age-Related Eye Disease Study (AREDS) AREDS report no. 19</t>
  </si>
  <si>
    <t>Clemons TE, Milton RC, Klein R, Seddon JM, Ferris FL 3rd; Age-Related Eye Disease Study Research Group.</t>
  </si>
  <si>
    <t>Ophthalmology. 2005 Apr;112(4):533-9. doi: 10.1016/j.ophtha.2004.10.047.</t>
  </si>
  <si>
    <t>Clemons TE</t>
  </si>
  <si>
    <t>PMC1513667</t>
  </si>
  <si>
    <t>NIHMS9715</t>
  </si>
  <si>
    <t>10.1016/j.ophtha.2004.10.047</t>
  </si>
  <si>
    <t>Diet and risk factors for age-related maculopathy</t>
  </si>
  <si>
    <t>O'Connell ED, Nolan JM, Stack J, Greenberg D, Kyle J, Maddock L, Beatty S.</t>
  </si>
  <si>
    <t>Am J Clin Nutr. 2008 Mar;87(3):712-22. doi: 10.1093/ajcn/87.3.712.</t>
  </si>
  <si>
    <t>O'Connell ED</t>
  </si>
  <si>
    <t>10.1093/ajcn/87.3.712</t>
  </si>
  <si>
    <t>[Prevalence and risk factors of age-related macular degeneration (AMD) in a Tunisian hospital population]</t>
  </si>
  <si>
    <t>El Matri L, Bouraoui R, Chebil A, Kort F, Limaiem R, Bouladi M, Mghaieth F.</t>
  </si>
  <si>
    <t>Bull Soc Belge Ophtalmol. 2012;(319):35-41.</t>
  </si>
  <si>
    <t>El Matri L</t>
  </si>
  <si>
    <t>Bull Soc Belge Ophtalmol</t>
  </si>
  <si>
    <t>Arch Ophthalmol. 1995 Jun;113(6):728-35. doi: 10.1001/archopht.1995.01100060054032.</t>
  </si>
  <si>
    <t>Schachat AP</t>
  </si>
  <si>
    <t>10.1001/archopht.1995.01100060054032</t>
  </si>
  <si>
    <t>Jonas JB, Nangia V, Kulkarni M, Gupta R, Khare A.</t>
  </si>
  <si>
    <t>Acta Ophthalmol. 2012 May;90(3):e185-91. doi: 10.1111/j.1755-3768.2011.02316.x. Epub 2012 Jan 23.</t>
  </si>
  <si>
    <t>Jonas JB</t>
  </si>
  <si>
    <t>10.1111/j.1755-3768.2011.02316.x</t>
  </si>
  <si>
    <t>Prevalence of depression and its effect on disability in patients with age-related macular degeneration</t>
  </si>
  <si>
    <t>Banerjee A, Kumar S, Kulhara P, Gupta A.</t>
  </si>
  <si>
    <t>Indian J Ophthalmol. 2008 Nov-Dec;56(6):469-74. doi: 10.4103/0301-4738.42643.</t>
  </si>
  <si>
    <t>Banerjee A</t>
  </si>
  <si>
    <t>PMC2612975</t>
  </si>
  <si>
    <t>10.4103/0301-4738.42643</t>
  </si>
  <si>
    <t>Age-related macular degeneration in Chinese-Canadians</t>
  </si>
  <si>
    <t>Can J Ophthalmol. 1999 Aug;34(5):266-71.</t>
  </si>
  <si>
    <t>Chang TS</t>
  </si>
  <si>
    <t>Can J Ophthalmol</t>
  </si>
  <si>
    <t>Is there an association between cataract surgery and age-related macular degeneration? Data from three population-based studies</t>
  </si>
  <si>
    <t>Freeman EE, Munoz B, West SK, Tielsch JM, Schein OD.</t>
  </si>
  <si>
    <t>Am J Ophthalmol. 2003 Jun;135(6):849-56. doi: 10.1016/s0002-9394(02)02253-5.</t>
  </si>
  <si>
    <t>10.1016/s0002-9394(02)02253-5</t>
  </si>
  <si>
    <t>Posterior vitreomacular adhesion: a potential risk factor for exudative age-related macular degeneration?</t>
  </si>
  <si>
    <t>Krebs I, Brannath W, Glittenberg C, Zeiler F, Sebag J, Binder S.</t>
  </si>
  <si>
    <t>Am J Ophthalmol. 2007 Nov;144(5):741-746. doi: 10.1016/j.ajo.2007.07.024. Epub 2007 Sep 20.</t>
  </si>
  <si>
    <t>Krebs I</t>
  </si>
  <si>
    <t>10.1016/j.ajo.2007.07.024</t>
  </si>
  <si>
    <t>Statin use and the incidence of advanced age-related macular degeneration in the Complications of Age-related Macular Degeneration Prevention Trial</t>
  </si>
  <si>
    <t>Maguire MG, Ying GS, McCannel CA, Liu C, Dai Y; Complications of Age-related Macular Degeneration Prevention Trial (CAPT) Research Group.</t>
  </si>
  <si>
    <t>Ophthalmology. 2009 Dec;116(12):2381-5. doi: 10.1016/j.ophtha.2009.06.055. Epub 2009 Oct 22.</t>
  </si>
  <si>
    <t>Maguire MG</t>
  </si>
  <si>
    <t>PMC2787900</t>
  </si>
  <si>
    <t>NIHMS128128</t>
  </si>
  <si>
    <t>10.1016/j.ophtha.2009.06.055</t>
  </si>
  <si>
    <t>The effect of hormone therapy on the risk for age-related maculopathy in postmenopausal women</t>
  </si>
  <si>
    <t>Abramov Y, Borik S, Yahalom C, Fatum M, Avgil G, Brzezinski A, Banin E.</t>
  </si>
  <si>
    <t>Menopause. 2004 Jan-Feb;11(1):62-8. doi: 10.1097/01.GME.0000074701.19603.11.</t>
  </si>
  <si>
    <t>Abramov Y</t>
  </si>
  <si>
    <t>Menopause</t>
  </si>
  <si>
    <t>10.1097/01.GME.0000074701.19603.11</t>
  </si>
  <si>
    <t>van Leeuwen R, Ikram MK, Vingerling JR, Witteman JC, Hofman A, de Jong PT.</t>
  </si>
  <si>
    <t>Invest Ophthalmol Vis Sci. 2003 Sep;44(9):3771-7. doi: 10.1167/iovs.03-0121.</t>
  </si>
  <si>
    <t>10.1167/iovs.03-0121</t>
  </si>
  <si>
    <t>Age-related macular degeneration. An epidemiological study of 1000 elderly individuals. With reference to prevalence, funduscopic findings, visual impairment and risk factors</t>
  </si>
  <si>
    <t>Acta Ophthalmol Scand Suppl. 1995;(217):1-32.</t>
  </si>
  <si>
    <t>Acta Ophthalmol Scand Suppl</t>
  </si>
  <si>
    <t>Age-related maculopathy in a multiracial United States population: the National Health and Nutrition Examination Survey III</t>
  </si>
  <si>
    <t>Ophthalmology. 1999 Jun;106(6):1056-65. doi: 10.1016/S0161-6420(99)90255-5.</t>
  </si>
  <si>
    <t>10.1016/S0161-6420(99)90255-5</t>
  </si>
  <si>
    <t>Annual rates of arterial thromboembolic events in medicare neovascular age-related macular degeneration patients</t>
  </si>
  <si>
    <t>Alexander SL, Linde-Zwirble WT, Werther W, Depperschmidt EE, Wilson LJ, Palanki R, Saroj N, Butterworth SL, Ianchulev T.</t>
  </si>
  <si>
    <t>Ophthalmology. 2007 Dec;114(12):2174-8. doi: 10.1016/j.ophtha.2007.09.017.</t>
  </si>
  <si>
    <t>Alexander SL</t>
  </si>
  <si>
    <t>10.1016/j.ophtha.2007.09.017</t>
  </si>
  <si>
    <t>[Age-related macular degeneration; therapeutic options]</t>
  </si>
  <si>
    <t>La Heij EC, Liem AT, Hendrikse F.</t>
  </si>
  <si>
    <t>Ned Tijdschr Geneeskd. 2001 Jul 21;145(29):1390-7.</t>
  </si>
  <si>
    <t>La Heij EC</t>
  </si>
  <si>
    <t>Ned Tijdschr Geneeskd</t>
  </si>
  <si>
    <t>Sundaresan P, Vashist P, Ravindran RD, Shanker A, Nitsch D, Nonyane BA, Smeeth L, Chakravarthy U, Fletcher AE.</t>
  </si>
  <si>
    <t>Invest Ophthalmol Vis Sci. 2012 Nov 1;53(12):7492-7. doi: 10.1167/iovs.12-10073.</t>
  </si>
  <si>
    <t>Sundaresan P</t>
  </si>
  <si>
    <t>PMC3490538</t>
  </si>
  <si>
    <t>10.1167/iovs.12-10073</t>
  </si>
  <si>
    <t>Retinal pigment epithelial cell loss assessed by fundus autofluorescence imaging in neovascular age-related macular degeneration</t>
  </si>
  <si>
    <t>Kumar N, Mrejen S, Fung AT, Marsiglia M, Loh BK, Spaide RF.</t>
  </si>
  <si>
    <t>Ophthalmology. 2013 Feb;120(2):334-41. doi: 10.1016/j.ophtha.2012.07.076. Epub 2012 Nov 6.</t>
  </si>
  <si>
    <t>Kumar N</t>
  </si>
  <si>
    <t>10.1016/j.ophtha.2012.07.076</t>
  </si>
  <si>
    <t>Frequency of ABCA4 mutations in 278 Spanish controls: an insight into the prevalence of autosomal recessive Stargardt disease</t>
  </si>
  <si>
    <t>Riveiro-Alvarez R, Aguirre-Lamban J, Lopez-Martinez MA, Trujillo-Tiebas MJ, Cantalapiedra D, Vallespin E, Avila-Fernandez A, Ramos C, Ayuso C.</t>
  </si>
  <si>
    <t>Br J Ophthalmol. 2009 Oct;93(10):1359-64. doi: 10.1136/bjo.2008.148155. Epub 2008 Oct 31.</t>
  </si>
  <si>
    <t>Riveiro-Alvarez R</t>
  </si>
  <si>
    <t>PMC2743849</t>
  </si>
  <si>
    <t>10.1136/bjo.2008.148155</t>
  </si>
  <si>
    <t>Drusen prevalence and pigmentary changes in Caucasians aged 18-54 years</t>
  </si>
  <si>
    <t>Silvestri G, Williams MA, McAuley C, Oakes K, Sillery E, Henderson DC, Ferguson S, Silvestri V, Muldrew KA.</t>
  </si>
  <si>
    <t>Eye (Lond). 2012 Oct;26(10):1357-62. doi: 10.1038/eye.2012.165. Epub 2012 Aug 17.</t>
  </si>
  <si>
    <t>Silvestri G</t>
  </si>
  <si>
    <t>PMC3470061</t>
  </si>
  <si>
    <t>10.1038/eye.2012.165</t>
  </si>
  <si>
    <t>Flood V, Smith W, Wang JJ, Manzi F, Webb K, Mitchell P.</t>
  </si>
  <si>
    <t>Ophthalmology. 2002 Dec;109(12):2272-8. doi: 10.1016/s0161-6420(02)01263-0.</t>
  </si>
  <si>
    <t>Flood V</t>
  </si>
  <si>
    <t>10.1016/s0161-6420(02)01263-0</t>
  </si>
  <si>
    <t>Charles Bonnet syndrome in age-related macular degeneration: the nature and frequency of images in subjects with end-stage disease</t>
  </si>
  <si>
    <t>Khan JC, Shahid H, Thurlby DA, Yates JR, Moore AT.</t>
  </si>
  <si>
    <t>Ophthalmic Epidemiol. 2008 May-Jun;15(3):202-8. doi: 10.1080/09286580801939320.</t>
  </si>
  <si>
    <t>Khan JC</t>
  </si>
  <si>
    <t>10.1080/09286580801939320</t>
  </si>
  <si>
    <t>Klein R, Klein BE, Franke T.</t>
  </si>
  <si>
    <t>Ophthalmology. 1993 Mar;100(3):406-14. doi: 10.1016/s0161-6420(93)31634-9.</t>
  </si>
  <si>
    <t>10.1016/s0161-6420(93)31634-9</t>
  </si>
  <si>
    <t>The US twin study of age-related macular degeneration: relative roles of genetic and environmental influences</t>
  </si>
  <si>
    <t>Seddon JM, Cote J, Page WF, Aggen SH, Neale MC.</t>
  </si>
  <si>
    <t>Arch Ophthalmol. 2005 Mar;123(3):321-7. doi: 10.1001/archopht.123.3.321.</t>
  </si>
  <si>
    <t>10.1001/archopht.123.3.321</t>
  </si>
  <si>
    <t>{omega}-3 Long-chain polyunsaturated fatty acid intake and 12-y incidence of neovascular age-related macular degeneration and central geographic atrophy: AREDS report 30, a prospective cohort study from the Age-Related Eye Disease Study</t>
  </si>
  <si>
    <t>Sangiovanni JP, Agrón E, Meleth AD, Reed GF, Sperduto RD, Clemons TE, Chew EY; Age-Related Eye Disease Study Research Group.</t>
  </si>
  <si>
    <t>Am J Clin Nutr. 2009 Dec;90(6):1601-7. doi: 10.3945/ajcn.2009.27594. Epub 2009 Oct 7.</t>
  </si>
  <si>
    <t>Sangiovanni JP</t>
  </si>
  <si>
    <t>PMC2777471</t>
  </si>
  <si>
    <t>10.3945/ajcn.2009.27594</t>
  </si>
  <si>
    <t>Associations of cardiovascular disease and its risk factors with age-related macular degeneration: the POLA study</t>
  </si>
  <si>
    <t>Delcourt C, Michel F, Colvez A, Lacroux A, Delage M, Vernet MH; POLA Study Group.</t>
  </si>
  <si>
    <t>Ophthalmic Epidemiol. 2001 Sep;8(4):237-49. doi: 10.1076/opep.8.4.237.1613.</t>
  </si>
  <si>
    <t>10.1076/opep.8.4.237.1613</t>
  </si>
  <si>
    <t>Shankar A, Mitchell P, Rochtchina E, Tan J, Wang JJ.</t>
  </si>
  <si>
    <t>Am J Epidemiol. 2007 Feb 15;165(4):375-82. doi: 10.1093/aje/kwk022. Epub 2006 Nov 16.</t>
  </si>
  <si>
    <t>Shankar A</t>
  </si>
  <si>
    <t>10.1093/aje/kwk022</t>
  </si>
  <si>
    <t>Analyses of single nucleotide polymorphisms and haplotype linkage of LOC387715 and the HTRA1 gene in exudative age-related macular degeneration in a Chinese cohort</t>
  </si>
  <si>
    <t>Jiang H, Qu Y, Dang G, Zhang X, Yin N, Zhang Y, Bi H, Pan X, Xu X, Zhou F, Dai H.</t>
  </si>
  <si>
    <t>Retina. 2009 Jul-Aug;29(7):974-9. doi: 10.1097/IAE.0b013e3181a3b90e.</t>
  </si>
  <si>
    <t>Jiang H</t>
  </si>
  <si>
    <t>10.1097/IAE.0b013e3181a3b90e</t>
  </si>
  <si>
    <t>Prevalence and morphology of druse types in the macula and periphery of eyes with age-related maculopathy</t>
  </si>
  <si>
    <t>Rudolf M, Clark ME, Chimento MF, Li CM, Medeiros NE, Curcio CA.</t>
  </si>
  <si>
    <t>Invest Ophthalmol Vis Sci. 2008 Mar;49(3):1200-9. doi: 10.1167/iovs.07-1466.</t>
  </si>
  <si>
    <t>Rudolf M</t>
  </si>
  <si>
    <t>PMC2279189</t>
  </si>
  <si>
    <t>NIHMS42405</t>
  </si>
  <si>
    <t>10.1167/iovs.07-1466</t>
  </si>
  <si>
    <t>The three-year incidence of age-related macular degeneration: the "Pathologies Oculaires Liées à l'Age" (POLA) prospective study</t>
  </si>
  <si>
    <t>Am J Ophthalmol. 2005 Nov;140(5):924-6. doi: 10.1016/j.ajo.2005.05.002.</t>
  </si>
  <si>
    <t>10.1016/j.ajo.2005.05.002</t>
  </si>
  <si>
    <t>Knowledge about cataract, glaucoma, and age related macular degeneration in the Hong Kong Chinese population</t>
  </si>
  <si>
    <t>Lau JT, Lee V, Fan D, Lau M, Michon J.</t>
  </si>
  <si>
    <t>Br J Ophthalmol. 2002 Oct;86(10):1080-4. doi: 10.1136/bjo.86.10.1080.</t>
  </si>
  <si>
    <t>Lau JT</t>
  </si>
  <si>
    <t>PMC1771305</t>
  </si>
  <si>
    <t>10.1136/bjo.86.10.1080</t>
  </si>
  <si>
    <t>Prevalence of patients presenting with neovascular age-related macular degeneration in an urban population</t>
  </si>
  <si>
    <t>Zawinka C, Ergun E, Stur M.</t>
  </si>
  <si>
    <t>Retina. 2005 Apr-May;25(3):324-31. doi: 10.1097/00006982-200504000-00012.</t>
  </si>
  <si>
    <t>Zawinka C</t>
  </si>
  <si>
    <t>10.1097/00006982-200504000-00012</t>
  </si>
  <si>
    <t>Smith W, Mitchell P, Leeder SR, Wang JJ.</t>
  </si>
  <si>
    <t>Arch Ophthalmol. 1998 May;116(5):583-7. doi: 10.1001/archopht.116.5.583.</t>
  </si>
  <si>
    <t>10.1001/archopht.116.5.583</t>
  </si>
  <si>
    <t>The incidence of registered blindness caused by age-related macular degeneration</t>
  </si>
  <si>
    <t>Rosenberg T, Klie F.</t>
  </si>
  <si>
    <t>Acta Ophthalmol Scand. 1996 Aug;74(4):399-402. doi: 10.1111/j.1600-0420.1996.tb00717.x.</t>
  </si>
  <si>
    <t>Rosenberg T</t>
  </si>
  <si>
    <t>10.1111/j.1600-0420.1996.tb00717.x</t>
  </si>
  <si>
    <t>Ophthalmology. 2003 Jan;110(1):25-33. doi: 10.1016/s0161-6420(02)01565-8.</t>
  </si>
  <si>
    <t>10.1016/s0161-6420(02)01565-8</t>
  </si>
  <si>
    <t>[2/6--Age-related macular degeneration]</t>
  </si>
  <si>
    <t>Pierre-Kahn V.</t>
  </si>
  <si>
    <t>Soins Gerontol. 2009 Mar-Apr;(76):45-6.</t>
  </si>
  <si>
    <t>Pierre-Kahn V</t>
  </si>
  <si>
    <t>Soins Gerontol</t>
  </si>
  <si>
    <t>Association of emphysema, gout, and inflammatory markers with long-term incidence of age-related maculopathy</t>
  </si>
  <si>
    <t>Klein R, Klein BE, Tomany SC, Cruickshanks KJ.</t>
  </si>
  <si>
    <t>Arch Ophthalmol. 2003 May;121(5):674-8. doi: 10.1001/archopht.121.5.674.</t>
  </si>
  <si>
    <t>10.1001/archopht.121.5.674</t>
  </si>
  <si>
    <t>Refractive errors and 10-year incidence of age-related maculopathy</t>
  </si>
  <si>
    <t>Wong TY, Klein R, Klein BE, Tomany SC.</t>
  </si>
  <si>
    <t>Invest Ophthalmol Vis Sci. 2002 Sep;43(9):2869-73.</t>
  </si>
  <si>
    <t>Maculopathy in patients with diabetes mellitus type 1 and type 2: associations with risk factors</t>
  </si>
  <si>
    <t>Zander E, Herfurth S, Bohl B, Heinke P, Herrmann U, Kohnert KD, Kerner W.</t>
  </si>
  <si>
    <t>Br J Ophthalmol. 2000 Aug;84(8):871-6. doi: 10.1136/bjo.84.8.871.</t>
  </si>
  <si>
    <t>Zander E</t>
  </si>
  <si>
    <t>PMC1723591</t>
  </si>
  <si>
    <t>10.1136/bjo.84.8.871</t>
  </si>
  <si>
    <t>[Epidemiological factors in age related macular degeneration]</t>
  </si>
  <si>
    <t>Levai L, Horge I, Genoveva O, Cristina G, Bran L, Monica G.</t>
  </si>
  <si>
    <t>Oftalmologia. 2008;52(2):44-51.</t>
  </si>
  <si>
    <t>Levai L</t>
  </si>
  <si>
    <t>Age-related macular degeneration causing visual impairment in people 75 years or older in Britain: an add-on study to the Medical Research Council Trial of Assessment and Management of Older People in the Community</t>
  </si>
  <si>
    <t>Evans JR, Fletcher AE, Wormald RP.</t>
  </si>
  <si>
    <t>Ophthalmology. 2004 Mar;111(3):513-7. doi: 10.1016/j.ophtha.2003.07.012.</t>
  </si>
  <si>
    <t>Evans JR</t>
  </si>
  <si>
    <t>10.1016/j.ophtha.2003.07.012</t>
  </si>
  <si>
    <t>Grosso A, Mosley TH, Klein R, Couper DJ, Tikellis G, Wong TY; Atherosclerosis Risk in Communities Study.</t>
  </si>
  <si>
    <t>Am J Ophthalmol. 2007 Jan;143(1):157-9. doi: 10.1016/j.ajo.2006.07.040. Epub 2006 Aug 31.</t>
  </si>
  <si>
    <t>Grosso A</t>
  </si>
  <si>
    <t>10.1016/j.ajo.2006.07.040</t>
  </si>
  <si>
    <t>Decreased visual acuity associated with cystoid macular edema in neovascular age-related macular degeneration</t>
  </si>
  <si>
    <t>Ting TD, Oh M, Cox TA, Meyer CH, Toth CA.</t>
  </si>
  <si>
    <t>Arch Ophthalmol. 2002 Jun;120(6):731-7. doi: 10.1001/archopht.120.6.731.</t>
  </si>
  <si>
    <t>Ting TD</t>
  </si>
  <si>
    <t>10.1001/archopht.120.6.731</t>
  </si>
  <si>
    <t>Systemic markers of inflammation, endothelial dysfunction, and age-related maculopathy</t>
  </si>
  <si>
    <t>Klein R, Klein BE, Knudtson MD, Wong TY, Shankar A, Tsai MY.</t>
  </si>
  <si>
    <t>Am J Ophthalmol. 2005 Jul;140(1):35-44. doi: 10.1016/j.ajo.2005.01.051.</t>
  </si>
  <si>
    <t>10.1016/j.ajo.2005.01.051</t>
  </si>
  <si>
    <t>Klein BE, Klein R, Lee KE.</t>
  </si>
  <si>
    <t>Am J Ophthalmol. 2000 Sep;130(3):322-6. doi: 10.1016/s0002-9394(00)00474-8.</t>
  </si>
  <si>
    <t>10.1016/s0002-9394(00)00474-8</t>
  </si>
  <si>
    <t>Kuzniarz M, Mitchell P, Flood VM, Wang JJ.</t>
  </si>
  <si>
    <t>Ophthalmic Epidemiol. 2002 Oct;9(4):283-95. doi: 10.1076/opep.9.4.283.1511.</t>
  </si>
  <si>
    <t>Kuzniarz M</t>
  </si>
  <si>
    <t>10.1076/opep.9.4.283.1511</t>
  </si>
  <si>
    <t>Comparison of choroidal thickness among patients with healthy eyes, early age-related maculopathy, neovascular age-related macular degeneration, central serous chorioretinopathy, and polypoidal choroidal vasculopathy</t>
  </si>
  <si>
    <t>Kim SW, Oh J, Kwon SS, Yoo J, Huh K.</t>
  </si>
  <si>
    <t>Retina. 2011 Oct;31(9):1904-11. doi: 10.1097/IAE.0b013e31821801c5.</t>
  </si>
  <si>
    <t>Kim SW</t>
  </si>
  <si>
    <t>10.1097/IAE.0b013e31821801c5</t>
  </si>
  <si>
    <t>The association of lipoprotein parameters and C-reactive protein in patients with age-related macular degeneration</t>
  </si>
  <si>
    <t>Colak E, Kosanović-Jaković N, Zorić L, Radosavljević A, Stanković S, Majkić-Singh N.</t>
  </si>
  <si>
    <t>Ophthalmic Res. 2011;46(3):125-32. doi: 10.1159/000323815. Epub 2011 Feb 18.</t>
  </si>
  <si>
    <t>Colak E</t>
  </si>
  <si>
    <t>Ophthalmic Res</t>
  </si>
  <si>
    <t>10.1159/000323815</t>
  </si>
  <si>
    <t>Fraser-Bell S, Wu J, Klein R, Azen SP, Varma R.</t>
  </si>
  <si>
    <t>Am J Ophthalmol. 2006 Jan;141(1):79-87. doi: 10.1016/j.ajo.2005.08.024.</t>
  </si>
  <si>
    <t>10.1016/j.ajo.2005.08.024</t>
  </si>
  <si>
    <t>Boekhoorn SS, Isaacs A, Uitterlinden AG, van Duijn CM, Hofman A, de Jong PT, Vingerling JR.</t>
  </si>
  <si>
    <t>Ophthalmology. 2008 Nov;115(11):1899-903. doi: 10.1016/j.ophtha.2008.06.026. Epub 2008 Aug 16.</t>
  </si>
  <si>
    <t>Boekhoorn SS</t>
  </si>
  <si>
    <t>10.1016/j.ophtha.2008.06.026</t>
  </si>
  <si>
    <t>Associations of cigarette smoking but not serum fatty acids with age-related macular degeneration in a Japanese population</t>
  </si>
  <si>
    <t>Kabasawa S, Mori K, Horie-Inoue K, Gehlbach PL, Inoue S, Awata T, Katayama S, Yoneya S.</t>
  </si>
  <si>
    <t>Ophthalmology. 2011 Jun;118(6):1082-8. doi: 10.1016/j.ophtha.2010.10.012. Epub 2011 Apr 22.</t>
  </si>
  <si>
    <t>Kabasawa S</t>
  </si>
  <si>
    <t>10.1016/j.ophtha.2010.10.012</t>
  </si>
  <si>
    <t>Drusen ultrastructure imaging with spectral domain optical coherence tomography in age-related macular degeneration</t>
  </si>
  <si>
    <t>Khanifar AA, Koreishi AF, Izatt JA, Toth CA.</t>
  </si>
  <si>
    <t>Ophthalmology. 2008 Nov;115(11):1883-90. doi: 10.1016/j.ophtha.2008.04.041. Epub 2008 Aug 22.</t>
  </si>
  <si>
    <t>Khanifar AA</t>
  </si>
  <si>
    <t>PMC3510676</t>
  </si>
  <si>
    <t>NIHMS421119</t>
  </si>
  <si>
    <t>10.1016/j.ophtha.2008.04.041</t>
  </si>
  <si>
    <t>RheoNet registry analysis of rheopheresis for microcirculatory disorders with a focus on age-related macular degeneration</t>
  </si>
  <si>
    <t>Klingel R, Fassbender C, Heibges A, Koch F, Nasemann J, Engelmann K, Carl T, Meinke M, Erdtracht B.</t>
  </si>
  <si>
    <t>Ther Apher Dial. 2010 Jun;14(3):276-86. doi: 10.1111/j.1744-9987.2010.00807.x.</t>
  </si>
  <si>
    <t>Klingel R</t>
  </si>
  <si>
    <t>Ther Apher Dial</t>
  </si>
  <si>
    <t>10.1111/j.1744-9987.2010.00807.x</t>
  </si>
  <si>
    <t>Increased prevalence of disciform macular degeneration after cataract extraction with implantation of an intraocular lens</t>
  </si>
  <si>
    <t>van der Schaft TL, Mooy CM, de Bruijn WC, Mulder PG, Pameyer JH, de Jong PT.</t>
  </si>
  <si>
    <t>Br J Ophthalmol. 1994 Jun;78(6):441-5. doi: 10.1136/bjo.78.6.441.</t>
  </si>
  <si>
    <t>van der Schaft TL</t>
  </si>
  <si>
    <t>PMC504819</t>
  </si>
  <si>
    <t>10.1136/bjo.78.6.441</t>
  </si>
  <si>
    <t>Robman L, Mahdi OS, Wang JJ, Burlutsky G, Mitchell P, Byrne G, Guymer R, Taylor H.</t>
  </si>
  <si>
    <t>Invest Ophthalmol Vis Sci. 2007 Sep;48(9):4007-11. doi: 10.1167/iovs.06-1434.</t>
  </si>
  <si>
    <t>Robman L</t>
  </si>
  <si>
    <t>10.1167/iovs.06-1434</t>
  </si>
  <si>
    <t>Borger PH, van Leeuwen R, Hulsman CA, Wolfs RC, van der Kuip DA, Hofman A, de Jong PT.</t>
  </si>
  <si>
    <t>Ophthalmology. 2003 Jul;110(7):1292-6. doi: 10.1016/S0161-6420(03)00450-0.</t>
  </si>
  <si>
    <t>Borger PH</t>
  </si>
  <si>
    <t>10.1016/S0161-6420(03)00450-0</t>
  </si>
  <si>
    <t>Wang JJ, Mitchell P, Smith W, Gillies M, Billson F; Blue Mountains Eye Study.</t>
  </si>
  <si>
    <t>Ophthalmic Epidemiol. 2003 Feb;10(1):37-48. doi: 10.1076/opep.10.1.37.13776.</t>
  </si>
  <si>
    <t>10.1076/opep.10.1.37.13776</t>
  </si>
  <si>
    <t>[Prevalence and risk factors of age-related maculopathy among middle aged people]</t>
  </si>
  <si>
    <t>Medicina (Kaunas). 2003;39(12):1237-43.</t>
  </si>
  <si>
    <t>Cimbalas A</t>
  </si>
  <si>
    <t>Medicina (Kaunas)</t>
  </si>
  <si>
    <t>[Genotyping in progressive age-related macular degeneration]</t>
  </si>
  <si>
    <t>Calugaru D.</t>
  </si>
  <si>
    <t>Oftalmologia. 2012;56(4):15-8.</t>
  </si>
  <si>
    <t>Calugaru D</t>
  </si>
  <si>
    <t>Gaynes BI.</t>
  </si>
  <si>
    <t>Neurobiol Aging. 2006 Oct;27(10):1531-2; discussion 1533-4. doi: 10.1016/j.neurobiolaging.2005.09.044. Epub 2005 Nov 28.</t>
  </si>
  <si>
    <t>Gaynes BI</t>
  </si>
  <si>
    <t>10.1016/j.neurobiolaging.2005.09.044</t>
  </si>
  <si>
    <t>One-year outcomes of photodynamic therapy in age-related macular degeneration and polypoidal choroidal vasculopathy in Japanese patients</t>
  </si>
  <si>
    <t>Gomi F, Ohji M, Sayanagi K, Sawa M, Sakaguchi H, Oshima Y, Ikuno Y, Tano Y.</t>
  </si>
  <si>
    <t>Ophthalmology. 2008 Jan;115(1):141-6. doi: 10.1016/j.ophtha.2007.02.031. Epub 2007 Jun 20.</t>
  </si>
  <si>
    <t>Gomi F</t>
  </si>
  <si>
    <t>10.1016/j.ophtha.2007.02.031</t>
  </si>
  <si>
    <t>Knudtson MD, Klein R, Klein BE, Lee KE, Meuer SM, Tomany SC.</t>
  </si>
  <si>
    <t>Invest Ophthalmol Vis Sci. 2004 Jul;45(7):2135-42. doi: 10.1167/iovs.03-1085.</t>
  </si>
  <si>
    <t>10.1167/iovs.03-1085</t>
  </si>
  <si>
    <t>The Beaver Dam Eye Study: the relation of age-related maculopathy to smoking</t>
  </si>
  <si>
    <t>Klein R, Klein BE, Linton KL, DeMets DL.</t>
  </si>
  <si>
    <t>Am J Epidemiol. 1993 Jan 15;137(2):190-200. doi: 10.1093/oxfordjournals.aje.a116659.</t>
  </si>
  <si>
    <t>10.1093/oxfordjournals.aje.a116659</t>
  </si>
  <si>
    <t>The course of age-related macular degeneration following bilateral cataract surgery</t>
  </si>
  <si>
    <t>Pollack A, Bukelman A, Zalish M, Leiba H, Oliver M.</t>
  </si>
  <si>
    <t>Ophthalmic Surg Lasers. 1998 Apr;29(4):286-94.</t>
  </si>
  <si>
    <t>Ophthalmic Surg Lasers</t>
  </si>
  <si>
    <t>Systems biology-based analysis implicates a novel role for vitamin D metabolism in the pathogenesis of age-related macular degeneration</t>
  </si>
  <si>
    <t>Morrison MA, Silveira AC, Huynh N, Jun G, Smith SE, Zacharaki F, Sato H, Loomis S, Andreoli MT, Adams SM, Radeke MJ, Jelcick AS, Yuan Y, Tsiloulis AN, Chatzoulis DZ, Silvestri G, Kotoula MG, Tsironi EE, Hollis BW, Chen R, Haider NB, Miller JW, Farrer LA, Hageman GS, Kim IK, Schaumberg DA, DeAngelis MM.</t>
  </si>
  <si>
    <t>Hum Genomics. 2011 Oct;5(6):538-68. doi: 10.1186/1479-7364-5-6-538.</t>
  </si>
  <si>
    <t>Morrison MA</t>
  </si>
  <si>
    <t>Hum Genomics</t>
  </si>
  <si>
    <t>PMC3525248</t>
  </si>
  <si>
    <t>10.1186/1479-7364-5-6-538</t>
  </si>
  <si>
    <t>Oily fish consumption, dietary docosahexaenoic acid and eicosapentaenoic acid intakes, and associations with neovascular age-related macular degeneration</t>
  </si>
  <si>
    <t>Augood C, Chakravarthy U, Young I, Vioque J, de Jong PT, Bentham G, Rahu M, Seland J, Soubrane G, Tomazzoli L, Topouzis F, Vingerling JR, Fletcher AE.</t>
  </si>
  <si>
    <t>Am J Clin Nutr. 2008 Aug;88(2):398-406. doi: 10.1093/ajcn/88.2.398.</t>
  </si>
  <si>
    <t>10.1093/ajcn/88.2.398</t>
  </si>
  <si>
    <t>Age-related macular degeneration and antioxidant status in the POLA study. POLA Study Group. Pathologies Oculaires Liées à l'Age</t>
  </si>
  <si>
    <t>Delcourt C, Cristol JP, Tessier F, Léger CL, Descomps B, Papoz L.</t>
  </si>
  <si>
    <t>Arch Ophthalmol. 1999 Oct;117(10):1384-90. doi: 10.1001/archopht.117.10.1384.</t>
  </si>
  <si>
    <t>10.1001/archopht.117.10.1384</t>
  </si>
  <si>
    <t>[Results of age related macular degeneration treatment improved]</t>
  </si>
  <si>
    <t>Tommila P.</t>
  </si>
  <si>
    <t>Duodecim. 2005;121(8):809-10.</t>
  </si>
  <si>
    <t>Tommila P</t>
  </si>
  <si>
    <t>Duodecim</t>
  </si>
  <si>
    <t>Australian prospective study of cataract surgery and age-related macular degeneration: rationale and methodology</t>
  </si>
  <si>
    <t>Cugati S, de Loryn T, Pham T, Arnold J, Mitchell P, Wang JJ.</t>
  </si>
  <si>
    <t>Ophthalmic Epidemiol. 2007 Nov-Dec;14(6):408-14. doi: 10.1080/09286580701316124.</t>
  </si>
  <si>
    <t>10.1080/09286580701316124</t>
  </si>
  <si>
    <t>Dietary carbohydrate and the progression of age-related macular degeneration: a prospective study from the Age-Related Eye Disease Study</t>
  </si>
  <si>
    <t>Chiu CJ, Milton RC, Klein R, Gensler G, Taylor A.</t>
  </si>
  <si>
    <t>Am J Clin Nutr. 2007 Oct;86(4):1210-8. doi: 10.1093/ajcn/86.4.1210.</t>
  </si>
  <si>
    <t>10.1093/ajcn/86.4.1210</t>
  </si>
  <si>
    <t>Prevalence of age-related macular degeneration in persons aged 90 years and older in Cologne</t>
  </si>
  <si>
    <t>Hermann M, Caramoy A, Schröder S, Dröge K, Kirchhof B, Fauser S.</t>
  </si>
  <si>
    <t>Acta Ophthalmol. 2012 Sep;90(6):e500-1. doi: 10.1111/j.1755-3768.2011.02347.x. Epub 2012 Jan 23.</t>
  </si>
  <si>
    <t>Hermann M</t>
  </si>
  <si>
    <t>10.1111/j.1755-3768.2011.02347.x</t>
  </si>
  <si>
    <t>Short wavelength automated perimetry in age related maculopathy</t>
  </si>
  <si>
    <t>Remky A, Lichtenberg K, Elsner AE, Arend O.</t>
  </si>
  <si>
    <t>Br J Ophthalmol. 2001 Dec;85(12):1432-6. doi: 10.1136/bjo.85.12.1432.</t>
  </si>
  <si>
    <t>Remky A</t>
  </si>
  <si>
    <t>PMC1723796</t>
  </si>
  <si>
    <t>10.1136/bjo.85.12.1432</t>
  </si>
  <si>
    <t>A prospective assessment of the Y402H variant in complement factor H, genetic variants in C-reactive protein, and risk of age-related macular degeneration</t>
  </si>
  <si>
    <t>Schaumberg DA, Christen WG, Kozlowski P, Miller DT, Ridker PM, Zee RY.</t>
  </si>
  <si>
    <t>Invest Ophthalmol Vis Sci. 2006 Jun;47(6):2336-40. doi: 10.1167/iovs.05-1456.</t>
  </si>
  <si>
    <t>PMC1828123</t>
  </si>
  <si>
    <t>NIHMS13378</t>
  </si>
  <si>
    <t>10.1167/iovs.05-1456</t>
  </si>
  <si>
    <t>Association between dietary glycemic index and age-related macular degeneration in nondiabetic participants in the Age-Related Eye Disease Study</t>
  </si>
  <si>
    <t>Chiu CJ, Milton RC, Gensler G, Taylor A.</t>
  </si>
  <si>
    <t>Am J Clin Nutr. 2007 Jul;86(1):180-8. doi: 10.1093/ajcn/86.1.180.</t>
  </si>
  <si>
    <t>10.1093/ajcn/86.1.180</t>
  </si>
  <si>
    <t>Prospective study of intake of fruits, vegetables, vitamins, and carotenoids and risk of age-related maculopathy</t>
  </si>
  <si>
    <t>Cho E, Seddon JM, Rosner B, Willett WC, Hankinson SE.</t>
  </si>
  <si>
    <t>Arch Ophthalmol. 2004 Jun;122(6):883-92. doi: 10.1001/archopht.122.6.883.</t>
  </si>
  <si>
    <t>10.1001/archopht.122.6.883</t>
  </si>
  <si>
    <t>Effect of the Y402H variant in the complement factor H gene on the incidence and progression of age-related macular degeneration: results from multistate models applied to the Beaver Dam Eye Study</t>
  </si>
  <si>
    <t>Gangnon RE, Lee KE, Klein BE, Iyengar SK, Sivakumaran TA, Klein R.</t>
  </si>
  <si>
    <t>Arch Ophthalmol. 2012 Sep;130(9):1169-76. doi: 10.1001/archophthalmol.2012.693.</t>
  </si>
  <si>
    <t>Gangnon RE</t>
  </si>
  <si>
    <t>PMC3495559</t>
  </si>
  <si>
    <t>NIHMS418218</t>
  </si>
  <si>
    <t>10.1001/archophthalmol.2012.693</t>
  </si>
  <si>
    <t>[Alzheimer's disease and age-related macular degeneration]</t>
  </si>
  <si>
    <t>Roca-Santiago HM, Lago-Bouza JR, Millán-Calenti JC, Gómez-Ulla-Irazazábal F.</t>
  </si>
  <si>
    <t>Arch Soc Esp Oftalmol. 2006 Feb;81(2):73-8. doi: 10.4321/s0365-66912006000200006.</t>
  </si>
  <si>
    <t>Roca-Santiago HM</t>
  </si>
  <si>
    <t>Arch Soc Esp Oftalmol</t>
  </si>
  <si>
    <t>10.4321/s0365-66912006000200006</t>
  </si>
  <si>
    <t>[Macular vitelliform degeneration in adults. Retrospective study of a series of 85 patients]</t>
  </si>
  <si>
    <t>Glacet-Bernard A, Soubrane G, Coscas G.</t>
  </si>
  <si>
    <t>J Fr Ophtalmol. 1990;13(8-9):407-20.</t>
  </si>
  <si>
    <t>Glacet-Bernard A</t>
  </si>
  <si>
    <t>J Fr Ophtalmol</t>
  </si>
  <si>
    <t>Klein BE, Klein R, Jensen SC.</t>
  </si>
  <si>
    <t>Ophthalmic Epidemiol. 1996 Mar;3(1):47-55. doi: 10.3109/09286589609071600.</t>
  </si>
  <si>
    <t>10.3109/09286589609071600</t>
  </si>
  <si>
    <t>The prevalence of macular degeneration in a cohort of institutionalized geriatric glaucoma patients</t>
  </si>
  <si>
    <t>Peräsalo R.</t>
  </si>
  <si>
    <t>Acta Ophthalmol (Copenh). 1994 Apr;72(2):175-7. doi: 10.1111/j.1755-3768.1994.tb05012.x.</t>
  </si>
  <si>
    <t>Peräsalo R</t>
  </si>
  <si>
    <t>10.1111/j.1755-3768.1994.tb05012.x</t>
  </si>
  <si>
    <t>Visual impairment of age-related macular degeneration. An epidemiological study of 1000 aged individuals</t>
  </si>
  <si>
    <t>Acta Ophthalmol (Copenh). 1990 Apr;68(2):162-7. doi: 10.1111/j.1755-3768.1990.tb01898.x.</t>
  </si>
  <si>
    <t>10.1111/j.1755-3768.1990.tb01898.x</t>
  </si>
  <si>
    <t>Klein R, Klein BE, Jensen SC, Moss SE.</t>
  </si>
  <si>
    <t>Am J Ophthalmol. 2001 Jul;132(1):128-31. doi: 10.1016/s0002-9394(00)00931-4.</t>
  </si>
  <si>
    <t>10.1016/s0002-9394(00)00931-4</t>
  </si>
  <si>
    <t>Prevalence of age-related maculopathy at two points in time in an elderly British population</t>
  </si>
  <si>
    <t>Eye (Lond). 1997;11 ( Pt 3):301-14. doi: 10.1038/eye.1997.66.</t>
  </si>
  <si>
    <t>Dickinson AJ</t>
  </si>
  <si>
    <t>10.1038/eye.1997.66</t>
  </si>
  <si>
    <t>[Age-related macular degeneration--new possibilities for prophylactic measures]</t>
  </si>
  <si>
    <t>Frennesson C, Nilsson SE.</t>
  </si>
  <si>
    <t>Lakartidningen. 2002 Aug 8;99(32-33):3194-7.</t>
  </si>
  <si>
    <t>Frennesson C</t>
  </si>
  <si>
    <t>Lakartidningen</t>
  </si>
  <si>
    <t>Novel measures of cardiovascular health and its association with prevalence and progression of age-related macular degeneration: the CHARM Study</t>
  </si>
  <si>
    <t>McCarty CA, Dowrick A, Cameron J, McGrath B, Robman LD, Dimitrov P, Tikellis G, Nicolas C, McNeil J, Guymer R.</t>
  </si>
  <si>
    <t>BMC Ophthalmol. 2008 Dec 22;8:25. doi: 10.1186/1471-2415-8-25.</t>
  </si>
  <si>
    <t>BMC Ophthalmol</t>
  </si>
  <si>
    <t>PMC2627823</t>
  </si>
  <si>
    <t>10.1186/1471-2415-8-25</t>
  </si>
  <si>
    <t>Cystoid macular edema without macular thickening: a retrospective optical coherence tomographic study</t>
  </si>
  <si>
    <t>Jun JJ, Duker JS, Baumal CR, McCabe F, Reichel E, Rogers AH, Seddon JM, Tolentino FI.</t>
  </si>
  <si>
    <t>Retina. 2010 Jun;30(6):917-23. doi: 10.1097/IAE.0b013e3181cbd9e5.</t>
  </si>
  <si>
    <t>Jun JJ</t>
  </si>
  <si>
    <t>10.1097/IAE.0b013e3181cbd9e5</t>
  </si>
  <si>
    <t>Ophthalmology. 2003 Jun;110(6):1273-80. doi: 10.1016/S0161-6420(03)00599-2.</t>
  </si>
  <si>
    <t>10.1016/S0161-6420(03)00599-2</t>
  </si>
  <si>
    <t>Apolipoprotein E polymorphisms in Japanese patients with polypoidal choroidal vasculopathy and exudative age-related macular degeneration</t>
  </si>
  <si>
    <t>Gotoh N, Kuroiwa S, Kikuchi T, Arai J, Arai S, Yoshida N, Yoshimura N.</t>
  </si>
  <si>
    <t>Am J Ophthalmol. 2004 Oct;138(4):567-73. doi: 10.1016/j.ajo.2004.05.025.</t>
  </si>
  <si>
    <t>Gotoh N</t>
  </si>
  <si>
    <t>10.1016/j.ajo.2004.05.025</t>
  </si>
  <si>
    <t>Prevalence and causes of visual impairment according to World Health Organization and United States criteria in an aged, urban Scandinavian population: the Copenhagen City Eye Study</t>
  </si>
  <si>
    <t>Buch H, Vinding T, Nielsen NV.</t>
  </si>
  <si>
    <t>Ophthalmology. 2001 Dec;108(12):2347-57. doi: 10.1016/s0161-6420(01)00823-5.</t>
  </si>
  <si>
    <t>10.1016/s0161-6420(01)00823-5</t>
  </si>
  <si>
    <t>[Epidemiology and risk factors for age related macular degeneration]</t>
  </si>
  <si>
    <t>Starzycka M.</t>
  </si>
  <si>
    <t>Klin Oczna. 1997;99(4):271-5.</t>
  </si>
  <si>
    <t>Starzycka M</t>
  </si>
  <si>
    <t>Ikram MK, van Leeuwen R, Vingerling JR, Hofman A, de Jong PT.</t>
  </si>
  <si>
    <t>Invest Ophthalmol Vis Sci. 2003 Sep;44(9):3778-82. doi: 10.1167/iovs.03-0120.</t>
  </si>
  <si>
    <t>Ikram MK</t>
  </si>
  <si>
    <t>10.1167/iovs.03-0120</t>
  </si>
  <si>
    <t>28,000 Cases of age related macular degeneration causing visual loss in people aged 75 years and above in the United Kingdom may be attributable to smoking</t>
  </si>
  <si>
    <t>Br J Ophthalmol. 2005 May;89(5):550-3. doi: 10.1136/bjo.2004.049726.</t>
  </si>
  <si>
    <t>PMC1772624</t>
  </si>
  <si>
    <t>10.1136/bjo.2004.049726</t>
  </si>
  <si>
    <t>Relationship of dietary fat to age-related maculopathy in the Third National Health and Nutrition Examination Survey</t>
  </si>
  <si>
    <t>Heuberger RA, Mares-Perlman JA, Klein R, Klein BE, Millen AE, Palta M.</t>
  </si>
  <si>
    <t>Arch Ophthalmol. 2001 Dec;119(12):1833-8. doi: 10.1001/archopht.119.12.1833.</t>
  </si>
  <si>
    <t>Heuberger RA</t>
  </si>
  <si>
    <t>10.1001/archopht.119.12.1833</t>
  </si>
  <si>
    <t>Serum leptin concentrations are decreased and correlated with disease severity in age-related macular degeneration: a preliminary study</t>
  </si>
  <si>
    <t>Evereklioglu C, Doganay S, Er H, Cekmen M, Ozerol E, Otlu B.</t>
  </si>
  <si>
    <t>Eye (Lond). 2003 Apr;17(3):350-5. doi: 10.1038/sj.eye.6700345.</t>
  </si>
  <si>
    <t>Evereklioglu C</t>
  </si>
  <si>
    <t>10.1038/sj.eye.6700345</t>
  </si>
  <si>
    <t>Li Y, Xu L, Wang YX, You QS, Yang H, Jonas JB.</t>
  </si>
  <si>
    <t>Am J Ophthalmol. 2008 Aug;146(2):329. doi: 10.1016/j.ajo.2008.04.015.</t>
  </si>
  <si>
    <t>10.1016/j.ajo.2008.04.015</t>
  </si>
  <si>
    <t>Cost utility of screening and treatment for early age related macular degeneration with zinc and antioxidants</t>
  </si>
  <si>
    <t>Hopley C, Salkeld G, Wang JJ, Mitchell P.</t>
  </si>
  <si>
    <t>Br J Ophthalmol. 2004 Apr;88(4):450-4. doi: 10.1136/bjo.2003.035279.</t>
  </si>
  <si>
    <t>Hopley C</t>
  </si>
  <si>
    <t>PMC1772079</t>
  </si>
  <si>
    <t>10.1136/bjo.2003.035279</t>
  </si>
  <si>
    <t>The direct, indirect and intangible costs of visual impairment caused by neovascular age-related macular degeneration</t>
  </si>
  <si>
    <t>Ke KM.</t>
  </si>
  <si>
    <t>Eur J Health Econ. 2010 Dec;11(6):525-31. doi: 10.1007/s10198-009-0207-9. Epub 2009 Nov 21.</t>
  </si>
  <si>
    <t>Ke KM</t>
  </si>
  <si>
    <t>Eur J Health Econ</t>
  </si>
  <si>
    <t>10.1007/s10198-009-0207-9</t>
  </si>
  <si>
    <t>[Age-related macular degeneration: analysis in two ophthalmological centers in Pernambuco-Brazil]</t>
  </si>
  <si>
    <t>Arq Bras Oftalmol. 2005 Mar-Apr;68(2):229-33. doi: 10.1590/s0004-27492005000200014. Epub 2005 May 18.</t>
  </si>
  <si>
    <t>Santos LP</t>
  </si>
  <si>
    <t>10.1590/s0004-27492005000200014</t>
  </si>
  <si>
    <t>The role of the spectral domain ocular coherence tomography in detection of age-related macular degeneration</t>
  </si>
  <si>
    <t>Mrak B, Caljkusić-Mance T, Mrak B, Cerovski B, Trobonjaca Z.</t>
  </si>
  <si>
    <t>Coll Antropol. 2011 Sep;35 Suppl 2:157-60.</t>
  </si>
  <si>
    <t>Mrak B</t>
  </si>
  <si>
    <t>Polypoidal choroidal vasculopathy and exudative age-related macular degeneration in Greek population</t>
  </si>
  <si>
    <t>Ladas ID, Rouvas AA, Moschos MM, Synodinos EE, Karagiannis DA, Koutsandrea CN.</t>
  </si>
  <si>
    <t>Eye (Lond). 2004 May;18(5):455-9. doi: 10.1038/sj.eye.6700706.</t>
  </si>
  <si>
    <t>Ladas ID</t>
  </si>
  <si>
    <t>10.1038/sj.eye.6700706</t>
  </si>
  <si>
    <t>Photodynamic therapy for age-related macular degeneration treatment: epidemiological and clinical analysis of a long-term study</t>
  </si>
  <si>
    <t>Mataix J, Desco MC, Palacios E, Garcia-Pous M, Navea A.</t>
  </si>
  <si>
    <t>Ophthalmic Surg Lasers Imaging. 2009 May-Jun;40(3):277-84. doi: 10.3928/15428877-20090430-09.</t>
  </si>
  <si>
    <t>Mataix J</t>
  </si>
  <si>
    <t>Ophthalmic Surg Lasers Imaging</t>
  </si>
  <si>
    <t>10.3928/15428877-20090430-09</t>
  </si>
  <si>
    <t>Clinical features of reticular pseudodrusen according to the fundus distribution</t>
  </si>
  <si>
    <t>Lee MY, Yoon J, Ham DI.</t>
  </si>
  <si>
    <t>Br J Ophthalmol. 2012 Sep;96(9):1222-6. doi: 10.1136/bjophthalmol-2011-301207. Epub 2012 Jul 6.</t>
  </si>
  <si>
    <t>Lee MY</t>
  </si>
  <si>
    <t>10.1136/bjophthalmol-2011-301207</t>
  </si>
  <si>
    <t>Relation of statin use to the 5-year incidence and progression of age-related maculopathy</t>
  </si>
  <si>
    <t>Klein R, Klein BE, Tomany SC, Danforth LG, Cruickshanks KJ.</t>
  </si>
  <si>
    <t>Arch Ophthalmol. 2003 Aug;121(8):1151-5. doi: 10.1001/archopht.121.8.1151.</t>
  </si>
  <si>
    <t>10.1001/archopht.121.8.1151</t>
  </si>
  <si>
    <t>Polypoidal choroidal vasculopathy and retinochoroidal anastomosis in Japanese patients eligible for photodynamic therapy for exudative age-related macular degeneration</t>
  </si>
  <si>
    <t>Obata R, Yanagi Y, Kami J, Takahashi H, Inoue Y, Tamaki Y.</t>
  </si>
  <si>
    <t>Jpn J Ophthalmol. 2006 Jul-Aug;50(4):354-360. doi: 10.1007/s10384-005-0337-2.</t>
  </si>
  <si>
    <t>Obata R</t>
  </si>
  <si>
    <t>10.1007/s10384-005-0337-2</t>
  </si>
  <si>
    <t>Decreasing stromal iris pigmentation as a risk factor for age-related macular degeneration</t>
  </si>
  <si>
    <t>Holz FG, Piguet B, Minassian DC, Bird AC, Weale RA.</t>
  </si>
  <si>
    <t>Am J Ophthalmol. 1994 Jan 15;117(1):19-23. doi: 10.1016/s0002-9394(14)73010-7.</t>
  </si>
  <si>
    <t>Holz FG</t>
  </si>
  <si>
    <t>10.1016/s0002-9394(14)73010-7</t>
  </si>
  <si>
    <t>Lack of association with PEDF Met72Thr variant in neovascular age-related macular degeneration and polypoidal choroidal vasculopathy in a Han Chinese population</t>
  </si>
  <si>
    <t>Wu K, Wen F, Zuo C, Li M, Zhang X, Chen H, Zeng R.</t>
  </si>
  <si>
    <t>Curr Eye Res. 2012 Jan;37(1):68-72. doi: 10.3109/02713683.2011.618289. Epub 2011 Oct 26.</t>
  </si>
  <si>
    <t>Wu K</t>
  </si>
  <si>
    <t>10.3109/02713683.2011.618289</t>
  </si>
  <si>
    <t>The prevalence of age-related maculopathy by geographic region and ethnicity. The Colorado-Wisconsin Study of Age-Related Maculopathy</t>
  </si>
  <si>
    <t>Arch Ophthalmol. 1997 Feb;115(2):242-50. doi: 10.1001/archopht.1997.01100150244015.</t>
  </si>
  <si>
    <t>10.1001/archopht.1997.01100150244015</t>
  </si>
  <si>
    <t>Lavanya R, Kawasaki R, Tay WT, Cheung GC, Mitchell P, Saw SM, Aung T, Wong TY.</t>
  </si>
  <si>
    <t>Invest Ophthalmol Vis Sci. 2010 Dec;51(12):6247-52. doi: 10.1167/iovs.10-5229. Epub 2010 Jul 29.</t>
  </si>
  <si>
    <t>Lavanya R</t>
  </si>
  <si>
    <t>10.1167/iovs.10-5229</t>
  </si>
  <si>
    <t>The ringlike structure of macular pigment in age-related maculopathy: results from the Muenster Aging and Retina Study (MARS)</t>
  </si>
  <si>
    <t>Dietzel M, Zeimer M, Heimes B, Pauleikhoff D, Hense HW.</t>
  </si>
  <si>
    <t>Invest Ophthalmol Vis Sci. 2011 Oct 11;52(11):8016-24. doi: 10.1167/iovs.11-7610.</t>
  </si>
  <si>
    <t>Dietzel M</t>
  </si>
  <si>
    <t>10.1167/iovs.11-7610</t>
  </si>
  <si>
    <t>Discovery of factors influencing the growth of geographic atrophy in patients with age-related macular degeneration</t>
  </si>
  <si>
    <t>Dreyhaupt J, Dolar-Szczasny J, Bindewald A, Holz FG, Mansmann U.</t>
  </si>
  <si>
    <t>Methods Inf Med. 2007;46(4):432-9. doi: 10.1160/me0328.</t>
  </si>
  <si>
    <t>Dreyhaupt J</t>
  </si>
  <si>
    <t>Methods Inf Med</t>
  </si>
  <si>
    <t>10.1160/me0328</t>
  </si>
  <si>
    <t>Tomany SC, Klein R, Klein BE.</t>
  </si>
  <si>
    <t>Am J Ophthalmol. 2001 Aug;132(2):271-3. doi: 10.1016/s0002-9394(01)00895-9.</t>
  </si>
  <si>
    <t>10.1016/s0002-9394(01)00895-9</t>
  </si>
  <si>
    <t>Methodology of the VECAT study: vitamin E intervention in cataract and age-related maculopathy</t>
  </si>
  <si>
    <t>Garrett SK, McNeil JJ, Silagy C, Sinclair M, Thomas AP, Robman LP, McCarty CA, Tikellis G, Taylor HR.</t>
  </si>
  <si>
    <t>Ophthalmic Epidemiol. 1999 Sep;6(3):195-208. doi: 10.1076/opep.6.3.195.1500.</t>
  </si>
  <si>
    <t>Garrett SK</t>
  </si>
  <si>
    <t>10.1076/opep.6.3.195.1500</t>
  </si>
  <si>
    <t>Prevalence of retinal diseases and their pattern in Tehran: the Tehran eye study</t>
  </si>
  <si>
    <t>Retina. 2008 May;28(5):755-62. doi: 10.1097/IAE.0b013e3181613463.</t>
  </si>
  <si>
    <t>Hatef E</t>
  </si>
  <si>
    <t>10.1097/IAE.0b013e3181613463</t>
  </si>
  <si>
    <t>Modelling the prevalence of age-related macular degeneration (2010-2020) in the UK: expected impact of anti-vascular endothelial growth factor (VEGF) therapy</t>
  </si>
  <si>
    <t>Minassian DC, Reidy A, Lightstone A, Desai P.</t>
  </si>
  <si>
    <t>Br J Ophthalmol. 2011 Oct;95(10):1433-6. doi: 10.1136/bjo.2010.195370. Epub 2011 Feb 12.</t>
  </si>
  <si>
    <t>Minassian DC</t>
  </si>
  <si>
    <t>10.1136/bjo.2010.195370</t>
  </si>
  <si>
    <t>Ocular telemedicine between Nepal and the USA: prevalence of vitreoretinal disease in rural Nepal</t>
  </si>
  <si>
    <t>Ulrich JN, Poudyal G, Marks SJ, Vrabec TR, Marks B, Thapa AB, Shresta MK, Ruit S, Federman JL.</t>
  </si>
  <si>
    <t>Br J Ophthalmol. 2009 May;93(5):698-9. doi: 10.1136/bjo.2008.151357.</t>
  </si>
  <si>
    <t>Ulrich JN</t>
  </si>
  <si>
    <t>10.1136/bjo.2008.151357</t>
  </si>
  <si>
    <t>Night vision symptoms and progression of age-related macular degeneration in the Complications of Age-related Macular Degeneration Prevention Trial</t>
  </si>
  <si>
    <t>Ying GS, Maguire MG, Liu C, Antoszyk AN; Complications of Age-related Macular Degeneration Prevention Trial Research Group.</t>
  </si>
  <si>
    <t>Ophthalmology. 2008 Nov;115(11):1876-82. doi: 10.1016/j.ophtha.2008.05.023. Epub 2008 Jul 31.</t>
  </si>
  <si>
    <t>Ying GS</t>
  </si>
  <si>
    <t>PMC2600589</t>
  </si>
  <si>
    <t>NIHMS78697</t>
  </si>
  <si>
    <t>10.1016/j.ophtha.2008.05.023</t>
  </si>
  <si>
    <t>Evolution of reticular pseudodrusen</t>
  </si>
  <si>
    <t>Sarks J, Arnold J, Ho IV, Sarks S, Killingsworth M.</t>
  </si>
  <si>
    <t>Br J Ophthalmol. 2011 Jul;95(7):979-85. doi: 10.1136/bjo.2010.194977. Epub 2010 Nov 25.</t>
  </si>
  <si>
    <t>Sarks J</t>
  </si>
  <si>
    <t>10.1136/bjo.2010.194977</t>
  </si>
  <si>
    <t>Haptoglobin phenotype in age-related macular degeneration patients</t>
  </si>
  <si>
    <t>Seider N, Beiran I, Miller-Lotan R, Dori D, Karp J, Miller B, Levy AP.</t>
  </si>
  <si>
    <t>Am J Ophthalmol. 2003 Nov;136(5):911-4. doi: 10.1016/s0002-9394(03)00575-0.</t>
  </si>
  <si>
    <t>Seider N</t>
  </si>
  <si>
    <t>10.1016/s0002-9394(03)00575-0</t>
  </si>
  <si>
    <t>Wang JJ, Mitchell P, Rochtchina E, Tan AG, Wong TY, Klein R.</t>
  </si>
  <si>
    <t>Br J Ophthalmol. 2004 Jan;88(1):104-9. doi: 10.1136/bjo.88.1.104.</t>
  </si>
  <si>
    <t>PMC1771943</t>
  </si>
  <si>
    <t>10.1136/bjo.88.1.104</t>
  </si>
  <si>
    <t>[Clinical and angiographical findings of age-related macular degeneration in Senegal. Preliminary results]</t>
  </si>
  <si>
    <t>Ndoye Roth PA, Wane Khouma AM, Ba EH, Addaniaoui K, Dieng M, de Medeiros Quenum ME, Ndiaye MR, Ndiaye PA, Wade A.</t>
  </si>
  <si>
    <t>Dakar Med. 2008;53(3):240-6.</t>
  </si>
  <si>
    <t>Ndoye Roth PA</t>
  </si>
  <si>
    <t>Dakar Med</t>
  </si>
  <si>
    <t>Persistent and recurrent neovascularization after krypton laser photocoagulation for neovascular lesions of age-related macular degeneration. Macular Photocoagulation Study Group</t>
  </si>
  <si>
    <t>Arch Ophthalmol. 1990 Jun;108(6):825-31. doi: 10.1001/archopht.1990.01070080067037.</t>
  </si>
  <si>
    <t>10.1001/archopht.1990.01070080067037</t>
  </si>
  <si>
    <t>Development of typical age-related macular degeneration and polypoidal choroidal vasculopathy in fellow eyes of Japanese patients with exudative age-related macular degeneration</t>
  </si>
  <si>
    <t>Ueta T, Iriyama A, Francis J, Takahashi H, Adachi T, Obata R, Inoue Y, Tamaki Y, Yanagi Y.</t>
  </si>
  <si>
    <t>Am J Ophthalmol. 2008 Jul;146(1):96-101. doi: 10.1016/j.ajo.2008.03.002. Epub 2008 Apr 24.</t>
  </si>
  <si>
    <t>10.1016/j.ajo.2008.03.002</t>
  </si>
  <si>
    <t>The decline in visual acuity in elderly people with healthy eyes or eyes with early age-related maculopathy in two Scandinavian population samples</t>
  </si>
  <si>
    <t>Sjöstrand J, Laatikainen L, Hirvelä H, Popovic Z, Jonsson R.</t>
  </si>
  <si>
    <t>Acta Ophthalmol. 2011 Mar;89(2):116-23. doi: 10.1111/j.1755-3768.2009.01653.x.</t>
  </si>
  <si>
    <t>Sjöstrand J</t>
  </si>
  <si>
    <t>10.1111/j.1755-3768.2009.01653.x</t>
  </si>
  <si>
    <t>Incident choroidal neovascularization in fellow eyes of patients with unilateral subfoveal choroidal neovascularization secondary to age-related macular degeneration: SST report No. 20 from the Submacular Surgery Trials Research Group</t>
  </si>
  <si>
    <t>Submacular Surgery Trials Research Group; Solomon SD, Jefferys JL, Hawkins BS, Bressler NM.</t>
  </si>
  <si>
    <t>Arch Ophthalmol. 2007 Oct;125(10):1323-30. doi: 10.1001/archopht.125.10.1323.</t>
  </si>
  <si>
    <t>Submacular Surgery Trials Research Group</t>
  </si>
  <si>
    <t>10.1001/archopht.125.10.1323</t>
  </si>
  <si>
    <t>The long-term effects of visible light on the eye</t>
  </si>
  <si>
    <t>Taylor HR, West S, Muñoz B, Rosenthal FS, Bressler SB, Bressler NM.</t>
  </si>
  <si>
    <t>Arch Ophthalmol. 1992 Jan;110(1):99-104. doi: 10.1001/archopht.1992.01080130101035.</t>
  </si>
  <si>
    <t>10.1001/archopht.1992.01080130101035</t>
  </si>
  <si>
    <t>[Prevalence study of age-related macular degeneration in Caojiadu blocks, Shanghai]</t>
  </si>
  <si>
    <t>Zhonghua Yan Ke Za Zhi. 2005 Jan;41(1):15-9.</t>
  </si>
  <si>
    <t>Zou HD</t>
  </si>
  <si>
    <t>Zhonghua Yan Ke Za Zhi</t>
  </si>
  <si>
    <t>Pan CW, Cheung CY, Aung T, Cheung CM, Zheng YF, Wu RY, Mitchell P, Lavanya R, Baskaran M, Wang JJ, Wong TY, Saw SM.</t>
  </si>
  <si>
    <t>Ophthalmology. 2013 Feb;120(2):284-91. doi: 10.1016/j.ophtha.2012.07.065. Epub 2012 Oct 18.</t>
  </si>
  <si>
    <t>Pan CW</t>
  </si>
  <si>
    <t>10.1016/j.ophtha.2012.07.065</t>
  </si>
  <si>
    <t>Determinants of macular pigment optical density and its relation to age-related maculopathy: results from the Muenster Aging and Retina Study (MARS)</t>
  </si>
  <si>
    <t>Dietzel M, Zeimer M, Heimes B, Claes B, Pauleikhoff D, Hense HW.</t>
  </si>
  <si>
    <t>Invest Ophthalmol Vis Sci. 2011 Jun 1;52(6):3452-7. doi: 10.1167/iovs.10-6713.</t>
  </si>
  <si>
    <t>10.1167/iovs.10-6713</t>
  </si>
  <si>
    <t>[Age-related macular degeneration (AMD)--primary results "Bus-Tour'2011" action]</t>
  </si>
  <si>
    <t>Stankiewicz A.</t>
  </si>
  <si>
    <t>Klin Oczna. 2011;113(10-12):341-5.</t>
  </si>
  <si>
    <t>Stankiewicz A</t>
  </si>
  <si>
    <t>Progression of age related maculopathy in phakic versus pseudophakic eyes</t>
  </si>
  <si>
    <t>Kovacević D, Vucerić TM, Caljkusić-Mance T.</t>
  </si>
  <si>
    <t>Coll Antropol. 2010 Apr;34 Suppl 2:21-3.</t>
  </si>
  <si>
    <t>Kovacević D</t>
  </si>
  <si>
    <t>Posterior vitreomacular adhesion and exudative age-related macular degeneration</t>
  </si>
  <si>
    <t>Wheatley HM.</t>
  </si>
  <si>
    <t>Am J Ophthalmol. 2008 Apr;145(4):765; author reply 765-6. doi: 10.1016/j.ajo.2008.01.001.</t>
  </si>
  <si>
    <t>Wheatley HM</t>
  </si>
  <si>
    <t>10.1016/j.ajo.2008.01.001</t>
  </si>
  <si>
    <t>Wang JJ, Klein R, Smith W, Klein BE, Tomany S, Mitchell P.</t>
  </si>
  <si>
    <t>Ophthalmology. 2003 Oct;110(10):1960-7. doi: 10.1016/s0161-6420(03)00816-9.</t>
  </si>
  <si>
    <t>10.1016/s0161-6420(03)00816-9</t>
  </si>
  <si>
    <t>VandenLangenberg GM, Mares-Perlman JA, Klein R, Klein BE, Brady WE, Palta M.</t>
  </si>
  <si>
    <t>Am J Epidemiol. 1998 Jul 15;148(2):204-14. doi: 10.1093/oxfordjournals.aje.a009625.</t>
  </si>
  <si>
    <t>VandenLangenberg GM</t>
  </si>
  <si>
    <t>10.1093/oxfordjournals.aje.a009625</t>
  </si>
  <si>
    <t>The relationship between iris color, hair color, and skin sun sensitivity and the 10-year incidence of age-related maculopathy: the Beaver Dam Eye Study</t>
  </si>
  <si>
    <t>Tomany SC, Klein R, Klein BE; Beaver Dam Eye Study.</t>
  </si>
  <si>
    <t>Ophthalmology. 2003 Aug;110(8):1526-33. doi: 10.1016/s0161-6420(03)00539-6.</t>
  </si>
  <si>
    <t>10.1016/s0161-6420(03)00539-6</t>
  </si>
  <si>
    <t>Nutrition and the epidemiology of cataract and age-related maculopathy</t>
  </si>
  <si>
    <t>Sarma U, Brunner E, Evans J, Wormald R.</t>
  </si>
  <si>
    <t>Eur J Clin Nutr. 1994 Jan;48(1):1-8.</t>
  </si>
  <si>
    <t>Sarma U</t>
  </si>
  <si>
    <t>Eur J Clin Nutr</t>
  </si>
  <si>
    <t>Ophthalmology. 2003 Apr;110(4):636-43. doi: 10.1016/S0161-6420(02)01448-3.</t>
  </si>
  <si>
    <t>10.1016/S0161-6420(02)01448-3</t>
  </si>
  <si>
    <t>Retinal function and CFH-ARMS2 polymorphisms analysis: a pilot study in Italian AMD patients</t>
  </si>
  <si>
    <t>Capoluongo E, Concolino P, Piccardi M, Marangoni D, Mello E, Minnella AM, Savastano C, Fadda A, Zuppi C, Bisti S, Falsini B.</t>
  </si>
  <si>
    <t>Neurobiol Aging. 2012 Aug;33(8):1852.e5-12. doi: 10.1016/j.neurobiolaging.2012.03.008. Epub 2012 May 1.</t>
  </si>
  <si>
    <t>Capoluongo E</t>
  </si>
  <si>
    <t>10.1016/j.neurobiolaging.2012.03.008</t>
  </si>
  <si>
    <t>Five-year follow-up of fellow eyes of patients with age-related macular degeneration and unilateral extrafoveal choroidal neovascularization. Macular Photocoagulation Study Group</t>
  </si>
  <si>
    <t>Arch Ophthalmol. 1993 Sep;111(9):1189-99. doi: 10.1001/archopht.1993.01090090041018.</t>
  </si>
  <si>
    <t>10.1001/archopht.1993.01090090041018</t>
  </si>
  <si>
    <t>Baseline characteristics, the 25-Item National Eye Institute Visual Functioning Questionnaire, and their associations in the Complications of Age-Related Macular Degeneration Prevention Trial (CAPT)</t>
  </si>
  <si>
    <t>Maguire M; Complications of Age-Related Macular Degeneration Prevention Trial Research Group.</t>
  </si>
  <si>
    <t>Ophthalmology. 2004 Jul;111(7):1307-16. doi: 10.1016/j.ophtha.2003.10.031.</t>
  </si>
  <si>
    <t>Maguire M</t>
  </si>
  <si>
    <t>10.1016/j.ophtha.2003.10.031</t>
  </si>
  <si>
    <t>The VECAT study: methodology and statistical power for measurement of age-related macular features. Vitamin E, Cataract, and Age-related Maculopathy Study</t>
  </si>
  <si>
    <t>Tikellis G, Robman LD, Harper CA, Garrett SK, McNeil JJ, Taylor HR, McCarty CA.</t>
  </si>
  <si>
    <t>Ophthalmic Epidemiol. 1999 Sep;6(3):181-94. doi: 10.1076/opep.6.3.181.1502.</t>
  </si>
  <si>
    <t>10.1076/opep.6.3.181.1502</t>
  </si>
  <si>
    <t>[Epidemiology of the age-related macular degeneration]</t>
  </si>
  <si>
    <t>Kolár P.</t>
  </si>
  <si>
    <t>Cesk Slov Oftalmol. 2010 Jul;66(3):127-30.</t>
  </si>
  <si>
    <t>Kolár P</t>
  </si>
  <si>
    <t>Cesk Slov Oftalmol</t>
  </si>
  <si>
    <t>Clinical outcome and subjective quality of life after photodynamic therapy in patients with age-related macular degeneration</t>
  </si>
  <si>
    <t>Krummenauer F, Braun M, Dick HB.</t>
  </si>
  <si>
    <t>Eur J Ophthalmol. 2005 Jan-Feb;15(1):74-80. doi: 10.1177/112067210501500112.</t>
  </si>
  <si>
    <t>Krummenauer F</t>
  </si>
  <si>
    <t>10.1177/112067210501500112</t>
  </si>
  <si>
    <t>Knowledge and beliefs about common eye diseases</t>
  </si>
  <si>
    <t>Attebo K, Mitchell P, Cumming R, Smith W.</t>
  </si>
  <si>
    <t>Aust N Z J Ophthalmol. 1997 Nov;25(4):283-7. doi: 10.1111/j.1442-9071.1997.tb01516.x.</t>
  </si>
  <si>
    <t>Attebo K</t>
  </si>
  <si>
    <t>10.1111/j.1442-9071.1997.tb01516.x</t>
  </si>
  <si>
    <t>Genetic epidemiology: successes and challenges of genome-wide association studies using the example of age-related macular degeneration</t>
  </si>
  <si>
    <t>Peter I, Seddon JM.</t>
  </si>
  <si>
    <t>Am J Ophthalmol. 2010 Oct;150(4):450-452.e2. doi: 10.1016/j.ajo.2010.06.012.</t>
  </si>
  <si>
    <t>Peter I</t>
  </si>
  <si>
    <t>PMC3711490</t>
  </si>
  <si>
    <t>NIHMS217780</t>
  </si>
  <si>
    <t>10.1016/j.ajo.2010.06.012</t>
  </si>
  <si>
    <t>[Retinal angiomatous proliferation in age-related macular degeneration]</t>
  </si>
  <si>
    <t>Kuerzinger GR, Lang GK, Lang GE.</t>
  </si>
  <si>
    <t>Klin Monbl Augenheilkd. 2006 Aug;223(8):691-5. doi: 10.1055/s-2006-926977.</t>
  </si>
  <si>
    <t>Kuerzinger GR</t>
  </si>
  <si>
    <t>10.1055/s-2006-926977</t>
  </si>
  <si>
    <t>Natural progression of age-related macular degeneration</t>
  </si>
  <si>
    <t>Atmaca LS, Ozmert E, Idil A.</t>
  </si>
  <si>
    <t>Ann Ophthalmol. 1993 Nov;25(11):412-7.</t>
  </si>
  <si>
    <t>Atmaca LS</t>
  </si>
  <si>
    <t>Ann Ophthalmol</t>
  </si>
  <si>
    <t>Delcourt C, Cristol JP, Léger CL, Descomps B, Papoz L.</t>
  </si>
  <si>
    <t>Ophthalmology. 1999 Feb;106(2):215-22. doi: 10.1016/s0161-6420(99)90059-3.</t>
  </si>
  <si>
    <t>10.1016/s0161-6420(99)90059-3</t>
  </si>
  <si>
    <t>[Epidemiology of age-related macular degeneration. Situation in Spain]</t>
  </si>
  <si>
    <t>Aten Primaria. 2006 Jun 15;38(1):51-7. doi: 10.1157/13090016.</t>
  </si>
  <si>
    <t>Damián J</t>
  </si>
  <si>
    <t>Aten Primaria</t>
  </si>
  <si>
    <t>PMC7676166</t>
  </si>
  <si>
    <t>10.1157/13090016</t>
  </si>
  <si>
    <t>[Polymorphisms of complement factor genes and age-related macular degeneration in a German population]</t>
  </si>
  <si>
    <t>Baatz H, Poupel L, Coudert M, Sennlaub F, Combadiere C.</t>
  </si>
  <si>
    <t>Klin Monbl Augenheilkd. 2009 Aug;226(8):654-8. doi: 10.1055/s-0028-1109318. Epub 2009 Apr 27.</t>
  </si>
  <si>
    <t>Baatz H</t>
  </si>
  <si>
    <t>10.1055/s-0028-1109318</t>
  </si>
  <si>
    <t>Prophylactic treatment of age-related macular degeneration report number 2: 810-nanometer laser to eyes with drusen: bilaterally eligible patients</t>
  </si>
  <si>
    <t>Friberg TR, Brennen PM, Freeman WR, Musch DC; PTAMD Study Group.</t>
  </si>
  <si>
    <t>Ophthalmic Surg Lasers Imaging. 2009 Nov-Dec;40(6):530-8. doi: 10.3928/15428877-20091030-01.</t>
  </si>
  <si>
    <t>Friberg TR</t>
  </si>
  <si>
    <t>10.3928/15428877-20091030-01</t>
  </si>
  <si>
    <t>Rosman M, Zheng Y, Lamoureux E, Saw SM, Aung T, Tay WT, Wang JJ, Mitchell P, Tai ES, Wong TY.</t>
  </si>
  <si>
    <t>Singapore Med J. 2012 Feb;53(2):82-7.</t>
  </si>
  <si>
    <t>Rosman M</t>
  </si>
  <si>
    <t>Trends in cost of major eye diseases to Medicare, 1991 to 2000</t>
  </si>
  <si>
    <t>Salm M, Belsky D, Sloan FA.</t>
  </si>
  <si>
    <t>Am J Ophthalmol. 2006 Dec;142(6):976-82. doi: 10.1016/j.ajo.2006.07.057. Epub 2006 Sep 7.</t>
  </si>
  <si>
    <t>Salm M</t>
  </si>
  <si>
    <t>10.1016/j.ajo.2006.07.057</t>
  </si>
  <si>
    <t>Fourteen-year incidence of age-related maculopathy and cause-specific prevalence of visual impairment and blindness in a Caucasian population: the Copenhagen City Eye Study</t>
  </si>
  <si>
    <t>Buch H.</t>
  </si>
  <si>
    <t>Acta Ophthalmol Scand. 2005 Jun;83(3 Pt 2):400-1. doi: 10.1111/j.1600-0420.2005.thesis.x.</t>
  </si>
  <si>
    <t>10.1111/j.1600-0420.2005.thesis.x</t>
  </si>
  <si>
    <t>Reproducibility of fluorescein and indocyanine green angiographic assessment for RAP diagnosis: a multicenter study</t>
  </si>
  <si>
    <t>Parravano M, Pilotto E, Musicco I, Varano M, Introini U, Staurenghi G, Menchini U, Virgili G.</t>
  </si>
  <si>
    <t>Eur J Ophthalmol. 2012 Jul-Aug;22(4):598-606. doi: 10.5301/ejo.5000087.</t>
  </si>
  <si>
    <t>Parravano M</t>
  </si>
  <si>
    <t>10.5301/ejo.5000087</t>
  </si>
  <si>
    <t>Visual impairment and quality of life in the older European population, the EUREYE study</t>
  </si>
  <si>
    <t>Seland JH, Vingerling JR, Augood CA, Bentham G, Chakravarthy U, deJong PT, Rahu M, Soubrane G, Tomazzoli L, Topouzis F, Fletcher AE.</t>
  </si>
  <si>
    <t>Acta Ophthalmol. 2011 Nov;89(7):608-13. doi: 10.1111/j.1755-3768.2009.01794.x. Epub 2009 Nov 19.</t>
  </si>
  <si>
    <t>Seland JH</t>
  </si>
  <si>
    <t>10.1111/j.1755-3768.2009.01794.x</t>
  </si>
  <si>
    <t>Modeling smoking history: a comparison of different approaches in the MARS study on age-related maculopathy</t>
  </si>
  <si>
    <t>Neuner B, Wellmann J, Dasch B, Behrens T, Claes B, Dietzel M, Pauleikhoff D, Hense HW.</t>
  </si>
  <si>
    <t>Ann Epidemiol. 2007 Aug;17(8):615-21. doi: 10.1016/j.annepidem.2007.03.005. Epub 2007 May 25.</t>
  </si>
  <si>
    <t>Neuner B</t>
  </si>
  <si>
    <t>10.1016/j.annepidem.2007.03.005</t>
  </si>
  <si>
    <t>Modelling the natural history of geographic atrophy in patients with age-related macular degeneration</t>
  </si>
  <si>
    <t>Dreyhaupt J, Mansmann U, Pritsch M, Dolar-Szczasny J, Bindewald A, Holz FG.</t>
  </si>
  <si>
    <t>Ophthalmic Epidemiol. 2005 Dec;12(6):353-62. doi: 10.1080/09286580591005723.</t>
  </si>
  <si>
    <t>10.1080/09286580591005723</t>
  </si>
  <si>
    <t>[Access to healthcare services for elderly patients with neovascular age-related macular degeneration]</t>
  </si>
  <si>
    <t>Finger RP, Holz FG.</t>
  </si>
  <si>
    <t>Ophthalmologe. 2012 May;109(5):474-8. doi: 10.1007/s00347-012-2554-7.</t>
  </si>
  <si>
    <t>Finger RP</t>
  </si>
  <si>
    <t>10.1007/s00347-012-2554-7</t>
  </si>
  <si>
    <t>Prevalence of major eye diseases and causes of visual impairment in the adult Finnish population: a nationwide population-based survey</t>
  </si>
  <si>
    <t>Acta Ophthalmol. 2010 Jun;88(4):463-71. doi: 10.1111/j.1755-3768.2009.01566.x. Epub 2009 Oct 23.</t>
  </si>
  <si>
    <t>Laitinen A</t>
  </si>
  <si>
    <t>10.1111/j.1755-3768.2009.01566.x</t>
  </si>
  <si>
    <t>[Association of age-related maculopathy with ischemic heart disease and its risk factors in middle-aged population of Kaunas city]</t>
  </si>
  <si>
    <t>Cimbalas A, Cerniauskiene LR, Paunksnis A, Tamosiūnas A, Luksiene DI, Saferis V.</t>
  </si>
  <si>
    <t>Medicina (Kaunas). 2004;40(7):671-6.</t>
  </si>
  <si>
    <t>Ho L, Boekhoorn SS, Liana, van Duijn CM, Uitterlinden AG, Hofman A, de Jong PT, Stijnen T, Vingerling JR.</t>
  </si>
  <si>
    <t>Invest Ophthalmol Vis Sci. 2008 Nov;49(11):4795-800. doi: 10.1167/iovs.08-2066. Epub 2008 Jul 3.</t>
  </si>
  <si>
    <t>Ho L</t>
  </si>
  <si>
    <t>10.1167/iovs.08-2066</t>
  </si>
  <si>
    <t>Cotter SA, Varma R, Ying-Lai M, Azen SP, Klein R; Los Angeles Latino Eye Study Group.</t>
  </si>
  <si>
    <t>Ophthalmology. 2006 Sep;113(9):1574-82. doi: 10.1016/j.ophtha.2006.05.002.</t>
  </si>
  <si>
    <t>Cotter SA</t>
  </si>
  <si>
    <t>10.1016/j.ophtha.2006.05.002</t>
  </si>
  <si>
    <t>The rhesus monkey as an animal model for age-related maculopathy</t>
  </si>
  <si>
    <t>Monaco WA, Wormington CM.</t>
  </si>
  <si>
    <t>Optom Vis Sci. 1990 Jul;67(7):532-7. doi: 10.1097/00006324-199007000-00011.</t>
  </si>
  <si>
    <t>Monaco WA</t>
  </si>
  <si>
    <t>10.1097/00006324-199007000-00011</t>
  </si>
  <si>
    <t>Profile of patients presenting at a low vision clinic in a developing country</t>
  </si>
  <si>
    <t>Olusanya B, Onoja G, Ibraheem W, Bekibele C.</t>
  </si>
  <si>
    <t>BMC Ophthalmol. 2012 Jul 30;12:31. doi: 10.1186/1471-2415-12-31.</t>
  </si>
  <si>
    <t>Olusanya B</t>
  </si>
  <si>
    <t>PMC3466151</t>
  </si>
  <si>
    <t>10.1186/1471-2415-12-31</t>
  </si>
  <si>
    <t>Early age-related maculopathy in eyes after cataract surgery</t>
  </si>
  <si>
    <t>Pham TQ, Cugati S, Rochtchina E, Mitchell P, Maloof A, Wang JJ.</t>
  </si>
  <si>
    <t>Eye (Lond). 2007 Apr;21(4):512-7. doi: 10.1038/sj.eye.6702254. Epub 2006 Jan 27.</t>
  </si>
  <si>
    <t>10.1038/sj.eye.6702254</t>
  </si>
  <si>
    <t>Cholesterol lowering drugs and risk of age related maculopathy: prospective cohort study with cumulative exposure measurement</t>
  </si>
  <si>
    <t>van Leeuwen R, Vingerling JR, Hofman A, de Jong PT, Stricker BH.</t>
  </si>
  <si>
    <t>BMJ. 2003 Feb 1;326(7383):255-6. doi: 10.1136/bmj.326.7383.255.</t>
  </si>
  <si>
    <t>PMC140763</t>
  </si>
  <si>
    <t>10.1136/bmj.326.7383.255</t>
  </si>
  <si>
    <t>Klein R, Klein BE, Wong TY, Tomany SC, Cruickshanks KJ.</t>
  </si>
  <si>
    <t>Arch Ophthalmol. 2002 Nov;120(11):1551-8. doi: 10.1001/archopht.120.11.1551.</t>
  </si>
  <si>
    <t>10.1001/archopht.120.11.1551</t>
  </si>
  <si>
    <t>Almeida LN, Melilo-Carolino R, Veloso CE, Pereira PA, Miranda DM, De Marco LA, Nehemy MB.</t>
  </si>
  <si>
    <t>Graefes Arch Clin Exp Ophthalmol. 2012 Feb;250(2):185-9. doi: 10.1007/s00417-011-1807-5. Epub 2011 Sep 1.</t>
  </si>
  <si>
    <t>Almeida LN</t>
  </si>
  <si>
    <t>10.1007/s00417-011-1807-5</t>
  </si>
  <si>
    <t>Diabetic retinopathy: more patients, less laser: a longitudinal population-based study in Tayside, Scotland</t>
  </si>
  <si>
    <t>Vallance JH, Wilson PJ, Leese GP, McAlpine R, MacEwen CJ, Ellis JD.</t>
  </si>
  <si>
    <t>Diabetes Care. 2008 Jun;31(6):1126-31. doi: 10.2337/dc07-1498. Epub 2008 Mar 17.</t>
  </si>
  <si>
    <t>Vallance JH</t>
  </si>
  <si>
    <t>Diabetes Care</t>
  </si>
  <si>
    <t>10.2337/dc07-1498</t>
  </si>
  <si>
    <t>[Münster age- and retina study (MARS). Association between risk factors for arteriosclerosis and age-related macular degeneration]</t>
  </si>
  <si>
    <t>Wachter A, Sun Y, Dasch B, Krause K, Pauleikhoff D, Hense HW.</t>
  </si>
  <si>
    <t>Ophthalmologe. 2004 Jan;101(1):50-3. doi: 10.1007/s00347-003-0868-1.</t>
  </si>
  <si>
    <t>Wachter A</t>
  </si>
  <si>
    <t>10.1007/s00347-003-0868-1</t>
  </si>
  <si>
    <t>[Does the cilioretinal artery affect age-related macular degeneration?]</t>
  </si>
  <si>
    <t>Inan UU, Yavaş G, Oztürk F.</t>
  </si>
  <si>
    <t>Klin Monbl Augenheilkd. 2007 Feb;224(2):127-8. doi: 10.1055/s-2006-927316.</t>
  </si>
  <si>
    <t>Inan UU</t>
  </si>
  <si>
    <t>10.1055/s-2006-927316</t>
  </si>
  <si>
    <t>Bayesian variable and model selection methods for genetic association studies</t>
  </si>
  <si>
    <t>Fridley BL.</t>
  </si>
  <si>
    <t>Genet Epidemiol. 2009 Jan;33(1):27-37. doi: 10.1002/gepi.20353.</t>
  </si>
  <si>
    <t>Fridley BL</t>
  </si>
  <si>
    <t>10.1002/gepi.20353</t>
  </si>
  <si>
    <t>Klein R, Klein BE, Tomany SC, Wong TY.</t>
  </si>
  <si>
    <t>Am J Ophthalmol. 2004 Mar;137(3):435-44. doi: 10.1016/j.ajo.2003.10.020.</t>
  </si>
  <si>
    <t>10.1016/j.ajo.2003.10.020</t>
  </si>
  <si>
    <t>[Potential association of pseudoexfoliation syndrome (PEX) with age-related macular degeneration (ARMD)]</t>
  </si>
  <si>
    <t>Kling F, Colin J.</t>
  </si>
  <si>
    <t>J Fr Ophtalmol. 2001 Jan;24(1):7-12.</t>
  </si>
  <si>
    <t>Kling F</t>
  </si>
  <si>
    <t>Correction of phenotype misclassification based on high-discrimination genetic predictive risk models</t>
  </si>
  <si>
    <t>Ioannidis JP, Yu Y, Seddon JM.</t>
  </si>
  <si>
    <t>Epidemiology. 2012 Nov;23(6):902-9. doi: 10.1097/EDE.0b013e31826c3129.</t>
  </si>
  <si>
    <t>Ioannidis JP</t>
  </si>
  <si>
    <t>Epidemiology</t>
  </si>
  <si>
    <t>10.1097/EDE.0b013e31826c3129</t>
  </si>
  <si>
    <t>Ankle-brachial index and the prevalence of age-related maculopathy</t>
  </si>
  <si>
    <t>Moss SE, Klein R, Klein BE.</t>
  </si>
  <si>
    <t>Am J Ophthalmol. 2005 Dec;140(6):1159-61. doi: 10.1016/j.ajo.2005.07.029.</t>
  </si>
  <si>
    <t>10.1016/j.ajo.2005.07.029</t>
  </si>
  <si>
    <t>Longitudinal prevalence of major eye diseases</t>
  </si>
  <si>
    <t>Arch Ophthalmol. 2003 Sep;121(9):1303-10. doi: 10.1001/archopht.121.9.1303.</t>
  </si>
  <si>
    <t>Lee PP</t>
  </si>
  <si>
    <t>10.1001/archopht.121.9.1303</t>
  </si>
  <si>
    <t>Pigmentation of the eye and hair in relation to age-related macular degeneration. An epidemiological study of 1000 aged individuals</t>
  </si>
  <si>
    <t>Acta Ophthalmol (Copenh). 1990 Feb;68(1):53-8. doi: 10.1111/j.1755-3768.1990.tb01649.x.</t>
  </si>
  <si>
    <t>10.1111/j.1755-3768.1990.tb01649.x</t>
  </si>
  <si>
    <t>Response to ranibizumab therapy in neovascular AMD - an evaluation of good and bad responders</t>
  </si>
  <si>
    <t>Menghini M, Kurz-Levin MM, Amstutz C, Michels S, Windisch R, Barthelmes D, Sutter FK.</t>
  </si>
  <si>
    <t>Klin Monbl Augenheilkd. 2010 Apr;227(4):244-8. doi: 10.1055/s-0029-1245203. Epub 2010 Apr 20.</t>
  </si>
  <si>
    <t>Menghini M</t>
  </si>
  <si>
    <t>10.1055/s-0029-1245203</t>
  </si>
  <si>
    <t>Boekhoorn SS, Vingerling JR, Hofman A, de Jong PT.</t>
  </si>
  <si>
    <t>Arch Ophthalmol. 2008 Jun;126(6):834-9. doi: 10.1001/archopht.126.6.834.</t>
  </si>
  <si>
    <t>10.1001/archopht.126.6.834</t>
  </si>
  <si>
    <t>Recurrence of retinal pigment epithelial changes after macular translocation with 360 degrees peripheral retinectomy for geographic atrophy</t>
  </si>
  <si>
    <t>Cahill MT, Mruthyunjaya P, Bowes Rickman C, Toth CA.</t>
  </si>
  <si>
    <t>Arch Ophthalmol. 2005 Jul;123(7):935-8. doi: 10.1001/archopht.123.7.935.</t>
  </si>
  <si>
    <t>Cahill MT</t>
  </si>
  <si>
    <t>10.1001/archopht.123.7.935</t>
  </si>
  <si>
    <t>[Idiopathic macular telangiectasia - follow-up with and without laser photocoagulation]</t>
  </si>
  <si>
    <t>Stoffelns BM, Schoepfer K, Kramann C.</t>
  </si>
  <si>
    <t>Klin Monbl Augenheilkd. 2010 Apr;227(4):252-6. doi: 10.1055/s-0029-1245187. Epub 2010 Apr 20.</t>
  </si>
  <si>
    <t>Stoffelns BM</t>
  </si>
  <si>
    <t>10.1055/s-0029-1245187</t>
  </si>
  <si>
    <t>A practice-based survey of familial age-related maculopathy</t>
  </si>
  <si>
    <t>Keverline MR, Mah TS, Keverline PO, Gorin MB.</t>
  </si>
  <si>
    <t>Ophthalmic Genet. 1998 Mar;19(1):19-26. doi: 10.1076/opge.19.1.19.2176.</t>
  </si>
  <si>
    <t>Keverline MR</t>
  </si>
  <si>
    <t>Ophthalmic Genet</t>
  </si>
  <si>
    <t>10.1076/opge.19.1.19.2176</t>
  </si>
  <si>
    <t>Posterior vitreomacular adhesion: a potential risk factor for exudative age-related macular degeneration</t>
  </si>
  <si>
    <t>Schmidt JC, Mennel S, Meyer CH, Kroll P.</t>
  </si>
  <si>
    <t>Am J Ophthalmol. 2008 Jun;145(6):1107; author reply 1107-8. doi: 10.1016/j.ajo.2008.03.011.</t>
  </si>
  <si>
    <t>Schmidt JC</t>
  </si>
  <si>
    <t>10.1016/j.ajo.2008.03.011</t>
  </si>
  <si>
    <t>[Does cataract surgery increase the risk of exudative age-related macular degeneration? Results from a large retrospective case-control study]</t>
  </si>
  <si>
    <t>Menghini M, Sutter FK, Barthelmes D, Fleischhauer JC, Kurz-Levin MM, Boesch MM, Helbig H.</t>
  </si>
  <si>
    <t>Klin Monbl Augenheilkd. 2007 Apr;224(4):288-91. doi: 10.1055/s-2007-962896.</t>
  </si>
  <si>
    <t>10.1055/s-2007-962896</t>
  </si>
  <si>
    <t>Causes of visual impairment in two older population cross-sections: the Blue Mountains Eye Study</t>
  </si>
  <si>
    <t>Foran S, Wang JJ, Mitchell P.</t>
  </si>
  <si>
    <t>Ophthalmic Epidemiol. 2003 Oct;10(4):215-25. doi: 10.1076/opep.10.4.215.15906.</t>
  </si>
  <si>
    <t>Foran S</t>
  </si>
  <si>
    <t>10.1076/opep.10.4.215.15906</t>
  </si>
  <si>
    <t>Detection of drusen in the fellow eye of Japanese patients with age-related macular degeneration using scanning laser ophthalmoscopy</t>
  </si>
  <si>
    <t>Ishiko S, Akiba J, Horikawa Y, Yoshida A.</t>
  </si>
  <si>
    <t>Ophthalmology. 2002 Nov;109(11):2165-9. doi: 10.1016/s0161-6420(02)01227-7.</t>
  </si>
  <si>
    <t>Ishiko S</t>
  </si>
  <si>
    <t>10.1016/s0161-6420(02)01227-7</t>
  </si>
  <si>
    <t>Is there any relationship between photodynamic therapy for exudative age-related macular degeneration and choroidal neovascolarization recurrence? A rationale for combined treatments</t>
  </si>
  <si>
    <t>Piermarocchi S, Sartore M, Lo Giudice G, Monterosso G, Pilotto E, Segato T.</t>
  </si>
  <si>
    <t>Eur J Ophthalmol. 2006 Sep-Oct;16(5):686-94. doi: 10.1177/112067210601600505.</t>
  </si>
  <si>
    <t>10.1177/112067210601600505</t>
  </si>
  <si>
    <t>[Age-related macular degeneration: present situation and a glance toward the future]</t>
  </si>
  <si>
    <t>Garzozi HJ, Lang Y, Harris A.</t>
  </si>
  <si>
    <t>Harefuah. 2000 Apr 2;138(7):567-72.</t>
  </si>
  <si>
    <t>Garzozi HJ</t>
  </si>
  <si>
    <t>Harefuah</t>
  </si>
  <si>
    <t>Frequency of age-related macular degeneration among patients with primary chronic open-angle glaucoma and exfoliation glaucoma</t>
  </si>
  <si>
    <t>Tarkkanen A, Reunanen A, Kivelä T.</t>
  </si>
  <si>
    <t>Acta Ophthalmol. 2008 Sep;86(6):697-8. doi: 10.1111/j.1600-0420.2007.01109.x. Epub 2008 Aug 8.</t>
  </si>
  <si>
    <t>Tarkkanen A</t>
  </si>
  <si>
    <t>10.1111/j.1600-0420.2007.01109.x</t>
  </si>
  <si>
    <t>Does amblyopia protect against age-related maculopathy?</t>
  </si>
  <si>
    <t>Campos EC, Schiavi C, Baldi A.</t>
  </si>
  <si>
    <t>Int Ophthalmol. 1998-1999;22(4):193-4. doi: 10.1023/a:1006242808142.</t>
  </si>
  <si>
    <t>Campos EC</t>
  </si>
  <si>
    <t>Int Ophthalmol</t>
  </si>
  <si>
    <t>10.1023/a:1006242808142</t>
  </si>
  <si>
    <t>[The treatment of the exsudative age-related macular degeneration with choroidal neovascular membrane, its possibilities and economical indexes]</t>
  </si>
  <si>
    <t>Karel I.</t>
  </si>
  <si>
    <t>Cesk Slov Oftalmol. 2007 Sep;63(5):311-9.</t>
  </si>
  <si>
    <t>Karel I</t>
  </si>
  <si>
    <t>Schwartz D.</t>
  </si>
  <si>
    <t>Surv Ophthalmol. 1994 Jul-Aug;39(1):84-5.</t>
  </si>
  <si>
    <t>Schwartz D</t>
  </si>
  <si>
    <t>[Vitreomacular interface and posterior vitreomacular adhesion in exudative age-related macular degeneration (AMD): an OCT-based comparative study]</t>
  </si>
  <si>
    <t>Maier M, Pfrommer S, Burzer S, Feucht N, Winkler von Mohrenfels C, Lohmann CP.</t>
  </si>
  <si>
    <t>Klin Monbl Augenheilkd. 2012 Oct;229(10):1030-5. doi: 10.1055/s-0032-1315305. Epub 2012 Oct 24.</t>
  </si>
  <si>
    <t>Maier M</t>
  </si>
  <si>
    <t>10.1055/s-0032-1315305</t>
  </si>
  <si>
    <t>The frequency of pseudoexfoliation syndrome in the middle Black Sea region of Turkey</t>
  </si>
  <si>
    <t>Cumurcu T, Kilic R, Yologlu S.</t>
  </si>
  <si>
    <t>Eur J Ophthalmol. 2010 Nov-Dec;20(6):1007-11. doi: 10.1177/112067211002000621.</t>
  </si>
  <si>
    <t>Cumurcu T</t>
  </si>
  <si>
    <t>10.1177/112067211002000621</t>
  </si>
  <si>
    <t>Risk factors for severe vision loss immediately after transpupillary thermotherapy for occult subfoveal choroidal neovascularization</t>
  </si>
  <si>
    <t>Mason JO 3rd, Colagross CC, Feist RM, White MF, Thomley ML, Vail RS, McGwin G Jr.</t>
  </si>
  <si>
    <t>Ophthalmic Surg Lasers Imaging. 2008 Nov-Dec;39(6):460-5. doi: 10.3928/15428877-20081101-09.</t>
  </si>
  <si>
    <t>Mason JO 3rd</t>
  </si>
  <si>
    <t>10.3928/15428877-20081101-09</t>
  </si>
  <si>
    <t>Summaries for patients. Age-related macular degeneration and stroke</t>
  </si>
  <si>
    <t>Ann Intern Med. 2006 Jul 18;145(2):I37. doi: 10.7326/0003-4819-145-2-200607180-00001.</t>
  </si>
  <si>
    <t>10.7326/0003-4819-145-2-200607180-00001</t>
  </si>
  <si>
    <t>Causes of blindness in people aged 50 years and over: community-based versus hospital-based study</t>
  </si>
  <si>
    <t>Al-Akily SA, Bamashmus MA, Al-Mohammadi KA.</t>
  </si>
  <si>
    <t>East Mediterr Health J. 2010 Sep;16(9):942-6.</t>
  </si>
  <si>
    <t>Al-Akily SA</t>
  </si>
  <si>
    <t>East Mediterr Health J</t>
  </si>
  <si>
    <t>[Incidence of posterior vitreous detachment in eyes with and without age-related macular degeneration. An ultrasonic study]</t>
  </si>
  <si>
    <t>Weber-Krause B, Eckardt U.</t>
  </si>
  <si>
    <t>Ophthalmologe. 1996 Dec;93(6):660-5. doi: 10.1007/s003470050054.</t>
  </si>
  <si>
    <t>Weber-Krause B</t>
  </si>
  <si>
    <t>10.1007/s003470050054</t>
  </si>
  <si>
    <t>[Pathological kinking of carotid arteries as a risk factor for age-related macular degeneration]</t>
  </si>
  <si>
    <t>Gavrilenko AV, Kuklin AV, Kiseleva TN, Fomicheva II, Vlasov SK.</t>
  </si>
  <si>
    <t>Angiol Sosud Khir. 2009;15(1):106-9.</t>
  </si>
  <si>
    <t>Gavrilenko AV</t>
  </si>
  <si>
    <t>Angiol Sosud Khir</t>
  </si>
  <si>
    <t>Eye diseases in the elderly in Singapore</t>
  </si>
  <si>
    <t>Ho T, Law NM, Goh LG, Yoong T.</t>
  </si>
  <si>
    <t>Singapore Med J. 1997 Apr;38(4):149-55.</t>
  </si>
  <si>
    <t>Ho T</t>
  </si>
  <si>
    <t>[A prevalence investigation of blindness and vision impairment in 2009 in older adults of Dachang Blocks of Baoshan District, Shanghai, China]</t>
  </si>
  <si>
    <t>Tong XW, Zhao R, Zou HD, Zhu JF, Wang J, Yu J, Wang W, He XG, Lu HH, Zhao HJ, Wang WB.</t>
  </si>
  <si>
    <t>Zhonghua Yan Ke Za Zhi. 2011 Sep;47(9):785-90.</t>
  </si>
  <si>
    <t>Tong XW</t>
  </si>
  <si>
    <t>[Frequency of neovascular lesion types in wet age-related macular degeneration]</t>
  </si>
  <si>
    <t>Gierek-Lapińska A, Wykrota H, Trzciakowski K, Szymkowiak M, Gierek-Ciaciura S.</t>
  </si>
  <si>
    <t>Klin Oczna. 2004;106(3 Suppl):463-5.</t>
  </si>
  <si>
    <t>Gierek-Lapińska A</t>
  </si>
  <si>
    <t>Prevalence of visual impairment and eye diseases in Arkansas</t>
  </si>
  <si>
    <t>J Ark Med Soc. 2010 Sep;107(4):62-4.</t>
  </si>
  <si>
    <t>Irak-Dersu I</t>
  </si>
  <si>
    <t>J Ark Med Soc</t>
  </si>
  <si>
    <t>Klein R, Meuer SM, Knudtson MD, Klein BE.</t>
  </si>
  <si>
    <t>Am J Ophthalmol. 2008 Nov;146(5):692-9. doi: 10.1016/j.ajo.2008.05.050. Epub 2008 Jul 30.</t>
  </si>
  <si>
    <t>PMC2612630</t>
  </si>
  <si>
    <t>NIHMS76776</t>
  </si>
  <si>
    <t>10.1016/j.ajo.2008.05.050</t>
  </si>
  <si>
    <t>Eye disease among ambulatory Jewish senior citizens in California</t>
  </si>
  <si>
    <t>Dougherty PJ, Engelhardt RF, Lee DA.</t>
  </si>
  <si>
    <t>J Community Health. 1994 Aug;19(4):271-84. doi: 10.1007/BF02260386.</t>
  </si>
  <si>
    <t>Dougherty PJ</t>
  </si>
  <si>
    <t>J Community Health</t>
  </si>
  <si>
    <t>10.1007/BF02260386</t>
  </si>
  <si>
    <t>Prophylactic laser treatment in early age-related maculopathy: an 8-year follow-up in a randomized pilot study shows a reduced incidence of exudative complications</t>
  </si>
  <si>
    <t>Frennesson CI.</t>
  </si>
  <si>
    <t>Acta Ophthalmol Scand. 2003 Oct;81(5):449-54. doi: 10.1034/j.1600-0420.2003.00143.x.</t>
  </si>
  <si>
    <t>Frennesson CI</t>
  </si>
  <si>
    <t>10.1034/j.1600-0420.2003.00143.x</t>
  </si>
  <si>
    <t>Rosenblatt I, Loewenstein A, Lazar M, Yassur Y.</t>
  </si>
  <si>
    <t>Ophthalmology. 1996 Feb;103(2):196-7. doi: 10.1016/s0161-6420(96)30536-8.</t>
  </si>
  <si>
    <t>Rosenblatt I</t>
  </si>
  <si>
    <t>10.1016/s0161-6420(96)30536-8</t>
  </si>
  <si>
    <t>[Epidemiologic survey of senile macular degeneration]</t>
  </si>
  <si>
    <t>Zhonghua Yan Ke Za Zhi. 1992 Jul;28(4):246-7.</t>
  </si>
  <si>
    <t>Wu ZQ</t>
  </si>
  <si>
    <t>Ocular conditions associated with peripapillary subretinal neovascularization, their relative frequencies, and associated outcomes</t>
  </si>
  <si>
    <t>Browning DJ, Fraser CM.</t>
  </si>
  <si>
    <t>Ophthalmology. 2005 Jun;112(6):1054-61. doi: 10.1016/j.ophtha.2004.11.062.</t>
  </si>
  <si>
    <t>Browning DJ</t>
  </si>
  <si>
    <t>10.1016/j.ophtha.2004.11.062</t>
  </si>
  <si>
    <t>Ocular diseases and blindness in elderly Thais</t>
  </si>
  <si>
    <t>Singalavanija A, Metheetrairut A, Ruangvaravate N, Tuchinda R, Wanumkarng N.</t>
  </si>
  <si>
    <t>J Med Assoc Thai. 2001 Oct;84(10):1383-8.</t>
  </si>
  <si>
    <t>Singalavanija A</t>
  </si>
  <si>
    <t>J Med Assoc Thai</t>
  </si>
  <si>
    <t>[Prevalence of drusen in homes for the elderly]</t>
  </si>
  <si>
    <t>Sainz Gómez C, García Layana A, Escudero Berasategui JM, Ruiz Oblitas L, Sádaba Echarri LM, Teutsch Ortlieb P, Rodríguez Conde R, Corcóstegui Crespo I.</t>
  </si>
  <si>
    <t>Arch Soc Esp Oftalmol. 2002 Mar;77(3):123-32.</t>
  </si>
  <si>
    <t>Sainz Gómez C</t>
  </si>
  <si>
    <t>[The question of observation scales in applied human sciences in the domain of health]</t>
  </si>
  <si>
    <t>Desjeux D.</t>
  </si>
  <si>
    <t>Rech Soins Infirm. 2006 Jun;(85):14-21.</t>
  </si>
  <si>
    <t>Desjeux D</t>
  </si>
  <si>
    <t>Rech Soins Infirm</t>
  </si>
  <si>
    <t>Burden of illness, visual impairment and health resource utilisation of patients with neovascular age-related macular degeneration: results from the UK cohort of a five-country cross-sectional study</t>
  </si>
  <si>
    <t>Lotery A, Xu X, Zlatava G, Loftus J.</t>
  </si>
  <si>
    <t>Br J Ophthalmol. 2007 Oct;91(10):1303-7. doi: 10.1136/bjo.2007.116939. Epub 2007 May 15.</t>
  </si>
  <si>
    <t>Lotery A</t>
  </si>
  <si>
    <t>PMC2000983</t>
  </si>
  <si>
    <t>10.1136/bjo.2007.116939</t>
  </si>
  <si>
    <t>[Visual function and quality of life in patients with age-related maculopathy: results of the Münster Age and Retina Study (MARS)]</t>
  </si>
  <si>
    <t>Fuhs A, Dasch B, Behrens T, Meister A, Krause K, Pauleikhoff D, Hense HW.</t>
  </si>
  <si>
    <t>Klin Monbl Augenheilkd. 2005 Aug;222(8):649-54. doi: 10.1055/s-2005-858367.</t>
  </si>
  <si>
    <t>Fuhs A</t>
  </si>
  <si>
    <t>10.1055/s-2005-858367</t>
  </si>
  <si>
    <t>Cigarette smoking, CFH, APOE, ELOVL4, and risk of neovascular age-related macular degeneration</t>
  </si>
  <si>
    <t>DeAngelis MM, Ji F, Kim IK, Adams S, Capone A Jr, Ott J, Miller JW, Dryja TP.</t>
  </si>
  <si>
    <t>Arch Ophthalmol. 2007 Jan;125(1):49-54. doi: 10.1001/archopht.125.1.49.</t>
  </si>
  <si>
    <t>DeAngelis MM</t>
  </si>
  <si>
    <t>10.1001/archopht.125.1.49</t>
  </si>
  <si>
    <t>Economic burden of bilateral neovascular age-related macular degeneration: multi-country observational study</t>
  </si>
  <si>
    <t>Cruess AF, Zlateva G, Xu X, Soubrane G, Pauleikhoff D, Lotery A, Mones J, Buggage R, Schaefer C, Knight T, Goss TF.</t>
  </si>
  <si>
    <t>Pharmacoeconomics. 2008;26(1):57-73. doi: 10.2165/00019053-200826010-00006.</t>
  </si>
  <si>
    <t>Cruess AF</t>
  </si>
  <si>
    <t>Pharmacoeconomics</t>
  </si>
  <si>
    <t>10.2165/00019053-200826010-00006</t>
  </si>
  <si>
    <t>Vascular endothelial growth factor gene polymorphisms in age-related macular degeneration</t>
  </si>
  <si>
    <t>Lin JM, Wan L, Tsai YY, Lin HJ, Tsai Y, Lee CC, Tsai CH, Tseng SH, Tsai FJ.</t>
  </si>
  <si>
    <t>Am J Ophthalmol. 2008 Jun;145(6):1045-1051. doi: 10.1016/j.ajo.2008.01.027. Epub 2008 Apr 18.</t>
  </si>
  <si>
    <t>Lin JM</t>
  </si>
  <si>
    <t>10.1016/j.ajo.2008.01.027</t>
  </si>
  <si>
    <t>A model of the incidence and consequences of choroidal neovascularization secondary to age-related macular degeneration. Comparative effects of current treatment and potential prophylaxis on visual outcomes in high-risk patients</t>
  </si>
  <si>
    <t>Lanchoney DM, Maguire MG, Fine SL.</t>
  </si>
  <si>
    <t>Arch Ophthalmol. 1998 Aug;116(8):1045-52. doi: 10.1001/archopht.116.8.1045.</t>
  </si>
  <si>
    <t>Lanchoney DM</t>
  </si>
  <si>
    <t>10.1001/archopht.116.8.1045</t>
  </si>
  <si>
    <t>Causes and 3-year-incidence of blindness in Jing-An District, Shanghai, China 2001-2009</t>
  </si>
  <si>
    <t>Wu L, Sun X, Zhou X, Weng C.</t>
  </si>
  <si>
    <t>BMC Ophthalmol. 2011 May 5;11:10. doi: 10.1186/1471-2415-11-10.</t>
  </si>
  <si>
    <t>Wu L</t>
  </si>
  <si>
    <t>PMC3115924</t>
  </si>
  <si>
    <t>10.1186/1471-2415-11-10</t>
  </si>
  <si>
    <t>Seasonal influence in wet age-related macular degeneration</t>
  </si>
  <si>
    <t>Jackson TE, Rashid A, Pushpoth S, Yang YC.</t>
  </si>
  <si>
    <t>Acta Ophthalmol. 2011 Feb;89(1):e101-2. doi: 10.1111/j.1755-3768.2010.01989.x. Epub 2010 Aug 31.</t>
  </si>
  <si>
    <t>Jackson TE</t>
  </si>
  <si>
    <t>10.1111/j.1755-3768.2010.01989.x</t>
  </si>
  <si>
    <t>Prophylactic laser treatment in early age related maculopathy reduced the incidence of exudative complications</t>
  </si>
  <si>
    <t>Br J Ophthalmol. 1998 Oct;82(10):1169-74. doi: 10.1136/bjo.82.10.1169.</t>
  </si>
  <si>
    <t>PMC1722362</t>
  </si>
  <si>
    <t>10.1136/bjo.82.10.1169</t>
  </si>
  <si>
    <t>Ong SY, Cheung CY, Li X, Lamoureux EL, Ikram MK, Ding J, Cheng CY, Haaland BA, Saw SM, Venketasubramanian N, Chen CP, Wong TY.</t>
  </si>
  <si>
    <t>Arch Ophthalmol. 2012 Jul;130(7):895-900. doi: 10.1001/archophthalmol.2012.152.</t>
  </si>
  <si>
    <t>Ong SY</t>
  </si>
  <si>
    <t>10.1001/archophthalmol.2012.152</t>
  </si>
  <si>
    <t>Polypoidal choroidal vasculopathy in patients diagnosed with neovascular age-related macular degeneration in Denmark</t>
  </si>
  <si>
    <t>Ilginis T, Ottosen S, Harbo Bundsgaard K, Uggerhøj Andersen C, Vorum H.</t>
  </si>
  <si>
    <t>Acta Ophthalmol. 2012 Sep;90(6):e487-8. doi: 10.1111/j.1755-3768.2011.02329.x. Epub 2012 Jan 26.</t>
  </si>
  <si>
    <t>Ilginis T</t>
  </si>
  <si>
    <t>10.1111/j.1755-3768.2011.02329.x</t>
  </si>
  <si>
    <t>Central corneal endothelial guttae and age-related macular degeneration: is there an association?</t>
  </si>
  <si>
    <t>Rao GP, Kaye SB, Agius-Fernandez A.</t>
  </si>
  <si>
    <t>Indian J Ophthalmol. 1998 Sep;46(3):145-7.</t>
  </si>
  <si>
    <t>Rao GP</t>
  </si>
  <si>
    <t>Occurrence of drusen, pigmentary changes and exudative changes in the macula with reference to age-related macular degeneration. An epidemiological study of 1000 aged individuals</t>
  </si>
  <si>
    <t>Acta Ophthalmol (Copenh). 1990 Aug;68(4):410-4. doi: 10.1111/j.1755-3768.1990.tb01668.x.</t>
  </si>
  <si>
    <t>10.1111/j.1755-3768.1990.tb01668.x</t>
  </si>
  <si>
    <t>The prevalence of retinal angiomatous proliferation in age-related macular degeneration with occult choroidal neovascularization</t>
  </si>
  <si>
    <t>Massacesi AL, Sacchi L, Bergamini F, Bottoni F.</t>
  </si>
  <si>
    <t>Graefes Arch Clin Exp Ophthalmol. 2008 Jan;246(1):89-92. doi: 10.1007/s00417-007-0638-x. Epub 2007 Jul 25.</t>
  </si>
  <si>
    <t>Massacesi AL</t>
  </si>
  <si>
    <t>10.1007/s00417-007-0638-x</t>
  </si>
  <si>
    <t>Association of CFH Y402H and LOC387715 A69S with progression of age-related macular degeneration</t>
  </si>
  <si>
    <t>Seddon JM, Francis PJ, George S, Schultz DW, Rosner B, Klein ML.</t>
  </si>
  <si>
    <t>JAMA. 2007 Apr 25;297(16):1793-800. doi: 10.1001/jama.297.16.1793.</t>
  </si>
  <si>
    <t>10.1001/jama.297.16.1793</t>
  </si>
  <si>
    <t>Smoking history and the incidence of age-related macular degeneration--results from the Muenster Aging and Retina Study (MARS) cohort and systematic review and meta-analysis of observational longitudinal studies</t>
  </si>
  <si>
    <t>Neuner B, Komm A, Wellmann J, Dietzel M, Pauleikhoff D, Walter J, Busch M, Hense HW.</t>
  </si>
  <si>
    <t>Addict Behav. 2009 Nov;34(11):938-47. doi: 10.1016/j.addbeh.2009.05.015. Epub 2009 May 27.</t>
  </si>
  <si>
    <t>Addict Behav</t>
  </si>
  <si>
    <t>10.1016/j.addbeh.2009.05.015</t>
  </si>
  <si>
    <t>Reducing the genetic risk of age-related macular degeneration with dietary antioxidants, zinc, and ω-3 fatty acids: the Rotterdam study</t>
  </si>
  <si>
    <t>Ho L, van Leeuwen R, Witteman JC, van Duijn CM, Uitterlinden AG, Hofman A, de Jong PT, Vingerling JR, Klaver CC.</t>
  </si>
  <si>
    <t>Arch Ophthalmol. 2011 Jun;129(6):758-66. doi: 10.1001/archophthalmol.2011.141.</t>
  </si>
  <si>
    <t>10.1001/archophthalmol.2011.141</t>
  </si>
  <si>
    <t>Susceptibility genes and progression in age-related maculopathy: a study of single eyes</t>
  </si>
  <si>
    <t>Farwick A, Wellmann J, Stoll M, Pauleikhoff D, Hense HW.</t>
  </si>
  <si>
    <t>Invest Ophthalmol Vis Sci. 2010 Feb;51(2):731-6. doi: 10.1167/iovs.09-3953. Epub 2009 Sep 24.</t>
  </si>
  <si>
    <t>Farwick A</t>
  </si>
  <si>
    <t>10.1167/iovs.09-3953</t>
  </si>
  <si>
    <t>Implantable telescope for end-stage age-related macular degeneration: long-term visual acuity and safety outcomes</t>
  </si>
  <si>
    <t>Hudson HL, Stulting RD, Heier JS, Lane SS, Chang DF, Singerman LJ, Bradford CA, Leonard RE; IMT002 Study Group.</t>
  </si>
  <si>
    <t>Am J Ophthalmol. 2008 Nov;146(5):664-673. doi: 10.1016/j.ajo.2008.07.003. Epub 2008 Aug 30.</t>
  </si>
  <si>
    <t>Hudson HL</t>
  </si>
  <si>
    <t>10.1016/j.ajo.2008.07.003</t>
  </si>
  <si>
    <t>Vitamin D status and early age-related macular degeneration in postmenopausal women</t>
  </si>
  <si>
    <t>Millen AE, Voland R, Sondel SA, Parekh N, Horst RL, Wallace RB, Hageman GS, Chappell R, Blodi BA, Klein ML, Gehrs KM, Sarto GE, Mares JA; CAREDS Study Group.</t>
  </si>
  <si>
    <t>Arch Ophthalmol. 2011 Apr;129(4):481-9. doi: 10.1001/archophthalmol.2011.48.</t>
  </si>
  <si>
    <t>Millen AE</t>
  </si>
  <si>
    <t>PMC3075411</t>
  </si>
  <si>
    <t>NIHMS229975</t>
  </si>
  <si>
    <t>10.1001/archophthalmol.2011.48</t>
  </si>
  <si>
    <t>Pigment epithelium-derived factor gene Met72Thr polymorphism is associated with increased risk of wet age-related macular degeneration</t>
  </si>
  <si>
    <t>Am J Ophthalmol. 2008 Apr;145(4):716-721. doi: 10.1016/j.ajo.2007.11.006. Epub 2008 Jan 28.</t>
  </si>
  <si>
    <t>10.1016/j.ajo.2007.11.006</t>
  </si>
  <si>
    <t>Is cataract surgery justified in patients with age related macular degeneration? A visual function and quality of life assessment</t>
  </si>
  <si>
    <t>Armbrecht AM, Findlay C, Kaushal S, Aspinall P, Hill AR, Dhillon B.</t>
  </si>
  <si>
    <t>Br J Ophthalmol. 2000 Dec;84(12):1343-8. doi: 10.1136/bjo.84.12.1343.</t>
  </si>
  <si>
    <t>Armbrecht AM</t>
  </si>
  <si>
    <t>PMC1723362</t>
  </si>
  <si>
    <t>10.1136/bjo.84.12.1343</t>
  </si>
  <si>
    <t>Variability in depressive symptoms predicts cognitive decline in age-related macular degeneration</t>
  </si>
  <si>
    <t>Rovner BW, Casten RJ, Leiby BE.</t>
  </si>
  <si>
    <t>Am J Geriatr Psychiatry. 2009 Jul;17(7):574-81. doi: 10.1097/jgp.0b013e31819a7f46.</t>
  </si>
  <si>
    <t>Am J Geriatr Psychiatry</t>
  </si>
  <si>
    <t>PMC2704479</t>
  </si>
  <si>
    <t>NIHMS118004</t>
  </si>
  <si>
    <t>10.1097/jgp.0b013e31819a7f46</t>
  </si>
  <si>
    <t>The Complications of Age-Related Macular Degeneration Prevention Trial (CAPT): rationale, design and methodology</t>
  </si>
  <si>
    <t>Complications of Age-Related Macular Degeneration Prevention Trial Study Group.</t>
  </si>
  <si>
    <t>Clin Trials. 2004 Feb;1(1):91-107. doi: 10.1191/1740774504cn007xx.</t>
  </si>
  <si>
    <t>Complications of Age-Related Macular Degeneration Prevention Trial Study Group</t>
  </si>
  <si>
    <t>Clin Trials</t>
  </si>
  <si>
    <t>10.1191/1740774504cn007xx</t>
  </si>
  <si>
    <t>High-risk characteristics of fellow eyes of patients with unilateral neovascular age-related macular degeneration</t>
  </si>
  <si>
    <t>Sandberg MA, Weiner A, Miller S, Gaudio AR.</t>
  </si>
  <si>
    <t>Ophthalmology. 1998 Mar;105(3):441-7. doi: 10.1016/S0161-6420(98)93025-1.</t>
  </si>
  <si>
    <t>Sandberg MA</t>
  </si>
  <si>
    <t>10.1016/S0161-6420(98)93025-1</t>
  </si>
  <si>
    <t>Development of a risk score for geographic atrophy in complications of the age-related macular degeneration prevention trial</t>
  </si>
  <si>
    <t>Ying GS, Maguire MG; Complications of Age-related Macular Degeneration Prevention Trial Research Group.</t>
  </si>
  <si>
    <t>Ophthalmology. 2011 Feb;118(2):332-8. doi: 10.1016/j.ophtha.2010.06.030.</t>
  </si>
  <si>
    <t>PMC2994966</t>
  </si>
  <si>
    <t>NIHMS218567</t>
  </si>
  <si>
    <t>10.1016/j.ophtha.2010.06.030</t>
  </si>
  <si>
    <t>Five-year incidence and disappearance of drusen and retinal pigment epithelial abnormalities. Waterman study</t>
  </si>
  <si>
    <t>Arch Ophthalmol. 1995 Mar;113(3):301-8. doi: 10.1001/archopht.1995.01100030055022.</t>
  </si>
  <si>
    <t>10.1001/archopht.1995.01100030055022</t>
  </si>
  <si>
    <t>Progression of age-related macular degeneration: association with dietary fat, transunsaturated fat, nuts, and fish intake</t>
  </si>
  <si>
    <t>Seddon JM, Cote J, Rosner B.</t>
  </si>
  <si>
    <t>Arch Ophthalmol. 2003 Dec;121(12):1728-37. doi: 10.1001/archopht.121.12.1728.</t>
  </si>
  <si>
    <t>PMC8443211</t>
  </si>
  <si>
    <t>NIHMS1594118</t>
  </si>
  <si>
    <t>10.1001/archopht.121.12.1728</t>
  </si>
  <si>
    <t>[Clinical features of vitreous hemorrhage after photodynamic therapy for age-related macular degeneration]</t>
  </si>
  <si>
    <t>Nippon Ganka Gakkai Zasshi. 2009 Apr;113(4):498-504.</t>
  </si>
  <si>
    <t>Nippon Ganka Gakkai Zasshi</t>
  </si>
  <si>
    <t>Correlation between CFH Y402H and HTRA1 rs11200638 genotype to typical exudative age-related macular degeneration and polypoidal choroidal vasculopathy phenotype in the Japanese population</t>
  </si>
  <si>
    <t>Gotoh N, Yamada R, Nakanishi H, Saito M, Iida T, Matsuda F, Yoshimura N.</t>
  </si>
  <si>
    <t>Clin Exp Ophthalmol. 2008 Jul;36(5):437-42.</t>
  </si>
  <si>
    <t>The prevalence and clinical characteristics of Charles Bonnet Syndrome in Danish patients with neovascular age-related macular degeneration</t>
  </si>
  <si>
    <t>Singh A, Sørensen TL.</t>
  </si>
  <si>
    <t>Acta Ophthalmol. 2012 Aug;90(5):476-80. doi: 10.1111/j.1755-3768.2010.02051.x. Epub 2010 Nov 25.</t>
  </si>
  <si>
    <t>Singh A</t>
  </si>
  <si>
    <t>10.1111/j.1755-3768.2010.02051.x</t>
  </si>
  <si>
    <t>Attenuated age-related thinning of peripapillary retinal nerve fiber layer in long eyes</t>
  </si>
  <si>
    <t>Kim EJ, Hong S, Kim CY, Lee ES, Seong GJ.</t>
  </si>
  <si>
    <t>Korean J Ophthalmol. 2011 Aug;25(4):248-51. doi: 10.3341/kjo.2011.25.4.248. Epub 2011 Jul 22.</t>
  </si>
  <si>
    <t>Kim EJ</t>
  </si>
  <si>
    <t>Korean J Ophthalmol</t>
  </si>
  <si>
    <t>PMC3149135</t>
  </si>
  <si>
    <t>10.3341/kjo.2011.25.4.248</t>
  </si>
  <si>
    <t>Bertelsen G, Erke MG, von Hanno T, Mathiesen EB, Peto T, Sjølie AK, Njølstad I.</t>
  </si>
  <si>
    <t>Acta Ophthalmol. 2013 Nov;91(7):635-42. doi: 10.1111/j.1755-3768.2012.02511.x. Epub 2012 Sep 11.</t>
  </si>
  <si>
    <t>Bertelsen G</t>
  </si>
  <si>
    <t>10.1111/j.1755-3768.2012.02511.x</t>
  </si>
  <si>
    <t>Therapeutic effect of macular grid photocoagulation in treatment of nonexudative age-related macular degeneration</t>
  </si>
  <si>
    <t>Nili-Ahmadabadi M, Espandar L, Mansoori MR, Karkhane R, Riazi M, Ardestani E.</t>
  </si>
  <si>
    <t>Arch Iran Med. 2007 Jan;10(1):14-9.</t>
  </si>
  <si>
    <t>Nili-Ahmadabadi M</t>
  </si>
  <si>
    <t>Arch Iran Med</t>
  </si>
  <si>
    <t>Am J Ophthalmol. 2010 Jan;149(1):160-9. doi: 10.1016/j.ajo.2009.07.025. Epub 2009 Oct 1.</t>
  </si>
  <si>
    <t>Coleman AL</t>
  </si>
  <si>
    <t>PMC3068844</t>
  </si>
  <si>
    <t>NIHMS149935</t>
  </si>
  <si>
    <t>10.1016/j.ajo.2009.07.025</t>
  </si>
  <si>
    <t>Quantification of error in optical coherence tomography central macular thickness measurement in wet age-related macular degeneration</t>
  </si>
  <si>
    <t>Ghazi NG, Kirk T, Allam S, Yan G.</t>
  </si>
  <si>
    <t>Am J Ophthalmol. 2009 Jul;148(1):90-6.e2. doi: 10.1016/j.ajo.2009.02.017. Epub 2009 Apr 29.</t>
  </si>
  <si>
    <t>Ghazi NG</t>
  </si>
  <si>
    <t>10.1016/j.ajo.2009.02.017</t>
  </si>
  <si>
    <t>Cholesterol and age-related macular degeneration: is there a link?</t>
  </si>
  <si>
    <t>van Leeuwen R, Klaver CC, Vingerling JR, Hofman A, van Duijn CM, Stricker BH, de Jong PT.</t>
  </si>
  <si>
    <t>Am J Ophthalmol. 2004 Apr;137(4):750-2. doi: 10.1016/j.ajo.2003.09.015.</t>
  </si>
  <si>
    <t>10.1016/j.ajo.2003.09.015</t>
  </si>
  <si>
    <t>Prospective study of zinc intake and the risk of age-related macular degeneration</t>
  </si>
  <si>
    <t>Cho E, Stampfer MJ, Seddon JM, Hung S, Spiegelman D, Rimm EB, Willett WC, Hankinson SE.</t>
  </si>
  <si>
    <t>Ann Epidemiol. 2001 Jul;11(5):328-36. doi: 10.1016/s1047-2797(01)00217-4.</t>
  </si>
  <si>
    <t>10.1016/s1047-2797(01)00217-4</t>
  </si>
  <si>
    <t>Age-related macular degeneration and risk factors for the development of choroidal neovascularisation in the fellow eye: a 3-year follow-up study</t>
  </si>
  <si>
    <t>Silva R, Cachulo ML, Fonseca P, Bernardes R, Nunes S, Vilhena N, Faria de Abreu JR.</t>
  </si>
  <si>
    <t>Ophthalmologica. 2011;226(3):110-8. doi: 10.1159/000329473. Epub 2011 Aug 3.</t>
  </si>
  <si>
    <t>Silva R</t>
  </si>
  <si>
    <t>10.1159/000329473</t>
  </si>
  <si>
    <t>Smoking and the risk of age-related macular degeneration: a meta-analysis</t>
  </si>
  <si>
    <t>Cong R, Zhou B, Sun Q, Gu H, Tang N, Wang B.</t>
  </si>
  <si>
    <t>Ann Epidemiol. 2008 Aug;18(8):647-56. doi: 10.1016/j.annepidem.2008.04.002.</t>
  </si>
  <si>
    <t>Cong R</t>
  </si>
  <si>
    <t>10.1016/j.annepidem.2008.04.002</t>
  </si>
  <si>
    <t>Vitrectomy for exudative age-related macular degeneration with vitreous hemorrhage</t>
  </si>
  <si>
    <t>Sakamoto T, Sheu SJ, Arimura N, Sameshima S, Shimura M, Uemura A, Kawano H, Wu TT, Kubota T, Sohma R, Noda Y.</t>
  </si>
  <si>
    <t>Retina. 2010 Jun;30(6):856-64. doi: 10.1097/IAE.0b013e3181c969cb.</t>
  </si>
  <si>
    <t>Sakamoto T</t>
  </si>
  <si>
    <t>10.1097/IAE.0b013e3181c969cb</t>
  </si>
  <si>
    <t>Are antioxidants or supplements protective for age-related macular degeneration?</t>
  </si>
  <si>
    <t>Arch Ophthalmol. 1994 Feb;112(2):222-7. doi: 10.1001/archopht.1994.01090140098031.</t>
  </si>
  <si>
    <t>West S</t>
  </si>
  <si>
    <t>10.1001/archopht.1994.01090140098031</t>
  </si>
  <si>
    <t>Eye disease in a geriatric nursing home population</t>
  </si>
  <si>
    <t>Ophthalmology. 1989 Mar;96(3):393-8. doi: 10.1016/s0161-6420(89)32880-6.</t>
  </si>
  <si>
    <t>Whitmore WG</t>
  </si>
  <si>
    <t>10.1016/s0161-6420(89)32880-6</t>
  </si>
  <si>
    <t>Visual hallucinations in patients with macular degeneration</t>
  </si>
  <si>
    <t>Holroyd S, Rabins PV, Finkelstein D, Nicholson MC, Chase GA, Wisniewski SC.</t>
  </si>
  <si>
    <t>Am J Psychiatry. 1992 Dec;149(12):1701-6. doi: 10.1176/ajp.149.12.1701.</t>
  </si>
  <si>
    <t>Holroyd S</t>
  </si>
  <si>
    <t>Am J Psychiatry</t>
  </si>
  <si>
    <t>10.1176/ajp.149.12.1701</t>
  </si>
  <si>
    <t>Is medication use associated with the incidence of early age-related maculopathy? Pooled findings from 3 continents</t>
  </si>
  <si>
    <t>van Leeuwen R, Tomany SC, Wang JJ, Klein R, Mitchell P, Hofman A, Klein BE, Vingerling JR, Cumming RG, de Jong PT.</t>
  </si>
  <si>
    <t>Ophthalmology. 2004 Jun;111(6):1169-75. doi: 10.1016/j.ophtha.2003.10.024.</t>
  </si>
  <si>
    <t>10.1016/j.ophtha.2003.10.024</t>
  </si>
  <si>
    <t>Incidence of patients presenting with exudative maculopathy and neovascular retinal disease in an urban population</t>
  </si>
  <si>
    <t>Ergun E, Abramov A, Zawinka C, Stur M.</t>
  </si>
  <si>
    <t>Wien Klin Wochenschr. 2004 Nov 30;116(21-22):737-43. doi: 10.1007/s00508-004-0262-2.</t>
  </si>
  <si>
    <t>Ergun E</t>
  </si>
  <si>
    <t>Wien Klin Wochenschr</t>
  </si>
  <si>
    <t>10.1007/s00508-004-0262-2</t>
  </si>
  <si>
    <t>Dietary fatty acids and the 10-year incidence of age-related macular degeneration: the Blue Mountains Eye Study</t>
  </si>
  <si>
    <t>Tan JS, Wang JJ, Flood V, Mitchell P.</t>
  </si>
  <si>
    <t>Arch Ophthalmol. 2009 May;127(5):656-65. doi: 10.1001/archophthalmol.2009.76.</t>
  </si>
  <si>
    <t>10.1001/archophthalmol.2009.76</t>
  </si>
  <si>
    <t>The development of choroidal neovascularization in eyes with the geographic atrophy form of age-related macular degeneration</t>
  </si>
  <si>
    <t>Sunness JS, Gonzalez-Baron J, Bressler NM, Hawkins B, Applegate CA.</t>
  </si>
  <si>
    <t>Ophthalmology. 1999 May;106(5):910-9. doi: 10.1016/S0161-6420(99)00509-6.</t>
  </si>
  <si>
    <t>10.1016/S0161-6420(99)00509-6</t>
  </si>
  <si>
    <t>Frequency, genotype, and clinical spectrum of best vitelliform macular dystrophy: data from a national center in Denmark</t>
  </si>
  <si>
    <t>Bitner H, Schatz P, Mizrahi-Meissonnier L, Sharon D, Rosenberg T.</t>
  </si>
  <si>
    <t>Am J Ophthalmol. 2012 Aug;154(2):403-412.e4. doi: 10.1016/j.ajo.2012.02.036. Epub 2012 May 24.</t>
  </si>
  <si>
    <t>Bitner H</t>
  </si>
  <si>
    <t>10.1016/j.ajo.2012.02.036</t>
  </si>
  <si>
    <t>The rate of myocardial infarction events among patients with age-related macular degeneration: a population-based study</t>
  </si>
  <si>
    <t>Golan S, Shalev V, Goldstein M, Treister G, Chodick G, Loewenstein A.</t>
  </si>
  <si>
    <t>Graefes Arch Clin Exp Ophthalmol. 2011 Feb;249(2):179-82. doi: 10.1007/s00417-010-1489-4. Epub 2010 Aug 18.</t>
  </si>
  <si>
    <t>10.1007/s00417-010-1489-4</t>
  </si>
  <si>
    <t>Estimated cases of legal blindness and visual impairment avoided using ranibizumab for choroidal neovascularization: non-Hispanic white population in the United States with age-related macular degeneration</t>
  </si>
  <si>
    <t>Bressler NM, Doan QV, Varma R, Lee PP, Suñer IJ, Dolan C, Danese MD, Yu E, Tran I, Colman S.</t>
  </si>
  <si>
    <t>Arch Ophthalmol. 2011 Jun;129(6):709-17. doi: 10.1001/archophthalmol.2011.140.</t>
  </si>
  <si>
    <t>10.1001/archophthalmol.2011.140</t>
  </si>
  <si>
    <t>[Aging macular degeneration in Uighur]</t>
  </si>
  <si>
    <t>Wu LZ, Chen YZ, Liu AQ, Li DY, Tang SB, Xu ZZ, Zhao ED, Juerti H, Tan RC, Pulati WS.</t>
  </si>
  <si>
    <t>Yan Ke Xue Bao. 1987 Sep;3(3):175-8.</t>
  </si>
  <si>
    <t>Wu LZ</t>
  </si>
  <si>
    <t>Yan Ke Xue Bao</t>
  </si>
  <si>
    <t>The depletion of susceptibles effect in the assessment of burden-of-illness: the example of age-related macular degeneration in the community-dwelling elderly population of Quebec</t>
  </si>
  <si>
    <t>Tournier M, Moride Y, Lesk M, Ducruet T, Rochon S.</t>
  </si>
  <si>
    <t>Can J Clin Pharmacol. 2008 Winter;15(1):e22-35. Epub 2008 Jan 9.</t>
  </si>
  <si>
    <t>Tournier M</t>
  </si>
  <si>
    <t>Can J Clin Pharmacol</t>
  </si>
  <si>
    <t>The LOC387715 gene, smoking, body mass index, environmental associations with advanced age-related macular degeneration</t>
  </si>
  <si>
    <t>Francis PJ, George S, Schultz DW, Rosner B, Hamon S, Ott J, Weleber RG, Klein ML, Seddon JM.</t>
  </si>
  <si>
    <t>Hum Hered. 2007;63(3-4):212-8. doi: 10.1159/000100046. Epub 2007 Mar 7.</t>
  </si>
  <si>
    <t>Francis PJ</t>
  </si>
  <si>
    <t>Hum Hered</t>
  </si>
  <si>
    <t>10.1159/000100046</t>
  </si>
  <si>
    <t>Age-related macular degeneration, anti-vascular endothelial growth factor agents, and short-term mortality: a postmarketing medication safety and surveillance study</t>
  </si>
  <si>
    <t>French DD, Margo CE.</t>
  </si>
  <si>
    <t>Retina. 2011 Jun;31(6):1036-42. doi: 10.1097/IAE.0b013e31821dc66f.</t>
  </si>
  <si>
    <t>French DD</t>
  </si>
  <si>
    <t>10.1097/IAE.0b013e31821dc66f</t>
  </si>
  <si>
    <t>Impact of early and late age-related macular degeneration on vision-specific functioning</t>
  </si>
  <si>
    <t>Lamoureux EL, Mitchell P, Rees G, Cheung G, Yeo I, Lee SY, Liu E, Wong TY.</t>
  </si>
  <si>
    <t>Br J Ophthalmol. 2011 May;95(5):666-70. doi: 10.1136/bjo.2010.185207. Epub 2010 Oct 17.</t>
  </si>
  <si>
    <t>Lamoureux EL</t>
  </si>
  <si>
    <t>10.1136/bjo.2010.185207</t>
  </si>
  <si>
    <t>Age at occurrence of exudative age-related macular degeneration in a clinical setting: difference between 1986 and 2006</t>
  </si>
  <si>
    <t>Cohen SY, Dubois L, Tadayoni R, Quentel G.</t>
  </si>
  <si>
    <t>Ophthalmologica. 2011;225(2):76-80. doi: 10.1159/000314707. Epub 2010 Sep 24.</t>
  </si>
  <si>
    <t>10.1159/000314707</t>
  </si>
  <si>
    <t>[Humanistic burden and health resource utilization among neovascular age-related macular degeneration patients in France]</t>
  </si>
  <si>
    <t>Soubrane G, Zlateva G, Xu X, Buggage R, Kosa M.</t>
  </si>
  <si>
    <t>J Fr Ophtalmol. 2008 Feb;31(2):138-45. doi: 10.1016/s0181-5512(08)70346-2.</t>
  </si>
  <si>
    <t>Soubrane G</t>
  </si>
  <si>
    <t>10.1016/s0181-5512(08)70346-2</t>
  </si>
  <si>
    <t>Posterior vitreomacular adhesion and risk of exudative age-related macular degeneration: paired eye study</t>
  </si>
  <si>
    <t>Lee SJ, Lee CS, Koh HJ.</t>
  </si>
  <si>
    <t>Am J Ophthalmol. 2009 Apr;147(4):621-626.e1. doi: 10.1016/j.ajo.2008.10.003. Epub 2009 Jan 20.</t>
  </si>
  <si>
    <t>Lee SJ</t>
  </si>
  <si>
    <t>10.1016/j.ajo.2008.10.003</t>
  </si>
  <si>
    <t>Association of vitamin D deficiency and age-related macular degeneration in medicare beneficiaries</t>
  </si>
  <si>
    <t>Day S, Acquah K, Platt A, Lee PP, Mruthyunjaya P, Sloan FA.</t>
  </si>
  <si>
    <t>Arch Ophthalmol. 2012 Aug;130(8):1070-1. doi: 10.1001/archophthalmol.2012.439.</t>
  </si>
  <si>
    <t>Day S</t>
  </si>
  <si>
    <t>PMC3616629</t>
  </si>
  <si>
    <t>NIHMS450881</t>
  </si>
  <si>
    <t>10.1001/archophthalmol.2012.439</t>
  </si>
  <si>
    <t>[Primary and secondary prophylaxis of AMD by antioxidants: current risk-benefit data]</t>
  </si>
  <si>
    <t>Gerding H, Thelen U.</t>
  </si>
  <si>
    <t>Klin Monbl Augenheilkd. 2010 Apr;227(4):298-301. doi: 10.1055/s-0029-1245287. Epub 2010 Apr 20.</t>
  </si>
  <si>
    <t>Gerding H</t>
  </si>
  <si>
    <t>10.1055/s-0029-1245287</t>
  </si>
  <si>
    <t>Association between visual acuity and medical and non-medical costs in patients with wet age-related macular degeneration in France, Germany and Italy</t>
  </si>
  <si>
    <t>Bandello F, Augustin A, Sahel JA, Benhaddi H, Negrini C, Hieke K, Berdeaux GH; MICMAC (MICro-economics of MACular degeneration) Study Group.</t>
  </si>
  <si>
    <t>Drugs Aging. 2008;25(3):255-68. doi: 10.2165/00002512-200825030-00007.</t>
  </si>
  <si>
    <t>Bandello F</t>
  </si>
  <si>
    <t>10.2165/00002512-200825030-00007</t>
  </si>
  <si>
    <t>Visual acuity outcomes after cataract surgery in patients with age-related macular degeneration: age-related eye disease study report no. 27</t>
  </si>
  <si>
    <t>Forooghian F, Agrón E, Clemons TE, Ferris FL 3rd, Chew EY; Age-Related Eye Disease Study Research Group.</t>
  </si>
  <si>
    <t>Ophthalmology. 2009 Nov;116(11):2093-100. doi: 10.1016/j.ophtha.2009.04.033. Epub 2009 Aug 22.</t>
  </si>
  <si>
    <t>Forooghian F</t>
  </si>
  <si>
    <t>PMC3021463</t>
  </si>
  <si>
    <t>NIHMS234802</t>
  </si>
  <si>
    <t>10.1016/j.ophtha.2009.04.033</t>
  </si>
  <si>
    <t>LOC387715, smoking and their prognostic impact on visual functional status in age-related macular degeneration-The Muenster Aging and Retina Study (MARS) cohort</t>
  </si>
  <si>
    <t>Neuner B, Wellmann J, Dasch B, Dietzel M, Farwick A, Stoll M, Pauleikhoff D, Hense HW.</t>
  </si>
  <si>
    <t>Ophthalmic Epidemiol. 2008 May-Jun;15(3):148-54. doi: 10.1080/09286580802105830.</t>
  </si>
  <si>
    <t>10.1080/09286580802105830</t>
  </si>
  <si>
    <t>A retrospective, pooled data analysis of the safety of pegaptanib sodium in the treatment of age-related macular degeneration in subjects with or without diabetes mellitus</t>
  </si>
  <si>
    <t>Dombi T, Kwok KK, Sultan MB.</t>
  </si>
  <si>
    <t>BMC Ophthalmol. 2012 Aug 8;12:37. doi: 10.1186/1471-2415-12-37.</t>
  </si>
  <si>
    <t>Dombi T</t>
  </si>
  <si>
    <t>PMC3472216</t>
  </si>
  <si>
    <t>10.1186/1471-2415-12-37</t>
  </si>
  <si>
    <t>Combined effects of complement factor H genotypes, fish consumption, and inflammatory markers on long-term risk for age-related macular degeneration in a cohort</t>
  </si>
  <si>
    <t>Wang JJ, Rochtchina E, Smith W, Klein R, Klein BE, Joshi T, Sivakumaran TA, Iyengar S, Mitchell P.</t>
  </si>
  <si>
    <t>Am J Epidemiol. 2009 Mar 1;169(5):633-41. doi: 10.1093/aje/kwn358. Epub 2008 Dec 13.</t>
  </si>
  <si>
    <t>PMC2732972</t>
  </si>
  <si>
    <t>10.1093/aje/kwn358</t>
  </si>
  <si>
    <t>Presumed macular choroidal watershed vascular filling, choroidal neovascularization, and systemic vascular disease in patients with age-related macular degeneration</t>
  </si>
  <si>
    <t>Ross RD, Barofsky JM, Cohen G, Baber WB, Palao SW, Gitter KA.</t>
  </si>
  <si>
    <t>Am J Ophthalmol. 1998 Jan;125(1):71-80. doi: 10.1016/s0002-9394(99)80237-2.</t>
  </si>
  <si>
    <t>Ross RD</t>
  </si>
  <si>
    <t>10.1016/s0002-9394(99)80237-2</t>
  </si>
  <si>
    <t>Natural history of drusenoid pigment epithelial detachment in age-related macular degeneration: Age-Related Eye Disease Study Report No. 28</t>
  </si>
  <si>
    <t>Cukras C, Agrón E, Klein ML, Ferris FL 3rd, Chew EY, Gensler G, Wong WT; Age-Related Eye Disease Study Research Group.</t>
  </si>
  <si>
    <t>Ophthalmology. 2010 Mar;117(3):489-99. doi: 10.1016/j.ophtha.2009.12.002. Epub 2010 Jan 15.</t>
  </si>
  <si>
    <t>Cukras C</t>
  </si>
  <si>
    <t>PMC2947750</t>
  </si>
  <si>
    <t>NIHMS164003</t>
  </si>
  <si>
    <t>10.1016/j.ophtha.2009.12.002</t>
  </si>
  <si>
    <t>Dietary antioxidants and age-related maculopathy: the Blue Mountains Eye Study</t>
  </si>
  <si>
    <t>Smith W, Mitchell P, Webb K, Leeder SR.</t>
  </si>
  <si>
    <t>Ophthalmology. 1999 Apr;106(4):761-7. doi: 10.1016/S0161-6420(99)90164-1.</t>
  </si>
  <si>
    <t>10.1016/S0161-6420(99)90164-1</t>
  </si>
  <si>
    <t>Age-related macular degeneration in Onitsha, Nigeria</t>
  </si>
  <si>
    <t>Nwosu SN.</t>
  </si>
  <si>
    <t>Niger J Clin Pract. 2011 Jul-Sep;14(3):327-31. doi: 10.4103/1119-3077.86778.</t>
  </si>
  <si>
    <t>Nwosu SN</t>
  </si>
  <si>
    <t>Niger J Clin Pract</t>
  </si>
  <si>
    <t>10.4103/1119-3077.86778</t>
  </si>
  <si>
    <t>National Registry for the Blind in Israel: estimation of prevalence and incidence rates and causes of blindness</t>
  </si>
  <si>
    <t>Farber MD.</t>
  </si>
  <si>
    <t>Ophthalmic Epidemiol. 2003 Oct;10(4):267-77. doi: 10.1076/opep.10.4.267.15910.</t>
  </si>
  <si>
    <t>Farber MD</t>
  </si>
  <si>
    <t>10.1076/opep.10.4.267.15910</t>
  </si>
  <si>
    <t>Evolution of age-related macular degeneration with choroidal perfusion abnormality</t>
  </si>
  <si>
    <t>Piguet B, Palmvang IB, Chisholm IH, Minassian D, Bird AC.</t>
  </si>
  <si>
    <t>Am J Ophthalmol. 1992 Jun 15;113(6):657-63. doi: 10.1016/s0002-9394(14)74790-7.</t>
  </si>
  <si>
    <t>Piguet B</t>
  </si>
  <si>
    <t>10.1016/s0002-9394(14)74790-7</t>
  </si>
  <si>
    <t>Results of radiotherapy of subfoveal neovascularization with 16 and 20 Gy</t>
  </si>
  <si>
    <t>Hoeller U, Fuisting B, Schwartz R, Roeper B, Richard G, Alberti W.</t>
  </si>
  <si>
    <t>Eye (Lond). 2005 Nov;19(11):1151-6. doi: 10.1038/sj.eye.6701743.</t>
  </si>
  <si>
    <t>Hoeller U</t>
  </si>
  <si>
    <t>10.1038/sj.eye.6701743</t>
  </si>
  <si>
    <t>The relationship between angiotensin converting enzyme insertion/deletion polymorphism and age-related macular degeneration</t>
  </si>
  <si>
    <t>Uçer B, Kayıkçıoğlu O, Seymenoğlu G, Var A, Cam S.</t>
  </si>
  <si>
    <t>Ophthalmic Genet. 2011 Sep;32(3):158-61. doi: 10.3109/13816810.2011.560060. Epub 2011 Mar 18.</t>
  </si>
  <si>
    <t>Uçer B</t>
  </si>
  <si>
    <t>10.3109/13816810.2011.560060</t>
  </si>
  <si>
    <t>Retinal nerve fiber layer thickness changes in patients with age-related macular degeneration treated with intravitreal ranibizumab</t>
  </si>
  <si>
    <t>Martinez-de-la-Casa JM, Ruiz-Calvo A, Saenz-Frances F, Reche-Frutos J, Calvo-Gonzalez C, Donate-Lopez J, Garcia-Feijoo J.</t>
  </si>
  <si>
    <t>Invest Ophthalmol Vis Sci. 2012 Sep 14;53(10):6214-8. doi: 10.1167/iovs.12-9875.</t>
  </si>
  <si>
    <t>Martinez-de-la-Casa JM</t>
  </si>
  <si>
    <t>10.1167/iovs.12-9875</t>
  </si>
  <si>
    <t>Sunlight-related factors and the 10-year incidence of age-related maculopathy</t>
  </si>
  <si>
    <t>Pham TQ, Rochtchina E, Mitchell P, Smith W, Wang JJ.</t>
  </si>
  <si>
    <t>Ophthalmic Epidemiol. 2009 Mar-Apr;16(2):136-41. doi: 10.1080/09286580701299395.</t>
  </si>
  <si>
    <t>10.1080/09286580701299395</t>
  </si>
  <si>
    <t>Smoking and visual impairment among older adults with age-related eye diseases</t>
  </si>
  <si>
    <t>Zhang X, Kahende J, Fan AZ, Barker L, Thompson TJ, Mokdad AH, Li Y, Saaddine JB.</t>
  </si>
  <si>
    <t>Prev Chronic Dis. 2011 Jul;8(4):A84. Epub 2011 Jun 15.</t>
  </si>
  <si>
    <t>Zhang X</t>
  </si>
  <si>
    <t>PMC3136979</t>
  </si>
  <si>
    <t>Progression of visual loss and time between initial assessment and treatment of wet age-related macular degeneration</t>
  </si>
  <si>
    <t>Oliver-Fernandez A, Bakal J, Segal S, Shah GK, Dugar A, Sharma S.</t>
  </si>
  <si>
    <t>Can J Ophthalmol. 2005 Jun;40(3):313-9. doi: 10.1016/S0008-4182(05)80074-2.</t>
  </si>
  <si>
    <t>Oliver-Fernandez A</t>
  </si>
  <si>
    <t>10.1016/S0008-4182(05)80074-2</t>
  </si>
  <si>
    <t>Fundus autofluorescence in patients with age-related macular degeneration and high risk of visual loss</t>
  </si>
  <si>
    <t>Lois N, Owens SL, Coco R, Hopkins J, Fitzke FW, Bird AC.</t>
  </si>
  <si>
    <t>Am J Ophthalmol. 2002 Mar;133(3):341-9. doi: 10.1016/s0002-9394(01)01404-0.</t>
  </si>
  <si>
    <t>Lois N</t>
  </si>
  <si>
    <t>10.1016/s0002-9394(01)01404-0</t>
  </si>
  <si>
    <t>Age-related macular degeneration is associated with an increased risk of hip fractures in the Medicare database</t>
  </si>
  <si>
    <t>Anastasopoulos E, Yu F, Coleman AL.</t>
  </si>
  <si>
    <t>Am J Ophthalmol. 2006 Dec;142(6):1081-3. doi: 10.1016/j.ajo.2006.06.058. Epub 2006 Aug 2.</t>
  </si>
  <si>
    <t>Anastasopoulos E</t>
  </si>
  <si>
    <t>10.1016/j.ajo.2006.06.058</t>
  </si>
  <si>
    <t>The Beijing Eye Study articles</t>
  </si>
  <si>
    <t>Wang JJ.</t>
  </si>
  <si>
    <t>Am J Ophthalmol. 2007 Aug;144(2):335; author reply 335-6. doi: 10.1016/j.ajo.2007.04.042.</t>
  </si>
  <si>
    <t>10.1016/j.ajo.2007.04.042</t>
  </si>
  <si>
    <t>Association of complement factor H Y402H gene polymorphism with different subtypes of exudative age-related macular degeneration</t>
  </si>
  <si>
    <t>Wegscheider BJ, Weger M, Renner W, Steinbrugger I, März W, Mossböck G, Temmel W, El-Shabrawi Y, Schmut O, Jahrbacher R, Haas A.</t>
  </si>
  <si>
    <t>Ophthalmology. 2007 Apr;114(4):738-42. doi: 10.1016/j.ophtha.2006.07.048.</t>
  </si>
  <si>
    <t>Wegscheider BJ</t>
  </si>
  <si>
    <t>10.1016/j.ophtha.2006.07.048</t>
  </si>
  <si>
    <t>[Aging macular degeneration in Tibetan and Han]</t>
  </si>
  <si>
    <t>Wu LZ, Chen YZ, Chao XY, Huang ZS, Xu XJ, Xin DY, Tian N, Wu FG, Liu AQ, Tang SB, et al.</t>
  </si>
  <si>
    <t>Yan Ke Xue Bao. 1987 Sep;3(3):179-81.</t>
  </si>
  <si>
    <t>The mediation proportion: a structural equation approach for estimating the proportion of exposure effect on outcome explained by an intermediate variable</t>
  </si>
  <si>
    <t>Ditlevsen S, Christensen U, Lynch J, Damsgaard MT, Keiding N.</t>
  </si>
  <si>
    <t>Epidemiology. 2005 Jan;16(1):114-20. doi: 10.1097/01.ede.0000147107.76079.07.</t>
  </si>
  <si>
    <t>Ditlevsen S</t>
  </si>
  <si>
    <t>10.1097/01.ede.0000147107.76079.07</t>
  </si>
  <si>
    <t>A twin study on age-related macular degeneration</t>
  </si>
  <si>
    <t>Meyers SM.</t>
  </si>
  <si>
    <t>Trans Am Ophthalmol Soc. 1994;92:775-843.</t>
  </si>
  <si>
    <t>Meyers SM</t>
  </si>
  <si>
    <t>PMC1298527</t>
  </si>
  <si>
    <t>Associations of the C2-CFB-RDBP-SKIV2L locus with age-related macular degeneration and polypoidal choroidal vasculopathy</t>
  </si>
  <si>
    <t>Liu K, Chen LJ, Tam PO, Shi Y, Lai TY, Liu DT, Chiang SW, Yang M, Yang Z, Pang CP.</t>
  </si>
  <si>
    <t>Ophthalmology. 2013 Apr;120(4):837-43. doi: 10.1016/j.ophtha.2012.10.003. Epub 2012 Dec 20.</t>
  </si>
  <si>
    <t>Liu K</t>
  </si>
  <si>
    <t>10.1016/j.ophtha.2012.10.003</t>
  </si>
  <si>
    <t>Skin autofluorescence is elevated in neovascular age-related macular degeneration</t>
  </si>
  <si>
    <t>Mulder DJ, Bieze M, Graaff R, Smit AJ, Hooymans JM.</t>
  </si>
  <si>
    <t>Br J Ophthalmol. 2010 May;94(5):622-5. doi: 10.1136/bjo.2009.162990. Epub 2009 Sep 1.</t>
  </si>
  <si>
    <t>Mulder DJ</t>
  </si>
  <si>
    <t>10.1136/bjo.2009.162990</t>
  </si>
  <si>
    <t>Serum levels of macular carotenoids in relation to age-related maculopathy: the Muenster Aging and Retina Study (MARS)</t>
  </si>
  <si>
    <t>Dasch B, Fuhs A, Schmidt J, Behrens T, Meister A, Wellmann J, Fobker M, Pauleikhoff D, Hense HW.</t>
  </si>
  <si>
    <t>Graefes Arch Clin Exp Ophthalmol. 2005 Oct;243(10):1028-35. doi: 10.1007/s00417-005-1176-z. Epub 2005 Oct 20.</t>
  </si>
  <si>
    <t>10.1007/s00417-005-1176-z</t>
  </si>
  <si>
    <t>Age-related eye disease in the elderly members of rural African community</t>
  </si>
  <si>
    <t>Fafowora OF, Osuntokun OO.</t>
  </si>
  <si>
    <t>East Afr Med J. 1997 Jul;74(7):435-7.</t>
  </si>
  <si>
    <t>Fafowora OF</t>
  </si>
  <si>
    <t>East Afr Med J</t>
  </si>
  <si>
    <t>Appearance of age related maculopathy after cataract surgery</t>
  </si>
  <si>
    <t>Kovacević D, Misljenović T, Njirić S, Mikulicić M, Vojniković B.</t>
  </si>
  <si>
    <t>Coll Antropol. 2008 Oct;32 Suppl 2:9-10.</t>
  </si>
  <si>
    <t>Pseudoexfoliation syndrome in Icelandic families</t>
  </si>
  <si>
    <t>Allingham RR, Loftsdottir M, Gottfredsdottir MS, Thorgeirsson E, Jonasson F, Sverisson T, Hodge WG, Damji KF, Stefánsson E.</t>
  </si>
  <si>
    <t>Br J Ophthalmol. 2001 Jun;85(6):702-7. doi: 10.1136/bjo.85.6.702.</t>
  </si>
  <si>
    <t>Allingham RR</t>
  </si>
  <si>
    <t>PMC1724006</t>
  </si>
  <si>
    <t>10.1136/bjo.85.6.702</t>
  </si>
  <si>
    <t>Outer retinal cysts in age-related macular degeneration</t>
  </si>
  <si>
    <t>Wolff B, Maftouhi MQ, Mateo-Montoya A, Sahel JA, Mauget-Faÿsse M.</t>
  </si>
  <si>
    <t>Acta Ophthalmol. 2011 Sep;89(6):e496-9. doi: 10.1111/j.1755-3768.2011.02144.x. Epub 2011 Jun 1.</t>
  </si>
  <si>
    <t>Wolff B</t>
  </si>
  <si>
    <t>10.1111/j.1755-3768.2011.02144.x</t>
  </si>
  <si>
    <t>Age-related macular degeneration: the importance of family history as a risk factor</t>
  </si>
  <si>
    <t>Shahid H, Khan JC, Cipriani V, Sepp T, Matharu BK, Bunce C, Harding SP, Clayton DG, Moore AT, Yates JR; Genetic Factors in AMD Study Group.</t>
  </si>
  <si>
    <t>Br J Ophthalmol. 2012 Mar;96(3):427-31. doi: 10.1136/bjophthalmol-2011-300193. Epub 2011 Aug 23.</t>
  </si>
  <si>
    <t>Shahid H</t>
  </si>
  <si>
    <t>10.1136/bjophthalmol-2011-300193</t>
  </si>
  <si>
    <t>Chronic kidney disease, early age-related macular degeneration, and peripheral retinal drusen</t>
  </si>
  <si>
    <t>Choi J, Moon JW, Shin HJ.</t>
  </si>
  <si>
    <t>Ophthalmic Epidemiol. 2011 Dec;18(6):259-63. doi: 10.3109/09286586.2011.602509.</t>
  </si>
  <si>
    <t>Choi J</t>
  </si>
  <si>
    <t>10.3109/09286586.2011.602509</t>
  </si>
  <si>
    <t>Intravitreal anti-VEGF therapy for neovascular age-related macular degeneration and the risk of stroke</t>
  </si>
  <si>
    <t>Cleary CA, Sharaznayan D, Hickey-Dwyer M.</t>
  </si>
  <si>
    <t>Ir Med J. 2011 May;104(5):146-9.</t>
  </si>
  <si>
    <t>Cleary CA</t>
  </si>
  <si>
    <t>Ir Med J</t>
  </si>
  <si>
    <t>Inferior limited macular translocation for subfoveal choroidal neovascularization secondary to age-related macular degeneration: 1-year visual outcome and recurrence report</t>
  </si>
  <si>
    <t>Fujii GY, de Juan E Jr, Pieramici DJ, Humayun MS, Phillips S, Reynolds SM, Melia M, Schachat AP.</t>
  </si>
  <si>
    <t>Am J Ophthalmol. 2002 Jul;134(1):69-74. doi: 10.1016/s0002-9394(02)01511-8.</t>
  </si>
  <si>
    <t>Fujii GY</t>
  </si>
  <si>
    <t>10.1016/s0002-9394(02)01511-8</t>
  </si>
  <si>
    <t>Retinal pigment epithelial tears in ranibizumab-treated eyes</t>
  </si>
  <si>
    <t>Smith BT, Kraus CL, Apte RS.</t>
  </si>
  <si>
    <t>Retina. 2009 Mar;29(3):335-9. doi: 10.1097/IAE.0b013e318195cad5.</t>
  </si>
  <si>
    <t>Smith BT</t>
  </si>
  <si>
    <t>10.1097/IAE.0b013e318195cad5</t>
  </si>
  <si>
    <t>Incidence of new choroidal neovascularization in fellow eyes of patients treated in the MARINA and ANCHOR trials</t>
  </si>
  <si>
    <t>Barbazetto IA, Saroj N, Shapiro H, Wong P, Ho AC, Freund KB.</t>
  </si>
  <si>
    <t>Am J Ophthalmol. 2010 Jun;149(6):939-946.e1. doi: 10.1016/j.ajo.2010.01.007. Epub 2010 Apr 8.</t>
  </si>
  <si>
    <t>Barbazetto IA</t>
  </si>
  <si>
    <t>10.1016/j.ajo.2010.01.007</t>
  </si>
  <si>
    <t>Photodynamic therapy for typical age-related macular degeneration and polypoidal choroidal vasculopathy: a 30-month multicenter study in Hyogo, Japan</t>
  </si>
  <si>
    <t>Honda S, Kurimoto Y, Kagotani Y, Yamamoto H, Takagi H, Uenishi M; Hyogo Macular Disease Study Group.</t>
  </si>
  <si>
    <t>Jpn J Ophthalmol. 2009 Nov;53(6):593-597. doi: 10.1007/s10384-009-0741-0. Epub 2009 Dec 18.</t>
  </si>
  <si>
    <t>Honda S</t>
  </si>
  <si>
    <t>10.1007/s10384-009-0741-0</t>
  </si>
  <si>
    <t>Incidence and clinical patterns of polypoidal choroidal vasculopathy in Korean patients</t>
  </si>
  <si>
    <t>Byeon SH, Lee SC, Oh HS, Kim SS, Koh HJ, Kwon OW.</t>
  </si>
  <si>
    <t>Jpn J Ophthalmol. 2008 Jan-Feb;52(1):57-62. doi: 10.1007/s10384-007-0498-2. Epub 2008 Mar 28.</t>
  </si>
  <si>
    <t>Byeon SH</t>
  </si>
  <si>
    <t>10.1007/s10384-007-0498-2</t>
  </si>
  <si>
    <t>Age-related macular degeneration and cancer mortality in the atherosclerosis risk in communities study</t>
  </si>
  <si>
    <t>Cheung N, Shankar A, Klein R, Folsom AR, Couper DJ, Wong TY; Atherosclerosis Risk in Communities (ARIC) Study Investigators.</t>
  </si>
  <si>
    <t>Arch Ophthalmol. 2007 Sep;125(9):1241-7. doi: 10.1001/archopht.125.9.1241.</t>
  </si>
  <si>
    <t>Cheung N</t>
  </si>
  <si>
    <t>10.1001/archopht.125.9.1241</t>
  </si>
  <si>
    <t>Association of ARMS2 genotype with bilateral involvement of exudative age-related macular degeneration</t>
  </si>
  <si>
    <t>Tamura H, Tsujikawa A, Yamashiro K, Akagi-Kurashige Y, Nakata I, Nakanishi H, Hayashi H, Ooto S, Otani A, Yoshimura N.</t>
  </si>
  <si>
    <t>Am J Ophthalmol. 2012 Sep;154(3):542-548.e1. doi: 10.1016/j.ajo.2012.03.042. Epub 2012 Jul 17.</t>
  </si>
  <si>
    <t>Tamura H</t>
  </si>
  <si>
    <t>10.1016/j.ajo.2012.03.042</t>
  </si>
  <si>
    <t>"Smoking is a major cause of blindness"</t>
  </si>
  <si>
    <t>Mitchell P, Chapman S, Smith W.</t>
  </si>
  <si>
    <t>Med J Aust. 1999 Aug 16;171(4):173-4. doi: 10.5694/j.1326-5377.1999.tb123591.x.</t>
  </si>
  <si>
    <t>10.5694/j.1326-5377.1999.tb123591.x</t>
  </si>
  <si>
    <t>[Subretinal hemorrhage after intravitreal injection of anti-VEGF for age-related macular degeneration: a retrospective study]</t>
  </si>
  <si>
    <t>Baeteman C, Hoffart L, Galland F, Ridings B, Conrath J.</t>
  </si>
  <si>
    <t>J Fr Ophtalmol. 2009 May;32(5):309-13. doi: 10.1016/j.jfo.2009.04.001. Epub 2009 May 17.</t>
  </si>
  <si>
    <t>Baeteman C</t>
  </si>
  <si>
    <t>10.1016/j.jfo.2009.04.001</t>
  </si>
  <si>
    <t>Complement factor H increases risk for atrophic age-related macular degeneration</t>
  </si>
  <si>
    <t>Postel EA, Agarwal A, Caldwell J, Gallins P, Toth C, Schmidt S, Scott WK, Hauser MA, Haines JL, Pericak-Vance MA.</t>
  </si>
  <si>
    <t>Ophthalmology. 2006 Sep;113(9):1504-7. doi: 10.1016/j.ophtha.2006.02.049. Epub 2006 Jul 7.</t>
  </si>
  <si>
    <t>Postel EA</t>
  </si>
  <si>
    <t>10.1016/j.ophtha.2006.02.049</t>
  </si>
  <si>
    <t>Retinal pigment epithelial tears after intravitreal bevacizumab injection for exudative age-related macular degeneration</t>
  </si>
  <si>
    <t>Garg S, Brod R, Kim D, Lane RG, Maguire J, Fischer D.</t>
  </si>
  <si>
    <t>Clin Exp Ophthalmol. 2008 Apr;36(3):252-6. doi: 10.1111/j.1442-9071.2008.01710.x.</t>
  </si>
  <si>
    <t>Garg S</t>
  </si>
  <si>
    <t>10.1111/j.1442-9071.2008.01710.x</t>
  </si>
  <si>
    <t>Seasonal variations of acute massive submacular haemorrhage associated with age-related macular degeneration</t>
  </si>
  <si>
    <t>Iguchi Y, Ito Y, Kikuchi M, Ishikawa K, Oshima H, Yatsuya H, Terasaki H.</t>
  </si>
  <si>
    <t>Br J Ophthalmol. 2006 Oct;90(10):1256-8. doi: 10.1136/bjo.2006.099259. Epub 2006 Jul 12.</t>
  </si>
  <si>
    <t>Iguchi Y</t>
  </si>
  <si>
    <t>PMC1857448</t>
  </si>
  <si>
    <t>10.1136/bjo.2006.099259</t>
  </si>
  <si>
    <t>Recurrence of choroidal neovascularisation after photodynamic therapy in patients with age-related macular degeneration</t>
  </si>
  <si>
    <t>Potter MJ, Szabo SM.</t>
  </si>
  <si>
    <t>Br J Ophthalmol. 2007 Jun;91(6):753-6. doi: 10.1136/bjo.2006.110239. Epub 2007 Jan 17.</t>
  </si>
  <si>
    <t>Potter MJ</t>
  </si>
  <si>
    <t>PMC1955583</t>
  </si>
  <si>
    <t>10.1136/bjo.2006.110239</t>
  </si>
  <si>
    <t>Association of risk factors for choroidal neovascularization in age-related macular degeneration with decreased foveolar choroidal circulation</t>
  </si>
  <si>
    <t>Xu W, Grunwald JE, Metelitsina TI, DuPont JC, Ying GS, Martin ER, Dunaief JL, Brucker AJ.</t>
  </si>
  <si>
    <t>Am J Ophthalmol. 2010 Jul;150(1):40-47.e2. doi: 10.1016/j.ajo.2010.01.041. Epub 2010 May 20.</t>
  </si>
  <si>
    <t>Xu W</t>
  </si>
  <si>
    <t>PMC2900527</t>
  </si>
  <si>
    <t>NIHMS182546</t>
  </si>
  <si>
    <t>10.1016/j.ajo.2010.01.041</t>
  </si>
  <si>
    <t>Elevated serum homocysteine, low serum vitamin B12, folate, and age-related macular degeneration: the Blue Mountains Eye Study</t>
  </si>
  <si>
    <t>Rochtchina E, Wang JJ, Flood VM, Mitchell P.</t>
  </si>
  <si>
    <t>Am J Ophthalmol. 2007 Feb;143(2):344-6. doi: 10.1016/j.ajo.2006.08.032. Epub 2006 Sep 29.</t>
  </si>
  <si>
    <t>Rochtchina E</t>
  </si>
  <si>
    <t>10.1016/j.ajo.2006.08.032</t>
  </si>
  <si>
    <t>Laser treatment in patients with bilateral large drusen: the complications of age-related macular degeneration prevention trial</t>
  </si>
  <si>
    <t>Complications of Age-Related Macular Degeneration Prevention Trial Research Group.</t>
  </si>
  <si>
    <t>Ophthalmology. 2006 Nov;113(11):1974-86. doi: 10.1016/j.ophtha.2006.08.015.</t>
  </si>
  <si>
    <t>Complications of Age-Related Macular Degeneration Prevention Trial Research Group</t>
  </si>
  <si>
    <t>10.1016/j.ophtha.2006.08.015</t>
  </si>
  <si>
    <t>Phenotype analysis of patients with the risk variant LOC387715 (A69S) in age-related macular degeneration</t>
  </si>
  <si>
    <t>Shuler RK Jr, Schmidt S, Gallins P, Hauser MA, Scott WK, Caldwell J, Agarwal A, Haines JL, Pericak-Vance MA, Postel EA.</t>
  </si>
  <si>
    <t>Am J Ophthalmol. 2008 Feb;145(2):303-307. doi: 10.1016/j.ajo.2007.09.027. Epub 2007 Dec 3.</t>
  </si>
  <si>
    <t>Shuler RK Jr</t>
  </si>
  <si>
    <t>10.1016/j.ajo.2007.09.027</t>
  </si>
  <si>
    <t>Dietary carotenoids and certain cancers, heart disease, and age-related macular degeneration: a review of recent research</t>
  </si>
  <si>
    <t>Cooper DA, Eldridge AL, Peters JC.</t>
  </si>
  <si>
    <t>Nutr Rev. 1999 Jul;57(7):201-14. doi: 10.1111/j.1753-4887.1999.tb06944.x.</t>
  </si>
  <si>
    <t>Cooper DA</t>
  </si>
  <si>
    <t>Nutr Rev</t>
  </si>
  <si>
    <t>10.1111/j.1753-4887.1999.tb06944.x</t>
  </si>
  <si>
    <t>Report on the nationwide epidemiological survey of exudative age-related macular degeneration in Japan</t>
  </si>
  <si>
    <t>Yuzawa M, Tamakoshi A, Kawamura T, Ohno Y, Uyama M, Honda T.</t>
  </si>
  <si>
    <t>Int Ophthalmol. 1997;21(1):1-3. doi: 10.1023/a:1005845521424.</t>
  </si>
  <si>
    <t>Yuzawa M</t>
  </si>
  <si>
    <t>10.1023/a:1005845521424</t>
  </si>
  <si>
    <t>Visual loss and visual hallucinations in patients with age-related macular degeneration (Charles Bonnet syndrome)</t>
  </si>
  <si>
    <t>Abbott EJ, Connor GB, Artes PH, Abadi RV.</t>
  </si>
  <si>
    <t>Invest Ophthalmol Vis Sci. 2007 Mar;48(3):1416-23. doi: 10.1167/iovs.06-0942.</t>
  </si>
  <si>
    <t>Abbott EJ</t>
  </si>
  <si>
    <t>10.1167/iovs.06-0942</t>
  </si>
  <si>
    <t>Reticular pseudodrusen are subretinal drusenoid deposits</t>
  </si>
  <si>
    <t>Zweifel SA, Spaide RF, Curcio CA, Malek G, Imamura Y.</t>
  </si>
  <si>
    <t>Ophthalmology. 2010 Feb;117(2):303-12.e1. doi: 10.1016/j.ophtha.2009.07.014. Epub 2009 Oct 7.</t>
  </si>
  <si>
    <t>10.1016/j.ophtha.2009.07.014</t>
  </si>
  <si>
    <t>Associations between intermediate age-related macular degeneration and lutein and zeaxanthin in the Carotenoids in Age-related Eye Disease Study (CAREDS): ancillary study of the Women's Health Initiative</t>
  </si>
  <si>
    <t>Moeller SM, Parekh N, Tinker L, Ritenbaugh C, Blodi B, Wallace RB, Mares JA; CAREDS Research Study Group.</t>
  </si>
  <si>
    <t>Arch Ophthalmol. 2006 Aug;124(8):1151-62. doi: 10.1001/archopht.124.8.1151.</t>
  </si>
  <si>
    <t>Moeller SM</t>
  </si>
  <si>
    <t>10.1001/archopht.124.8.1151</t>
  </si>
  <si>
    <t>Clues to duration of undiagnosed disease from retinopathy and maculopathy at diagnosis in type 2 diabetes: a cross-sectional study</t>
  </si>
  <si>
    <t>Ellis JD, Zvandasara T, Leese G, McAlpine R, Macewen CJ, Baines PS, Crombie I, Morris AD; DARTS/MEMO Collaboration.</t>
  </si>
  <si>
    <t>Br J Ophthalmol. 2011 Sep;95(9):1229-33. doi: 10.1136/bjo.2010.196204. Epub 2010 Dec 22.</t>
  </si>
  <si>
    <t>Ellis JD</t>
  </si>
  <si>
    <t>10.1136/bjo.2010.196204</t>
  </si>
  <si>
    <t>Can the risk of retinal pigment epithelium tears after bevacizumab treatment be predicted? An optical coherence tomography study</t>
  </si>
  <si>
    <t>Leitritz M, Gelisken F, Inhoffen W, Voelker M, Ziemssen F.</t>
  </si>
  <si>
    <t>Eye (Lond). 2008 Dec;22(12):1504-7. doi: 10.1038/eye.2008.145. Epub 2008 Jun 6.</t>
  </si>
  <si>
    <t>Leitritz M</t>
  </si>
  <si>
    <t>10.1038/eye.2008.145</t>
  </si>
  <si>
    <t>Cerebral microbleeds and age-related macular degeneration: the AGES-Reykjavik Study</t>
  </si>
  <si>
    <t>Qiu C, Cotch MF, Sigurdsson S, Eiriksdottir G, Jonasson F, Klein R, Klein BE, Harris TB, van Buchem MA, Gudnason V, Launer LJ.</t>
  </si>
  <si>
    <t>Neurobiol Aging. 2012 Dec;33(12):2935-7. doi: 10.1016/j.neurobiolaging.2012.01.012. Epub 2012 Mar 3.</t>
  </si>
  <si>
    <t>Qiu C</t>
  </si>
  <si>
    <t>PMC3368038</t>
  </si>
  <si>
    <t>NIHMS354432</t>
  </si>
  <si>
    <t>10.1016/j.neurobiolaging.2012.01.012</t>
  </si>
  <si>
    <t>[Vitreous hemorrhage complicating age-related macular degeneration. Apropos of 18 cases]</t>
  </si>
  <si>
    <t>Diedler JL, Soubrane G, Coscas G.</t>
  </si>
  <si>
    <t>J Fr Ophtalmol. 1989;12(5):343-52.</t>
  </si>
  <si>
    <t>Diedler JL</t>
  </si>
  <si>
    <t>Influence of arterial hypertension and diet-induced atherosclerosis on macular drusen</t>
  </si>
  <si>
    <t>Jonas JB, Hayreh SS, Martus P.</t>
  </si>
  <si>
    <t>Graefes Arch Clin Exp Ophthalmol. 2003 Feb;241(2):125-34. doi: 10.1007/s00417-002-0615-3. Epub 2003 Jan 29.</t>
  </si>
  <si>
    <t>10.1007/s00417-002-0615-3</t>
  </si>
  <si>
    <t>[Laser coagulation of senile, moist macular degeneration]</t>
  </si>
  <si>
    <t>Roider J, Laqua H.</t>
  </si>
  <si>
    <t>Klin Monbl Augenheilkd. 1995 Jun;206(6):428-37. doi: 10.1055/s-2008-1035482.</t>
  </si>
  <si>
    <t>Roider J</t>
  </si>
  <si>
    <t>10.1055/s-2008-1035482</t>
  </si>
  <si>
    <t>[Visual impairment in elderly fallers]</t>
  </si>
  <si>
    <t>Tran TH, Nguyen Van Nuoi D, Baiz H, Baglin G, Leduc JJ, Bulkaen H.</t>
  </si>
  <si>
    <t>J Fr Ophtalmol. 2011 Dec;34(10):723-8. doi: 10.1016/j.jfo.2011.04.014. Epub 2011 Oct 11.</t>
  </si>
  <si>
    <t>Tran TH</t>
  </si>
  <si>
    <t>10.1016/j.jfo.2011.04.014</t>
  </si>
  <si>
    <t>Complement factor H polymorphism in age-related macular degeneration</t>
  </si>
  <si>
    <t>Narayanan R, Butani V, Boyer DS, Atilano SR, Resende GP, Kim DS, Chakrabarti S, Kuppermann BD, Khatibi N, Chwa M, Nesburn AB, Kenney MC.</t>
  </si>
  <si>
    <t>Ophthalmology. 2007 Jul;114(7):1327-31. doi: 10.1016/j.ophtha.2006.10.035. Epub 2007 Feb 16.</t>
  </si>
  <si>
    <t>Narayanan R</t>
  </si>
  <si>
    <t>10.1016/j.ophtha.2006.10.035</t>
  </si>
  <si>
    <t>Cheung N, Liao D, Islam FM, Klein R, Wang JJ, Wong TY.</t>
  </si>
  <si>
    <t>Br J Ophthalmol. 2007 Apr;91(4):430-3. doi: 10.1136/bjo.2006.106054. Epub 2006 Oct 11.</t>
  </si>
  <si>
    <t>PMC1994729</t>
  </si>
  <si>
    <t>10.1136/bjo.2006.106054</t>
  </si>
  <si>
    <t>[Macular translocation. Improved prognosis for age-related macular degeneration]</t>
  </si>
  <si>
    <t>Kirchhof B.</t>
  </si>
  <si>
    <t>Ophthalmologe. 2002 Mar;99(3):143. doi: 10.1007/s00347-002-0619-8.</t>
  </si>
  <si>
    <t>Kirchhof B</t>
  </si>
  <si>
    <t>10.1007/s00347-002-0619-8</t>
  </si>
  <si>
    <t>A three-year follow-up study of visual hallucinations in patients with macular degeneration</t>
  </si>
  <si>
    <t>Holroyd S, Rabins PV.</t>
  </si>
  <si>
    <t>J Nerv Ment Dis. 1996 Mar;184(3):188-9. doi: 10.1097/00005053-199603000-00008.</t>
  </si>
  <si>
    <t>J Nerv Ment Dis</t>
  </si>
  <si>
    <t>10.1097/00005053-199603000-00008</t>
  </si>
  <si>
    <t>Prospective study of lutein/zeaxanthin intake and risk of age-related macular degeneration</t>
  </si>
  <si>
    <t>Cho E, Hankinson SE, Rosner B, Willett WC, Colditz GA.</t>
  </si>
  <si>
    <t>Am J Clin Nutr. 2008 Jun;87(6):1837-43. doi: 10.1093/ajcn/87.6.1837.</t>
  </si>
  <si>
    <t>PMC2504741</t>
  </si>
  <si>
    <t>NIHMS54424</t>
  </si>
  <si>
    <t>10.1093/ajcn/87.6.1837</t>
  </si>
  <si>
    <t>Wieberdink RG, Ho L, Ikram MK, Koudstaal PJ, Hofman A, de Jong PT, Vingerling JR, Breteler MM.</t>
  </si>
  <si>
    <t>Stroke. 2011 Aug;42(8):2138-42. doi: 10.1161/STROKEAHA.111.616359. Epub 2011 Jun 16.</t>
  </si>
  <si>
    <t>Wieberdink RG</t>
  </si>
  <si>
    <t>10.1161/STROKEAHA.111.616359</t>
  </si>
  <si>
    <t>[Micronutritional supplementation in the ARMD]</t>
  </si>
  <si>
    <t>Pinazo-Durán MD, Vinuesa-Silva I.</t>
  </si>
  <si>
    <t>Arch Soc Esp Oftalmol. 2007 Nov;82(11):671-2. doi: 10.4321/s0365-66912007001100003.</t>
  </si>
  <si>
    <t>Pinazo-Durán MD</t>
  </si>
  <si>
    <t>10.4321/s0365-66912007001100003</t>
  </si>
  <si>
    <t>Complement factor H polymorphism, complement activators, and risk of age-related macular degeneration</t>
  </si>
  <si>
    <t>Despriet DD, Klaver CC, Witteman JC, Bergen AA, Kardys I, de Maat MP, Boekhoorn SS, Vingerling JR, Hofman A, Oostra BA, Uitterlinden AG, Stijnen T, van Duijn CM, de Jong PT.</t>
  </si>
  <si>
    <t>JAMA. 2006 Jul 19;296(3):301-9. doi: 10.1001/jama.296.3.301.</t>
  </si>
  <si>
    <t>Despriet DD</t>
  </si>
  <si>
    <t>10.1001/jama.296.3.301</t>
  </si>
  <si>
    <t>A prospective study of alcohol consumption and the risk of age-related macular degeneration</t>
  </si>
  <si>
    <t>Ajani UA, Christen WG, Manson JE, Glynn RJ, Schaumberg D, Buring JE, Hennekens CH.</t>
  </si>
  <si>
    <t>Ann Epidemiol. 1999 Apr;9(3):172-7. doi: 10.1016/s1047-2797(98)00053-2.</t>
  </si>
  <si>
    <t>Ajani UA</t>
  </si>
  <si>
    <t>10.1016/s1047-2797(98)00053-2</t>
  </si>
  <si>
    <t>Visual rehabilitation of patients with Stargardt's disease</t>
  </si>
  <si>
    <t>Shah M, Zaman M, Khan MT, Khan MD.</t>
  </si>
  <si>
    <t>J Coll Physicians Surg Pak. 2008 May;18(5):294-8.</t>
  </si>
  <si>
    <t>Shah M</t>
  </si>
  <si>
    <t>J Coll Physicians Surg Pak</t>
  </si>
  <si>
    <t>Longitudinal incidence of adverse outcomes of age-related macular degeneration</t>
  </si>
  <si>
    <t>Wysong A, Lee PP, Sloan FA.</t>
  </si>
  <si>
    <t>Arch Ophthalmol. 2009 Mar;127(3):320-7. doi: 10.1001/archophthalmol.2008.613.</t>
  </si>
  <si>
    <t>Wysong A</t>
  </si>
  <si>
    <t>PMC3621973</t>
  </si>
  <si>
    <t>NIHMS451847</t>
  </si>
  <si>
    <t>10.1001/archophthalmol.2008.613</t>
  </si>
  <si>
    <t>Vitreomacular interface in typical exudative age-related macular degeneration and polypoidal choroidal vasculopathy</t>
  </si>
  <si>
    <t>Nomura Y, Ueta T, Iriyama A, Inoue Y, Obata R, Tamaki Y, Yamaguchi T, Yanagi Y.</t>
  </si>
  <si>
    <t>Ophthalmology. 2011 May;118(5):853-9. doi: 10.1016/j.ophtha.2010.09.001. Epub 2010 Nov 20.</t>
  </si>
  <si>
    <t>Nomura Y</t>
  </si>
  <si>
    <t>10.1016/j.ophtha.2010.09.001</t>
  </si>
  <si>
    <t>Association of clinical characteristics with disease subtypes, initial visual acuity, and visual prognosis in neovascular age-related macular degeneration</t>
  </si>
  <si>
    <t>Hirami Y, Mandai M, Takahashi M, Teramukai S, Tada H, Yoshimura N.</t>
  </si>
  <si>
    <t>Jpn J Ophthalmol. 2009 Jul;53(4):396-407. doi: 10.1007/s10384-009-0669-4. Epub 2009 Sep 8.</t>
  </si>
  <si>
    <t>Hirami Y</t>
  </si>
  <si>
    <t>10.1007/s10384-009-0669-4</t>
  </si>
  <si>
    <t>Choroidal neovascular membrane</t>
  </si>
  <si>
    <t>Bhatt NS, Diamond JG, Jalali S, Das T.</t>
  </si>
  <si>
    <t>Indian J Ophthalmol. 1998 Jun;46(2):67-80.</t>
  </si>
  <si>
    <t>Bhatt NS</t>
  </si>
  <si>
    <t>Statin use and the risk of age related macular degeneration in a large health organization in Israel</t>
  </si>
  <si>
    <t>Shalev V, Sror M, Goldshtein I, Kokia E, Chodick G.</t>
  </si>
  <si>
    <t>Ophthalmic Epidemiol. 2011 Apr;18(2):83-90. doi: 10.3109/09286586.2011.560746.</t>
  </si>
  <si>
    <t>Shalev V</t>
  </si>
  <si>
    <t>10.3109/09286586.2011.560746</t>
  </si>
  <si>
    <t>Visual acuity and its decrease in classic neovascular age-related macular degeneration</t>
  </si>
  <si>
    <t>Behrendt C.</t>
  </si>
  <si>
    <t>Ophthalmic Epidemiol. 2004 Dec;11(5):359-67. doi: 10.1080/09286580490515125.</t>
  </si>
  <si>
    <t>Behrendt C</t>
  </si>
  <si>
    <t>10.1080/09286580490515125</t>
  </si>
  <si>
    <t>A prospective study of reticular macular disease</t>
  </si>
  <si>
    <t>Pumariega NM, Smith RT, Sohrab MA, Letien V, Souied EH.</t>
  </si>
  <si>
    <t>Ophthalmology. 2011 Aug;118(8):1619-25. doi: 10.1016/j.ophtha.2011.01.029. Epub 2011 May 6.</t>
  </si>
  <si>
    <t>Pumariega NM</t>
  </si>
  <si>
    <t>PMC3150615</t>
  </si>
  <si>
    <t>NIHMS266428</t>
  </si>
  <si>
    <t>10.1016/j.ophtha.2011.01.029</t>
  </si>
  <si>
    <t>A Korean family with an early-onset autosomal dominant macular dystrophy resembling North Carolina macular dystrophy</t>
  </si>
  <si>
    <t>Kim SJ, Woo SJ, Yu HG.</t>
  </si>
  <si>
    <t>Korean J Ophthalmol. 2006 Dec;20(4):220-4. doi: 10.3341/kjo.2006.20.4.220.</t>
  </si>
  <si>
    <t>Kim SJ</t>
  </si>
  <si>
    <t>PMC2908855</t>
  </si>
  <si>
    <t>10.3341/kjo.2006.20.4.220</t>
  </si>
  <si>
    <t>Preventing late-life depression in age-related macular degeneration</t>
  </si>
  <si>
    <t>Am J Geriatr Psychiatry. 2008 Jun;16(6):454-9. doi: 10.1097/JGP.0b013e31816b7342.</t>
  </si>
  <si>
    <t>PMC3591459</t>
  </si>
  <si>
    <t>NIHMS445142</t>
  </si>
  <si>
    <t>10.1097/JGP.0b013e31816b7342</t>
  </si>
  <si>
    <t>Folic acid, pyridoxine, and cyanocobalamin combination treatment and age-related macular degeneration in women: the Women's Antioxidant and Folic Acid Cardiovascular Study</t>
  </si>
  <si>
    <t>Christen WG, Glynn RJ, Chew EY, Albert CM, Manson JE.</t>
  </si>
  <si>
    <t>Arch Intern Med. 2009 Feb 23;169(4):335-41. doi: 10.1001/archinternmed.2008.574.</t>
  </si>
  <si>
    <t>Arch Intern Med</t>
  </si>
  <si>
    <t>PMC2648137</t>
  </si>
  <si>
    <t>NIHMS75966</t>
  </si>
  <si>
    <t>10.1001/archinternmed.2008.574</t>
  </si>
  <si>
    <t>Impact of availability of anti-vascular endothelial growth factor therapy on visual impairment and blindness due to neovascular age-related macular degeneration</t>
  </si>
  <si>
    <t>Campbell JP, Bressler SB, Bressler NM.</t>
  </si>
  <si>
    <t>Arch Ophthalmol. 2012 Jun;130(6):794-5. doi: 10.1001/archophthalmol.2011.2480.</t>
  </si>
  <si>
    <t>Campbell JP</t>
  </si>
  <si>
    <t>10.1001/archophthalmol.2011.2480</t>
  </si>
  <si>
    <t>Early age-related macular degeneration, cognitive function, and dementia: the Cardiovascular Health Study</t>
  </si>
  <si>
    <t>Baker ML, Wang JJ, Rogers S, Klein R, Kuller LH, Larsen EK, Wong TY.</t>
  </si>
  <si>
    <t>Arch Ophthalmol. 2009 May;127(5):667-73. doi: 10.1001/archophthalmol.2009.30.</t>
  </si>
  <si>
    <t>Baker ML</t>
  </si>
  <si>
    <t>PMC3001290</t>
  </si>
  <si>
    <t>NIHMS252586</t>
  </si>
  <si>
    <t>10.1001/archophthalmol.2009.30</t>
  </si>
  <si>
    <t>Vitreomacular adhesion in active and end-stage age-related macular degeneration</t>
  </si>
  <si>
    <t>Robison CD, Krebs I, Binder S, Barbazetto IA, Kotsolis AI, Yannuzzi LA, Sadun AA, Sebag J.</t>
  </si>
  <si>
    <t>Am J Ophthalmol. 2009 Jul;148(1):79-82.e2. doi: 10.1016/j.ajo.2009.01.014. Epub 2009 Mar 27.</t>
  </si>
  <si>
    <t>Robison CD</t>
  </si>
  <si>
    <t>10.1016/j.ajo.2009.01.014</t>
  </si>
  <si>
    <t>Visual impairment certification secondary to ARMD in Leeds, 2005-2010: is the incidence falling?</t>
  </si>
  <si>
    <t>Rostron E, McKibbin M.</t>
  </si>
  <si>
    <t>Eye (Lond). 2012 Jul;26(7):933-6. doi: 10.1038/eye.2012.61. Epub 2012 Apr 13.</t>
  </si>
  <si>
    <t>Rostron E</t>
  </si>
  <si>
    <t>PMC3396163</t>
  </si>
  <si>
    <t>10.1038/eye.2012.61</t>
  </si>
  <si>
    <t>Do patients with age related maculopathy and cataract benefit from cataract surgery?</t>
  </si>
  <si>
    <t>Shuttleworth GN, Luhishi EA, Harrad RA.</t>
  </si>
  <si>
    <t>Br J Ophthalmol. 1998 Jun;82(6):611-6. doi: 10.1136/bjo.82.6.611.</t>
  </si>
  <si>
    <t>Shuttleworth GN</t>
  </si>
  <si>
    <t>PMC1722624</t>
  </si>
  <si>
    <t>10.1136/bjo.82.6.611</t>
  </si>
  <si>
    <t>[Antiangiogenic agents in ARMD treatment]</t>
  </si>
  <si>
    <t>Coroi MC, Demea S, Todor M, Apopei E.</t>
  </si>
  <si>
    <t>Oftalmologia. 2012;56(1):51-7.</t>
  </si>
  <si>
    <t>Coroi MC</t>
  </si>
  <si>
    <t>Age-related macular degeneration and long-term risk of stroke subtypes</t>
  </si>
  <si>
    <t>Ikram MK, Mitchell P, Klein R, Sharrett AR, Couper DJ, Wong TY.</t>
  </si>
  <si>
    <t>Stroke. 2012 Jun;43(6):1681-3. doi: 10.1161/STROKEAHA.112.654632. Epub 2012 Apr 24.</t>
  </si>
  <si>
    <t>PMC3361598</t>
  </si>
  <si>
    <t>NIHMS372001</t>
  </si>
  <si>
    <t>10.1161/STROKEAHA.112.654632</t>
  </si>
  <si>
    <t>Macular degeneration and heart disease</t>
  </si>
  <si>
    <t>Liew G, Wang JJ, Wong TY.</t>
  </si>
  <si>
    <t>Ophthalmology. 2007 Sep;114(9):1793. doi: 10.1016/j.ophtha.2007.04.036.</t>
  </si>
  <si>
    <t>10.1016/j.ophtha.2007.04.036</t>
  </si>
  <si>
    <t>Low-dose aspirin and medical record-confirmed age-related macular degeneration in a randomized trial of women</t>
  </si>
  <si>
    <t>Christen WG, Glynn RJ, Chew EY, Buring JE.</t>
  </si>
  <si>
    <t>Ophthalmology. 2009 Dec;116(12):2386-92. doi: 10.1016/j.ophtha.2009.05.031. Epub 2009 Oct 7.</t>
  </si>
  <si>
    <t>PMC2787838</t>
  </si>
  <si>
    <t>NIHMS121096</t>
  </si>
  <si>
    <t>10.1016/j.ophtha.2009.05.031</t>
  </si>
  <si>
    <t>A randomized trial of Pegaptanib sodium for age-related macular degeneration used an innovative design to explore disease-modifying effects</t>
  </si>
  <si>
    <t>Mills E, Heels-Ansdell D, Kelly S, Guyatt G.</t>
  </si>
  <si>
    <t>J Clin Epidemiol. 2007 May;60(5):456-60. doi: 10.1016/j.jclinepi.2006.09.001. Epub 2006 Dec 11.</t>
  </si>
  <si>
    <t>Mills E</t>
  </si>
  <si>
    <t>J Clin Epidemiol</t>
  </si>
  <si>
    <t>10.1016/j.jclinepi.2006.09.001</t>
  </si>
  <si>
    <t>Sun exposure and age-related macular degeneration. An Australian case-control study</t>
  </si>
  <si>
    <t>Darzins P, Mitchell P, Heller RF.</t>
  </si>
  <si>
    <t>Ophthalmology. 1997 May;104(5):770-6. doi: 10.1016/s0161-6420(97)30235-8.</t>
  </si>
  <si>
    <t>Darzins P</t>
  </si>
  <si>
    <t>10.1016/s0161-6420(97)30235-8</t>
  </si>
  <si>
    <t>HLA B27 as predisposition factor to suffer age related macular degeneration</t>
  </si>
  <si>
    <t>Villegas Becerril E, González Fernández R, Pérula Torres L, Lacomba MS, Gallardo Galera JM.</t>
  </si>
  <si>
    <t>Cell Mol Immunol. 2009 Aug;6(4):303-7. doi: 10.1038/cmi.2009.40.</t>
  </si>
  <si>
    <t>Villegas Becerril E</t>
  </si>
  <si>
    <t>Cell Mol Immunol</t>
  </si>
  <si>
    <t>PMC4002722</t>
  </si>
  <si>
    <t>10.1038/cmi.2009.40</t>
  </si>
  <si>
    <t>The genetic interpretation of area under the ROC curve in genomic profiling</t>
  </si>
  <si>
    <t>Wray NR, Yang J, Goddard ME, Visscher PM.</t>
  </si>
  <si>
    <t>PLoS Genet. 2010 Feb 26;6(2):e1000864. doi: 10.1371/journal.pgen.1000864.</t>
  </si>
  <si>
    <t>Wray NR</t>
  </si>
  <si>
    <t>PLoS Genet</t>
  </si>
  <si>
    <t>PMC2829056</t>
  </si>
  <si>
    <t>10.1371/journal.pgen.1000864</t>
  </si>
  <si>
    <t>Visual acuity loss and clinical observations in a large series of patients with Stargardt disease</t>
  </si>
  <si>
    <t>Rotenstreich Y, Fishman GA, Anderson RJ.</t>
  </si>
  <si>
    <t>Ophthalmology. 2003 Jun;110(6):1151-8. doi: 10.1016/S0161-6420(03)00333-6.</t>
  </si>
  <si>
    <t>Rotenstreich Y</t>
  </si>
  <si>
    <t>10.1016/S0161-6420(03)00333-6</t>
  </si>
  <si>
    <t>Associations between chronic kidney disease and age-related macular degeneration</t>
  </si>
  <si>
    <t>Nitsch D, Evans J, Roderick PJ, Smeeth L, Fletcher AE.</t>
  </si>
  <si>
    <t>Ophthalmic Epidemiol. 2009 May-Jun;16(3):181-6. doi: 10.1080/09286580902863064.</t>
  </si>
  <si>
    <t>Nitsch D</t>
  </si>
  <si>
    <t>10.1080/09286580902863064</t>
  </si>
  <si>
    <t>Age-related macular degeneration in newly diagnosed type 2 diabetic patients and control subjects: a 10-year follow-up on evolution, risk factors, and prognostic significance</t>
  </si>
  <si>
    <t>Voutilainen-Kaunisto RM, Teräsvirta ME, Uusitupa MI, Niskanen LK.</t>
  </si>
  <si>
    <t>Diabetes Care. 2000 Nov;23(11):1672-8. doi: 10.2337/diacare.23.11.1672.</t>
  </si>
  <si>
    <t>Voutilainen-Kaunisto RM</t>
  </si>
  <si>
    <t>10.2337/diacare.23.11.1672</t>
  </si>
  <si>
    <t>[Epidemiology and development of macular edema in the diabetic]</t>
  </si>
  <si>
    <t>Zghal-Mokni I, Jeddi A, Boujemaa C, Ben Hadj Alouane W, Gaigi S, Ayed S.</t>
  </si>
  <si>
    <t>Tunis Med. 2001 Dec;79(12):668-71.</t>
  </si>
  <si>
    <t>Zghal-Mokni I</t>
  </si>
  <si>
    <t>Tunis Med</t>
  </si>
  <si>
    <t>The prevalence and causes of visual impairment in Tehran: the Tehran Eye Study</t>
  </si>
  <si>
    <t>Fotouhi A, Hashemi H, Mohammad K, Jalali KH; Tehran Eye Study.</t>
  </si>
  <si>
    <t>Br J Ophthalmol. 2004 Jun;88(6):740-5. doi: 10.1136/bjo.2003.031153.</t>
  </si>
  <si>
    <t>Fotouhi A</t>
  </si>
  <si>
    <t>PMC1772170</t>
  </si>
  <si>
    <t>10.1136/bjo.2003.031153</t>
  </si>
  <si>
    <t>[Diabetic maculopathy:classification, epidemiology, spontaneous outcome, treatment]</t>
  </si>
  <si>
    <t>Gaudric A, Massin-Korobelnik P.</t>
  </si>
  <si>
    <t>Diabete Metab. 1993 Sep-Oct;19(5):422-9.</t>
  </si>
  <si>
    <t>Gaudric A</t>
  </si>
  <si>
    <t>Diabete Metab</t>
  </si>
  <si>
    <t>Effect of combined treatment with sub-Tenon injection of triamcinolone acetonide and photodynamic therapy in Japanese patients with age-related macular degeneration</t>
  </si>
  <si>
    <t>Saito K, Yamamoto T, Tsuchiya D, Kawasaki R, Haneda S, Yamashita H.</t>
  </si>
  <si>
    <t>Jpn J Ophthalmol. 2009 Sep;53(5):512-8. doi: 10.1007/s10384-009-0703-6. Epub 2009 Oct 22.</t>
  </si>
  <si>
    <t>Saito K</t>
  </si>
  <si>
    <t>10.1007/s10384-009-0703-6</t>
  </si>
  <si>
    <t>Assessing participation in daily living and the effectiveness of rehabiliation in age related macular degeneration patients using the impact of vision impairment scale</t>
  </si>
  <si>
    <t>Lamoureux EL, Pallant JF, Pesudovs K, Tennant A, Rees G, O'Connor PM, Keeffe JE.</t>
  </si>
  <si>
    <t>Ophthalmic Epidemiol. 2008 Mar-Apr;15(2):105-13. doi: 10.1080/09286580701840354.</t>
  </si>
  <si>
    <t>10.1080/09286580701840354</t>
  </si>
  <si>
    <t>The second eye of Japanese patients with unilateral exudative age related macular degeneration</t>
  </si>
  <si>
    <t>Uyama M, Takahashi K, Ida N, Miyashiro M, Ando A, Takahashi A, Yamada E, Shirasu J, Nagai Y, Takeuchi M.</t>
  </si>
  <si>
    <t>Br J Ophthalmol. 2000 Sep;84(9):1018-23. doi: 10.1136/bjo.84.9.1018.</t>
  </si>
  <si>
    <t>Uyama M</t>
  </si>
  <si>
    <t>PMC1723651</t>
  </si>
  <si>
    <t>10.1136/bjo.84.9.1018</t>
  </si>
  <si>
    <t>Subtype lesions of neovascular age-related macular degeneration in Chinese patients</t>
  </si>
  <si>
    <t>Liu Y, Wen F, Huang S, Luo G, Yan H, Sun Z, Wu D.</t>
  </si>
  <si>
    <t>Graefes Arch Clin Exp Ophthalmol. 2007 Oct;245(10):1441-5. doi: 10.1007/s00417-007-0575-8. Epub 2007 Apr 4.</t>
  </si>
  <si>
    <t>Liu Y</t>
  </si>
  <si>
    <t>10.1007/s00417-007-0575-8</t>
  </si>
  <si>
    <t>Ophthalmology. 2005 Apr;112(4):548-52. doi: 10.1016/j.ophtha.2004.10.038.</t>
  </si>
  <si>
    <t>10.1016/j.ophtha.2004.10.038</t>
  </si>
  <si>
    <t>Description of the Age-Related Eye Disease Study 9-step severity scale applied to participants in the Complications of Age-related Macular Degeneration Prevention Trial</t>
  </si>
  <si>
    <t>Ying GS, Maguire MG, Alexander J, Martin RW, Antoszyk AN; Complications of Age-related Macular Degeneration Prevention Trial Research Group.</t>
  </si>
  <si>
    <t>Arch Ophthalmol. 2009 Sep;127(9):1147-51. doi: 10.1001/archophthalmol.2009.189.</t>
  </si>
  <si>
    <t>10.1001/archophthalmol.2009.189</t>
  </si>
  <si>
    <t>Dietary ω-3 fatty acid and fish intake and incident age-related macular degeneration in women</t>
  </si>
  <si>
    <t>Christen WG, Schaumberg DA, Glynn RJ, Buring JE.</t>
  </si>
  <si>
    <t>Arch Ophthalmol. 2011 Jul;129(7):921-9. doi: 10.1001/archophthalmol.2011.34. Epub 2011 Mar 14.</t>
  </si>
  <si>
    <t>PMC3134638</t>
  </si>
  <si>
    <t>NIHMS262126</t>
  </si>
  <si>
    <t>10.1001/archophthalmol.2011.34</t>
  </si>
  <si>
    <t>Evaluation of patient age as a risk factor for intraocular pressure elevation after intravitreal triamcinolone</t>
  </si>
  <si>
    <t>Shukla D, Vidhya N, Prasad NM, Mahalakshmi R, Kolluru C, Krishnadas R.</t>
  </si>
  <si>
    <t>Am J Ophthalmol. 2007 Sep;144(3):453-4. doi: 10.1016/j.ajo.2007.04.021.</t>
  </si>
  <si>
    <t>Shukla D</t>
  </si>
  <si>
    <t>10.1016/j.ajo.2007.04.021</t>
  </si>
  <si>
    <t>Prospective study of dietary fat and the risk of age-related macular degeneration</t>
  </si>
  <si>
    <t>Cho E, Hung S, Willett WC, Spiegelman D, Rimm EB, Seddon JM, Colditz GA, Hankinson SE.</t>
  </si>
  <si>
    <t>Am J Clin Nutr. 2001 Feb;73(2):209-18. doi: 10.1093/ajcn/73.2.209.</t>
  </si>
  <si>
    <t>10.1093/ajcn/73.2.209</t>
  </si>
  <si>
    <t>Age-related maculopathy in a randomized trial of low-dose aspirin among US physicians</t>
  </si>
  <si>
    <t>Christen WG, Glynn RJ, Ajani UA, Schaumberg DA, Chew EY, Buring JE, Manson JE, Hennekens CH.</t>
  </si>
  <si>
    <t>Arch Ophthalmol. 2001 Aug;119(8):1143-9. doi: 10.1001/archopht.119.8.1143.</t>
  </si>
  <si>
    <t>10.1001/archopht.119.8.1143</t>
  </si>
  <si>
    <t>Macular degeneration: how big is the problem?</t>
  </si>
  <si>
    <t>Cheraskin E.</t>
  </si>
  <si>
    <t>J Natl Med Assoc. 1992 Oct;84(10):873-6.</t>
  </si>
  <si>
    <t>Cheraskin E</t>
  </si>
  <si>
    <t>J Natl Med Assoc</t>
  </si>
  <si>
    <t>PMC2571795</t>
  </si>
  <si>
    <t>Progression of cataracts following photodynamic therapy combined with intravitreous triamcinolone injection in cases of age-related macular degeneration</t>
  </si>
  <si>
    <t>Iwami H, Kohno T, Yamamoto M, Kaida M, Miki N, Ataka S, Shiraki K.</t>
  </si>
  <si>
    <t>Osaka City Med J. 2011 Dec;57(2):49-57.</t>
  </si>
  <si>
    <t>Iwami H</t>
  </si>
  <si>
    <t>Osaka City Med J</t>
  </si>
  <si>
    <t>Epidemiology of the association between anticoagulants and intraocular hemorrhage in patients with neovascular age-related macular degeneration</t>
  </si>
  <si>
    <t>Kiernan DF, Hariprasad SM, Rusu IM, Mehta SV, Mieler WF, Jager RD.</t>
  </si>
  <si>
    <t>Retina. 2010 Nov-Dec;30(10):1573-8. doi: 10.1097/IAE.0b013e3181e2266d.</t>
  </si>
  <si>
    <t>Kiernan DF</t>
  </si>
  <si>
    <t>10.1097/IAE.0b013e3181e2266d</t>
  </si>
  <si>
    <t>Introduction to genetic epidemiology</t>
  </si>
  <si>
    <t>Williams MA, Carson R, Passmore P, Silvestri G, Craig D.</t>
  </si>
  <si>
    <t>Optometry. 2011 Feb;82(2):83-91. doi: 10.1016/j.optm.2010.01.014. Epub 2010 Oct 13.</t>
  </si>
  <si>
    <t>Williams MA</t>
  </si>
  <si>
    <t>Optometry</t>
  </si>
  <si>
    <t>10.1016/j.optm.2010.01.014</t>
  </si>
  <si>
    <t>Surgical outcomes after massive subretinal hemorrhage secondary to age-related macular degeneration</t>
  </si>
  <si>
    <t>Fine HF, Iranmanesh R, Del Priore LV, Barile GR, Chang LK, Chang S, Schiff WM.</t>
  </si>
  <si>
    <t>Retina. 2010 Nov-Dec;30(10):1588-94. doi: 10.1097/IAE.0b013e3181e2263c.</t>
  </si>
  <si>
    <t>Fine HF</t>
  </si>
  <si>
    <t>10.1097/IAE.0b013e3181e2263c</t>
  </si>
  <si>
    <t>Clinical validation of a genetic model to estimate the risk of developing choroidal neovascular age-related macular degeneration</t>
  </si>
  <si>
    <t>Hageman GS, Gehrs K, Lejnine S, Bansal AT, Deangelis MM, Guymer RH, Baird PN, Allikmets R, Deciu C, Oeth P, Perlee LT.</t>
  </si>
  <si>
    <t>Hum Genomics. 2011 Jul;5(5):420-40. doi: 10.1186/1479-7364-5-5-420.</t>
  </si>
  <si>
    <t>Hageman GS</t>
  </si>
  <si>
    <t>PMC3525964</t>
  </si>
  <si>
    <t>10.1186/1479-7364-5-5-420</t>
  </si>
  <si>
    <t>Self-management of age-related macular degeneration at the 6-month follow-up: a randomized controlled trial</t>
  </si>
  <si>
    <t>Brody BL, Roch-Levecq AC, Thomas RG, Kaplan RM, Brown SI.</t>
  </si>
  <si>
    <t>Arch Ophthalmol. 2005 Jan;123(1):46-53. doi: 10.1001/archopht.123.1.46.</t>
  </si>
  <si>
    <t>10.1001/archopht.123.1.46</t>
  </si>
  <si>
    <t>Prophylactic laser treatment hastens choroidal neovascularization in unilateral age-related maculopathy: final results of the drusen laser study</t>
  </si>
  <si>
    <t>Owens SL, Bunce C, Brannon AJ, Xing W, Chisholm IH, Gross M, Guymer RH, Holz FG, Bird AC; Drusen Laser Study Group.</t>
  </si>
  <si>
    <t>Am J Ophthalmol. 2006 Feb;141(2):276-81. doi: 10.1016/j.ajo.2005.08.019.</t>
  </si>
  <si>
    <t>Owens SL</t>
  </si>
  <si>
    <t>10.1016/j.ajo.2005.08.019</t>
  </si>
  <si>
    <t>Randomized clinical trial France DMLA2: effect of trimetazidine on exudative and nonexudative age-relatedmacular degeneration</t>
  </si>
  <si>
    <t>Cohen SY, Bourgeois H, Corbe C, Chaine G, Espinasse-Berrod MA, Garcia-Sanchez J, Gaudric A, Hullo A, Leys A, Soubrane G, Sahel J.</t>
  </si>
  <si>
    <t>Retina. 2012 Apr;32(4):834-43. doi: 10.1097/IAE.0b013e31822058a3.</t>
  </si>
  <si>
    <t>10.1097/IAE.0b013e31822058a3</t>
  </si>
  <si>
    <t>Population-based studies in ophthalmology</t>
  </si>
  <si>
    <t>Wong TY, Hyman L.</t>
  </si>
  <si>
    <t>Am J Ophthalmol. 2008 Nov;146(5):656-63. doi: 10.1016/j.ajo.2008.07.048.</t>
  </si>
  <si>
    <t>10.1016/j.ajo.2008.07.048</t>
  </si>
  <si>
    <t>Retinally induced aniseikonia: a case series</t>
  </si>
  <si>
    <t>Rutstein RP.</t>
  </si>
  <si>
    <t>Optom Vis Sci. 2012 Nov;89(11):e50-5. doi: 10.1097/OPX.0b013e31826c5e06.</t>
  </si>
  <si>
    <t>Rutstein RP</t>
  </si>
  <si>
    <t>10.1097/OPX.0b013e31826c5e06</t>
  </si>
  <si>
    <t>Macular pigment density and age-related maculopathy in the Carotenoids in Age-Related Eye Disease Study. An ancillary study of the women's health initiative</t>
  </si>
  <si>
    <t>LaRowe TL, Mares JA, Snodderly DM, Klein ML, Wooten BR, Chappell R; CAREDS Macular Pigment Study Group.</t>
  </si>
  <si>
    <t>Ophthalmology. 2008 May;115(5):876-883.e1. doi: 10.1016/j.ophtha.2007.06.015. Epub 2007 Sep 14.</t>
  </si>
  <si>
    <t>LaRowe TL</t>
  </si>
  <si>
    <t>10.1016/j.ophtha.2007.06.015</t>
  </si>
  <si>
    <t>Statin and aspirin therapy are associated with decreased rates of choroidal neovascularization among patients with age-related macular degeneration</t>
  </si>
  <si>
    <t>Wilson HL, Schwartz DM, Bhatt HR, McCulloch CE, Duncan JL.</t>
  </si>
  <si>
    <t>Am J Ophthalmol. 2004 Apr;137(4):615-24. doi: 10.1016/j.ajo.2003.10.025.</t>
  </si>
  <si>
    <t>Wilson HL</t>
  </si>
  <si>
    <t>10.1016/j.ajo.2003.10.025</t>
  </si>
  <si>
    <t>Activity loss is associated with cognitive decline in age-related macular degeneration</t>
  </si>
  <si>
    <t>Rovner BW, Casten RJ, Leiby BE, Tasman WS.</t>
  </si>
  <si>
    <t>Alzheimers Dement. 2009 Jan;5(1):12-7. doi: 10.1016/j.jalz.2008.06.001.</t>
  </si>
  <si>
    <t>Alzheimers Dement</t>
  </si>
  <si>
    <t>PMC3586705</t>
  </si>
  <si>
    <t>NIHMS445153</t>
  </si>
  <si>
    <t>10.1016/j.jalz.2008.06.001</t>
  </si>
  <si>
    <t>Association between exudative age-related macular degeneration and the G6721T polymorphism of XRCC7 in outdoor subjects</t>
  </si>
  <si>
    <t>Saadat I, Vakili-Ghartavol R, Farvardin-Jahromi M, Saadat M.</t>
  </si>
  <si>
    <t>Korean J Ophthalmol. 2012 Dec;26(6):423-7. doi: 10.3341/kjo.2012.26.6.423. Epub 2012 Nov 12.</t>
  </si>
  <si>
    <t>Saadat I</t>
  </si>
  <si>
    <t>PMC3506815</t>
  </si>
  <si>
    <t>10.3341/kjo.2012.26.6.423</t>
  </si>
  <si>
    <t>Influence of macular pigment and melanin on incident early AMD in a white population</t>
  </si>
  <si>
    <t>Kanis MJ, Berendschot TT, van Norren D.</t>
  </si>
  <si>
    <t>Graefes Arch Clin Exp Ophthalmol. 2007 Jun;245(6):767-73. doi: 10.1007/s00417-006-0478-0. Epub 2006 Nov 22.</t>
  </si>
  <si>
    <t>Kanis MJ</t>
  </si>
  <si>
    <t>10.1007/s00417-006-0478-0</t>
  </si>
  <si>
    <t>Phacoemulsification does not induce neovascular age-related macular degeneration</t>
  </si>
  <si>
    <t>Baatz H, Darawsha R, Ackermann H, Scharioth GB, de Ortueta D, Pavlidis M, Hattenbach LO.</t>
  </si>
  <si>
    <t>Invest Ophthalmol Vis Sci. 2008 Mar;49(3):1079-83. doi: 10.1167/iovs.07-0557.</t>
  </si>
  <si>
    <t>10.1167/iovs.07-0557</t>
  </si>
  <si>
    <t>Tachyphylaxis after intravitreal bevacizumab for exudative age-related macular degeneration</t>
  </si>
  <si>
    <t>Forooghian F, Cukras C, Meyerle CB, Chew EY, Wong WT.</t>
  </si>
  <si>
    <t>Retina. 2009 Jun;29(6):723-31. doi: 10.1097/IAE.0b013e3181a2c1c3.</t>
  </si>
  <si>
    <t>PMC2770842</t>
  </si>
  <si>
    <t>NIHMS139616</t>
  </si>
  <si>
    <t>10.1097/IAE.0b013e3181a2c1c3</t>
  </si>
  <si>
    <t>Optical coherence tomography changes before the development of choroidal neovascularization in second eyes of patients with bilateral wet macular degeneration</t>
  </si>
  <si>
    <t>Amissah-Arthur KN, Panneerselvam S, Narendran N, Yang YC.</t>
  </si>
  <si>
    <t>Eye (Lond). 2012 Mar;26(3):394-9. doi: 10.1038/eye.2011.335. Epub 2011 Dec 23.</t>
  </si>
  <si>
    <t>Amissah-Arthur KN</t>
  </si>
  <si>
    <t>PMC3298983</t>
  </si>
  <si>
    <t>10.1038/eye.2011.335</t>
  </si>
  <si>
    <t>The diagnostic contribution of indocyanine green to fluorescein angiography in fellow drusen eyes of patients with wet age-related macular degeneration</t>
  </si>
  <si>
    <t>Landa G, Springer A, Bukelman A, Pollack A.</t>
  </si>
  <si>
    <t>Eur J Ophthalmol. 2007 Jul-Aug;17(4):615-9. doi: 10.1177/112067210701700421.</t>
  </si>
  <si>
    <t>Landa G</t>
  </si>
  <si>
    <t>10.1177/112067210701700421</t>
  </si>
  <si>
    <t>Racial differences in the cause-specific prevalence of blindness in east Baltimore</t>
  </si>
  <si>
    <t>Sommer A, Tielsch JM, Katz J, Quigley HA, Gottsch JD, Javitt JC, Martone JF, Royall RM, Witt KA, Ezrine S.</t>
  </si>
  <si>
    <t>N Engl J Med. 1991 Nov 14;325(20):1412-7. doi: 10.1056/NEJM199111143252004.</t>
  </si>
  <si>
    <t>Sommer A</t>
  </si>
  <si>
    <t>10.1056/NEJM199111143252004</t>
  </si>
  <si>
    <t>Retinal pseudocysts in age-related geographic atrophy</t>
  </si>
  <si>
    <t>Cohen SY, Dubois L, Nghiem-Buffet S, Ayrault S, Fajnkuchen F, Guiberteau B, Delahaye-Mazza C, Quentel G, Tadayoni R.</t>
  </si>
  <si>
    <t>Am J Ophthalmol. 2010 Aug;150(2):211-217.e1. doi: 10.1016/j.ajo.2010.02.019.</t>
  </si>
  <si>
    <t>10.1016/j.ajo.2010.02.019</t>
  </si>
  <si>
    <t>Causes of macular serous retinal detachments in Japanese patients 40 years and older</t>
  </si>
  <si>
    <t>Hikichi T, Ohtsuka H, Higuchi M, Matsushita T, Ariga H, Kosaka S, Matsushita R.</t>
  </si>
  <si>
    <t>Retina. 2009 Mar;29(3):395-404. doi: 10.1097/IAE.0b013e318192f53a.</t>
  </si>
  <si>
    <t>Hikichi T</t>
  </si>
  <si>
    <t>10.1097/IAE.0b013e318192f53a</t>
  </si>
  <si>
    <t>The changing face of the visually impaired: the Kooyong low vision clinic's past, present, and future</t>
  </si>
  <si>
    <t>Wolffsohn JS, Cochrane AL.</t>
  </si>
  <si>
    <t>Optom Vis Sci. 1999 Nov;76(11):747-54. doi: 10.1097/00006324-199911000-00023.</t>
  </si>
  <si>
    <t>Wolffsohn JS</t>
  </si>
  <si>
    <t>10.1097/00006324-199911000-00023</t>
  </si>
  <si>
    <t>Effects of intravitreal gas with or without tissue plasminogen activator on submacular haemorrhage in age-related macular degeneration</t>
  </si>
  <si>
    <t>Fang IM, Lin YC, Yang CH, Yang CM, Chen MS.</t>
  </si>
  <si>
    <t>Eye (Lond). 2009 Feb;23(2):397-406. doi: 10.1038/sj.eye.6703017. Epub 2007 Nov 2.</t>
  </si>
  <si>
    <t>Fang IM</t>
  </si>
  <si>
    <t>10.1038/sj.eye.6703017</t>
  </si>
  <si>
    <t>10q26 is associated with increased risk of age-related macular degeneration in the Utah population</t>
  </si>
  <si>
    <t>Cameron DJ, Yang Z, Tong Z, Zhao Y, Praggastis A, Brinton E, Harmon J, Chen Y, Pearson E, Bernstein PS, Brinton G, Li X, Jorgensen A, Schneider S, Gibbs D, Chen H, Wang C, Howes K, Camp NJ, Zhang K.</t>
  </si>
  <si>
    <t>Adv Exp Med Biol. 2008;613:253-8. doi: 10.1007/978-0-387-74904-4_29.</t>
  </si>
  <si>
    <t>Cameron DJ</t>
  </si>
  <si>
    <t>Adv Exp Med Biol</t>
  </si>
  <si>
    <t>10.1007/978-0-387-74904-4_29</t>
  </si>
  <si>
    <t>Geographic variation in the prevalence of macular disease among elderly medicare beneficiaries in Kansas</t>
  </si>
  <si>
    <t>Holcomb CA, Lin MC.</t>
  </si>
  <si>
    <t>Am J Public Health. 2005 Jan;95(1):75-7. doi: 10.2105/AJPH.2003.031385.</t>
  </si>
  <si>
    <t>Holcomb CA</t>
  </si>
  <si>
    <t>Am J Public Health</t>
  </si>
  <si>
    <t>PMC1449855</t>
  </si>
  <si>
    <t>10.2105/AJPH.2003.031385</t>
  </si>
  <si>
    <t>[Pseudomelanomas of the choroid]</t>
  </si>
  <si>
    <t>Stoffelns BM, Schöpfer K, Kramann C.</t>
  </si>
  <si>
    <t>Klin Monbl Augenheilkd. 2007 Apr;224(4):274-8. doi: 10.1055/s-2006-927399.</t>
  </si>
  <si>
    <t>10.1055/s-2006-927399</t>
  </si>
  <si>
    <t>The major risk alleles of age-related macular degeneration (AMD) in CFH do not play a major role in rheumatoid arthritis (RA)</t>
  </si>
  <si>
    <t>Trouw LA, Böhringer S, Daha NA, Stahl EA, Raychaudhuri S, Kurreeman FA, Stoeken-Rijsbergen G, Houwing-Duistermaat JJ, Huizinga TW, Toes RE.</t>
  </si>
  <si>
    <t>Clin Exp Immunol. 2011 Dec;166(3):333-7. doi: 10.1111/j.1365-2249.2011.04482.x.</t>
  </si>
  <si>
    <t>Trouw LA</t>
  </si>
  <si>
    <t>Clin Exp Immunol</t>
  </si>
  <si>
    <t>PMC3232380</t>
  </si>
  <si>
    <t>10.1111/j.1365-2249.2011.04482.x</t>
  </si>
  <si>
    <t>[Treatment of wet AMD with less than 12 injections of Ranibizumab per year]</t>
  </si>
  <si>
    <t>Gerding H.</t>
  </si>
  <si>
    <t>Klin Monbl Augenheilkd. 2010 Apr;227(4):294-7. doi: 10.1055/s-0029-1245209. Epub 2010 Apr 20.</t>
  </si>
  <si>
    <t>10.1055/s-0029-1245209</t>
  </si>
  <si>
    <t>Risk factors for choroidal neovascularization and vision loss in the fellow eye study of CNVPT</t>
  </si>
  <si>
    <t>Prenner JL, Rosenblatt BJ, Tolentino MJ, Ying GS, Javornik NB, Maguire MG, Ho AC; CNVPT Research Group.</t>
  </si>
  <si>
    <t>Retina. 2003 Jun;23(3):307-14. doi: 10.1097/00006982-200306000-00004.</t>
  </si>
  <si>
    <t>Prenner JL</t>
  </si>
  <si>
    <t>10.1097/00006982-200306000-00004</t>
  </si>
  <si>
    <t>Risk factors for choroidal neovascularization in the second eye of patients with juxtafoveal or subfoveal choroidal neovascularization secondary to age-related macular degeneration. Macular Photocoagulation Study Group</t>
  </si>
  <si>
    <t>Arch Ophthalmol. 1997 Jun;115(6):741-7. doi: 10.1001/archopht.1997.01100150743009.</t>
  </si>
  <si>
    <t>10.1001/archopht.1997.01100150743009</t>
  </si>
  <si>
    <t>Self-reported acute decrease in visual acuity after photodynamic therapy for age-related macular degeneration</t>
  </si>
  <si>
    <t>Recchia FM, Greenbaum S, Recchia CA, Ruby AJ, Alldredge CD, Hassan TS.</t>
  </si>
  <si>
    <t>Retina. 2006 Nov-Dec;26(9):1042-8. doi: 10.1097/01.iae.0000254894.94013.d8.</t>
  </si>
  <si>
    <t>Recchia FM</t>
  </si>
  <si>
    <t>10.1097/01.iae.0000254894.94013.d8</t>
  </si>
  <si>
    <t>Diminished foveal sensitivity may predict the development of advanced age-related macular degeneration</t>
  </si>
  <si>
    <t>Sunness JS, Massof RW, Johnson MA, Bressler NM, Bressler SB, Fine SL.</t>
  </si>
  <si>
    <t>Ophthalmology. 1989 Mar;96(3):375-81. doi: 10.1016/s0161-6420(89)32883-1.</t>
  </si>
  <si>
    <t>10.1016/s0161-6420(89)32883-1</t>
  </si>
  <si>
    <t>Age-related eye diseases: an emerging challenge for public health professionals</t>
  </si>
  <si>
    <t>Gohdes DM, Balamurugan A, Larsen BA, Maylahn C.</t>
  </si>
  <si>
    <t>Prev Chronic Dis. 2005 Jul;2(3):A17. Epub 2005 Jun 15.</t>
  </si>
  <si>
    <t>Gohdes DM</t>
  </si>
  <si>
    <t>PMC1364526</t>
  </si>
  <si>
    <t>Hospitalized cardiovascular diseases in neovascular age-related macular degeneration</t>
  </si>
  <si>
    <t>Nguyen-Khoa BA, Goehring EL Jr, Werther W, Gower EW, Do DV, Jones JK.</t>
  </si>
  <si>
    <t>Arch Ophthalmol. 2008 Sep;126(9):1280-6. doi: 10.1001/archopht.126.9.1280.</t>
  </si>
  <si>
    <t>Nguyen-Khoa BA</t>
  </si>
  <si>
    <t>10.1001/archopht.126.9.1280</t>
  </si>
  <si>
    <t>North Carolina macular dystrophy (MCDR1) in Texas</t>
  </si>
  <si>
    <t>Small KW, Garcia CA, Gallardo G, Udar N, Yelchits S.</t>
  </si>
  <si>
    <t>Retina. 1998;18(5):448-52.</t>
  </si>
  <si>
    <t>Small KW</t>
  </si>
  <si>
    <t>Tomographic fundus features in pseudoxanthoma elasticum: comparison with neovascular age-related macular degeneration in Japanese patients</t>
  </si>
  <si>
    <t>Ellabban AA, Hangai M, Yamashiro K, Nakagawa S, Tsujikawa A, Yoshimura N.</t>
  </si>
  <si>
    <t>Eye (Lond). 2012 Aug;26(8):1086-94. doi: 10.1038/eye.2012.101. Epub 2012 Jun 1.</t>
  </si>
  <si>
    <t>Ellabban AA</t>
  </si>
  <si>
    <t>PMC3420037</t>
  </si>
  <si>
    <t>10.1038/eye.2012.101</t>
  </si>
  <si>
    <t>Visual hallucinations and Charles Bonnet syndrome after photodynamic therapy for age related macular degeneration</t>
  </si>
  <si>
    <t>Cohen SY, Bulik A, Tadayoni R, Quentel G.</t>
  </si>
  <si>
    <t>Br J Ophthalmol. 2003 Aug;87(8):977-9. doi: 10.1136/bjo.87.8.977.</t>
  </si>
  <si>
    <t>PMC1771786</t>
  </si>
  <si>
    <t>10.1136/bjo.87.8.977</t>
  </si>
  <si>
    <t>Genotype-phenotype correlations for exudative age-related macular degeneration associated with homozygous HTRA1 and CFH genotypes</t>
  </si>
  <si>
    <t>Leveziel N, Zerbib J, Richard F, Querques G, Morineau G, Fremeaux-Bacchi V, Coscas G, Soubrane G, Benlian P, Souied EH.</t>
  </si>
  <si>
    <t>Invest Ophthalmol Vis Sci. 2008 Jul;49(7):3090-4. doi: 10.1167/iovs.07-1540. Epub 2008 Mar 24.</t>
  </si>
  <si>
    <t>Leveziel N</t>
  </si>
  <si>
    <t>10.1167/iovs.07-1540</t>
  </si>
  <si>
    <t>Age-Related Eye Disease Study Research Group.</t>
  </si>
  <si>
    <t>Control Clin Trials. 1999 Dec;20(6):573-600. doi: 10.1016/s0197-2456(99)00031-8.</t>
  </si>
  <si>
    <t>Age-Related Eye Disease Study Research Group</t>
  </si>
  <si>
    <t>Control Clin Trials</t>
  </si>
  <si>
    <t>PMC1473211</t>
  </si>
  <si>
    <t>NIHMS9626</t>
  </si>
  <si>
    <t>10.1016/s0197-2456(99)00031-8</t>
  </si>
  <si>
    <t>Choroidal circulatory disturbances associated with retinal angiomatous proliferation on indocyanine green angiography</t>
  </si>
  <si>
    <t>Koizumi H, Iida T, Saito M, Nagayama D, Maruko I.</t>
  </si>
  <si>
    <t>Graefes Arch Clin Exp Ophthalmol. 2008 Apr;246(4):515-20. doi: 10.1007/s00417-007-0705-3. Epub 2007 Oct 31.</t>
  </si>
  <si>
    <t>Koizumi H</t>
  </si>
  <si>
    <t>10.1007/s00417-007-0705-3</t>
  </si>
  <si>
    <t>Age-specific changes in the prevalence of best-corrected visual impairment in an italian population</t>
  </si>
  <si>
    <t>Cedrone C, Ricci F, Nucci C, Cesareo M, Macrì G, Culasso F.</t>
  </si>
  <si>
    <t>Ophthalmic Epidemiol. 2007 Sep-Oct;14(5):320-6. doi: 10.1080/09286580701316116.</t>
  </si>
  <si>
    <t>Cedrone C</t>
  </si>
  <si>
    <t>10.1080/09286580701316116</t>
  </si>
  <si>
    <t>[Blindness in Germany - comparison between retrospective data and predictions for the future]</t>
  </si>
  <si>
    <t>Rohrschneider K.</t>
  </si>
  <si>
    <t>Ophthalmologe. 2012 Apr;109(4):369-76. doi: 10.1007/s00347-012-2525-z.</t>
  </si>
  <si>
    <t>Rohrschneider K</t>
  </si>
  <si>
    <t>10.1007/s00347-012-2525-z</t>
  </si>
  <si>
    <t>Prospective study of common variants in the retinoic acid receptor-related orphan receptor α gene and risk of neovascular age-related macular degeneration</t>
  </si>
  <si>
    <t>Schaumberg DA, Chasman D, Morrison MA, Adams SM, Guo Q, Hunter DJ, Hankinson SE, DeAngelis MM.</t>
  </si>
  <si>
    <t>Arch Ophthalmol. 2010 Nov;128(11):1462-71. doi: 10.1001/archophthalmol.2010.261.</t>
  </si>
  <si>
    <t>PMC3010852</t>
  </si>
  <si>
    <t>NIHMS201104</t>
  </si>
  <si>
    <t>10.1001/archophthalmol.2010.261</t>
  </si>
  <si>
    <t>Appearance of age-related macular degeneration in vitrectomized and nonvitrectomized eyes: an intraindividual case study</t>
  </si>
  <si>
    <t>Schulze S, Neugebauer A, Kroll P.</t>
  </si>
  <si>
    <t>Acta Ophthalmol. 2012 May;90(3):244-7. doi: 10.1111/j.1755-3768.2010.01929.x. Epub 2010 May 14.</t>
  </si>
  <si>
    <t>Schulze S</t>
  </si>
  <si>
    <t>10.1111/j.1755-3768.2010.01929.x</t>
  </si>
  <si>
    <t>Laser photocoagulation for macular soft drusen. Updated results</t>
  </si>
  <si>
    <t>Figueroa MS, Regueras A, Bertrand J, Aparicio MJ, Manrique MG.</t>
  </si>
  <si>
    <t>Retina. 1997;17(5):378-84. doi: 10.1097/00006982-199709000-00004.</t>
  </si>
  <si>
    <t>Figueroa MS</t>
  </si>
  <si>
    <t>10.1097/00006982-199709000-00004</t>
  </si>
  <si>
    <t>The NEI/NCBI dbGAP database: genotypes and haplotypes that may specifically predispose to risk of neovascular age-related macular degeneration</t>
  </si>
  <si>
    <t>Zhang H, Morrison MA, Dewan A, Adams S, Andreoli M, Huynh N, Regan M, Brown A, Miller JW, Kim IK, Hoh J, Deangelis MM.</t>
  </si>
  <si>
    <t>BMC Med Genet. 2008 Jun 9;9:51. doi: 10.1186/1471-2350-9-51.</t>
  </si>
  <si>
    <t>Zhang H</t>
  </si>
  <si>
    <t>BMC Med Genet</t>
  </si>
  <si>
    <t>PMC2441616</t>
  </si>
  <si>
    <t>10.1186/1471-2350-9-51</t>
  </si>
  <si>
    <t>Relationship between anticoagulant medication and massive intraocular hemorrhage in age-related macular degeneration</t>
  </si>
  <si>
    <t>Tilanus MA, Vaandrager W, Cuypers MH, Verbeek AM, Hoyng CB.</t>
  </si>
  <si>
    <t>Graefes Arch Clin Exp Ophthalmol. 2000 Jun;238(6):482-5. doi: 10.1007/pl00007887.</t>
  </si>
  <si>
    <t>Tilanus MA</t>
  </si>
  <si>
    <t>10.1007/pl00007887</t>
  </si>
  <si>
    <t>Multicenter cohort association study of SLC2A1 single nucleotide polymorphisms and age-related macular degeneration</t>
  </si>
  <si>
    <t>Baas DC, Ho L, Tanck MW, Fritsche LG, Merriam JE, van het Slot R, Koeleman BP, Gorgels TG, van Duijn CM, Uitterlinden AG, de Jong PT, Hofman A, ten Brink JB, Vingerling JR, Klaver CC, Dean M, Weber BH, Allikmets R, Hageman GS, Bergen AA.</t>
  </si>
  <si>
    <t>Mol Vis. 2012;18:657-74. Epub 2012 Mar 17.</t>
  </si>
  <si>
    <t>Baas DC</t>
  </si>
  <si>
    <t>PMC3324365</t>
  </si>
  <si>
    <t>Hyporeflective wedge-shaped band in geographic atrophy secondary to age-related macular degeneration: an underreported finding</t>
  </si>
  <si>
    <t>Monés J, Biarnés M, Trindade F.</t>
  </si>
  <si>
    <t>Ophthalmology. 2012 Jul;119(7):1412-9. doi: 10.1016/j.ophtha.2012.01.026. Epub 2012 Mar 21.</t>
  </si>
  <si>
    <t>Monés J</t>
  </si>
  <si>
    <t>10.1016/j.ophtha.2012.01.026</t>
  </si>
  <si>
    <t>Association of sequence variation in the CX3CR1 gene with geographic atrophy age-related macular degeneration in a Greek population</t>
  </si>
  <si>
    <t>Anastasopoulos E, Kakoulidou A, Coleman AL, Sinsheimer JS, Wilson MR, Yu F, Salonikiou A, Koskosas A, Pappas T, Founti P, Lambropoulos A, Topouzis F.</t>
  </si>
  <si>
    <t>Curr Eye Res. 2012 Dec;37(12):1148-55. doi: 10.3109/02713683.2012.705413. Epub 2012 Jul 20.</t>
  </si>
  <si>
    <t>10.3109/02713683.2012.705413</t>
  </si>
  <si>
    <t>Association between high-risk disease loci and response to anti-vascular endothelial growth factor treatment for wet age-related macular degeneration</t>
  </si>
  <si>
    <t>Orlin A, Hadley D, Chang W, Ho AC, Brown G, Kaiser RS, Regillo CD, Godshalk AN, Lier A, Kaderli B, Stambolian D.</t>
  </si>
  <si>
    <t>Retina. 2012 Jan;32(1):4-9. doi: 10.1097/IAE.0b013e31822a2c7c.</t>
  </si>
  <si>
    <t>Orlin A</t>
  </si>
  <si>
    <t>PMC7440363</t>
  </si>
  <si>
    <t>NIHMS1616825</t>
  </si>
  <si>
    <t>10.1097/IAE.0b013e31822a2c7c</t>
  </si>
  <si>
    <t>Population-based study of early age-related macular degeneration: role of the complement factor H Y402H polymorphism in bilateral but not unilateral disease</t>
  </si>
  <si>
    <t>Tedeschi-Blok N, Buckley J, Varma R, Triche TJ, Hinton DR.</t>
  </si>
  <si>
    <t>Ophthalmology. 2007 Jan;114(1):99-103. doi: 10.1016/j.ophtha.2006.07.043.</t>
  </si>
  <si>
    <t>Tedeschi-Blok N</t>
  </si>
  <si>
    <t>10.1016/j.ophtha.2006.07.043</t>
  </si>
  <si>
    <t>Fernandez AB, Wong TY, Klein R, Collins D, Burke G, Cotch MF, Klein B, Sadeghi MM, Chen J.</t>
  </si>
  <si>
    <t>Ophthalmology. 2012 Apr;119(4):765-70. doi: 10.1016/j.ophtha.2011.09.044. Epub 2011 Dec 23.</t>
  </si>
  <si>
    <t>Fernandez AB</t>
  </si>
  <si>
    <t>PMC3314126</t>
  </si>
  <si>
    <t>NIHMS328104</t>
  </si>
  <si>
    <t>10.1016/j.ophtha.2011.09.044</t>
  </si>
  <si>
    <t>Cataract surgery is associated with a higher rate of photodynamic therapy for age-related macular degeneration</t>
  </si>
  <si>
    <t>Kaiserman I, Kaiserman N, Elhayany A, Vinker S.</t>
  </si>
  <si>
    <t>Ophthalmology. 2007 Feb;114(2):278-82. doi: 10.1016/j.ophtha.2006.10.019.</t>
  </si>
  <si>
    <t>Kaiserman I</t>
  </si>
  <si>
    <t>10.1016/j.ophtha.2006.10.019</t>
  </si>
  <si>
    <t>Prevalence of common disease-associated variants in Asian Indians</t>
  </si>
  <si>
    <t>Pemberton TJ, Mehta NU, Witonsky D, Di Rienzo A, Allayee H, Conti DV, Patel PI.</t>
  </si>
  <si>
    <t>BMC Genet. 2008 Feb 4;9:13. doi: 10.1186/1471-2156-9-13.</t>
  </si>
  <si>
    <t>Pemberton TJ</t>
  </si>
  <si>
    <t>BMC Genet</t>
  </si>
  <si>
    <t>PMC2267478</t>
  </si>
  <si>
    <t>10.1186/1471-2156-9-13</t>
  </si>
  <si>
    <t>Enlargement of atrophy and visual acuity loss in the geographic atrophy form of age-related macular degeneration</t>
  </si>
  <si>
    <t>Sunness JS, Gonzalez-Baron J, Applegate CA, Bressler NM, Tian Y, Hawkins B, Barron Y, Bergman A.</t>
  </si>
  <si>
    <t>Ophthalmology. 1999 Sep;106(9):1768-79. doi: 10.1016/S0161-6420(99)90340-8.</t>
  </si>
  <si>
    <t>10.1016/S0161-6420(99)90340-8</t>
  </si>
  <si>
    <t>Genes and mutations in autosomal dominant cone and cone-rod dystrophy</t>
  </si>
  <si>
    <t>Kohl S, Kitiratschky V, Papke M, Schaich S, Sauer A, Wissinger B.</t>
  </si>
  <si>
    <t>Adv Exp Med Biol. 2012;723:337-43. doi: 10.1007/978-1-4614-0631-0_44.</t>
  </si>
  <si>
    <t>Kohl S</t>
  </si>
  <si>
    <t>10.1007/978-1-4614-0631-0_44</t>
  </si>
  <si>
    <t>Sun C, Klein R, Wong TY.</t>
  </si>
  <si>
    <t>Ophthalmology. 2009 Oct;116(10):1913-9. doi: 10.1016/j.ophtha.2009.03.046. Epub 2009 Jul 9.</t>
  </si>
  <si>
    <t>PMC3818148</t>
  </si>
  <si>
    <t>NIHMS519173</t>
  </si>
  <si>
    <t>10.1016/j.ophtha.2009.03.046</t>
  </si>
  <si>
    <t>Randomized, double-blind, placebo-controlled study of zeaxanthin and visual function in patients with atrophic age-related macular degeneration: the Zeaxanthin and Visual Function Study (ZVF) FDA IND #78, 973</t>
  </si>
  <si>
    <t>Richer SP, Stiles W, Graham-Hoffman K, Levin M, Ruskin D, Wrobel J, Park DW, Thomas C.</t>
  </si>
  <si>
    <t>Optometry. 2011 Nov;82(11):667-680.e6. doi: 10.1016/j.optm.2011.08.008.</t>
  </si>
  <si>
    <t>Richer SP</t>
  </si>
  <si>
    <t>10.1016/j.optm.2011.08.008</t>
  </si>
  <si>
    <t>Causes and prevalence of visual impairment among adults in the United States</t>
  </si>
  <si>
    <t>Congdon N, O'Colmain B, Klaver CC, Klein R, Muñoz B, Friedman DS, Kempen J, Taylor HR, Mitchell P; Eye Diseases Prevalence Research Group.</t>
  </si>
  <si>
    <t>Arch Ophthalmol. 2004 Apr;122(4):477-85. doi: 10.1001/archopht.122.4.477.</t>
  </si>
  <si>
    <t>Congdon N</t>
  </si>
  <si>
    <t>10.1001/archopht.122.4.477</t>
  </si>
  <si>
    <t>Prospective assessment of genetic effects on progression to different stages of age-related macular degeneration using multistate Markov models</t>
  </si>
  <si>
    <t>Yu Y, Reynolds R, Rosner B, Daly MJ, Seddon JM.</t>
  </si>
  <si>
    <t>Invest Ophthalmol Vis Sci. 2012 Mar 21;53(3):1548-56. doi: 10.1167/iovs.11-8657. Print 2012 Mar.</t>
  </si>
  <si>
    <t>Yu Y</t>
  </si>
  <si>
    <t>PMC3339916</t>
  </si>
  <si>
    <t>10.1167/iovs.11-8657</t>
  </si>
  <si>
    <t>Serum antioxidants and age-related macular degeneration in a population-based case-control study</t>
  </si>
  <si>
    <t>Mares-Perlman JA, Brady WE, Klein R, Klein BE, Bowen P, Stacewicz-Sapuntzakis M, Palta M.</t>
  </si>
  <si>
    <t>Arch Ophthalmol. 1995 Dec;113(12):1518-23. doi: 10.1001/archopht.1995.01100120048007.</t>
  </si>
  <si>
    <t>10.1001/archopht.1995.01100120048007</t>
  </si>
  <si>
    <t>Retinal precursors and the development of geographic atrophy in age-related macular degeneration</t>
  </si>
  <si>
    <t>Klein ML, Ferris FL 3rd, Armstrong J, Hwang TS, Chew EY, Bressler SB, Chandra SR; AREDS Research Group.</t>
  </si>
  <si>
    <t>Ophthalmology. 2008 Jun;115(6):1026-31. doi: 10.1016/j.ophtha.2007.08.030. Epub 2007 Nov 5.</t>
  </si>
  <si>
    <t>Klein ML</t>
  </si>
  <si>
    <t>10.1016/j.ophtha.2007.08.030</t>
  </si>
  <si>
    <t>de Jong PT, Chakravarthy U, Rahu M, Seland J, Soubrane G, Topouzis F, Vingerling JR, Vioque J, Young I, Fletcher AE.</t>
  </si>
  <si>
    <t>Ophthalmology. 2012 Jan;119(1):112-8. doi: 10.1016/j.ophtha.2011.06.025. Epub 2011 Sep 13.</t>
  </si>
  <si>
    <t>de Jong PT</t>
  </si>
  <si>
    <t>10.1016/j.ophtha.2011.06.025</t>
  </si>
  <si>
    <t>Sunlight exposure, antioxidants, and age-related macular degeneration</t>
  </si>
  <si>
    <t>Fletcher AE, Bentham GC, Agnew M, Young IS, Augood C, Chakravarthy U, de Jong PT, Rahu M, Seland J, Soubrane G, Tomazzoli L, Topouzis F, Vingerling JR, Vioque J.</t>
  </si>
  <si>
    <t>Arch Ophthalmol. 2008 Oct;126(10):1396-403. doi: 10.1001/archopht.126.10.1396.</t>
  </si>
  <si>
    <t>Fletcher AE</t>
  </si>
  <si>
    <t>10.1001/archopht.126.10.1396</t>
  </si>
  <si>
    <t>Prevalence and epidemiologic features of polypoidal choroidal vasculopathy in southeastern Brazil</t>
  </si>
  <si>
    <t>de Mello PC, Brasil OF, Maia HS, Kaiser PK, Pereira MB, de Moraes HV Jr.</t>
  </si>
  <si>
    <t>Eye (Lond). 2007 Sep;21(9):1247. doi: 10.1038/sj.eye.6702929. Epub 2007 Jul 6.</t>
  </si>
  <si>
    <t>de Mello PC</t>
  </si>
  <si>
    <t>10.1038/sj.eye.6702929</t>
  </si>
  <si>
    <t>The age-related eye disease study: the results of the clinical trial</t>
  </si>
  <si>
    <t>Sackett CS, Schenning S.</t>
  </si>
  <si>
    <t>Insight. 2002 Jan-Mar;27(1):5-7.</t>
  </si>
  <si>
    <t>Sackett CS</t>
  </si>
  <si>
    <t>Insight</t>
  </si>
  <si>
    <t>Association assessment of copy number polymorphism and risk of age-related macular degeneration</t>
  </si>
  <si>
    <t>Sawitzke J, Im KM, Kostiha B, Dean M, Gold B.</t>
  </si>
  <si>
    <t>Ophthalmology. 2011 Dec;118(12):2442-6. doi: 10.1016/j.ophtha.2011.05.027.</t>
  </si>
  <si>
    <t>Sawitzke J</t>
  </si>
  <si>
    <t>PMC3223559</t>
  </si>
  <si>
    <t>NIHMS300105</t>
  </si>
  <si>
    <t>10.1016/j.ophtha.2011.05.027</t>
  </si>
  <si>
    <t>Macular disease in an elderly population</t>
  </si>
  <si>
    <t>Pauleikhoff D, Wormald RP, Wright L, Wessing A, Bird AC.</t>
  </si>
  <si>
    <t>Ger J Ophthalmol. 1992;1(1):12-5.</t>
  </si>
  <si>
    <t>Ger J Ophthalmol</t>
  </si>
  <si>
    <t>A comprehensive survey of sequence variation in the ABCA4 (ABCR) gene in Stargardt disease and age-related macular degeneration</t>
  </si>
  <si>
    <t>Rivera A, White K, Stöhr H, Steiner K, Hemmrich N, Grimm T, Jurklies B, Lorenz B, Scholl HP, Apfelstedt-Sylla E, Weber BH.</t>
  </si>
  <si>
    <t>Am J Hum Genet. 2000 Oct;67(4):800-13. doi: 10.1086/303090. Epub 2000 Aug 24.</t>
  </si>
  <si>
    <t>Rivera A</t>
  </si>
  <si>
    <t>Am J Hum Genet</t>
  </si>
  <si>
    <t>PMC1287885</t>
  </si>
  <si>
    <t>10.1086/303090</t>
  </si>
  <si>
    <t>The influence of disease prevalence on screening for AMD</t>
  </si>
  <si>
    <t>Ali MN.</t>
  </si>
  <si>
    <t>Eye (Lond). 2007 Feb;21(2):253; author reply 253-4. doi: 10.1038/sj.eye.6702484. Epub 2006 Jun 9.</t>
  </si>
  <si>
    <t>Ali MN</t>
  </si>
  <si>
    <t>10.1038/sj.eye.6702484</t>
  </si>
  <si>
    <t>Race, macular degeneration, and the Macular Photocoagulation Study</t>
  </si>
  <si>
    <t>Jampol LM, Tielsch J.</t>
  </si>
  <si>
    <t>Arch Ophthalmol. 1992 Dec;110(12):1699-700. doi: 10.1001/archopht.1992.01080240039024.</t>
  </si>
  <si>
    <t>Jampol LM</t>
  </si>
  <si>
    <t>10.1001/archopht.1992.01080240039024</t>
  </si>
  <si>
    <t>High-sensitivity C-reactive protein, other markers of inflammation, and the incidence of macular degeneration in women</t>
  </si>
  <si>
    <t>Arch Ophthalmol. 2007 Mar;125(3):300-5. doi: 10.1001/archopht.125.3.300.</t>
  </si>
  <si>
    <t>PMC3037008</t>
  </si>
  <si>
    <t>NIHMS208193</t>
  </si>
  <si>
    <t>10.1001/archopht.125.3.300</t>
  </si>
  <si>
    <t>Pharmacogenetic influence of LOC387715/HTRA1 on the efficacy of bevacizumab treatment for age-related macular degeneration in a Korean population</t>
  </si>
  <si>
    <t>Kang HK, Yoon MH, Lee DH, Chin HS.</t>
  </si>
  <si>
    <t>Korean J Ophthalmol. 2012 Dec;26(6):414-22. doi: 10.3341/kjo.2012.26.6.414. Epub 2012 Nov 12.</t>
  </si>
  <si>
    <t>Kang HK</t>
  </si>
  <si>
    <t>PMC3506814</t>
  </si>
  <si>
    <t>10.3341/kjo.2012.26.6.414</t>
  </si>
  <si>
    <t>[Treatment of diabetic retinopathy by photocoagulation. Indications, methods and results]</t>
  </si>
  <si>
    <t>Chaine G, Massin-Korobelnik P.</t>
  </si>
  <si>
    <t>Diabete Metab. 1993 Sep-Oct;19(5):414-21.</t>
  </si>
  <si>
    <t>Chaine G</t>
  </si>
  <si>
    <t>Association between complement factor H gene polymorphisms and neovascular age-related macular degeneration in Koreans</t>
  </si>
  <si>
    <t>Kim NR, Kang JH, Kwon OW, Lee SJ, Oh JH, Chin HS.</t>
  </si>
  <si>
    <t>Invest Ophthalmol Vis Sci. 2008 May;49(5):2071-6. doi: 10.1167/iovs.07-1195. Epub 2008 Jan 25.</t>
  </si>
  <si>
    <t>Kim NR</t>
  </si>
  <si>
    <t>10.1167/iovs.07-1195</t>
  </si>
  <si>
    <t>Arterial thromboembolic events in patients with exudative age-related macular degeneration treated with intravitreal bevacizumab or ranibizumab</t>
  </si>
  <si>
    <t>Carneiro AM, Barthelmes D, Falcão MS, Mendonça LS, Fonseca SL, Gonçalves RM, Faria-Correia F, Falcão-Reis FM.</t>
  </si>
  <si>
    <t>Ophthalmologica. 2011;225(4):211-21. doi: 10.1159/000323943. Epub 2011 Feb 18.</t>
  </si>
  <si>
    <t>Carneiro AM</t>
  </si>
  <si>
    <t>10.1159/000323943</t>
  </si>
  <si>
    <t>Bilateral macular drusen in age-related macular degeneration. Prognosis and risk factors</t>
  </si>
  <si>
    <t>Holz FG, Wolfensberger TJ, Piguet B, Gross-Jendroska M, Wells JA, Minassian DC, Chisholm IH, Bird AC.</t>
  </si>
  <si>
    <t>Ophthalmology. 1994 Sep;101(9):1522-8. doi: 10.1016/s0161-6420(94)31139-0.</t>
  </si>
  <si>
    <t>10.1016/s0161-6420(94)31139-0</t>
  </si>
  <si>
    <t>Gene-environment interaction in progression of AMD: the CFH gene, smoking and exposure to chronic infection</t>
  </si>
  <si>
    <t>Baird PN, Robman LD, Richardson AJ, Dimitrov PN, Tikellis G, McCarty CA, Guymer RH.</t>
  </si>
  <si>
    <t>Hum Mol Genet. 2008 May 1;17(9):1299-305. doi: 10.1093/hmg/ddn018. Epub 2008 Jan 18.</t>
  </si>
  <si>
    <t>Baird PN</t>
  </si>
  <si>
    <t>10.1093/hmg/ddn018</t>
  </si>
  <si>
    <t>Optical coherence tomography-based decision making in exudative age-related macular degeneration: comparison of time- vs spectral-domain devices</t>
  </si>
  <si>
    <t>Cukras C, Wang YD, Meyerle CB, Forooghian F, Chew EY, Wong WT.</t>
  </si>
  <si>
    <t>Eye (Lond). 2010 May;24(5):775-83. doi: 10.1038/eye.2009.211. Epub 2009 Aug 21.</t>
  </si>
  <si>
    <t>PMC3016921</t>
  </si>
  <si>
    <t>NIHMS254205</t>
  </si>
  <si>
    <t>10.1038/eye.2009.211</t>
  </si>
  <si>
    <t>Prevalence and patterns of comorbid cognitive impairment in low vision rehabilitation for macular disease</t>
  </si>
  <si>
    <t>Whitson HE, Ansah D, Whitaker D, Potter G, Cousins SW, MacDonald H, Pieper CF, Landerman L, Steffens DC, Cohen HJ.</t>
  </si>
  <si>
    <t>Arch Gerontol Geriatr. 2010 Mar-Apr;50(2):209-12. doi: 10.1016/j.archger.2009.03.010. Epub 2009 May 7.</t>
  </si>
  <si>
    <t>Whitson HE</t>
  </si>
  <si>
    <t>PMC2815114</t>
  </si>
  <si>
    <t>NIHMS110611</t>
  </si>
  <si>
    <t>10.1016/j.archger.2009.03.010</t>
  </si>
  <si>
    <t>Five-year change in visual acuity following cataract surgery in an older community: the Blue Mountains Eye Study</t>
  </si>
  <si>
    <t>Panchapakesan J, Rochtchina E, Mitchell P.</t>
  </si>
  <si>
    <t>Eye (Lond). 2004 Mar;18(3):278-82. doi: 10.1038/sj.eye.6700641.</t>
  </si>
  <si>
    <t>Panchapakesan J</t>
  </si>
  <si>
    <t>10.1038/sj.eye.6700641</t>
  </si>
  <si>
    <t>Race, macular degeneration, and diabetic maculopathy</t>
  </si>
  <si>
    <t>Wolfe JA, Horton MB, McAteer MB, Szuter CF, Clayton T.</t>
  </si>
  <si>
    <t>Arch Ophthalmol. 1993 Dec;111(12):1603-4. doi: 10.1001/archopht.1993.01090120017005.</t>
  </si>
  <si>
    <t>Wolfe JA</t>
  </si>
  <si>
    <t>10.1001/archopht.1993.01090120017005</t>
  </si>
  <si>
    <t>A prospective study of 2 major age-related macular degeneration susceptibility alleles and interactions with modifiable risk factors</t>
  </si>
  <si>
    <t>Schaumberg DA, Hankinson SE, Guo Q, Rimm E, Hunter DJ.</t>
  </si>
  <si>
    <t>Arch Ophthalmol. 2007 Jan;125(1):55-62. doi: 10.1001/archopht.125.1.55.</t>
  </si>
  <si>
    <t>10.1001/archopht.125.1.55</t>
  </si>
  <si>
    <t>Clinical characteristics of exudative age-related macular degeneration in Japanese patients</t>
  </si>
  <si>
    <t>Maruko I, Iida T, Saito M, Nagayama D, Saito K.</t>
  </si>
  <si>
    <t>Am J Ophthalmol. 2007 Jul;144(1):15-22. doi: 10.1016/j.ajo.2007.03.047. Epub 2007 May 23.</t>
  </si>
  <si>
    <t>Maruko I</t>
  </si>
  <si>
    <t>10.1016/j.ajo.2007.03.047</t>
  </si>
  <si>
    <t>Association of apolipoprotein E alleles with susceptibility to age-related macular degeneration in a large cohort from a single center</t>
  </si>
  <si>
    <t>Zareparsi S, Reddick AC, Branham KE, Moore KB, Jessup L, Thoms S, Smith-Wheelock M, Yashar BM, Swaroop A.</t>
  </si>
  <si>
    <t>Invest Ophthalmol Vis Sci. 2004 May;45(5):1306-10. doi: 10.1167/iovs.03-1253.</t>
  </si>
  <si>
    <t>Zareparsi S</t>
  </si>
  <si>
    <t>10.1167/iovs.03-1253</t>
  </si>
  <si>
    <t>Computer use among patients with age-related macular degeneration</t>
  </si>
  <si>
    <t>Brody BL, Field LC, Roch-Levecq AC, Depp C, Edland SD, Minasyan L, Brown SI.</t>
  </si>
  <si>
    <t>Ophthalmic Epidemiol. 2012 Aug;19(4):190-5. doi: 10.3109/09286586.2012.672618.</t>
  </si>
  <si>
    <t>PMC7473459</t>
  </si>
  <si>
    <t>NIHMS1592240</t>
  </si>
  <si>
    <t>10.3109/09286586.2012.672618</t>
  </si>
  <si>
    <t>Senile disciform macular degeneration in the second eye</t>
  </si>
  <si>
    <t>Gregor Z, Bird AC, Chisholm IH.</t>
  </si>
  <si>
    <t>Br J Ophthalmol. 1977 Feb;61(2):141-7. doi: 10.1136/bjo.61.2.141.</t>
  </si>
  <si>
    <t>Gregor Z</t>
  </si>
  <si>
    <t>PMC1042899</t>
  </si>
  <si>
    <t>10.1136/bjo.61.2.141</t>
  </si>
  <si>
    <t>Internal limiting membrane wrinkling after argon and krypton laser photocoagulation of choroidal neovascularization</t>
  </si>
  <si>
    <t>Han DP, Folk JC.</t>
  </si>
  <si>
    <t>Retina. 1986 Winter;6(4):215-9. doi: 10.1097/00006982-198606040-00004.</t>
  </si>
  <si>
    <t>Han DP</t>
  </si>
  <si>
    <t>10.1097/00006982-198606040-00004</t>
  </si>
  <si>
    <t>Exposure to diagnostic x-rays and incident age-related eye disease</t>
  </si>
  <si>
    <t>Klein BE, Klein RE, Moss SE.</t>
  </si>
  <si>
    <t>Ophthalmic Epidemiol. 2000 Mar;7(1):61-5.</t>
  </si>
  <si>
    <t>Incidence of retinal pigment epithelial tears after intravitreal ranibizumab injection for neovascular age-related macular degeneration</t>
  </si>
  <si>
    <t>Cunningham ET Jr, Feiner L, Chung C, Tuomi L, Ehrlich JS.</t>
  </si>
  <si>
    <t>Ophthalmology. 2011 Dec;118(12):2447-52. doi: 10.1016/j.ophtha.2011.05.026. Epub 2011 Aug 27.</t>
  </si>
  <si>
    <t>Cunningham ET Jr</t>
  </si>
  <si>
    <t>10.1016/j.ophtha.2011.05.026</t>
  </si>
  <si>
    <t>[Visual acuity and ocular diseases in aged residents of nursing homes: study of 219 persons in Orléans]</t>
  </si>
  <si>
    <t>Taiel-Sartral M, Nounou P, Rea C, el Alamy A, Bendeddouche K, Boumezrag M, Milcamps R, Cohen D.</t>
  </si>
  <si>
    <t>J Fr Ophtalmol. 1999 May;22(4):431-7.</t>
  </si>
  <si>
    <t>Taiel-Sartral M</t>
  </si>
  <si>
    <t>The visually impaired patient</t>
  </si>
  <si>
    <t>Rosenberg EA, Sperazza LC.</t>
  </si>
  <si>
    <t>Am Fam Physician. 2008 May 15;77(10):1431-6.</t>
  </si>
  <si>
    <t>Rosenberg EA</t>
  </si>
  <si>
    <t>Am Fam Physician</t>
  </si>
  <si>
    <t>Complement factor H variant increases the risk for early age-related macular degeneration</t>
  </si>
  <si>
    <t>Lin JM, Tsai YY, Wan L, Lin HJ, Tsai Y, Lee CC, Tsai CH, Tsai FJ, Tseng SH.</t>
  </si>
  <si>
    <t>Retina. 2008 Nov-Dec;28(10):1416-20. doi: 10.1097/IAE.0b013e318184661d.</t>
  </si>
  <si>
    <t>10.1097/IAE.0b013e318184661d</t>
  </si>
  <si>
    <t>Risk factors associated with incident cataracts and cataract surgery in the Age-related Eye Disease Study (AREDS): AREDS report number 32</t>
  </si>
  <si>
    <t>Chang JR, Koo E, Agrón E, Hallak J, Clemons T, Azar D, Sperduto RD, Ferris FL 3rd, Chew EY; Age-Related Eye Disease Study Group.</t>
  </si>
  <si>
    <t>Ophthalmology. 2011 Nov;118(11):2113-9. doi: 10.1016/j.ophtha.2011.03.032.</t>
  </si>
  <si>
    <t>Chang JR</t>
  </si>
  <si>
    <t>PMC3178670</t>
  </si>
  <si>
    <t>NIHMS289544</t>
  </si>
  <si>
    <t>10.1016/j.ophtha.2011.03.032</t>
  </si>
  <si>
    <t>Dietary intake of antioxidants and risk of age-related macular degeneration</t>
  </si>
  <si>
    <t>van Leeuwen R, Boekhoorn S, Vingerling JR, Witteman JC, Klaver CC, Hofman A, de Jong PT.</t>
  </si>
  <si>
    <t>JAMA. 2005 Dec 28;294(24):3101-7. doi: 10.1001/jama.294.24.3101.</t>
  </si>
  <si>
    <t>10.1001/jama.294.24.3101</t>
  </si>
  <si>
    <t>[Radiotherapy for age-related macular degeneration: risk factors of complications, prevention and treatment of side-effects]</t>
  </si>
  <si>
    <t>Mauget-Faÿsse M, Coquard R, Français-Maury C, Milea D, Chiquet C, Martin P, Romestaing P, Romanet JP, Gérard JP.</t>
  </si>
  <si>
    <t>J Fr Ophtalmol. 2000 Feb;23(2):127-36.</t>
  </si>
  <si>
    <t>Mauget-Faÿsse M</t>
  </si>
  <si>
    <t>Independent effects of complement factor H Y402H polymorphism and cigarette smoking on risk of age-related macular degeneration</t>
  </si>
  <si>
    <t>Scott WK, Schmidt S, Hauser MA, Gallins P, Schnetz-Boutaud N, Spencer KL, Gilbert JR, Agarwal A, Postel EA, Haines JL, Pericak-Vance MA.</t>
  </si>
  <si>
    <t>Ophthalmology. 2007 Jun;114(6):1151-6. doi: 10.1016/j.ophtha.2006.08.054. Epub 2007 Jan 22.</t>
  </si>
  <si>
    <t>Scott WK</t>
  </si>
  <si>
    <t>10.1016/j.ophtha.2006.08.054</t>
  </si>
  <si>
    <t>Association between dietary fat intake and age-related macular degeneration in the Carotenoids in Age-Related Eye Disease Study (CAREDS): an ancillary study of the Women's Health Initiative</t>
  </si>
  <si>
    <t>Parekh N, Voland RP, Moeller SM, Blodi BA, Ritenbaugh C, Chappell RJ, Wallace RB, Mares JA; CAREDS Research Study Group.</t>
  </si>
  <si>
    <t>Arch Ophthalmol. 2009 Nov;127(11):1483-93. doi: 10.1001/archophthalmol.2009.130.</t>
  </si>
  <si>
    <t>Parekh N</t>
  </si>
  <si>
    <t>PMC3144752</t>
  </si>
  <si>
    <t>NIHMS307969</t>
  </si>
  <si>
    <t>10.1001/archophthalmol.2009.130</t>
  </si>
  <si>
    <t>Cost-effectiveness model for neovascular age-related macular degeneration: comparing early and late treatment with pegaptanib sodium based on visual acuity</t>
  </si>
  <si>
    <t>Javitt JC, Zlateva GP, Earnshaw SR, Pleil AM, Graham CN, Brogan AJ, Shah SN, Adamis AP.</t>
  </si>
  <si>
    <t>Value Health. 2008 Jul-Aug;11(4):563-74. doi: 10.1111/j.1524-4733.2007.00283.x. Epub 2007 Dec 17.</t>
  </si>
  <si>
    <t>Value Health</t>
  </si>
  <si>
    <t>10.1111/j.1524-4733.2007.00283.x</t>
  </si>
  <si>
    <t>Menopausal and reproductive factors and risk of age-related macular degeneration</t>
  </si>
  <si>
    <t>Feskanich D, Cho E, Schaumberg DA, Colditz GA, Hankinson SE.</t>
  </si>
  <si>
    <t>Arch Ophthalmol. 2008 Apr;126(4):519-24. doi: 10.1001/archopht.126.4.519.</t>
  </si>
  <si>
    <t>Feskanich D</t>
  </si>
  <si>
    <t>10.1001/archopht.126.4.519</t>
  </si>
  <si>
    <t>Laser treatment in eyes with large drusen. Short-term effects seen in a pilot randomized clinical trial. Choroidal Neovascularization Prevention Trial Research Group</t>
  </si>
  <si>
    <t>Ophthalmology. 1998 Jan;105(1):11-23.</t>
  </si>
  <si>
    <t>The risk of fellow eye visual loss with unilateral retinal pigment epithelial tears</t>
  </si>
  <si>
    <t>Schoeppner G, Chuang EL, Bird AC.</t>
  </si>
  <si>
    <t>Am J Ophthalmol. 1989 Dec 15;108(6):683-5. doi: 10.1016/0002-9394(89)90861-1.</t>
  </si>
  <si>
    <t>Schoeppner G</t>
  </si>
  <si>
    <t>10.1016/0002-9394(89)90861-1</t>
  </si>
  <si>
    <t>Risk factors for conversion to neovascular age-related macular degeneration based on longitudinal morphologic and visual acuity data</t>
  </si>
  <si>
    <t>Friberg TR, Bilonick RA, Brennen PM.</t>
  </si>
  <si>
    <t>Ophthalmology. 2012 Jul;119(7):1432-7. doi: 10.1016/j.ophtha.2012.02.048. Epub 2012 May 1.</t>
  </si>
  <si>
    <t>10.1016/j.ophtha.2012.02.048</t>
  </si>
  <si>
    <t>Classification of abnormal fundus autofluorescence patterns in the junctional zone of geographic atrophy in patients with age related macular degeneration</t>
  </si>
  <si>
    <t>Bindewald A, Schmitz-Valckenberg S, Jorzik JJ, Dolar-Szczasny J, Sieber H, Keilhauer C, Weinberger AW, Dithmar S, Pauleikhoff D, Mansmann U, Wolf S, Holz FG.</t>
  </si>
  <si>
    <t>Br J Ophthalmol. 2005 Jul;89(7):874-8. doi: 10.1136/bjo.2004.057794.</t>
  </si>
  <si>
    <t>Bindewald A</t>
  </si>
  <si>
    <t>PMC1772741</t>
  </si>
  <si>
    <t>10.1136/bjo.2004.057794</t>
  </si>
  <si>
    <t>Risks of mortality, myocardial infarction, bleeding, and stroke associated with therapies for age-related macular degeneration</t>
  </si>
  <si>
    <t>Curtis LH, Hammill BG, Schulman KA, Cousins SW.</t>
  </si>
  <si>
    <t>Arch Ophthalmol. 2010 Oct;128(10):1273-9. doi: 10.1001/archophthalmol.2010.223.</t>
  </si>
  <si>
    <t>Curtis LH</t>
  </si>
  <si>
    <t>10.1001/archophthalmol.2010.223</t>
  </si>
  <si>
    <t>Visual improvement following intravitreal bevacizumab (Avastin) in exudative age-related macular degeneration</t>
  </si>
  <si>
    <t>Yoganathan P, Deramo VA, Lai JC, Tibrewala RK, Fastenberg DM.</t>
  </si>
  <si>
    <t>Retina. 2006 Nov-Dec;26(9):994-8. doi: 10.1097/01.iae.0000244380.34082.67.</t>
  </si>
  <si>
    <t>Yoganathan P</t>
  </si>
  <si>
    <t>10.1097/01.iae.0000244380.34082.67</t>
  </si>
  <si>
    <t>Idiopathic polypoidal choroidal vasculopathy (IPCV)</t>
  </si>
  <si>
    <t>Yannuzzi LA, Sorenson J, Spaide RF, Lipson B.</t>
  </si>
  <si>
    <t>Retina. 1990;10(1):1-8.</t>
  </si>
  <si>
    <t>Yannuzzi LA</t>
  </si>
  <si>
    <t>Polypoidal choroidal vasculopathy in Korean patients with large submacular hemorrhage</t>
  </si>
  <si>
    <t>Yoon JS, Lee J, Lee SC, Koh HJ, Kim SS, Kwon OW.</t>
  </si>
  <si>
    <t>Yonsei Med J. 2007 Apr 30;48(2):225-32. doi: 10.3349/ymj.2007.48.2.225.</t>
  </si>
  <si>
    <t>Yoon JS</t>
  </si>
  <si>
    <t>Yonsei Med J</t>
  </si>
  <si>
    <t>PMC2628126</t>
  </si>
  <si>
    <t>10.3349/ymj.2007.48.2.225</t>
  </si>
  <si>
    <t>Causes of blindness and visual impairment in a population-based sample of U.S. Hispanics</t>
  </si>
  <si>
    <t>Rodriguez J, Sanchez R, Munoz B, West SK, Broman A, Snyder RW, Klein R, Quigley H.</t>
  </si>
  <si>
    <t>Ophthalmology. 2002 Apr;109(4):737-43. doi: 10.1016/s0161-6420(01)01008-9.</t>
  </si>
  <si>
    <t>Rodriguez J</t>
  </si>
  <si>
    <t>10.1016/s0161-6420(01)01008-9</t>
  </si>
  <si>
    <t>Shaikh S, Olson JC, Richmond PP.</t>
  </si>
  <si>
    <t>Indian J Ophthalmol. 2007 Nov-Dec;55(6):470-2. doi: 10.4103/0301-4738.36489.</t>
  </si>
  <si>
    <t>Shaikh S</t>
  </si>
  <si>
    <t>PMC2635979</t>
  </si>
  <si>
    <t>10.4103/0301-4738.36489</t>
  </si>
  <si>
    <t>[Serum lipids and vitamins in senile macular degeneration]</t>
  </si>
  <si>
    <t>Weber U, Michaelis L, Wirth KE.</t>
  </si>
  <si>
    <t>Ophthalmologe. 1993 Oct;90(5):486-9.</t>
  </si>
  <si>
    <t>Weber U</t>
  </si>
  <si>
    <t>Supplements and age-related eye conditions the beaver dam eye study</t>
  </si>
  <si>
    <t>Klein BE, Knudtson MD, Lee KE, Reinke JO, Danforth LG, Wealti AM, Moore E, Klein R.</t>
  </si>
  <si>
    <t>Ophthalmology. 2008 Jul;115(7):1203-8. doi: 10.1016/j.ophtha.2007.09.011. Epub 2007 Nov 12.</t>
  </si>
  <si>
    <t>10.1016/j.ophtha.2007.09.011</t>
  </si>
  <si>
    <t>Gunnlaugsdottir E, Arnarsson A, Jonasson F.</t>
  </si>
  <si>
    <t>Acta Ophthalmol. 2008 Nov;86(7):778-85. doi: 10.1111/j.1755-3768.2008.01191.x. Epub 2008 May 30.</t>
  </si>
  <si>
    <t>Gunnlaugsdottir E</t>
  </si>
  <si>
    <t>10.1111/j.1755-3768.2008.01191.x</t>
  </si>
  <si>
    <t>The use of cholesterol-lowering medications and age-related macular degeneration</t>
  </si>
  <si>
    <t>McGwin G Jr, Xie A, Owsley C.</t>
  </si>
  <si>
    <t>Ophthalmology. 2005 Mar;112(3):488-94. doi: 10.1016/j.ophtha.2004.10.027.</t>
  </si>
  <si>
    <t>McGwin G Jr</t>
  </si>
  <si>
    <t>10.1016/j.ophtha.2004.10.027</t>
  </si>
  <si>
    <t>Role of vascular endothelial growth factor polymorphisms in the treatment success in patients with wet age-related macular degeneration</t>
  </si>
  <si>
    <t>Boltz A, Ruiß M, Jonas JB, Tao Y, Rensch F, Weger M, Garhöfer G, Frantal S, El-Shabrawi Y, Schmetterer L.</t>
  </si>
  <si>
    <t>Ophthalmology. 2012 Aug;119(8):1615-20. doi: 10.1016/j.ophtha.2012.02.001. Epub 2012 Apr 21.</t>
  </si>
  <si>
    <t>Boltz A</t>
  </si>
  <si>
    <t>10.1016/j.ophtha.2012.02.001</t>
  </si>
  <si>
    <t>Circulating inflammatory markers and hemostatic factors in age-related maculopathy: a population-based case-control study</t>
  </si>
  <si>
    <t>Wu KH, Tan AG, Rochtchina E, Favaloro EJ, Williams A, Mitchell P, Wang JJ.</t>
  </si>
  <si>
    <t>Invest Ophthalmol Vis Sci. 2007 May;48(5):1983-8. doi: 10.1167/iovs.06-0223.</t>
  </si>
  <si>
    <t>10.1167/iovs.06-0223</t>
  </si>
  <si>
    <t>Relationship of drusen and abnormalities of the retinal pigment epithelium to the prognosis of neovascular macular degeneration. The Macular Photocoagulation Study Group</t>
  </si>
  <si>
    <t>Bressler SB, Maguire MG, Bressler NM, Fine SL.</t>
  </si>
  <si>
    <t>Arch Ophthalmol. 1990 Oct;108(10):1442-7. doi: 10.1001/archopht.1990.01070120090035.</t>
  </si>
  <si>
    <t>10.1001/archopht.1990.01070120090035</t>
  </si>
  <si>
    <t>Subretinal hemorrhages associated with age-related macular degeneration in patients receiving anticoagulation or antiplatelet therapy</t>
  </si>
  <si>
    <t>Kuhli-Hattenbach C, Fischer IB, Schalnus R, Hattenbach LO.</t>
  </si>
  <si>
    <t>Am J Ophthalmol. 2010 Feb;149(2):316-321.e1. doi: 10.1016/j.ajo.2009.08.033. Epub 2009 Nov 24.</t>
  </si>
  <si>
    <t>Kuhli-Hattenbach C</t>
  </si>
  <si>
    <t>10.1016/j.ajo.2009.08.033</t>
  </si>
  <si>
    <t>Vitamin E and age-related macular degeneration in a randomized trial of women</t>
  </si>
  <si>
    <t>Ophthalmology. 2010 Jun;117(6):1163-8. doi: 10.1016/j.ophtha.2009.10.043. Epub 2010 Feb 13.</t>
  </si>
  <si>
    <t>PMC2881167</t>
  </si>
  <si>
    <t>NIHMS156621</t>
  </si>
  <si>
    <t>10.1016/j.ophtha.2009.10.043</t>
  </si>
  <si>
    <t>Nature and risk of neovascularization in the fellow eye of patients with unilateral retinal angiomatous proliferation</t>
  </si>
  <si>
    <t>Gross NE, Aizman A, Brucker A, Klancnik JM Jr, Yannuzzi LA.</t>
  </si>
  <si>
    <t>Retina. 2005 Sep;25(6):713-8. doi: 10.1097/00006982-200509000-00005.</t>
  </si>
  <si>
    <t>Gross NE</t>
  </si>
  <si>
    <t>10.1097/00006982-200509000-00005</t>
  </si>
  <si>
    <t>Natural history of senile disciform macular dystrophy</t>
  </si>
  <si>
    <t>Wiznia RA.</t>
  </si>
  <si>
    <t>Ophthalmology. 1979 Sep;86(9):1620-9. doi: 10.1016/s0161-6420(79)35356-8.</t>
  </si>
  <si>
    <t>Wiznia RA</t>
  </si>
  <si>
    <t>10.1016/s0161-6420(79)35356-8</t>
  </si>
  <si>
    <t>Back pain after photodynamic therapy with verteporfin</t>
  </si>
  <si>
    <t>Pece A, Vadalà M, Manzi R, Calori G.</t>
  </si>
  <si>
    <t>Am J Ophthalmol. 2006 Mar;141(3):593-4. doi: 10.1016/j.ajo.2005.10.042.</t>
  </si>
  <si>
    <t>Pece A</t>
  </si>
  <si>
    <t>10.1016/j.ajo.2005.10.042</t>
  </si>
  <si>
    <t>Pegaptanib for choroidal neovascularization in treatment-naïve exudative age-related macular degeneration</t>
  </si>
  <si>
    <t>Ehlers JP, Fintak DR, Gupta OP, Regillo CD, Fineman MS, Ho AC.</t>
  </si>
  <si>
    <t>Ophthalmic Surg Lasers Imaging. 2007 Sep-Oct;38(5):371-7. doi: 10.3928/15428877-20070901-03.</t>
  </si>
  <si>
    <t>Ehlers JP</t>
  </si>
  <si>
    <t>10.3928/15428877-20070901-03</t>
  </si>
  <si>
    <t>Peeters A, Magliano DJ, Stevens J, Duncan BB, Klein R, Wong TY.</t>
  </si>
  <si>
    <t>Arch Ophthalmol. 2008 Nov;126(11):1554-60. doi: 10.1001/archopht.126.11.1554.</t>
  </si>
  <si>
    <t>Peeters A</t>
  </si>
  <si>
    <t>PMC5774859</t>
  </si>
  <si>
    <t>NIHMS933469</t>
  </si>
  <si>
    <t>10.1001/archopht.126.11.1554</t>
  </si>
  <si>
    <t>Blindness incidence in Germany. A population-based study from Württemberg-Hohenzollern</t>
  </si>
  <si>
    <t>Krumpaszky HG, Lüdtke R, Mickler A, Klauss V, Selbmann HK.</t>
  </si>
  <si>
    <t>Ophthalmologica. 1999;213(3):176-82. doi: 10.1159/000027415.</t>
  </si>
  <si>
    <t>Krumpaszky HG</t>
  </si>
  <si>
    <t>10.1159/000027415</t>
  </si>
  <si>
    <t>Development of subretinal fibrosis after anti-VEGF treatment in neovascular age-related macular degeneration</t>
  </si>
  <si>
    <t>Hwang JC, Del Priore LV, Freund KB, Chang S, Iranmanesh R.</t>
  </si>
  <si>
    <t>Ophthalmic Surg Lasers Imaging. 2011 Jan-Feb;42(1):6-11. doi: 10.3928/15428877-20100924-01. Epub 2010 Sep 29.</t>
  </si>
  <si>
    <t>Hwang JC</t>
  </si>
  <si>
    <t>10.3928/15428877-20100924-01</t>
  </si>
  <si>
    <t>Ultraviolet radiation and the eye: an epidemiologic study</t>
  </si>
  <si>
    <t>Taylor HR.</t>
  </si>
  <si>
    <t>Trans Am Ophthalmol Soc. 1989;87:802-53.</t>
  </si>
  <si>
    <t>PMC1298564</t>
  </si>
  <si>
    <t>The prevalence of macular drusen in a population of patients with known insulin-dependent diabetes mellitus</t>
  </si>
  <si>
    <t>Alexander LJ.</t>
  </si>
  <si>
    <t>J Am Optom Assoc. 1985 Oct;56(10):806-10.</t>
  </si>
  <si>
    <t>Alexander LJ</t>
  </si>
  <si>
    <t>J Am Optom Assoc</t>
  </si>
  <si>
    <t>Proton beam irradiation of subfoveal choroidal neovascularisation in age-related macular degeneration</t>
  </si>
  <si>
    <t>Flaxel CJ, Friedrichsen EJ, Smith JO, Oeinck SC, Blacharski PA, Garcia CA, Chu HH.</t>
  </si>
  <si>
    <t>Eye (Lond). 2000 Apr;14 ( Pt 2):155-64. doi: 10.1038/eye.2000.46.</t>
  </si>
  <si>
    <t>Flaxel CJ</t>
  </si>
  <si>
    <t>10.1038/eye.2000.46</t>
  </si>
  <si>
    <t>[Radiotherapy for choroidal neovascularization (CNV) in age-related macular degeneration (AMD)]</t>
  </si>
  <si>
    <t>Thölen AM, Meister A, Bernasconi PP, Messmer EP.</t>
  </si>
  <si>
    <t>Klin Monbl Augenheilkd. 2000 Feb;216(2):112-5. doi: 10.1055/s-2000-10528.</t>
  </si>
  <si>
    <t>Thölen AM</t>
  </si>
  <si>
    <t>10.1055/s-2000-10528</t>
  </si>
  <si>
    <t>The ERCC6 gene and age-related macular degeneration</t>
  </si>
  <si>
    <t>Baas DC, Despriet DD, Gorgels TG, Bergeron-Sawitzke J, Uitterlinden AG, Hofman A, van Duijn CM, Merriam JE, Smith RT, Barile GR, ten Brink JB, Vingerling JR, Klaver CC, Allikmets R, Dean M, Bergen AA.</t>
  </si>
  <si>
    <t>PLoS One. 2010 Nov 1;5(11):e13786. doi: 10.1371/journal.pone.0013786.</t>
  </si>
  <si>
    <t>PLoS One</t>
  </si>
  <si>
    <t>PMC2967476</t>
  </si>
  <si>
    <t>10.1371/journal.pone.0013786</t>
  </si>
  <si>
    <t>Polypoidal choroidal vasculopathy with choroidal vascular hyperpermeability</t>
  </si>
  <si>
    <t>Sasahara M, Tsujikawa A, Musashi K, Gotoh N, Otani A, Mandai M, Yoshimura N.</t>
  </si>
  <si>
    <t>Am J Ophthalmol. 2006 Oct;142(4):601-7. doi: 10.1016/j.ajo.2006.05.051.</t>
  </si>
  <si>
    <t>Sasahara M</t>
  </si>
  <si>
    <t>10.1016/j.ajo.2006.05.051</t>
  </si>
  <si>
    <t>Low vision in persons aged 50 and above in the onchocercal endemic communities of Anambra State, Nigeria</t>
  </si>
  <si>
    <t>West Afr J Med. 2000 Jul-Sep;19(3):216-9.</t>
  </si>
  <si>
    <t>West Afr J Med</t>
  </si>
  <si>
    <t>Healthy lifestyles related to subsequent prevalence of age-related macular degeneration</t>
  </si>
  <si>
    <t>Mares JA, Voland RP, Sondel SA, Millen AE, Larowe T, Moeller SM, Klein ML, Blodi BA, Chappell RJ, Tinker L, Ritenbaugh C, Gehrs KM, Sarto GE, Johnson E, Snodderly DM, Wallace RB.</t>
  </si>
  <si>
    <t>Arch Ophthalmol. 2011 Apr;129(4):470-80. doi: 10.1001/archophthalmol.2010.314. Epub 2010 Dec 13.</t>
  </si>
  <si>
    <t>Mares JA</t>
  </si>
  <si>
    <t>PMC3075357</t>
  </si>
  <si>
    <t>NIHMS246770</t>
  </si>
  <si>
    <t>10.1001/archophthalmol.2010.314</t>
  </si>
  <si>
    <t>Senile cataract and senile macular degeneration: an investigation into possible risk factors</t>
  </si>
  <si>
    <t>Gibson JM, Shaw DE, Rosenthal AR.</t>
  </si>
  <si>
    <t>Trans Ophthalmol Soc U K (1962). 1986;105 ( Pt 4):463-8.</t>
  </si>
  <si>
    <t>Gibson JM</t>
  </si>
  <si>
    <t>Trans Ophthalmol Soc U K (1962)</t>
  </si>
  <si>
    <t>Ophthalmology. 2004 Apr;111(4):706-11. doi: 10.1016/j.ophtha.2003.07.003.</t>
  </si>
  <si>
    <t>10.1016/j.ophtha.2003.07.003</t>
  </si>
  <si>
    <t>Fraser-Bell S, Choudhury F, Klein R, Azen S, Varma R; Los Angeles Latino Eye Study Group.</t>
  </si>
  <si>
    <t>Am J Ophthalmol. 2010 May;149(5):735-40. doi: 10.1016/j.ajo.2009.11.013. Epub 2010 Feb 6.</t>
  </si>
  <si>
    <t>PMC2856762</t>
  </si>
  <si>
    <t>NIHMS177440</t>
  </si>
  <si>
    <t>10.1016/j.ajo.2009.11.013</t>
  </si>
  <si>
    <t>Chia EM, Wang JJ, Rochtchina E, Smith W, Cumming RR, Mitchell P.</t>
  </si>
  <si>
    <t>Invest Ophthalmol Vis Sci. 2004 Jan;45(1):71-6. doi: 10.1167/iovs.03-0661.</t>
  </si>
  <si>
    <t>Chia EM</t>
  </si>
  <si>
    <t>10.1167/iovs.03-0661</t>
  </si>
  <si>
    <t>Alcohol, wine, and health</t>
  </si>
  <si>
    <t>de Lorimier AA.</t>
  </si>
  <si>
    <t>Am J Surg. 2000 Nov;180(5):357-61. doi: 10.1016/s0002-9610(00)00486-4.</t>
  </si>
  <si>
    <t>de Lorimier AA</t>
  </si>
  <si>
    <t>Am J Surg</t>
  </si>
  <si>
    <t>10.1016/s0002-9610(00)00486-4</t>
  </si>
  <si>
    <t>Macular pigment optical density in an ageing Irish population: The Irish Longitudinal Study on Ageing</t>
  </si>
  <si>
    <t>Nolan JM, Kenny R, O'Regan C, Cronin H, Loughman J, Connolly EE, Kearney P, Loane E, Beatty S.</t>
  </si>
  <si>
    <t>Ophthalmic Res. 2010;44(2):131-9. doi: 10.1159/000315531. Epub 2010 Jun 2.</t>
  </si>
  <si>
    <t>Nolan JM</t>
  </si>
  <si>
    <t>10.1159/000315531</t>
  </si>
  <si>
    <t>Prophylactic photocoagulation of the fellow eye in exudative senile maculopathy. A preliminary report</t>
  </si>
  <si>
    <t>Cleasby GW, Nakanishi AS, Norris JL.</t>
  </si>
  <si>
    <t>Mod Probl Ophthalmol. 1979;20:141-7.</t>
  </si>
  <si>
    <t>Cleasby GW</t>
  </si>
  <si>
    <t>Mod Probl Ophthalmol</t>
  </si>
  <si>
    <t>Sustained elevation of intraocular pressure after intravitreal injections of anti-VEGF agents</t>
  </si>
  <si>
    <t>Good TJ, Kimura AE, Mandava N, Kahook MY.</t>
  </si>
  <si>
    <t>Br J Ophthalmol. 2011 Aug;95(8):1111-4. doi: 10.1136/bjo.2010.180729. Epub 2010 Aug 11.</t>
  </si>
  <si>
    <t>Good TJ</t>
  </si>
  <si>
    <t>10.1136/bjo.2010.180729</t>
  </si>
  <si>
    <t>Symmetry of disciform scars in bilateral age-related macular degeneration</t>
  </si>
  <si>
    <t>Lavin MJ, Eldem B, Gregor ZJ.</t>
  </si>
  <si>
    <t>Br J Ophthalmol. 1991 Mar;75(3):133-6. doi: 10.1136/bjo.75.3.133.</t>
  </si>
  <si>
    <t>Lavin MJ</t>
  </si>
  <si>
    <t>PMC1042289</t>
  </si>
  <si>
    <t>10.1136/bjo.75.3.133</t>
  </si>
  <si>
    <t>Progression of age-related macular degeneration: association with body mass index, waist circumference, and waist-hip ratio</t>
  </si>
  <si>
    <t>Seddon JM, Cote J, Davis N, Rosner B.</t>
  </si>
  <si>
    <t>Arch Ophthalmol. 2003 Jun;121(6):785-92. doi: 10.1001/archopht.121.6.785.</t>
  </si>
  <si>
    <t>10.1001/archopht.121.6.785</t>
  </si>
  <si>
    <t>Density of common complex ocular traits in the aging eye: analysis of secondary traits in genome-wide association studies</t>
  </si>
  <si>
    <t>Edwards AO, Lee SJ, Fridley BL, Tosakulwong N.</t>
  </si>
  <si>
    <t>PLoS One. 2008 Jun 25;3(6):e2510. doi: 10.1371/journal.pone.0002510.</t>
  </si>
  <si>
    <t>Edwards AO</t>
  </si>
  <si>
    <t>PMC2424139</t>
  </si>
  <si>
    <t>10.1371/journal.pone.0002510</t>
  </si>
  <si>
    <t>[Clinical characteristics, progression and risk factors of geographic atrophy]</t>
  </si>
  <si>
    <t>Brinkmann CK, Adrion C, Mansmann U, Schmitz-Valckenberg S, Holz FG.</t>
  </si>
  <si>
    <t>Ophthalmologe. 2010 Nov;107(11):999-1006. doi: 10.1007/s00347-010-2158-z.</t>
  </si>
  <si>
    <t>Brinkmann CK</t>
  </si>
  <si>
    <t>10.1007/s00347-010-2158-z</t>
  </si>
  <si>
    <t>Prevalence and causes of blindness in the South Australian population aged 50 and over</t>
  </si>
  <si>
    <t>Newland HS, Hiller JE, Casson RJ, Obermeder S.</t>
  </si>
  <si>
    <t>Ophthalmic Epidemiol. 1996 Jun;3(2):97-107. doi: 10.3109/09286589609080114.</t>
  </si>
  <si>
    <t>Newland HS</t>
  </si>
  <si>
    <t>10.3109/09286589609080114</t>
  </si>
  <si>
    <t>[Nutrition and age-related macular degeneration]</t>
  </si>
  <si>
    <t>Desmettre T, Lecerf JM, Souied EH.</t>
  </si>
  <si>
    <t>J Fr Ophtalmol. 2004 Nov;27(9 Pt 2):3S38-56.</t>
  </si>
  <si>
    <t>Desmettre T</t>
  </si>
  <si>
    <t>A randomized, placebo-controlled, clinical trial of high-dose supplementation with vitamins C and E, beta carotene, and zinc for age-related macular degeneration and vision loss: AREDS report no. 8</t>
  </si>
  <si>
    <t>Arch Ophthalmol. 2001 Oct;119(10):1417-36. doi: 10.1001/archopht.119.10.1417.</t>
  </si>
  <si>
    <t>PMC1462955</t>
  </si>
  <si>
    <t>NIHMS9674</t>
  </si>
  <si>
    <t>10.1001/archopht.119.10.1417</t>
  </si>
  <si>
    <t>Education is positively associated with macular pigment: the Irish Longitudinal Study on Ageing (TILDA)</t>
  </si>
  <si>
    <t>Nolan JM, Feeney J, Kenny RA, Cronin H, O'Regan C, Savva GM, Loughman J, Finucane C, Connolly E, Meagher K, Beatty S.</t>
  </si>
  <si>
    <t>Invest Ophthalmol Vis Sci. 2012 Nov 27;53(12):7855-61. doi: 10.1167/iovs.11-9367.</t>
  </si>
  <si>
    <t>10.1167/iovs.11-9367</t>
  </si>
  <si>
    <t>[Analysis of the prevalence of diseases of the eye and appendages among the adult rural population of the Lipetsk Region on the basis of the data of health monitoring]</t>
  </si>
  <si>
    <t>Shurshukov IuIu, Muruzov VKh.</t>
  </si>
  <si>
    <t>Vestn Oftalmol. 2006 Nov-Dec;122(6):54-5.</t>
  </si>
  <si>
    <t>Shurshukov IuIu</t>
  </si>
  <si>
    <t>Vestn Oftalmol</t>
  </si>
  <si>
    <t>Iwase A, Araie M, Tomidokoro A, Yamamoto T, Shimizu H, Kitazawa Y; Tajimi Study Group.</t>
  </si>
  <si>
    <t>Ophthalmology. 2006 Aug;113(8):1354-62. doi: 10.1016/j.ophtha.2006.04.022.</t>
  </si>
  <si>
    <t>Iwase A</t>
  </si>
  <si>
    <t>10.1016/j.ophtha.2006.04.022</t>
  </si>
  <si>
    <t>[Diseases of the eye in the elderly]</t>
  </si>
  <si>
    <t>Tobari I.</t>
  </si>
  <si>
    <t>Nihon Ronen Igakkai Zasshi. 2002 Nov;39(6):602-5.</t>
  </si>
  <si>
    <t>Tobari I</t>
  </si>
  <si>
    <t>Nihon Ronen Igakkai Zasshi</t>
  </si>
  <si>
    <t>HORIZON: an open-label extension trial of ranibizumab for choroidal neovascularization secondary to age-related macular degeneration</t>
  </si>
  <si>
    <t>Singer MA, Awh CC, Sadda S, Freeman WR, Antoszyk AN, Wong P, Tuomi L.</t>
  </si>
  <si>
    <t>Ophthalmology. 2012 Jun;119(6):1175-83. doi: 10.1016/j.ophtha.2011.12.016. Epub 2012 Feb 4.</t>
  </si>
  <si>
    <t>Singer MA</t>
  </si>
  <si>
    <t>10.1016/j.ophtha.2011.12.016</t>
  </si>
  <si>
    <t>Monitoring visual status: why patients do or do not comply with practice guidelines</t>
  </si>
  <si>
    <t>Sloan FA, Brown DS, Carlisle ES, Picone GA, Lee PP.</t>
  </si>
  <si>
    <t>Health Serv Res. 2004 Oct;39(5):1429-48. doi: 10.1111/j.1475-6773.2004.00297.x.</t>
  </si>
  <si>
    <t>Sloan FA</t>
  </si>
  <si>
    <t>Health Serv Res</t>
  </si>
  <si>
    <t>PMC1361077</t>
  </si>
  <si>
    <t>10.1111/j.1475-6773.2004.00297.x</t>
  </si>
  <si>
    <t>Systemic lupus erythematosus in the elderly: antimalarials in disease remission</t>
  </si>
  <si>
    <t>Shinjo SK.</t>
  </si>
  <si>
    <t>Rheumatol Int. 2009 Jul;29(9):1087-90. doi: 10.1007/s00296-009-0907-6. Epub 2009 Apr 8.</t>
  </si>
  <si>
    <t>Shinjo SK</t>
  </si>
  <si>
    <t>Rheumatol Int</t>
  </si>
  <si>
    <t>10.1007/s00296-009-0907-6</t>
  </si>
  <si>
    <t>[Macular damage in Behçet's disease]</t>
  </si>
  <si>
    <t>Benchekroun O, Lahbil D, Lamari H, Rachid R, El Belhadji M, Laouissi N, Zaghloul K, Benamour S, Amraoui A.</t>
  </si>
  <si>
    <t>J Fr Ophtalmol. 2004 Feb;27(2):154-9. doi: 10.1016/s0181-5512(04)96110-4.</t>
  </si>
  <si>
    <t>Benchekroun O</t>
  </si>
  <si>
    <t>10.1016/s0181-5512(04)96110-4</t>
  </si>
  <si>
    <t>Kuopio eye survey (KEYS)</t>
  </si>
  <si>
    <t>Rouhiainen H, Teräsvirta M.</t>
  </si>
  <si>
    <t>Acta Ophthalmol (Copenh). 1990 Oct;68(5):554-8. doi: 10.1111/j.1755-3768.1990.tb04786.x.</t>
  </si>
  <si>
    <t>Rouhiainen H</t>
  </si>
  <si>
    <t>10.1111/j.1755-3768.1990.tb04786.x</t>
  </si>
  <si>
    <t>Genotypic influences on severity of exudative age-related macular degeneration</t>
  </si>
  <si>
    <t>Leveziel N, Puche N, Richard F, Somner JE, Zerbib J, Bastuji-Garin S, Cohen SY, Korobelnik JF, Sahel J, Soubrane G, Benlian P, Souied EH.</t>
  </si>
  <si>
    <t>Invest Ophthalmol Vis Sci. 2010 May;51(5):2620-5. doi: 10.1167/iovs.09-4423. Epub 2009 Dec 30.</t>
  </si>
  <si>
    <t>10.1167/iovs.09-4423</t>
  </si>
  <si>
    <t>[Long-term clinical course after cataract surgery in patients with diabetes mellitus]</t>
  </si>
  <si>
    <t>Chiseliţă D, Irod A, Huţuleac A, Juverdeanu R, Obada O, Cantemir A.</t>
  </si>
  <si>
    <t>Oftalmologia. 2012;56(2):43-8.</t>
  </si>
  <si>
    <t>Chiseliţă D</t>
  </si>
  <si>
    <t>Complement component C3 and risk of age-related macular degeneration</t>
  </si>
  <si>
    <t>Despriet DD, van Duijn CM, Oostra BA, Uitterlinden AG, Hofman A, Wright AF, ten Brink JB, Bakker A, de Jong PT, Vingerling JR, Bergen AA, Klaver CC.</t>
  </si>
  <si>
    <t>Ophthalmology. 2009 Mar;116(3):474-480.e2. doi: 10.1016/j.ophtha.2008.09.055. Epub 2009 Jan 24.</t>
  </si>
  <si>
    <t>10.1016/j.ophtha.2008.09.055</t>
  </si>
  <si>
    <t>A prospective double-blind, placebo-controlled study of thalidomide sensory symptoms in an elderly population with age-related macular degeneration</t>
  </si>
  <si>
    <t>Souayah N, Khella SL.</t>
  </si>
  <si>
    <t>J Clin Neurosci. 2010 May;17(5):571-3. doi: 10.1016/j.jocn.2009.09.017. Epub 2010 Mar 12.</t>
  </si>
  <si>
    <t>Souayah N</t>
  </si>
  <si>
    <t>J Clin Neurosci</t>
  </si>
  <si>
    <t>10.1016/j.jocn.2009.09.017</t>
  </si>
  <si>
    <t>The fundoscopic features for differentiation between polypoidal choroidal vasculopathy and choroidal neovascularization from age-related macular degeneration</t>
  </si>
  <si>
    <t>Ampornpruet A, Ruamviboonsuk P, Kokekhuntod S.</t>
  </si>
  <si>
    <t>J Med Assoc Thai. 2005 Nov;88 Suppl 9:S51-6.</t>
  </si>
  <si>
    <t>Ampornpruet A</t>
  </si>
  <si>
    <t>Racial difference in the prevalence of epiretinal membrane between Caucasians and Asians</t>
  </si>
  <si>
    <t>Kawasaki R, Wang JJ, Mitchell P, Aung T, Saw SM, Wong TY; Singapore Malay Eye Study Group.</t>
  </si>
  <si>
    <t>Br J Ophthalmol. 2008 Oct;92(10):1320-4. doi: 10.1136/bjo.2008.144626. Epub 2008 Jul 25.</t>
  </si>
  <si>
    <t>10.1136/bjo.2008.144626</t>
  </si>
  <si>
    <t>Macular function testing in a German pedigree with North Carolina macular dystrophy</t>
  </si>
  <si>
    <t>Rohrschneider K, Blankenagel A, Kruse FE, Fendrich T, Völcker HE.</t>
  </si>
  <si>
    <t>Retina. 1998;18(5):453-9. doi: 10.1097/00006982-199805000-00013.</t>
  </si>
  <si>
    <t>10.1097/00006982-199805000-00013</t>
  </si>
  <si>
    <t>Bilateral intravitreal injection of antivascular endothelial growth factor therapy</t>
  </si>
  <si>
    <t>Mahajan VB, Elkins KA, Russell SR, Boldt HC, Gehrs KM, Weingeist TA, Stone EM, Abràmoff MD, Liu D, Folk JC.</t>
  </si>
  <si>
    <t>Retina. 2011 Jan;31(1):31-5. doi: 10.1097/IAE.0b013e3181ed8c80.</t>
  </si>
  <si>
    <t>Mahajan VB</t>
  </si>
  <si>
    <t>10.1097/IAE.0b013e3181ed8c80</t>
  </si>
  <si>
    <t>Clinical characteristics of reticular pseudodrusen in Korean patients</t>
  </si>
  <si>
    <t>Am J Ophthalmol. 2012 Mar;153(3):530-5. doi: 10.1016/j.ajo.2011.08.012. Epub 2011 Oct 11.</t>
  </si>
  <si>
    <t>10.1016/j.ajo.2011.08.012</t>
  </si>
  <si>
    <t>Prophylactic treatment of age-related macular degeneration report number 1: 810-nanometer laser to eyes with drusen. Unilaterally eligible patients</t>
  </si>
  <si>
    <t>Friberg TR, Musch DC, Lim JI, Morse L, Freeman W, Sinclair S; PTAMD Study Group.</t>
  </si>
  <si>
    <t>Ophthalmology. 2006 Apr;113(4):622.e1. doi: 10.1016/j.ophtha.2005.10.066.</t>
  </si>
  <si>
    <t>10.1016/j.ophtha.2005.10.066</t>
  </si>
  <si>
    <t>Tan JS, Wang JJ, Flood V, Rochtchina E, Smith W, Mitchell P.</t>
  </si>
  <si>
    <t>Ophthalmology. 2008 Feb;115(2):334-41. doi: 10.1016/j.ophtha.2007.03.083. Epub 2007 Jul 30.</t>
  </si>
  <si>
    <t>10.1016/j.ophtha.2007.03.083</t>
  </si>
  <si>
    <t>Alcohol consumption, drinking pattern, and self-reported visual impairment</t>
  </si>
  <si>
    <t>Fan AZ, Li Y, Zhang X, Klein R, Mokdad AH, Saaddine JB, Balluz L.</t>
  </si>
  <si>
    <t>Ophthalmic Epidemiol. 2012 Feb;19(1):8-15. doi: 10.3109/09286586.2011.591037.</t>
  </si>
  <si>
    <t>Fan AZ</t>
  </si>
  <si>
    <t>10.3109/09286586.2011.591037</t>
  </si>
  <si>
    <t>[Frequency of recurrence after Verteporfin photodynamic therapy in AMD]</t>
  </si>
  <si>
    <t>Donati G.</t>
  </si>
  <si>
    <t>J Fr Ophtalmol. 2006 Sep;29(7):803-7. doi: 10.1016/s0181-5512(06)73850-5.</t>
  </si>
  <si>
    <t>Donati G</t>
  </si>
  <si>
    <t>10.1016/s0181-5512(06)73850-5</t>
  </si>
  <si>
    <t>Persistent and recurrent neovascularization after laser photocoagulation for subfoveal choroidal neovascularization of age-related macular degeneration. Macular Photocoagulation Study Group</t>
  </si>
  <si>
    <t>Arch Ophthalmol. 1994 Apr;112(4):489-99. doi: 10.1001/archopht.1994.01090160065024.</t>
  </si>
  <si>
    <t>10.1001/archopht.1994.01090160065024</t>
  </si>
  <si>
    <t>Estrogen receptor alpha gene polymorphisms associated with incident aging macula disorder</t>
  </si>
  <si>
    <t>Boekhoorn SS, Vingerling JR, Uitterlinden AG, Van Meurs JB, van Duijn CM, Pols HA, Hofman A, de Jong PT.</t>
  </si>
  <si>
    <t>Invest Ophthalmol Vis Sci. 2007 Mar;48(3):1012-7. doi: 10.1167/iovs.06-0577.</t>
  </si>
  <si>
    <t>10.1167/iovs.06-0577</t>
  </si>
  <si>
    <t>Genetic association studies in nursing practice and scholarship</t>
  </si>
  <si>
    <t>Underwood PC, Read CY.</t>
  </si>
  <si>
    <t>J Nurs Scholarsh. 2008;40(3):212-8. doi: 10.1111/j.1547-5069.2008.00228.x.</t>
  </si>
  <si>
    <t>Underwood PC</t>
  </si>
  <si>
    <t>J Nurs Scholarsh</t>
  </si>
  <si>
    <t>PMC2760221</t>
  </si>
  <si>
    <t>NIHMS138245</t>
  </si>
  <si>
    <t>10.1111/j.1547-5069.2008.00228.x</t>
  </si>
  <si>
    <t>Genetic association study of age-related macular degeneration in the Spanish population</t>
  </si>
  <si>
    <t>Brión M, Sanchez-Salorio M, Cortón M, de la Fuente M, Pazos B, Othman M, Swaroop A, Abecasis G, Sobrino B, Carracedo A; Spanish multi-centre group of AMD.</t>
  </si>
  <si>
    <t>Acta Ophthalmol. 2011 Feb;89(1):e12-22. doi: 10.1111/j.1755-3768.2010.02040.x. Epub 2010 Nov 25.</t>
  </si>
  <si>
    <t>Brión M</t>
  </si>
  <si>
    <t>PMC5745031</t>
  </si>
  <si>
    <t>NIHMS918759</t>
  </si>
  <si>
    <t>10.1111/j.1755-3768.2010.02040.x</t>
  </si>
  <si>
    <t>[Long-term course of visual acuity in patients with cataract surgery]</t>
  </si>
  <si>
    <t>Chiseliţă D, Huţuleac A, Cantemir A, Irod A, Obadă O, Juverdeanu R.</t>
  </si>
  <si>
    <t>Oftalmologia. 2012;56(2):56-62.</t>
  </si>
  <si>
    <t>Prevalence of ocular diseases in South Carolina</t>
  </si>
  <si>
    <t>Costacou T, Mayer-Davis EJ, Davis RM.</t>
  </si>
  <si>
    <t>J S C Med Assoc. 2000 Jun;96(6):251-6.</t>
  </si>
  <si>
    <t>Costacou T</t>
  </si>
  <si>
    <t>J S C Med Assoc</t>
  </si>
  <si>
    <t>HTRA1 variant confers similar risks to geographic atrophy and neovascular age-related macular degeneration</t>
  </si>
  <si>
    <t>Cameron DJ, Yang Z, Gibbs D, Chen H, Kaminoh Y, Jorgensen A, Zeng J, Luo L, Brinton E, Brinton G, Brand JM, Bernstein PS, Zabriskie NA, Tang S, Constantine R, Tong Z, Zhang K.</t>
  </si>
  <si>
    <t>Cell Cycle. 2007 May 2;6(9):1122-5. doi: 10.4161/cc.6.9.4157. Epub 2007 May 16.</t>
  </si>
  <si>
    <t>Cell Cycle</t>
  </si>
  <si>
    <t>10.4161/cc.6.9.4157</t>
  </si>
  <si>
    <t>[Quality of life by limited vision in old age: the example of age-related macula degeneration]</t>
  </si>
  <si>
    <t>Wahl HW, Heyl V, Langer N.</t>
  </si>
  <si>
    <t>Ophthalmologe. 2008 Aug;105(8):735-43. doi: 10.1007/s00347-008-1724-0.</t>
  </si>
  <si>
    <t>Wahl HW</t>
  </si>
  <si>
    <t>10.1007/s00347-008-1724-0</t>
  </si>
  <si>
    <t>Polypoidal choroidal vasculopathy in Italy</t>
  </si>
  <si>
    <t>Scassellati-Sforzolini B, Mariotti C, Bryan R, Yannuzzi LA, Giuliani M, Giovannini A.</t>
  </si>
  <si>
    <t>Retina. 2001;21(2):121-5. doi: 10.1097/00006982-200104000-00004.</t>
  </si>
  <si>
    <t>Scassellati-Sforzolini B</t>
  </si>
  <si>
    <t>10.1097/00006982-200104000-00004</t>
  </si>
  <si>
    <t>A prevalence-based association test for case-control studies</t>
  </si>
  <si>
    <t>Ryckman KK, Jiang L, Li C, Bartlett J, Haines JL, Williams SM.</t>
  </si>
  <si>
    <t>Genet Epidemiol. 2008 Nov;32(7):600-5. doi: 10.1002/gepi.20342.</t>
  </si>
  <si>
    <t>Ryckman KK</t>
  </si>
  <si>
    <t>10.1002/gepi.20342</t>
  </si>
  <si>
    <t>Endothelial function, intima-media thickness, and ankle-brachial index in patients with cataract and age-related macular degeneration</t>
  </si>
  <si>
    <t>Zaliuniene D, Jasinskas V, Jurkevicius R, Gustiene O, Zaliunas R.</t>
  </si>
  <si>
    <t>Eur J Ophthalmol. 2008 May-Jun;18(3):384-91. doi: 10.1177/112067210801800312.</t>
  </si>
  <si>
    <t>Zaliuniene D</t>
  </si>
  <si>
    <t>10.1177/112067210801800312</t>
  </si>
  <si>
    <t>Genetic cardiovascular risk factors and age-related macular degeneration</t>
  </si>
  <si>
    <t>Haas P, Aggermann T, Steindl K, Krugluger W, Pühringer H, Oberkanins C, Frantal S, Binder S.</t>
  </si>
  <si>
    <t>Acta Ophthalmol. 2011 Jun;89(4):335-8. doi: 10.1111/j.1755-3768.2009.01697.x. Epub 2009 Oct 23.</t>
  </si>
  <si>
    <t>Haas P</t>
  </si>
  <si>
    <t>10.1111/j.1755-3768.2009.01697.x</t>
  </si>
  <si>
    <t>Cataract surgery complications in nonagenarians</t>
  </si>
  <si>
    <t>Tseng VL, Greenberg PB, Wu WC, Jiang L, Li E, Kang JM, Scott IU, Friedmann PD.</t>
  </si>
  <si>
    <t>Ophthalmology. 2011 Jul;118(7):1229-35. doi: 10.1016/j.ophtha.2010.11.023. Epub 2011 Mar 9.</t>
  </si>
  <si>
    <t>Tseng VL</t>
  </si>
  <si>
    <t>10.1016/j.ophtha.2010.11.023</t>
  </si>
  <si>
    <t>Causes of blindness and partial sight in the Bradford Metropolitan District from 1980 to 1985</t>
  </si>
  <si>
    <t>Yap M, Weatherill J.</t>
  </si>
  <si>
    <t>Ophthalmic Physiol Opt. 1989 Jul;9(3):289-92. doi: 10.1111/j.1475-1313.1989.tb00908.x.</t>
  </si>
  <si>
    <t>Yap M</t>
  </si>
  <si>
    <t>Ophthalmic Physiol Opt</t>
  </si>
  <si>
    <t>10.1111/j.1475-1313.1989.tb00908.x</t>
  </si>
  <si>
    <t>[Vision abnormalities associated to smoking. A systematic review related to a clinical case]</t>
  </si>
  <si>
    <t>Sansores RH, Ramírez-Venegas A, Pérez-Bautista O, Bustos M.</t>
  </si>
  <si>
    <t>Rev Invest Clin. 2012 Jan-Feb;64(1):89-101.</t>
  </si>
  <si>
    <t>Sansores RH</t>
  </si>
  <si>
    <t>Rev Invest Clin</t>
  </si>
  <si>
    <t>Causes of low vision and blindness in rural Indonesia</t>
  </si>
  <si>
    <t>Saw SM, Husain R, Gazzard GM, Koh D, Widjaja D, Tan DT.</t>
  </si>
  <si>
    <t>Br J Ophthalmol. 2003 Sep;87(9):1075-8. doi: 10.1136/bjo.87.9.1075.</t>
  </si>
  <si>
    <t>Saw SM</t>
  </si>
  <si>
    <t>PMC1771857</t>
  </si>
  <si>
    <t>10.1136/bjo.87.9.1075</t>
  </si>
  <si>
    <t>[Myopia]</t>
  </si>
  <si>
    <t>Helbig H, Joussen A.</t>
  </si>
  <si>
    <t>Klin Monbl Augenheilkd. 2011 Sep;228(9):753. doi: 10.1055/s-0031-1281720. Epub 2011 Sep 12.</t>
  </si>
  <si>
    <t>Helbig H</t>
  </si>
  <si>
    <t>10.1055/s-0031-1281720</t>
  </si>
  <si>
    <t>Complications after photodynamic therapy</t>
  </si>
  <si>
    <t>Schnurrbusch UE, Jochmann C, Einbock W, Wolf S.</t>
  </si>
  <si>
    <t>Arch Ophthalmol. 2005 Oct;123(10):1347-50. doi: 10.1001/archopht.123.10.1347.</t>
  </si>
  <si>
    <t>Schnurrbusch UE</t>
  </si>
  <si>
    <t>10.1001/archopht.123.10.1347</t>
  </si>
  <si>
    <t>A lack of delayed intraocular pressure elevation in patients treated with intravitreal injection of bevacizumab and ranibizumab</t>
  </si>
  <si>
    <t>Wehrli SJ, Tawse K, Levin MH, Zaidi A, Pistilli M, Brucker AJ.</t>
  </si>
  <si>
    <t>Retina. 2012 Jul;32(7):1295-301. doi: 10.1097/IAE.0b013e31823f0c95.</t>
  </si>
  <si>
    <t>Wehrli SJ</t>
  </si>
  <si>
    <t>10.1097/IAE.0b013e31823f0c95</t>
  </si>
  <si>
    <t>Serum carotenoids and risk of age-related macular degeneration in a chinese population sample</t>
  </si>
  <si>
    <t>Zhou H, Zhao X, Johnson EJ, Lim A, Sun E, Yu J, Zhang Y, Liu X, Snellingen T, Shang F, Liu N.</t>
  </si>
  <si>
    <t>Invest Ophthalmol Vis Sci. 2011 Jun 17;52(7):4338-44. doi: 10.1167/iovs.10-6519.</t>
  </si>
  <si>
    <t>Zhou H</t>
  </si>
  <si>
    <t>10.1167/iovs.10-6519</t>
  </si>
  <si>
    <t>The prevalence of eye disease in Leicester: a comparison of adults of Asian and European descent</t>
  </si>
  <si>
    <t>Das BN, Thompson JR, Patel R, Rosenthal AR.</t>
  </si>
  <si>
    <t>J R Soc Med. 1994 Apr;87(4):219-22.</t>
  </si>
  <si>
    <t>Das BN</t>
  </si>
  <si>
    <t>J R Soc Med</t>
  </si>
  <si>
    <t>PMC1294448</t>
  </si>
  <si>
    <t>Low luminance visual dysfunction as a predictor of subsequent visual acuity loss from geographic atrophy in age-related macular degeneration</t>
  </si>
  <si>
    <t>Sunness JS, Rubin GS, Broman A, Applegate CA, Bressler NM, Hawkins BS.</t>
  </si>
  <si>
    <t>Ophthalmology. 2008 Sep;115(9):1480-8, 1488.e1-2. doi: 10.1016/j.ophtha.2008.03.009. Epub 2008 May 16.</t>
  </si>
  <si>
    <t>PMC2730515</t>
  </si>
  <si>
    <t>NIHMS125011</t>
  </si>
  <si>
    <t>10.1016/j.ophtha.2008.03.009</t>
  </si>
  <si>
    <t>Use of statins and angiotensin converting enzyme inhibitors (ACE-Is) and the risk of age-related macular degeneration: nested case-control study</t>
  </si>
  <si>
    <t>Etminan M, Brophy JM, Maberley D.</t>
  </si>
  <si>
    <t>Curr Drug Saf. 2008 Jan;3(1):24-6. doi: 10.2174/157488608783333952.</t>
  </si>
  <si>
    <t>Etminan M</t>
  </si>
  <si>
    <t>Curr Drug Saf</t>
  </si>
  <si>
    <t>10.2174/157488608783333952</t>
  </si>
  <si>
    <t>The prevalence of retinopathy in men with Type 2 diabetes and obstructive sleep apnoea</t>
  </si>
  <si>
    <t>West SD, Groves DC, Lipinski HJ, Nicoll DJ, Mason RH, Scanlon PH, Stradling JR.</t>
  </si>
  <si>
    <t>Diabet Med. 2010 Apr;27(4):423-30. doi: 10.1111/j.1464-5491.2010.02962.x.</t>
  </si>
  <si>
    <t>West SD</t>
  </si>
  <si>
    <t>Diabet Med</t>
  </si>
  <si>
    <t>10.1111/j.1464-5491.2010.02962.x</t>
  </si>
  <si>
    <t>Progression of age-related macular degeneration: prospective assessment of C-reactive protein, interleukin 6, and other cardiovascular biomarkers</t>
  </si>
  <si>
    <t>Seddon JM, George S, Rosner B, Rifai N.</t>
  </si>
  <si>
    <t>Arch Ophthalmol. 2005 Jun;123(6):774-82. doi: 10.1001/archopht.123.6.774.</t>
  </si>
  <si>
    <t>10.1001/archopht.123.6.774</t>
  </si>
  <si>
    <t>[Cooperation with ophthalmologists becomes ever more important -- eyes under pressure]</t>
  </si>
  <si>
    <t>Aumiller J.</t>
  </si>
  <si>
    <t>MMW Fortschr Med. 2005 Jan 13;147(1-2):41, 43-4.</t>
  </si>
  <si>
    <t>Aumiller J</t>
  </si>
  <si>
    <t>MMW Fortschr Med</t>
  </si>
  <si>
    <t>Assessing discrimination of risk prediction rules in a clustered data setting</t>
  </si>
  <si>
    <t>Rosner B, Qiu W, Lee ML.</t>
  </si>
  <si>
    <t>Lifetime Data Anal. 2013 Apr;19(2):242-56. doi: 10.1007/s10985-012-9240-6. Epub 2012 Dec 22.</t>
  </si>
  <si>
    <t>Rosner B</t>
  </si>
  <si>
    <t>Lifetime Data Anal</t>
  </si>
  <si>
    <t>PMC3622772</t>
  </si>
  <si>
    <t>NIHMS431190</t>
  </si>
  <si>
    <t>10.1007/s10985-012-9240-6</t>
  </si>
  <si>
    <t>Profound choroidal hypoperfusion after combined photodynamic therapy and intravitreal triamcinolone acetonide</t>
  </si>
  <si>
    <t>Blaha GR, Wertz FD 3rd, Marx JL.</t>
  </si>
  <si>
    <t>Ophthalmic Surg Lasers Imaging. 2008 Jan-Feb;39(1):6-11. doi: 10.3928/15428877-20080101-02.</t>
  </si>
  <si>
    <t>Blaha GR</t>
  </si>
  <si>
    <t>10.3928/15428877-20080101-02</t>
  </si>
  <si>
    <t>Centrifugal expansion of fundus autofluorescence patterns in Stargardt disease over time</t>
  </si>
  <si>
    <t>Cukras CA, Wong WT, Caruso R, Cunningham D, Zein W, Sieving PA.</t>
  </si>
  <si>
    <t>Arch Ophthalmol. 2012 Feb;130(2):171-9. doi: 10.1001/archophthalmol.2011.332. Epub 2011 Oct 10.</t>
  </si>
  <si>
    <t>Cukras CA</t>
  </si>
  <si>
    <t>PMC3768260</t>
  </si>
  <si>
    <t>NIHMS409064</t>
  </si>
  <si>
    <t>10.1001/archophthalmol.2011.332</t>
  </si>
  <si>
    <t>Results of flexible ranibizumab treatment in age-related macular degeneration and search for parameters with impact on outcome</t>
  </si>
  <si>
    <t>Gerding H, Loukopoulos V, Riese J, Hefner L, Timmermann M.</t>
  </si>
  <si>
    <t>Graefes Arch Clin Exp Ophthalmol. 2011 May;249(5):653-62. doi: 10.1007/s00417-011-1636-6. Epub 2011 Mar 9.</t>
  </si>
  <si>
    <t>10.1007/s00417-011-1636-6</t>
  </si>
  <si>
    <t>[Polypoidal choroidal vasculopathy: clinical and angiographic features]</t>
  </si>
  <si>
    <t>Guyomarch J, Jean-Charles A, Acis D, Donnio A, Richer R, Merle H.</t>
  </si>
  <si>
    <t>J Fr Ophtalmol. 2008 Jun;31(6 Pt 1):579-84. doi: 10.1016/s0181-5512(08)75458-5.</t>
  </si>
  <si>
    <t>Guyomarch J</t>
  </si>
  <si>
    <t>10.1016/s0181-5512(08)75458-5</t>
  </si>
  <si>
    <t>Interleukin gene polymorphisms in age-related macular degeneration</t>
  </si>
  <si>
    <t>Tsai YY, Lin JM, Wan L, Lin HJ, Tsai Y, Lee CC, Tsai CH, Tsai FJ, Tseng SH.</t>
  </si>
  <si>
    <t>Invest Ophthalmol Vis Sci. 2008 Feb;49(2):693-8. doi: 10.1167/iovs.07-0125.</t>
  </si>
  <si>
    <t>Tsai YY</t>
  </si>
  <si>
    <t>10.1167/iovs.07-0125</t>
  </si>
  <si>
    <t>Vascular events in patients with age-related macular degeneration treated with intraocular bevacizumab</t>
  </si>
  <si>
    <t>Sheybani A, Kymes S, Schlief S, Apte R.</t>
  </si>
  <si>
    <t>Retina. 2009 Nov-Dec;29(10):1404-8. doi: 10.1097/IAE.0b013e3181b32d13.</t>
  </si>
  <si>
    <t>Sheybani A</t>
  </si>
  <si>
    <t>10.1097/IAE.0b013e3181b32d13</t>
  </si>
  <si>
    <t>The relationship of dietary omega-3 long-chain polyunsaturated fatty acid intake with incident age-related macular degeneration: AREDS report no. 23</t>
  </si>
  <si>
    <t>SanGiovanni JP, Chew EY, Agrón E, Clemons TE, Ferris FL 3rd, Gensler G, Lindblad AS, Milton RC, Seddon JM, Klein R, Sperduto RD; Age-Related Eye Disease Study Research Group.</t>
  </si>
  <si>
    <t>Arch Ophthalmol. 2008 Sep;126(9):1274-9. doi: 10.1001/archopht.126.9.1274.</t>
  </si>
  <si>
    <t>SanGiovanni JP</t>
  </si>
  <si>
    <t>PMC2812063</t>
  </si>
  <si>
    <t>NIHMS163838</t>
  </si>
  <si>
    <t>10.1001/archopht.126.9.1274</t>
  </si>
  <si>
    <t>Factors affecting patients' pain intensity during in office intravitreal injection procedure</t>
  </si>
  <si>
    <t>Rifkin L, Schaal S.</t>
  </si>
  <si>
    <t>Retina. 2012 Apr;32(4):696-700. doi: 10.1097/IAE.0b013e3182252ad3.</t>
  </si>
  <si>
    <t>Rifkin L</t>
  </si>
  <si>
    <t>10.1097/IAE.0b013e3182252ad3</t>
  </si>
  <si>
    <t>Ranibizumab combined with verteporfin photodynamic therapy in neovascular age-related macular degeneration: year 1 results of the FOCUS Study</t>
  </si>
  <si>
    <t>Heier JS, Boyer DS, Ciulla TA, Ferrone PJ, Jumper JM, Gentile RC, Kotlovker D, Chung CY, Kim RY; FOCUS Study Group.</t>
  </si>
  <si>
    <t>Arch Ophthalmol. 2006 Nov;124(11):1532-42. doi: 10.1001/archopht.124.11.1532.</t>
  </si>
  <si>
    <t>Heier JS</t>
  </si>
  <si>
    <t>10.1001/archopht.124.11.1532</t>
  </si>
  <si>
    <t>Vision-threatening retinal abnormalities in chronic kidney disease stages 3 to 5</t>
  </si>
  <si>
    <t>Deva R, Alias MA, Colville D, Tow FK, Ooi QL, Chew S, Mohamad N, Hutchinson A, Koukouras I, Power DA, Savige J.</t>
  </si>
  <si>
    <t>Clin J Am Soc Nephrol. 2011 Aug;6(8):1866-71. doi: 10.2215/CJN.10321110. Epub 2011 Jul 22.</t>
  </si>
  <si>
    <t>Deva R</t>
  </si>
  <si>
    <t>Clin J Am Soc Nephrol</t>
  </si>
  <si>
    <t>PMC3359545</t>
  </si>
  <si>
    <t>10.2215/CJN.10321110</t>
  </si>
  <si>
    <t>Choroidal blood flow and progression of age-related macular degeneration in the fellow eye in patients with unilateral choroidal neovascularization</t>
  </si>
  <si>
    <t>Boltz A, Luksch A, Wimpissinger B, Maar N, Weigert G, Frantal S, Brannath W, Garhöfer G, Ergun E, Stur M, Schmetterer L.</t>
  </si>
  <si>
    <t>Invest Ophthalmol Vis Sci. 2010 Aug;51(8):4220-5. doi: 10.1167/iovs.09-4968. Epub 2010 May 19.</t>
  </si>
  <si>
    <t>10.1167/iovs.09-4968</t>
  </si>
  <si>
    <t>Self-reported age-related eye diseases and visual impairment in the United States: results of the 2002 national health interview survey</t>
  </si>
  <si>
    <t>Ryskulova A, Turczyn K, Makuc DM, Cotch MF, Klein RJ, Janiszewski R.</t>
  </si>
  <si>
    <t>Am J Public Health. 2008 Mar;98(3):454-61. doi: 10.2105/AJPH.2006.098202. Epub 2008 Jan 30.</t>
  </si>
  <si>
    <t>Ryskulova A</t>
  </si>
  <si>
    <t>PMC2253577</t>
  </si>
  <si>
    <t>10.2105/AJPH.2006.098202</t>
  </si>
  <si>
    <t>Time trends in the incidence and causes of blindness in Israel</t>
  </si>
  <si>
    <t>Skaat A, Chetrit A, Belkin M, Kinori M, Kalter-Leibovici O.</t>
  </si>
  <si>
    <t>Am J Ophthalmol. 2012 Feb;153(2):214-221.e1. doi: 10.1016/j.ajo.2011.08.035.</t>
  </si>
  <si>
    <t>Skaat A</t>
  </si>
  <si>
    <t>10.1016/j.ajo.2011.08.035</t>
  </si>
  <si>
    <t>Cost-effectiveness of vitamin therapy for age-related macular degeneration</t>
  </si>
  <si>
    <t>Rein DB, Saaddine JB, Wittenborn JS, Wirth KE, Hoerger TJ, Narayan KM, Clemons T, Sorensen SW.</t>
  </si>
  <si>
    <t>Ophthalmology. 2007 Jul;114(7):1319-26. doi: 10.1016/j.ophtha.2006.10.041. Epub 2007 Feb 22.</t>
  </si>
  <si>
    <t>10.1016/j.ophtha.2006.10.041</t>
  </si>
  <si>
    <t>Secondary ocular hypertension after intravitreal injection of 4 mg of triamcinolone acetonide: incidence and risk factors</t>
  </si>
  <si>
    <t>Vasconcelos-Santos DV, Nehemy PG, Schachat AP, Nehemy MB.</t>
  </si>
  <si>
    <t>Retina. 2008 Apr;28(4):573-80. doi: 10.1097/IAE.0b013e31816079e8.</t>
  </si>
  <si>
    <t>Vasconcelos-Santos DV</t>
  </si>
  <si>
    <t>10.1097/IAE.0b013e31816079e8</t>
  </si>
  <si>
    <t>Sensory and demographic characteristics of deafblindness rehabilitation clients in Montréal, Canada</t>
  </si>
  <si>
    <t>Wittich W, Watanabe DH, Gagné JP.</t>
  </si>
  <si>
    <t>Ophthalmic Physiol Opt. 2012 May;32(3):242-51. doi: 10.1111/j.1475-1313.2012.00897.x. Epub 2012 Feb 21.</t>
  </si>
  <si>
    <t>Wittich W</t>
  </si>
  <si>
    <t>10.1111/j.1475-1313.2012.00897.x</t>
  </si>
  <si>
    <t>The ARMS2 A69S variant and bilateral advanced age-related macular degeneration</t>
  </si>
  <si>
    <t>Schwartz SG, Agarwal A, Kovach JL, Gallins PJ, Cade W, Postel EA, Wang G, Ayala-Haedo J, Spencer KM, Haines JL, Pericak-Vance MA, Scott WK.</t>
  </si>
  <si>
    <t>Retina. 2012 Sep;32(8):1486-91. doi: 10.1097/IAE.0b013e318240a540.</t>
  </si>
  <si>
    <t>Schwartz SG</t>
  </si>
  <si>
    <t>PMC4269218</t>
  </si>
  <si>
    <t>NIHMS648341</t>
  </si>
  <si>
    <t>10.1097/IAE.0b013e318240a540</t>
  </si>
  <si>
    <t>North Carolina macular dystrophy: clinicopathologic correlation</t>
  </si>
  <si>
    <t>Voo I, Glasgow BJ, Flannery J, Udar N, Small KW.</t>
  </si>
  <si>
    <t>Am J Ophthalmol. 2001 Dec;132(6):933-5.</t>
  </si>
  <si>
    <t>Voo I</t>
  </si>
  <si>
    <t>Visual outcomes for high myopic patients with or without myopic maculopathy: a 10 year follow up study</t>
  </si>
  <si>
    <t>Shih YF, Ho TC, Hsiao CK, Lin LL.</t>
  </si>
  <si>
    <t>Br J Ophthalmol. 2006 May;90(5):546-50. doi: 10.1136/bjo.2005.081992.</t>
  </si>
  <si>
    <t>Shih YF</t>
  </si>
  <si>
    <t>PMC1857055</t>
  </si>
  <si>
    <t>10.1136/bjo.2005.081992</t>
  </si>
  <si>
    <t>Bevacizumab treatment for choroidal neovascularization due to age-related macular degeneration in Japanese patients</t>
  </si>
  <si>
    <t>Suzuki M, Gomi F, Sawa M, Tsujikawa M, Sakaguchi H.</t>
  </si>
  <si>
    <t>Jpn J Ophthalmol. 2010 Mar;54(2):124-8. doi: 10.1007/s10384-009-0775-3. Epub 2010 Apr 18.</t>
  </si>
  <si>
    <t>Suzuki M</t>
  </si>
  <si>
    <t>10.1007/s10384-009-0775-3</t>
  </si>
  <si>
    <t>Risk of macular degeneration in users of statins: cross sectional study</t>
  </si>
  <si>
    <t>Hall NF, Gale CR, Syddall H, Phillips DI, Martyn CN.</t>
  </si>
  <si>
    <t>BMJ. 2001 Aug 18;323(7309):375-6. doi: 10.1136/bmj.323.7309.375.</t>
  </si>
  <si>
    <t>Hall NF</t>
  </si>
  <si>
    <t>PMC37398</t>
  </si>
  <si>
    <t>10.1136/bmj.323.7309.375</t>
  </si>
  <si>
    <t>Causes of blindness in the adult population of the Republic of Ireland</t>
  </si>
  <si>
    <t>Munier A, Gunning T, Kenny D, O'Keefe M.</t>
  </si>
  <si>
    <t>Br J Ophthalmol. 1998 Jun;82(6):630-3. doi: 10.1136/bjo.82.6.630.</t>
  </si>
  <si>
    <t>Munier A</t>
  </si>
  <si>
    <t>PMC1722638</t>
  </si>
  <si>
    <t>10.1136/bjo.82.6.630</t>
  </si>
  <si>
    <t>Prevalence of blindness and visual impairment in a population of people with diabetes</t>
  </si>
  <si>
    <t>Prasad S, Kamath GG, Jones K, Clearkin LG, Phillips RP.</t>
  </si>
  <si>
    <t>Eye (Lond). 2001 Oct;15(Pt 5):640-3. doi: 10.1038/eye.2001.200.</t>
  </si>
  <si>
    <t>Prasad S</t>
  </si>
  <si>
    <t>10.1038/eye.2001.200</t>
  </si>
  <si>
    <t>Relationship of senile macular degeneration to ocular pigmentation</t>
  </si>
  <si>
    <t>Weiter JJ, Delori FC, Wing GL, Fitch KA.</t>
  </si>
  <si>
    <t>Am J Ophthalmol. 1985 Feb 15;99(2):185-7. doi: 10.1016/0002-9394(85)90230-2.</t>
  </si>
  <si>
    <t>Weiter JJ</t>
  </si>
  <si>
    <t>10.1016/0002-9394(85)90230-2</t>
  </si>
  <si>
    <t>Type 1 (sub-retinal pigment epithelial) neovascularization in central serous chorioretinopathy masquerading as neovascular age-related macular degeneration</t>
  </si>
  <si>
    <t>Fung AT, Yannuzzi LA, Freund KB.</t>
  </si>
  <si>
    <t>Retina. 2012 Oct;32(9):1829-37. doi: 10.1097/IAE.0b013e3182680a66.</t>
  </si>
  <si>
    <t>Fung AT</t>
  </si>
  <si>
    <t>10.1097/IAE.0b013e3182680a66</t>
  </si>
  <si>
    <t>Age-related eye diseases: a review of current treatment and recommendations for low-vision aids</t>
  </si>
  <si>
    <t>Young JS.</t>
  </si>
  <si>
    <t>Home Healthc Nurse. 2008 Sep;26(8):464-71; quiz 472-3. doi: 10.1097/01.NHH.0000335604.38353.e6.</t>
  </si>
  <si>
    <t>Young JS</t>
  </si>
  <si>
    <t>Home Healthc Nurse</t>
  </si>
  <si>
    <t>10.1097/01.NHH.0000335604.38353.e6</t>
  </si>
  <si>
    <t>Dietary compound score and risk of age-related macular degeneration in the age-related eye disease study</t>
  </si>
  <si>
    <t>Ophthalmology. 2009 May;116(5):939-46. doi: 10.1016/j.ophtha.2008.12.025.</t>
  </si>
  <si>
    <t>PMC3753024</t>
  </si>
  <si>
    <t>NIHMS114018</t>
  </si>
  <si>
    <t>10.1016/j.ophtha.2008.12.025</t>
  </si>
  <si>
    <t>Macular pigment optical density in wet age-related macular degeneration among Indians</t>
  </si>
  <si>
    <t>Raman R, Biswas S, Vaitheeswaran K, Sharma T.</t>
  </si>
  <si>
    <t>Eye (Lond). 2012 Aug;26(8):1052-7. doi: 10.1038/eye.2012.86. Epub 2012 May 25.</t>
  </si>
  <si>
    <t>Raman R</t>
  </si>
  <si>
    <t>PMC3420056</t>
  </si>
  <si>
    <t>10.1038/eye.2012.86</t>
  </si>
  <si>
    <t>Prevalence of macular pattern dystrophy in maternally inherited diabetes and deafness. GEDIAM Group</t>
  </si>
  <si>
    <t>Massin P, Virally-Monod M, Vialettes B, Paques M, Gin H, Porokhov B, Caillat-Zucman S, Froguel P, Paquis-Fluckinger V, Gaudric A, Guillausseau PJ.</t>
  </si>
  <si>
    <t>Ophthalmology. 1999 Sep;106(9):1821-7. doi: 10.1016/s0161-6420(99)90356-1.</t>
  </si>
  <si>
    <t>Massin P</t>
  </si>
  <si>
    <t>10.1016/s0161-6420(99)90356-1</t>
  </si>
  <si>
    <t>Risk alleles in CFH and ARMS2 are independently associated with systemic complement activation in age-related macular degeneration</t>
  </si>
  <si>
    <t>Smailhodzic D, Klaver CC, Klevering BJ, Boon CJ, Groenewoud JM, Kirchhof B, Daha MR, den Hollander AI, Hoyng CB.</t>
  </si>
  <si>
    <t>Ophthalmology. 2012 Feb;119(2):339-46. doi: 10.1016/j.ophtha.2011.07.056. Epub 2011 Nov 30.</t>
  </si>
  <si>
    <t>Smailhodzic D</t>
  </si>
  <si>
    <t>10.1016/j.ophtha.2011.07.056</t>
  </si>
  <si>
    <t>[Retinal damage by (hydroxy)chloroquine intake: published evidence for an efficient ophthalmological follow-up]</t>
  </si>
  <si>
    <t>Pluta JP, Rüther K.</t>
  </si>
  <si>
    <t>Klin Monbl Augenheilkd. 2009 Nov;226(11):891-6. doi: 10.1055/s-0028-1109881. Epub 2009 Nov 13.</t>
  </si>
  <si>
    <t>Pluta JP</t>
  </si>
  <si>
    <t>10.1055/s-0028-1109881</t>
  </si>
  <si>
    <t>Sustained elevation of intraocular pressure after intravitreal injections of bevacizumab in eyes with neovascular age-related macular degeneration</t>
  </si>
  <si>
    <t>Mathalone N, Arodi-Golan A, Sar S, Wolfson Y, Shalem M, Lavi I, Geyer O.</t>
  </si>
  <si>
    <t>Graefes Arch Clin Exp Ophthalmol. 2012 Oct;250(10):1435-40. doi: 10.1007/s00417-012-1981-0. Epub 2012 Mar 21.</t>
  </si>
  <si>
    <t>Mathalone N</t>
  </si>
  <si>
    <t>10.1007/s00417-012-1981-0</t>
  </si>
  <si>
    <t>Associations of cataract with antioxidant enzymes and other risk factors: the French Age-Related Eye Diseases (POLA) Prospective Study</t>
  </si>
  <si>
    <t>Delcourt C, Carrière I, Delage M, Descomps B, Cristol JP, Papoz L.</t>
  </si>
  <si>
    <t>Ophthalmology. 2003 Dec;110(12):2318-26. doi: 10.1016/s0161-6420(03)00713-9.</t>
  </si>
  <si>
    <t>10.1016/s0161-6420(03)00713-9</t>
  </si>
  <si>
    <t>Transpupillary thermotherapy in chinese patients with choroidal neovascularization secondary to age-related macular degeneration: emphasis on the influence of power setting</t>
  </si>
  <si>
    <t>Kuo HK, Kao MT, Chen YJ, Chen CH, Wu PC, Kao ML.</t>
  </si>
  <si>
    <t>Ophthalmologica. 2008;222(2):117-22. doi: 10.1159/000112629. Epub 2008 Feb 22.</t>
  </si>
  <si>
    <t>Kuo HK</t>
  </si>
  <si>
    <t>10.1159/000112629</t>
  </si>
  <si>
    <t>Community-based recruitment strategies for a longitudinal interventional study: the VECAT experience</t>
  </si>
  <si>
    <t>Garrett SK, Thomas AP, Cicuttini F, Silagy C, Taylor HR, McNeil JJ.</t>
  </si>
  <si>
    <t>J Clin Epidemiol. 2000 May;53(5):541-8. doi: 10.1016/s0895-4356(99)00153-5.</t>
  </si>
  <si>
    <t>10.1016/s0895-4356(99)00153-5</t>
  </si>
  <si>
    <t>PRPH2 (Peripherin/RDS) mutations associated with different macular dystrophies in a Spanish population: a new mutation</t>
  </si>
  <si>
    <t>Coco RM, Tellería JJ, Sanabria MR, Rodríguez-Rúa E, García MT.</t>
  </si>
  <si>
    <t>Eur J Ophthalmol. 2010 Jul-Aug;20(4):724-32. doi: 10.1177/112067211002000413.</t>
  </si>
  <si>
    <t>Coco RM</t>
  </si>
  <si>
    <t>10.1177/112067211002000413</t>
  </si>
  <si>
    <t>[Characteristics of patients with wet age-related macular degeneration and low intake of lutein and zeaxanthin]</t>
  </si>
  <si>
    <t>Olea JL, Aragón JA, Zapata ME, Tur JA.</t>
  </si>
  <si>
    <t>Arch Soc Esp Oftalmol. 2012 Apr;87(4):112-8. doi: 10.1016/j.oftal.2011.10.007. Epub 2012 Mar 14.</t>
  </si>
  <si>
    <t>10.1016/j.oftal.2011.10.007</t>
  </si>
  <si>
    <t>Causes of visual impairment and blindness among the middle-aged and elderly in northern Jordan</t>
  </si>
  <si>
    <t>Haddadin A, Ereifej I, Zawaida F, Haddadin H.</t>
  </si>
  <si>
    <t>East Mediterr Health J. 2002 Mar-May;8(2-3):404-8.</t>
  </si>
  <si>
    <t>Haddadin A</t>
  </si>
  <si>
    <t>The role of abnormal vitreomacular adhesion in age-related macular degeneration: spectral optical coherence tomography and surgical results</t>
  </si>
  <si>
    <t>Mojana F, Cheng L, Bartsch DU, Silva GA, Kozak I, Nigam N, Freeman WR.</t>
  </si>
  <si>
    <t>Am J Ophthalmol. 2008 Aug;146(2):218-227. doi: 10.1016/j.ajo.2008.04.027. Epub 2008 Jun 6.</t>
  </si>
  <si>
    <t>Mojana F</t>
  </si>
  <si>
    <t>PMC2735863</t>
  </si>
  <si>
    <t>NIHMS97844</t>
  </si>
  <si>
    <t>10.1016/j.ajo.2008.04.027</t>
  </si>
  <si>
    <t>Post-intravitreal anti-VEGF endophthalmitis in the United Kingdom: incidence, features, risk factors, and outcomes</t>
  </si>
  <si>
    <t>Lyall DA, Tey A, Foot B, Roxburgh ST, Virdi M, Robertson C, MacEwen CJ.</t>
  </si>
  <si>
    <t>Eye (Lond). 2012 Dec;26(12):1517-26. doi: 10.1038/eye.2012.199. Epub 2012 Oct 12.</t>
  </si>
  <si>
    <t>Lyall DA</t>
  </si>
  <si>
    <t>PMC3522835</t>
  </si>
  <si>
    <t>10.1038/eye.2012.199</t>
  </si>
  <si>
    <t>Factors related to poor visual outcome in patients with retinopathy of prematurity after xenon are photocoagulation and/or cryocautery</t>
  </si>
  <si>
    <t>Saito Y.</t>
  </si>
  <si>
    <t>Jpn J Ophthalmol. 1998 Jul-Aug;42(4):335-6. doi: 10.1016/s0021-5155(98)00041-0.</t>
  </si>
  <si>
    <t>Saito Y</t>
  </si>
  <si>
    <t>10.1016/s0021-5155(98)00041-0</t>
  </si>
  <si>
    <t>A Phase IIIb study to evaluate the safety of ranibizumab in subjects with neovascular age-related macular degeneration</t>
  </si>
  <si>
    <t>Boyer DS, Heier JS, Brown DM, Francom SF, Ianchulev T, Rubio RG.</t>
  </si>
  <si>
    <t>Ophthalmology. 2009 Sep;116(9):1731-9. doi: 10.1016/j.ophtha.2009.05.024. Epub 2009 Jul 29.</t>
  </si>
  <si>
    <t>Boyer DS</t>
  </si>
  <si>
    <t>10.1016/j.ophtha.2009.05.024</t>
  </si>
  <si>
    <t>Causes of unsuccessful ranibizumab treatment in exudative age-related macular degeneration in clinical settings</t>
  </si>
  <si>
    <t>Cohen SY, Oubraham H, Uzzan J, Dubois L, Tadayoni R.</t>
  </si>
  <si>
    <t>Retina. 2012 Sep;32(8):1480-5. doi: 10.1097/IAE.0b013e318240a516.</t>
  </si>
  <si>
    <t>10.1097/IAE.0b013e318240a516</t>
  </si>
  <si>
    <t>Evaluation of changes of macular thickness in diabetic retinopathy after cataract surgery</t>
  </si>
  <si>
    <t>Kwon SI, Hwang DJ, Seo JY, Park IW.</t>
  </si>
  <si>
    <t>Korean J Ophthalmol. 2011 Aug;25(4):238-42. doi: 10.3341/kjo.2011.25.4.238. Epub 2011 Jul 22.</t>
  </si>
  <si>
    <t>Kwon SI</t>
  </si>
  <si>
    <t>PMC3149133</t>
  </si>
  <si>
    <t>10.3341/kjo.2011.25.4.238</t>
  </si>
  <si>
    <t>Risk factors for choroidal neovascularization and geographic atrophy in the complications of age-related macular degeneration prevention trial</t>
  </si>
  <si>
    <t>Complications of Age-related Macular Degeneration Prevention Trial (CAPT) Research Group.</t>
  </si>
  <si>
    <t>Ophthalmology. 2008 Sep;115(9):1474-9, 1479.e1-6. doi: 10.1016/j.ophtha.2008.03.008. Epub 2008 May 27.</t>
  </si>
  <si>
    <t>Complications of Age-related Macular Degeneration Prevention Trial (CAPT) Research Group</t>
  </si>
  <si>
    <t>10.1016/j.ophtha.2008.03.008</t>
  </si>
  <si>
    <t>Infectious and noninfectious endophthalmitis after intravitreal bevacizumab</t>
  </si>
  <si>
    <t>Jonas JB, Spandau UH, Rensch F, Von Baltz S, Schlichtenbrede F.</t>
  </si>
  <si>
    <t>J Ocul Pharmacol Ther. 2007 Jun;23(3):240-2. doi: 10.1089/jop.2006.0146.</t>
  </si>
  <si>
    <t>J Ocul Pharmacol Ther</t>
  </si>
  <si>
    <t>10.1089/jop.2006.0146</t>
  </si>
  <si>
    <t>A type of macular degeneration in adult Nigerians; a possible role of chloroquine</t>
  </si>
  <si>
    <t>Obikili AG.</t>
  </si>
  <si>
    <t>East Afr Med J. 1990 Sep;67(9):614-21.</t>
  </si>
  <si>
    <t>Obikili AG</t>
  </si>
  <si>
    <t>Genotype-specific recurrence risks as indicators of the genetic architecture of complex diseases</t>
  </si>
  <si>
    <t>Slatkin M.</t>
  </si>
  <si>
    <t>Am J Hum Genet. 2008 Jul;83(1):120-6. doi: 10.1016/j.ajhg.2008.06.011.</t>
  </si>
  <si>
    <t>Slatkin M</t>
  </si>
  <si>
    <t>PMC2443843</t>
  </si>
  <si>
    <t>10.1016/j.ajhg.2008.06.011</t>
  </si>
  <si>
    <t>Vision health disparities in the United States by race/ethnicity, education, and economic status: findings from two nationally representative surveys</t>
  </si>
  <si>
    <t>Zhang X, Cotch MF, Ryskulova A, Primo SA, Nair P, Chou CF, Geiss LS, Barker LE, Elliott AF, Crews JE, Saaddine JB.</t>
  </si>
  <si>
    <t>Am J Ophthalmol. 2012 Dec;154(6 Suppl):S53-62.e1. doi: 10.1016/j.ajo.2011.08.045.</t>
  </si>
  <si>
    <t>PMC4169111</t>
  </si>
  <si>
    <t>NIHMS417003</t>
  </si>
  <si>
    <t>10.1016/j.ajo.2011.08.045</t>
  </si>
  <si>
    <t>Wong TY, Tikellis G, Sun C, Klein R, Couper DJ, Sharrett AR.</t>
  </si>
  <si>
    <t>Ophthalmology. 2007 Jan;114(1):86-91. doi: 10.1016/j.ophtha.2006.06.039.</t>
  </si>
  <si>
    <t>10.1016/j.ophtha.2006.06.039</t>
  </si>
  <si>
    <t>[Lens opacities after pars plana vitrectomy in diabetic vitreoretinopathy and macular pucker]</t>
  </si>
  <si>
    <t>Grewing R, Mester U.</t>
  </si>
  <si>
    <t>Fortschr Ophthalmol. 1990;87(5):440-2.</t>
  </si>
  <si>
    <t>Grewing R</t>
  </si>
  <si>
    <t>Fortschr Ophthalmol</t>
  </si>
  <si>
    <t>Polypoidal choroidal vasculopathy and late geographic hyperfluorescence on indocyanine green angiography</t>
  </si>
  <si>
    <t>Kang SW, Chung SE, Shin WJ, Lee JH.</t>
  </si>
  <si>
    <t>Br J Ophthalmol. 2009 Jun;93(6):759-64. doi: 10.1136/bjo.2008.145862. Epub 2009 Mar 19.</t>
  </si>
  <si>
    <t>Kang SW</t>
  </si>
  <si>
    <t>10.1136/bjo.2008.145862</t>
  </si>
  <si>
    <t>[Anti-VEGF therapy of exudative AMD: Prognostic factors for therapy success]</t>
  </si>
  <si>
    <t>Heimes B, Lommatzsch A, Zeimer M, Gutfleisch M, Spital G, Pauleikhoff D.</t>
  </si>
  <si>
    <t>Ophthalmologe. 2011 Feb;108(2):124-31. doi: 10.1007/s00347-010-2210-z.</t>
  </si>
  <si>
    <t>Heimes B</t>
  </si>
  <si>
    <t>10.1007/s00347-010-2210-z</t>
  </si>
  <si>
    <t>Invest Ophthalmol Vis Sci. 2004 Dec;45(12):4273-6. doi: 10.1167/iovs.04-0285.</t>
  </si>
  <si>
    <t>Nirmalan PK</t>
  </si>
  <si>
    <t>10.1167/iovs.04-0285</t>
  </si>
  <si>
    <t>Drusen as risk factors in age-related macular disease</t>
  </si>
  <si>
    <t>Pauleikhoff D, Barondes MJ, Minassian D, Chisholm IH, Bird AC.</t>
  </si>
  <si>
    <t>Am J Ophthalmol. 1990 Jan 15;109(1):38-43. doi: 10.1016/s0002-9394(14)75576-x.</t>
  </si>
  <si>
    <t>10.1016/s0002-9394(14)75576-x</t>
  </si>
  <si>
    <t>Association of complement factor H Y402H gene polymorphism with Alzheimer's disease</t>
  </si>
  <si>
    <t>Zetterberg M, Landgren S, Andersson ME, Palmér MS, Gustafson DR, Skoog I, Minthon L, Thelle DS, Wallin A, Bogdanovic N, Andreasen N, Blennow K, Zetterberg H.</t>
  </si>
  <si>
    <t>Am J Med Genet B Neuropsychiatr Genet. 2008 Sep 5;147B(6):720-6. doi: 10.1002/ajmg.b.30668.</t>
  </si>
  <si>
    <t>Zetterberg M</t>
  </si>
  <si>
    <t>Am J Med Genet B Neuropsychiatr Genet</t>
  </si>
  <si>
    <t>10.1002/ajmg.b.30668</t>
  </si>
  <si>
    <t>Early changes in glomerular size selectivity in young adults with type 1 diabetes and retinopathy. Results from the Diabetes Incidence Study in Sweden</t>
  </si>
  <si>
    <t>Torffvit O, Eriksson JW, Henricsson M, Sundkvist G, Arnqvist HJ, Blohmé G, Bolinder J, Nyström L, Ostman J, Svensson M.</t>
  </si>
  <si>
    <t>J Diabetes Complications. 2007 Jul-Aug;21(4):246-51. doi: 10.1016/j.jdiacomp.2006.01.002.</t>
  </si>
  <si>
    <t>Torffvit O</t>
  </si>
  <si>
    <t>J Diabetes Complications</t>
  </si>
  <si>
    <t>10.1016/j.jdiacomp.2006.01.002</t>
  </si>
  <si>
    <t>Factors related to poor visual outcome in patients with retinopathy of prematurity after xenon arc photocoagulation and/or cryocautery</t>
  </si>
  <si>
    <t>Matsuo T, Noso-Fujimoto M, Matsuo N.</t>
  </si>
  <si>
    <t>Jpn J Ophthalmol. 1997 Nov-Dec;41(6):428-35. doi: 10.1016/s0021-5155(97)00077-4.</t>
  </si>
  <si>
    <t>Matsuo T</t>
  </si>
  <si>
    <t>10.1016/s0021-5155(97)00077-4</t>
  </si>
  <si>
    <t>Fundus autofluorescence in polypoidal choroidal vasculopathy</t>
  </si>
  <si>
    <t>Yamagishi T, Koizumi H, Yamazaki T, Kinoshita S.</t>
  </si>
  <si>
    <t>Ophthalmology. 2012 Aug;119(8):1650-7. doi: 10.1016/j.ophtha.2012.02.016. Epub 2012 Apr 17.</t>
  </si>
  <si>
    <t>Yamagishi T</t>
  </si>
  <si>
    <t>10.1016/j.ophtha.2012.02.016</t>
  </si>
  <si>
    <t>The heritability of macular response to supplemental lutein and zeaxanthin: a classic twin study</t>
  </si>
  <si>
    <t>Hammond CJ, Liew SH, Van Kuijk FJ, Beatty S, Nolan JM, Spector TD, Gilbert CE.</t>
  </si>
  <si>
    <t>Invest Ophthalmol Vis Sci. 2012 Jul 26;53(8):4963-8. doi: 10.1167/iovs.12-9618.</t>
  </si>
  <si>
    <t>PMC3410678</t>
  </si>
  <si>
    <t>10.1167/iovs.12-9618</t>
  </si>
  <si>
    <t>Verteporfin plus ranibizumab for choroidal neovascularization in age-related macular degeneration: twelve-month MONT BLANC study results</t>
  </si>
  <si>
    <t>Larsen M, Schmidt-Erfurth U, Lanzetta P, Wolf S, Simader C, Tokaji E, Pilz S, Weisberger A; MONT BLANC Study Group.</t>
  </si>
  <si>
    <t>Ophthalmology. 2012 May;119(5):992-1000. doi: 10.1016/j.ophtha.2012.02.002. Epub 2012 Mar 17.</t>
  </si>
  <si>
    <t>Larsen M</t>
  </si>
  <si>
    <t>10.1016/j.ophtha.2012.02.002</t>
  </si>
  <si>
    <t>Age and sex distribution of some retinal macular diseases: senile and presenile macular degeneration and central serous retinitis</t>
  </si>
  <si>
    <t>Knave B, Tengroth B, Voss M.</t>
  </si>
  <si>
    <t>Acta Ophthalmol Suppl. 1984;161:95-103. doi: 10.1111/j.1755-3768.1984.tb06789.x.</t>
  </si>
  <si>
    <t>Knave B</t>
  </si>
  <si>
    <t>Acta Ophthalmol Suppl</t>
  </si>
  <si>
    <t>10.1111/j.1755-3768.1984.tb06789.x</t>
  </si>
  <si>
    <t>High temperature requirement factor A1 (HTRA1) gene regulates angiogenesis through transforming growth factor-β family member growth differentiation factor 6</t>
  </si>
  <si>
    <t>Zhang L, Lim SL, Du H, Zhang M, Kozak I, Hannum G, Wang X, Ouyang H, Hughes G, Zhao L, Zhu X, Lee C, Su Z, Zhou X, Shaw R, Geum D, Wei X, Zhu J, Ideker T, Oka C, Wang N, Yang Z, Shaw PX, Zhang K.</t>
  </si>
  <si>
    <t>J Biol Chem. 2012 Jan 6;287(2):1520-6. doi: 10.1074/jbc.M111.275990. Epub 2011 Nov 2.</t>
  </si>
  <si>
    <t>Zhang L</t>
  </si>
  <si>
    <t>J Biol Chem</t>
  </si>
  <si>
    <t>PMC3256864</t>
  </si>
  <si>
    <t>10.1074/jbc.M111.275990</t>
  </si>
  <si>
    <t>Characteristics of patients losing vision after 2 years of monthly dosing in the phase III ranibizumab clinical trials</t>
  </si>
  <si>
    <t>Rosenfeld PJ, Shapiro H, Tuomi L, Webster M, Elledge J, Blodi B; MARINA and ANCHOR Study Groups.</t>
  </si>
  <si>
    <t>Ophthalmology. 2011 Mar;118(3):523-30. doi: 10.1016/j.ophtha.2010.07.011.</t>
  </si>
  <si>
    <t>Rosenfeld PJ</t>
  </si>
  <si>
    <t>10.1016/j.ophtha.2010.07.011</t>
  </si>
  <si>
    <t>Vascularized retinal pigment epithelial detachment in age-related macular degeneration: treatment and RPE tear incidence</t>
  </si>
  <si>
    <t>Introini U, Torres Gimeno A, Scotti F, Setaccioli M, Giatsidis S, Bandello F.</t>
  </si>
  <si>
    <t>Graefes Arch Clin Exp Ophthalmol. 2012 Sep;250(9):1283-92. doi: 10.1007/s00417-012-1955-2. Epub 2012 Feb 21.</t>
  </si>
  <si>
    <t>Introini U</t>
  </si>
  <si>
    <t>10.1007/s00417-012-1955-2</t>
  </si>
  <si>
    <t>Photodynamic therapy combined with low-dose intravitreal triamcinolone acetonide for age-related macular degeneration refractory to photodynamic therapy alone</t>
  </si>
  <si>
    <t>Iwama D, Otani A, Sasahara M, Yodoi Y, Gotoh N, Tamura H, Tsujikawa A, Yoshimura N.</t>
  </si>
  <si>
    <t>Br J Ophthalmol. 2008 Oct;92(10):1352-6. doi: 10.1136/bjo.2008.141754. Epub 2008 Jul 28.</t>
  </si>
  <si>
    <t>Iwama D</t>
  </si>
  <si>
    <t>10.1136/bjo.2008.141754</t>
  </si>
  <si>
    <t>Effect of lutein and zeaxanthin on macular pigment and visual function in patients with early age-related macular degeneration</t>
  </si>
  <si>
    <t>Ma L, Yan SF, Huang YM, Lu XR, Qian F, Pang HL, Xu XR, Zou ZY, Dong PC, Xiao X, Wang X, Sun TT, Dou HL, Lin XM.</t>
  </si>
  <si>
    <t>Ophthalmology. 2012 Nov;119(11):2290-7. doi: 10.1016/j.ophtha.2012.06.014. Epub 2012 Aug 1.</t>
  </si>
  <si>
    <t>Ma L</t>
  </si>
  <si>
    <t>10.1016/j.ophtha.2012.06.014</t>
  </si>
  <si>
    <t>Chloroquine-induced bull's eye maculopathy in rheumatoid arthritis: related to disease duration?</t>
  </si>
  <si>
    <t>Shinjo SK, Maia OO Jr, Tizziani VA, Morita C, Kochen JA, Takahashi WY, Laurindo IM.</t>
  </si>
  <si>
    <t>Clin Rheumatol. 2007 Aug;26(8):1248-53. doi: 10.1007/s10067-006-0478-9. Epub 2007 Jan 31.</t>
  </si>
  <si>
    <t>Clin Rheumatol</t>
  </si>
  <si>
    <t>10.1007/s10067-006-0478-9</t>
  </si>
  <si>
    <t>Is drusen area really so important? An assessment of risk of conversion to neovascular AMD based on computerized measurements of drusen</t>
  </si>
  <si>
    <t>Friberg TR, Bilonick RA, Brennen P.</t>
  </si>
  <si>
    <t>Invest Ophthalmol Vis Sci. 2012 Apr 2;53(4):1742-51. doi: 10.1167/iovs.11-9338.</t>
  </si>
  <si>
    <t>PMC3342791</t>
  </si>
  <si>
    <t>10.1167/iovs.11-9338</t>
  </si>
  <si>
    <t>[Factors affecting long-term visual outcome in retinopathy of prematurity treated with xenon photocoagulation and/or cryocautery]</t>
  </si>
  <si>
    <t>Noso M.</t>
  </si>
  <si>
    <t>Nippon Ganka Gakkai Zasshi. 1997 Jun;101(6):503-9.</t>
  </si>
  <si>
    <t>Noso M</t>
  </si>
  <si>
    <t>Prevalence and associations of epiretinal membranes. The Blue Mountains Eye Study, Australia</t>
  </si>
  <si>
    <t>Mitchell P, Smith W, Chey T, Wang JJ, Chang A.</t>
  </si>
  <si>
    <t>Ophthalmology. 1997 Jun;104(6):1033-40. doi: 10.1016/s0161-6420(97)30190-0.</t>
  </si>
  <si>
    <t>10.1016/s0161-6420(97)30190-0</t>
  </si>
  <si>
    <t>[Clinical analysis of macular disease involved by Coats disease]</t>
  </si>
  <si>
    <t>Yang LH, Shi XH, Tian B, Zhou D, Wei WB.</t>
  </si>
  <si>
    <t>Zhonghua Yan Ke Za Zhi. 2009 Nov;45(11):1010-4.</t>
  </si>
  <si>
    <t>Yang LH</t>
  </si>
  <si>
    <t>Incidence of endophthalmitis and use of antibiotic prophylaxis after intravitreal injections</t>
  </si>
  <si>
    <t>Cheung CS, Wong AW, Lui A, Kertes PJ, Devenyi RG, Lam WC.</t>
  </si>
  <si>
    <t>Ophthalmology. 2012 Aug;119(8):1609-14. doi: 10.1016/j.ophtha.2012.02.014. Epub 2012 Apr 4.</t>
  </si>
  <si>
    <t>Cheung CS</t>
  </si>
  <si>
    <t>10.1016/j.ophtha.2012.02.014</t>
  </si>
  <si>
    <t>Comorbid cognitive impairment and functional trajectories in low vision rehabilitation for macular disease</t>
  </si>
  <si>
    <t>Whitson HE, Ansah D, Sanders LL, Whitaker D, Potter GG, Cousins SW, Steffens DC, Landerman LR, Pieper CF, Cohen HJ.</t>
  </si>
  <si>
    <t>Aging Clin Exp Res. 2011 Oct-Dec;23(5-6):343-50. doi: 10.1007/BF03325233.</t>
  </si>
  <si>
    <t>Aging Clin Exp Res</t>
  </si>
  <si>
    <t>PMC3338208</t>
  </si>
  <si>
    <t>NIHMS284172</t>
  </si>
  <si>
    <t>10.1007/BF03325233</t>
  </si>
  <si>
    <t>Association between topical prostaglandin analog use and development of choroidal neovascular membranes in patients with concurrent glaucoma and age-related macular degeneration</t>
  </si>
  <si>
    <t>Scherer WJ.</t>
  </si>
  <si>
    <t>J Ocul Pharmacol Ther. 2006 Apr;22(2):139-44. doi: 10.1089/jop.2006.22.139.</t>
  </si>
  <si>
    <t>Scherer WJ</t>
  </si>
  <si>
    <t>10.1089/jop.2006.22.139</t>
  </si>
  <si>
    <t>Verteporfin plus ranibizumab for choroidal neovascularization in age-related macular degeneration: twelve-month results of the DENALI study</t>
  </si>
  <si>
    <t>Kaiser PK, Boyer DS, Cruess AF, Slakter JS, Pilz S, Weisberger A; DENALI Study Group.</t>
  </si>
  <si>
    <t>Ophthalmology. 2012 May;119(5):1001-10. doi: 10.1016/j.ophtha.2012.02.003. Epub 2012 Mar 22.</t>
  </si>
  <si>
    <t>Kaiser PK</t>
  </si>
  <si>
    <t>10.1016/j.ophtha.2012.02.003</t>
  </si>
  <si>
    <t>Electrophysiological findings in Stargardt's-fundus flavimaculatus disease</t>
  </si>
  <si>
    <t>Stavrou P, Good PA, Misson GP, Kritzinger EE.</t>
  </si>
  <si>
    <t>Eye (Lond). 1998;12 ( Pt 6):953-8. doi: 10.1038/eye.1998.247.</t>
  </si>
  <si>
    <t>Stavrou P</t>
  </si>
  <si>
    <t>10.1038/eye.1998.247</t>
  </si>
  <si>
    <t>The predictive value of subjective symptoms and clinical signs for the presence of treatment-requiring exudative age-related macular degeneration</t>
  </si>
  <si>
    <t>Hessellund A, Larsen DA, Bek T.</t>
  </si>
  <si>
    <t>Acta Ophthalmol. 2012 Aug;90(5):471-5. doi: 10.1111/j.1755-3768.2010.02074.x. Epub 2011 Jan 14.</t>
  </si>
  <si>
    <t>Hessellund A</t>
  </si>
  <si>
    <t>10.1111/j.1755-3768.2010.02074.x</t>
  </si>
  <si>
    <t>Model study of AREDS antioxidant supplementation of AMD compared to Visudyne: a dominant strategy?</t>
  </si>
  <si>
    <t>Trevithick J, Massel D, Robertson JM, Tomany S, Wall R.</t>
  </si>
  <si>
    <t>Ophthalmic Epidemiol. 2004 Dec;11(5):337-46. doi: 10.1080/09286580490888780.</t>
  </si>
  <si>
    <t>Trevithick J</t>
  </si>
  <si>
    <t>10.1080/09286580490888780</t>
  </si>
  <si>
    <t>Prophylactic laser treatment of soft drusen maculopathy: a prospective, randomized Nordic study</t>
  </si>
  <si>
    <t>Frennesson CI, Bek T, Jaakkola A, Nilsson SE; Prophylactic Laser Treatment Study Group.</t>
  </si>
  <si>
    <t>Acta Ophthalmol. 2009 Nov;87(7):720-4. doi: 10.1111/j.1755-3768.2008.01396.x. Epub 2008 Oct 3.</t>
  </si>
  <si>
    <t>10.1111/j.1755-3768.2008.01396.x</t>
  </si>
  <si>
    <t>Risk of hypotony after primary trabeculectomy with antifibrotic agents in a black west African population</t>
  </si>
  <si>
    <t>Singh K, Byrd S, Egbert PR, Budenz D.</t>
  </si>
  <si>
    <t>J Glaucoma. 1998 Apr;7(2):82-5.</t>
  </si>
  <si>
    <t>Singh K</t>
  </si>
  <si>
    <t>J Glaucoma</t>
  </si>
  <si>
    <t>Sustained elevation in intraocular pressure associated with intravitreal bevacizumab injections</t>
  </si>
  <si>
    <t>Kahook MY, Kimura AE, Wong LJ, Ammar DA, Maycotte MA, Mandava N.</t>
  </si>
  <si>
    <t>Ophthalmic Surg Lasers Imaging. 2009 May-Jun;40(3):293-5. doi: 10.3928/15428877-20090430-12.</t>
  </si>
  <si>
    <t>Kahook MY</t>
  </si>
  <si>
    <t>10.3928/15428877-20090430-12</t>
  </si>
  <si>
    <t>Drusen and 'choroidal filling defects': a cross-sectional survey</t>
  </si>
  <si>
    <t>Staurenghi G, Bottoni F, Lonati C, Autelitano A, Orzalesi N.</t>
  </si>
  <si>
    <t>Ophthalmologica. 1992;205(4):178-86. doi: 10.1159/000310337.</t>
  </si>
  <si>
    <t>Staurenghi G</t>
  </si>
  <si>
    <t>10.1159/000310337</t>
  </si>
  <si>
    <t>[Focal proliferations of retinal pigment epithelium. Risk factor in senile macular degeneration]</t>
  </si>
  <si>
    <t>Pauleikhoff D, Knebel C, Peuser M, Wessing A.</t>
  </si>
  <si>
    <t>Ophthalmologe. 1997 Dec;94(12):882-8. doi: 10.1007/s003470050216.</t>
  </si>
  <si>
    <t>10.1007/s003470050216</t>
  </si>
  <si>
    <t>Prevalence and causes of blindness and visual impairment in Bangladeshi adults: results of the National Blindness and Low Vision Survey of Bangladesh</t>
  </si>
  <si>
    <t>Dineen BP, Bourne RR, Ali SM, Huq DM, Johnson GJ.</t>
  </si>
  <si>
    <t>Br J Ophthalmol. 2003 Jul;87(7):820-8. doi: 10.1136/bjo.87.7.820.</t>
  </si>
  <si>
    <t>Dineen BP</t>
  </si>
  <si>
    <t>PMC1771736</t>
  </si>
  <si>
    <t>10.1136/bjo.87.7.820</t>
  </si>
  <si>
    <t>Prevalence of diabetic eye disease in an inner city population: the Liverpool Diabetic Eye Study</t>
  </si>
  <si>
    <t>Broadbent DM, Scott JA, Vora JP, Harding SP.</t>
  </si>
  <si>
    <t>Eye (Lond). 1999 Apr;13 ( Pt 2):160-5. doi: 10.1038/eye.1999.43.</t>
  </si>
  <si>
    <t>Broadbent DM</t>
  </si>
  <si>
    <t>10.1038/eye.1999.43</t>
  </si>
  <si>
    <t>Bevacizumab for neovascular age-related macular degeneration in China</t>
  </si>
  <si>
    <t>Li X, Hu Y, Sun X, Zhang J, Zhang M; Neovascular Age-Related Macular Degeneration Treatment Trial Using Bevacizumab (NATTB).</t>
  </si>
  <si>
    <t>Ophthalmology. 2012 Oct;119(10):2087-93. doi: 10.1016/j.ophtha.2012.05.016. Epub 2012 Jul 20.</t>
  </si>
  <si>
    <t>Li X</t>
  </si>
  <si>
    <t>10.1016/j.ophtha.2012.05.016</t>
  </si>
  <si>
    <t>Genetic, behavioral, and sociodemographic risk factors for second eye progression in age-related macular degeneration</t>
  </si>
  <si>
    <t>Lechanteur YT, van de Ven JP, Smailhodzic D, Boon CJ, Klevering BJ, Fauser S, Groenewoud JM, van der Wilt GJ, den Hollander AI, Hoyng CB.</t>
  </si>
  <si>
    <t>Invest Ophthalmol Vis Sci. 2012 Aug 24;53(9):5846-52. doi: 10.1167/iovs.11-7731.</t>
  </si>
  <si>
    <t>Lechanteur YT</t>
  </si>
  <si>
    <t>10.1167/iovs.11-7731</t>
  </si>
  <si>
    <t>[Panretinal photocoagulation with argon laser--material from the Eye Clinic in Wroclaw in 1991-1994]</t>
  </si>
  <si>
    <t>Nizankowska MH, Oficjalska-Młyńczak J, Lukasik-Czerek A, Popiela G, Zajac-Pytrus H, Turno-Krecicka A.</t>
  </si>
  <si>
    <t>Klin Oczna. 1995 Sep-Oct;97(9-10):279-81.</t>
  </si>
  <si>
    <t>Nizankowska MH</t>
  </si>
  <si>
    <t>Peripapillary dark choroid ring as a helpful diagnostic sign in advanced stargardt disease</t>
  </si>
  <si>
    <t>Jayasundera T, Rhoades W, Branham K, Niziol LM, Musch DC, Heckenlively JR.</t>
  </si>
  <si>
    <t>Am J Ophthalmol. 2010 Apr;149(4):656-660.e2. doi: 10.1016/j.ajo.2009.11.005. Epub 2010 Feb 6.</t>
  </si>
  <si>
    <t>Jayasundera T</t>
  </si>
  <si>
    <t>10.1016/j.ajo.2009.11.005</t>
  </si>
  <si>
    <t>Plasma antiphospholipid antibody levels in age-related macular degeneration</t>
  </si>
  <si>
    <t>Özkan B, Karabaş LV, Altıntaş Ö, Tamer GS, Yüksel N, Çağlar Y.</t>
  </si>
  <si>
    <t>Can J Ophthalmol. 2012 Jun;47(3):264-8. doi: 10.1016/j.jcjo.2012.03.016. Epub 2012 May 12.</t>
  </si>
  <si>
    <t>Özkan B</t>
  </si>
  <si>
    <t>10.1016/j.jcjo.2012.03.016</t>
  </si>
  <si>
    <t>Choroidal ischemia after photodynamic therapy with verteporfin for choroidal neovascularization</t>
  </si>
  <si>
    <t>Isola V, Pece A, Parodi MB.</t>
  </si>
  <si>
    <t>Am J Ophthalmol. 2006 Oct;142(4):680-3. doi: 10.1016/j.ajo.2006.04.028.</t>
  </si>
  <si>
    <t>Isola V</t>
  </si>
  <si>
    <t>10.1016/j.ajo.2006.04.028</t>
  </si>
  <si>
    <t>Mutations in NMNAT1 cause Leber congenital amaurosis with early-onset severe macular and optic atrophy</t>
  </si>
  <si>
    <t>Perrault I, Hanein S, Zanlonghi X, Serre V, Nicouleau M, Defoort-Delhemmes S, Delphin N, Fares-Taie L, Gerber S, Xerri O, Edelson C, Goldenberg A, Duncombe A, Le Meur G, Hamel C, Silva E, Nitschke P, Calvas P, Munnich A, Roche O, Dollfus H, Kaplan J, Rozet JM.</t>
  </si>
  <si>
    <t>Nat Genet. 2012 Sep;44(9):975-7. doi: 10.1038/ng.2357. Epub 2012 Jul 29.</t>
  </si>
  <si>
    <t>Perrault I</t>
  </si>
  <si>
    <t>Nat Genet</t>
  </si>
  <si>
    <t>10.1038/ng.2357</t>
  </si>
  <si>
    <t>Trends in yield and effects of screening intervals during 17 years of a large UK community-based diabetic retinopathy screening programme</t>
  </si>
  <si>
    <t>Misra A, Bachmann MO, Greenwood RH, Jenkins C, Shaw A, Barakat O, Flatman M, Jones CD.</t>
  </si>
  <si>
    <t>Diabet Med. 2009 Oct;26(10):1040-7. doi: 10.1111/j.1464-5491.2009.02820.x.</t>
  </si>
  <si>
    <t>Misra A</t>
  </si>
  <si>
    <t>10.1111/j.1464-5491.2009.02820.x</t>
  </si>
  <si>
    <t>Incidence of neovascularization in the fellow eye of patients with unilateral retinal angiomatous proliferation</t>
  </si>
  <si>
    <t>Campa C, Harding SP, Pearce IA, Beare NA, Briggs MC, Heimann H.</t>
  </si>
  <si>
    <t>Eye (Lond). 2010 Oct;24(10):1585-9. doi: 10.1038/eye.2010.88. Epub 2010 Jun 11.</t>
  </si>
  <si>
    <t>Campa C</t>
  </si>
  <si>
    <t>10.1038/eye.2010.88</t>
  </si>
  <si>
    <t>Acute severe visual acuity decrease after photodynamic therapy with verteporfin: case reports from randomized clinical trials-TAP and VIP report no. 3</t>
  </si>
  <si>
    <t>Arnold JJ, Blinder KJ, Bressler NM, Bressler SB, Burdan A, Haynes L, Lim JI, Miller JW, Potter MJ, Reaves A, Rosenfeld PJ, Sickenberg M, Slakter JS, Soubrane G, Strong HA, Stur M; Treatment of Age-Related Macular Degeneration with Photodynamic Therapy Study Group; Verteporfin in Photodynamic Therapy Study Group.</t>
  </si>
  <si>
    <t>Am J Ophthalmol. 2004 Apr;137(4):683-96. doi: 10.1016/j.ajo.2003.11.059.</t>
  </si>
  <si>
    <t>Arnold JJ</t>
  </si>
  <si>
    <t>10.1016/j.ajo.2003.11.059</t>
  </si>
  <si>
    <t>The relationship between retina surgery and preretinal macular fibrosis</t>
  </si>
  <si>
    <t>Kraushar MF, Morse PH.</t>
  </si>
  <si>
    <t>Ophthalmic Surg. 1988 Dec;19(12):843-8.</t>
  </si>
  <si>
    <t>Kraushar MF</t>
  </si>
  <si>
    <t>Ophthalmic Surg</t>
  </si>
  <si>
    <t>Photocoagulation of serous detachments of the retinal pigment epithelium in patients with senile macular disease</t>
  </si>
  <si>
    <t>Ho PC, Namperumalsamy P, Pruett RC.</t>
  </si>
  <si>
    <t>Ann Ophthalmol. 1984 Mar;16(3):213-8.</t>
  </si>
  <si>
    <t>Ho PC</t>
  </si>
  <si>
    <t>Common variants near FRK/COL10A1 and VEGFA are associated with advanced age-related macular degeneration</t>
  </si>
  <si>
    <t>Yu Y, Bhangale TR, Fagerness J, Ripke S, Thorleifsson G, Tan PL, Souied EH, Richardson AJ, Merriam JE, Buitendijk GH, Reynolds R, Raychaudhuri S, Chin KA, Sobrin L, Evangelou E, Lee PH, Lee AY, Leveziel N, Zack DJ, Campochiaro B, Campochiaro P, Smith RT, Barile GR, Guymer RH, Hogg R, Chakravarthy U, Robman LD, Gustafsson O, Sigurdsson H, Ortmann W, Behrens TW, Stefansson K, Uitterlinden AG, van Duijn CM, Vingerling JR, Klaver CC, Allikmets R, Brantley MA Jr, Baird PN, Katsanis N, Thorsteinsdottir U, Ioannidis JP, Daly MJ, Graham RR, Seddon JM.</t>
  </si>
  <si>
    <t>Hum Mol Genet. 2011 Sep 15;20(18):3699-709. doi: 10.1093/hmg/ddr270. Epub 2011 Jun 10.</t>
  </si>
  <si>
    <t>PMC3159552</t>
  </si>
  <si>
    <t>10.1093/hmg/ddr270</t>
  </si>
  <si>
    <t>Characteristics of a paediatric low vision population in a private eye hospital in India</t>
  </si>
  <si>
    <t>Gothwal VK, Herse P.</t>
  </si>
  <si>
    <t>Ophthalmic Physiol Opt. 2000 May;20(3):212-9.</t>
  </si>
  <si>
    <t>Gothwal VK</t>
  </si>
  <si>
    <t>Tumor necrosis factor-α gene polymorphisms in age-related macular degeneration</t>
  </si>
  <si>
    <t>Wan L, Lin HJ, Tsai Y, Lee CC, Tsai CH, Tsai FJ, Tsai YY, Lin JM.</t>
  </si>
  <si>
    <t>Retina. 2010 Nov-Dec;30(10):1595-600. doi: 10.1097/IAE.0b013e3181dc58a6.</t>
  </si>
  <si>
    <t>Wan L</t>
  </si>
  <si>
    <t>10.1097/IAE.0b013e3181dc58a6</t>
  </si>
  <si>
    <t>The Prince of Wales Hospital prospective aphakic macular oedema study</t>
  </si>
  <si>
    <t>McGuinness R, Kennedy I, Gole G.</t>
  </si>
  <si>
    <t>Aust J Ophthalmol. 1980 Aug;8(3):247-51. doi: 10.1111/j.1442-9071.1980.tb00348.x.</t>
  </si>
  <si>
    <t>McGuinness R</t>
  </si>
  <si>
    <t>Aust J Ophthalmol</t>
  </si>
  <si>
    <t>10.1111/j.1442-9071.1980.tb00348.x</t>
  </si>
  <si>
    <t>Trends in registered blindness and its causes over 19 years in Western Australia</t>
  </si>
  <si>
    <t>Yong VK, Morgan WH, Cooper RL, Shaw M, Bremner AP, Bulsara M, Yu DY.</t>
  </si>
  <si>
    <t>Ophthalmic Epidemiol. 2006 Feb;13(1):35-42. doi: 10.1080/09286580500473779.</t>
  </si>
  <si>
    <t>Yong VK</t>
  </si>
  <si>
    <t>10.1080/09286580500473779</t>
  </si>
  <si>
    <t>Categorizing the effect of comorbidity: a qualitative study of individuals' experiences in a low-vision rehabilitation program</t>
  </si>
  <si>
    <t>Whitson HE, Steinhauser K, Ammarell N, Whitaker D, Cousins SW, Ansah D, Sanders LL, Cohen HJ.</t>
  </si>
  <si>
    <t>J Am Geriatr Soc. 2011 Oct;59(10):1802-9. doi: 10.1111/j.1532-5415.2011.03602.x. Epub 2011 Sep 13.</t>
  </si>
  <si>
    <t>PMC3662468</t>
  </si>
  <si>
    <t>NIHMS312752</t>
  </si>
  <si>
    <t>10.1111/j.1532-5415.2011.03602.x</t>
  </si>
  <si>
    <t>The SECURE study: long-term safety of ranibizumab 0.5 mg in neovascular age-related macular degeneration</t>
  </si>
  <si>
    <t>Silva R, Axer-Siegel R, Eldem B, Guymer R, Kirchhof B, Papp A, Seres A, Gekkieva M, Nieweg A, Pilz S; SECURE Study Group.</t>
  </si>
  <si>
    <t>Ophthalmology. 2013 Jan;120(1):130-9. doi: 10.1016/j.ophtha.2012.07.026. Epub 2012 Sep 25.</t>
  </si>
  <si>
    <t>10.1016/j.ophtha.2012.07.026</t>
  </si>
  <si>
    <t>A 32 kb critical region excluding Y402H in CFH mediates risk for age-related macular degeneration</t>
  </si>
  <si>
    <t>Sivakumaran TA, Igo RP Jr, Kidd JM, Itsara A, Kopplin LJ, Chen W, Hagstrom SA, Peachey NS, Francis PJ, Klein ML, Chew EY, Ramprasad VL, Tay WT, Mitchell P, Seielstad M, Stambolian DE, Edwards AO, Lee KE, Leontiev DV, Jun G, Wang Y, Tian L, Qiu F, Henning AK, LaFramboise T, Sen P, Aarthi M, George R, Raman R, Das MK, Vijaya L, Kumaramanickavel G, Wong TY, Swaroop A, Abecasis GR, Klein R, Klein BE, Nickerson DA, Eichler EE, Iyengar SK.</t>
  </si>
  <si>
    <t>PLoS One. 2011;6(10):e25598. doi: 10.1371/journal.pone.0025598. Epub 2011 Oct 12.</t>
  </si>
  <si>
    <t>Sivakumaran TA</t>
  </si>
  <si>
    <t>PMC3192039</t>
  </si>
  <si>
    <t>10.1371/journal.pone.0025598</t>
  </si>
  <si>
    <t>Visual impairment in persons with psychotic disorder</t>
  </si>
  <si>
    <t>Viertiö S, Laitinen A, Perälä J, Saarni SI, Koskinen S, Lönnqvist J, Suvisaari J.</t>
  </si>
  <si>
    <t>Soc Psychiatry Psychiatr Epidemiol. 2007 Nov;42(11):902-8. doi: 10.1007/s00127-007-0252-6. Epub 2007 Sep 10.</t>
  </si>
  <si>
    <t>Viertiö S</t>
  </si>
  <si>
    <t>Soc Psychiatry Psychiatr Epidemiol</t>
  </si>
  <si>
    <t>10.1007/s00127-007-0252-6</t>
  </si>
  <si>
    <t>Submacular haemorrhages after intravitreal bevacizumab for large occult choroidal neovascularisation in age-related macular degeneration</t>
  </si>
  <si>
    <t>Goverdhan SV, Lochhead J.</t>
  </si>
  <si>
    <t>Br J Ophthalmol. 2008 Feb;92(2):210-2. doi: 10.1136/bjo.2007.127902. Epub 2007 Oct 26.</t>
  </si>
  <si>
    <t>Goverdhan SV</t>
  </si>
  <si>
    <t>10.1136/bjo.2007.127902</t>
  </si>
  <si>
    <t>[Complications of intravitreal injections--own experience]</t>
  </si>
  <si>
    <t>Jamrozy-Witkowska A, Kowalska K, Jankowska-Lech I, Terelak-Borys B, Nowosielska A, Grabska-Liberek I.</t>
  </si>
  <si>
    <t>Klin Oczna. 2011;113(4-6):127-31.</t>
  </si>
  <si>
    <t>Jamrozy-Witkowska A</t>
  </si>
  <si>
    <t>Submacular haemorrhage after intravitreal bevacizumab compared with intravitreal ranibizumab in large occult choroidal neovascularization</t>
  </si>
  <si>
    <t>Krishnan R, Goverdhan S, Lochhead J.</t>
  </si>
  <si>
    <t>Clin Exp Ophthalmol. 2009 May;37(4):384-8. doi: 10.1111/j.1442-9071.2009.02043.x.</t>
  </si>
  <si>
    <t>Krishnan R</t>
  </si>
  <si>
    <t>10.1111/j.1442-9071.2009.02043.x</t>
  </si>
  <si>
    <t>Retinal pigment epithelium tears after intravitreal injection of bevacizumab (avastin) for neovascular age-related macular degeneration</t>
  </si>
  <si>
    <t>Ronan SM, Yoganathan P, Chien FY, Corcóstegui IA, Blumenkranz MS, Deramo VA, Elner SG, Fastenberg DA, Johnson MW, López M, Mateo C, Moshfeghi DM, Navarro R, Rosenblatt BJ, Sanislo SR, Saxe SJ, Zacks DN.</t>
  </si>
  <si>
    <t>Retina. 2007 Jun;27(5):535-40. doi: 10.1097/IAE.0b013e3180cc2645.</t>
  </si>
  <si>
    <t>Ronan SM</t>
  </si>
  <si>
    <t>10.1097/IAE.0b013e3180cc2645</t>
  </si>
  <si>
    <t>Exudative macular degeneration and intravitreal triamcinolone: 18 month follow up</t>
  </si>
  <si>
    <t>Challa JK, Gillies MC, Penfold PL, Gyory JF, Hunyor AB, Billson FA.</t>
  </si>
  <si>
    <t>Aust N Z J Ophthalmol. 1998 Nov;26(4):277-81. doi: 10.1111/j.1442-9071.1998.tb01330.x.</t>
  </si>
  <si>
    <t>Challa JK</t>
  </si>
  <si>
    <t>10.1111/j.1442-9071.1998.tb01330.x</t>
  </si>
  <si>
    <t>Markov models for repeated ordinal data</t>
  </si>
  <si>
    <t>Wellmann J.</t>
  </si>
  <si>
    <t>Methods Inf Med. 2006;45(4):414-8.</t>
  </si>
  <si>
    <t>Wellmann J</t>
  </si>
  <si>
    <t>Ocular complications after anti-vascular endothelial growth factor therapy in Medicare patients with age-related macular degeneration</t>
  </si>
  <si>
    <t>Day S, Acquah K, Mruthyunjaya P, Grossman DS, Lee PP, Sloan FA.</t>
  </si>
  <si>
    <t>Am J Ophthalmol. 2011 Aug;152(2):266-72. doi: 10.1016/j.ajo.2011.01.053. Epub 2011 Jun 12.</t>
  </si>
  <si>
    <t>PMC3143287</t>
  </si>
  <si>
    <t>NIHMS303283</t>
  </si>
  <si>
    <t>10.1016/j.ajo.2011.01.053</t>
  </si>
  <si>
    <t>Late results of initially-successfully vitrectomy in diabetes</t>
  </si>
  <si>
    <t>Rice TA, Michels RG, Palmer L.</t>
  </si>
  <si>
    <t>Dev Ophthalmol. 1981;2:286-94.</t>
  </si>
  <si>
    <t>Rice TA</t>
  </si>
  <si>
    <t>Dev Ophthalmol</t>
  </si>
  <si>
    <t>Pneumatic displacement of submacular hemorrhage with or without tissue plasminogen activator</t>
  </si>
  <si>
    <t>Mizutani T, Yasukawa T, Ito Y, Takase A, Hirano Y, Yoshida M, Ogura Y.</t>
  </si>
  <si>
    <t>Graefes Arch Clin Exp Ophthalmol. 2011 Aug;249(8):1153-7. doi: 10.1007/s00417-011-1649-1. Epub 2011 Mar 29.</t>
  </si>
  <si>
    <t>Mizutani T</t>
  </si>
  <si>
    <t>10.1007/s00417-011-1649-1</t>
  </si>
  <si>
    <t>Treatment patterns for neovascular age-related macular degeneration: analysis of 284 380 medicare beneficiaries</t>
  </si>
  <si>
    <t>Curtis LH, Hammill BG, Qualls LG, DiMartino LD, Wang F, Schulman KA, Cousins SW.</t>
  </si>
  <si>
    <t>Am J Ophthalmol. 2012 Jun;153(6):1116-24.e1. doi: 10.1016/j.ajo.2011.11.032. Epub 2012 Feb 8.</t>
  </si>
  <si>
    <t>10.1016/j.ajo.2011.11.032</t>
  </si>
  <si>
    <t>Visual impairment in a rural Appalachian community. Prevalence and causes</t>
  </si>
  <si>
    <t>Dana MR, Tielsch JM, Enger C, Joyce E, Santoli JM, Taylor HR.</t>
  </si>
  <si>
    <t>JAMA. 1990 Nov 14;264(18):2400-5.</t>
  </si>
  <si>
    <t>Dana MR</t>
  </si>
  <si>
    <t>Macular atrophy after combined intravitreal triamcinolone acetonide (IVTA) and photodynamic therapy (PDT) for retinal angiomatous proliferation (RAP)</t>
  </si>
  <si>
    <t>Sutter FK, Kurz-Levin MM, Fleischhauer J, Bösch MM, Barthelmes D, Helbig H.</t>
  </si>
  <si>
    <t>Klin Monbl Augenheilkd. 2006 May;223(5):376-8. doi: 10.1055/s-2006-926564.</t>
  </si>
  <si>
    <t>10.1055/s-2006-926564</t>
  </si>
  <si>
    <t>Cumulative effect of risk alleles in CFH, ARMS2, and VEGFA on the response to ranibizumab treatment in age-related macular degeneration</t>
  </si>
  <si>
    <t>Smailhodzic D, Muether PS, Chen J, Kwestro A, Zhang AY, Omar A, Van de Ven JP, Keunen JE, Kirchhof B, Hoyng CB, Klevering BJ, Koenekoop RK, Fauser S, den Hollander AI.</t>
  </si>
  <si>
    <t>Ophthalmology. 2012 Nov;119(11):2304-11. doi: 10.1016/j.ophtha.2012.05.040. Epub 2012 Jul 26.</t>
  </si>
  <si>
    <t>10.1016/j.ophtha.2012.05.040</t>
  </si>
  <si>
    <t>Intravitreal injections: is there benefit for a theatre setting?</t>
  </si>
  <si>
    <t>Abell RG, Kerr NM, Allen P, Vote BJ.</t>
  </si>
  <si>
    <t>Br J Ophthalmol. 2012 Dec;96(12):1474-8. doi: 10.1136/bjophthalmol-2012-302030. Epub 2012 Sep 27.</t>
  </si>
  <si>
    <t>Abell RG</t>
  </si>
  <si>
    <t>10.1136/bjophthalmol-2012-302030</t>
  </si>
  <si>
    <t>Alleles in the HtrA serine peptidase 1 gene alter the risk of neovascular age-related macular degeneration</t>
  </si>
  <si>
    <t>Deangelis MM, Ji F, Adams S, Morrison MA, Harring AJ, Sweeney MO, Capone A Jr, Miller JW, Dryja TP, Ott J, Kim IK.</t>
  </si>
  <si>
    <t>Ophthalmology. 2008 Jul;115(7):1209-1215.e7. doi: 10.1016/j.ophtha.2007.10.032. Epub 2007 Dec 27.</t>
  </si>
  <si>
    <t>Deangelis MM</t>
  </si>
  <si>
    <t>PMC4242506</t>
  </si>
  <si>
    <t>NIHMS607663</t>
  </si>
  <si>
    <t>10.1016/j.ophtha.2007.10.032</t>
  </si>
  <si>
    <t>[Spontaneous subretinal isolated hematomas or associated with macular degeneration: a retrospective review of 95 cases]</t>
  </si>
  <si>
    <t>Desjardins L, Gerber S, O Berges, IbaZizen MT, Gabriel CL, LeRouic LL, Brisse H.</t>
  </si>
  <si>
    <t>J Fr Ophtalmol. 2009 Nov;32(9):621-8. doi: 10.1016/j.jfo.2009.09.007. Epub 2009 Oct 24.</t>
  </si>
  <si>
    <t>Desjardins L</t>
  </si>
  <si>
    <t>10.1016/j.jfo.2009.09.007</t>
  </si>
  <si>
    <t>Estimating the potential impact of using intravitreal angiostatic agents for wet macular degeneration on service capacity in a large retinal referral centre</t>
  </si>
  <si>
    <t>Cheung CM, Peh KK, Yang Y.</t>
  </si>
  <si>
    <t>Eye (Lond). 2007 Aug;21(8):1121-2. doi: 10.1038/sj.eye.6702874. Epub 2007 May 25.</t>
  </si>
  <si>
    <t>10.1038/sj.eye.6702874</t>
  </si>
  <si>
    <t>Patty L, Wu C, Torres M, Azen S, Varma R; Los Angeles Latino Eye Study Group.</t>
  </si>
  <si>
    <t>Ophthalmology. 2012 Sep;119(9):1725-30. doi: 10.1016/j.ophtha.2012.02.029. Epub 2012 Apr 25.</t>
  </si>
  <si>
    <t>Patty L</t>
  </si>
  <si>
    <t>PMC3413787</t>
  </si>
  <si>
    <t>NIHMS372846</t>
  </si>
  <si>
    <t>10.1016/j.ophtha.2012.02.029</t>
  </si>
  <si>
    <t>[Monotherapy of exudative age-related macular degeneration with ranibizumab in patients at cardiovascular risk. Advantages of ranibizumab compared to a combination with pegaptanib]</t>
  </si>
  <si>
    <t>Matthé E, Sandner D.</t>
  </si>
  <si>
    <t>Ophthalmologe. 2011 Apr;108(4):337-41. doi: 10.1007/s00347-010-2300-y.</t>
  </si>
  <si>
    <t>Matthé E</t>
  </si>
  <si>
    <t>10.1007/s00347-010-2300-y</t>
  </si>
  <si>
    <t>Documentation of intraretinal retinal pigment epithelium migration via high-speed ultrahigh-resolution optical coherence tomography</t>
  </si>
  <si>
    <t>Ho J, Witkin AJ, Liu J, Chen Y, Fujimoto JG, Schuman JS, Duker JS.</t>
  </si>
  <si>
    <t>Ophthalmology. 2011 Apr;118(4):687-93. doi: 10.1016/j.ophtha.2010.08.010. Epub 2010 Nov 20.</t>
  </si>
  <si>
    <t>Ho J</t>
  </si>
  <si>
    <t>PMC3070873</t>
  </si>
  <si>
    <t>NIHMS229777</t>
  </si>
  <si>
    <t>10.1016/j.ophtha.2010.08.010</t>
  </si>
  <si>
    <t>Complications associated with limited macular translocation</t>
  </si>
  <si>
    <t>Fujii GY, Pieramici DJ, Humayun MS, Schachat AP, Reynolds SM, Melia M, De Juan E Jr.</t>
  </si>
  <si>
    <t>Am J Ophthalmol. 2000 Dec;130(6):751-62. doi: 10.1016/s0002-9394(00)00771-6.</t>
  </si>
  <si>
    <t>10.1016/s0002-9394(00)00771-6</t>
  </si>
  <si>
    <t>Association of pattern dystrophy with an HTRA1 single-nucleotide polymorphism</t>
  </si>
  <si>
    <t>Jaouni T, Averbukh E, Burstyn-Cohen T, Grunin M, Banin E, Sharon D, Chowers I.</t>
  </si>
  <si>
    <t>Arch Ophthalmol. 2012 Aug;130(8):987-91. doi: 10.1001/archophthalmol.2012.1483.</t>
  </si>
  <si>
    <t>Jaouni T</t>
  </si>
  <si>
    <t>10.1001/archophthalmol.2012.1483</t>
  </si>
  <si>
    <t>Risk factors for diffuse and focal macular edema</t>
  </si>
  <si>
    <t>Aroca PR, Salvat M, Fernández J, Méndez I.</t>
  </si>
  <si>
    <t>J Diabetes Complications. 2004 Jul-Aug;18(4):211-5. doi: 10.1016/S1056-8727(03)00038-2.</t>
  </si>
  <si>
    <t>Aroca PR</t>
  </si>
  <si>
    <t>10.1016/S1056-8727(03)00038-2</t>
  </si>
  <si>
    <t>[Intravitreous injection: retrospective study on 2028 injections and their side effects]</t>
  </si>
  <si>
    <t>Angulo Bocco MC, Glacet-Bernard A, Zourdani A, Coscas G, Soubrane G.</t>
  </si>
  <si>
    <t>J Fr Ophtalmol. 2008 Sep;31(7):693-8. doi: 10.1016/s0181-5512(08)74383-3.</t>
  </si>
  <si>
    <t>Angulo Bocco MC</t>
  </si>
  <si>
    <t>10.1016/s0181-5512(08)74383-3</t>
  </si>
  <si>
    <t>Same-day administration of verteporfin and ranibizumab 0.5 mg in patients with choroidal neovascularisation due to age-related macular degeneration</t>
  </si>
  <si>
    <t>Schmidt-Erfurth U, Wolf S; PROTECT Study Group.</t>
  </si>
  <si>
    <t>Br J Ophthalmol. 2008 Dec;92(12):1628-35. doi: 10.1136/bjo.2007.135277. Epub 2008 Sep 4.</t>
  </si>
  <si>
    <t>Schmidt-Erfurth U</t>
  </si>
  <si>
    <t>10.1136/bjo.2007.135277</t>
  </si>
  <si>
    <t>The cost of vision loss in Canada. 2. Results</t>
  </si>
  <si>
    <t>Cruess AF, Gordon KD, Bellan L, Mitchell S, Pezzullo ML.</t>
  </si>
  <si>
    <t>Can J Ophthalmol. 2011 Aug;46(4):315-8. doi: 10.1016/j.jcjo.2011.06.006. Epub 2011 Jul 7.</t>
  </si>
  <si>
    <t>10.1016/j.jcjo.2011.06.006</t>
  </si>
  <si>
    <t>Efficacy and safety of recombinant tissue plasminogen activator and gas versus bevacizumab and gas for subretinal haemorrhage</t>
  </si>
  <si>
    <t>Mayer WJ, Hakim I, Haritoglou C, Gandorfer A, Ulbig M, Kampik A, Wolf A.</t>
  </si>
  <si>
    <t>Acta Ophthalmol. 2013 May;91(3):274-8. doi: 10.1111/j.1755-3768.2011.02264.x. Epub 2011 Sep 22.</t>
  </si>
  <si>
    <t>Mayer WJ</t>
  </si>
  <si>
    <t>10.1111/j.1755-3768.2011.02264.x</t>
  </si>
  <si>
    <t>The National Diabetic Retinopathy Laser Treatment Audit. III. Clinical outcomes</t>
  </si>
  <si>
    <t>Bailey CC, Sparrow JM, Grey RH, Cheng H.</t>
  </si>
  <si>
    <t>Eye (Lond). 1999 Apr;13 ( Pt 2):151-9. doi: 10.1038/eye.1999.42.</t>
  </si>
  <si>
    <t>Bailey CC</t>
  </si>
  <si>
    <t>10.1038/eye.1999.42</t>
  </si>
  <si>
    <t>Verteporfin infusion-associated pain</t>
  </si>
  <si>
    <t>Borodoker N, Spaide RF, Maranan L, Murray J, Freund KB, Slakter JS, Sorenson JA, Yannuzzi LA, Guyer DR, Fisher YL.</t>
  </si>
  <si>
    <t>Am J Ophthalmol. 2002 Feb;133(2):211-4. doi: 10.1016/s0002-9394(01)01341-1.</t>
  </si>
  <si>
    <t>Borodoker N</t>
  </si>
  <si>
    <t>10.1016/s0002-9394(01)01341-1</t>
  </si>
  <si>
    <t>Laser treatment in fellow eyes with large drusen: updated findings from a pilot randomized clinical trial</t>
  </si>
  <si>
    <t>Choroidal Neovascularization Prevention Trial Research Group.</t>
  </si>
  <si>
    <t>Ophthalmology. 2003 May;110(5):971-8. doi: 10.1016/S0161-6420(03)00098-8.</t>
  </si>
  <si>
    <t>Choroidal Neovascularization Prevention Trial Research Group</t>
  </si>
  <si>
    <t>10.1016/S0161-6420(03)00098-8</t>
  </si>
  <si>
    <t>Comparison of methods to identify incident cataract in eyes of patients with neovascular maculopathy: Submacular Surgery Trials Report No. 18</t>
  </si>
  <si>
    <t>Submacular Surgery Trials Research Group; Mann AL, Bressler SB, Hawkins BS, Holekamp N, Bressler NM.</t>
  </si>
  <si>
    <t>Ophthalmology. 2008 Jan;115(1):127-33. doi: 10.1016/j.ophtha.2007.03.027. Epub 2007 Jun 14.</t>
  </si>
  <si>
    <t>10.1016/j.ophtha.2007.03.027</t>
  </si>
  <si>
    <t>Goji berry effects on macular characteristics and plasma antioxidant levels</t>
  </si>
  <si>
    <t>Bucheli P, Vidal K, Shen L, Gu Z, Zhang C, Miller LE, Wang J.</t>
  </si>
  <si>
    <t>Optom Vis Sci. 2011 Feb;88(2):257-62. doi: 10.1097/OPX.0b013e318205a18f.</t>
  </si>
  <si>
    <t>Bucheli P</t>
  </si>
  <si>
    <t>10.1097/OPX.0b013e318205a18f</t>
  </si>
  <si>
    <t>Recurrent subretinal neovascularization</t>
  </si>
  <si>
    <t>Sorenson JA, Yannuzzi LA, Shakin JL.</t>
  </si>
  <si>
    <t>Ophthalmology. 1985 Aug;92(8):1059-74.</t>
  </si>
  <si>
    <t>Sorenson JA</t>
  </si>
  <si>
    <t>Progression of retinopathy after change of treatment from oral antihyperglycemic agents to insulin in patients with NIDDM</t>
  </si>
  <si>
    <t>Henricsson M, Janzon L, Groop L.</t>
  </si>
  <si>
    <t>Diabetes Care. 1995 Dec;18(12):1571-6. doi: 10.2337/diacare.18.12.1571.</t>
  </si>
  <si>
    <t>Henricsson M</t>
  </si>
  <si>
    <t>10.2337/diacare.18.12.1571</t>
  </si>
  <si>
    <t>Power function arguments in support of an alternative approach for analyzing management trials</t>
  </si>
  <si>
    <t>Willan AR.</t>
  </si>
  <si>
    <t>Control Clin Trials. 1994 Jun;15(3):211-9. doi: 10.1016/0197-2456(94)90058-2.</t>
  </si>
  <si>
    <t>Willan AR</t>
  </si>
  <si>
    <t>10.1016/0197-2456(94)90058-2</t>
  </si>
  <si>
    <t>Toxic vitreitis outbreak after intravitreal injection</t>
  </si>
  <si>
    <t>Ness T, Feltgen N, Agostini H, Böhringer D, Lubrich B.</t>
  </si>
  <si>
    <t>Retina. 2010 Feb;30(2):332-8. doi: 10.1097/iae.0b013e3181baf691.</t>
  </si>
  <si>
    <t>Ness T</t>
  </si>
  <si>
    <t>10.1097/iae.0b013e3181baf691</t>
  </si>
  <si>
    <t>X-linked retinoschisis: an update</t>
  </si>
  <si>
    <t>Sikkink SK, Biswas S, Parry NR, Stanga PE, Trump D.</t>
  </si>
  <si>
    <t>J Med Genet. 2007 Apr;44(4):225-32. doi: 10.1136/jmg.2006.047340. Epub 2006 Dec 15.</t>
  </si>
  <si>
    <t>Sikkink SK</t>
  </si>
  <si>
    <t>J Med Genet</t>
  </si>
  <si>
    <t>PMC2598044</t>
  </si>
  <si>
    <t>10.1136/jmg.2006.047340</t>
  </si>
  <si>
    <t>The effect of intravitreal triamcinolone on intraocular pressure</t>
  </si>
  <si>
    <t>Kramar M, Vu L, Whitson JT, He YG.</t>
  </si>
  <si>
    <t>Curr Med Res Opin. 2007 Jun;23(6):1253-8. doi: 10.1185/030079907X187946. Epub 2007 Apr 25.</t>
  </si>
  <si>
    <t>Kramar M</t>
  </si>
  <si>
    <t>Curr Med Res Opin</t>
  </si>
  <si>
    <t>10.1185/030079907X187946</t>
  </si>
  <si>
    <t>Characterization of sterile intraocular inflammatory responses after intravitreal bevacizumab injection</t>
  </si>
  <si>
    <t>Chong DY, Anand R, Williams PD, Qureshi JA, Callanan DG.</t>
  </si>
  <si>
    <t>Retina. 2010 Oct;30(9):1432-40. doi: 10.1097/IAE.0b013e3181dc04da.</t>
  </si>
  <si>
    <t>Chong DY</t>
  </si>
  <si>
    <t>10.1097/IAE.0b013e3181dc04da</t>
  </si>
  <si>
    <t>The cost of vision loss in Canada. 1. Methodology</t>
  </si>
  <si>
    <t>Gordon KD, Cruess AF, Bellan L, Mitchell S, Pezzullo ML.</t>
  </si>
  <si>
    <t>Can J Ophthalmol. 2011 Aug;46(4):310-4. doi: 10.1016/j.jcjo.2011.07.001. Epub 2011 Jul 19.</t>
  </si>
  <si>
    <t>Gordon KD</t>
  </si>
  <si>
    <t>10.1016/j.jcjo.2011.07.001</t>
  </si>
  <si>
    <t>Signal quality assessment of retinal optical coherence tomography images</t>
  </si>
  <si>
    <t>Huang Y, Gangaputra S, Lee KE, Narkar AR, Klein R, Klein BE, Meuer SM, Danis RP.</t>
  </si>
  <si>
    <t>Invest Ophthalmol Vis Sci. 2012 Apr 24;53(4):2133-41. doi: 10.1167/iovs.11-8755.</t>
  </si>
  <si>
    <t>Huang Y</t>
  </si>
  <si>
    <t>PMC3995569</t>
  </si>
  <si>
    <t>10.1167/iovs.11-8755</t>
  </si>
  <si>
    <t>[Functional foods or nutritional-dose supplementations: what does the future hold for micronutrition in ophtalmology?]</t>
  </si>
  <si>
    <t>Desmettre T, Lecerf JM.</t>
  </si>
  <si>
    <t>J Fr Ophtalmol. 2005 Mar;28(3):239-42. doi: 10.1016/s0181-5512(05)81049-6.</t>
  </si>
  <si>
    <t>10.1016/s0181-5512(05)81049-6</t>
  </si>
  <si>
    <t>Thrombocytopenia and the risks of intraocular surgery</t>
  </si>
  <si>
    <t>Papamatheakis DG, Demers P, Vachon A, Jaimes LB, Lapointe Y, Harasymowycz PJ.</t>
  </si>
  <si>
    <t>Ophthalmic Surg Lasers Imaging. 2005 Mar-Apr;36(2):103-7.</t>
  </si>
  <si>
    <t>Papamatheakis DG</t>
  </si>
  <si>
    <t>Anaphylaxis following intravenous fluorescein angiography in a vitreoretinal clinic: report of 4 cases</t>
  </si>
  <si>
    <t>Bearelly S, Rao S, Fekrat S.</t>
  </si>
  <si>
    <t>Can J Ophthalmol. 2009 Aug;44(4):444-5. doi: 10.3129/i09-068.</t>
  </si>
  <si>
    <t>Bearelly S</t>
  </si>
  <si>
    <t>10.3129/i09-068</t>
  </si>
  <si>
    <t>Incidence of intraocular pressure spike and other adverse events after vitreoretinal surgery</t>
  </si>
  <si>
    <t>Anderson NG, Fineman MS, Brown GC.</t>
  </si>
  <si>
    <t>Ophthalmology. 2006 Jan;113(1):42-7. doi: 10.1016/j.ophtha.2005.10.010. Epub 2005 Dec 19.</t>
  </si>
  <si>
    <t>Anderson NG</t>
  </si>
  <si>
    <t>10.1016/j.ophtha.2005.10.010</t>
  </si>
  <si>
    <t>Prolongation of choroidal hypofluorescence following combined verteporfin photodynamic therapy and intravitreal triamcinolone acetonide injection</t>
  </si>
  <si>
    <t>Luttrull JK, Spink CJ.</t>
  </si>
  <si>
    <t>Retina. 2007 Jul-Aug;27(6):688-92. doi: 10.1097/IAE.0b013e318030e999.</t>
  </si>
  <si>
    <t>Luttrull JK</t>
  </si>
  <si>
    <t>10.1097/IAE.0b013e318030e999</t>
  </si>
  <si>
    <t>Optical coherence tomography-measured pigment epithelial detachment height as a predictor for retinal pigment epithelial tears associated with intravitreal bevacizumab injections</t>
  </si>
  <si>
    <t>Chan CK, Abraham P, Meyer CH, Kokame GT, Kaiser PK, Rauser ME, Gross JG, Nuthi AS, Lin SG, Daher NS.</t>
  </si>
  <si>
    <t>Retina. 2010 Feb;30(2):203-11. doi: 10.1097/IAE.0b013e3181babda5.</t>
  </si>
  <si>
    <t>Chan CK</t>
  </si>
  <si>
    <t>10.1097/IAE.0b013e3181babda5</t>
  </si>
  <si>
    <t>Intravitreal triamcinolone and elevated intraocular pressure</t>
  </si>
  <si>
    <t>Wingate RJ, Beaumont PE.</t>
  </si>
  <si>
    <t>Aust N Z J Ophthalmol. 1999 Dec;27(6):431-2. doi: 10.1046/j.1440-1606.1999.00238.x.</t>
  </si>
  <si>
    <t>Wingate RJ</t>
  </si>
  <si>
    <t>10.1046/j.1440-1606.1999.00238.x</t>
  </si>
  <si>
    <t>Antimicrobial resistance profiles of ocular and nasal flora in patients undergoing intravitreal injections</t>
  </si>
  <si>
    <t>Alabiad CR, Miller D, Schiffman JC, Davis JL.</t>
  </si>
  <si>
    <t>Am J Ophthalmol. 2011 Dec;152(6):999-1004.e2. doi: 10.1016/j.ajo.2011.05.026. Epub 2011 Aug 20.</t>
  </si>
  <si>
    <t>Alabiad CR</t>
  </si>
  <si>
    <t>10.1016/j.ajo.2011.05.026</t>
  </si>
  <si>
    <t>Bacterial contamination of needles used for intravitreal injections: a prospective, multicenter study</t>
  </si>
  <si>
    <t>Stewart JM, Srivastava SK, Fung AE, Mahmoud TH, Telander DG, Hariprasad SM, Ober MD, Mruthyunjaya P.</t>
  </si>
  <si>
    <t>Ocul Immunol Inflamm. 2011 Feb;19(1):32-8. doi: 10.3109/09273948.2010.520405. Epub 2010 Oct 31.</t>
  </si>
  <si>
    <t>Stewart JM</t>
  </si>
  <si>
    <t>Ocul Immunol Inflamm</t>
  </si>
  <si>
    <t>10.3109/09273948.2010.520405</t>
  </si>
  <si>
    <t>Endophthalmitis after anti-VEGF injections</t>
  </si>
  <si>
    <t>Klein KS, Walsh MK, Hassan TS, Halperin LS, Castellarin AA, Roth D, Driscoll S, Prenner JL.</t>
  </si>
  <si>
    <t>Ophthalmology. 2009 Jun;116(6):1225.e1. doi: 10.1016/j.ophtha.2009.02.031.</t>
  </si>
  <si>
    <t>Klein KS</t>
  </si>
  <si>
    <t>10.1016/j.ophtha.2009.02.031</t>
  </si>
  <si>
    <t>A prospective study of serum lipids and risk of diabetic macular edema in type 1 diabetes</t>
  </si>
  <si>
    <t>Miljanovic B, Glynn RJ, Nathan DM, Manson JE, Schaumberg DA.</t>
  </si>
  <si>
    <t>Diabetes. 2004 Nov;53(11):2883-92. doi: 10.2337/diabetes.53.11.2883.</t>
  </si>
  <si>
    <t>Miljanovic B</t>
  </si>
  <si>
    <t>Diabetes</t>
  </si>
  <si>
    <t>10.2337/diabetes.53.11.2883</t>
  </si>
  <si>
    <t>Rate of serious adverse effects in a series of bevacizumab and ranibizumab injections</t>
  </si>
  <si>
    <t>Sharma S, Johnson D, Abouammoh M, Hollands S, Brissette A.</t>
  </si>
  <si>
    <t>Can J Ophthalmol. 2012 Jun;47(3):275-9. doi: 10.1016/j.jcjo.2012.03.026.</t>
  </si>
  <si>
    <t>Sharma S</t>
  </si>
  <si>
    <t>10.1016/j.jcjo.2012.03.026</t>
  </si>
  <si>
    <t>Evaluation of safety for bilateral same-day intravitreal injections of antivascular endothelial growth factor therapy</t>
  </si>
  <si>
    <t>Lima LH, Zweifel SA, Engelbert M, Sorenson JA, Slakter JS, Cooney MJ, Klancnik JM, Yannuzzi LA, Freund KB.</t>
  </si>
  <si>
    <t>Retina. 2009 Oct;29(9):1213-7. doi: 10.1097/IAE.0b013e3181b32d27.</t>
  </si>
  <si>
    <t>Lima LH</t>
  </si>
  <si>
    <t>10.1097/IAE.0b013e3181b32d27</t>
  </si>
  <si>
    <t>Genetics. Was the Human Genome Project worth the effort?</t>
  </si>
  <si>
    <t>Daiger SP.</t>
  </si>
  <si>
    <t>Science. 2005 Apr 15;308(5720):362-4. doi: 10.1126/science.1111655. Epub 2005 Mar 15.</t>
  </si>
  <si>
    <t>Daiger SP</t>
  </si>
  <si>
    <t>Science</t>
  </si>
  <si>
    <t>PMC2582021</t>
  </si>
  <si>
    <t>NIHMS76437</t>
  </si>
  <si>
    <t>10.1126/science.1111655</t>
  </si>
  <si>
    <t>[Sensory heterotropias: epidemiological aspects at Douala General Hospital (Cameroon)]</t>
  </si>
  <si>
    <t>Ebana Mvogo C, Bella-Hiag AL, Ellong A.</t>
  </si>
  <si>
    <t>Sante. 2000 May-Jun;10(3):201-3.</t>
  </si>
  <si>
    <t>Ebana Mvogo C</t>
  </si>
  <si>
    <t>Sante</t>
  </si>
  <si>
    <t>Incidence of hemorrhagic complications after intravitreal bevacizumab (avastin) or ranibizumab (lucentis) injections on systemically anticoagulated patients</t>
  </si>
  <si>
    <t>Mason JO 3rd, Frederick PA, Neimkin MG, White MF Jr, Feist RM, Thomley ML, Albert MA Jr.</t>
  </si>
  <si>
    <t>Retina. 2010 Oct;30(9):1386-9. doi: 10.1097/IAE.0b013e3181e09739.</t>
  </si>
  <si>
    <t>10.1097/IAE.0b013e3181e09739</t>
  </si>
  <si>
    <t>Glaucoma filtration surgery following sustained elevation of intraocular pressure secondary to intravitreal anti-VEGF injections</t>
  </si>
  <si>
    <t>Skalicky SE, Ho I, Agar A, Bank A.</t>
  </si>
  <si>
    <t>Ophthalmic Surg Lasers Imaging. 2012 Jul 1;43(4):328-34. doi: 10.3928/15428877-20120618-01.</t>
  </si>
  <si>
    <t>Skalicky SE</t>
  </si>
  <si>
    <t>10.3928/15428877-20120618-01</t>
  </si>
  <si>
    <t>[Retinal pigment epithelial tears after intravitreal injection of bevacizumab for AMD. Frequency and progress]</t>
  </si>
  <si>
    <t>Kook D, Wolf A, Neubauer AS, Haritoglou C, Priglinger SG, Kampik A, Ulbig MW.</t>
  </si>
  <si>
    <t>Ophthalmologe. 2008 Feb;105(2):158-64. doi: 10.1007/s00347-007-1561-6.</t>
  </si>
  <si>
    <t>Kook D</t>
  </si>
  <si>
    <t>10.1007/s00347-007-1561-6</t>
  </si>
  <si>
    <t>Risk of endophthalmitis after intravitreal drug injection when topical antibiotics are not required: the diabetic retinopathy clinical research network laser-ranibizumab-triamcinolone clinical trials</t>
  </si>
  <si>
    <t>Bhavsar AR, Googe JM Jr, Stockdale CR, Bressler NM, Brucker AJ, Elman MJ, Glassman AR; Diabetic Retinopathy Clinical Research Network.</t>
  </si>
  <si>
    <t>Arch Ophthalmol. 2009 Dec;127(12):1581-3. doi: 10.1001/archophthalmol.2009.304.</t>
  </si>
  <si>
    <t>Bhavsar AR</t>
  </si>
  <si>
    <t>PMC2874253</t>
  </si>
  <si>
    <t>NIHMS168025</t>
  </si>
  <si>
    <t>10.1001/archophthalmol.2009.304</t>
  </si>
  <si>
    <t>Outcomes and risk factors associated with endophthalmitis after intravitreal injection of anti-vascular endothelial growth factor agents</t>
  </si>
  <si>
    <t>Shah CP, Garg SJ, Vander JF, Brown GC, Kaiser RS, Haller JA; Post-Injection Endophthalmitis (PIE) Study Team.</t>
  </si>
  <si>
    <t>Ophthalmology. 2011 Oct;118(10):2028-34. doi: 10.1016/j.ophtha.2011.02.034. Epub 2011 Jun 25.</t>
  </si>
  <si>
    <t>Shah CP</t>
  </si>
  <si>
    <t>10.1016/j.ophtha.2011.02.034</t>
  </si>
  <si>
    <t>[Intravitreal injections during anticoagulant treatment]</t>
  </si>
  <si>
    <t>Horn W, Hoerauf H.</t>
  </si>
  <si>
    <t>Klin Monbl Augenheilkd. 2008 Mar;225(3):217-9. doi: 10.1055/s-2008-1027201.</t>
  </si>
  <si>
    <t>Horn W</t>
  </si>
  <si>
    <t>10.1055/s-2008-1027201</t>
  </si>
  <si>
    <t>3 (vision impairment and blindness)</t>
    <phoneticPr fontId="18" type="noConversion"/>
  </si>
  <si>
    <t>3 (randomized controlled trial)</t>
    <phoneticPr fontId="18" type="noConversion"/>
  </si>
  <si>
    <t>3 (case control study)</t>
    <phoneticPr fontId="18" type="noConversion"/>
  </si>
  <si>
    <t>Blue Mountains Eye Study</t>
  </si>
  <si>
    <t>Blue Mountains Eye Study</t>
    <phoneticPr fontId="18" type="noConversion"/>
  </si>
  <si>
    <t>Risk factors for age-related maculopathy in a 14-year follow-up study: the Copenhagen City Eye Study</t>
    <phoneticPr fontId="18" type="noConversion"/>
  </si>
  <si>
    <t>Age-related maculopathy: a risk indicator for poorer survival in women: the Copenhagen City Eye Study</t>
    <phoneticPr fontId="18" type="noConversion"/>
  </si>
  <si>
    <t>Diabetes, fasting blood glucose and age-related maculopathy: The Blue Mountains Eye Study</t>
    <phoneticPr fontId="18" type="noConversion"/>
  </si>
  <si>
    <t>The 5-year incidence and risk factors for age-related maculopathy in a general Japanese population: the Hisayama study</t>
    <phoneticPr fontId="18" type="noConversion"/>
  </si>
  <si>
    <t>The prevalence and analysis of risk factors for age-related macular degeneration: 18-year follow-up data from the Speedwell eye study, United Kingdom</t>
    <phoneticPr fontId="18" type="noConversion"/>
  </si>
  <si>
    <t>Education, socio-economic status and age-related macular degeneration in Asians: the Singapore Malay Eye Study</t>
    <phoneticPr fontId="18" type="noConversion"/>
  </si>
  <si>
    <t>Singapore Malay Eye Study</t>
  </si>
  <si>
    <t>Smoking, cardiovascular risk factors, and age-related macular degeneration in Asians: the Singapore Malay Eye Study</t>
    <phoneticPr fontId="18" type="noConversion"/>
  </si>
  <si>
    <t>Prevalence and associated risk factors of age-related macular degeneration in an elderly Chinese population in Taiwan: the Shihpai Eye Study</t>
    <phoneticPr fontId="18" type="noConversion"/>
  </si>
  <si>
    <t>Retinal vascular abnormalities and prevalence of age-related macular degeneration in adult Chinese: the Beijing Eye Study</t>
    <phoneticPr fontId="18" type="noConversion"/>
  </si>
  <si>
    <t>Beijing Eye Study</t>
  </si>
  <si>
    <t>Speedwell eye study</t>
    <phoneticPr fontId="18" type="noConversion"/>
  </si>
  <si>
    <t>Prevalence of age related maculopathy in a representative Japanese population: the Hisayama study</t>
    <phoneticPr fontId="18" type="noConversion"/>
  </si>
  <si>
    <t>Shihpai Eye Study</t>
    <phoneticPr fontId="18" type="noConversion"/>
  </si>
  <si>
    <t>Prevalence of early and late age-related macular degeneration in a rural population in northern India: the INDEYE feasibility study</t>
    <phoneticPr fontId="18" type="noConversion"/>
  </si>
  <si>
    <t>Copenhagen City Eye Study</t>
  </si>
  <si>
    <t>Copenhagen City Eye Study</t>
    <phoneticPr fontId="18" type="noConversion"/>
  </si>
  <si>
    <t>Prevalence of age-related maculopathy in Australia. The Blue Mountains Eye Study</t>
    <phoneticPr fontId="18" type="noConversion"/>
  </si>
  <si>
    <t>Melbourne Collaborative Cohort Study</t>
  </si>
  <si>
    <t>Prevalence of early and late age-related macular degeneration in India: the INDEYE study</t>
    <phoneticPr fontId="18" type="noConversion"/>
  </si>
  <si>
    <t>INDEYE study</t>
  </si>
  <si>
    <t>INDEYE study</t>
    <phoneticPr fontId="18" type="noConversion"/>
  </si>
  <si>
    <t>Prevalence and risks factors of age-related macular degeneration in Oklahoma Indians: the Vision Keepers Study</t>
    <phoneticPr fontId="18" type="noConversion"/>
  </si>
  <si>
    <t>Rotterdam Study</t>
  </si>
  <si>
    <t>Vision Keepers Study</t>
    <phoneticPr fontId="18" type="noConversion"/>
  </si>
  <si>
    <t>Cardiovascular risk factors and age-related macular degeneration: the Los Angeles Latino Eye Study</t>
    <phoneticPr fontId="18" type="noConversion"/>
  </si>
  <si>
    <t>Los Angeles Latino Eye Study</t>
    <phoneticPr fontId="18" type="noConversion"/>
  </si>
  <si>
    <t>Prevalence of age-related macular degeneration in elderly Caucasians: the Tromsø Eye Study</t>
    <phoneticPr fontId="18" type="noConversion"/>
  </si>
  <si>
    <t>Four-year incidence and progression of age-related macular degeneration: the Los Angeles Latino Eye Study</t>
    <phoneticPr fontId="18" type="noConversion"/>
  </si>
  <si>
    <t>Prevalence of age-related macular degeneration in rural central India: the Central India Eye and Medical Study</t>
    <phoneticPr fontId="18" type="noConversion"/>
  </si>
  <si>
    <t>The prevalence of age-related maculopathy in the Rotterdam Study</t>
    <phoneticPr fontId="18" type="noConversion"/>
  </si>
  <si>
    <t>Prevalence of age-related macular degeneration in a rural Chinese population: the Handan Eye Study</t>
    <phoneticPr fontId="18" type="noConversion"/>
  </si>
  <si>
    <t>Handan Eye Study</t>
    <phoneticPr fontId="18" type="noConversion"/>
  </si>
  <si>
    <t>Sociodemographic factors and age-related macular degeneration in Latinos: the Los Angeles Latino Eye Study</t>
    <phoneticPr fontId="18" type="noConversion"/>
  </si>
  <si>
    <t>Nine-year incidence of age-related macular degeneration in the Barbados Eye Studies</t>
    <phoneticPr fontId="18" type="noConversion"/>
  </si>
  <si>
    <t>Prevalence and risk factors for age-related macular degeneration in an adult Japanese population: the Funagata study</t>
    <phoneticPr fontId="18" type="noConversion"/>
  </si>
  <si>
    <t>Funagata study</t>
    <phoneticPr fontId="18" type="noConversion"/>
  </si>
  <si>
    <t>Age-related macular degeneration and smoking. The Rotterdam Study</t>
    <phoneticPr fontId="18" type="noConversion"/>
  </si>
  <si>
    <t>Rotterdam Study</t>
    <phoneticPr fontId="18" type="noConversion"/>
  </si>
  <si>
    <t>Pulmonary disease and age-related macular degeneration: the Beaver Dam Eye Study</t>
    <phoneticPr fontId="18" type="noConversion"/>
  </si>
  <si>
    <t>Beaver Dam Eye Study</t>
    <phoneticPr fontId="18" type="noConversion"/>
  </si>
  <si>
    <t>Risk factors for four-year incidence and progression of age-related macular degeneration: the los angeles latino eye study</t>
    <phoneticPr fontId="18" type="noConversion"/>
  </si>
  <si>
    <t>Prevalence of age-related maculopathy in older Europeans: the European Eye Study (EUREYE)</t>
    <phoneticPr fontId="18" type="noConversion"/>
  </si>
  <si>
    <t>Incidence and progression rates of age-related maculopathy: the Rotterdam Study</t>
    <phoneticPr fontId="18" type="noConversion"/>
  </si>
  <si>
    <t>Sunlight and age-related macular degeneration. The Beaver Dam Eye Study</t>
    <phoneticPr fontId="18" type="noConversion"/>
  </si>
  <si>
    <t>Prevalence of age-related maculopathy and age-related macular degeneration among the inuit in Greenland. The Greenland Inuit Eye Study</t>
    <phoneticPr fontId="18" type="noConversion"/>
  </si>
  <si>
    <t>Greenland Inuit Eye Study</t>
    <phoneticPr fontId="18" type="noConversion"/>
  </si>
  <si>
    <t>Cataract and age-related maculopathy: the Blue Mountains Eye Study</t>
    <phoneticPr fontId="18" type="noConversion"/>
  </si>
  <si>
    <t>Prevalence of age-related maculopathy in the Atherosclerosis Risk in Communities Study</t>
    <phoneticPr fontId="18" type="noConversion"/>
  </si>
  <si>
    <t>Atherosclerosis Risk in Communities Study</t>
    <phoneticPr fontId="18" type="noConversion"/>
  </si>
  <si>
    <t>5-year incidence of age-related maculopathy in the Reykjavik Eye Study</t>
    <phoneticPr fontId="18" type="noConversion"/>
  </si>
  <si>
    <t>Reykjavik Eye Study</t>
    <phoneticPr fontId="18" type="noConversion"/>
  </si>
  <si>
    <t>Five-year incidence of age-related maculopathy lesions: the Blue Mountains Eye Study</t>
    <phoneticPr fontId="18" type="noConversion"/>
  </si>
  <si>
    <t>The grading and prevalence of macular degeneration in Chesapeake Bay watermen</t>
    <phoneticPr fontId="18" type="noConversion"/>
  </si>
  <si>
    <t>Prevalence of age-related maculopathy. The Beaver Dam Eye Study</t>
    <phoneticPr fontId="18" type="noConversion"/>
  </si>
  <si>
    <t>The prevalence of age-related maculopathy in iceland: Reykjavik eye study</t>
    <phoneticPr fontId="18" type="noConversion"/>
  </si>
  <si>
    <t>Prevalence of age-related macular degeneration in Greece: the Thessaloniki Eye Study</t>
    <phoneticPr fontId="18" type="noConversion"/>
  </si>
  <si>
    <t>Thessaloniki Eye Study</t>
    <phoneticPr fontId="18" type="noConversion"/>
  </si>
  <si>
    <t>Frailty and age-related macular degeneration: the Beaver Dam Eye Study</t>
    <phoneticPr fontId="18" type="noConversion"/>
  </si>
  <si>
    <t>Retinal vascular caliber and age-related macular degeneration: the Singapore Malay Eye Study</t>
    <phoneticPr fontId="18" type="noConversion"/>
  </si>
  <si>
    <t>Singapore Malay Eye Study</t>
    <phoneticPr fontId="18" type="noConversion"/>
  </si>
  <si>
    <t>Age-related macular degeneration and mortality: the Beijing eye study</t>
    <phoneticPr fontId="18" type="noConversion"/>
  </si>
  <si>
    <t>Smoking and age-related maculopathy. The Blue Mountains Eye Study</t>
    <phoneticPr fontId="18" type="noConversion"/>
  </si>
  <si>
    <t>Refractive error and age-related maculopathy: the Blue Mountains Eye Study</t>
    <phoneticPr fontId="18" type="noConversion"/>
  </si>
  <si>
    <t>Family history and age-related maculopathy: the Blue Mountains Eye Study</t>
    <phoneticPr fontId="18" type="noConversion"/>
  </si>
  <si>
    <t>Cardiovascular risk factors and the long-term incidence of age-related macular degeneration: the Blue Mountains Eye Study</t>
    <phoneticPr fontId="18" type="noConversion"/>
  </si>
  <si>
    <t>Depressive symptoms and age-related macular degeneration in older people: the cardiovascular health study</t>
    <phoneticPr fontId="18" type="noConversion"/>
  </si>
  <si>
    <t>Risk factors for age related maculopathy in a Japanese population: the Hisayama study</t>
    <phoneticPr fontId="18" type="noConversion"/>
  </si>
  <si>
    <t>Prevalence of age-related macular degeneration in old persons: Age, Gene/environment Susceptibility Reykjavik Study</t>
    <phoneticPr fontId="18" type="noConversion"/>
  </si>
  <si>
    <t>Ten-year incidence and progression of age-related maculopathy: the blue Mountains Eye Study</t>
    <phoneticPr fontId="18" type="noConversion"/>
  </si>
  <si>
    <t>blue Mountains Eye Study</t>
    <phoneticPr fontId="18" type="noConversion"/>
  </si>
  <si>
    <t>Cigarette smoking and age-related macular degeneration in the EUREYE Study</t>
    <phoneticPr fontId="18" type="noConversion"/>
  </si>
  <si>
    <t>EUREYE Study</t>
    <phoneticPr fontId="18" type="noConversion"/>
  </si>
  <si>
    <t>Retinal arteriolar wall signs and early age-related macular degeneration: the singapore malay eye study</t>
    <phoneticPr fontId="18" type="noConversion"/>
  </si>
  <si>
    <t>Prevalence of age-related macular degeneration in Thailand</t>
    <phoneticPr fontId="18" type="noConversion"/>
  </si>
  <si>
    <t>Smoking and the long-term incidence of age-related macular degeneration: the Blue Mountains Eye Study</t>
    <phoneticPr fontId="18" type="noConversion"/>
  </si>
  <si>
    <t>Inflammation, complement factor h, and age-related macular degeneration: the Multi-ethnic Study of Atherosclerosis</t>
    <phoneticPr fontId="18" type="noConversion"/>
  </si>
  <si>
    <t>Associated factors for age related maculopathy in the adult population in China: the Beijing eye study</t>
    <phoneticPr fontId="18" type="noConversion"/>
  </si>
  <si>
    <t>Birth cohort effect on prevalence of age-related maculopathy in the Beaver Dam Eye Study</t>
    <phoneticPr fontId="18" type="noConversion"/>
  </si>
  <si>
    <t>Statins and the long-term risk of incident age-related macular degeneration: the Blue Mountains Eye Study</t>
    <phoneticPr fontId="18" type="noConversion"/>
  </si>
  <si>
    <t>Multi-Ethnic Study of Atherosclerosis</t>
    <phoneticPr fontId="18" type="noConversion"/>
  </si>
  <si>
    <t>C-reactive protein and age-related macular degeneration and cataract: the singapore malay eye study</t>
    <phoneticPr fontId="18" type="noConversion"/>
  </si>
  <si>
    <t>Risk factors for age-related macular degeneration: findings from the Andhra Pradesh eye disease study in South India</t>
    <phoneticPr fontId="18" type="noConversion"/>
  </si>
  <si>
    <t>Andhra Pradesh eye disease study</t>
    <phoneticPr fontId="18" type="noConversion"/>
  </si>
  <si>
    <t>Beaver Dam offspring Study</t>
    <phoneticPr fontId="18" type="noConversion"/>
  </si>
  <si>
    <t>Melbourne Collaborative Cohort Study</t>
    <phoneticPr fontId="18" type="noConversion"/>
  </si>
  <si>
    <t>Racial differences in the prevalence of age-related macular degeneration: the Baltimore Eye Survey</t>
    <phoneticPr fontId="18" type="noConversion"/>
  </si>
  <si>
    <t>Baltimore Eye Survey</t>
    <phoneticPr fontId="18" type="noConversion"/>
  </si>
  <si>
    <t>Rotterdam study</t>
  </si>
  <si>
    <t>Pathologies Oculaires Liées à l'Age (POLA) study</t>
  </si>
  <si>
    <t>Retinal vessel signs and 10-year incident age-related maculopathy: the Blue Mountains Eye Study</t>
    <phoneticPr fontId="18" type="noConversion"/>
  </si>
  <si>
    <t>14-year incidence, progression, and visual morbidity of age-related maculopathy: the Copenhagen City Eye Study</t>
    <phoneticPr fontId="18" type="noConversion"/>
  </si>
  <si>
    <t>The prevalence of age-related maculopathy (ARM) in an urban Norwegian population: the Oslo Macular study</t>
    <phoneticPr fontId="18" type="noConversion"/>
  </si>
  <si>
    <t>Oslo Macular study</t>
    <phoneticPr fontId="18" type="noConversion"/>
  </si>
  <si>
    <t>Iris color, skin sun sensitivity, and age-related maculopathy. The Blue Mountains Eye Study</t>
    <phoneticPr fontId="18" type="noConversion"/>
  </si>
  <si>
    <t>Current status of anti-vascular endothelial growth factor therapy in Europe</t>
    <phoneticPr fontId="18" type="noConversion"/>
  </si>
  <si>
    <t>Alcohol use and age-related maculopathy in the Beaver Dam Eye Study</t>
    <phoneticPr fontId="18" type="noConversion"/>
  </si>
  <si>
    <t>Fifteen-year cumulative incidence of age-related macular degeneration: the Beaver Dam Eye Study</t>
    <phoneticPr fontId="18" type="noConversion"/>
  </si>
  <si>
    <t>The risk and natural course of age-related maculopathy: follow-up at 6 1/2 years in the Rotterdam study</t>
    <phoneticPr fontId="18" type="noConversion"/>
  </si>
  <si>
    <t>Diabetes, hyperglycemia, and age-related maculopathy. The Beaver Dam Eye Study</t>
    <phoneticPr fontId="18" type="noConversion"/>
  </si>
  <si>
    <t>Light exposure and the risk of age-related macular degeneration: the Pathologies Oculaires Liées à l'Age (POLA) study</t>
    <phoneticPr fontId="18" type="noConversion"/>
  </si>
  <si>
    <t>Pathologies Oculaires Liées à l'Age (POLA) study</t>
    <phoneticPr fontId="18" type="noConversion"/>
  </si>
  <si>
    <t>Prevalence of age-related macular degeneration in a Malay population: the Singapore Malay Eye Study</t>
    <phoneticPr fontId="18" type="noConversion"/>
  </si>
  <si>
    <t>Prevalence of age-related macular degeneration in Latinos: the Los Angeles Latino eye study</t>
    <phoneticPr fontId="18" type="noConversion"/>
  </si>
  <si>
    <t>Prevalence of age-related maculopathy in the adult population in China: the Beijing eye study</t>
    <phoneticPr fontId="18" type="noConversion"/>
  </si>
  <si>
    <t>Ten-year incidence and progression of age-related maculopathy: The Beaver Dam eye study</t>
    <phoneticPr fontId="18" type="noConversion"/>
  </si>
  <si>
    <t>Association between asymmetry in cataract and asymmetry in age-related macular degeneration. The Beijing Eye Study</t>
    <phoneticPr fontId="18" type="noConversion"/>
  </si>
  <si>
    <t>Associated factors for age-related maculopathy in the adult population in southern India: the Andhra Pradesh Eye Disease Study</t>
    <phoneticPr fontId="18" type="noConversion"/>
  </si>
  <si>
    <t>Andhra Pradesh Eye Disease Study</t>
    <phoneticPr fontId="18" type="noConversion"/>
  </si>
  <si>
    <t>Cataract surgery and the 10-year incidence of age-related maculopathy: the Blue Mountains Eye Study</t>
    <phoneticPr fontId="18" type="noConversion"/>
  </si>
  <si>
    <t>Alcohol consumption and the 5-year incidence of age-related maculopathy: the Beaver Dam eye study</t>
    <phoneticPr fontId="18" type="noConversion"/>
  </si>
  <si>
    <t>3 (general population이 아님)</t>
    <phoneticPr fontId="18" type="noConversion"/>
  </si>
  <si>
    <t>Refractive status and the 5-year incidence of age-related maculopathy: the Blue Mountains Eye Study</t>
    <phoneticPr fontId="18" type="noConversion"/>
  </si>
  <si>
    <t>The relationship of cataract and cataract extraction to age-related macular degeneration: the Beaver Dam Eye Study</t>
    <phoneticPr fontId="18" type="noConversion"/>
  </si>
  <si>
    <t>Gender, oestrogen, hormone replacement and age-related macular degeneration: results from the Blue Mountains Eye Study</t>
    <phoneticPr fontId="18" type="noConversion"/>
  </si>
  <si>
    <t>Risk of age-related macular degeneration in eyes with macular drusen or hyperpigmentation: the Blue Mountains Eye Study cohort</t>
    <phoneticPr fontId="18" type="noConversion"/>
  </si>
  <si>
    <t>Features of age-related macular degeneration in a black population. The Barbados Eye Study Group</t>
    <phoneticPr fontId="18" type="noConversion"/>
  </si>
  <si>
    <t>Associations of early age-related macular degeneration with ocular and general parameters. The Central India Eyes and Medical Study</t>
    <phoneticPr fontId="18" type="noConversion"/>
  </si>
  <si>
    <t>Central India Eyes and Medical Study</t>
    <phoneticPr fontId="18" type="noConversion"/>
  </si>
  <si>
    <t>Blood pressure, atherosclerosis, and the incidence of age-related maculopathy: the Rotterdam Study</t>
    <phoneticPr fontId="18" type="noConversion"/>
  </si>
  <si>
    <t>Medicare data</t>
    <phoneticPr fontId="18" type="noConversion"/>
  </si>
  <si>
    <t>Polymorphisms in ARMS2/HTRA1 and complement genes and age-related macular degeneration in India: findings from the INDEYE study</t>
    <phoneticPr fontId="18" type="noConversion"/>
  </si>
  <si>
    <t>Dietary antioxidant intake and incidence of early age-related maculopathy: the Blue Mountains Eye Study</t>
    <phoneticPr fontId="18" type="noConversion"/>
  </si>
  <si>
    <t>The relationship of cardiovascular disease and its risk factors to age-related maculopathy. The Beaver Dam Eye Study</t>
    <phoneticPr fontId="18" type="noConversion"/>
  </si>
  <si>
    <t>Association between circulating white blood cell count and long-term incidence of age-related macular degeneration: the Blue Mountains Eye Study</t>
    <phoneticPr fontId="18" type="noConversion"/>
  </si>
  <si>
    <t>Plasma fibrinogen levels, other cardiovascular risk factors, and age-related maculopathy: the Blue Mountains Eye Study</t>
    <phoneticPr fontId="18" type="noConversion"/>
  </si>
  <si>
    <t>Is early age-related macular degeneration associated with cerebral MRI changes? The Atherosclerosis Risk in Communities study</t>
    <phoneticPr fontId="18" type="noConversion"/>
  </si>
  <si>
    <t>Reproductive exposures, incident age-related cataracts, and age-related maculopathy in women: the beaver dam eye study</t>
    <phoneticPr fontId="18" type="noConversion"/>
  </si>
  <si>
    <t>Use of vitamin and zinc supplements and age-related maculopathy: the Blue Mountains Eye Study</t>
    <phoneticPr fontId="18" type="noConversion"/>
  </si>
  <si>
    <t>Smoking, alcohol intake, estrogen use, and age-related macular degeneration in Latinos: the Los Angeles Latino Eye Study</t>
    <phoneticPr fontId="18" type="noConversion"/>
  </si>
  <si>
    <t>Polymorphisms in the vascular endothelial growth factor gene and risk of age-related macular degeneration: the Rotterdam Study</t>
    <phoneticPr fontId="18" type="noConversion"/>
  </si>
  <si>
    <t>Exposure to Chlamydia pneumoniae infection and age-related macular degeneration: the Blue Mountains Eye Study</t>
    <phoneticPr fontId="18" type="noConversion"/>
  </si>
  <si>
    <t>Is there a direct association between age-related eye diseases and mortality? The Rotterdam Study</t>
    <phoneticPr fontId="18" type="noConversion"/>
  </si>
  <si>
    <t>Systemic use of anti-inflammatory medications and age-related maculopathy: the Blue Mountains Eye Study</t>
    <phoneticPr fontId="18" type="noConversion"/>
  </si>
  <si>
    <t>Location of lesions associated with age-related maculopathy over a 10-year period: the Beaver Dam Eye Study</t>
    <phoneticPr fontId="18" type="noConversion"/>
  </si>
  <si>
    <t>The Beaver Dam Eye Study: the relation of age-related maculopathy to smoking</t>
    <phoneticPr fontId="18" type="noConversion"/>
  </si>
  <si>
    <t>Visual sensitivity and age-related eye diseases. The Beaver Dam Eye Study</t>
    <phoneticPr fontId="18" type="noConversion"/>
  </si>
  <si>
    <t>The relation of socioeconomic factors to the incidence of early age-related maculopathy: the Beaver Dam eye study</t>
    <phoneticPr fontId="18" type="noConversion"/>
  </si>
  <si>
    <t>The association of cardiovascular disease with the long-term incidence of age-related maculopathy: the Beaver Dam Eye Study</t>
    <phoneticPr fontId="18" type="noConversion"/>
  </si>
  <si>
    <t>Relationship between refraction and prevalent as well as incident age-related maculopathy: the Rotterdam Study</t>
    <phoneticPr fontId="18" type="noConversion"/>
  </si>
  <si>
    <t>Hyperopic refractive error and shorter axial length are associated with age-related macular degeneration: the Singapore Malay Eye Study</t>
    <phoneticPr fontId="18" type="noConversion"/>
  </si>
  <si>
    <t>The relation of coffee and caffeine to the 5-year incidence of early age-related maculopathy: the Beaver Dam Eye Study</t>
    <phoneticPr fontId="18" type="noConversion"/>
  </si>
  <si>
    <t>Retinal vessel wall signs and the 5 year incidence of age related maculopathy: the Blue Mountains Eye Study</t>
    <phoneticPr fontId="18" type="noConversion"/>
  </si>
  <si>
    <t>3 (matched control)</t>
    <phoneticPr fontId="18" type="noConversion"/>
  </si>
  <si>
    <t>Differential associations of myopia with major age-related eye diseases: the Singapore Indian Eye Study</t>
    <phoneticPr fontId="18" type="noConversion"/>
  </si>
  <si>
    <t>Singapore Indian Eye Study</t>
  </si>
  <si>
    <t>3 (insufficient data)</t>
    <phoneticPr fontId="18" type="noConversion"/>
  </si>
  <si>
    <t>Cataract surgery and the 5-year incidence of late-stage age-related maculopathy: pooled findings from the Beaver Dam and Blue Mountains eye studies</t>
    <phoneticPr fontId="18" type="noConversion"/>
  </si>
  <si>
    <t>Associations between antioxidant and zinc intake and the 5-year incidence of early age-related maculopathy in the Beaver Dam Eye Study</t>
    <phoneticPr fontId="18" type="noConversion"/>
  </si>
  <si>
    <t>The association of cardiovascular disease with the long-term incidence of age-related maculopathy: the Beaver Dam eye study</t>
    <phoneticPr fontId="18" type="noConversion"/>
  </si>
  <si>
    <t>3 (randomized controlled trial)</t>
    <phoneticPr fontId="18" type="noConversion"/>
  </si>
  <si>
    <t>Associations of antioxidant enzymes with cataract and age-related macular degeneration. The POLA Study. Pathologies Oculaires Liées à l'Age</t>
    <phoneticPr fontId="18" type="noConversion"/>
  </si>
  <si>
    <t>Review of key findings from the Singapore Malay Eye Study (SiMES-1)</t>
    <phoneticPr fontId="18" type="noConversion"/>
  </si>
  <si>
    <t>Copenhagen City Eye Study</t>
    <phoneticPr fontId="18" type="noConversion"/>
  </si>
  <si>
    <t>Los Angeles Latino Eye Study</t>
  </si>
  <si>
    <t>MARS study</t>
    <phoneticPr fontId="18" type="noConversion"/>
  </si>
  <si>
    <t>Cataract surgery and the risk of aging macula disorder: the rotterdam study</t>
    <phoneticPr fontId="18" type="noConversion"/>
  </si>
  <si>
    <t>Causes of low vision and blindness in adult Latinos: the Los Angeles Latino Eye Study</t>
    <phoneticPr fontId="18" type="noConversion"/>
  </si>
  <si>
    <t>Homozygosity for the +674C&gt;T polymorphism on VEGF gene is associated with age-related macular degeneration in a Brazilian cohort</t>
    <phoneticPr fontId="18" type="noConversion"/>
  </si>
  <si>
    <t>The association of cataract and cataract surgery with the long-term incidence of age-related maculopathy: the Beaver Dam eye study</t>
    <phoneticPr fontId="18" type="noConversion"/>
  </si>
  <si>
    <t>Age-related macular degeneration and risk of coronary heart disease: the Atherosclerosis Risk in Communities Study</t>
    <phoneticPr fontId="18" type="noConversion"/>
  </si>
  <si>
    <t>Atherosclerosis Risk in Communities Study</t>
  </si>
  <si>
    <t>The relation of retinal microvascular characteristics to age-related eye disease: the Beaver Dam eye study</t>
    <phoneticPr fontId="18" type="noConversion"/>
  </si>
  <si>
    <t>Alcohol consumption and risk of aging macula disorder in a general population: the Rotterdam Study</t>
    <phoneticPr fontId="18" type="noConversion"/>
  </si>
  <si>
    <t>3 (fundus photography x)</t>
    <phoneticPr fontId="18" type="noConversion"/>
  </si>
  <si>
    <t>Blue Mountains Eye Study</t>
    <phoneticPr fontId="18" type="noConversion"/>
  </si>
  <si>
    <t>population in Arkansas</t>
    <phoneticPr fontId="18" type="noConversion"/>
  </si>
  <si>
    <t>The epidemiology of progression of pure geographic atrophy: the Beaver Dam Eye Study</t>
    <phoneticPr fontId="18" type="noConversion"/>
  </si>
  <si>
    <t>ARM in Rotterdam Study</t>
    <phoneticPr fontId="18" type="noConversion"/>
  </si>
  <si>
    <t>population in china</t>
    <phoneticPr fontId="18" type="noConversion"/>
  </si>
  <si>
    <t>Visual impairment, age-related eye diseases, and cognitive function: the Singapore Malay Eye study</t>
    <phoneticPr fontId="18" type="noConversion"/>
  </si>
  <si>
    <t>AREDS study</t>
    <phoneticPr fontId="18" type="noConversion"/>
  </si>
  <si>
    <t>Rotterdam Study</t>
    <phoneticPr fontId="18" type="noConversion"/>
  </si>
  <si>
    <t>The Tromsø Eye Study: study design, methodology and results on visual acuity and refractive errors</t>
    <phoneticPr fontId="18" type="noConversion"/>
  </si>
  <si>
    <t>The association of smoking and alcohol use with age-related macular degeneration in the oldest old: the Study of Osteoporotic Fractures</t>
    <phoneticPr fontId="18" type="noConversion"/>
  </si>
  <si>
    <t>Study of Osteoporotic Fractures</t>
  </si>
  <si>
    <t>Baltimore longitudinal study of aging</t>
    <phoneticPr fontId="18" type="noConversion"/>
  </si>
  <si>
    <t>Is early age-related macular degeneration related to carotid artery stiffness? The Atherosclerosis Risk in Communities Study</t>
    <phoneticPr fontId="18" type="noConversion"/>
  </si>
  <si>
    <t>Age-related macular degeneration and the risk of stroke: the Rotterdam study</t>
    <phoneticPr fontId="18" type="noConversion"/>
  </si>
  <si>
    <t>Atherosclerosis Risk in Communities Study</t>
    <phoneticPr fontId="18" type="noConversion"/>
  </si>
  <si>
    <t>Tehran Eye study</t>
    <phoneticPr fontId="18" type="noConversion"/>
  </si>
  <si>
    <t>Retinal vessel diameters and the risk of incident age-related macular disease: the Rotterdam Study</t>
    <phoneticPr fontId="18" type="noConversion"/>
  </si>
  <si>
    <t>Medicare data</t>
    <phoneticPr fontId="18" type="noConversion"/>
  </si>
  <si>
    <t>The Age-Related Eye Disease Study (AREDS): design implications. AREDS report no. 1</t>
    <phoneticPr fontId="18" type="noConversion"/>
  </si>
  <si>
    <t>Age-related macular degeneration and incident cardiovascular disease: the Multi-Ethnic Study of Atherosclerosis</t>
    <phoneticPr fontId="18" type="noConversion"/>
  </si>
  <si>
    <t>Multi-Ethnic Study of Atherosclerosis</t>
  </si>
  <si>
    <t>Age-related macular degeneration and risk of coronary heart disease and stroke: the Cardiovascular Health Study</t>
    <phoneticPr fontId="18" type="noConversion"/>
  </si>
  <si>
    <t>Cardiovascular Health Study</t>
  </si>
  <si>
    <t>Associations between aspirin use and aging macula disorder: the European Eye Study</t>
    <phoneticPr fontId="18" type="noConversion"/>
  </si>
  <si>
    <t>Women's Health study</t>
    <phoneticPr fontId="18" type="noConversion"/>
  </si>
  <si>
    <t>Prevalence and causes of visual impairment and blindness in Icelanders aged 50 years and older: the Reykjavik Eye Study</t>
    <phoneticPr fontId="18" type="noConversion"/>
  </si>
  <si>
    <t>Changes in abdominal obesity and age-related macular degeneration: the Atherosclerosis Risk in Communities Study</t>
    <phoneticPr fontId="18" type="noConversion"/>
  </si>
  <si>
    <t>Four-year incidence of macular changes in the Barbados Eye Studies</t>
    <phoneticPr fontId="18" type="noConversion"/>
  </si>
  <si>
    <t>Ocular risk factors for age-related macular degeneration: the Los Angeles Latino Eye Study</t>
    <phoneticPr fontId="18" type="noConversion"/>
  </si>
  <si>
    <t>Impact of bilateral visual impairment on health-related quality of life: the Blue Mountains Eye Study</t>
    <phoneticPr fontId="18" type="noConversion"/>
  </si>
  <si>
    <t>Prevalence and causes of low vision and blindness in a Japanese adult population: the Tajimi Study</t>
    <phoneticPr fontId="18" type="noConversion"/>
  </si>
  <si>
    <t>Tajimi Study</t>
  </si>
  <si>
    <t>Dietary antioxidants and the long-term incidence of age-related macular degeneration: the Blue Mountains Eye Study</t>
    <phoneticPr fontId="18" type="noConversion"/>
  </si>
  <si>
    <t>Female reproductive factors and eye disease in a rural South Indian population: the Aravind Comprehensive Eye Survey</t>
    <phoneticPr fontId="18" type="noConversion"/>
  </si>
  <si>
    <t>Aravind Comprehensive Eye Survey</t>
  </si>
  <si>
    <t>Blue Mountains Eye Study</t>
    <phoneticPr fontId="18" type="noConversion"/>
  </si>
  <si>
    <t>Validity of self-reported eye disease and treatment in a population-based study: the Los Angeles Latino Eye Study</t>
    <phoneticPr fontId="18" type="noConversion"/>
  </si>
  <si>
    <t>Review 논문</t>
    <phoneticPr fontId="18" type="noConversion"/>
  </si>
  <si>
    <t>Beaver Dam Eye Study, Blue Mountains Eye Study</t>
    <phoneticPr fontId="18" type="noConversion"/>
  </si>
  <si>
    <t>Age-Related Macular Degeneration: A Review</t>
  </si>
  <si>
    <t>Fleckenstein M, Schmitz-Valckenberg S, Chakravarthy U.</t>
  </si>
  <si>
    <t>JAMA. 2024 Jan 9;331(2):147-157. doi: 10.1001/jama.2023.26074.</t>
  </si>
  <si>
    <t>Fleckenstein M</t>
  </si>
  <si>
    <t>10.1001/jama.2023.26074</t>
  </si>
  <si>
    <t>Mitchell P, Liew G, Gopinath B, Wong TY.</t>
  </si>
  <si>
    <t>Lancet. 2018 Sep 29;392(10153):1147-1159. doi: 10.1016/S0140-6736(18)31550-2.</t>
  </si>
  <si>
    <t>10.1016/S0140-6736(18)31550-2</t>
  </si>
  <si>
    <t>Global prevalence of age-related macular degeneration and disease burden projection for 2020 and 2040: a systematic review and meta-analysis</t>
  </si>
  <si>
    <t>Wong WL, Su X, Li X, Cheung CM, Klein R, Cheng CY, Wong TY.</t>
  </si>
  <si>
    <t>Lancet Glob Health. 2014 Feb;2(2):e106-16. doi: 10.1016/S2214-109X(13)70145-1. Epub 2014 Jan 3.</t>
  </si>
  <si>
    <t>Wong WL</t>
  </si>
  <si>
    <t>Lancet Glob Health</t>
  </si>
  <si>
    <t>10.1016/S2214-109X(13)70145-1</t>
  </si>
  <si>
    <t>AGE-RELATED MACULAR DEGENERATION</t>
  </si>
  <si>
    <t>Gheorghe A, Mahdi L, Musat O.</t>
  </si>
  <si>
    <t>Rom J Ophthalmol. 2015 Apr-Jun;59(2):74-7.</t>
  </si>
  <si>
    <t>Gheorghe A</t>
  </si>
  <si>
    <t>Rom J Ophthalmol</t>
  </si>
  <si>
    <t>PMC5712933</t>
  </si>
  <si>
    <t>Prevalence and incidence of age-related macular degeneration in Europe: a systematic review and meta-analysis</t>
  </si>
  <si>
    <t>Li JQ, Welchowski T, Schmid M, Mauschitz MM, Holz FG, Finger RP.</t>
  </si>
  <si>
    <t>Br J Ophthalmol. 2020 Aug;104(8):1077-1084. doi: 10.1136/bjophthalmol-2019-314422. Epub 2019 Nov 11.</t>
  </si>
  <si>
    <t>Li JQ</t>
  </si>
  <si>
    <t>10.1136/bjophthalmol-2019-314422</t>
  </si>
  <si>
    <t>Prevalence of Age-Related Macular Degeneration in the US in 2019</t>
  </si>
  <si>
    <t>Rein DB, Wittenborn JS, Burke-Conte Z, Gulia R, Robalik T, Ehrlich JR, Lundeen EA, Flaxman AD.</t>
  </si>
  <si>
    <t>JAMA Ophthalmol. 2022 Dec 1;140(12):1202-1208. doi: 10.1001/jamaophthalmol.2022.4401.</t>
  </si>
  <si>
    <t>JAMA Ophthalmol</t>
  </si>
  <si>
    <t>PMC9634594</t>
  </si>
  <si>
    <t>10.1001/jamaophthalmol.2022.4401</t>
  </si>
  <si>
    <t>Prevalence of Age-Related Macular Degeneration in Europe: The Past and the Future</t>
  </si>
  <si>
    <t>Colijn JM, Buitendijk GHS, Prokofyeva E, Alves D, Cachulo ML, Khawaja AP, Cougnard-Gregoire A, Merle BMJ, Korb C, Erke MG, Bron A, Anastasopoulos E, Meester-Smoor MA, Segato T, Piermarocchi S, de Jong PTVM, Vingerling JR, Topouzis F, Creuzot-Garcher C, Bertelsen G, Pfeiffer N, Fletcher AE, Foster PJ, Silva R, Korobelnik JF, Delcourt C, Klaver CCW; EYE-RISK consortium; European Eye Epidemiology (E3) consortium.</t>
  </si>
  <si>
    <t>Ophthalmology. 2017 Dec;124(12):1753-1763. doi: 10.1016/j.ophtha.2017.05.035. Epub 2017 Jul 14.</t>
  </si>
  <si>
    <t>Colijn JM</t>
  </si>
  <si>
    <t>PMC5755466</t>
  </si>
  <si>
    <t>10.1016/j.ophtha.2017.05.035</t>
  </si>
  <si>
    <t>Neovascular Macular Degeneration: A Review of Etiology, Risk Factors, and Recent Advances in Research and Therapy</t>
  </si>
  <si>
    <t>Pugazhendhi A, Hubbell M, Jairam P, Ambati B.</t>
  </si>
  <si>
    <t>Int J Mol Sci. 2021 Jan 25;22(3):1170. doi: 10.3390/ijms22031170.</t>
  </si>
  <si>
    <t>Pugazhendhi A</t>
  </si>
  <si>
    <t>Int J Mol Sci</t>
  </si>
  <si>
    <t>PMC7866170</t>
  </si>
  <si>
    <t>10.3390/ijms22031170</t>
  </si>
  <si>
    <t>3 (Eye 기준)</t>
    <phoneticPr fontId="18" type="noConversion"/>
  </si>
  <si>
    <t>Vitreomacular Adhesion and the Risk of Neovascular Age-Related Macular Degeneration</t>
  </si>
  <si>
    <t>Maggio E, Polito A, Guerriero M, Prigione G, Parolini B, Pertile G.</t>
  </si>
  <si>
    <t>Ophthalmology. 2017 May;124(5):657-666. doi: 10.1016/j.ophtha.2017.01.018. Epub 2017 Feb 14.</t>
  </si>
  <si>
    <t>Maggio E</t>
  </si>
  <si>
    <t>10.1016/j.ophtha.2017.01.018</t>
  </si>
  <si>
    <t>3 (general population 아님)</t>
    <phoneticPr fontId="18" type="noConversion"/>
  </si>
  <si>
    <t>Age-related macular degeneration in patients with uveitis</t>
  </si>
  <si>
    <t>Fox AR, Chew EY, Meyerle C, Vitale S, Ferris FL, Nussenblatt RB, Sen HN.</t>
  </si>
  <si>
    <t>Br J Ophthalmol. 2017 Mar;101(3):342-347. doi: 10.1136/bjophthalmol-2016-308587. Epub 2016 May 6.</t>
  </si>
  <si>
    <t>Fox AR</t>
  </si>
  <si>
    <t>PMC5589515</t>
  </si>
  <si>
    <t>NIHMS897719</t>
  </si>
  <si>
    <t>10.1136/bjophthalmol-2016-308587</t>
  </si>
  <si>
    <t>Mediterranean Diet and Incidence of Advanced Age-Related Macular Degeneration: The EYE-RISK Consortium</t>
  </si>
  <si>
    <t>Merle BMJ, Colijn JM, Cougnard-Grégoire A, de Koning-Backus APM, Delyfer MN, Kiefte-de Jong JC, Meester-Smoor M, Féart C, Verzijden T, Samieri C, Franco OH, Korobelnik JF, Klaver CCW, Delcourt C; EYE-RISK Consortium.</t>
  </si>
  <si>
    <t>Ophthalmology. 2019 Mar;126(3):381-390. doi: 10.1016/j.ophtha.2018.08.006. Epub 2018 Aug 13.</t>
  </si>
  <si>
    <t>Merle BMJ</t>
  </si>
  <si>
    <t>10.1016/j.ophtha.2018.08.006</t>
  </si>
  <si>
    <t>3 (no PDF)</t>
    <phoneticPr fontId="18" type="noConversion"/>
  </si>
  <si>
    <t>Past physical activity and age-related macular degeneration: the Melbourne Collaborative Cohort Study</t>
  </si>
  <si>
    <t>McGuinness MB, Karahalios A, Simpson JA, Guymer RH, Robman LD, Hodge AM, Cerin E, Giles GG, Finger RP.</t>
  </si>
  <si>
    <t>Br J Ophthalmol. 2016 Oct;100(10):1353-8. doi: 10.1136/bjophthalmol-2015-307663. Epub 2016 Jan 19.</t>
  </si>
  <si>
    <t>McGuinness MB</t>
  </si>
  <si>
    <t>10.1136/bjophthalmol-2015-307663</t>
  </si>
  <si>
    <t>Ten-Year Incidence of Fibrosis and Risk Factors for Its Development in Neovascular Age-Related Macular Degeneration</t>
  </si>
  <si>
    <t>Romano F, Cozzi E, Airaldi M, Nassisi M, Viola F, Aretti A, Milella P, Giuffrida FP, Teo KCY, Cheung CMG, Staurenghi G, Invernizzi A.</t>
  </si>
  <si>
    <t>Am J Ophthalmol. 2023 Aug;252:170-181. doi: 10.1016/j.ajo.2023.03.033. Epub 2023 Apr 7.</t>
  </si>
  <si>
    <t>Romano F</t>
  </si>
  <si>
    <t>10.1016/j.ajo.2023.03.033</t>
  </si>
  <si>
    <t>Prevalence and Phenotypes of Age-Related Macular Degeneration in Eyes With High Myopia</t>
  </si>
  <si>
    <t>Corbelli E, Parravano M, Sacconi R, Sarraf D, Yu SY, Kim K, Capuano V, Miere A, Souied E, Varano M, Boninfante A, Chae B, Carnevali A, Querques L, Bandello F, Querques G.</t>
  </si>
  <si>
    <t>Invest Ophthalmol Vis Sci. 2019 Apr 1;60(5):1394-1402. doi: 10.1167/iovs.18-25534.</t>
  </si>
  <si>
    <t>Corbelli E</t>
  </si>
  <si>
    <t>10.1167/iovs.18-25534</t>
  </si>
  <si>
    <t>Prevalence and characteristics of age-related macular degeneration in the Japanese population: the Nagahama study</t>
  </si>
  <si>
    <t>Nakata I, Yamashiro K, Nakanishi H, Akagi-Kurashige Y, Miyake M, Tsujikawa A, Matsuda F, Yoshimura N; Nagahama Cohort Research Group.</t>
  </si>
  <si>
    <t>Am J Ophthalmol. 2013 Nov;156(5):1002-1009.e2. doi: 10.1016/j.ajo.2013.06.007. Epub 2013 Aug 12.</t>
  </si>
  <si>
    <t>Nakata I</t>
  </si>
  <si>
    <t>10.1016/j.ajo.2013.06.007</t>
  </si>
  <si>
    <t>LAMELLAR MACULAR HOLES IN THE PRESENCE OF AGE-RELATED MACULAR DEGENERATION</t>
  </si>
  <si>
    <t>Francone A, Yun L, Kothari N, Cheng I, Farajzadeh M, Govetto A, Hubschman JP.</t>
  </si>
  <si>
    <t>Retina. 2020 Jun;40(6):1079-1086. doi: 10.1097/IAE.0000000000002532.</t>
  </si>
  <si>
    <t>Francone A</t>
  </si>
  <si>
    <t>PMC7242169</t>
  </si>
  <si>
    <t>10.1097/IAE.0000000000002532</t>
  </si>
  <si>
    <t>Cataract Surgery and Age-Related Macular Degeneration in the 2008-2012 Korea National Health and Nutrition Examination Survey</t>
  </si>
  <si>
    <t>Park SJ, Lee JH, Ahn S, Park KH.</t>
  </si>
  <si>
    <t>JAMA Ophthalmol. 2016 Jun 1;134(6):621-6. doi: 10.1001/jamaophthalmol.2016.0453.</t>
  </si>
  <si>
    <t>Park SJ</t>
  </si>
  <si>
    <t>10.1001/jamaophthalmol.2016.0453</t>
  </si>
  <si>
    <t>FIVE-YEAR INCIDENCE OF FELLOW EYE NEOVASCULAR INVOLVEMENT IN AGE-RELATED MACULAR DEGENERATION AND POLYPOIDAL CHOROIDAL VASCULOPATHY IN AN ASIAN POPULATION</t>
  </si>
  <si>
    <t>Teo KYC, Vyas C, Sun C, Cheong KX, Chakravarthy U.</t>
  </si>
  <si>
    <t>Retina. 2023 Feb 1;43(2):294-302. doi: 10.1097/IAE.0000000000003666.</t>
  </si>
  <si>
    <t>Teo KYC</t>
  </si>
  <si>
    <t>10.1097/IAE.0000000000003666</t>
  </si>
  <si>
    <t>Age-Related Macular Degeneration</t>
  </si>
  <si>
    <t>Mehta S.</t>
  </si>
  <si>
    <t>Prim Care. 2015 Sep;42(3):377-91. doi: 10.1016/j.pop.2015.05.009.</t>
  </si>
  <si>
    <t>Mehta S</t>
  </si>
  <si>
    <t>Prim Care</t>
  </si>
  <si>
    <t>10.1016/j.pop.2015.05.009</t>
  </si>
  <si>
    <t>An assessment of prevalence of Type 1 CFI rare variants in European AMD, and why lack of broader genetic data hinders development of new treatments and healthcare access</t>
  </si>
  <si>
    <t>Jones AV, Curtiss D, Harris C, Southerington T, Hautalahti M, Wihuri P, Mäkelä J, Kallionpää RE, Makkonen E, Knopp T, Mannermaa A, Mäkinen E, Moilanen AM, Tezel TH; SCOPE Study group; Waheed NK.</t>
  </si>
  <si>
    <t>PLoS One. 2022 Sep 6;17(9):e0272260. doi: 10.1371/journal.pone.0272260. eCollection 2022.</t>
  </si>
  <si>
    <t>Jones AV</t>
  </si>
  <si>
    <t>PMC9447915</t>
  </si>
  <si>
    <t>10.1371/journal.pone.0272260</t>
  </si>
  <si>
    <t>Association between cardiorespiratory fitness and handgrip strength with age-related macular degeneration: a population-based study</t>
  </si>
  <si>
    <t>Katsimpris A, Jürgens C, Lüdtke L, Martin B, Ittermann T, Gläser S, Dörr M, Ewert R, Volaklis K, Felix SB, Tost F, Völzke H, Meisinger C, Baumeister SE.</t>
  </si>
  <si>
    <t>Br J Ophthalmol. 2021 Aug;105(8):1127-1132. doi: 10.1136/bjophthalmol-2020-316255. Epub 2020 Aug 28.</t>
  </si>
  <si>
    <t>Katsimpris A</t>
  </si>
  <si>
    <t>10.1136/bjophthalmol-2020-316255</t>
  </si>
  <si>
    <t>Age-related eye disease and gender</t>
  </si>
  <si>
    <t>Zetterberg M.</t>
  </si>
  <si>
    <t>Maturitas. 2016 Jan;83:19-26. doi: 10.1016/j.maturitas.2015.10.005. Epub 2015 Oct 23.</t>
  </si>
  <si>
    <t>Maturitas</t>
  </si>
  <si>
    <t>10.1016/j.maturitas.2015.10.005</t>
  </si>
  <si>
    <t>Age-Related Macular Degeneration Is Associated with Less Physical Activity among US Adults: Cross-Sectional Study</t>
  </si>
  <si>
    <t>Loprinzi PD, Swenor BK, Ramulu PY.</t>
  </si>
  <si>
    <t>PLoS One. 2015 May 1;10(5):e0125394. doi: 10.1371/journal.pone.0125394. eCollection 2015.</t>
  </si>
  <si>
    <t>Loprinzi PD</t>
  </si>
  <si>
    <t>PMC4416755</t>
  </si>
  <si>
    <t>10.1371/journal.pone.0125394</t>
  </si>
  <si>
    <t>Cognitive Function and Ophthalmological Diseases: The Beijing Eye Study</t>
  </si>
  <si>
    <t>Jonas JB, Wei WB, Zhu LP, Xu L, Wang YX.</t>
  </si>
  <si>
    <t>Sci Rep. 2018 Mar 19;8(1):4816. doi: 10.1038/s41598-018-23314-5.</t>
  </si>
  <si>
    <t>Sci Rep</t>
  </si>
  <si>
    <t>PMC5859266</t>
  </si>
  <si>
    <t>10.1038/s41598-018-23314-5</t>
  </si>
  <si>
    <t>AGE-RELATED MACULAR DEGENERATION AND THE RISK OF ALL-CAUSE AND CARDIOVASCULAR MORTALITY: A Meta-Analysis of Cohort Studies</t>
  </si>
  <si>
    <t>Xin X, Sun Y, Li S, Xu H, Zhang D.</t>
  </si>
  <si>
    <t>Retina. 2018 Mar;38(3):497-507. doi: 10.1097/IAE.0000000000001741.</t>
  </si>
  <si>
    <t>Xin X</t>
  </si>
  <si>
    <t>10.1097/IAE.0000000000001741</t>
  </si>
  <si>
    <t>Prevalence and clinical correlates of focal choroidal excavation in eyes with age-related macular degeneration, polypoidal choroidal vasculopathy and central serous chorioretinopathy</t>
  </si>
  <si>
    <t>Lim FP, Wong CW, Loh BK, Chan CM, Yeo I, Lee SY, Mathur R, Wong D, Wong TY, Cheung CM.</t>
  </si>
  <si>
    <t>Br J Ophthalmol. 2016 Jul;100(7):918-923. doi: 10.1136/bjophthalmol-2015-307055. Epub 2015 Oct 26.</t>
  </si>
  <si>
    <t>Lim FP</t>
  </si>
  <si>
    <t>10.1136/bjophthalmol-2015-307055</t>
  </si>
  <si>
    <t>DIAGNOSTIC PATTERNS OF AGE-RELATED MACULAR DEGENERATION</t>
  </si>
  <si>
    <t>Hussain ZS, Wu G, Loya A, Ding K, Sambhav K, Riaz KM, Shah VA.</t>
  </si>
  <si>
    <t>Retina. 2024 Jan 1;44(1):37-46. doi: 10.1097/IAE.0000000000003912.</t>
  </si>
  <si>
    <t>Hussain ZS</t>
  </si>
  <si>
    <t>10.1097/IAE.0000000000003912</t>
  </si>
  <si>
    <t>Blue Mountain Eye Study</t>
    <phoneticPr fontId="18" type="noConversion"/>
  </si>
  <si>
    <t>Incidence and progression of geographic atrophy: observations from a population-based cohort</t>
  </si>
  <si>
    <t>Joachim N, Mitchell P, Kifley A, Rochtchina E, Hong T, Wang JJ.</t>
  </si>
  <si>
    <t>Ophthalmology. 2013 Oct;120(10):2042-50. doi: 10.1016/j.ophtha.2013.03.029. Epub 2013 May 22.</t>
  </si>
  <si>
    <t>Joachim N</t>
  </si>
  <si>
    <t>10.1016/j.ophtha.2013.03.029</t>
  </si>
  <si>
    <t>Age-Related Macular Degeneration in an Ageing Society - Current Epidemiological Research</t>
  </si>
  <si>
    <t>Brandl C, Finger RP, Heid IM, Mauschitz MM.</t>
  </si>
  <si>
    <t>Klin Monbl Augenheilkd. 2023 Sep;240(9):1052-1059. doi: 10.1055/a-2105-1064. Epub 2023 Sep 4.</t>
  </si>
  <si>
    <t>Brandl C</t>
  </si>
  <si>
    <t>10.1055/a-2105-1064</t>
  </si>
  <si>
    <t>Prevalence of reticular pseudodrusen in eyes with newly presenting neovascular age-related macular degeneration</t>
  </si>
  <si>
    <t>Wilde C, Patel M, Lakshmanan A, Morales MA, Dhar-Munshi S, Amoaku WM.</t>
  </si>
  <si>
    <t>Eur J Ophthalmol. 2016 Mar-Apr;26(2):128-34. doi: 10.5301/ejo.5000661. Epub 2015 Aug 26.</t>
  </si>
  <si>
    <t>Wilde C</t>
  </si>
  <si>
    <t>10.5301/ejo.5000661</t>
  </si>
  <si>
    <t>Incidence and clinical outcomes of the different neovascular forms of age-related macular degeneration in Valencia (Spain)</t>
  </si>
  <si>
    <t>Monje-Fernández L, Dolz-Marco R, Andreu Fenoll M, Fornes Ferrer V, Gallego-Pinazo R.</t>
  </si>
  <si>
    <t>Arch Soc Esp Oftalmol (Engl Ed). 2018 Jul;93(7):324-328. doi: 10.1016/j.oftal.2018.02.003. Epub 2018 Mar 23.</t>
  </si>
  <si>
    <t>Monje-Fernández L</t>
  </si>
  <si>
    <t>Arch Soc Esp Oftalmol (Engl Ed)</t>
  </si>
  <si>
    <t>10.1016/j.oftal.2018.02.003</t>
  </si>
  <si>
    <t>Systemic Inflammatory Disease and AMD Comorbidity</t>
  </si>
  <si>
    <t>Schnabolk G.</t>
  </si>
  <si>
    <t>Adv Exp Med Biol. 2019;1185:27-31. doi: 10.1007/978-3-030-27378-1_5.</t>
  </si>
  <si>
    <t>Schnabolk G</t>
  </si>
  <si>
    <t>10.1007/978-3-030-27378-1_5</t>
  </si>
  <si>
    <t>Updates on the Epidemiology of Age-Related Macular Degeneration</t>
  </si>
  <si>
    <t>Jonas JB, Cheung CMG, Panda-Jonas S.</t>
  </si>
  <si>
    <t>Asia Pac J Ophthalmol (Phila). 2017 Nov-Dec;6(6):493-497. doi: 10.22608/APO.2017251. Epub 2017 Sep 14.</t>
  </si>
  <si>
    <t>Asia Pac J Ophthalmol (Phila)</t>
  </si>
  <si>
    <t>10.22608/APO.2017251</t>
  </si>
  <si>
    <t>Incidence of metformin use in patients with age-related macular degeneration versus normal controls: A population-based study in Olmsted County, Minnesota</t>
  </si>
  <si>
    <t>Starr MR, Dalvin LA, AbouChehade JE, Damento GM, Garcia M, Shah SM, Hodge DO, Iezzi R, Bakri SJ.</t>
  </si>
  <si>
    <t>Eye (Lond). 2023 Jun;37(9):1861-1865. doi: 10.1038/s41433-022-02245-6. Epub 2022 Sep 23.</t>
  </si>
  <si>
    <t>Starr MR</t>
  </si>
  <si>
    <t>PMC10275985</t>
  </si>
  <si>
    <t>10.1038/s41433-022-02245-6</t>
  </si>
  <si>
    <t>Intraretinal, sub-retinal, and sub-retinal pigmented epithelium fluid in non-exudative age-related macular degeneration: follow-up with OCT imaging</t>
  </si>
  <si>
    <t>Samanta A, Jhingan M, Arora S, Singh S, Tucci D, Cagini C, Lupidi M, Chhablani J.</t>
  </si>
  <si>
    <t>Eur J Ophthalmol. 2022 Jul;32(4):2419-2426. doi: 10.1177/11206721211036289. Epub 2021 Aug 2.</t>
  </si>
  <si>
    <t>Samanta A</t>
  </si>
  <si>
    <t>10.1177/11206721211036289</t>
  </si>
  <si>
    <t>NICOLA</t>
    <phoneticPr fontId="18" type="noConversion"/>
  </si>
  <si>
    <t>Prevalence and risk factors for age-related macular degeneration in a population-based cohort study of older adults in Northern Ireland using multimodal imaging: NICOLA Study</t>
  </si>
  <si>
    <t>Hogg RE, Wright DM, Quinn NB, Muldrew KA, Hamill B, Smyth L, McKnight AJ, Woodside J, Tully MA, Cruise S, McGuinness B, Young IS, Kee F, Peto T, Chakravarthy U.</t>
  </si>
  <si>
    <t>Br J Ophthalmol. 2023 Nov 22;107(12):1873-1879. doi: 10.1136/bjo-2021-320469.</t>
  </si>
  <si>
    <t>Hogg RE</t>
  </si>
  <si>
    <t>PMC10715512</t>
  </si>
  <si>
    <t>10.1136/bjo-2021-320469</t>
  </si>
  <si>
    <t>Macular Atrophy in Neovascular Age-Related Macular Degeneration with Monthly versus Treat-and-Extend Ranibizumab: Findings from the TREX-AMD Trial</t>
  </si>
  <si>
    <t>Abdelfattah NS, Al-Sheikh M, Pitetta S, Mousa A, Sadda SR, Wykoff CC; Treat-and-Extend Age-Related Macular Degeneration Study Group.</t>
  </si>
  <si>
    <t>Ophthalmology. 2017 Feb;124(2):215-223. doi: 10.1016/j.ophtha.2016.10.002. Epub 2016 Nov 15.</t>
  </si>
  <si>
    <t>Abdelfattah NS</t>
  </si>
  <si>
    <t>10.1016/j.ophtha.2016.10.002</t>
  </si>
  <si>
    <t>Geo-Epidemiology of Age-Related Macular Degeneration: New Clues Into the Pathogenesis</t>
  </si>
  <si>
    <t>Reibaldi M, Longo A, Pulvirenti A, Avitabile T, Russo A, Cillino S, Mariotti C, Casuccio A.</t>
  </si>
  <si>
    <t>Am J Ophthalmol. 2016 Jan;161:78-93.e1-2. doi: 10.1016/j.ajo.2015.09.031. Epub 2015 Oct 24.</t>
  </si>
  <si>
    <t>Reibaldi M</t>
  </si>
  <si>
    <t>10.1016/j.ajo.2015.09.031</t>
  </si>
  <si>
    <t>[Epidemiology of age-related macular degeneration]</t>
  </si>
  <si>
    <t>Brandl C, Stark KJ, Wintergerst M, Heinemann M, Heid IM, Finger RP.</t>
  </si>
  <si>
    <t>Ophthalmologe. 2016 Sep;113(9):735-45. doi: 10.1007/s00347-016-0341-6.</t>
  </si>
  <si>
    <t>10.1007/s00347-016-0341-6</t>
  </si>
  <si>
    <t>Early Age-related Macular Degeneration with Cardiovascular and Renal Comorbidities: An Analysis of the National Health and Nutrition Examination Survey, 2005-2008</t>
  </si>
  <si>
    <t>Cheng Q, Saaddine JB, Klein R, Rothenberg R, Chou CF, Il'yasova D.</t>
  </si>
  <si>
    <t>Ophthalmic Epidemiol. 2017 Dec;24(6):413-419. doi: 10.1080/09286586.2017.1337911. Epub 2017 Sep 11.</t>
  </si>
  <si>
    <t>Cheng Q</t>
  </si>
  <si>
    <t>10.1080/09286586.2017.1337911</t>
  </si>
  <si>
    <t>Histopathological Insights Into Choroidal Vascular Loss in Clinically Documented Cases of Age-Related Macular Degeneration</t>
  </si>
  <si>
    <t>Seddon JM, McLeod DS, Bhutto IA, Villalonga MB, Silver RE, Wenick AS, Edwards MM, Lutty GA.</t>
  </si>
  <si>
    <t>JAMA Ophthalmol. 2016 Nov 1;134(11):1272-1280. doi: 10.1001/jamaophthalmol.2016.3519.</t>
  </si>
  <si>
    <t>PMC6014730</t>
  </si>
  <si>
    <t>NIHMS973648</t>
  </si>
  <si>
    <t>10.1001/jamaophthalmol.2016.3519</t>
  </si>
  <si>
    <t>Association of neovascular age-related macular degeneration with migraine</t>
  </si>
  <si>
    <t>Kuang TM, Xirasagar S, Kao YW, Ho JD, Lin HC.</t>
  </si>
  <si>
    <t>Sci Rep. 2022 Feb 2;12(1):1792. doi: 10.1038/s41598-022-05638-5.</t>
  </si>
  <si>
    <t>Kuang TM</t>
  </si>
  <si>
    <t>PMC8810933</t>
  </si>
  <si>
    <t>10.1038/s41598-022-05638-5</t>
  </si>
  <si>
    <t>Association of Reading Performance in Geographic Atrophy Secondary to Age-Related Macular Degeneration With Visual Function and Structural Biomarkers</t>
  </si>
  <si>
    <t>Künzel SH, Lindner M, Sassen J, Möller PT, Goerdt L, Schmid M, Schmitz-Valckenberg S, Holz FG, Fleckenstein M, Pfau M.</t>
  </si>
  <si>
    <t>JAMA Ophthalmol. 2021 Nov 1;139(11):1191-1199. doi: 10.1001/jamaophthalmol.2021.3826.</t>
  </si>
  <si>
    <t>Künzel SH</t>
  </si>
  <si>
    <t>PMC8485212</t>
  </si>
  <si>
    <t>10.1001/jamaophthalmol.2021.3826</t>
  </si>
  <si>
    <t>Nonexudative Macular Neovascularization - A Systematic Review of Prevalence, Natural History, and Recent Insights from OCT Angiography</t>
  </si>
  <si>
    <t>Laiginhas R, Yang J, Rosenfeld PJ, Falcão M.</t>
  </si>
  <si>
    <t>Ophthalmol Retina. 2020 Jul;4(7):651-661. doi: 10.1016/j.oret.2020.02.016. Epub 2020 Mar 13.</t>
  </si>
  <si>
    <t>Laiginhas R</t>
  </si>
  <si>
    <t>Ophthalmol Retina</t>
  </si>
  <si>
    <t>PMC7354220</t>
  </si>
  <si>
    <t>NIHMS1588205</t>
  </si>
  <si>
    <t>10.1016/j.oret.2020.02.016</t>
  </si>
  <si>
    <t>Association of Metformin With the Development of Age-Related Macular Degeneration</t>
  </si>
  <si>
    <t>Domalpally A, Whittier SA, Pan Q, Dabelea DM, Darwin CH, Knowler WC, Lee CG, Luchsinger JA, White NH, Chew EY; Diabetes Prevention Program Research (DPPOS) Group.</t>
  </si>
  <si>
    <t>JAMA Ophthalmol. 2023 Feb 1;141(2):140-147. doi: 10.1001/jamaophthalmol.2022.5567.</t>
  </si>
  <si>
    <t>Domalpally A</t>
  </si>
  <si>
    <t>PMC9936345</t>
  </si>
  <si>
    <t>10.1001/jamaophthalmol.2022.5567</t>
  </si>
  <si>
    <t>Age-Related Macular Degeneration and Incident Stroke: A Systematic Review and Meta-Analysis</t>
  </si>
  <si>
    <t>Fernandez AB, Panza GA, Cramer B, Chatterjee S, Jayaraman R, Wu WC.</t>
  </si>
  <si>
    <t>PLoS One. 2015 Nov 18;10(11):e0142968. doi: 10.1371/journal.pone.0142968. eCollection 2015.</t>
  </si>
  <si>
    <t>PMC4651536</t>
  </si>
  <si>
    <t>10.1371/journal.pone.0142968</t>
  </si>
  <si>
    <t>Anxiety in Patients with Neovascular Age-related Macular Degeneration</t>
  </si>
  <si>
    <t>Weinstein O, Cohen AD, Levy J, Zloto O, Freud T, Krieger I, Comaneshter D, Shemesh R.</t>
  </si>
  <si>
    <t>Ophthalmic Epidemiol. 2023 Jun;30(3):286-292. doi: 10.1080/09286586.2022.2090007. Epub 2022 Jul 11.</t>
  </si>
  <si>
    <t>Weinstein O</t>
  </si>
  <si>
    <t>10.1080/09286586.2022.2090007</t>
  </si>
  <si>
    <t>Cadmium exposure and age-related macular degeneration</t>
  </si>
  <si>
    <t>Kim MH, Zhao D, Cho J, Guallar E.</t>
  </si>
  <si>
    <t>J Expo Sci Environ Epidemiol. 2016 Mar-Apr;26(2):214-8. doi: 10.1038/jes.2014.75. Epub 2014 Nov 12.</t>
  </si>
  <si>
    <t>Kim MH</t>
  </si>
  <si>
    <t>J Expo Sci Environ Epidemiol</t>
  </si>
  <si>
    <t>10.1038/jes.2014.75</t>
  </si>
  <si>
    <t>Urinary Isoprostane Levels and Age-Related Macular Degeneration</t>
  </si>
  <si>
    <t>Sabanayagam C, Lye WK, Januszewski A, Banu Binte Mohammed Abdul R, Cheung GCM, Kumari N, Wong TY, Cheng CY, Lamoureux E.</t>
  </si>
  <si>
    <t>Invest Ophthalmol Vis Sci. 2017 May 1;58(5):2538-2543. doi: 10.1167/iovs.16-21263.</t>
  </si>
  <si>
    <t>Sabanayagam C</t>
  </si>
  <si>
    <t>10.1167/iovs.16-21263</t>
  </si>
  <si>
    <t>The effect of ranibizumab and aflibercept treatment on the prevalence of outer retinal tubulation and its influence on retreatment in neovascular age-related macular degeneration</t>
  </si>
  <si>
    <t>Kovacs A, Kiss T, Rarosi F, Somfai GM, Facsko A, Degi R.</t>
  </si>
  <si>
    <t>BMC Ophthalmol. 2018 Nov 14;18(1):298. doi: 10.1186/s12886-018-0960-6.</t>
  </si>
  <si>
    <t>Kovacs A</t>
  </si>
  <si>
    <t>PMC6236952</t>
  </si>
  <si>
    <t>10.1186/s12886-018-0960-6</t>
  </si>
  <si>
    <t>Systemic immunosuppression and risk of age-related macular degeneration</t>
  </si>
  <si>
    <t>Sandhu HS, Lambert J, Xu Y, Kaplan HJ.</t>
  </si>
  <si>
    <t>PLoS One. 2018 Sep 20;13(9):e0203492. doi: 10.1371/journal.pone.0203492. eCollection 2018.</t>
  </si>
  <si>
    <t>Sandhu HS</t>
  </si>
  <si>
    <t>PMC6147423</t>
  </si>
  <si>
    <t>10.1371/journal.pone.0203492</t>
  </si>
  <si>
    <t>Physical Activity, Incidence, and Progression of Age-Related Macular Degeneration: A Multicohort Study</t>
  </si>
  <si>
    <t>Mauschitz MM, Schmitz MT, Verzijden T, Schmid M, Thee EF, Colijn JM, Delcourt C, Cougnard-Grégoire A, Merle BMJ, Korobelnik JF, Gopinath B, Mitchell P, Elbaz H, Schuster AK, Wild PS, Brandl C, Stark KJ, Heid IM, Günther F, Peters A, Klaver CCW, Finger RP; European Eye Epidemiology (E3) Consortium.</t>
  </si>
  <si>
    <t>Am J Ophthalmol. 2022 Apr;236:99-106. doi: 10.1016/j.ajo.2021.10.008. Epub 2021 Oct 22.</t>
  </si>
  <si>
    <t>Mauschitz MM</t>
  </si>
  <si>
    <t>10.1016/j.ajo.2021.10.008</t>
  </si>
  <si>
    <t>Serum leptin and age-related macular degeneration</t>
  </si>
  <si>
    <t>Seshasai S, Liao J, Toh QC, Cheng CY, Cheung GC, Sethi S, Wong TY, Sabanayagam C.</t>
  </si>
  <si>
    <t>Invest Ophthalmol Vis Sci. 2015 Feb 24;56(3):1880-6. doi: 10.1167/iovs.14-15933.</t>
  </si>
  <si>
    <t>Seshasai S</t>
  </si>
  <si>
    <t>10.1167/iovs.14-15933</t>
  </si>
  <si>
    <t>Associations between age-related macular degeneration and sleep dysfunction: A systematic review</t>
  </si>
  <si>
    <t>Sia JT, Lee EPX, Cheung CMG, Fenwick EK, Laude A, Ho KC, Fenner BJ, Wong TY, Milea D, Lamoureux EL, Man REK, Najjar RP.</t>
  </si>
  <si>
    <t>Clin Exp Ophthalmol. 2022 Dec;50(9):1025-1037. doi: 10.1111/ceo.14146. Epub 2022 Aug 31.</t>
  </si>
  <si>
    <t>Sia JT</t>
  </si>
  <si>
    <t>10.1111/ceo.14146</t>
  </si>
  <si>
    <t>The Functional Effect of Rare Variants in Complement Genes on C3b Degradation in Patients With Age-Related Macular Degeneration</t>
  </si>
  <si>
    <t>Geerlings MJ, Kremlitzka M, Bakker B, Nilsson SC, Saksens NT, Lechanteur YT, Pauper M, Corominas J, Fauser S, Hoyng CB, Blom AM, de Jong EK, den Hollander AI.</t>
  </si>
  <si>
    <t>JAMA Ophthalmol. 2017 Jan 1;135(1):39-46. doi: 10.1001/jamaophthalmol.2016.4604.</t>
  </si>
  <si>
    <t>Geerlings MJ</t>
  </si>
  <si>
    <t>10.1001/jamaophthalmol.2016.4604</t>
  </si>
  <si>
    <t>Intermittent Fasting Is Associated With a Decreased Risk of Age-Related Macular Degeneration</t>
  </si>
  <si>
    <t>Choi EY, Kim M, Lee CS, Byeon SH, Kim SS, Lee M.</t>
  </si>
  <si>
    <t>Am J Ophthalmol. 2022 Nov;243:1-9. doi: 10.1016/j.ajo.2022.06.017. Epub 2022 Jul 6.</t>
  </si>
  <si>
    <t>Choi EY</t>
  </si>
  <si>
    <t>10.1016/j.ajo.2022.06.017</t>
  </si>
  <si>
    <t>B Vitamins and Incidence of Advanced Age-Related Macular Degeneration: The Alienor Study</t>
  </si>
  <si>
    <t>Merle BMJ, Barthes S, Féart C, Cougnard-Grégoire A, Korobelnik JF, Rougier MB, Delyfer MN, Delcourt C.</t>
  </si>
  <si>
    <t>Nutrients. 2022 Jul 8;14(14):2821. doi: 10.3390/nu14142821.</t>
  </si>
  <si>
    <t>Nutrients</t>
  </si>
  <si>
    <t>PMC9318446</t>
  </si>
  <si>
    <t>10.3390/nu14142821</t>
  </si>
  <si>
    <t>Comparison of Clinical Trial and Systematic Review Outcomes for the 4 Most Prevalent Eye Diseases</t>
  </si>
  <si>
    <t>Saldanha IJ, Lindsley K, Do DV, Chuck RS, Meyerle C, Jones LS, Coleman AL, Jampel HD, Dickersin K, Virgili G.</t>
  </si>
  <si>
    <t>JAMA Ophthalmol. 2017 Sep 1;135(9):933-940. doi: 10.1001/jamaophthalmol.2017.2583.</t>
  </si>
  <si>
    <t>Saldanha IJ</t>
  </si>
  <si>
    <t>PMC5625342</t>
  </si>
  <si>
    <t>NIHMS908638</t>
  </si>
  <si>
    <t>10.1001/jamaophthalmol.2017.2583</t>
  </si>
  <si>
    <t>Prevalence of Age-related Maculopathy: The Beaver Dam Eye Study</t>
  </si>
  <si>
    <t>Klein R, Klein BEK, Linton KLP.</t>
  </si>
  <si>
    <t>Ophthalmology. 2020 Apr;127(4S):S122-S132. doi: 10.1016/j.ophtha.2020.01.033.</t>
  </si>
  <si>
    <t>10.1016/j.ophtha.2020.01.033</t>
  </si>
  <si>
    <t>Association between age-related macular degeneration and subjective cognitive complaints</t>
  </si>
  <si>
    <t>Zhu Z, Liao H, Wang W, Scheetz J, Zhang J, He M.</t>
  </si>
  <si>
    <t>Br J Ophthalmol. 2020 Sep;104(9):1228-1233. doi: 10.1136/bjophthalmol-2019-314853. Epub 2019 Dec 4.</t>
  </si>
  <si>
    <t>Zhu Z</t>
  </si>
  <si>
    <t>10.1136/bjophthalmol-2019-314853</t>
  </si>
  <si>
    <t>Update on depression and age-related macular degeneration</t>
  </si>
  <si>
    <t>Casten RJ, Rovner BW.</t>
  </si>
  <si>
    <t>Curr Opin Ophthalmol. 2013 May;24(3):239-43. doi: 10.1097/ICU.0b013e32835f8e55.</t>
  </si>
  <si>
    <t>Casten RJ</t>
  </si>
  <si>
    <t>PMC5903583</t>
  </si>
  <si>
    <t>NIHMS958290</t>
  </si>
  <si>
    <t>10.1097/ICU.0b013e32835f8e55</t>
  </si>
  <si>
    <t>Analysis of association of risk factors for age-related macular degeneration</t>
  </si>
  <si>
    <t>Bucan K, Lukic M, Bosnar D, Kopic A, Jukic T, Konjevoda S, Glavadanovic S, Gverovic Antunica A.</t>
  </si>
  <si>
    <t>Eur J Ophthalmol. 2022 Jan;32(1):410-416. doi: 10.1177/1120672121998900. Epub 2021 Mar 4.</t>
  </si>
  <si>
    <t>Bucan K</t>
  </si>
  <si>
    <t>10.1177/1120672121998900</t>
  </si>
  <si>
    <t>Associations of Alzheimer's disease with macular degeneration</t>
  </si>
  <si>
    <t>Biscetti L, Luchetti E, Vergaro A, Menduno P, Cagini C, Parnetti L.</t>
  </si>
  <si>
    <t>Front Biosci (Elite Ed). 2017 Jan 1;9(1):174-191. doi: 10.2741/e794.</t>
  </si>
  <si>
    <t>Biscetti L</t>
  </si>
  <si>
    <t>Front Biosci (Elite Ed)</t>
  </si>
  <si>
    <t>10.2741/e794</t>
  </si>
  <si>
    <t>Incidence, progression and risk factors of age-related macular degeneration in 35-95-year-old individuals from three jointly designed German cohort studies</t>
  </si>
  <si>
    <t>Brandl C, Günther F, Zimmermann ME, Hartmann KI, Eberlein G, Barth T, Winkler TW, Linkohr B, Heier M, Peters A, Li JQ, Finger RP, Helbig H, Weber BHF, Küchenhoff H, Mueller A, Stark KJ, Heid IM.</t>
  </si>
  <si>
    <t>BMJ Open Ophthalmol. 2022 Jan 4;7(1):e000912. doi: 10.1136/bmjophth-2021-000912. eCollection 2022.</t>
  </si>
  <si>
    <t>BMJ Open Ophthalmol</t>
  </si>
  <si>
    <t>PMC8728420</t>
  </si>
  <si>
    <t>10.1136/bmjophth-2021-000912</t>
  </si>
  <si>
    <t>European Eye Epidemiology Consortium</t>
    <phoneticPr fontId="18" type="noConversion"/>
  </si>
  <si>
    <t>Genetic Risk, Lifestyle, and Age-Related Macular Degeneration in Europe: The EYE-RISK Consortium</t>
  </si>
  <si>
    <t>Colijn JM, Meester-Smoor M, Verzijden T, de Breuk A, Silva R, Merle BMJ, Cougnard-Grégoire A, Hoyng CB, Fauser S, Coolen A, Creuzot-Garcher C, Hense HW, Ueffing M, Delcourt C, den Hollander AI, Klaver CCW; EYE-RISK Consortium.</t>
  </si>
  <si>
    <t>Ophthalmology. 2021 Jul;128(7):1039-1049. doi: 10.1016/j.ophtha.2020.11.024. Epub 2020 Nov 28.</t>
  </si>
  <si>
    <t>10.1016/j.ophtha.2020.11.024</t>
  </si>
  <si>
    <t>The national and subnational prevalence and burden of age-related macular degeneration in China</t>
  </si>
  <si>
    <t>Song P, Du Y, Chan KY, Theodoratou E, Rudan I.</t>
  </si>
  <si>
    <t>J Glob Health. 2017 Dec;7(2):020703. doi: 10.7189/jogh.07.020703.</t>
  </si>
  <si>
    <t>Song P</t>
  </si>
  <si>
    <t>J Glob Health</t>
  </si>
  <si>
    <t>PMC5735777</t>
  </si>
  <si>
    <t>10.7189/jogh.07.020703</t>
  </si>
  <si>
    <t>Prevalence of resolved paracentral acute middle maculopathy lesions in fellow eyes of patients with unilateral retinal vein occlusion</t>
  </si>
  <si>
    <t>Maltsev DS, Kulikov AN, Burnasheva MA, Chhablani J.</t>
  </si>
  <si>
    <t>Acta Ophthalmol. 2020 Feb;98(1):e22-e28. doi: 10.1111/aos.14196. Epub 2019 Jul 25.</t>
  </si>
  <si>
    <t>Maltsev DS</t>
  </si>
  <si>
    <t>10.1111/aos.14196</t>
  </si>
  <si>
    <t>Genetic factors associated with the development of age-related macular degeneration</t>
  </si>
  <si>
    <t>Sergejeva O, Botov R, Liutkevičienė R, Kriaučiūnienė L.</t>
  </si>
  <si>
    <t>Medicina (Kaunas). 2016;52(2):79-88. doi: 10.1016/j.medici.2016.02.004. Epub 2016 Mar 10.</t>
  </si>
  <si>
    <t>Sergejeva O</t>
  </si>
  <si>
    <t>10.1016/j.medici.2016.02.004</t>
  </si>
  <si>
    <t>Utility values for age-related macular degeneration patients in Korea</t>
  </si>
  <si>
    <t>Choi S, Park SM, Jee D.</t>
  </si>
  <si>
    <t>PLoS One. 2018 Jul 31;13(7):e0201399. doi: 10.1371/journal.pone.0201399. eCollection 2018.</t>
  </si>
  <si>
    <t>Choi S</t>
  </si>
  <si>
    <t>PMC6067739</t>
  </si>
  <si>
    <t>10.1371/journal.pone.0201399</t>
  </si>
  <si>
    <t>The Relationship between Dietary Calcium and Age-Related Macular Degeneration</t>
  </si>
  <si>
    <t>Chen YY, Chen YJ.</t>
  </si>
  <si>
    <t>Nutrients. 2023 Jan 28;15(3):671. doi: 10.3390/nu15030671.</t>
  </si>
  <si>
    <t>Chen YY</t>
  </si>
  <si>
    <t>PMC9920890</t>
  </si>
  <si>
    <t>10.3390/nu15030671</t>
  </si>
  <si>
    <t>Environmental cadmium and lead exposures and age-related macular degeneration in U.S. adults: the National Health and Nutrition Examination Survey 2005 to 2008</t>
  </si>
  <si>
    <t>Wu EW, Schaumberg DA, Park SK.</t>
  </si>
  <si>
    <t>Environ Res. 2014 Aug;133:178-84. doi: 10.1016/j.envres.2014.05.023. Epub 2014 Jun 21.</t>
  </si>
  <si>
    <t>Wu EW</t>
  </si>
  <si>
    <t>Environ Res</t>
  </si>
  <si>
    <t>PMC4124906</t>
  </si>
  <si>
    <t>NIHMS603160</t>
  </si>
  <si>
    <t>10.1016/j.envres.2014.05.023</t>
  </si>
  <si>
    <t>Unilateral Cilioretinal Artery and Advanced Age-Related Macular Degeneration: A Retrospective Cross-Sectional Study</t>
  </si>
  <si>
    <t>Kim DI, Yoon CK, Yu HG.</t>
  </si>
  <si>
    <t>Am J Ophthalmol. 2022 May;237:204-210. doi: 10.1016/j.ajo.2021.10.033. Epub 2021 Nov 13.</t>
  </si>
  <si>
    <t>Kim DI</t>
  </si>
  <si>
    <t>10.1016/j.ajo.2021.10.033</t>
  </si>
  <si>
    <t>Incidence and risk of advanced age-related macular degeneration in eyes with drusenoid pigment epithelial detachment</t>
  </si>
  <si>
    <t>Shijo T, Sakurada Y, Tanaka K, Miki A, Sugiyama A, Onoe H, Chubachi A, Kikushima W, Wakatsuki Y, Yoneyama S, Mori R, Kashiwagi K.</t>
  </si>
  <si>
    <t>Sci Rep. 2022 Mar 18;12(1):4715. doi: 10.1038/s41598-022-08626-x.</t>
  </si>
  <si>
    <t>Shijo T</t>
  </si>
  <si>
    <t>PMC8933473</t>
  </si>
  <si>
    <t>10.1038/s41598-022-08626-x</t>
  </si>
  <si>
    <t>Age-related eye disease and cognitive function</t>
  </si>
  <si>
    <t>Harrabi H, Kergoat MJ, Rousseau J, Boisjoly H, Schmaltz H, Moghadaszadeh S, Roy-Gagnon MH, Freeman EE.</t>
  </si>
  <si>
    <t>Invest Ophthalmol Vis Sci. 2015 Feb 3;56(2):1217-21. doi: 10.1167/iovs.14-15370.</t>
  </si>
  <si>
    <t>Harrabi H</t>
  </si>
  <si>
    <t>10.1167/iovs.14-15370</t>
  </si>
  <si>
    <t>The Association between Age-Related Macular Degeneration and the Risk of Mortality</t>
  </si>
  <si>
    <t>Wang P, Wang J, Ma J, Jin G, Guan X.</t>
  </si>
  <si>
    <t>Biomed Res Int. 2017;2017:3489603. doi: 10.1155/2017/3489603. Epub 2017 May 18.</t>
  </si>
  <si>
    <t>Wang P</t>
  </si>
  <si>
    <t>Biomed Res Int</t>
  </si>
  <si>
    <t>PMC5451765</t>
  </si>
  <si>
    <t>10.1155/2017/3489603</t>
  </si>
  <si>
    <t>Characteristics and Spatial Distribution of Structural Features in Age-Related Macular Degeneration: A MACUSTAR Study Report</t>
  </si>
  <si>
    <t>Saßmannshausen M, Behning C, Weinz J, Goerdt L, Terheyden JH, Chang P, Schmid M, Poor SH, Zakaria N, Finger RP, Holz FG, Pfau M, Schmitz-Valckenberg S, Thiele S; MACUSTAR Consortium Members.</t>
  </si>
  <si>
    <t>Ophthalmol Retina. 2023 May;7(5):420-430. doi: 10.1016/j.oret.2022.12.007. Epub 2022 Dec 20.</t>
  </si>
  <si>
    <t>Saßmannshausen M</t>
  </si>
  <si>
    <t>10.1016/j.oret.2022.12.007</t>
  </si>
  <si>
    <t>Tongren Health Care Study(2017-2019)</t>
    <phoneticPr fontId="18" type="noConversion"/>
  </si>
  <si>
    <t>Peripheral Monocyte Count and Age-Related Macular Degeneration. The Tongren Health Care Study</t>
  </si>
  <si>
    <t>Xue CC, Cui J, Gao LQ, Zhang C, Dou HL, Chen DN, Wang YX, Jonas JB.</t>
  </si>
  <si>
    <t>Am J Ophthalmol. 2021 Jul;227:143-153. doi: 10.1016/j.ajo.2021.03.010. Epub 2021 Mar 15.</t>
  </si>
  <si>
    <t>Xue CC</t>
  </si>
  <si>
    <t>10.1016/j.ajo.2021.03.010</t>
  </si>
  <si>
    <t>3 (estimates)</t>
    <phoneticPr fontId="18" type="noConversion"/>
  </si>
  <si>
    <t>Prevalence of neovascular age-related macular degeneration and geographic atrophy in Denmark</t>
  </si>
  <si>
    <t>Sedeh FB, Scott DAR, Subhi Y, Sørensen TL.</t>
  </si>
  <si>
    <t>Dan Med J. 2017 Nov;64(11):A5422.</t>
  </si>
  <si>
    <t>Sedeh FB</t>
  </si>
  <si>
    <t>Dan Med J</t>
  </si>
  <si>
    <t>Geographic and Demographic Variation in Use of Ranibizumab Versus Bevacizumab for Neovascular Age-related Macular Degeneration in the United States</t>
  </si>
  <si>
    <t>Gower EW, Stein JD, Shekhawat NS, Mikkilineni S, Blachley TS, Pajewski NM.</t>
  </si>
  <si>
    <t>Am J Ophthalmol. 2017 Dec;184:157-166. doi: 10.1016/j.ajo.2017.10.010. Epub 2017 Oct 27.</t>
  </si>
  <si>
    <t>Gower EW</t>
  </si>
  <si>
    <t>10.1016/j.ajo.2017.10.010</t>
  </si>
  <si>
    <t>Screening for chloroquine maculopathy in populations with uncertain reliability in outcomes of automatic visual field testing</t>
  </si>
  <si>
    <t>Kunavisarut P, Chavengsaksongkram P, Rothova A, Pathanapitoon K.</t>
  </si>
  <si>
    <t>Indian J Ophthalmol. 2016 Oct;64(10):710-714. doi: 10.4103/0301-4738.195018.</t>
  </si>
  <si>
    <t>Kunavisarut P</t>
  </si>
  <si>
    <t>PMC5168909</t>
  </si>
  <si>
    <t>10.4103/0301-4738.195018</t>
  </si>
  <si>
    <t>PREVALENCE AND RISK FACTORS OF AGE-RELATED MACULAR DEGENERATION FEATURES AMONG PILOTS</t>
  </si>
  <si>
    <t>Park JY, Kim JS, Sim HE, Lee SH, Na HM, Kang MJ, Hwang JH.</t>
  </si>
  <si>
    <t>Retina. 2024 Mar 1;44(3):475-486. doi: 10.1097/IAE.0000000000003976.</t>
  </si>
  <si>
    <t>Park JY</t>
  </si>
  <si>
    <t>10.1097/IAE.0000000000003976</t>
  </si>
  <si>
    <t>Prevalence and Dose Dependency Analysis of Pentosan Polysulfate Sodium Maculopathy</t>
  </si>
  <si>
    <t>Philip AM, Wannamaker KW, Miller DM.</t>
  </si>
  <si>
    <t>Ophthalmic Epidemiol. 2023 Feb;30(1):82-87. doi: 10.1080/09286586.2022.2031227. Epub 2022 Jan 26.</t>
  </si>
  <si>
    <t>Philip AM</t>
  </si>
  <si>
    <t>10.1080/09286586.2022.2031227</t>
  </si>
  <si>
    <t>Association of obesity and age-related macular degeneration in Indian population</t>
  </si>
  <si>
    <t>Jaisankar D, Swaminathan G, Roy R, Kulothungan V, Sharma T, Raman R.</t>
  </si>
  <si>
    <t>Indian J Ophthalmol. 2018 Jul;66(7):976-983. doi: 10.4103/ijo.IJO_1265_17.</t>
  </si>
  <si>
    <t>Jaisankar D</t>
  </si>
  <si>
    <t>PMC6032723</t>
  </si>
  <si>
    <t>10.4103/ijo.IJO_1265_17</t>
  </si>
  <si>
    <t>Prevalence of Undiagnosed Age-Related Macular Degeneration in Primary Eye Care</t>
  </si>
  <si>
    <t>Neely DC, Bray KJ, Huisingh CE, Clark ME, McGwin G Jr, Owsley C.</t>
  </si>
  <si>
    <t>JAMA Ophthalmol. 2017 Jun 1;135(6):570-575. doi: 10.1001/jamaophthalmol.2017.0830.</t>
  </si>
  <si>
    <t>Neely DC</t>
  </si>
  <si>
    <t>PMC5847085</t>
  </si>
  <si>
    <t>10.1001/jamaophthalmol.2017.0830</t>
  </si>
  <si>
    <t>Radiating hemorrhage in exudative age-related macular degeneration</t>
  </si>
  <si>
    <t>Kim JH, Chang YS, Kim JW, Lee TG, Kim CG, Lee DW.</t>
  </si>
  <si>
    <t>Jpn J Ophthalmol. 2016 Nov;60(6):466-475. doi: 10.1007/s10384-016-0466-9. Epub 2016 Jul 25.</t>
  </si>
  <si>
    <t>Kim JH</t>
  </si>
  <si>
    <t>10.1007/s10384-016-0466-9</t>
  </si>
  <si>
    <t>Age-related macular degeneration is associated with probable cerebral amyloid angiopathy: A case-control study</t>
  </si>
  <si>
    <t>Anisetti B, Stewart MW, Eggenberger ER, Shourav MMI, Youssef H, Elkhair A, Ertekin-Taner N, Meschia JF, Lin MP.</t>
  </si>
  <si>
    <t>J Stroke Cerebrovasc Dis. 2023 Aug;32(8):107244. doi: 10.1016/j.jstrokecerebrovasdis.2023.107244. Epub 2023 Jul 7.</t>
  </si>
  <si>
    <t>Anisetti B</t>
  </si>
  <si>
    <t>J Stroke Cerebrovasc Dis</t>
  </si>
  <si>
    <t>10.1016/j.jstrokecerebrovasdis.2023.107244</t>
  </si>
  <si>
    <t>Slovakian population</t>
    <phoneticPr fontId="18" type="noConversion"/>
  </si>
  <si>
    <t>Prevalence of Age-Related Macular Degeneration in Slovakia and Associated Risk Factors: A Mobile Clinic-Based Cross-Sectional Epidemiological Survey</t>
  </si>
  <si>
    <t>Krasnik V, Stefanickova J, Popov I, Valaskova J, Saxena S, Kruzliak P.</t>
  </si>
  <si>
    <t>Semin Ophthalmol. 2018;33(4):506-511. doi: 10.1080/08820538.2017.1316861. Epub 2017 May 19.</t>
  </si>
  <si>
    <t>Krasnik V</t>
  </si>
  <si>
    <t>Semin Ophthalmol</t>
  </si>
  <si>
    <t>10.1080/08820538.2017.1316861</t>
  </si>
  <si>
    <t>The Prevalence of Visual Impairment in Retirement Home Residents</t>
  </si>
  <si>
    <t>Thederan L, Steinmetz S, Kampmann S, Koob-Matthes AM, Grehn F, Klink T.</t>
  </si>
  <si>
    <t>Dtsch Arztebl Int. 2016 May 6;113(18):323-7. doi: 10.3238/arztebl.2016.0323.</t>
  </si>
  <si>
    <t>Thederan L</t>
  </si>
  <si>
    <t>Dtsch Arztebl Int</t>
  </si>
  <si>
    <t>PMC4961882</t>
  </si>
  <si>
    <t>10.3238/arztebl.2016.0323</t>
  </si>
  <si>
    <t>Prevalence of age-related macular degeneration and associated factors in Indian cohort in a tertiary care setting</t>
  </si>
  <si>
    <t>Hamati J, Prashanthi S, Narayanan R, Sahoo N, Das AV, Rani PK, Behera UC, Khanna R, Murthy GVS.</t>
  </si>
  <si>
    <t>Indian J Ophthalmol. 2023 Oct;71(10):3361-3366. doi: 10.4103/IJO.IJO_199_23.</t>
  </si>
  <si>
    <t>Hamati J</t>
  </si>
  <si>
    <t>PMC10683692</t>
  </si>
  <si>
    <t>10.4103/IJO.IJO_199_23</t>
  </si>
  <si>
    <t>Awareness of Age-Related Macular Degeneration in Community-Dwelling Elderly Persons in Germany</t>
  </si>
  <si>
    <t>Heinemann M, Welker SG, Li JQ, Wintergerst MWM, Turski GN, Turski CA, Holz FG, Finger RP.</t>
  </si>
  <si>
    <t>Ophthalmic Epidemiol. 2019 Aug;26(4):238-243. doi: 10.1080/09286586.2019.1597898. Epub 2019 Mar 28.</t>
  </si>
  <si>
    <t>Heinemann M</t>
  </si>
  <si>
    <t>10.1080/09286586.2019.1597898</t>
  </si>
  <si>
    <t>Recurrence of neovascular age-related macular degeneration after cessation of treat and extend regimen</t>
  </si>
  <si>
    <t>Hirata Y, Oishi A, Maekawa Y, Tsuiki E, Machida A, Kurihara J, Kitaoka T.</t>
  </si>
  <si>
    <t>Sci Rep. 2022 Aug 30;12(1):14768. doi: 10.1038/s41598-022-19062-2.</t>
  </si>
  <si>
    <t>Hirata Y</t>
  </si>
  <si>
    <t>PMC9427844</t>
  </si>
  <si>
    <t>10.1038/s41598-022-19062-2</t>
  </si>
  <si>
    <t>Risk Prediction Model for Progression of Age-Related Macular Degeneration</t>
  </si>
  <si>
    <t>Shin KU, Song SJ, Bae JH, Lee MY.</t>
  </si>
  <si>
    <t>Ophthalmic Res. 2017;57(1):32-36. doi: 10.1159/000449168. Epub 2016 Oct 13.</t>
  </si>
  <si>
    <t>Shin KU</t>
  </si>
  <si>
    <t>10.1159/000449168</t>
  </si>
  <si>
    <t>NHANES (2007-2008)</t>
    <phoneticPr fontId="18" type="noConversion"/>
  </si>
  <si>
    <t>Self-reported Calcium Supplementation and Age-Related Macular Degeneration</t>
  </si>
  <si>
    <t>Kakigi CL, Singh K, Wang SY, Enanoria WT, Lin SC.</t>
  </si>
  <si>
    <t>JAMA Ophthalmol. 2015 Jul;133(7):746-54. doi: 10.1001/jamaophthalmol.2015.0514.</t>
  </si>
  <si>
    <t>Kakigi CL</t>
  </si>
  <si>
    <t>10.1001/jamaophthalmol.2015.0514</t>
  </si>
  <si>
    <t>Blue Mountains Eye Study, Multi-Ethnic Cohort Study</t>
    <phoneticPr fontId="18" type="noConversion"/>
  </si>
  <si>
    <t>Exploring Factors Underlying Ethnic Difference in Age-related Macular Degeneration Prevalence</t>
  </si>
  <si>
    <t>Jones M, Whitton C, Tan AG, Holliday EG, Oldmeadow C, Flood VM, Sim X, Chai JF, Hamzah H, Klein R, Teo YY, Mitchell P, Wong TY, Tai ES, Van Dam RM, Attia J, Wang JJ.</t>
  </si>
  <si>
    <t>Ophthalmic Epidemiol. 2020 Oct;27(5):399-408. doi: 10.1080/09286586.2020.1762229. Epub 2020 Jun 8.</t>
  </si>
  <si>
    <t>Jones M</t>
  </si>
  <si>
    <t>10.1080/09286586.2020.1762229</t>
  </si>
  <si>
    <t>Identification of persons with incident ocular diseases using health care claims databases</t>
  </si>
  <si>
    <t>Stein JD, Blachley TS, Musch DC.</t>
  </si>
  <si>
    <t>Am J Ophthalmol. 2013 Dec;156(6):1169-1175.e3. doi: 10.1016/j.ajo.2013.06.035. Epub 2013 Aug 20.</t>
  </si>
  <si>
    <t>PMC3836859</t>
  </si>
  <si>
    <t>NIHMS505140</t>
  </si>
  <si>
    <t>10.1016/j.ajo.2013.06.035</t>
  </si>
  <si>
    <t>Detection and Management of Intraocular Inflammation after Brolucizumab Treatment for Neovascular Age-Related Macular Degeneration</t>
  </si>
  <si>
    <t>Bodaghi B, Souied EH, Tadayoni R, Weber M, Ponthieux A, Kodjikian L.</t>
  </si>
  <si>
    <t>Ophthalmol Retina. 2023 Oct;7(10):879-891. doi: 10.1016/j.oret.2023.06.009. Epub 2023 Jun 19.</t>
  </si>
  <si>
    <t>Bodaghi B</t>
  </si>
  <si>
    <t>10.1016/j.oret.2023.06.009</t>
  </si>
  <si>
    <t>Fish Consumption and Age-Related Macular Degeneration Incidence: A Meta-Analysis and Systematic Review of Prospective Cohort Studies</t>
  </si>
  <si>
    <t>Zhu W, Wu Y, Meng YF, Xing Q, Tao JJ, Lu J.</t>
  </si>
  <si>
    <t>Nutrients. 2016 Nov 22;8(11):743. doi: 10.3390/nu8110743.</t>
  </si>
  <si>
    <t>Zhu W</t>
  </si>
  <si>
    <t>PMC5133126</t>
  </si>
  <si>
    <t>10.3390/nu8110743</t>
  </si>
  <si>
    <t>[Association between age-related macular degeneration and periodontal disease]</t>
  </si>
  <si>
    <t>Chetboun C, Hassine A, Carra MC, Mrejen S, Nghiem-Buffet S, Cohen SY.</t>
  </si>
  <si>
    <t>J Fr Ophtalmol. 2021 Oct;44(8):1142-1147. doi: 10.1016/j.jfo.2021.01.008. Epub 2021 Jul 8.</t>
  </si>
  <si>
    <t>Chetboun C</t>
  </si>
  <si>
    <t>10.1016/j.jfo.2021.01.008</t>
  </si>
  <si>
    <t>CHOROIDAL THICKNESS, VASCULAR FACTORS, AND AGE-RELATED MACULAR DEGENERATION: The ALIENOR Study</t>
  </si>
  <si>
    <t>Gattoussi S, Cougnard-Grégoire A, Korobelnik JF, Rougier MB, Delyfer MN, Schweitzer C, Le Goff M, Merle BMJ, Dartigues JF, Delcourt C.</t>
  </si>
  <si>
    <t>Retina. 2019 Jan;39(1):34-43. doi: 10.1097/IAE.0000000000002237.</t>
  </si>
  <si>
    <t>Gattoussi S</t>
  </si>
  <si>
    <t>10.1097/IAE.0000000000002237</t>
  </si>
  <si>
    <t>Patient knowledge concerning age-related macular degeneration: an AMD questionnaire</t>
  </si>
  <si>
    <t>Burgmüller M, Cakmak N, Weingessel B, Vécsei C, Vécsei-Marlovits PV.</t>
  </si>
  <si>
    <t>Wien Klin Wochenschr. 2017 May;129(9-10):345-350. doi: 10.1007/s00508-016-1044-3. Epub 2016 Jul 25.</t>
  </si>
  <si>
    <t>Burgmüller M</t>
  </si>
  <si>
    <t>10.1007/s00508-016-1044-3</t>
  </si>
  <si>
    <t>Metabolic syndrome and risk of age-related macular degeneration</t>
  </si>
  <si>
    <t>Ghaem Maralani H, Tai BC, Wong TY, Tai ES, Li J, Wang JJ, Mitchell P.</t>
  </si>
  <si>
    <t>Retina. 2015 Mar;35(3):459-66. doi: 10.1097/IAE.0000000000000338.</t>
  </si>
  <si>
    <t>Ghaem Maralani H</t>
  </si>
  <si>
    <t>10.1097/IAE.0000000000000338</t>
  </si>
  <si>
    <t>The Prevalence of Age-Related Eye Disease in an Elderly Population</t>
  </si>
  <si>
    <t>Hashemi H, Khabazkhoob M, Nabovati P, Ostadimoghaddam H, Shafaee S, Doostdar A, Yekta A.</t>
  </si>
  <si>
    <t>Ophthalmic Epidemiol. 2017 Aug;24(4):222-228. doi: 10.1080/09286586.2016.1270335. Epub 2017 Jun 28.</t>
  </si>
  <si>
    <t>Hashemi H</t>
  </si>
  <si>
    <t>10.1080/09286586.2016.1270335</t>
  </si>
  <si>
    <t>Prevalence and characteristics of pseudodrusen subtypes in advanced age-related macular degeneration</t>
  </si>
  <si>
    <t>Shijo T, Sakurada Y, Yoneyama S, Sugiyama A, Kikushima W, Tanabe N, Iijima H.</t>
  </si>
  <si>
    <t>Graefes Arch Clin Exp Ophthalmol. 2017 Jun;255(6):1125-1131. doi: 10.1007/s00417-017-3622-0. Epub 2017 Mar 1.</t>
  </si>
  <si>
    <t>10.1007/s00417-017-3622-0</t>
  </si>
  <si>
    <t>Age-Related Macular Degeneration in Chronic Kidney Disease: A Meta-Analysis of Observational Studies</t>
  </si>
  <si>
    <t>Chen YJ, Yeung L, Sun CC, Huang CC, Chen KS, Lu YH.</t>
  </si>
  <si>
    <t>Am J Nephrol. 2018;48(4):278-291. doi: 10.1159/000493924. Epub 2018 Oct 18.</t>
  </si>
  <si>
    <t>Chen YJ</t>
  </si>
  <si>
    <t>Am J Nephrol</t>
  </si>
  <si>
    <t>10.1159/000493924</t>
  </si>
  <si>
    <t>Severity of age-related macular degeneration at first presentation in Bhutan: a 3-year national study</t>
  </si>
  <si>
    <t>Rai BB, Morley MG, Bernstein PS, Maddess T.</t>
  </si>
  <si>
    <t>BMC Ophthalmol. 2022 Jul 9;22(1):298. doi: 10.1186/s12886-022-02520-w.</t>
  </si>
  <si>
    <t>Rai BB</t>
  </si>
  <si>
    <t>PMC9270786</t>
  </si>
  <si>
    <t>10.1186/s12886-022-02520-w</t>
  </si>
  <si>
    <t>The prevalence of age-related macular degeneration and osteoporosis in the older Polish population: Is there a link?</t>
  </si>
  <si>
    <t>Budnik A, Palewski M, Michnowska-Kobylińska M, Lisowski Ł, Łapińska M, Stachurska Z, Szpakowicz A, Konstantynowicz J, Kamiński K, Konopińska J.</t>
  </si>
  <si>
    <t>PLoS One. 2023 Oct 19;18(10):e0293143. doi: 10.1371/journal.pone.0293143. eCollection 2023.</t>
  </si>
  <si>
    <t>Budnik A</t>
  </si>
  <si>
    <t>PMC10586687</t>
  </si>
  <si>
    <t>10.1371/journal.pone.0293143</t>
  </si>
  <si>
    <t>HEALTH CONDITIONS LINKED TO AGE-RELATED MACULAR DEGENERATION ASSOCIATED WITH DARK ADAPTATION</t>
  </si>
  <si>
    <t>Laíns I, Miller JB, Mukai R, Mach S, Vavvas D, Kim IK, Miller JW, Husain D.</t>
  </si>
  <si>
    <t>Retina. 2018 Jun;38(6):1145-1155. doi: 10.1097/IAE.0000000000001659.</t>
  </si>
  <si>
    <t>Laíns I</t>
  </si>
  <si>
    <t>10.1097/IAE.0000000000001659</t>
  </si>
  <si>
    <t>Oxidized Low-density Lipoprotein and the Incidence of Age-related Macular Degeneration</t>
  </si>
  <si>
    <t>Klein R, Lee KE, Tsai MY, Cruickshanks KJ, Gangnon RE, Klein BEK.</t>
  </si>
  <si>
    <t>Ophthalmology. 2019 May;126(5):752-758. doi: 10.1016/j.ophtha.2018.12.026. Epub 2018 Dec 17.</t>
  </si>
  <si>
    <t>PMC6475598</t>
  </si>
  <si>
    <t>NIHMS1523368</t>
  </si>
  <si>
    <t>10.1016/j.ophtha.2018.12.026</t>
  </si>
  <si>
    <t>Prevalence and the risk factors for visual impairment in age-related macular degeneration</t>
  </si>
  <si>
    <t>Srinivasan S, Swaminathan G, Kulothungan V, Raman R, Sharma T; Medscape.</t>
  </si>
  <si>
    <t>Eye (Lond). 2017 Jun;31(6):846-855. doi: 10.1038/eye.2017.72. Epub 2017 May 26.</t>
  </si>
  <si>
    <t>Srinivasan S</t>
  </si>
  <si>
    <t>PMC5518841</t>
  </si>
  <si>
    <t>10.1038/eye.2017.72</t>
  </si>
  <si>
    <t>Risk of developing age-related macular degeneration in patients with osteoporosis: a population-based, longitudinal follow-up study</t>
  </si>
  <si>
    <t>Hsu SC, Feng SH, Pan SL.</t>
  </si>
  <si>
    <t>Osteoporos Int. 2023 Apr;34(4):793-801. doi: 10.1007/s00198-023-06711-z. Epub 2023 Feb 24.</t>
  </si>
  <si>
    <t>Hsu SC</t>
  </si>
  <si>
    <t>Osteoporos Int</t>
  </si>
  <si>
    <t>10.1007/s00198-023-06711-z</t>
  </si>
  <si>
    <t>Outer Retinal Tubulation and Neovascular Age-Related Macular Degeneration: A Review of the Pathogenesis and Clinical Implications</t>
  </si>
  <si>
    <t>Damasceno NA, Damasceno EF, Silva FQ, Singh RP.</t>
  </si>
  <si>
    <t>Ophthalmic Surg Lasers Imaging Retina. 2018 Nov 1;49(11):870-876. doi: 10.3928/23258160-20181101-08.</t>
  </si>
  <si>
    <t>Damasceno NA</t>
  </si>
  <si>
    <t>Ophthalmic Surg Lasers Imaging Retina</t>
  </si>
  <si>
    <t>10.3928/23258160-20181101-08</t>
  </si>
  <si>
    <t>KNHIS</t>
    <phoneticPr fontId="18" type="noConversion"/>
  </si>
  <si>
    <t>Association between glycemic status and age-related macular degeneration: A nationwide population-based cohort study</t>
  </si>
  <si>
    <t>Lee H, Han KD, Shin J.</t>
  </si>
  <si>
    <t>Diabetes Metab. 2023 May;49(3):101442. doi: 10.1016/j.diabet.2023.101442. Epub 2023 Mar 16.</t>
  </si>
  <si>
    <t>Lee H</t>
  </si>
  <si>
    <t>Diabetes Metab</t>
  </si>
  <si>
    <t>10.1016/j.diabet.2023.101442</t>
  </si>
  <si>
    <t>Is age-related macular degeneration a manifestation of systemic disease? New prospects for early intervention and treatment</t>
  </si>
  <si>
    <t>Cheung CM, Wong TY.</t>
  </si>
  <si>
    <t>J Intern Med. 2014 Aug;276(2):140-53. doi: 10.1111/joim.12227. Epub 2014 Mar 21.</t>
  </si>
  <si>
    <t>J Intern Med</t>
  </si>
  <si>
    <t>10.1111/joim.12227</t>
  </si>
  <si>
    <t>Prevalence of age-related macular degeneration in rural southern China: the Yangxi Eye Study</t>
  </si>
  <si>
    <t>Jin G, Ding X, Xiao W, Xu X, Wang L, Han X, Xiao O, Liu R, Wang W, Yan W, An L, Zhao J, He M.</t>
  </si>
  <si>
    <t>Br J Ophthalmol. 2018 May;102(5):625-630. doi: 10.1136/bjophthalmol-2017-310368. Epub 2017 Aug 28.</t>
  </si>
  <si>
    <t>Jin G</t>
  </si>
  <si>
    <t>10.1136/bjophthalmol-2017-310368</t>
  </si>
  <si>
    <t>TILDA</t>
  </si>
  <si>
    <t>Prevalence of age-related macular degeneration in the Republic of Ireland</t>
  </si>
  <si>
    <t>Akuffo KO, Nolan J, Stack J, Moran R, Feeney J, Kenny RA, Peto T, Dooley C, O'Halloran AM, Cronin H, Beatty S.</t>
  </si>
  <si>
    <t>Br J Ophthalmol. 2015 Aug;99(8):1037-44. doi: 10.1136/bjophthalmol-2014-305768. Epub 2015 Feb 23.</t>
  </si>
  <si>
    <t>Akuffo KO</t>
  </si>
  <si>
    <t>PMC4518752</t>
  </si>
  <si>
    <t>10.1136/bjophthalmol-2014-305768</t>
  </si>
  <si>
    <t>Nature and nurture- genes and environment- predict onset and progression of macular degeneration</t>
  </si>
  <si>
    <t>Sobrin L, Seddon JM.</t>
  </si>
  <si>
    <t>Prog Retin Eye Res. 2014 May;40:1-15. doi: 10.1016/j.preteyeres.2013.12.004. Epub 2013 Dec 27.</t>
  </si>
  <si>
    <t>Sobrin L</t>
  </si>
  <si>
    <t>PMC6446565</t>
  </si>
  <si>
    <t>NIHMS552152</t>
  </si>
  <si>
    <t>10.1016/j.preteyeres.2013.12.004</t>
  </si>
  <si>
    <t>Low-vision intervention in individuals with age-related macular degeneration</t>
  </si>
  <si>
    <t>Gopalakrishnan S, Velu S, Raman R.</t>
  </si>
  <si>
    <t>Indian J Ophthalmol. 2020 May;68(5):886-889. doi: 10.4103/ijo.IJO_1093_19.</t>
  </si>
  <si>
    <t>Gopalakrishnan S</t>
  </si>
  <si>
    <t>PMC7350438</t>
  </si>
  <si>
    <t>10.4103/ijo.IJO_1093_19</t>
  </si>
  <si>
    <t>Risk factors for Age-related Macular Degeneration in a Greek population: The Thessaloniki Eye Study</t>
  </si>
  <si>
    <t>Anastasopoulos E, Haidich AB, Coleman AL, Wilson MR, Harris A, Yu F, Koskosas A, Pappas T, Keskini C, Kalouda P, Karkamanis G, Topouzis F.</t>
  </si>
  <si>
    <t>Ophthalmic Epidemiol. 2018 Oct-Dec;25(5-6):457-469. doi: 10.1080/09286586.2018.1512634.</t>
  </si>
  <si>
    <t>10.1080/09286586.2018.1512634</t>
  </si>
  <si>
    <t>Association between Dietary Consumption of Vitamin B1 and Advanced Age-Related Macular Degeneration: A Cross-Sectional Observational Study in NHANES 2005-2008</t>
  </si>
  <si>
    <t>Zheng Q, Shen T, Xu M, Tan L, Shen Z, Hong C.</t>
  </si>
  <si>
    <t>Ophthalmic Res. 2023;66(1):1353-1361. doi: 10.1159/000534819. Epub 2023 Nov 3.</t>
  </si>
  <si>
    <t>Zheng Q</t>
  </si>
  <si>
    <t>10.1159/000534819</t>
  </si>
  <si>
    <t>Smoking and treatment outcomes of neovascular age-related macular degeneration over 12 months</t>
  </si>
  <si>
    <t>Detaram HD, Joachim N, Liew G, Vu KV, Burlutsky G, Mitchell P, Gopinath B.</t>
  </si>
  <si>
    <t>Br J Ophthalmol. 2020 Jul;104(7):893-898. doi: 10.1136/bjophthalmol-2019-314849. Epub 2019 Sep 26.</t>
  </si>
  <si>
    <t>Detaram HD</t>
  </si>
  <si>
    <t>10.1136/bjophthalmol-2019-314849</t>
  </si>
  <si>
    <t>RISK OF AGE-RELATED MACULAR DEGENERATION IN PATIENTS WITH PERIODONTITIS: A Nationwide Population-Based Cohort Study</t>
  </si>
  <si>
    <t>Sun KT, Hsia NY, Chen SC, Lin CL, Chen IA, Wu IT, Palanisamy K, Shen TC, Li CY.</t>
  </si>
  <si>
    <t>Retina. 2020 Dec;40(12):2312-2318. doi: 10.1097/IAE.0000000000002750.</t>
  </si>
  <si>
    <t>Sun KT</t>
  </si>
  <si>
    <t>10.1097/IAE.0000000000002750</t>
  </si>
  <si>
    <t>Food groups and risk of age-related macular degeneration: a systematic review with meta-analysis</t>
  </si>
  <si>
    <t>Dinu M, Pagliai G, Casini A, Sofi F.</t>
  </si>
  <si>
    <t>Eur J Nutr. 2019 Aug;58(5):2123-2143. doi: 10.1007/s00394-018-1771-5. Epub 2018 Jul 5.</t>
  </si>
  <si>
    <t>Dinu M</t>
  </si>
  <si>
    <t>Eur J Nutr</t>
  </si>
  <si>
    <t>10.1007/s00394-018-1771-5</t>
  </si>
  <si>
    <t>Performance of Classification Systems for Age-Related Macular Degeneration in the Rotterdam Study</t>
  </si>
  <si>
    <t>Thee EF, Meester-Smoor MA, Luttikhuizen DT, Colijn JM, Enthoven CA, Haarman AEG, Rizopoulos D, Klaver CCW; EyeNED Reading Center.</t>
  </si>
  <si>
    <t>Transl Vis Sci Technol. 2020 Apr 24;9(2):26. doi: 10.1167/tvst.9.2.26. eCollection 2020 Apr.</t>
  </si>
  <si>
    <t>Thee EF</t>
  </si>
  <si>
    <t>Transl Vis Sci Technol</t>
  </si>
  <si>
    <t>PMC7396180</t>
  </si>
  <si>
    <t>10.1167/tvst.9.2.26</t>
  </si>
  <si>
    <t>Risk Factors for Progression of Early Age-Related Macular Degeneration in Koreans</t>
  </si>
  <si>
    <t>Shim SH, Kim SG, Bae JH, Yu HG, Song SJ.</t>
  </si>
  <si>
    <t>Ophthalmic Epidemiol. 2016;23(2):80-7. doi: 10.3109/09286586.2015.1129425. Epub 2016 Mar 7.</t>
  </si>
  <si>
    <t>Shim SH</t>
  </si>
  <si>
    <t>10.3109/09286586.2015.1129425</t>
  </si>
  <si>
    <t>Age-Related Macular Degeneration and Coronary Artery Disease in a VA Population</t>
  </si>
  <si>
    <t>Thomas J, Mohammad S, Charnigo R, Baffi J, Abdel-Latif A, Ziada KM.</t>
  </si>
  <si>
    <t>South Med J. 2015 Aug;108(8):502-6. doi: 10.14423/SMJ.0000000000000329.</t>
  </si>
  <si>
    <t>Thomas J</t>
  </si>
  <si>
    <t>South Med J</t>
  </si>
  <si>
    <t>PMC4544738</t>
  </si>
  <si>
    <t>NIHMS704667</t>
  </si>
  <si>
    <t>10.14423/SMJ.0000000000000329</t>
  </si>
  <si>
    <t>Vitreo-retinal disorders at high altitude in Nepal</t>
  </si>
  <si>
    <t>Thapa R, Poudyal G, Crandall AS, Tabin G.</t>
  </si>
  <si>
    <t>Nepal J Ophthalmol. 2013 Jan-Jun;5(1):57-62. doi: 10.3126/nepjoph.v5i1.7823.</t>
  </si>
  <si>
    <t>10.3126/nepjoph.v5i1.7823</t>
  </si>
  <si>
    <t>Thyroid Dysfunction and Ten-Year Incidence of Age-Related Macular Degeneration</t>
  </si>
  <si>
    <t>Gopinath B, Liew G, Kifley A, Mitchell P.</t>
  </si>
  <si>
    <t>Invest Ophthalmol Vis Sci. 2016 Oct 1;57(13):5273-5277. doi: 10.1167/iovs.16-19735.</t>
  </si>
  <si>
    <t>Gopinath B</t>
  </si>
  <si>
    <t>10.1167/iovs.16-19735</t>
  </si>
  <si>
    <t>Singapore Chinese Eye Study</t>
  </si>
  <si>
    <t>Impact of incident age-related macular degeneration and associated vision loss on vision-related quality of life</t>
  </si>
  <si>
    <t>Man REK, Gan ATL, Fenwick EK, Teo KYC, Tan ACS, Cheung GCM, Teo ZL, Kumari N, Wong TY, Cheng CY, Lamoureux EL.</t>
  </si>
  <si>
    <t>Br J Ophthalmol. 2022 Aug;106(8):1063-1068. doi: 10.1136/bjophthalmol-2020-318269. Epub 2021 Feb 26.</t>
  </si>
  <si>
    <t>Man REK</t>
  </si>
  <si>
    <t>10.1136/bjophthalmol-2020-318269</t>
  </si>
  <si>
    <t>Quality of Life and Anxiety in Age Macular Degeneration Patients: A Cross-Sectional Study</t>
  </si>
  <si>
    <t>Caballe-Fontanet D, Alvarez-Peregrina C, Busquet-Duran N, Pedemonte-Sarrias E, Andreu-Vázquez C, Sánchez-Tena MÁ.</t>
  </si>
  <si>
    <t>Int J Environ Res Public Health. 2022 Jan 12;19(2):820. doi: 10.3390/ijerph19020820.</t>
  </si>
  <si>
    <t>Caballe-Fontanet D</t>
  </si>
  <si>
    <t>Int J Environ Res Public Health</t>
  </si>
  <si>
    <t>PMC8776064</t>
  </si>
  <si>
    <t>10.3390/ijerph19020820</t>
  </si>
  <si>
    <t>Dietary flavonoids and the prevalence and 15-y incidence of age-related macular degeneration</t>
  </si>
  <si>
    <t>Gopinath B, Liew G, Kifley A, Flood VM, Joachim N, Lewis JR, Hodgson JM, Mitchell P.</t>
  </si>
  <si>
    <t>Am J Clin Nutr. 2018 Aug 1;108(2):381-387. doi: 10.1093/ajcn/nqy114.</t>
  </si>
  <si>
    <t>10.1093/ajcn/nqy114</t>
  </si>
  <si>
    <t>Skin Intrinsic Fluorescence and Age-Related Macular Degeneration: The Beaver Dam Eye Study</t>
  </si>
  <si>
    <t>Klein R, Lee KE, Maynard JD, Meuer SM, Gangnon RE, Klein BEK.</t>
  </si>
  <si>
    <t>Invest Ophthalmol Vis Sci. 2017 Dec 1;58(14):6328-6333. doi: 10.1167/iovs.17-22382.</t>
  </si>
  <si>
    <t>PMC5742994</t>
  </si>
  <si>
    <t>10.1167/iovs.17-22382</t>
  </si>
  <si>
    <t>3 (vision impairment and blindness)</t>
    <phoneticPr fontId="18" type="noConversion"/>
  </si>
  <si>
    <t>Trends and disparities in disease burden of age-related macular degeneration from 1990 to 2019: Results from the global burden of disease study 2019</t>
  </si>
  <si>
    <t>Jiang B, Jiang C, Li J, Lu P.</t>
  </si>
  <si>
    <t>Front Public Health. 2023 Apr 17;11:1138428. doi: 10.3389/fpubh.2023.1138428. eCollection 2023.</t>
  </si>
  <si>
    <t>Jiang B</t>
  </si>
  <si>
    <t>Front Public Health</t>
  </si>
  <si>
    <t>PMC10231224</t>
  </si>
  <si>
    <t>10.3389/fpubh.2023.1138428</t>
  </si>
  <si>
    <t>Prevalence of age-related macular degeneration in Chinese populations worldwide: A systematic review and meta-analysis</t>
  </si>
  <si>
    <t>Jin G, Zou M, Chen A, Zhang Y, Young CA, Wang SB, Zheng D.</t>
  </si>
  <si>
    <t>Clin Exp Ophthalmol. 2019 Nov;47(8):1019-1027. doi: 10.1111/ceo.13580. Epub 2019 Jul 22.</t>
  </si>
  <si>
    <t>10.1111/ceo.13580</t>
  </si>
  <si>
    <t>Fin CARING study</t>
  </si>
  <si>
    <t>Associations between systemic medications and development of wet age-related macular degeneration</t>
  </si>
  <si>
    <t>Loukovaara S, Auvinen A, Haukka J.</t>
  </si>
  <si>
    <t>Acta Ophthalmol. 2022 Aug;100(5):572-582. doi: 10.1111/aos.15056. Epub 2021 Nov 14.</t>
  </si>
  <si>
    <t>Loukovaara S</t>
  </si>
  <si>
    <t>10.1111/aos.15056</t>
  </si>
  <si>
    <t>The prevalence of age-related macular degeneration in Alzheimer's disease</t>
  </si>
  <si>
    <t>Williams MA, Silvestri V, Craig D, Passmore AP, Silvestri G.</t>
  </si>
  <si>
    <t>J Alzheimers Dis. 2014;42(3):909-14. doi: 10.3233/JAD-140243.</t>
  </si>
  <si>
    <t>J Alzheimers Dis</t>
  </si>
  <si>
    <t>10.3233/JAD-140243</t>
  </si>
  <si>
    <t>Co-Prevalence of Alzheimer's Disease and Age-Related Macular Degeneration Established by Histopathologic Diagnosis</t>
  </si>
  <si>
    <t>Schwaber EJ, Thompson AC, Smilnak G, Stinnett SS, Whitson HE, Lad EM.</t>
  </si>
  <si>
    <t>J Alzheimers Dis. 2020;76(1):207-215. doi: 10.3233/JAD-200111.</t>
  </si>
  <si>
    <t>Schwaber EJ</t>
  </si>
  <si>
    <t>10.3233/JAD-200111</t>
  </si>
  <si>
    <t>Incidence of Intermediate-stage Age-related Macular Degeneration in Patients With Acquired Immunodeficiency Syndrome</t>
  </si>
  <si>
    <t>Jabs DA, Van Natta ML, Pak JW, Danis RP, Hunt PW.</t>
  </si>
  <si>
    <t>Am J Ophthalmol. 2017 Jul;179:151-158. doi: 10.1016/j.ajo.2017.05.004. Epub 2017 May 10.</t>
  </si>
  <si>
    <t>Jabs DA</t>
  </si>
  <si>
    <t>PMC5523452</t>
  </si>
  <si>
    <t>NIHMS880412</t>
  </si>
  <si>
    <t>10.1016/j.ajo.2017.05.004</t>
  </si>
  <si>
    <t>Photostress Recovery Time as a Potential Predictive Biomarker for Age-Related Macular Degeneration</t>
  </si>
  <si>
    <t>Brandl C, Zimmermann ME, Herold JM, Helbig H, Stark KJ, Heid IM.</t>
  </si>
  <si>
    <t>Transl Vis Sci Technol. 2023 Feb 1;12(2):15. doi: 10.1167/tvst.12.2.15.</t>
  </si>
  <si>
    <t>PMC9927759</t>
  </si>
  <si>
    <t>10.1167/tvst.12.2.15</t>
  </si>
  <si>
    <t>Study of Health in Pomerania (SHIP)</t>
  </si>
  <si>
    <t>Age-Related Macular Degeneration and Associated Risk Factors in the Population-Based Study of Health in Pomerania (SHIP-Trend)</t>
  </si>
  <si>
    <t>Lüdtke L, Jürgens C, Ittermann T, Völzke H, Tost F.</t>
  </si>
  <si>
    <t>Med Sci Monit. 2019 Aug 25;25:6383-6390. doi: 10.12659/MSM.915493.</t>
  </si>
  <si>
    <t>Lüdtke L</t>
  </si>
  <si>
    <t>Med Sci Monit</t>
  </si>
  <si>
    <t>PMC6724561</t>
  </si>
  <si>
    <t>10.12659/MSM.915493</t>
  </si>
  <si>
    <t>Association between Previous Cataract Surgery and Age-Related Macular Degeneration</t>
  </si>
  <si>
    <t>Rim TH, Lee CS, Lee SC, Kim S, Kim SS; Epidemiologic Survey Committee Of The Korean Ophthalmological Society.</t>
  </si>
  <si>
    <t>Semin Ophthalmol. 2017;32(4):466-473. doi: 10.3109/08820538.2015.1119861. Epub 2016 Apr 29.</t>
  </si>
  <si>
    <t>Rim TH</t>
  </si>
  <si>
    <t>10.3109/08820538.2015.1119861</t>
  </si>
  <si>
    <t>Variations and trends in global disease burden of age-related macular degeneration: 1990-2017</t>
  </si>
  <si>
    <t>Zou M, Zhang Y, Chen A, Young CA, Li Y, Zheng D, Jin G.</t>
  </si>
  <si>
    <t>Acta Ophthalmol. 2021 May;99(3):e330-e335. doi: 10.1111/aos.14589. Epub 2020 Aug 24.</t>
  </si>
  <si>
    <t>Zou M</t>
  </si>
  <si>
    <t>10.1111/aos.14589</t>
  </si>
  <si>
    <t>Knowledge about age-related eye diseases in the general population in Germany</t>
  </si>
  <si>
    <t>Terheyden JH, Fink DJ, Mercieca K, Wintergerst MWM, Holz FG, Finger RP.</t>
  </si>
  <si>
    <t>BMC Public Health. 2024 Feb 8;24(1):409. doi: 10.1186/s12889-024-17889-0.</t>
  </si>
  <si>
    <t>Terheyden JH</t>
  </si>
  <si>
    <t>BMC Public Health</t>
  </si>
  <si>
    <t>PMC10851458</t>
  </si>
  <si>
    <t>10.1186/s12889-024-17889-0</t>
  </si>
  <si>
    <t>Tromsø Study</t>
  </si>
  <si>
    <t>Cardiovascular risk factors associated with age-related macular degeneration: the Tromsø Study</t>
  </si>
  <si>
    <t>Acta Ophthalmol. 2014 Nov;92(7):662-9. doi: 10.1111/aos.12346. Epub 2014 Jan 25.</t>
  </si>
  <si>
    <t>10.1111/aos.12346</t>
  </si>
  <si>
    <t>Refractive error and risk of early or late age-related macular degeneration: a systematic review and meta-analysis</t>
  </si>
  <si>
    <t>Li Y, Wang J, Zhong X, Tian Z, Wu P, Zhao W, Jin C.</t>
  </si>
  <si>
    <t>PLoS One. 2014 Mar 6;9(3):e90897. doi: 10.1371/journal.pone.0090897. eCollection 2014.</t>
  </si>
  <si>
    <t>PMC3946285</t>
  </si>
  <si>
    <t>10.1371/journal.pone.0090897</t>
  </si>
  <si>
    <t>Gout as a Risk Factor for Age-Related Macular Degeneration in Taiwanese Adults-A Population-Based Study in Taiwan</t>
  </si>
  <si>
    <t>Hsu MH, Hsu CA, Lai SC, Yen JC.</t>
  </si>
  <si>
    <t>Int J Environ Res Public Health. 2022 Aug 16;19(16):10142. doi: 10.3390/ijerph191610142.</t>
  </si>
  <si>
    <t>Hsu MH</t>
  </si>
  <si>
    <t>PMC9408113</t>
  </si>
  <si>
    <t>10.3390/ijerph191610142</t>
  </si>
  <si>
    <t>Comorbidity of dementia and age-related macular degeneration calls for clinical awareness: a meta-analysis</t>
  </si>
  <si>
    <t>Rong SS, Lee BY, Kuk AK, Yu XT, Li SS, Li J, Guo Y, Yin Y, Osterbur DL, Yam JCS, Cheung CY, Chen LJ, Wong TY, Ng DS.</t>
  </si>
  <si>
    <t>Br J Ophthalmol. 2019 Dec;103(12):1777-1783. doi: 10.1136/bjophthalmol-2018-313277. Epub 2019 Apr 18.</t>
  </si>
  <si>
    <t>Rong SS</t>
  </si>
  <si>
    <t>10.1136/bjophthalmol-2018-313277</t>
  </si>
  <si>
    <t>BACILLARY LAYER DETACHMENT IN A KOREAN COHORT WITH NEOVASCULAR AGE-RELATED MACULAR DEGENERATION</t>
  </si>
  <si>
    <t>Kim JH, Kim JW, Kim CG.</t>
  </si>
  <si>
    <t>Retina. 2022 Jun 1;42(6):1028-1037. doi: 10.1097/IAE.0000000000003437.</t>
  </si>
  <si>
    <t>10.1097/IAE.0000000000003437</t>
  </si>
  <si>
    <t>EPIC-Norfolk Eye study</t>
    <phoneticPr fontId="18" type="noConversion"/>
  </si>
  <si>
    <t>Cross Sectional and Longitudinal Associations between Cardiovascular Risk Factors and Age Related Macular Degeneration in the EPIC-Norfolk Eye Study</t>
  </si>
  <si>
    <t>Yip JL, Khawaja AP, Chan MP, Broadway DC, Peto T, Tufail A, Luben R, Hayat S, Bhaniani A, Wareham NJ, Khaw KT, Foster PJ.</t>
  </si>
  <si>
    <t>PLoS One. 2015 Jul 15;10(7):e0132565. doi: 10.1371/journal.pone.0132565. eCollection 2015.</t>
  </si>
  <si>
    <t>Yip JL</t>
  </si>
  <si>
    <t>PMC4503731</t>
  </si>
  <si>
    <t>10.1371/journal.pone.0132565</t>
  </si>
  <si>
    <t>Age-related macular degeneration in ethnically diverse Australia: Melbourne Collaborative Cohort Study</t>
  </si>
  <si>
    <t>Robman LD, Islam FM, Chong EW, Adams MK, Simpson JA, Aung KZ, Makeyeva GA, Hopper JL, English DR, Giles GG, Baird PN, Guymer RH.</t>
  </si>
  <si>
    <t>Ophthalmic Epidemiol. 2015 Apr;22(2):75-84. doi: 10.3109/09286586.2015.1010688.</t>
  </si>
  <si>
    <t>Robman LD</t>
  </si>
  <si>
    <t>10.3109/09286586.2015.1010688</t>
  </si>
  <si>
    <t>Natural History of the Relative Ellipsoid Zone Reflectivity in Age-Related Macular Degeneration</t>
  </si>
  <si>
    <t>Thiele S, Wu Z, Isselmann B, Pfau M, Guymer RH, Luu CD.</t>
  </si>
  <si>
    <t>Ophthalmol Retina. 2022 Dec;6(12):1165-1172. doi: 10.1016/j.oret.2022.06.001. Epub 2022 Jun 13.</t>
  </si>
  <si>
    <t>Thiele S</t>
  </si>
  <si>
    <t>10.1016/j.oret.2022.06.001</t>
  </si>
  <si>
    <t>[Epidemiological and clinical profile of age-related macular degeneration in Cameroon]</t>
  </si>
  <si>
    <t>Koki G, Nomo A, Ghemmogne Takam C, Biangoup Nyamsi P, Epée E, Ndoye Roth PA, Bella AL.</t>
  </si>
  <si>
    <t>J Fr Ophtalmol. 2022 Mar;45(3):344-351. doi: 10.1016/j.jfo.2021.12.011. Epub 2022 Jan 31.</t>
  </si>
  <si>
    <t>Koki G</t>
  </si>
  <si>
    <t>10.1016/j.jfo.2021.12.011</t>
  </si>
  <si>
    <t>Hatoyama Cohort Study</t>
  </si>
  <si>
    <t>Risk Factors for Age-Related Macular Degeneration in an Elderly Japanese Population: The Hatoyama Study</t>
  </si>
  <si>
    <t>Aoki A, Tan X, Yamagishi R, Shinkai S, Obata R, Miyaji T, Yamaguchi T, Numaga J, Ito H, Yanagi Y.</t>
  </si>
  <si>
    <t>Invest Ophthalmol Vis Sci. 2015 Apr;56(4):2580-5. doi: 10.1167/iovs.14-16339.</t>
  </si>
  <si>
    <t>Aoki A</t>
  </si>
  <si>
    <t>10.1167/iovs.14-16339</t>
  </si>
  <si>
    <t>PREVALENCE OF RETICULAR PSEUDODRUSEN IN AGE-RELATED MACULAR DEGENERATION USING MULTIMODAL IMAGING</t>
  </si>
  <si>
    <t>De Bats F, Mathis T, Mauget-Faÿsse M, Joubert F, Denis P, Kodjikian L.</t>
  </si>
  <si>
    <t>Retina. 2016 Jan;36(1):46-52. doi: 10.1097/IAE.0000000000000648.</t>
  </si>
  <si>
    <t>De Bats F</t>
  </si>
  <si>
    <t>10.1097/IAE.0000000000000648</t>
  </si>
  <si>
    <t>Helsinki Businessmen Study</t>
  </si>
  <si>
    <t>Early middle age cholesterol levels and the association with age-related macular degeneration</t>
  </si>
  <si>
    <t>Kananen F, Strandberg T, Loukovaara S, Immonen I.</t>
  </si>
  <si>
    <t>Acta Ophthalmol. 2021 Nov;99(7):e1063-e1069. doi: 10.1111/aos.14774. Epub 2021 Feb 3.</t>
  </si>
  <si>
    <t>Kananen F</t>
  </si>
  <si>
    <t>10.1111/aos.14774</t>
  </si>
  <si>
    <t>Increased risk of Parkinson's disease among patients with age-related macular degeneration</t>
  </si>
  <si>
    <t>Chen PJ, Wan L, Lai JN, Chen CS, Chen JJ, Yen WM, Chiu LT, Hu KC, Tien PT, Lin HJ.</t>
  </si>
  <si>
    <t>BMC Ophthalmol. 2021 Dec 9;21(1):426. doi: 10.1186/s12886-021-02196-8.</t>
  </si>
  <si>
    <t>Chen PJ</t>
  </si>
  <si>
    <t>PMC8662906</t>
  </si>
  <si>
    <t>10.1186/s12886-021-02196-8</t>
  </si>
  <si>
    <t>Epidemiology of Age-Related Macular Degeneration among the Elderly Population in Thailand</t>
  </si>
  <si>
    <t>Khotcharrat R, Patikulsila D, Hanutsaha P, Khiaocham U, Ratanapakorn T, Sutheerawatananonda M, Pannarunothai S.</t>
  </si>
  <si>
    <t>J Med Assoc Thai. 2015 Aug;98(8):790-7.</t>
  </si>
  <si>
    <t>Khotcharrat R</t>
  </si>
  <si>
    <t>Increased probability of mood disorders after age-related macular degeneration: a population-based cohort study</t>
  </si>
  <si>
    <t>Lee CY, Chen HC, Huang JY, Lai CC, Lin HY, Yang SF, Wu WC.</t>
  </si>
  <si>
    <t>Sci Rep. 2022 Sep 8;12(1):15222. doi: 10.1038/s41598-022-19429-5.</t>
  </si>
  <si>
    <t>Lee CY</t>
  </si>
  <si>
    <t>PMC9458640</t>
  </si>
  <si>
    <t>10.1038/s41598-022-19429-5</t>
  </si>
  <si>
    <t>Increasing Incidence and Prevalence of Common Retinal Diseases in Retina Practices Across the United States</t>
  </si>
  <si>
    <t>Rosenblatt TR, Vail D, Saroj N, Boucher N, Moshfeghi DM, Moshfeghi AA.</t>
  </si>
  <si>
    <t>Ophthalmic Surg Lasers Imaging Retina. 2021 Jan 1;52(1):29-36. doi: 10.3928/23258160-20201223-06.</t>
  </si>
  <si>
    <t>Rosenblatt TR</t>
  </si>
  <si>
    <t>10.3928/23258160-20201223-06</t>
  </si>
  <si>
    <t>Ural Eye and Medical Study</t>
  </si>
  <si>
    <t>Prevalence and determinants of reticular pseudodrusen in the Russian Ural Eye and Medical Study</t>
  </si>
  <si>
    <t>Bikbov MM, Kazakbaeva GM, Rakhimova EM, Rusakova IA, Gilmanshin TR, Zainullin RM, Panda-Jonas S, Fakhretdinova AA, Tuliakova AM, Safiullina KR, Bolshakova NI, Gizzatov AV, Ponomarev IP, Jonas JB.</t>
  </si>
  <si>
    <t>Acta Ophthalmol. 2022 Dec;100(8):e1701-e1707. doi: 10.1111/aos.15145. Epub 2022 Mar 28.</t>
  </si>
  <si>
    <t>Bikbov MM</t>
  </si>
  <si>
    <t>10.1111/aos.15145</t>
  </si>
  <si>
    <t>Alienor study</t>
    <phoneticPr fontId="18" type="noConversion"/>
  </si>
  <si>
    <t>Incidence of and Risk Factors Associated With Age-Related Macular Degeneration: Four-Year Follow-up From the ALIENOR Study</t>
  </si>
  <si>
    <t>Saunier V, Merle BMJ, Delyfer MN, Cougnard-Grégoire A, Rougier MB, Amouyel P, Lambert JC, Dartigues JF, Korobelnik JF, Delcourt C.</t>
  </si>
  <si>
    <t>JAMA Ophthalmol. 2018 May 1;136(5):473-481. doi: 10.1001/jamaophthalmol.2018.0504.</t>
  </si>
  <si>
    <t>Saunier V</t>
  </si>
  <si>
    <t>PMC5876848</t>
  </si>
  <si>
    <t>10.1001/jamaophthalmol.2018.0504</t>
  </si>
  <si>
    <t>Epidemiology of Reticular Pseudodrusen in Age-Related Macular Degeneration: The Rotterdam Study</t>
  </si>
  <si>
    <t>Buitendijk GH, Hooghart AJ, Brussee C, de Jong PT, Hofman A, Vingerling JR, Klaver CC.</t>
  </si>
  <si>
    <t>Invest Ophthalmol Vis Sci. 2016 Oct 1;57(13):5593-5601. doi: 10.1167/iovs.15-18816.</t>
  </si>
  <si>
    <t>Buitendijk GH</t>
  </si>
  <si>
    <t>10.1167/iovs.15-18816</t>
  </si>
  <si>
    <t>Asian Eye Epidemiology Consortium</t>
    <phoneticPr fontId="18" type="noConversion"/>
  </si>
  <si>
    <t>Is Kidney Function Associated with Age-Related Macular Degeneration?: Findings from the Asian Eye Epidemiology Consortium</t>
  </si>
  <si>
    <t>Xue CC, Sim R, Chee ML, Yu M, Wang YX, Rim TH, Hyung PK, Woong KS, Song SJ, Nangia V, Panda-Jonas S, Wang NL, Hao J, Zhang Q, Cao K, Sasaki M, Harada S, Toru T, Ryo K, Raman R, Surya J, Khan R, Bikbov M, Wong IY, Cheung CMG, Jonas JB, Cheng CY, Tham YC.</t>
  </si>
  <si>
    <t>Ophthalmology. 2024 Jun;131(6):692-699. doi: 10.1016/j.ophtha.2023.12.030. Epub 2023 Dec 29.</t>
  </si>
  <si>
    <t>10.1016/j.ophtha.2023.12.030</t>
  </si>
  <si>
    <t>COVID-19 Morbidity and Severity in Patients With Age-Related Macular Degeneration: A Korean Nationwide Cohort Study</t>
  </si>
  <si>
    <t>Yang JM, Moon SY, Lee JY, Agalliu D, Yon DK, Lee SW.</t>
  </si>
  <si>
    <t>Am J Ophthalmol. 2022 Jul;239:159-169. doi: 10.1016/j.ajo.2021.05.024. Epub 2021 Jun 6.</t>
  </si>
  <si>
    <t>Yang JM</t>
  </si>
  <si>
    <t>PMC8179838</t>
  </si>
  <si>
    <t>10.1016/j.ajo.2021.05.024</t>
  </si>
  <si>
    <t>Microperimetry and Structural Risk Factors on OCT in Intermediate Age-Related Macular Degeneration</t>
  </si>
  <si>
    <t>Thomsen AK, Gøttsche LF, Hinnerskov JMV, Falk MK, Sørensen TL.</t>
  </si>
  <si>
    <t>Ophthalmol Retina. 2024 Aug;8(8):786-793. doi: 10.1016/j.oret.2024.02.016. Epub 2024 Mar 3.</t>
  </si>
  <si>
    <t>Thomsen AK</t>
  </si>
  <si>
    <t>10.1016/j.oret.2024.02.016</t>
  </si>
  <si>
    <t>Age-related macular degeneration and resource utilization in the Brazilian public healthcare system: a real-world retrospective study</t>
  </si>
  <si>
    <t>Touma-Falci L, Moreira-Neto CA, Taleb AC, Prieto MB, Packer T, Oliveira JCB, Birck MG, Julian GS, Forestiero FJ.</t>
  </si>
  <si>
    <t>BMC Ophthalmol. 2021 Dec 13;21(1):430. doi: 10.1186/s12886-021-02181-1.</t>
  </si>
  <si>
    <t>Touma-Falci L</t>
  </si>
  <si>
    <t>PMC8667450</t>
  </si>
  <si>
    <t>10.1186/s12886-021-02181-1</t>
  </si>
  <si>
    <t>SOCIETAL COSTS ASSOCIATED WITH NEOVASCULAR AGE-RELATED MACULAR DEGENERATION IN THE UNITED STATES</t>
  </si>
  <si>
    <t>Brown MM, Brown GC, Lieske HB, Tran I, Turpcu A, Colman S.</t>
  </si>
  <si>
    <t>Retina. 2016 Feb;36(2):285-98. doi: 10.1097/IAE.0000000000000717.</t>
  </si>
  <si>
    <t>Brown MM</t>
  </si>
  <si>
    <t>10.1097/IAE.0000000000000717</t>
  </si>
  <si>
    <t>National Eye Health Survey (Australia)</t>
    <phoneticPr fontId="18" type="noConversion"/>
  </si>
  <si>
    <t>Prevalence of Age-Related Macular Degeneration in Australia: The Australian National Eye Health Survey</t>
  </si>
  <si>
    <t>Keel S, Xie J, Foreman J, van Wijngaarden P, Taylor HR, Dirani M.</t>
  </si>
  <si>
    <t>JAMA Ophthalmol. 2017 Nov 1;135(11):1242-1249. doi: 10.1001/jamaophthalmol.2017.4182.</t>
  </si>
  <si>
    <t>Keel S</t>
  </si>
  <si>
    <t>PMC5710385</t>
  </si>
  <si>
    <t>10.1001/jamaophthalmol.2017.4182</t>
  </si>
  <si>
    <t>Prevalence of age-related macular degeneration in Iran and its projections through 2050: a systematic review and meta-analysis</t>
  </si>
  <si>
    <t>Roshanshad A, Roshanshad R, Moosavi SA, Ardekani A, Nabavizadeh SS, Fereidooni R, Ashraf H, Vardanjani HM.</t>
  </si>
  <si>
    <t>BMC Ophthalmol. 2023 Nov 25;23(1):484. doi: 10.1186/s12886-023-03218-3.</t>
  </si>
  <si>
    <t>Roshanshad A</t>
  </si>
  <si>
    <t>PMC10675929</t>
  </si>
  <si>
    <t>10.1186/s12886-023-03218-3</t>
  </si>
  <si>
    <t>OCT Risk Factors for Development of Atrophy in Eyes with Intermediate Age-Related Macular Degeneration</t>
  </si>
  <si>
    <t>Hirabayashi K, Yu HJ, Wakatsuki Y, Marion KM, Wykoff CC, Sadda SR.</t>
  </si>
  <si>
    <t>Ophthalmol Retina. 2023 Mar;7(3):253-260. doi: 10.1016/j.oret.2022.09.007. Epub 2022 Oct 6.</t>
  </si>
  <si>
    <t>Hirabayashi K</t>
  </si>
  <si>
    <t>10.1016/j.oret.2022.09.007</t>
  </si>
  <si>
    <t>Metformin and risk of age-related macular degeneration in individuals with type 2 diabetes: a retrospective cohort study</t>
  </si>
  <si>
    <t>Gokhale KM, Adderley NJ, Subramanian A, Lee WH, Han D, Coker J, Braithwaite T, Denniston AK, Keane PA, Nirantharakumar K.</t>
  </si>
  <si>
    <t>Br J Ophthalmol. 2023 Jul;107(7):980-986. doi: 10.1136/bjophthalmol-2021-319641. Epub 2022 Feb 3.</t>
  </si>
  <si>
    <t>Gokhale KM</t>
  </si>
  <si>
    <t>10.1136/bjophthalmol-2021-319641</t>
  </si>
  <si>
    <t>Impact of Age-Related Macular Degeneration and Related Visual Disability on the Risk of Depression: A Nationwide Cohort Study</t>
  </si>
  <si>
    <t>Hwang S, Kang SW, Kim SJ, Han K, Kim BS, Jung W, Lim DH, Shin DW.</t>
  </si>
  <si>
    <t>Ophthalmology. 2023 Jun;130(6):615-623. doi: 10.1016/j.ophtha.2023.01.014. Epub 2023 Jan 27.</t>
  </si>
  <si>
    <t>Hwang S</t>
  </si>
  <si>
    <t>10.1016/j.ophtha.2023.01.014</t>
  </si>
  <si>
    <t>Exudative Progression of Treatment-Naïve Nonexudative Macular Neovascularization in Age-Related Macular Degeneration: A Systematic Review With Meta-Analyses</t>
  </si>
  <si>
    <t>Nissen AHK, Kiilgaard HC, van Dijk EHC, Hajari JN, Huemer J, Iovino C, Schneider M, Sørensen TL, Grauslund J, Subhi Y.</t>
  </si>
  <si>
    <t>Am J Ophthalmol. 2024 Jan;257:46-56. doi: 10.1016/j.ajo.2023.08.020. Epub 2023 Sep 1.</t>
  </si>
  <si>
    <t>Nissen AHK</t>
  </si>
  <si>
    <t>10.1016/j.ajo.2023.08.020</t>
  </si>
  <si>
    <t>Subretinal Deposits in Pre-eclampsia and Malignant Hypertension: Implications for Age-Related Macular Degeneration</t>
  </si>
  <si>
    <t>Otero-Marquez O, Chung H, Lee CS, Choi EY, Ledesma-Gil G, Alauddin S, Lee M, Bhuiyan A, Smith RT.</t>
  </si>
  <si>
    <t>Ophthalmol Retina. 2021 Aug;5(8):750-760. doi: 10.1016/j.oret.2020.10.018. Epub 2020 Oct 28.</t>
  </si>
  <si>
    <t>Otero-Marquez O</t>
  </si>
  <si>
    <t>10.1016/j.oret.2020.10.018</t>
  </si>
  <si>
    <t>Prevalence of intermediate-stage age-related macular degeneration in patients with acquired immunodeficiency syndrome</t>
  </si>
  <si>
    <t>Jabs DA, Van Natta ML, Sezgin E, Pak JW, Danis R; Studies of the Ocular Complications of AIDS Research Group.</t>
  </si>
  <si>
    <t>Am J Ophthalmol. 2015 Jun;159(6):1115-1122.e1. doi: 10.1016/j.ajo.2015.01.037. Epub 2015 Mar 11.</t>
  </si>
  <si>
    <t>PMC6126535</t>
  </si>
  <si>
    <t>NIHMS983622</t>
  </si>
  <si>
    <t>10.1016/j.ajo.2015.01.037</t>
  </si>
  <si>
    <t>Generational Differences in the 5-Year Incidence of Age-Related Macular Degeneration</t>
  </si>
  <si>
    <t>Cruickshanks KJ, Nondahl DM, Johnson LJ, Dalton DS, Fisher ME, Huang GH, Klein BE, Klein R, Schubert CR.</t>
  </si>
  <si>
    <t>JAMA Ophthalmol. 2017 Dec 1;135(12):1417-1423. doi: 10.1001/jamaophthalmol.2017.5001.</t>
  </si>
  <si>
    <t>PMC5902189</t>
  </si>
  <si>
    <t>NIHMS955205</t>
  </si>
  <si>
    <t>10.1001/jamaophthalmol.2017.5001</t>
  </si>
  <si>
    <t>Health Insurance Review and Assessment (HIRA) KR</t>
    <phoneticPr fontId="18" type="noConversion"/>
  </si>
  <si>
    <t>Prevalence and Incidence of Exudative Age-Related Macular Degeneration in South Korea: A Nationwide Population-Based Study</t>
  </si>
  <si>
    <t>Park SJ, Kwon KE, Choi NK, Park KH, Woo SJ.</t>
  </si>
  <si>
    <t>Ophthalmology. 2015 Oct;122(10):2063-70.e1. doi: 10.1016/j.ophtha.2015.06.018. Epub 2015 Jul 21.</t>
  </si>
  <si>
    <t>10.1016/j.ophtha.2015.06.018</t>
  </si>
  <si>
    <t>SN-RAM study</t>
    <phoneticPr fontId="18" type="noConversion"/>
  </si>
  <si>
    <t>Age-related macular degeneration in a South Indian population, with and without diabetes</t>
  </si>
  <si>
    <t>Srinivasan S, Swaminathan G, Kulothungan V, Ganesan S, Sharma T, Raman R.</t>
  </si>
  <si>
    <t>Eye (Lond). 2017 Aug;31(8):1176-1183. doi: 10.1038/eye.2017.47. Epub 2017 Apr 7.</t>
  </si>
  <si>
    <t>PMC5558219</t>
  </si>
  <si>
    <t>10.1038/eye.2017.47</t>
  </si>
  <si>
    <t>LIFETIME AMBIENT ULTRAVIOLET RADIATION EXPOSURE AND INCIDENCE OF AGE-RELATED MACULAR DEGENERATION</t>
  </si>
  <si>
    <t>Amari B, Merle BMJ, Korobelnik JF, Delyfer MN, Boniol M, Dore JF, Helmer C, Delcourt C, Cougnard-Gregoire A.</t>
  </si>
  <si>
    <t>Retina. 2024 Jan 1;44(1):28-36. doi: 10.1097/IAE.0000000000003917.</t>
  </si>
  <si>
    <t>Amari B</t>
  </si>
  <si>
    <t>10.1097/IAE.0000000000003917</t>
  </si>
  <si>
    <t>Prevalence of age-related macular degeneration among optometric telemedicine users in Spain: a retrospective nationwide population-based study</t>
  </si>
  <si>
    <t>Zapata MA, Burés A, Gallego-Pinazo R, Gutiérrez-Sánchez E, Oléñik A, Pastor S, Ruiz-Medrano J, Salinas C, Otero-Romero S, Abraldes M; On behalf Optretina reading group.</t>
  </si>
  <si>
    <t>Graefes Arch Clin Exp Ophthalmol. 2021 Jul;259(7):1993-2003. doi: 10.1007/s00417-021-05093-4. Epub 2021 Feb 12.</t>
  </si>
  <si>
    <t>Zapata MA</t>
  </si>
  <si>
    <t>10.1007/s00417-021-05093-4</t>
  </si>
  <si>
    <t>Refractive Error and the Risk of Age-Related Macular Degeneration in the South Korean Population</t>
  </si>
  <si>
    <t>Lin SC, Singh K, Chao DL, Lin SC.</t>
  </si>
  <si>
    <t>Asia Pac J Ophthalmol (Phila). 2016 Mar-Apr;5(2):115-21. doi: 10.1097/APO.0000000000000169.</t>
  </si>
  <si>
    <t>Lin SC</t>
  </si>
  <si>
    <t>10.1097/APO.0000000000000169</t>
  </si>
  <si>
    <t>Age-Related Macular Degeneration and Its Risk Factors in North Africans Living in Algeria and Italy</t>
  </si>
  <si>
    <t>Lazreg S, Delcourt C, Zeggane S, Sanchez A, Ziani A, Daghbouche M, Benmoussa S, Mokrani K, Billah Mekki M, Renault D, Battaglia Parodi M, Bandello F, Nouri MT.</t>
  </si>
  <si>
    <t>Ophthalmic Res. 2016;56(3):145-54. doi: 10.1159/000446844. Epub 2016 Jul 14.</t>
  </si>
  <si>
    <t>Lazreg S</t>
  </si>
  <si>
    <t>10.1159/000446844</t>
  </si>
  <si>
    <t>Hypertension, antihypertensive medications use and risk of age-related macular degeneration in California Teachers Cohort</t>
  </si>
  <si>
    <t>Xu X, Ritz B, Coleman A, Liew Z, Deapen D, Lee E, Bernstein L, Pinder R, Marshall S, Heck JE.</t>
  </si>
  <si>
    <t>J Hum Hypertens. 2020 Sep;34(8):568-576. doi: 10.1038/s41371-019-0269-9. Epub 2019 Oct 8.</t>
  </si>
  <si>
    <t>Xu X</t>
  </si>
  <si>
    <t>J Hum Hypertens</t>
  </si>
  <si>
    <t>PMC7847248</t>
  </si>
  <si>
    <t>NIHMS1590848</t>
  </si>
  <si>
    <t>10.1038/s41371-019-0269-9</t>
  </si>
  <si>
    <t>Six-Year Incidence of Age-Related Macular Degeneration in Asian Malays: The Singapore Malay Eye Study</t>
  </si>
  <si>
    <t>Cheung CMG, Ong PG, Neelam K, Tan PC, Shi Y, Mitchell P, Wang JJ, Sabanayagam C, Cheng CY, Wong TY.</t>
  </si>
  <si>
    <t>Ophthalmology. 2017 Sep;124(9):1305-1313. doi: 10.1016/j.ophtha.2017.03.056. Epub 2017 May 10.</t>
  </si>
  <si>
    <t>Cheung CMG</t>
  </si>
  <si>
    <t>10.1016/j.ophtha.2017.03.056</t>
  </si>
  <si>
    <t>Self-reported optometric practise patterns in age-related macular degeneration</t>
  </si>
  <si>
    <t>Ly A, Nivison-Smith L, Zangerl B, Assaad N, Kalloniatis M.</t>
  </si>
  <si>
    <t>Clin Exp Optom. 2017 Nov;100(6):718-728. doi: 10.1111/cxo.12528. Epub 2017 Mar 7.</t>
  </si>
  <si>
    <t>Ly A</t>
  </si>
  <si>
    <t>Clin Exp Optom</t>
  </si>
  <si>
    <t>10.1111/cxo.12528</t>
  </si>
  <si>
    <t>Increased end-stage renal disease risk in age-related macular degeneration: a nationwide cohort study with 10-year follow-up</t>
  </si>
  <si>
    <t>Jung W, Park J, Jang HR, Jeon J, Han K, Kim B, Yoon JM, Lim DH, Shin DW.</t>
  </si>
  <si>
    <t>Sci Rep. 2023 Jan 5;13(1):183. doi: 10.1038/s41598-022-26964-8.</t>
  </si>
  <si>
    <t>Jung W</t>
  </si>
  <si>
    <t>PMC9814881</t>
  </si>
  <si>
    <t>10.1038/s41598-022-26964-8</t>
  </si>
  <si>
    <t>Association Between Fatty Acid Intakes and Age-Related Macular Degeneration in a Japanese Population: JPHC-NEXT Eye Study</t>
  </si>
  <si>
    <t>Yasukawa T, Sasaki M, Motomura K, Yuki K, Kurihara T, Tomita Y, Mori K, Ozawa N, Ozawa Y, Yamagishi K, Hanyuda A, Sawada N, Tsubota K, Tsugane S, Iso H.</t>
  </si>
  <si>
    <t>Transl Vis Sci Technol. 2023 Jan 3;12(1):3. doi: 10.1167/tvst.12.1.3.</t>
  </si>
  <si>
    <t>Yasukawa T</t>
  </si>
  <si>
    <t>PMC9819671</t>
  </si>
  <si>
    <t>10.1167/tvst.12.1.3</t>
  </si>
  <si>
    <t>Japan Public Health Center-based Prospective Study</t>
    <phoneticPr fontId="18" type="noConversion"/>
  </si>
  <si>
    <t>Association of Choroidal Thickness with Intermediate Age-Related Macular Degeneration in a Japanese Population</t>
  </si>
  <si>
    <t>Sasaki M, Ito Y, Yamasaki T, Yanagi Y, Gemmy Cheung CM, Motomura K, Kawakami S, Kinoshita T, Yuki K, Hanyuda A, Mimura M, Sawada N, Tsugane S, Tsubota K.</t>
  </si>
  <si>
    <t>Ophthalmol Retina. 2021 Jun;5(6):528-535. doi: 10.1016/j.oret.2020.09.001. Epub 2020 Sep 5.</t>
  </si>
  <si>
    <t>Sasaki M</t>
  </si>
  <si>
    <t>10.1016/j.oret.2020.09.001</t>
  </si>
  <si>
    <t>Exploring association between pseudoexfoliation syndrome and ocular aging</t>
  </si>
  <si>
    <t>Rumelaitiene U, Speckauskas M, Tamosiunas A, Radisauskas R, Peto T, Larsen MB, Zaliūniene D.</t>
  </si>
  <si>
    <t>Int Ophthalmol. 2023 Mar;43(3):847-857. doi: 10.1007/s10792-022-02486-0. Epub 2022 Sep 21.</t>
  </si>
  <si>
    <t>Rumelaitiene U</t>
  </si>
  <si>
    <t>PMC10042963</t>
  </si>
  <si>
    <t>10.1007/s10792-022-02486-0</t>
  </si>
  <si>
    <t>Risk, Prevalence, and Progression of Glaucoma in Eyes With Age-Related Macular Degeneration Treated With Intravitreal Anti-Vascular Endothelial Growth Factor Injections</t>
  </si>
  <si>
    <t>Shah SM, Boopathiraj N, Starr MR, Dalvin LA, AbouChehade J, Damento G, Garcia MD, Hodge DO, Bakri SJ, Sit AJ, Iezzi R.</t>
  </si>
  <si>
    <t>Am J Ophthalmol. 2022 Nov;243:98-108. doi: 10.1016/j.ajo.2022.07.025. Epub 2022 Aug 3.</t>
  </si>
  <si>
    <t>Shah SM</t>
  </si>
  <si>
    <t>PMC10107401</t>
  </si>
  <si>
    <t>NIHMS1868397</t>
  </si>
  <si>
    <t>10.1016/j.ajo.2022.07.025</t>
  </si>
  <si>
    <t>Diet and risk of visual impairment: a review of dietary factors and risk of common causes of visual impairment</t>
  </si>
  <si>
    <t>Broadhead GK, Hong T, Bahrami B, Flood V, Liew G, Chang AA.</t>
  </si>
  <si>
    <t>Nutr Rev. 2021 May 12;79(6):636-650. doi: 10.1093/nutrit/nuaa100.</t>
  </si>
  <si>
    <t>Broadhead GK</t>
  </si>
  <si>
    <t>10.1093/nutrit/nuaa100</t>
  </si>
  <si>
    <t>Prevalence of age-related macular degeneration associated genetic risk factors and 4-year progression data in the Irish population</t>
  </si>
  <si>
    <t>Connolly E, Rhatigan M, O'Halloran AM, Muldrew KA, Chakravarthy U, Cahill M, Kenny RA, Doyle SL.</t>
  </si>
  <si>
    <t>Br J Ophthalmol. 2018 Dec;102(12):1691-1695. doi: 10.1136/bjophthalmol-2017-311673. Epub 2018 Feb 16.</t>
  </si>
  <si>
    <t>Connolly E</t>
  </si>
  <si>
    <t>10.1136/bjophthalmol-2017-311673</t>
  </si>
  <si>
    <t>Gutenberg Health Study (GHS)</t>
    <phoneticPr fontId="18" type="noConversion"/>
  </si>
  <si>
    <t>Prevalence and new onset of depression and anxiety among participants with AMD in a European cohort</t>
  </si>
  <si>
    <t>Rezapour J, Schuster AK, Nickels S, Korb CA, Elbaz H, Peto T, Michal M, Münzel T, Wild PS, König J, Lackner K, Schulz A, Pfeiffer N, Beutel ME.</t>
  </si>
  <si>
    <t>Sci Rep. 2020 Mar 16;10(1):4816. doi: 10.1038/s41598-020-61706-8.</t>
  </si>
  <si>
    <t>Rezapour J</t>
  </si>
  <si>
    <t>PMC7075932</t>
  </si>
  <si>
    <t>10.1038/s41598-020-61706-8</t>
  </si>
  <si>
    <t>Hisayama Study</t>
    <phoneticPr fontId="18" type="noConversion"/>
  </si>
  <si>
    <t>Prevalence and Risk Factors for Polypoidal Choroidal Vasculopathy in a General Japanese Population: The Hisayama Study</t>
  </si>
  <si>
    <t>Fujiwara K, Yasuda M, Hata J, Oshima Y, Hashimoto S, Yoshitomi T, Kiyohara Y, Ishibashi T, Ninomiya T, Sonoda KH.</t>
  </si>
  <si>
    <t>Semin Ophthalmol. 2018;33(6):813-819. doi: 10.1080/08820538.2018.1506483. Epub 2018 Aug 7.</t>
  </si>
  <si>
    <t>Fujiwara K</t>
  </si>
  <si>
    <t>10.1080/08820538.2018.1506483</t>
  </si>
  <si>
    <t>The Association of Erythropoietin and Age-Related Macular Degeneration in Hemodialysis Patients: A Nationwide Population-Based Cohort Study</t>
  </si>
  <si>
    <t>Huang EJ, Sung FC, Hung PH, Muo CH, Wu MM, Yeh CC.</t>
  </si>
  <si>
    <t>Int J Mol Sci. 2022 Aug 25;23(17):9634. doi: 10.3390/ijms23179634.</t>
  </si>
  <si>
    <t>Huang EJ</t>
  </si>
  <si>
    <t>PMC9455952</t>
  </si>
  <si>
    <t>10.3390/ijms23179634</t>
  </si>
  <si>
    <t>Pigmentary abnormality without significant drusen as a risk factor for late age-related macular degeneration</t>
  </si>
  <si>
    <t>Lee J, Kang HG, Kim HR, Lee CS, Kim M, Kim SS, Byeon SH.</t>
  </si>
  <si>
    <t>Sci Rep. 2022 Jan 14;12(1):769. doi: 10.1038/s41598-022-04798-8.</t>
  </si>
  <si>
    <t>Lee J</t>
  </si>
  <si>
    <t>PMC8760333</t>
  </si>
  <si>
    <t>10.1038/s41598-022-04798-8</t>
  </si>
  <si>
    <t>Introduction of structured record keeping in age-related macular degeneration: a before and after study</t>
  </si>
  <si>
    <t>Ly A, Zangerl B, Kalloniatis M.</t>
  </si>
  <si>
    <t>Clin Exp Optom. 2022 Sep;105(7):754-760. doi: 10.1080/08164622.2021.1971490. Epub 2021 Sep 19.</t>
  </si>
  <si>
    <t>10.1080/08164622.2021.1971490</t>
  </si>
  <si>
    <t>Long-Term Retinal Vascular Changes in Age-Related Macular Degeneration Measured Using Optical Coherence Tomography Angiography</t>
  </si>
  <si>
    <t>Lee SC, Rusakevich AM, Amin A, Tran S, Emami-Naeini P, Moshiri A, Park SS, Yiu G.</t>
  </si>
  <si>
    <t>Ophthalmic Surg Lasers Imaging Retina. 2022 Oct;53(10):529-536. doi: 10.3928/23258160-20220919-01. Epub 2022 Oct 1.</t>
  </si>
  <si>
    <t>Lee SC</t>
  </si>
  <si>
    <t>10.3928/23258160-20220919-01</t>
  </si>
  <si>
    <t>Thyroid function and age-related macular degeneration: a prospective population-based cohort study--the Rotterdam Study</t>
  </si>
  <si>
    <t>Chaker L, Buitendijk GH, Dehghan A, Medici M, Hofman A, Vingerling JR, Franco OH, Klaver CC, Peeters RP.</t>
  </si>
  <si>
    <t>BMC Med. 2015 Apr 23;13:94. doi: 10.1186/s12916-015-0329-0.</t>
  </si>
  <si>
    <t>Chaker L</t>
  </si>
  <si>
    <t>BMC Med</t>
  </si>
  <si>
    <t>PMC4407352</t>
  </si>
  <si>
    <t>10.1186/s12916-015-0329-0</t>
  </si>
  <si>
    <t>Chinese American Eye Study</t>
    <phoneticPr fontId="18" type="noConversion"/>
  </si>
  <si>
    <t>Factors Associated with Age-Related Macular Degeneration in Chinese American Adults: The Chinese American Eye Study (CHES)</t>
  </si>
  <si>
    <t>Burkemper B, McKean-Cowdin R, Choudhury F, Klein R, Gauderman WJ, Jiang X, Hsu C, Torres M, Varma R; Chinese American Eye Study Group.</t>
  </si>
  <si>
    <t>Ophthalmol Retina. 2018 Mar;2(3):209-216. doi: 10.1016/j.oret.2017.07.001. Epub 2017 Oct 12.</t>
  </si>
  <si>
    <t>Burkemper B</t>
  </si>
  <si>
    <t>10.1016/j.oret.2017.07.001</t>
  </si>
  <si>
    <t>Assessing the quality of life in age-related macular degeneration patients: a cross-sectional study in Kazakhstan</t>
  </si>
  <si>
    <t>Ismayilova I, Turdaliyeva B, Aldasheva N, Veselovskaya N.</t>
  </si>
  <si>
    <t>Acta Biomed. 2022 Dec 16;93(6):e2022299. doi: 10.23750/abm.v93i6.13580.</t>
  </si>
  <si>
    <t>Ismayilova I</t>
  </si>
  <si>
    <t>Acta Biomed</t>
  </si>
  <si>
    <t>PMC9828926</t>
  </si>
  <si>
    <t>10.23750/abm.v93i6.13580</t>
  </si>
  <si>
    <t>Prevalence of fundus tessellation and its associated factors in Chinese children and adolescents with high myopia</t>
  </si>
  <si>
    <t>Cheng T, Deng J, Xu X, Zhang B, Wang J, Xiong S, Du Y, Yu S, Gong W, Zhao H, Luan M, Fan Y, Zhu J, Zou H, Xu X, He X.</t>
  </si>
  <si>
    <t>Acta Ophthalmol. 2021 Dec;99(8):e1524-e1533. doi: 10.1111/aos.14826. Epub 2021 Feb 24.</t>
  </si>
  <si>
    <t>Cheng T</t>
  </si>
  <si>
    <t>PMC9543541</t>
  </si>
  <si>
    <t>10.1111/aos.14826</t>
  </si>
  <si>
    <t>Photoreceptor Layer Thinning Is an Early Biomarker for Age-Related Macular Degeneration: Epidemiologic and Genetic Evidence from UK Biobank OCT Data</t>
  </si>
  <si>
    <t>Zekavat SM, Sekimitsu S, Ye Y, Raghu V, Zhao H, Elze T, Segrè AV, Wiggs JL, Natarajan P, Del Priore L, Zebardast N, Wang JC.</t>
  </si>
  <si>
    <t>Ophthalmology. 2022 Jun;129(6):694-707. doi: 10.1016/j.ophtha.2022.02.001. Epub 2022 Feb 8.</t>
  </si>
  <si>
    <t>Zekavat SM</t>
  </si>
  <si>
    <t>PMC9134644</t>
  </si>
  <si>
    <t>NIHMS1807425</t>
  </si>
  <si>
    <t>10.1016/j.ophtha.2022.02.001</t>
  </si>
  <si>
    <t>Pachydrusen in Indian population: A hospital-based study</t>
  </si>
  <si>
    <t>Singh SR, Oli A, Mohan S, Goud A, Rasheed MA, Vupparaboina KK, Chhablani JK.</t>
  </si>
  <si>
    <t>Indian J Ophthalmol. 2019 Mar;67(3):371-375. doi: 10.4103/ijo.IJO_1173_18.</t>
  </si>
  <si>
    <t>Singh SR</t>
  </si>
  <si>
    <t>PMC6407413</t>
  </si>
  <si>
    <t>10.4103/ijo.IJO_1173_18</t>
  </si>
  <si>
    <t>Prevalence, Natural Course, and Prognostic Role of Refractile Drusen in Age-Related Macular Degeneration</t>
  </si>
  <si>
    <t>Oishi A, Thiele S, Nadal J, Oishi M, Fleckenstein M, Schmid M, Holz FG, Schmitz-Valckenberg S.</t>
  </si>
  <si>
    <t>Invest Ophthalmol Vis Sci. 2017 Apr 1;58(4):2198-2206. doi: 10.1167/iovs.16-20781.</t>
  </si>
  <si>
    <t>Oishi A</t>
  </si>
  <si>
    <t>10.1167/iovs.16-20781</t>
  </si>
  <si>
    <t>Association of chronic hepatitis B virus infection with age-related macular degeneration</t>
  </si>
  <si>
    <t>Wu CM, Su FH, Wang WC, Lin CP, Kamiza AB, Chang SN, Yeh CC.</t>
  </si>
  <si>
    <t>Acta Ophthalmol. 2019 Aug;97(5):e713-e718. doi: 10.1111/aos.14032. Epub 2019 Jan 28.</t>
  </si>
  <si>
    <t>Wu CM</t>
  </si>
  <si>
    <t>10.1111/aos.14032</t>
  </si>
  <si>
    <t>the Hainan study</t>
    <phoneticPr fontId="18" type="noConversion"/>
  </si>
  <si>
    <t>An epidemiological investigation of age-related macular degeneration in aged population in China: the Hainan study</t>
  </si>
  <si>
    <t>Zhang K, Zhong Q, Chen S, Guo C, Xu Y, Liu Y, Sun W, Yan Y, Zhao P.</t>
  </si>
  <si>
    <t>Int Ophthalmol. 2018 Aug;38(4):1659-1667. doi: 10.1007/s10792-017-0639-7. Epub 2017 Jul 7.</t>
  </si>
  <si>
    <t>Zhang K</t>
  </si>
  <si>
    <t>PMC6061009</t>
  </si>
  <si>
    <t>10.1007/s10792-017-0639-7</t>
  </si>
  <si>
    <t>Prevalence and factors associated with age-related macular degeneration in a southwestern island population of Japan: the Kumejima Study</t>
  </si>
  <si>
    <t>Obata R, Yanagi Y, Inoue T, Yasuda M, Oshima Y, Sawaguchi S, Iwase A, Araie M.</t>
  </si>
  <si>
    <t>Br J Ophthalmol. 2018 Aug;102(8):1047-1053. doi: 10.1136/bjophthalmol-2016-309980. Epub 2017 Nov 16.</t>
  </si>
  <si>
    <t>10.1136/bjophthalmol-2016-309980</t>
  </si>
  <si>
    <t>Physical activity and the 15-year incidence of age-related macular degeneration</t>
  </si>
  <si>
    <t>Gopinath B, Liew G, Burlutsky G, Mitchell P.</t>
  </si>
  <si>
    <t>Invest Ophthalmol Vis Sci. 2014 Nov 11;55(12):7799-803. doi: 10.1167/iovs.14-15575.</t>
  </si>
  <si>
    <t>10.1167/iovs.14-15575</t>
  </si>
  <si>
    <t>Six-Year Incidence and Risk Factors of Age-Related Macular Degeneration in Singaporean Indians: The Singapore Indian Eye Study</t>
  </si>
  <si>
    <t>Foo VHX, Yanagi Y, Nguyen QD, Sabanayagam C, Lim SH, Neelam K, Wang JJ, Mitchell P, Cheng CY, Wong TY, Cheung CMG.</t>
  </si>
  <si>
    <t>Sci Rep. 2018 Jun 11;8(1):8869. doi: 10.1038/s41598-018-27202-w.</t>
  </si>
  <si>
    <t>Foo VHX</t>
  </si>
  <si>
    <t>PMC5995892</t>
  </si>
  <si>
    <t>10.1038/s41598-018-27202-w</t>
  </si>
  <si>
    <t>Prevalence, Risk Factors, and Impact of Myopic Macular Degeneration on Visual Impairment and Functioning Among Adults in Singapore</t>
  </si>
  <si>
    <t>Wong YL, Sabanayagam C, Ding Y, Wong CW, Yeo AC, Cheung YB, Cheung G, Chia A, Ohno-Matsui K, Wong TY, Wang JJ, Cheng CY, Hoang QV, Lamoureux E, Saw SM.</t>
  </si>
  <si>
    <t>Invest Ophthalmol Vis Sci. 2018 Sep 4;59(11):4603-4613. doi: 10.1167/iovs.18-24032.</t>
  </si>
  <si>
    <t>Wong YL</t>
  </si>
  <si>
    <t>10.1167/iovs.18-24032</t>
  </si>
  <si>
    <t>The impact of glucosamine on age-related macular degeneration in patients: A nationwide, population-based cohort study</t>
  </si>
  <si>
    <t>Feng KM, Chien WC, Chen JT, Chen YH, Chung CH, Sun CA, Chen CL.</t>
  </si>
  <si>
    <t>PLoS One. 2021 May 19;16(5):e0251925. doi: 10.1371/journal.pone.0251925. eCollection 2021.</t>
  </si>
  <si>
    <t>Feng KM</t>
  </si>
  <si>
    <t>PMC8133402</t>
  </si>
  <si>
    <t>10.1371/journal.pone.0251925</t>
  </si>
  <si>
    <t>Association of lipid-lowering drugs and antidiabetic drugs with age-related macular degeneration: a meta-analysis in Europeans</t>
  </si>
  <si>
    <t>Mauschitz MM, Verzijden T, Schuster AK, Elbaz H, Pfeiffer N, Khawaja A, Luben RN, Foster PJ, Rauscher FG, Wirkner K, Kirsten T, Jonas JB, Bikbov MM, Hogg R, Peto T, Cougnard-Grégoire A, Bertelsen G, Erke MG, Topouzis F, Giannoulis DA, Brandl C, Heid IM, Creuzot-Garcher CP, Gabrielle PH, Hense HW, Pauleikhoff D, Barreto P, Coimbra R, Piermarocchi S, Daien V, Holz FG, Delcourt C, Finger RP; European Eye Epidemiology (E3) Consortium.</t>
  </si>
  <si>
    <t>Br J Ophthalmol. 2023 Nov 22;107(12):1880-1886. doi: 10.1136/bjo-2022-321985.</t>
  </si>
  <si>
    <t>10.1136/bjo-2022-321985</t>
  </si>
  <si>
    <t>Kailuan Eye Study</t>
    <phoneticPr fontId="18" type="noConversion"/>
  </si>
  <si>
    <t>The Association Between Diabetic Retinopathy and the Prevalence of Age-Related Macular Degeneration-The Kailuan Eye Study</t>
  </si>
  <si>
    <t>Yongpeng Z, Yaxing W, Jinqiong Z, Qian W, Yanni Y, Xuan Y, Jingyan Y, Wenjia Z, Ping W, Chang S, Ming Y, Yanan L, Jinyuan W, Shouling W, Shuohua C, Haiwei W, Lijian F, Qianqian W, Jingyuan Z, Zihan N, Yuning C, Ying X, Jonas JB, Wenbin W.</t>
  </si>
  <si>
    <t>Front Public Health. 2022 Jul 18;10:922289. doi: 10.3389/fpubh.2022.922289. eCollection 2022.</t>
  </si>
  <si>
    <t>Yongpeng Z</t>
  </si>
  <si>
    <t>PMC9339787</t>
  </si>
  <si>
    <t>10.3389/fpubh.2022.922289</t>
  </si>
  <si>
    <t>Adult body height and age-related macular degeneration in healthy individuals: A nationwide population-based survey from Korea</t>
  </si>
  <si>
    <t>Hwang IC, Bae JH, Kim JM, Lee JM, Nguyen QD.</t>
  </si>
  <si>
    <t>PLoS One. 2020 May 1;15(5):e0232593. doi: 10.1371/journal.pone.0232593. eCollection 2020.</t>
  </si>
  <si>
    <t>Hwang IC</t>
  </si>
  <si>
    <t>PMC7194362</t>
  </si>
  <si>
    <t>10.1371/journal.pone.0232593</t>
  </si>
  <si>
    <t>Association of ambient air pollution with age-related macular degeneration and retinal thickness in UK Biobank</t>
  </si>
  <si>
    <t>Chua SYL, Warwick A, Peto T, Balaskas K, Moore AT, Reisman C, Desai P, Lotery AJ, Dhillon B, Khaw PT, Owen CG, Khawaja AP, Foster PJ, Patel PJ; UK Biobank Eye and Vision Consortium.</t>
  </si>
  <si>
    <t>Br J Ophthalmol. 2022 May;106(5):705-711. doi: 10.1136/bjophthalmol-2020-316218. Epub 2021 Jan 25.</t>
  </si>
  <si>
    <t>Chua SYL</t>
  </si>
  <si>
    <t>10.1136/bjophthalmol-2020-316218</t>
  </si>
  <si>
    <t>The incidental findings of age-related macular degeneration during diabetic retinopathy screening</t>
  </si>
  <si>
    <t>Gangwani R, Lai WW, Sum R, McGhee SM, Chan CW, Hedley AJ, Wong D.</t>
  </si>
  <si>
    <t>Graefes Arch Clin Exp Ophthalmol. 2014 May;252(5):723-9. doi: 10.1007/s00417-013-2530-1. Epub 2013 Nov 27.</t>
  </si>
  <si>
    <t>Gangwani R</t>
  </si>
  <si>
    <t>10.1007/s00417-013-2530-1</t>
  </si>
  <si>
    <t>Diabetes, cardiovascular morbidity, and risk of age-related macular degeneration in a primary care population</t>
  </si>
  <si>
    <t>Vassilev ZP, Ruigómez A, Soriano-Gabarró M, García Rodríguez LA.</t>
  </si>
  <si>
    <t>Invest Ophthalmol Vis Sci. 2015 Feb 10;56(3):1585-92. doi: 10.1167/iovs.14-16271.</t>
  </si>
  <si>
    <t>Vassilev ZP</t>
  </si>
  <si>
    <t>10.1167/iovs.14-16271</t>
  </si>
  <si>
    <t>The Coimbra Eye Study</t>
    <phoneticPr fontId="18" type="noConversion"/>
  </si>
  <si>
    <t>Prevalence of Age-Related Macular Degeneration in Portugal: The Coimbra Eye Study - Report 1</t>
  </si>
  <si>
    <t>Cachulo Mda L, Lobo C, Figueira J, Ribeiro L, Laíns I, Vieira A, Nunes S, Costa M, Simão S, Rodrigues V, Vilhena N, Cunha-Vaz J, Silva R.</t>
  </si>
  <si>
    <t>Ophthalmologica. 2015;233(3-4):119-27. doi: 10.1159/000371584. Epub 2015 Feb 7.</t>
  </si>
  <si>
    <t>Cachulo Mda L</t>
  </si>
  <si>
    <t>10.1159/000371584</t>
  </si>
  <si>
    <t>Characterization of West African Crystalline Macular Dystrophy in the Ghanaian Population</t>
  </si>
  <si>
    <t>Amoaku WM, Sampalli A, Silvestri V, Cushley LN, Akafo S, Amissah-Arthur KN, Lartey S, Hageman CN, Hubbard WC, Pappas CM, Zouache MA, Stevenson M, Hageman GS, Silvestri G; Ghana AMD Study Group.</t>
  </si>
  <si>
    <t>Ophthalmol Retina. 2022 Aug;6(8):723-731. doi: 10.1016/j.oret.2022.03.006. Epub 2022 Mar 18.</t>
  </si>
  <si>
    <t>Amoaku WM</t>
  </si>
  <si>
    <t>10.1016/j.oret.2022.03.006</t>
  </si>
  <si>
    <t>Macular Pigment Optical Density in the Korean Population: a Cross Sectional Study</t>
  </si>
  <si>
    <t>Hong IH, Jung WH, Lee JH, Chang IB.</t>
  </si>
  <si>
    <t>J Korean Med Sci. 2020 Feb 10;35(5):e30. doi: 10.3346/jkms.2020.35.e30.</t>
  </si>
  <si>
    <t>Hong IH</t>
  </si>
  <si>
    <t>PMC7008070</t>
  </si>
  <si>
    <t>10.3346/jkms.2020.35.e30</t>
  </si>
  <si>
    <t>Six-Year Incidence and Risk Factors for Age-Related Macular Degeneration in a Rural Chinese Population: The Handan Eye Study</t>
  </si>
  <si>
    <t>Mao F, Yang X, Yang K, Cao X, Cao K, Hao J, Zhang Y, Wang N.</t>
  </si>
  <si>
    <t>Invest Ophthalmol Vis Sci. 2019 Dec 2;60(15):4966-4971. doi: 10.1167/iovs.19-27325.</t>
  </si>
  <si>
    <t>Mao F</t>
  </si>
  <si>
    <t>10.1167/iovs.19-27325</t>
  </si>
  <si>
    <t>Prevalence and phenotype associations of complement factor I mutations in geographic atrophy</t>
  </si>
  <si>
    <t>Khan AH, Sutton J, Cree AJ, Khandhadia S, De Salvo G, Tobin J, Prakash P, Arora R, Amoaku W, Charbel Issa P, MacLaren RE, Bishop PN, Peto T, Mohamed Q, Steel DH, Sivaprasad S, Bailey C, Menon G, Kavanagh D, Lotery AJ.</t>
  </si>
  <si>
    <t>Hum Mutat. 2021 Sep;42(9):1139-1152. doi: 10.1002/humu.24242. Epub 2021 Jun 29.</t>
  </si>
  <si>
    <t>Khan AH</t>
  </si>
  <si>
    <t>Hum Mutat</t>
  </si>
  <si>
    <t>PMC9290714</t>
  </si>
  <si>
    <t>10.1002/humu.24242</t>
  </si>
  <si>
    <t>Incidence, Progression, and Associated Risk Factors of Medium Drusen in Age-Related Macular Degeneration: Findings From the 15-Year Follow-up of an Australian Cohort</t>
  </si>
  <si>
    <t>Joachim ND, Mitchell P, Kifley A, Wang JJ.</t>
  </si>
  <si>
    <t>JAMA Ophthalmol. 2015 Jun;133(6):698-705. doi: 10.1001/jamaophthalmol.2015.0498.</t>
  </si>
  <si>
    <t>Joachim ND</t>
  </si>
  <si>
    <t>10.1001/jamaophthalmol.2015.0498</t>
  </si>
  <si>
    <t>Identification of Drusen Characteristics in Age-Related Macular Degeneration by Polarization-Sensitive Optical Coherence Tomography</t>
  </si>
  <si>
    <t>Schlanitz FG, Sacu S, Baumann B, Bolz M, Platzer M, Pircher M, Hitzenberger CK, Schmidt-Erfurth U.</t>
  </si>
  <si>
    <t>Am J Ophthalmol. 2015 Aug;160(2):335-344.e1. doi: 10.1016/j.ajo.2015.05.008. Epub 2015 May 15.</t>
  </si>
  <si>
    <t>Schlanitz FG</t>
  </si>
  <si>
    <t>PMC4518129</t>
  </si>
  <si>
    <t>10.1016/j.ajo.2015.05.008</t>
  </si>
  <si>
    <t>Prevalence and risk factors of myopic maculopathy: a cross-sectional study in Han and Uygur adults in Xinjiang, China</t>
  </si>
  <si>
    <t>Chen T, Ma J, Shan GL, Pa L, Ding L, Pan L, Ke L, Mu H, Ya S, Tao N, Dong F, Wang K, Zhong Y.</t>
  </si>
  <si>
    <t>BMJ Open. 2020 Nov 5;10(11):e034775. doi: 10.1136/bmjopen-2019-034775.</t>
  </si>
  <si>
    <t>Chen T</t>
  </si>
  <si>
    <t>BMJ Open</t>
  </si>
  <si>
    <t>PMC7646334</t>
  </si>
  <si>
    <t>10.1136/bmjopen-2019-034775</t>
  </si>
  <si>
    <t>Directional Reflectivity of the Ellipsoid Zone in Dry Age-Related Macular Degeneration</t>
  </si>
  <si>
    <t>Griffin SM, Jia Y, Johnson AJ, Antony BJ, McDonald HR, Johnson RN, Lujan BJ.</t>
  </si>
  <si>
    <t>Ophthalmic Surg Lasers Imaging Retina. 2021 Mar;52(3):145-152. doi: 10.3928/23258160-20210302-05. Epub 2021 Mar 1.</t>
  </si>
  <si>
    <t>Griffin SM</t>
  </si>
  <si>
    <t>10.3928/23258160-20210302-05</t>
  </si>
  <si>
    <t>California Men's Health Study (CMHS)</t>
    <phoneticPr fontId="18" type="noConversion"/>
  </si>
  <si>
    <t>The Relationship Between Nonsteroidal Anti-inflammatory Drug Use and Age-related Macular Degeneration</t>
  </si>
  <si>
    <t>Modjtahedi BS, Fong DS, Jorgenson E, Van Den Eeden SK, Quinn V, Slezak JM.</t>
  </si>
  <si>
    <t>Am J Ophthalmol. 2018 Apr;188:111-122. doi: 10.1016/j.ajo.2018.01.012. Epub 2018 Jan 31.</t>
  </si>
  <si>
    <t>Modjtahedi BS</t>
  </si>
  <si>
    <t>10.1016/j.ajo.2018.01.012</t>
  </si>
  <si>
    <t>Drusen and pigment abnormality predict the development of neovascular age-related macular degeneration in Japanese patients</t>
  </si>
  <si>
    <t>Notomi S, Shiose S, Ishikawa K, Fukuda Y, Kano K, Mori K, Wada I, Kaizu Y, Matsumoto H, Akiyama M, Sonoda KH.</t>
  </si>
  <si>
    <t>PLoS One. 2021 Jul 27;16(7):e0255213. doi: 10.1371/journal.pone.0255213. eCollection 2021.</t>
  </si>
  <si>
    <t>Notomi S</t>
  </si>
  <si>
    <t>PMC8315508</t>
  </si>
  <si>
    <t>10.1371/journal.pone.0255213</t>
  </si>
  <si>
    <t>Response misclassification in studies on bilateral diseases</t>
  </si>
  <si>
    <t>Günther F, Brandl C, Heid IM, Küchenhoff H.</t>
  </si>
  <si>
    <t>Biom J. 2019 Jul;61(4):1033-1048. doi: 10.1002/bimj.201900039. Epub 2019 May 14.</t>
  </si>
  <si>
    <t>Günther F</t>
  </si>
  <si>
    <t>Biom J</t>
  </si>
  <si>
    <t>10.1002/bimj.201900039</t>
  </si>
  <si>
    <t>Prevalence and Area of Retinal Pigment Epithelium and Outer Retinal Atrophy in Eyes with Non-Exudative Macular Neovascularization</t>
  </si>
  <si>
    <t>Vilares-Morgado R, Silva I, Cunha AM, Carneiro Â, Falcão-Reis F, Falcão M.</t>
  </si>
  <si>
    <t>Ophthalmologica. 2022;245(6):528-537. doi: 10.1159/000525978. Epub 2022 Jul 19.</t>
  </si>
  <si>
    <t>Vilares-Morgado R</t>
  </si>
  <si>
    <t>10.1159/000525978</t>
  </si>
  <si>
    <t>Beaver Dam Eye Study (BDES), the Blue Mountains Eye Study (BMES), the Los Angeles Latino Eye Study (LALES), and the Rotterdam Study (RS).</t>
    <phoneticPr fontId="18" type="noConversion"/>
  </si>
  <si>
    <t>Harmonizing the classification of age-related macular degeneration in the three-continent AMD consortium</t>
  </si>
  <si>
    <t>Klein R, Meuer SM, Myers CE, Buitendijk GH, Rochtchina E, Choudhury F, de Jong PT, McKean-Cowdin R, Iyengar SK, Gao X, Lee KE, Vingerling JR, Mitchell P, Klaver CC, Wang JJ, Klein BE.</t>
  </si>
  <si>
    <t>Ophthalmic Epidemiol. 2014 Feb;21(1):14-23. doi: 10.3109/09286586.2013.867512.</t>
  </si>
  <si>
    <t>PMC4029416</t>
  </si>
  <si>
    <t>NIHMS583393</t>
  </si>
  <si>
    <t>10.3109/09286586.2013.867512</t>
  </si>
  <si>
    <t>Intake of Vegetables, Fruit, and Fish is Beneficial for Age-Related Macular Degeneration</t>
  </si>
  <si>
    <t>de Koning-Backus APM, Buitendijk GHS, Kiefte-de Jong JC, Colijn JM, Hofman A, Vingerling JR, Haverkort EB, Franco OH, Klaver CCW.</t>
  </si>
  <si>
    <t>Am J Ophthalmol. 2019 Feb;198:70-79. doi: 10.1016/j.ajo.2018.09.036. Epub 2018 Oct 10.</t>
  </si>
  <si>
    <t>de Koning-Backus APM</t>
  </si>
  <si>
    <t>10.1016/j.ajo.2018.09.036</t>
  </si>
  <si>
    <t>Patient Awareness of Cataract and Age-related Macular Degeneration among the Korean Elderly: A Population-based Study</t>
  </si>
  <si>
    <t>Lee H, Jang YJ, Lee HK, Kang HY.</t>
  </si>
  <si>
    <t>Korean J Ophthalmol. 2017 Dec;31(6):557-567. doi: 10.3341/kjo.2017.0025. Epub 2017 Nov 24.</t>
  </si>
  <si>
    <t>PMC5726991</t>
  </si>
  <si>
    <t>10.3341/kjo.2017.0025</t>
  </si>
  <si>
    <t>Prevalence of age-related macular degeneration in Nakuru, Kenya: a cross-sectional population-based study</t>
  </si>
  <si>
    <t>Mathenge W, Bastawrous A, Peto T, Leung I, Foster A, Kuper H.</t>
  </si>
  <si>
    <t>PLoS Med. 2013;10(2):e1001393. doi: 10.1371/journal.pmed.1001393. Epub 2013 Feb 19.</t>
  </si>
  <si>
    <t>Mathenge W</t>
  </si>
  <si>
    <t>PLoS Med</t>
  </si>
  <si>
    <t>PMC3576379</t>
  </si>
  <si>
    <t>10.1371/journal.pmed.1001393</t>
  </si>
  <si>
    <t>Association between open-angle glaucoma and neovascular age-related macular degeneration: a case-control study</t>
  </si>
  <si>
    <t>Hu CC, Ho JD, Lin HC, Kao LT.</t>
  </si>
  <si>
    <t>Eye (Lond). 2017 Jun;31(6):872-877. doi: 10.1038/eye.2016.325. Epub 2017 Feb 10.</t>
  </si>
  <si>
    <t>PMC5518830</t>
  </si>
  <si>
    <t>10.1038/eye.2016.325</t>
  </si>
  <si>
    <t>Five-year cumulative incidence and progression of age-related macular degeneration: results from the German population-based Gutenberg Health Study (GHS)</t>
  </si>
  <si>
    <t>Korb CA, Elbaz H, Schuster AK, Nickels S, Ponto KA, Schulz A, Wild PS, Münzel T, Beutel ME, Schmidtmann I, Lackner KJ, Peto T, Pfeiffer N.</t>
  </si>
  <si>
    <t>Graefes Arch Clin Exp Ophthalmol. 2022 Jan;260(1):55-64. doi: 10.1007/s00417-021-05312-y. Epub 2021 Aug 23.</t>
  </si>
  <si>
    <t>Korb CA</t>
  </si>
  <si>
    <t>PMC8763742</t>
  </si>
  <si>
    <t>10.1007/s00417-021-05312-y</t>
  </si>
  <si>
    <t>Age-related macular degeneration and mortality in community-dwelling elders: the age, gene/environment susceptibility Reykjavik study</t>
  </si>
  <si>
    <t>Fisher DE, Jonasson F, Eiriksdottir G, Sigurdsson S, Klein R, Launer LJ, Gudnason V, Cotch MF.</t>
  </si>
  <si>
    <t>Ophthalmology. 2015 Feb;122(2):382-90. doi: 10.1016/j.ophtha.2014.08.006. Epub 2014 Sep 26.</t>
  </si>
  <si>
    <t>Fisher DE</t>
  </si>
  <si>
    <t>PMC4306612</t>
  </si>
  <si>
    <t>NIHMS620175</t>
  </si>
  <si>
    <t>10.1016/j.ophtha.2014.08.006</t>
  </si>
  <si>
    <t>Subtype prevalence and baseline visual acuity by age in Japanese patients with neovascular age-related macular degeneration</t>
  </si>
  <si>
    <t>Sawada T, Yasukawa T, Imaizumi H, Matsubara H, Kimura K, Terasaki H, Ishikawa H, Murakami T, Takeuchi M, Mitamura Y, Mizusawa Y, Takamura Y, Murata T, Kogo J, Ohji M.</t>
  </si>
  <si>
    <t>Jpn J Ophthalmol. 2023 Mar;67(2):149-155. doi: 10.1007/s10384-023-00981-0. Epub 2023 Mar 7.</t>
  </si>
  <si>
    <t>Sawada T</t>
  </si>
  <si>
    <t>10.1007/s10384-023-00981-0</t>
  </si>
  <si>
    <t>Cataract Surgery and the 6-year Incidence of Age-Related Macular Degeneration in a Multiethnic Asian Cohort</t>
  </si>
  <si>
    <t>Gan AT, Man RE, Cheung CMG, Kumari N, Fenwick EK, Sabanayagam C, Tham YC, Tan NY, Mitchell P, Wong TY, Cheng CY, Lamoureux EL.</t>
  </si>
  <si>
    <t>Asia Pac J Ophthalmol (Phila). 2020 Mar-Apr;9(2):130-136. doi: 10.1097/APO.0000000000000275.</t>
  </si>
  <si>
    <t>Gan AT</t>
  </si>
  <si>
    <t>10.1097/APO.0000000000000275</t>
  </si>
  <si>
    <t>Six-Year Incidence and Progression of Age-Related Macular Degeneration in Kenya: Nakuru Eye Disease Cohort Study</t>
  </si>
  <si>
    <t>Bastawrous A, Mathenge W, Peto T, Shah N, Wing K, Rono H, Weiss HA, Macleod D, Foster A, Burton M, Kuper H.</t>
  </si>
  <si>
    <t>JAMA Ophthalmol. 2017 Jun 1;135(6):631-638. doi: 10.1001/jamaophthalmol.2017.1109.</t>
  </si>
  <si>
    <t>Bastawrous A</t>
  </si>
  <si>
    <t>PMC5710264</t>
  </si>
  <si>
    <t>10.1001/jamaophthalmol.2017.1109</t>
  </si>
  <si>
    <t>Association of C-Reactive Protein Genetic Polymorphisms With Late Age-Related Macular Degeneration</t>
  </si>
  <si>
    <t>Cipriani V, Hogg RE, Sofat R, Moore AT, Webster AR, Yates JRW, Fletcher AE; European Eye (EUREYE) Study Group.</t>
  </si>
  <si>
    <t>JAMA Ophthalmol. 2017 Sep 1;135(9):909-916. doi: 10.1001/jamaophthalmol.2017.2191.</t>
  </si>
  <si>
    <t>Cipriani V</t>
  </si>
  <si>
    <t>PMC5710541</t>
  </si>
  <si>
    <t>10.1001/jamaophthalmol.2017.2191</t>
  </si>
  <si>
    <t>PREVALENCE OF AGE-MACULAR DEGENERATION IN PERSONS OF WORKING AGE WHO APPLIED TO PARTICIPATE IN WORK IN ACTION CONDITIONS IONIZING RADIATION: PRELIMINARY RESULTS</t>
  </si>
  <si>
    <t>Yefimova Y, Fedirko P, Babenko T, Dorichevska R.</t>
  </si>
  <si>
    <t>Probl Radiac Med Radiobiol. 2023 Dec;28:277-285. doi: 10.33145/2304-8336-2023-28-277-285.</t>
  </si>
  <si>
    <t>Yefimova Y</t>
  </si>
  <si>
    <t>Probl Radiac Med Radiobiol</t>
  </si>
  <si>
    <t>10.33145/2304-8336-2023-28-277-285</t>
  </si>
  <si>
    <t>EUGENDA</t>
    <phoneticPr fontId="18" type="noConversion"/>
  </si>
  <si>
    <t>Allergy is a protective factor against age-related macular degeneration</t>
  </si>
  <si>
    <t>Ristau T, Ersoy L, Lechanteur Y, den Hollander AI, Daha MR, Hahn M, Hoyng CB, Fauser S.</t>
  </si>
  <si>
    <t>Invest Ophthalmol Vis Sci. 2014 Jan 9;55(1):210-4. doi: 10.1167/iovs.13-13248.</t>
  </si>
  <si>
    <t>Ristau T</t>
  </si>
  <si>
    <t>10.1167/iovs.13-13248</t>
  </si>
  <si>
    <t>Differences in the Genetic Susceptibility to Age-Related Macular Degeneration Clinical Subtypes</t>
  </si>
  <si>
    <t>Shen L, Hoffmann TJ, Melles RB, Sakoda LC, Kvale MN, Banda Y, Schaefer C, Risch N, Jorgenson E.</t>
  </si>
  <si>
    <t>Invest Ophthalmol Vis Sci. 2015 Jul;56(8):4290-9. doi: 10.1167/iovs.15-16533.</t>
  </si>
  <si>
    <t>Shen L</t>
  </si>
  <si>
    <t>PMC4509058</t>
  </si>
  <si>
    <t>10.1167/iovs.15-16533</t>
  </si>
  <si>
    <t>Posterior segment eye disease in sub-Saharan Africa: review of recent population-based studies</t>
  </si>
  <si>
    <t>Bastawrous A, Burgess PI, Mahdi AM, Kyari F, Burton MJ, Kuper H.</t>
  </si>
  <si>
    <t>Trop Med Int Health. 2014 May;19(5):600-9. doi: 10.1111/tmi.12276. Epub 2014 Jan 31.</t>
  </si>
  <si>
    <t>Trop Med Int Health</t>
  </si>
  <si>
    <t>PMC4065367</t>
  </si>
  <si>
    <t>10.1111/tmi.12276</t>
  </si>
  <si>
    <t>the Atherosclerosis Risk in Communities (ARIC) study, the Cardiovascular Health Study (CHS), and Epidemiologic Architecture for Genes Linked to Environment (EAGLE) study accessing the Third National Health and Nutrition Examination Survey (NHANES III)</t>
    <phoneticPr fontId="18" type="noConversion"/>
  </si>
  <si>
    <t>Genetic determinants of age-related macular degeneration in diverse populations from the PAGE study</t>
  </si>
  <si>
    <t>Restrepo NA, Spencer KL, Goodloe R, Garrett TA, Heiss G, Bůžková P, Jorgensen N, Jensen RA, Matise TC, Hindorff LA, Klein BE, Klein R, Wong TY, Cheng CY, Cornes BK, Tai ES, Ritchie MD, Haines JL, Crawford DC.</t>
  </si>
  <si>
    <t>Invest Ophthalmol Vis Sci. 2014 Sep 9;55(10):6839-50. doi: 10.1167/iovs.14-14246.</t>
  </si>
  <si>
    <t>Restrepo NA</t>
  </si>
  <si>
    <t>PMC4214207</t>
  </si>
  <si>
    <t>10.1167/iovs.14-14246</t>
  </si>
  <si>
    <t>Singapore Indian Eye Study</t>
    <phoneticPr fontId="18" type="noConversion"/>
  </si>
  <si>
    <t>Retinal vascular caliber and age-related macular degeneration in an Indian population from Singapore</t>
  </si>
  <si>
    <t>Chin YC, Wong TY, Cheung CM, Cheung CY, Zheng Y, Mitchell P, Huang H, Wang JJ, Ikram MK.</t>
  </si>
  <si>
    <t>Ophthalmic Epidemiol. 2014 Aug;21(4):224-9. doi: 10.3109/09286586.2014.926941. Epub 2014 Jun 19.</t>
  </si>
  <si>
    <t>Chin YC</t>
  </si>
  <si>
    <t>10.3109/09286586.2014.926941</t>
  </si>
  <si>
    <t>The Incidence and Progression of Age-Related Macular Degeneration over 15 Years: The Blue Mountains Eye Study</t>
  </si>
  <si>
    <t>Joachim N, Mitchell P, Burlutsky G, Kifley A, Wang JJ.</t>
  </si>
  <si>
    <t>Ophthalmology. 2015 Dec;122(12):2482-9. doi: 10.1016/j.ophtha.2015.08.002. Epub 2015 Sep 14.</t>
  </si>
  <si>
    <t>10.1016/j.ophtha.2015.08.002</t>
  </si>
  <si>
    <t>Central geographic atrophy vs. neovascular age-related macular degeneration: differences in longitudinal vision-related quality of life</t>
  </si>
  <si>
    <t>Ahluwalia A, Shen LL, Del Priore LV.</t>
  </si>
  <si>
    <t>Graefes Arch Clin Exp Ophthalmol. 2021 Feb;259(2):307-316. doi: 10.1007/s00417-020-04892-5. Epub 2020 Aug 19.</t>
  </si>
  <si>
    <t>Ahluwalia A</t>
  </si>
  <si>
    <t>10.1007/s00417-020-04892-5</t>
  </si>
  <si>
    <t>Prevalence of myelinated retinal nerve fibres in adult Indians: the Central India Eye and Medical Study</t>
  </si>
  <si>
    <t>Nangia V, Jonas JB, Khare A, Bhate K, Agarwal S, Panda-Jonas S.</t>
  </si>
  <si>
    <t>Acta Ophthalmol. 2014 May;92(3):e235-6. doi: 10.1111/aos.12118. Epub 2013 Jul 9.</t>
  </si>
  <si>
    <t>10.1111/aos.12118</t>
  </si>
  <si>
    <t>The Ural Eye and Medical Study</t>
    <phoneticPr fontId="18" type="noConversion"/>
  </si>
  <si>
    <t>Prevalence and Associated Factors of Age-Related Macular Degeneration in a Russian Population: The Ural Eye and Medical Study</t>
  </si>
  <si>
    <t>Bikbov MM, Zainullin RM, Gilmanshin TR, Kazakbaeva GM, Rakhimova EM, Rusakova IA, Bolshakova NI, Safiullina KR, Yakupova DF, Uzianbaeva YV, Khalimov TA, Salavatova VF, Panda-Jonas S, Arslangareeva II, Nuriev IF, Bikbova GM, Zaynetdinov AF, Zinnatullin AA, Jonas JB.</t>
  </si>
  <si>
    <t>Am J Ophthalmol. 2020 Feb;210:146-157. doi: 10.1016/j.ajo.2019.10.004. Epub 2019 Oct 10.</t>
  </si>
  <si>
    <t>10.1016/j.ajo.2019.10.004</t>
  </si>
  <si>
    <t>Incidence and risk factors of retreatment after three-monthly aflibercept therapy for exudative age-related macular degeneration</t>
  </si>
  <si>
    <t>Kikushima W, Sakurada Y, Yoneyama S, Sugiyama A, Tanabe N, Kume A, Mabuchi F, Iijima H.</t>
  </si>
  <si>
    <t>Sci Rep. 2017 Mar 7;7:44020. doi: 10.1038/srep44020.</t>
  </si>
  <si>
    <t>Kikushima W</t>
  </si>
  <si>
    <t>PMC5339812</t>
  </si>
  <si>
    <t>10.1038/srep44020</t>
  </si>
  <si>
    <t>Ethnic Differences in the Association Between Age-Related Macular Degeneration and Vision-Specific Functioning</t>
  </si>
  <si>
    <t>Fenwick EK, Man REK, Cheung CMG, Sabanayagam C, Cheng CY, Neelam K, Chua J, Gan ATL, Mitchell P, Wong TY, Lamoureux EL.</t>
  </si>
  <si>
    <t>JAMA Ophthalmol. 2017 May 1;135(5):469-476. doi: 10.1001/jamaophthalmol.2017.0266.</t>
  </si>
  <si>
    <t>Fenwick EK</t>
  </si>
  <si>
    <t>PMC5470419</t>
  </si>
  <si>
    <t>10.1001/jamaophthalmol.2017.0266</t>
  </si>
  <si>
    <t>Retinal layer thicknesses and neurodegeneration in early age-related macular degeneration: insights from the Coimbra Eye Study</t>
  </si>
  <si>
    <t>Farinha C, Silva AL, Coimbra R, Nunes S, Cachulo ML, Marques JP, Pires I, Cunha-Vaz J, Silva R.</t>
  </si>
  <si>
    <t>Graefes Arch Clin Exp Ophthalmol. 2021 Sep;259(9):2545-2557. doi: 10.1007/s00417-021-05140-0. Epub 2021 Mar 18.</t>
  </si>
  <si>
    <t>Farinha C</t>
  </si>
  <si>
    <t>10.1007/s00417-021-05140-0</t>
  </si>
  <si>
    <t>A Screening Tool for Self-Evaluation of Risk for Age-Related Macular Degeneration: Validation in a Spanish Population</t>
  </si>
  <si>
    <t>García-Layana A, López-Gálvez M, García-Arumí J, Arias L, Gea-Sánchez A, Marín-Méndez JJ, Sayar-Beristain O, Sedano-Gil G, Aslam TM, Minnella AM, Ibáñez IL, de Dios Hernández JM, Seddon JM.</t>
  </si>
  <si>
    <t>Transl Vis Sci Technol. 2022 Jun 1;11(6):23. doi: 10.1167/tvst.11.6.23.</t>
  </si>
  <si>
    <t>García-Layana A</t>
  </si>
  <si>
    <t>PMC9234358</t>
  </si>
  <si>
    <t>10.1167/tvst.11.6.23</t>
  </si>
  <si>
    <t>Advice about diet and smoking for people with or at risk of age-related macular degeneration: a cross-sectional survey of eye care professionals in the UK</t>
  </si>
  <si>
    <t>Lawrenson JG, Evans JR.</t>
  </si>
  <si>
    <t>BMC Public Health. 2013 Jun 10;13:564. doi: 10.1186/1471-2458-13-564.</t>
  </si>
  <si>
    <t>Lawrenson JG</t>
  </si>
  <si>
    <t>PMC3695797</t>
  </si>
  <si>
    <t>10.1186/1471-2458-13-564</t>
  </si>
  <si>
    <t>Dietary and lifestyle risk factors associated with age-related macular degeneration: a hospital based study</t>
  </si>
  <si>
    <t>Nidhi B, Mamatha BS, Padmaprabhu CA, Pallavi P, Vallikannan B.</t>
  </si>
  <si>
    <t>Indian J Ophthalmol. 2013 Dec;61(12):722-7. doi: 10.4103/0301-4738.120218.</t>
  </si>
  <si>
    <t>Nidhi B</t>
  </si>
  <si>
    <t>PMC3917390</t>
  </si>
  <si>
    <t>10.4103/0301-4738.120218</t>
  </si>
  <si>
    <t>Retinal Pigment Epithelium Tears after Anti-Vascular Endothelial Growth Factor Therapy for Neovascular Age-Related Macular Degeneration</t>
  </si>
  <si>
    <t>Ahn J, Hwang DD, Sohn J, Son G.</t>
  </si>
  <si>
    <t>Ophthalmologica. 2022;245(1):1-9. doi: 10.1159/000514991. Epub 2021 Feb 4.</t>
  </si>
  <si>
    <t>Ahn J</t>
  </si>
  <si>
    <t>10.1159/000514991</t>
  </si>
  <si>
    <t>The Role of Diet, Micronutrients and the Gut Microbiota in Age-Related Macular Degeneration: New Perspectives from the Gut⁻Retina Axis</t>
  </si>
  <si>
    <t>Rinninella E, Mele MC, Merendino N, Cintoni M, Anselmi G, Caporossi A, Gasbarrini A, Minnella AM.</t>
  </si>
  <si>
    <t>Nutrients. 2018 Nov 5;10(11):1677. doi: 10.3390/nu10111677.</t>
  </si>
  <si>
    <t>Rinninella E</t>
  </si>
  <si>
    <t>PMC6267253</t>
  </si>
  <si>
    <t>10.3390/nu10111677</t>
  </si>
  <si>
    <t>Prevalence of Charles Bonnet syndrome in patients with age-related macular degeneration: systematic review and meta-analysis</t>
  </si>
  <si>
    <t>Niazi S, Krogh Nielsen M, Singh A, Sørensen TL, Subhi Y.</t>
  </si>
  <si>
    <t>Acta Ophthalmol. 2020 Mar;98(2):121-131. doi: 10.1111/aos.14287. Epub 2019 Oct 26.</t>
  </si>
  <si>
    <t>Niazi S</t>
  </si>
  <si>
    <t>10.1111/aos.14287</t>
  </si>
  <si>
    <t>Prevalence and risk factors for age-related macular degeneration: Korean National Health and Nutrition Examination Survey 2008-2011</t>
  </si>
  <si>
    <t>La TY, Cho E, Kim EC, Kang S, Jee D.</t>
  </si>
  <si>
    <t>Curr Eye Res. 2014 Dec;39(12):1232-9. doi: 10.3109/02713683.2014.907431. Epub 2014 Apr 22.</t>
  </si>
  <si>
    <t>La TY</t>
  </si>
  <si>
    <t>10.3109/02713683.2014.907431</t>
  </si>
  <si>
    <t>Prevalence and Progression of Macular Atrophy in Eyes with Neovascular Age-Related Macular Degeneration in the Phase 2 Ladder Trial of the Port Delivery System with Ranibizumab</t>
  </si>
  <si>
    <t>Jaffe GJ, Cameron B, Kardatzke D, Ives J, Barteselli G, Gune S.</t>
  </si>
  <si>
    <t>Ophthalmol Retina. 2022 Sep;6(9):786-795. doi: 10.1016/j.oret.2022.04.006. Epub 2022 Apr 12.</t>
  </si>
  <si>
    <t>Jaffe GJ</t>
  </si>
  <si>
    <t>10.1016/j.oret.2022.04.006</t>
  </si>
  <si>
    <t>Age-related macular degeneration among the elderly: The 5th National Health and Nutrition Examination Survey, 2010 through 2012</t>
  </si>
  <si>
    <t>Kim CG, Park S, Kim Y.</t>
  </si>
  <si>
    <t>Jpn J Nurs Sci. 2020 Jan;17(1):e12257. doi: 10.1111/jjns.12257. Epub 2019 Jun 3.</t>
  </si>
  <si>
    <t>Kim CG</t>
  </si>
  <si>
    <t>Jpn J Nurs Sci</t>
  </si>
  <si>
    <t>10.1111/jjns.12257</t>
  </si>
  <si>
    <t>Impact of age-related macular degeneration on diabetic retinopathy: An electronic health record based big data analysis from a tertiary eye centre in South India</t>
  </si>
  <si>
    <t>Sahoo NK, Mehta MC, Rani PK, Khanna RC, Raman R, Bhattacharya J, Das AV, Murthy GVS, Narayanan R.</t>
  </si>
  <si>
    <t>Indian J Ophthalmol. 2021 Nov;69(11):3184-3188. doi: 10.4103/ijo.IJO_1175_21.</t>
  </si>
  <si>
    <t>Sahoo NK</t>
  </si>
  <si>
    <t>PMC8725103</t>
  </si>
  <si>
    <t>10.4103/ijo.IJO_1175_21</t>
  </si>
  <si>
    <t>Views of ophthalmologists on the genetics of age-related macular degeneration: Results of a qualitative study</t>
  </si>
  <si>
    <t>Loss J, Müller D, Weigl J, Helbig H, Brandl C, Heid IM, Finger RP, Weber BHF, Curbach J.</t>
  </si>
  <si>
    <t>PLoS One. 2018 Dec 20;13(12):e0209328. doi: 10.1371/journal.pone.0209328. eCollection 2018.</t>
  </si>
  <si>
    <t>Loss J</t>
  </si>
  <si>
    <t>PMC6301605</t>
  </si>
  <si>
    <t>10.1371/journal.pone.0209328</t>
  </si>
  <si>
    <t>Prevalence and risk factors for depressive symptoms in patients with neovascular age-related macular degeneration who present for anti-VEGF therapy</t>
  </si>
  <si>
    <t>Vu KV, Mitchell P, Dharamdasani Detaram H, Burlutsky G, Liew G, Gopinath B.</t>
  </si>
  <si>
    <t>Acta Ophthalmol. 2021 Jun;99(4):e547-e554. doi: 10.1111/aos.14635. Epub 2020 Sep 27.</t>
  </si>
  <si>
    <t>Vu KV</t>
  </si>
  <si>
    <t>10.1111/aos.14635</t>
  </si>
  <si>
    <t>Prevalence and Genetic Characteristics of Geographic Atrophy among Elderly Japanese with Age-Related Macular Degeneration</t>
  </si>
  <si>
    <t>Sakurada Y, Yoneyama S, Sugiyama A, Tanabe N, Kikushima W, Mabuchi F, Kume A, Kubota T, Iijima H.</t>
  </si>
  <si>
    <t>PLoS One. 2016 Feb 26;11(2):e0149978. doi: 10.1371/journal.pone.0149978. eCollection 2016.</t>
  </si>
  <si>
    <t>Sakurada Y</t>
  </si>
  <si>
    <t>PMC4769020</t>
  </si>
  <si>
    <t>10.1371/journal.pone.0149978</t>
  </si>
  <si>
    <t>Age-related macular degeneration and mortality in older women: the study of osteoporotic fractures</t>
  </si>
  <si>
    <t>Pedula KL, Coleman AL, Yu F, Cauley JA, Ensrud KE, Hochberg MC, Fink HA, Hillier TA; Study of Osteoporotic Fractures Research Group.</t>
  </si>
  <si>
    <t>J Am Geriatr Soc. 2015 May;63(5):910-7. doi: 10.1111/jgs.13405. Epub 2015 May 4.</t>
  </si>
  <si>
    <t>Pedula KL</t>
  </si>
  <si>
    <t>PMC4439266</t>
  </si>
  <si>
    <t>NIHMS664210</t>
  </si>
  <si>
    <t>10.1111/jgs.13405</t>
  </si>
  <si>
    <t>Association of Dietary Nitrate Intake with the 15-Year Incidence of Age-Related Macular Degeneration</t>
  </si>
  <si>
    <t>Gopinath B, Liew G, Kifley A, Lewis JR, Bondonno C, Joachim N, Hodgson JM, Mitchell P.</t>
  </si>
  <si>
    <t>J Acad Nutr Diet. 2018 Dec;118(12):2311-2314. doi: 10.1016/j.jand.2018.07.012. Epub 2018 Oct 17.</t>
  </si>
  <si>
    <t>J Acad Nutr Diet</t>
  </si>
  <si>
    <t>10.1016/j.jand.2018.07.012</t>
  </si>
  <si>
    <t>Ten-Year Progression From Intermediate to Exudative Age-Related Macular Degeneration and Risk Factors: Bundang AMD Cohort Study Report 1</t>
  </si>
  <si>
    <t>Joo K, Mun YS, Park SJ, Park KH, Woo SJ.</t>
  </si>
  <si>
    <t>Am J Ophthalmol. 2021 Apr;224:228-237. doi: 10.1016/j.ajo.2020.11.012. Epub 2020 Dec 3.</t>
  </si>
  <si>
    <t>Joo K</t>
  </si>
  <si>
    <t>10.1016/j.ajo.2020.11.012</t>
  </si>
  <si>
    <t>Machine learning to determine relative contribution of modifiable and non-modifiable risk factors of major eye diseases</t>
  </si>
  <si>
    <t>Nusinovici S, Zhang L, Chai X, Zhou L, Tham YC, Vasseneix C, Majithia S, Sabanayagam C, Wong TY, Cheng CY.</t>
  </si>
  <si>
    <t>Br J Ophthalmol. 2022 Feb;106(2):267-274. doi: 10.1136/bjophthalmol-2020-317454. Epub 2020 Nov 18.</t>
  </si>
  <si>
    <t>Nusinovici S</t>
  </si>
  <si>
    <t>10.1136/bjophthalmol-2020-317454</t>
  </si>
  <si>
    <t>Enlargement of Geographic Atrophy From First Diagnosis to End of Life</t>
  </si>
  <si>
    <t>Colijn JM, Liefers B, Joachim N, Verzijden T, Meester-Smoor MA, Biarnés M, Monés J, de Jong PTVM, Vingerling JR, Mitchell P, Sánchez CI, Wang JJ, Klaver CCW; EyeNED Reading Center and EYE-RISK Consortium.</t>
  </si>
  <si>
    <t>JAMA Ophthalmol. 2021 Jul 1;139(7):743-750. doi: 10.1001/jamaophthalmol.2021.1407.</t>
  </si>
  <si>
    <t>PMC8138753</t>
  </si>
  <si>
    <t>10.1001/jamaophthalmol.2021.1407</t>
  </si>
  <si>
    <t>Genetic Risk Score Analysis Supports a Joint View of Two Classification Systems for Age-Related Macular Degeneration</t>
  </si>
  <si>
    <t>Herold JM, Zimmermann ME, Gorski M, Günther F, Weber BHF, Helbig H, Stark KJ, Heid IM, Brandl C.</t>
  </si>
  <si>
    <t>Invest Ophthalmol Vis Sci. 2023 Sep 1;64(12):31. doi: 10.1167/iovs.64.12.31.</t>
  </si>
  <si>
    <t>Herold JM</t>
  </si>
  <si>
    <t>PMC10511022</t>
  </si>
  <si>
    <t>10.1167/iovs.64.12.31</t>
  </si>
  <si>
    <t>Natural history of incomplete retinal pigment epithelial and outer retinal atrophy in age-related macular degeneration</t>
  </si>
  <si>
    <t>Corradetti G, Corvi F, Nittala MG, Nassisi M, Alagorie AR, Scharf J, Lee MY, Sadda SR, Sarraf D.</t>
  </si>
  <si>
    <t>Can J Ophthalmol. 2021 Oct;56(5):325-334. doi: 10.1016/j.jcjo.2021.01.005. Epub 2021 Feb 1.</t>
  </si>
  <si>
    <t>Corradetti G</t>
  </si>
  <si>
    <t>10.1016/j.jcjo.2021.01.005</t>
  </si>
  <si>
    <t>Prevalence of Myopic Maculopathy Among Adults in a Russian Population</t>
  </si>
  <si>
    <t>Bikbov MM, Gilmanshin TR, Kazakbaeva GM, Zainullin RM, Rakhimova EM, Rusakova IA, Bolshakova NI, Safiullina KR, Zaynetdinov AF, Zinatullin AA, Nuriev IF, Khalimov TA, Panda-Jonas S, Arslangareeva II, Bikbova GM, Yakupova DF, Uzianbaeva YV, Jonas JB.</t>
  </si>
  <si>
    <t>JAMA Netw Open. 2020 Mar 2;3(3):e200567. doi: 10.1001/jamanetworkopen.2020.0567.</t>
  </si>
  <si>
    <t>JAMA Netw Open</t>
  </si>
  <si>
    <t>PMC7060490</t>
  </si>
  <si>
    <t>10.1001/jamanetworkopen.2020.0567</t>
  </si>
  <si>
    <t>Mediterranean Diet Score and Its Association with Age-Related Macular Degeneration: The European Eye Study</t>
  </si>
  <si>
    <t>Hogg RE, Woodside JV, McGrath A, Young IS, Vioque JL, Chakravarthy U, de Jong PT, Rahu M, Seland J, Soubrane G, Tomazzoli L, Topouzis F, Fletcher AE.</t>
  </si>
  <si>
    <t>Ophthalmology. 2017 Jan;124(1):82-89. doi: 10.1016/j.ophtha.2016.09.019. Epub 2016 Nov 5.</t>
  </si>
  <si>
    <t>10.1016/j.ophtha.2016.09.019</t>
  </si>
  <si>
    <t>The Landmark Beaver Dam Eye Study Ushered in Modern Epidemiologic Research in Age-Related Macular Degeneration</t>
  </si>
  <si>
    <t>Chew EY.</t>
  </si>
  <si>
    <t>Ophthalmology. 2020 Apr;127(4S):S120-S121. doi: 10.1016/j.ophtha.2019.12.028.</t>
  </si>
  <si>
    <t>PMC8344102</t>
  </si>
  <si>
    <t>NIHMS1727534</t>
  </si>
  <si>
    <t>10.1016/j.ophtha.2019.12.028</t>
  </si>
  <si>
    <t>Vitreous attachment in age-related macular degeneration, diabetic macular edema, and retinal vein occlusion: a systematic review and metaanalysis</t>
  </si>
  <si>
    <t>Jackson TL, Nicod E, Angelis A, Grimaccia F, Prevost AT, Simpson AR, Kanavos P.</t>
  </si>
  <si>
    <t>Retina. 2013 Jun;33(6):1099-108. doi: 10.1097/IAE.0b013e31828991d6.</t>
  </si>
  <si>
    <t>Jackson TL</t>
  </si>
  <si>
    <t>10.1097/IAE.0b013e31828991d6</t>
  </si>
  <si>
    <t>Burden of Wet Age-Related Macular Degeneration and Its Economic Implications in Singapore in the Year 2030</t>
  </si>
  <si>
    <t>Saxena N, George PP, Hoon HB, Han LT, Onn YS.</t>
  </si>
  <si>
    <t>Ophthalmic Epidemiol. 2016 Aug;23(4):232-7. doi: 10.1080/09286586.2016.1193617. Epub 2016 Jun 24.</t>
  </si>
  <si>
    <t>Saxena N</t>
  </si>
  <si>
    <t>10.1080/09286586.2016.1193617</t>
  </si>
  <si>
    <t>Effect of illumination on reading performance in Japanese patients with age-related macular degeneration</t>
  </si>
  <si>
    <t>Ro-Mase T, Ishiko S, Yoshida A.</t>
  </si>
  <si>
    <t>Jpn J Ophthalmol. 2020 Nov;64(6):597-604. doi: 10.1007/s10384-020-00769-6. Epub 2020 Sep 5.</t>
  </si>
  <si>
    <t>Ro-Mase T</t>
  </si>
  <si>
    <t>10.1007/s10384-020-00769-6</t>
  </si>
  <si>
    <t>Association between Axial Length and Myopic Maculopathy: The Hisayama Study</t>
  </si>
  <si>
    <t>Hashimoto S, Yasuda M, Fujiwara K, Ueda E, Hata J, Hirakawa Y, Ninomiya T, Sonoda KH.</t>
  </si>
  <si>
    <t>Ophthalmol Retina. 2019 Oct;3(10):867-873. doi: 10.1016/j.oret.2019.04.023. Epub 2019 Apr 26.</t>
  </si>
  <si>
    <t>Hashimoto S</t>
  </si>
  <si>
    <t>10.1016/j.oret.2019.04.023</t>
  </si>
  <si>
    <t>Diet patterns and the incidence of age-related macular degeneration in the Atherosclerosis Risk in Communities (ARIC) study</t>
  </si>
  <si>
    <t>Dighe S, Zhao J, Steffen L, Mares JA, Meuer SM, Klein BEK, Klein R, Millen AE.</t>
  </si>
  <si>
    <t>Br J Ophthalmol. 2020 Aug;104(8):1070-1076. doi: 10.1136/bjophthalmol-2019-314813. Epub 2019 Dec 6.</t>
  </si>
  <si>
    <t>Dighe S</t>
  </si>
  <si>
    <t>PMC8218331</t>
  </si>
  <si>
    <t>NIHMS1689878</t>
  </si>
  <si>
    <t>10.1136/bjophthalmol-2019-314813</t>
  </si>
  <si>
    <t>Prevalence of polypoidal choroidal vasculopathy in Indian population: Risk factors, clinical and imaging characteristics</t>
  </si>
  <si>
    <t>Kumar M, Moptom SE, Sen P, Khetan V, Bhende M, Sivaprasad S, Raman R; Sankara Nethralaya Vitreoretinal Study Group (SNVR-Study Group).</t>
  </si>
  <si>
    <t>PLoS One. 2020 Apr 28;15(4):e0231901. doi: 10.1371/journal.pone.0231901. eCollection 2020.</t>
  </si>
  <si>
    <t>Kumar M</t>
  </si>
  <si>
    <t>PMC7188226</t>
  </si>
  <si>
    <t>10.1371/journal.pone.0231901</t>
  </si>
  <si>
    <t>Genotype- and Phenotype-Based Subgroups in Geographic Atrophy Secondary to Age-Related Macular Degeneration: The EYE-RISK Consortium</t>
  </si>
  <si>
    <t>Biarnés M, Colijn JM, Sousa J, Ferraro LL, Garcia M, Verzijden T, Meester-Smoor MA, Delcourt C, Klaver CCW, den Hollander AI, Lengyel I, Peto T, Monés J; EYE-RISK Consortium.</t>
  </si>
  <si>
    <t>Ophthalmol Retina. 2020 Dec;4(12):1129-1137. doi: 10.1016/j.oret.2020.04.014. Epub 2020 May 1.</t>
  </si>
  <si>
    <t>10.1016/j.oret.2020.04.014</t>
  </si>
  <si>
    <t>Seasonal variation in submacular hemorrhages in retinal macroaneurysms and its disappearance in age-related macular degeneration</t>
  </si>
  <si>
    <t>Kaneko H, Takashi N, Matsunaga M, Ito Y, Takeuchi J, Terasaki H, Yatsuya H, Nishiguchi KM.</t>
  </si>
  <si>
    <t>Graefes Arch Clin Exp Ophthalmol. 2021 Dec;259(12):3589-3596. doi: 10.1007/s00417-021-05280-3. Epub 2021 Jun 24.</t>
  </si>
  <si>
    <t>Kaneko H</t>
  </si>
  <si>
    <t>10.1007/s00417-021-05280-3</t>
  </si>
  <si>
    <t>Incidence of Age-Related Macular Degeneration in a Multi-Ethnic United States Population: The Multi-Ethnic Study of Atherosclerosis</t>
  </si>
  <si>
    <t>Fisher DE, Klein BE, Wong TY, Rotter JI, Li X, Shrager S, Burke GL, Klein R, Cotch MF.</t>
  </si>
  <si>
    <t>Ophthalmology. 2016 Jun;123(6):1297-308. doi: 10.1016/j.ophtha.2015.12.026. Epub 2016 Feb 16.</t>
  </si>
  <si>
    <t>PMC4877264</t>
  </si>
  <si>
    <t>NIHMS747061</t>
  </si>
  <si>
    <t>10.1016/j.ophtha.2015.12.026</t>
  </si>
  <si>
    <t>Joint Associations of Diet, Lifestyle, and Genes with Age-Related Macular Degeneration</t>
  </si>
  <si>
    <t>Meyers KJ, Liu Z, Millen AE, Iyengar SK, Blodi BA, Johnson E, Snodderly DM, Klein ML, Gehrs KM, Tinker L, Sarto GE, Robinson J, Wallace RB, Mares JA.</t>
  </si>
  <si>
    <t>Ophthalmology. 2015 Nov;122(11):2286-94. doi: 10.1016/j.ophtha.2015.07.029. Epub 2015 Sep 6.</t>
  </si>
  <si>
    <t>Meyers KJ</t>
  </si>
  <si>
    <t>PMC4714866</t>
  </si>
  <si>
    <t>NIHMS721410</t>
  </si>
  <si>
    <t>10.1016/j.ophtha.2015.07.029</t>
  </si>
  <si>
    <t>Prevalence and impact of depressive symptoms in patients with age-related macular degeneration</t>
  </si>
  <si>
    <t>Jivraj J, Jivraj I, Tennant M, Rudnisky C.</t>
  </si>
  <si>
    <t>Can J Ophthalmol. 2013 Aug;48(4):269-73. doi: 10.1016/j.jcjo.2013.03.007.</t>
  </si>
  <si>
    <t>Jivraj J</t>
  </si>
  <si>
    <t>10.1016/j.jcjo.2013.03.007</t>
  </si>
  <si>
    <t>Hyporeflective Cores within Drusen: Association with Progression of Age-Related Macular Degeneration and Impact on Visual Sensitivity</t>
  </si>
  <si>
    <t>Goh KL, Abbott CJ, Hadoux X, Jannaud M, Hodgson LAB, van Wijngaarden P, Guymer RH, Wu Z.</t>
  </si>
  <si>
    <t>Ophthalmol Retina. 2022 Apr;6(4):284-290. doi: 10.1016/j.oret.2021.11.004. Epub 2021 Dec 3.</t>
  </si>
  <si>
    <t>Goh KL</t>
  </si>
  <si>
    <t>10.1016/j.oret.2021.11.004</t>
  </si>
  <si>
    <t>The prevalence of anxiety and depression in people with age-related macular degeneration: a systematic review of observational study data</t>
  </si>
  <si>
    <t>Dawson SR, Mallen CD, Gouldstone MB, Yarham R, Mansell G.</t>
  </si>
  <si>
    <t>BMC Ophthalmol. 2014 Jun 12;14:78. doi: 10.1186/1471-2415-14-78.</t>
  </si>
  <si>
    <t>Dawson SR</t>
  </si>
  <si>
    <t>PMC4094542</t>
  </si>
  <si>
    <t>10.1186/1471-2415-14-78</t>
  </si>
  <si>
    <t>Incidence of elevated intraocular pressure after intravitreal injection in Japanese patients with age-related macular degeneration</t>
  </si>
  <si>
    <t>Maruyama-Inoue M, Inoue T, Mohamed S, Kitajima Y, Ikeda S, Ito A, Kadonosono K.</t>
  </si>
  <si>
    <t>Sci Rep. 2021 Jun 10;11(1):12246. doi: 10.1038/s41598-021-91832-w.</t>
  </si>
  <si>
    <t>Maruyama-Inoue M</t>
  </si>
  <si>
    <t>PMC8192945</t>
  </si>
  <si>
    <t>10.1038/s41598-021-91832-w</t>
  </si>
  <si>
    <t>Five-year progression of unilateral age-related macular degeneration to bilateral involvement: the Three Continent AMD Consortium report</t>
  </si>
  <si>
    <t>Joachim N, Colijn JM, Kifley A, Lee KE, Buitendijk GHS, Klein BEK, Myers CE, Meuer SM, Tan AG, Holliday EG, Attia J, Liew G, Iyengar SK, de Jong PTVM, Hofman A, Vingerling JR, Mitchell P, Klaver CCW, Klein R, Wang JJ.</t>
  </si>
  <si>
    <t>Br J Ophthalmol. 2017 Sep;101(9):1185-1192. doi: 10.1136/bjophthalmol-2016-309729. Epub 2017 Jan 20.</t>
  </si>
  <si>
    <t>PMC5869687</t>
  </si>
  <si>
    <t>NIHMS946550</t>
  </si>
  <si>
    <t>10.1136/bjophthalmol-2016-309729</t>
  </si>
  <si>
    <t>Prospective study of plasma homocysteine, its dietary determinants, and risk of age-related macular degeneration in men</t>
  </si>
  <si>
    <t>Christen WG, Cook NR, Chiuve SE, Ridker PM, Gaziano JM.</t>
  </si>
  <si>
    <t>Ophthalmic Epidemiol. 2018 Feb;25(1):79-88. doi: 10.1080/09286586.2017.1362009. Epub 2017 Oct 16.</t>
  </si>
  <si>
    <t>PMC6204217</t>
  </si>
  <si>
    <t>NIHMS1507482</t>
  </si>
  <si>
    <t>10.1080/09286586.2017.1362009</t>
  </si>
  <si>
    <t>Age-Related Macular Degeneration and Visual and Physical Disability in a Nationally Representative Sample from the United States</t>
  </si>
  <si>
    <t>Mitchell W, Resnick H, Zebardast N.</t>
  </si>
  <si>
    <t>Transl Vis Sci Technol. 2020 Dec 28;9(13):42. doi: 10.1167/tvst.9.13.42. eCollection 2020 Dec.</t>
  </si>
  <si>
    <t>Mitchell W</t>
  </si>
  <si>
    <t>PMC7774103</t>
  </si>
  <si>
    <t>10.1167/tvst.9.13.42</t>
  </si>
  <si>
    <t>Genetic and environmental risk factors for age-related macular degeneration in persons 90 years and older</t>
  </si>
  <si>
    <t>Ersoy L, Ristau T, Hahn M, Karlstetter M, Langmann T, Dröge K, Caramoy A, den Hollander AI, Fauser S.</t>
  </si>
  <si>
    <t>Invest Ophthalmol Vis Sci. 2014 Mar 25;55(3):1842-7. doi: 10.1167/iovs.13-13420.</t>
  </si>
  <si>
    <t>Ersoy L</t>
  </si>
  <si>
    <t>10.1167/iovs.13-13420</t>
  </si>
  <si>
    <t>Rural Epidemiology for Glaucoma in China (REG-China)</t>
    <phoneticPr fontId="18" type="noConversion"/>
  </si>
  <si>
    <t>Joint effects of meteorological factors and PM(2.5) on age-related macular degeneration: a national cross-sectional study in China</t>
  </si>
  <si>
    <t>He J, Liu Y, Zhang A, Liu Q, Yang X, Sun N, Yao B, Liang F, Yan X, Liu Y, Mao H, Chen X, Tang NJ, Yan H.</t>
  </si>
  <si>
    <t>Environ Health Prev Med. 2023;28:3. doi: 10.1265/ehpm.22-00237.</t>
  </si>
  <si>
    <t>He J</t>
  </si>
  <si>
    <t>Environ Health Prev Med</t>
  </si>
  <si>
    <t>PMC9845061</t>
  </si>
  <si>
    <t>10.1265/ehpm.22-00237</t>
  </si>
  <si>
    <t>Prevalence of Myopic Macular Features in Dutch Individuals of European Ancestry With High Myopia</t>
  </si>
  <si>
    <t>Haarman AEG, Tedja MS, Brussee C, Enthoven CA, van Rijn GA, Vingerling JR, Keunen JEE, Boon CJF, Geerards AJM, Luyten GPM, Verhoeven VJM, Klaver CCW.</t>
  </si>
  <si>
    <t>JAMA Ophthalmol. 2022 Feb 1;140(2):115-123. doi: 10.1001/jamaophthalmol.2021.5346.</t>
  </si>
  <si>
    <t>Haarman AEG</t>
  </si>
  <si>
    <t>PMC8678902</t>
  </si>
  <si>
    <t>10.1001/jamaophthalmol.2021.5346</t>
  </si>
  <si>
    <t>Genetic Polymorphisms and the Phenotypic Characterization of Individuals with Early Age-Related Macular Degeneration</t>
  </si>
  <si>
    <t>Oeverhaus M, Meyer Zu Westrup V, Dietzel M, Hense HW, Pauleikhoff D.</t>
  </si>
  <si>
    <t>Ophthalmologica. 2017;238(1-2):6-16. doi: 10.1159/000468949. Epub 2017 May 31.</t>
  </si>
  <si>
    <t>Oeverhaus M</t>
  </si>
  <si>
    <t>10.1159/000468949</t>
  </si>
  <si>
    <t>the Puzih eye study</t>
    <phoneticPr fontId="18" type="noConversion"/>
  </si>
  <si>
    <t>Prevalence and risk factors for age-related macular degeneration in the elderly Chinese population in south-western Taiwan: the Puzih eye study</t>
  </si>
  <si>
    <t>Huang EJ, Wu SH, Lai CH, Kuo CN, Wu PL, Chen CL, Chen CY, King YC, Wu PC.</t>
  </si>
  <si>
    <t>Eye (Lond). 2014 Jun;28(6):705-14. doi: 10.1038/eye.2014.55. Epub 2014 Mar 14.</t>
  </si>
  <si>
    <t>PMC4058619</t>
  </si>
  <si>
    <t>10.1038/eye.2014.55</t>
  </si>
  <si>
    <t>Age-related macular degeneration is associated with increased proportion of CD56(+) T cells in peripheral blood</t>
  </si>
  <si>
    <t>Faber C, Singh A, Krüger Falk M, Juel HB, Sørensen TL, Nissen MH.</t>
  </si>
  <si>
    <t>Ophthalmology. 2013 Nov;120(11):2310-6. doi: 10.1016/j.ophtha.2013.04.014. Epub 2013 Jun 6.</t>
  </si>
  <si>
    <t>Faber C</t>
  </si>
  <si>
    <t>10.1016/j.ophtha.2013.04.014</t>
  </si>
  <si>
    <t>Modeling of atrophy size trajectories: variable transformation, prediction and age-of-onset estimation</t>
  </si>
  <si>
    <t>Behning C, Fleckenstein M, Pfau M, Adrion C, Goerdt L, Lindner M, Schmitz-Valckenberg S, Holz FG, Schmid M.</t>
  </si>
  <si>
    <t>BMC Med Res Methodol. 2021 Aug 17;21(1):170. doi: 10.1186/s12874-021-01356-0.</t>
  </si>
  <si>
    <t>Behning C</t>
  </si>
  <si>
    <t>BMC Med Res Methodol</t>
  </si>
  <si>
    <t>PMC8369742</t>
  </si>
  <si>
    <t>10.1186/s12874-021-01356-0</t>
  </si>
  <si>
    <t>Age-related macular degeneration: prevalence and risk factors from Korean National Health and Nutrition Examination Survey, 2008 through 2011</t>
  </si>
  <si>
    <t>Park SJ, Lee JH, Woo SJ, Ahn J, Shin JP, Song SJ, Kang SW, Park KH; Epidemiologic Survey Committee of the Korean Ophthalmologic Society.</t>
  </si>
  <si>
    <t>Ophthalmology. 2014 Sep;121(9):1756-65. doi: 10.1016/j.ophtha.2014.03.022. Epub 2014 May 9.</t>
  </si>
  <si>
    <t>10.1016/j.ophtha.2014.03.022</t>
  </si>
  <si>
    <t>Neovascular age-related macular degeneration is not associated with coronary heart disease in a Chinese Population: a population-based study</t>
  </si>
  <si>
    <t>Hu CC, Lin HC, Sheu JJ, Kao LT.</t>
  </si>
  <si>
    <t>Acta Ophthalmol. 2017 Nov;95(7):e587-e591. doi: 10.1111/aos.13204. Epub 2016 Aug 20.</t>
  </si>
  <si>
    <t>10.1111/aos.13204</t>
  </si>
  <si>
    <t>Prevalence of age-related macular degeneration in a large European cohort: results from the population-based Gutenberg Health Study</t>
  </si>
  <si>
    <t>Korb CA, Kottler UB, Wolfram C, Hoehn R, Schulz A, Zwiener I, Wild PS, Pfeiffer N, Mirshahi A.</t>
  </si>
  <si>
    <t>Graefes Arch Clin Exp Ophthalmol. 2014 Sep;252(9):1403-11. doi: 10.1007/s00417-014-2591-9. Epub 2014 Feb 25.</t>
  </si>
  <si>
    <t>10.1007/s00417-014-2591-9</t>
  </si>
  <si>
    <t>Dietary Patterns and Age-Related Macular Degeneration in Korea: The Korea National Health and Nutrition Examination Survey 2010-2011</t>
  </si>
  <si>
    <t>Kang KT, Kim YC.</t>
  </si>
  <si>
    <t>Sci Rep. 2019 Jun 3;9(1):8200. doi: 10.1038/s41598-019-44632-2.</t>
  </si>
  <si>
    <t>Kang KT</t>
  </si>
  <si>
    <t>PMC6546709</t>
  </si>
  <si>
    <t>10.1038/s41598-019-44632-2</t>
  </si>
  <si>
    <t>Progression from intermediate to neovascular age-related macular degeneration according to drusen subtypes: Bundang AMD cohort study report 3</t>
  </si>
  <si>
    <t>Kim KL, Joo K, Park SJ, Park KH, Woo SJ.</t>
  </si>
  <si>
    <t>Acta Ophthalmol. 2022 May;100(3):e710-e718. doi: 10.1111/aos.14960. Epub 2021 Aug 12.</t>
  </si>
  <si>
    <t>Kim KL</t>
  </si>
  <si>
    <t>10.1111/aos.14960</t>
  </si>
  <si>
    <t>Combined influence of poor health behaviours on the prevalence and 15-year incidence of age-related macular degeneration</t>
  </si>
  <si>
    <t>Gopinath B, Liew G, Flood VM, Joachim N, Burlutsky G, Mitchell P.</t>
  </si>
  <si>
    <t>Sci Rep. 2017 Jun 28;7(1):4359. doi: 10.1038/s41598-017-04697-3.</t>
  </si>
  <si>
    <t>PMC5489492</t>
  </si>
  <si>
    <t>10.1038/s41598-017-04697-3</t>
  </si>
  <si>
    <t>Bridlington Eye Assessment Project (BEAP)</t>
    <phoneticPr fontId="18" type="noConversion"/>
  </si>
  <si>
    <t>Prevalence of age-related macular degeneration in an elderly UK Caucasian population-The Bridlington Eye Assessment Project: a cross-sectional study</t>
  </si>
  <si>
    <t>Wilde C, Poostchi A, Mehta RL, MacNab HK, Hillman JG, Vernon SA, Amoaku WM.</t>
  </si>
  <si>
    <t>Eye (Lond). 2017 Jul;31(7):1042-1050. doi: 10.1038/eye.2017.30. Epub 2017 Mar 10.</t>
  </si>
  <si>
    <t>PMC5519272</t>
  </si>
  <si>
    <t>10.1038/eye.2017.30</t>
  </si>
  <si>
    <t>Incidence, risk factors and outcomes of submacular haemorrhage with loss of vision in neovascular age-related macular degeneration in daily clinical practice: data from the FRB! registry</t>
  </si>
  <si>
    <t>Gabrielle PH, Maitrias S, Nguyen V, Arnold JJ, Squirrell D, Arnould L, Sanchez-Monroy J, Viola F, O'Toole L, Barthelmes D, Creuzot-Garcher C, Gillies M; Fight Retinal Blindness! Study Group.</t>
  </si>
  <si>
    <t>Acta Ophthalmol. 2022 Dec;100(8):e1569-e1578. doi: 10.1111/aos.15137. Epub 2022 Mar 23.</t>
  </si>
  <si>
    <t>Gabrielle PH</t>
  </si>
  <si>
    <t>PMC9790264</t>
  </si>
  <si>
    <t>10.1111/aos.15137</t>
  </si>
  <si>
    <t>Consumption of dairy products and the 15-year incidence of age-related macular degeneration</t>
  </si>
  <si>
    <t>Gopinath B, Flood VM, Louie JC, Wang JJ, Burlutsky G, Rochtchina E, Mitchell P.</t>
  </si>
  <si>
    <t>Br J Nutr. 2014 May;111(9):1673-9. doi: 10.1017/S000711451300408X. Epub 2014 Feb 6.</t>
  </si>
  <si>
    <t>Br J Nutr</t>
  </si>
  <si>
    <t>10.1017/S000711451300408X</t>
  </si>
  <si>
    <t>An Evaluation of the Relationship Between Clinically Unilateral Pseudoexfoliation Syndrome and Age-Related Macular Degeneration</t>
  </si>
  <si>
    <t>Zengin MO, Karti O, Karahan E, Kusbeci T.</t>
  </si>
  <si>
    <t>Ophthalmic Surg Lasers Imaging Retina. 2018 Jan 1;49(1):12-19. doi: 10.3928/23258160-20171215-02.</t>
  </si>
  <si>
    <t>Zengin MO</t>
  </si>
  <si>
    <t>10.3928/23258160-20171215-02</t>
  </si>
  <si>
    <t>The association of aspirin use with age-related macular degeneration</t>
  </si>
  <si>
    <t>Liew G, Mitchell P, Wong TY, Rochtchina E, Wang JJ.</t>
  </si>
  <si>
    <t>JAMA Intern Med. 2013 Feb 25;173(4):258-64. doi: 10.1001/jamainternmed.2013.1583.</t>
  </si>
  <si>
    <t>JAMA Intern Med</t>
  </si>
  <si>
    <t>10.1001/jamainternmed.2013.1583</t>
  </si>
  <si>
    <t>Thyroid Disease Is Associated with Higher Age-Related Macular Degeneration Risk: Results from a Meta-Analysis of Epidemiologic Studies</t>
  </si>
  <si>
    <t>Xu Z, Zhang M, Zhang Q, Xu T, Tao L.</t>
  </si>
  <si>
    <t>Ophthalmic Res. 2021;64(5):696-703. doi: 10.1159/000515273. Epub 2021 Feb 17.</t>
  </si>
  <si>
    <t>Xu Z</t>
  </si>
  <si>
    <t>10.1159/000515273</t>
  </si>
  <si>
    <t>Family History of Age-Related Macular Degeneration and Genetics Predict Progression to Advanced Age-Related Macular Degeneration Adjusting for Macular Status, Demographic, and Lifestyle Factors</t>
  </si>
  <si>
    <t>Seddon JM, De D, Rosner B.</t>
  </si>
  <si>
    <t>Am J Ophthalmol. 2023 Nov;255:74-86. doi: 10.1016/j.ajo.2023.06.017. Epub 2023 Jul 10.</t>
  </si>
  <si>
    <t>10.1016/j.ajo.2023.06.017</t>
  </si>
  <si>
    <t>Third Xiangya Hospital of Central South University</t>
    <phoneticPr fontId="18" type="noConversion"/>
  </si>
  <si>
    <t>The frequency of early age-related macular degeneration and its relationship with dietary pattern in Hunan, China: a cross-sectional study</t>
  </si>
  <si>
    <t>Lin Y, Peng T, Li Y, Liu Y.</t>
  </si>
  <si>
    <t>BMC Ophthalmol. 2022 Jul 27;22(1):324. doi: 10.1186/s12886-022-02549-x.</t>
  </si>
  <si>
    <t>Lin Y</t>
  </si>
  <si>
    <t>PMC9327240</t>
  </si>
  <si>
    <t>10.1186/s12886-022-02549-x</t>
  </si>
  <si>
    <t xml:space="preserve">Melbourne Collaborative Cohort Study </t>
    <phoneticPr fontId="18" type="noConversion"/>
  </si>
  <si>
    <t>Age Related Macular Degeneration and Total Hip Replacement Due to Osteoarthritis or Fracture: Melbourne Collaborative Cohort Study</t>
  </si>
  <si>
    <t>Chong EW, Wang Y, Robman LD, Aung KZ, Makeyeva GA, Giles GG, Graves S, Cicuttini FM, Guymer RH.</t>
  </si>
  <si>
    <t>PLoS One. 2015 Sep 10;10(9):e0137322. doi: 10.1371/journal.pone.0137322. eCollection 2015.</t>
  </si>
  <si>
    <t>PMC4565671</t>
  </si>
  <si>
    <t>10.1371/journal.pone.0137322</t>
  </si>
  <si>
    <t>DELAYED FOLLOW-UP IN PATIENTS WITH NEOVASCULAR AGE-RELATED MACULAR DEGENERATION TREATED UNDER UNIVERSAL HEALTH COVERAGE: Risk Factors and Visual Outcomes</t>
  </si>
  <si>
    <t>Rozon JP, Hébert M, Laverdière C, Lachance A, Bourgault S, Caissie M, Letartre L, Tourville E, Dirani A.</t>
  </si>
  <si>
    <t>Retina. 2022 Sep 1;42(9):1693-1701. doi: 10.1097/IAE.0000000000003512.</t>
  </si>
  <si>
    <t>Rozon JP</t>
  </si>
  <si>
    <t>10.1097/IAE.0000000000003512</t>
  </si>
  <si>
    <t>PERIODONTAL DISEASE AND AGE-RELATED MACULAR DEGENERATION: Results From the National Health and Nutrition Examination Survey III</t>
  </si>
  <si>
    <t>Wagley S, Marra KV, Salhi RA, Gautam S, Campo R, Veale P, Veale J, Arroyo JG.</t>
  </si>
  <si>
    <t>Retina. 2015 May;35(5):982-8. doi: 10.1097/IAE.0000000000000427.</t>
  </si>
  <si>
    <t>Wagley S</t>
  </si>
  <si>
    <t>10.1097/IAE.0000000000000427</t>
  </si>
  <si>
    <t>Retinal Pigment Epithelium Degeneration Associated With Subretinal Drusenoid Deposits in Age-Related Macular Degeneration</t>
  </si>
  <si>
    <t>Xu X, Liu X, Wang X, Clark ME, McGwin G Jr, Owsley C, Curcio CA, Zhang Y.</t>
  </si>
  <si>
    <t>Am J Ophthalmol. 2017 Mar;175:87-98. doi: 10.1016/j.ajo.2016.11.021. Epub 2016 Dec 14.</t>
  </si>
  <si>
    <t>PMC5337135</t>
  </si>
  <si>
    <t>NIHMS836524</t>
  </si>
  <si>
    <t>10.1016/j.ajo.2016.11.021</t>
  </si>
  <si>
    <t>Relative ellipsoid zone reflectivity and its association with disease severity in age-related macular degeneration: a MACUSTAR study report</t>
  </si>
  <si>
    <t>Saßmannshausen M, Behning C, Isselmann B, Schmid M, Finger RP, Holz FG, Schmitz-Valckenberg S, Pfau M; MACUSTAR Consortium; Thiele S.</t>
  </si>
  <si>
    <t>Sci Rep. 2022 Sep 2;12(1):14933. doi: 10.1038/s41598-022-18875-5.</t>
  </si>
  <si>
    <t>PMC9440143</t>
  </si>
  <si>
    <t>10.1038/s41598-022-18875-5</t>
  </si>
  <si>
    <t>Heritability of retinal drusen in the Copenhagen Twin Cohort Eye Study</t>
  </si>
  <si>
    <t>Belmouhand M, Rothenbuehler SP, Hjelmborg JB, Dabbah S, Bjerager J, Sander BA, Dalgård C, Larsen M.</t>
  </si>
  <si>
    <t>Acta Ophthalmol. 2022 Dec;100(8):e1561-e1568. doi: 10.1111/aos.15136. Epub 2022 Mar 24.</t>
  </si>
  <si>
    <t>Belmouhand M</t>
  </si>
  <si>
    <t>PMC9790204</t>
  </si>
  <si>
    <t>10.1111/aos.15136</t>
  </si>
  <si>
    <t>Vitreomacular Adhesion and Its Association With Age-Related Macular Degeneration in a Population-Based Setting: The Alienor Study</t>
  </si>
  <si>
    <t>Gattoussi S, Cougnard-Grégoire A, Delyfer MN, Rougier MB, Schweitzer C, Delcourt C, Korobelnik JF.</t>
  </si>
  <si>
    <t>Invest Ophthalmol Vis Sci. 2017 Apr 1;58(4):2180-2186. doi: 10.1167/iovs.16-20741.</t>
  </si>
  <si>
    <t>10.1167/iovs.16-20741</t>
  </si>
  <si>
    <t>Prevalence and characteristics of macular atrophy in eyes with neovascular age-related macular degeneration. A study from a long-term observational dataset: the Fight Retinal Blindness! project</t>
  </si>
  <si>
    <t>Daien V, Nguyen V, Essex RW, Guymer R, Arnold JJ, Munk M, Ceklic L, Gillies MC, Barthelmes D; Fight Retinal Blindness! investigators.</t>
  </si>
  <si>
    <t>Br J Ophthalmol. 2020 Aug;104(8):1064-1069. doi: 10.1136/bjophthalmol-2019-315055. Epub 2019 Dec 16.</t>
  </si>
  <si>
    <t>Daien V</t>
  </si>
  <si>
    <t>10.1136/bjophthalmol-2019-315055</t>
  </si>
  <si>
    <t>Clinical characteristics of familial and sporadic age-related macular degeneration: differences and similarities</t>
  </si>
  <si>
    <t>Saksens NT, Kersten E, Groenewoud JM, van Grinsven MJ, van de Ven JP, Sánchez CI, Schick T, Fauser S, den Hollander AI, Hoyng CB, Boon CJ.</t>
  </si>
  <si>
    <t>Invest Ophthalmol Vis Sci. 2014 Oct 9;55(11):7085-92. doi: 10.1167/iovs.14-14659.</t>
  </si>
  <si>
    <t>Saksens NT</t>
  </si>
  <si>
    <t>10.1167/iovs.14-14659</t>
  </si>
  <si>
    <t>Incidence and multimodal imaging characteristics of macular neovascularisation subtypes in Chinese neovascular age-related macular degeneration patients</t>
  </si>
  <si>
    <t>Zhang Y, Gan Y, Zeng Y, Zhuang X, Zhang X, Ji Y, Su Y, Wen F.</t>
  </si>
  <si>
    <t>Br J Ophthalmol. 2024 Feb 21;108(3):391-397. doi: 10.1136/bjo-2022-322392.</t>
  </si>
  <si>
    <t>Zhang Y</t>
  </si>
  <si>
    <t>10.1136/bjo-2022-322392</t>
  </si>
  <si>
    <t>Prevalence and Risk Factors of Fundus Pathology in Patients with Type 2 Diabetes in a Northeastern Chinese Cohort</t>
  </si>
  <si>
    <t>Lin W, Li D, Wen L, Wang Y, Lin Z, Wang F, Liang Y.</t>
  </si>
  <si>
    <t>Ophthalmic Epidemiol. 2024 Aug;31(4):356-363. doi: 10.1080/09286586.2023.2260855. Epub 2023 Sep 19.</t>
  </si>
  <si>
    <t>Lin W</t>
  </si>
  <si>
    <t>10.1080/09286586.2023.2260855</t>
  </si>
  <si>
    <t>Anti-Vascular Endothelial Growth Factor Treatment Discontinuation and Interval in Neovascular Age-Related Macular Degeneration in the United States</t>
  </si>
  <si>
    <t>Bakri SJ, Karcher H, Andersen S, Souied EH.</t>
  </si>
  <si>
    <t>Am J Ophthalmol. 2022 Oct;242:189-196. doi: 10.1016/j.ajo.2022.06.005. Epub 2022 Jun 21.</t>
  </si>
  <si>
    <t>Bakri SJ</t>
  </si>
  <si>
    <t>10.1016/j.ajo.2022.06.005</t>
  </si>
  <si>
    <t>Coronary Artery Disease and Reticular Macular Disease, a Subphenotype of Early Age-Related Macular Degeneration</t>
  </si>
  <si>
    <t>Cymerman RM, Skolnick AH, Cole WJ, Nabati C, Curcio CA, Smith RT.</t>
  </si>
  <si>
    <t>Curr Eye Res. 2016 Nov;41(11):1482-1488. doi: 10.3109/02713683.2015.1128552. Epub 2016 May 9.</t>
  </si>
  <si>
    <t>Cymerman RM</t>
  </si>
  <si>
    <t>PMC5295854</t>
  </si>
  <si>
    <t>NIHMS808074</t>
  </si>
  <si>
    <t>10.3109/02713683.2015.1128552</t>
  </si>
  <si>
    <t>Incidence and Progression of Nongeographic Atrophy in the Comparison of Age-Related Macular Degeneration Treatments Trials (CATT) Clinical Trial</t>
  </si>
  <si>
    <t>Daniel E, Maguire MG, Grunwald JE, Toth CA, Jaffe GJ, Martin DF, Ying GS; Comparison of Age-Related Macular Degeneration Treatments Trials Research Group.</t>
  </si>
  <si>
    <t>JAMA Ophthalmol. 2020 May 1;138(5):510-518. doi: 10.1001/jamaophthalmol.2020.0437.</t>
  </si>
  <si>
    <t>Daniel E</t>
  </si>
  <si>
    <t>PMC7082767</t>
  </si>
  <si>
    <t>10.1001/jamaophthalmol.2020.0437</t>
  </si>
  <si>
    <t>Associations between cardiovascular risk factors and early age-related macular degeneration in a rural Chinese adult population</t>
  </si>
  <si>
    <t>Yang K, Wang FH, Liang YB, Wong TY, Wang JJ, Zhan SY, Wang NL.</t>
  </si>
  <si>
    <t>Retina. 2014 Aug;34(8):1539-53. doi: 10.1097/IAE.0000000000000118.</t>
  </si>
  <si>
    <t>10.1097/IAE.0000000000000118</t>
  </si>
  <si>
    <t>Genetic Risk Assessment of Degenerative Eye Disease (GRADE): study protocol of a prospective assessment of polygenic risk scores to predict diagnosis of glaucoma and age-related macular degeneration</t>
  </si>
  <si>
    <t>Hollitt GL, Qassim A, Thomson D, Schmidt JM, Nguyen TT, Landers J, MacGregor S, Siggs OM, Souzeau E, Craig JE.</t>
  </si>
  <si>
    <t>BMC Ophthalmol. 2023 Oct 24;23(1):431. doi: 10.1186/s12886-023-03143-5.</t>
  </si>
  <si>
    <t>Hollitt GL</t>
  </si>
  <si>
    <t>PMC10594830</t>
  </si>
  <si>
    <t>10.1186/s12886-023-03143-5</t>
  </si>
  <si>
    <t>Systemic risk factors associated with polypoidal choroidal vasculopathy and neovascular age-related macular degeneration</t>
  </si>
  <si>
    <t>Sakurada Y, Yoneyama S, Imasawa M, Iijima H.</t>
  </si>
  <si>
    <t>Retina. 2013 Apr;33(4):841-5. doi: 10.1097/IAE.0b013e31826ffe9d.</t>
  </si>
  <si>
    <t>10.1097/IAE.0b013e31826ffe9d</t>
  </si>
  <si>
    <t>CFH Y402H polymorphism in Italian patients with age-related macular degeneration, retinitis pigmentosa, and Stargardt disease</t>
  </si>
  <si>
    <t>Sodi A, Passerini I, Bacherini D, Boni L, Palchetti S, Murro V, Caporossi O, Mucciolo DP, Franco F, Vannozzi L, Torricelli F, Pelo E, Rizzo S, Virgili G.</t>
  </si>
  <si>
    <t>Ophthalmic Genet. 2018 Dec;39(6):699-705. doi: 10.1080/13816810.2018.1525753. Epub 2018 Oct 4.</t>
  </si>
  <si>
    <t>Sodi A</t>
  </si>
  <si>
    <t>10.1080/13816810.2018.1525753</t>
  </si>
  <si>
    <t>Ranibizumab treatment in age-related macular degeneration: a meta-analysis of one-year results</t>
  </si>
  <si>
    <t>Klin Monbl Augenheilkd. 2014 Apr;231(4):427-31. doi: 10.1055/s-0034-1368241. Epub 2014 Apr 25.</t>
  </si>
  <si>
    <t>10.1055/s-0034-1368241</t>
  </si>
  <si>
    <t>INVESTIGATION OF INCIDENCE AND CAUSES OF ACUTE VISION LOSS DURING ANTI-VASCULAR ENDOTHELIAL GROWTH FACTOR THERAPY FOR NEOVASCULAR AGE-RELATED MACULAR DEGENERATION DURING A FOUR-YEAR FOLLOW-UP</t>
  </si>
  <si>
    <t>Machida A, Oishi A, Tsuiki E, Maekawa Y, Kurihara J, Hirata Y, Machida E, Kitaoka T.</t>
  </si>
  <si>
    <t>Retina. 2023 Jun 1;43(6):888-896. doi: 10.1097/IAE.0000000000003740.</t>
  </si>
  <si>
    <t>Machida A</t>
  </si>
  <si>
    <t>10.1097/IAE.0000000000003740</t>
  </si>
  <si>
    <t>Dietary fatty acid intake, plasma fatty acid levels, and the risk of age-related macular degeneration (AMD): a dose-response meta-analysis of prospective cohort studies</t>
  </si>
  <si>
    <t>Zhong Y, Wang K, Jiang L, Wang J, Zhang X, Xu J, Yao K.</t>
  </si>
  <si>
    <t>Eur J Nutr. 2021 Sep;60(6):3013-3027. doi: 10.1007/s00394-020-02445-4. Epub 2021 Jan 19.</t>
  </si>
  <si>
    <t>Zhong Y</t>
  </si>
  <si>
    <t>10.1007/s00394-020-02445-4</t>
  </si>
  <si>
    <t>Dietary omega-3 LCPUFA intake in the prevention of neovascular age-related macular degeneration: a systematic review and meta-analysis</t>
  </si>
  <si>
    <t>Meng XT, Shi YY, Hong-Yan Z.</t>
  </si>
  <si>
    <t>Nutr Hosp. 2022 Aug 25;39(4):910-915. doi: 10.20960/nh.03932.</t>
  </si>
  <si>
    <t>Meng XT</t>
  </si>
  <si>
    <t>Nutr Hosp</t>
  </si>
  <si>
    <t>10.20960/nh.03932</t>
  </si>
  <si>
    <t>Propensity-Matched Analysis of the Risk of Age-Related Macular Degeneration with Systemic Immune-Mediated Inflammatory Disease</t>
  </si>
  <si>
    <t>Shukla P, Russell MW, Muste JC, Shaia JK, Kumar M, Nowacki AS, Hajj-Ali RA, Singh RP, Talcott KE.</t>
  </si>
  <si>
    <t>Ophthalmol Retina. 2024 Aug;8(8):778-785. doi: 10.1016/j.oret.2024.01.026. Epub 2024 Feb 4.</t>
  </si>
  <si>
    <t>Shukla P</t>
  </si>
  <si>
    <t>10.1016/j.oret.2024.01.026</t>
  </si>
  <si>
    <t>Prevalence, racial variations, and risk factors of age-related macular degeneration in Singaporean Chinese, Indians, and Malays</t>
  </si>
  <si>
    <t>Cheung CM, Li X, Cheng CY, Zheng Y, Mitchell P, Wang JJ, Wong TY.</t>
  </si>
  <si>
    <t>Ophthalmology. 2014 Aug;121(8):1598-603. doi: 10.1016/j.ophtha.2014.02.004. Epub 2014 Mar 22.</t>
  </si>
  <si>
    <t>10.1016/j.ophtha.2014.02.004</t>
  </si>
  <si>
    <t>Frequencies of human leukocyte antigen alleles and haplotypes among Japanese patients with age-related macular degeneration</t>
  </si>
  <si>
    <t>Takagi S, Mandai M, Hirami Y, Sugita S, Takahashi M, Kurimoto Y.</t>
  </si>
  <si>
    <t>Jpn J Ophthalmol. 2018 Sep;62(5):568-575. doi: 10.1007/s10384-018-0611-8. Epub 2018 Jul 12.</t>
  </si>
  <si>
    <t>Takagi S</t>
  </si>
  <si>
    <t>10.1007/s10384-018-0611-8</t>
  </si>
  <si>
    <t>Effect of Blue Light-Filtering Intraocular Lenses on Age-Related Macular Degeneration: A Nationwide Cohort Study With 10-Year Follow-up</t>
  </si>
  <si>
    <t>Lee JS, Li PR, Hou CH, Lin KK, Kuo CF, See LC.</t>
  </si>
  <si>
    <t>Am J Ophthalmol. 2022 Feb;234:138-146. doi: 10.1016/j.ajo.2021.08.002. Epub 2021 Aug 16.</t>
  </si>
  <si>
    <t>Lee JS</t>
  </si>
  <si>
    <t>10.1016/j.ajo.2021.08.002</t>
  </si>
  <si>
    <t>Dietary patterns and their associations with age-related macular degeneration: the Melbourne collaborative cohort study</t>
  </si>
  <si>
    <t>Amirul Islam FM, Chong EW, Hodge AM, Guymer RH, Aung KZ, Makeyeva GA, Baird PN, Hopper JL, English DR, Giles GG, Robman LD.</t>
  </si>
  <si>
    <t>Ophthalmology. 2014 Jul;121(7):1428-1434.e2. doi: 10.1016/j.ophtha.2014.01.002. Epub 2014 Feb 20.</t>
  </si>
  <si>
    <t>Amirul Islam FM</t>
  </si>
  <si>
    <t>10.1016/j.ophtha.2014.01.002</t>
  </si>
  <si>
    <t>Ethnic variation in early age-related macular degeneration lesions between white Australians and Singaporean Asians</t>
  </si>
  <si>
    <t>Joachim N, Mitchell P, Younan C, Burlutsky G, Cheng CY, Cheung CM, Zheng Y, Moffitt M, Wong TY, Wang JJ.</t>
  </si>
  <si>
    <t>Invest Ophthalmol Vis Sci. 2014 Jun 26;55(7):4421-9. doi: 10.1167/iovs.14-14476.</t>
  </si>
  <si>
    <t>10.1167/iovs.14-14476</t>
  </si>
  <si>
    <t>Analysis of antioxidative factors related to AMD risk development in the polish patients</t>
  </si>
  <si>
    <t>Mrowicka M, Mrowicki J, Szaflik JP, Szaflik M, Ulinska M, Szaflik J, Majsterek I.</t>
  </si>
  <si>
    <t>Acta Ophthalmol. 2017 Aug;95(5):530-536. doi: 10.1111/aos.13289. Epub 2016 Dec 9.</t>
  </si>
  <si>
    <t>Mrowicka M</t>
  </si>
  <si>
    <t>10.1111/aos.13289</t>
  </si>
  <si>
    <t>Incidence and progression of reticular drusen in age-related macular degeneration: findings from an older Australian cohort</t>
  </si>
  <si>
    <t>Joachim N, Mitchell P, Rochtchina E, Tan AG, Wang JJ.</t>
  </si>
  <si>
    <t>Ophthalmology. 2014 Apr;121(4):917-25. doi: 10.1016/j.ophtha.2013.10.043. Epub 2013 Dec 12.</t>
  </si>
  <si>
    <t>10.1016/j.ophtha.2013.10.043</t>
  </si>
  <si>
    <t>Occurrence of Macular Neovascularization after Retinal Pigment Epithelium-Choroid Translocation Surgery to Treat Complicated Age-Related Macular Degeneration: Incidence, Management, and Outcome</t>
  </si>
  <si>
    <t>De Sutter C, Schauwvlieghe PP, Ruys J, Cosemans I, Depla J, Van Laere S, Veckeneer M.</t>
  </si>
  <si>
    <t>Ophthalmologica. 2022;245(1):69-79. doi: 10.1159/000519519. Epub 2021 Sep 16.</t>
  </si>
  <si>
    <t>De Sutter C</t>
  </si>
  <si>
    <t>10.1159/000519519</t>
  </si>
  <si>
    <t>Exploration of real-world outcomes and treatment patterns in patients treated with anti-vascular endothelial growth factors for neovascular age-related macular degeneration in Sweden</t>
  </si>
  <si>
    <t>Schroeder M, Westborg I, Fluur C, Olsen R, Lövestam-Adrian M.</t>
  </si>
  <si>
    <t>Acta Ophthalmol. 2022 Jun;100(4):e928-e935. doi: 10.1111/aos.15025. Epub 2021 Sep 20.</t>
  </si>
  <si>
    <t>Schroeder M</t>
  </si>
  <si>
    <t>10.1111/aos.15025</t>
  </si>
  <si>
    <t>Age-related macular degeneration in Portugal: prevalence and risk factors in a coastal and an inland town. The Coimbra Eye Study - Report 2</t>
  </si>
  <si>
    <t>Cachulo Mda L, Laíns I, Lobo C, Figueira J, Ribeiro L, Marques JP, Costa J, Vieira A, Rodrigues J, Alves D, Nunes S, Costa M, Rodrigues V, Cunha-Vaz J, Delcourt C, Silva R.</t>
  </si>
  <si>
    <t>Acta Ophthalmol. 2016 Sep;94(6):e442-53. doi: 10.1111/aos.12950. Epub 2016 Jan 25.</t>
  </si>
  <si>
    <t>10.1111/aos.12950</t>
  </si>
  <si>
    <t>Cross-sectional study of the association between age-related macular degeneration and arthritis in the National Health and Nutrition Examination Survey 2005-2008</t>
  </si>
  <si>
    <t>Zhu Z, Liao H, Liu S, Zhang J, Chen Y, Wang W.</t>
  </si>
  <si>
    <t>BMJ Open. 2020 Dec 7;10(12):e035805. doi: 10.1136/bmjopen-2019-035805.</t>
  </si>
  <si>
    <t>PMC7722807</t>
  </si>
  <si>
    <t>10.1136/bmjopen-2019-035805</t>
  </si>
  <si>
    <t>Association of Age-Related Macular Degeneration With Risk of All-Cause and Specific-Cause Mortality in the National Health and Nutrition Examination Survey, 2005 to 2008</t>
  </si>
  <si>
    <t>Zhu Z, Wang W, Keel S, Zhang J, He M.</t>
  </si>
  <si>
    <t>JAMA Ophthalmol. 2019 Mar 1;137(3):248-257. doi: 10.1001/jamaophthalmol.2018.6150.</t>
  </si>
  <si>
    <t>PMC6439709</t>
  </si>
  <si>
    <t>10.1001/jamaophthalmol.2018.6150</t>
  </si>
  <si>
    <t>Does the Inhibition of Vacular Endothelial Growth Factor in Neovascular Age-Related Macular Degeneration Result in Macular Atrophy?</t>
  </si>
  <si>
    <t>Chakravarthy U.</t>
  </si>
  <si>
    <t>Ophthalmology. 2020 Apr;127(4):533-534. doi: 10.1016/j.ophtha.2020.01.016.</t>
  </si>
  <si>
    <t>10.1016/j.ophtha.2020.01.016</t>
  </si>
  <si>
    <t>Irish Nun Eye Study</t>
    <phoneticPr fontId="18" type="noConversion"/>
  </si>
  <si>
    <t>Dietary patterns were not associated with age-related macular degeneration: a cross-sectional analysis in the Irish Nun Eye Study</t>
  </si>
  <si>
    <t>McCarter RV, Neville CE, Silvestri G, Montgomery S, Moore E, Silvestri V, Cardwell CR, Hogg RE, Woodside JV, McKay GJ.</t>
  </si>
  <si>
    <t>Ir J Med Sci. 2019 Aug;188(3):1005-1012. doi: 10.1007/s11845-018-1932-9. Epub 2018 Nov 22.</t>
  </si>
  <si>
    <t>McCarter RV</t>
  </si>
  <si>
    <t>Ir J Med Sci</t>
  </si>
  <si>
    <t>10.1007/s11845-018-1932-9</t>
  </si>
  <si>
    <t>Analysis of the epidemiological burden of age-related macular degeneration in China based on the data of global burden of disease</t>
  </si>
  <si>
    <t>Lin Y, Gao L, Jiang W.</t>
  </si>
  <si>
    <t>Zhong Nan Da Xue Xue Bao Yi Xue Ban. 2023 Jan 28;48(1):106-113. doi: 10.11817/j.issn.1672-7347.2023.220368.</t>
  </si>
  <si>
    <t>Zhong Nan Da Xue Xue Bao Yi Xue Ban</t>
  </si>
  <si>
    <t>PMC10930555</t>
  </si>
  <si>
    <t>10.11817/j.issn.1672-7347.2023.220368</t>
  </si>
  <si>
    <t>The Central India Eye and Medical Study, The Singapore Indian Eye Study</t>
    <phoneticPr fontId="18" type="noConversion"/>
  </si>
  <si>
    <t>Analysis of Risk Alleles and Complement Activation Levels in Familial and Non-Familial Age-Related Macular Degeneration</t>
  </si>
  <si>
    <t>Saksens NT, Lechanteur YT, Verbakel SK, Groenewoud JM, Daha MR, Schick T, Fauser S, Boon CJ, Hoyng CB, den Hollander AI.</t>
  </si>
  <si>
    <t>PLoS One. 2016 Jun 3;11(6):e0144367. doi: 10.1371/journal.pone.0144367. eCollection 2016.</t>
  </si>
  <si>
    <t>PMC4892537</t>
  </si>
  <si>
    <t>10.1371/journal.pone.0144367</t>
  </si>
  <si>
    <t>Burden of disease assessment in patients with neovascular age-related macular degeneration in Spain: Results of the AMD-MANAGE study</t>
  </si>
  <si>
    <t>Pina Marín B, Gajate Paniagua NM, Gómez-Baldó L, Gallego-Pinazo R.</t>
  </si>
  <si>
    <t>Eur J Ophthalmol. 2022 Jan;32(1):385-394. doi: 10.1177/11206721211001716. Epub 2021 Mar 15.</t>
  </si>
  <si>
    <t>Pina Marín B</t>
  </si>
  <si>
    <t>10.1177/11206721211001716</t>
  </si>
  <si>
    <t>Age-related differences in the prevalence of subtypes of Neovascular age-related macular degeneration in the first diagnosed eye</t>
  </si>
  <si>
    <t>Kim JH, Chang YS, Kim JW, Kim CG, Lee DW.</t>
  </si>
  <si>
    <t>Graefes Arch Clin Exp Ophthalmol. 2019 May;257(5):891-898. doi: 10.1007/s00417-018-04228-4. Epub 2019 Jan 7.</t>
  </si>
  <si>
    <t>10.1007/s00417-018-04228-4</t>
  </si>
  <si>
    <t>[Age-related macular degeneration as a local manifestation of atherosclerosis - a novel insight into pathogenesis]</t>
  </si>
  <si>
    <t>Machalińska A.</t>
  </si>
  <si>
    <t>Klin Oczna. 2013;115(1):74-8.</t>
  </si>
  <si>
    <t>Machalińska A</t>
  </si>
  <si>
    <t>Refractive Error Has Minimal Influence on the Risk of Age-Related Macular Degeneration: A Mendelian Randomization Study</t>
  </si>
  <si>
    <t>Wood A, Guggenheim JA.</t>
  </si>
  <si>
    <t>Am J Ophthalmol. 2019 Oct;206:87-93. doi: 10.1016/j.ajo.2019.03.018. Epub 2019 Mar 22.</t>
  </si>
  <si>
    <t>Wood A</t>
  </si>
  <si>
    <t>10.1016/j.ajo.2019.03.018</t>
  </si>
  <si>
    <t>A nationwide cohort study of cigarette smoking and risk of neovascular age-related macular degeneration in East Asian men</t>
  </si>
  <si>
    <t>Rim TH, Cheng CY, Kim DW, Kim SS, Wong TY.</t>
  </si>
  <si>
    <t>Br J Ophthalmol. 2017 Oct;101(10):1367-1373. doi: 10.1136/bjophthalmol-2016-309952. Epub 2017 Mar 14.</t>
  </si>
  <si>
    <t>10.1136/bjophthalmol-2016-309952</t>
  </si>
  <si>
    <t>Ocular Perfusion Pressure and Choroidal Thickness in Early Age-Related Macular Degeneration Patients With Reticular Pseudodrusen</t>
  </si>
  <si>
    <t>Yun C, Ahn J, Kim M, Hwang SY, Kim SW, Oh J.</t>
  </si>
  <si>
    <t>Invest Ophthalmol Vis Sci. 2016 Dec 1;57(15):6604-6609. doi: 10.1167/iovs.16-19989.</t>
  </si>
  <si>
    <t>Yun C</t>
  </si>
  <si>
    <t>10.1167/iovs.16-19989</t>
  </si>
  <si>
    <t>May the prognostic nutritional index (PNI) play a role in predicting age-related macular degeneration?</t>
  </si>
  <si>
    <t>Katipoğlu Z, Abay RN.</t>
  </si>
  <si>
    <t>Int Ophthalmol. 2024 May 23;44(1):228. doi: 10.1007/s10792-024-03059-z.</t>
  </si>
  <si>
    <t>Katipoğlu Z</t>
  </si>
  <si>
    <t>10.1007/s10792-024-03059-z</t>
  </si>
  <si>
    <t>Prevalence and quantification of geographic atrophy associated with newly diagnosed and treatment-naïve exudative age-related macular degeneration</t>
  </si>
  <si>
    <t>Sikorav A, Semoun O, Zweifel S, Jung C, Srour M, Querques G, Souied EH.</t>
  </si>
  <si>
    <t>Br J Ophthalmol. 2017 Apr;101(4):438-444. doi: 10.1136/bjophthalmol-2015-308065. Epub 2016 Aug 8.</t>
  </si>
  <si>
    <t>Sikorav A</t>
  </si>
  <si>
    <t>10.1136/bjophthalmol-2015-308065</t>
  </si>
  <si>
    <t>Cross-sectional study of the association between cataract surgery and age-related macular degeneration in the era of phacoemulsification in the national health and nutrition examination survey 2005-2008</t>
  </si>
  <si>
    <t>Zhu Z, Wang W, Liao H, Keel S, Zhang J, He M.</t>
  </si>
  <si>
    <t>BMJ Open. 2020 Sep 6;10(9):e032745. doi: 10.1136/bmjopen-2019-032745.</t>
  </si>
  <si>
    <t>PMC7477991</t>
  </si>
  <si>
    <t>10.1136/bmjopen-2019-032745</t>
  </si>
  <si>
    <t>Prevalence and risk factors of age-related macular degeneration in Korea: the Korea National Health and Nutrition Examination Survey 2010-2011</t>
  </si>
  <si>
    <t>Cho BJ, Heo JW, Kim TW, Ahn J, Chung H.</t>
  </si>
  <si>
    <t>Invest Ophthalmol Vis Sci. 2014 Feb 24;55(2):1101-8. doi: 10.1167/iovs.13-13096.</t>
  </si>
  <si>
    <t>Cho BJ</t>
  </si>
  <si>
    <t>10.1167/iovs.13-13096</t>
  </si>
  <si>
    <t>Assessment of serum lipids in patients with age related macular degeneration from Pakistan</t>
  </si>
  <si>
    <t>Ambreen F, Khan WA, Qureshi N, Qureshi IZ.</t>
  </si>
  <si>
    <t>J Pak Med Assoc. 2014 Jun;64(6):664-9.</t>
  </si>
  <si>
    <t>Ambreen F</t>
  </si>
  <si>
    <t>J Pak Med Assoc</t>
  </si>
  <si>
    <t>the Jiangning Eye Study</t>
    <phoneticPr fontId="18" type="noConversion"/>
  </si>
  <si>
    <t>Prevalence of age-related macular degeneration in an elderly urban chinese population in China: the Jiangning Eye Study</t>
  </si>
  <si>
    <t>Ye H, Zhang Q, Liu X, Cai X, Yu W, Yu S, Wang T, Lu W, Li X, Jin H, Hu Y, Kang X, Zhao P.</t>
  </si>
  <si>
    <t>Invest Ophthalmol Vis Sci. 2014 Sep 4;55(10):6374-80. doi: 10.1167/iovs.14-14899.</t>
  </si>
  <si>
    <t>Ye H</t>
  </si>
  <si>
    <t>10.1167/iovs.14-14899</t>
  </si>
  <si>
    <t>POSTERIOR FUNDUS HEMORRHAGES: Frequency and Associated Factors: The Beijing Eye Study</t>
  </si>
  <si>
    <t>Zhou JQ, Wang YX, Xu L, Zhao L, Wang S, Xu J, You QS, Yang H, Wei WB, Jonas JB.</t>
  </si>
  <si>
    <t>Retina. 2019 Jun;39(6):1206-1215. doi: 10.1097/IAE.0000000000002122.</t>
  </si>
  <si>
    <t>Zhou JQ</t>
  </si>
  <si>
    <t>10.1097/IAE.0000000000002122</t>
  </si>
  <si>
    <t>Orthostatic hypertension as a risk factor for age-related macular degeneration: Evidence from the Irish longitudinal study on ageing</t>
  </si>
  <si>
    <t>Bhuachalla BN, McGarrigle CA, O'Leary N, Akuffo KO, Peto T, Beatty S, Kenny RA.</t>
  </si>
  <si>
    <t>Exp Gerontol. 2018 Jun;106:80-87. doi: 10.1016/j.exger.2018.02.029. Epub 2018 Feb 28.</t>
  </si>
  <si>
    <t>Bhuachalla BN</t>
  </si>
  <si>
    <t>Exp Gerontol</t>
  </si>
  <si>
    <t>10.1016/j.exger.2018.02.029</t>
  </si>
  <si>
    <t>Prevalence and Causes of Visual Impairment and Blindness among Adult Chinese in Hong Kong - The Hong Kong Eye Study</t>
  </si>
  <si>
    <t>You QS, Choy BKN, Chan JCH, Ng ALK, Shih KC, Cheung JJC, Wong JKW, Shum JWH, Ni MY, Lai JS, Leung GM, Wong TY, Wong IYH.</t>
  </si>
  <si>
    <t>Ophthalmic Epidemiol. 2020 Oct;27(5):354-363. doi: 10.1080/09286586.2020.1755444. Epub 2020 Apr 20.</t>
  </si>
  <si>
    <t>You QS</t>
  </si>
  <si>
    <t>10.1080/09286586.2020.1755444</t>
  </si>
  <si>
    <t>Epidemiological Surveillance of Eye Disease and People Awareness in the Abruzzo Region, Italy</t>
  </si>
  <si>
    <t>Mastropasqua L, D'Aloisio R, Mastrocola A, Perna F, Cerino L, Cerbara L, Cruciani F, Toto L.</t>
  </si>
  <si>
    <t>Medicina (Kaunas). 2021 Sep 17;57(9):978. doi: 10.3390/medicina57090978.</t>
  </si>
  <si>
    <t>Mastropasqua L</t>
  </si>
  <si>
    <t>PMC8465192</t>
  </si>
  <si>
    <t>10.3390/medicina57090978</t>
  </si>
  <si>
    <t>Validation study of the claims-based definition for age-related macular degeneration at a single university hospital in Japan</t>
  </si>
  <si>
    <t>Tamiya R, Miyake M, Kido A, Hiragi S, Tamura H, Kuroda T, Tsujikawa A.</t>
  </si>
  <si>
    <t>Jpn J Ophthalmol. 2021 May;65(3):388-394. doi: 10.1007/s10384-021-00816-w. Epub 2021 Mar 18.</t>
  </si>
  <si>
    <t>Tamiya R</t>
  </si>
  <si>
    <t>10.1007/s10384-021-00816-w</t>
  </si>
  <si>
    <t>Low Birth Weight Is Linked to Age-Related Macular Degeneration: Results From the Population-Based Gutenberg Health Study (GHS)</t>
  </si>
  <si>
    <t>Fieß A, Elbaz H, Korb CA, Nickels S, Schulz A, Münzel T, Wild PS, Beutel ME, Schmidtmann I, Lackner KJ, Peto T, Pfeiffer N, Schuster AK.</t>
  </si>
  <si>
    <t>Invest Ophthalmol Vis Sci. 2019 Nov 1;60(14):4943-4950. doi: 10.1167/iovs.19-27964.</t>
  </si>
  <si>
    <t>Fieß A</t>
  </si>
  <si>
    <t>10.1167/iovs.19-27964</t>
  </si>
  <si>
    <t>[Prevalence of age-related macular degeneration of retina among rural and urban population of the western region of Azerbaijan]</t>
  </si>
  <si>
    <t>Abdiyeva YJ.</t>
  </si>
  <si>
    <t>Vestn Oftalmol. 2021;137(5):160-164. doi: 10.17116/oftalma2021137051160.</t>
  </si>
  <si>
    <t>Abdiyeva YJ</t>
  </si>
  <si>
    <t>10.17116/oftalma2021137051160</t>
  </si>
  <si>
    <t>PREVALENCE AND PERSISTENCE OF HYPERTRANSMISSION DEFECTS OF VARIOUS SIZES IN EYES WITH INTERMEDIATE AGE-RELATED MACULAR DEGENERATION</t>
  </si>
  <si>
    <t>Nanegrungsunk O, Corradetti G, Phinyo P, Choovuthayakorn J, Sadda SR.</t>
  </si>
  <si>
    <t>Retina. 2024 Jan 1;44(1):20-27. doi: 10.1097/IAE.0000000000003929.</t>
  </si>
  <si>
    <t>Nanegrungsunk O</t>
  </si>
  <si>
    <t>10.1097/IAE.0000000000003929</t>
  </si>
  <si>
    <t>Reticular Pseudodrusen Characteristics and Associations in the Carotenoids in Age-Related Eye Disease Study 2 (CAREDS2), an Ancillary Study of the Women's Health Initiative</t>
  </si>
  <si>
    <t>Cleland SC, Domalpally A, Liu Z, Pak JW, Blodi BA, Bailey S, Gehrs K, Wallace R, Tinker L, Mares JA; Second Carotenoids in Age-Related Eye Disease Study Investigators.</t>
  </si>
  <si>
    <t>Ophthalmol Retina. 2021 Aug;5(8):721-729. doi: 10.1016/j.oret.2020.12.019. Epub 2020 Dec 30.</t>
  </si>
  <si>
    <t>Cleland SC</t>
  </si>
  <si>
    <t>PMC8243566</t>
  </si>
  <si>
    <t>NIHMS1658652</t>
  </si>
  <si>
    <t>10.1016/j.oret.2020.12.019</t>
  </si>
  <si>
    <t>[Wpływ makroskładników pokarmowych na związane z wiekiem zwyrodnienie plamki żółtej]</t>
  </si>
  <si>
    <t>Okręglicka K, Skwierczyńska Ż, Wiśniewska K, Kozłowska A, Jagielska A, Nitsch-Osuch A.</t>
  </si>
  <si>
    <t>Pol Merkur Lekarski. 2019 Jul 29;47(277):31-34.</t>
  </si>
  <si>
    <t>Okręglicka K</t>
  </si>
  <si>
    <t>Pol Merkur Lekarski</t>
  </si>
  <si>
    <t>Association of Drusen Phenotype in Age-Related Macular Degeneration from Human Eye-Bank Eyes to Disease Stage and Cause of Death</t>
  </si>
  <si>
    <t>Mano F, Sprehe N, Olsen TW.</t>
  </si>
  <si>
    <t>Ophthalmol Retina. 2021 Aug;5(8):743-749. doi: 10.1016/j.oret.2020.11.011. Epub 2020 Nov 20.</t>
  </si>
  <si>
    <t>Mano F</t>
  </si>
  <si>
    <t>10.1016/j.oret.2020.11.011</t>
  </si>
  <si>
    <t>Prevalence of outer retinal tubulation after anti-VEGF therapy for age-related macular degeneration</t>
  </si>
  <si>
    <t>Gildener-Leapman JR, Srivistava S, Ehlers JP, Kaiser PK.</t>
  </si>
  <si>
    <t>Ophthalmic Surg Lasers Imaging Retina. 2015 Mar;46(3):345-8. doi: 10.3928/23258160-20150323-08.</t>
  </si>
  <si>
    <t>Gildener-Leapman JR</t>
  </si>
  <si>
    <t>10.3928/23258160-20150323-08</t>
  </si>
  <si>
    <t>Assessment of vision-related quality of life and depression in patients with age-related macular degeneration</t>
  </si>
  <si>
    <t>Dogan L, Tanriverdi D, Gungor K.</t>
  </si>
  <si>
    <t>Indian J Ophthalmol. 2024 Feb 1;72(Suppl 2):S293-S297. doi: 10.4103/IJO.IJO_2327_23. Epub 2024 Jan 25.</t>
  </si>
  <si>
    <t>Dogan L</t>
  </si>
  <si>
    <t>10.4103/IJO.IJO_2327_23</t>
  </si>
  <si>
    <t>Potential selection bias in candidates for stereotactic radiotherapy for neovascular AMD</t>
  </si>
  <si>
    <t>Ehlken C, Böhringer D, Agostini HT, Grundel B, Stech M.</t>
  </si>
  <si>
    <t>Graefes Arch Clin Exp Ophthalmol. 2018 Jan;256(1):105-111. doi: 10.1007/s00417-017-3849-9. Epub 2017 Nov 22.</t>
  </si>
  <si>
    <t>Ehlken C</t>
  </si>
  <si>
    <t>10.1007/s00417-017-3849-9</t>
  </si>
  <si>
    <t>GEOGRAPHIC ATROPHY INCIDENCE AND PROGRESSION AFTER INTRAVITREAL INJECTIONS OF ANTI-VASCULAR ENDOTHELIAL GROWTH FACTOR AGENTS FOR AGE-RELATED MACULAR DEGENERATION: A Meta-Analysis</t>
  </si>
  <si>
    <t>Eshtiaghi A, Issa M, Popovic MM, Muni RH, Kertes PJ.</t>
  </si>
  <si>
    <t>Retina. 2021 Dec 1;41(12):2424-2435. doi: 10.1097/IAE.0000000000003207.</t>
  </si>
  <si>
    <t>Eshtiaghi A</t>
  </si>
  <si>
    <t>10.1097/IAE.0000000000003207</t>
  </si>
  <si>
    <t>The Influence of Diabetes, Hypertension, and Hyperlipidemia on the Onset of Age-Related Macular Degeneration in North China: The Kailuan Eye Study</t>
  </si>
  <si>
    <t>Zhang YP, Wang YX, Zhou JQ, Wang Q, Yan YN, Yang X, Yang JY, Zhou WJ, Wang P, Shen C, Yang M, Luan YN, Wang JY, Wu SL, Chen SH, Wang HW, Fang LJ, Wan QQ, Zhu JY, Nie ZH, Chen YN, Xie Y, Jonas JB, Wei WB.</t>
  </si>
  <si>
    <t>Biomed Environ Sci. 2022 Jul 20;35(7):613-621. doi: 10.3967/bes2022.081.</t>
  </si>
  <si>
    <t>Zhang YP</t>
  </si>
  <si>
    <t>Biomed Environ Sci</t>
  </si>
  <si>
    <t>10.3967/bes2022.081</t>
  </si>
  <si>
    <t>PREVALENCE AND RISK FACTORS FOR THE DEVELOPMENT OF PHYSICIAN-GRADED SUBRETINAL FIBROSIS IN EYES TREATED FOR NEOVASCULAR AGE-RELATED MACULAR DEGENERATION</t>
  </si>
  <si>
    <t>Teo KYC, Joe AW, Nguyen V, Invernizzi A, Arnold JJ, Barthelmes D, Gillies M.</t>
  </si>
  <si>
    <t>Retina. 2020 Dec;40(12):2285-2295. doi: 10.1097/IAE.0000000000002779.</t>
  </si>
  <si>
    <t>10.1097/IAE.0000000000002779</t>
  </si>
  <si>
    <t>Two-Year Risk of Exudation in Eyes with Nonexudative Age-Related Macular Degeneration and Subclinical Neovascularization Detected with Swept Source Optical Coherence Tomography Angiography</t>
  </si>
  <si>
    <t>Yang J, Zhang Q, Motulsky EH, Thulliez M, Shi Y, Lyu C, de Sisternes L, Durbin MK, Feuer W, Wang RK, Gregori G, Rosenfeld PJ.</t>
  </si>
  <si>
    <t>Am J Ophthalmol. 2019 Dec;208:1-11. doi: 10.1016/j.ajo.2019.06.017. Epub 2019 Jun 21.</t>
  </si>
  <si>
    <t>Yang J</t>
  </si>
  <si>
    <t>PMC6888924</t>
  </si>
  <si>
    <t>NIHMS1532412</t>
  </si>
  <si>
    <t>10.1016/j.ajo.2019.06.017</t>
  </si>
  <si>
    <t>Risk factors associated with reticular pseudodrusen versus large soft drusen</t>
  </si>
  <si>
    <t>Boddu S, Lee MD, Marsiglia M, Marmor M, Freund KB, Smith RT.</t>
  </si>
  <si>
    <t>Am J Ophthalmol. 2014 May;157(5):985-993.e2. doi: 10.1016/j.ajo.2014.01.023. Epub 2014 Jan 31.</t>
  </si>
  <si>
    <t>Boddu S</t>
  </si>
  <si>
    <t>PMC4115805</t>
  </si>
  <si>
    <t>NIHMS561054</t>
  </si>
  <si>
    <t>10.1016/j.ajo.2014.01.023</t>
  </si>
  <si>
    <t>Prevalence and Risk Factors for Nonexudative Neovascularization in Fellow Eyes of Patients With Unilateral Age-Related Macular Degeneration and Polypoidal Choroidal Vasculopathy</t>
  </si>
  <si>
    <t>Yanagi Y, Mohla A, Lee WK, Lee SY, Mathur R, Chan CM, Yeo I, Wong TY, Cheung CMG.</t>
  </si>
  <si>
    <t>Invest Ophthalmol Vis Sci. 2017 Jul 1;58(9):3488-3495. doi: 10.1167/iovs.16-21167.</t>
  </si>
  <si>
    <t>Yanagi Y</t>
  </si>
  <si>
    <t>10.1167/iovs.16-21167</t>
  </si>
  <si>
    <t>Risk characteristics of the combined geographic atrophy and choroidal neovascularisation phenotype in age-related macular degeneration</t>
  </si>
  <si>
    <t>Saade C, Ganti B, Marmor M, Freund KB, Smith RT.</t>
  </si>
  <si>
    <t>Br J Ophthalmol. 2014 Dec;98(12):1729-32. doi: 10.1136/bjophthalmol-2014-305005. Epub 2014 Aug 4.</t>
  </si>
  <si>
    <t>Saade C</t>
  </si>
  <si>
    <t>PMC4233165</t>
  </si>
  <si>
    <t>NIHMS617531</t>
  </si>
  <si>
    <t>10.1136/bjophthalmol-2014-305005</t>
  </si>
  <si>
    <t>Survival Bias When Assessing Risk Factors for Age-Related Macular Degeneration: A Tutorial with Application to the Exposure of Smoking</t>
  </si>
  <si>
    <t>McGuinness MB, Karahalios A, Kasza J, Guymer RH, Finger RP, Simpson JA.</t>
  </si>
  <si>
    <t>Ophthalmic Epidemiol. 2017 Aug;24(4):229-238. doi: 10.1080/09286586.2016.1276934. Epub 2017 Mar 13.</t>
  </si>
  <si>
    <t>10.1080/09286586.2016.1276934</t>
  </si>
  <si>
    <t>On the impact of different approaches to classify age-related macular degeneration: Results from the German AugUR study</t>
  </si>
  <si>
    <t>Brandl C, Zimmermann ME, Günther F, Barth T, Olden M, Schelter SC, Kronenberg F, Loss J, Küchenhoff H, Helbig H, Weber BHF, Stark KJ, Heid IM.</t>
  </si>
  <si>
    <t>Sci Rep. 2018 Jun 6;8(1):8675. doi: 10.1038/s41598-018-26629-5.</t>
  </si>
  <si>
    <t>PMC5989235</t>
  </si>
  <si>
    <t>10.1038/s41598-018-26629-5</t>
  </si>
  <si>
    <t>Cigarette smoking and the natural history of age-related macular degeneration: the Beaver Dam Eye Study</t>
  </si>
  <si>
    <t>Myers CE, Klein BE, Gangnon R, Sivakumaran TA, Iyengar SK, Klein R.</t>
  </si>
  <si>
    <t>Ophthalmology. 2014 Oct;121(10):1949-55. doi: 10.1016/j.ophtha.2014.04.040. Epub 2014 Jun 20.</t>
  </si>
  <si>
    <t>Myers CE</t>
  </si>
  <si>
    <t>PMC4177947</t>
  </si>
  <si>
    <t>NIHMS607748</t>
  </si>
  <si>
    <t>10.1016/j.ophtha.2014.04.040</t>
  </si>
  <si>
    <t>Peripheral autofluorescence and clinical findings in neovascular and non-neovascular age-related macular degeneration</t>
  </si>
  <si>
    <t>Tan CS, Heussen F, Sadda SR.</t>
  </si>
  <si>
    <t>Ophthalmology. 2013 Jun;120(6):1271-7. doi: 10.1016/j.ophtha.2012.12.002. Epub 2013 Feb 22.</t>
  </si>
  <si>
    <t>Tan CS</t>
  </si>
  <si>
    <t>PMC6581776</t>
  </si>
  <si>
    <t>NIHMS427751</t>
  </si>
  <si>
    <t>10.1016/j.ophtha.2012.12.002</t>
  </si>
  <si>
    <t>Impact of the Improper Adjustment for Age in Research on Age-Related Macular Degeneration: An Example Using Data from the Canadian Longitudinal Study on Aging</t>
  </si>
  <si>
    <t>Grant A, Colman I, Freeman EE.</t>
  </si>
  <si>
    <t>Ophthalmic Epidemiol. 2021 Feb;28(1):86-89. doi: 10.1080/09286586.2020.1853179. Epub 2020 Nov 29.</t>
  </si>
  <si>
    <t>Grant A</t>
  </si>
  <si>
    <t>10.1080/09286586.2020.1853179</t>
  </si>
  <si>
    <t>Adherence to a Mediterranean diet, lifestyle and age-related macular degeneration: the Coimbra Eye Study - report 3</t>
  </si>
  <si>
    <t>Raimundo M, Mira F, Cachulo MDL, Barreto P, Ribeiro L, Farinha C, Laíns I, Nunes S, Alves D, Figueira J, Merle BM, Delcourt C, Santos L, Silva R.</t>
  </si>
  <si>
    <t>Acta Ophthalmol. 2018 Dec;96(8):e926-e932. doi: 10.1111/aos.13775. Epub 2018 Sep 14.</t>
  </si>
  <si>
    <t>Raimundo M</t>
  </si>
  <si>
    <t>10.1111/aos.13775</t>
  </si>
  <si>
    <t>Phenotypic Characterization of Complement Factor H R1210C Rare Genetic Variant in Age-Related Macular Degeneration</t>
  </si>
  <si>
    <t>Ferrara D, Seddon JM.</t>
  </si>
  <si>
    <t>JAMA Ophthalmol. 2015 Jul;133(7):785-91. doi: 10.1001/jamaophthalmol.2015.0814.</t>
  </si>
  <si>
    <t>Ferrara D</t>
  </si>
  <si>
    <t>PMC6516461</t>
  </si>
  <si>
    <t>NIHMS1021720</t>
  </si>
  <si>
    <t>10.1001/jamaophthalmol.2015.0814</t>
  </si>
  <si>
    <t>Adherence to a Mediterranean diet and its association with age-related macular degeneration. The Coimbra Eye Study-Report 4</t>
  </si>
  <si>
    <t>Nunes S, Alves D, Barreto P, Raimundo M, da Luz Cachulo M, Farinha C, Laíns I, Rodrigues J, Almeida C, Ribeiro L, Figueira J, Santos L, Silva R.</t>
  </si>
  <si>
    <t>Nutrition. 2018 Jul-Aug;51-52:6-12. doi: 10.1016/j.nut.2017.12.010. Epub 2018 Mar 13.</t>
  </si>
  <si>
    <t>Nunes S</t>
  </si>
  <si>
    <t>Nutrition</t>
  </si>
  <si>
    <t>10.1016/j.nut.2017.12.010</t>
  </si>
  <si>
    <t>Age-related macular degeneration and protective effect of HMG Co-A reductase inhibitors (statins): results from the National Health and Nutrition Examination Survey 2005-2008</t>
  </si>
  <si>
    <t>Barbosa DT, Mendes TS, Cíntron-Colon HR, Wang SY, Bhisitkul RB, Singh K, Lin SC.</t>
  </si>
  <si>
    <t>Eye (Lond). 2014 Apr;28(4):472-80. doi: 10.1038/eye.2014.8. Epub 2014 Feb 7.</t>
  </si>
  <si>
    <t>Barbosa DT</t>
  </si>
  <si>
    <t>PMC3983650</t>
  </si>
  <si>
    <t>10.1038/eye.2014.8</t>
  </si>
  <si>
    <t>Extramacular drusen are highly associated with age-related macular degeneration, but not with CFH and ARMS2 genotypes</t>
  </si>
  <si>
    <t>Ersoy L, Schick T, de Graft D, Felsch M, Hoyng CB, den Hollander AI, Kirchhof B, Fauser S, Liakopoulos S.</t>
  </si>
  <si>
    <t>Br J Ophthalmol. 2016 Aug;100(8):1047-51. doi: 10.1136/bjophthalmol-2015-306806. Epub 2015 Nov 27.</t>
  </si>
  <si>
    <t>10.1136/bjophthalmol-2015-306806</t>
  </si>
  <si>
    <t>Incidence and Growth of Geographic Atrophy during 5 Years of Comparison of Age-Related Macular Degeneration Treatments Trials</t>
  </si>
  <si>
    <t>Grunwald JE, Pistilli M, Daniel E, Ying GS, Pan W, Jaffe GJ, Toth CA, Hagstrom SA, Maguire MG, Martin DF; Comparison of Age-Related Macular Degeneration Treatments Trials Research Group.</t>
  </si>
  <si>
    <t>Ophthalmology. 2017 Jan;124(1):97-104. doi: 10.1016/j.ophtha.2016.09.012. Epub 2016 Oct 27.</t>
  </si>
  <si>
    <t>Grunwald JE</t>
  </si>
  <si>
    <t>PMC5234734</t>
  </si>
  <si>
    <t>NIHMS826102</t>
  </si>
  <si>
    <t>10.1016/j.ophtha.2016.09.012</t>
  </si>
  <si>
    <t>Cluster Analysis and Genotype-Phenotype Assessment of Geographic Atrophy in Age-Related Macular Degeneration: Age-Related Eye Disease Study 2 Report 25</t>
  </si>
  <si>
    <t>Keenan TDL, Oden NL, Agrón E, Clemons TE, Henning A, Fritsche LG, Wong WT, Chew EY; Age-Related Eye Disease Study 2 Research Group.</t>
  </si>
  <si>
    <t>Ophthalmol Retina. 2021 Nov;5(11):1061-1073. doi: 10.1016/j.oret.2021.07.006. Epub 2021 Jul 26.</t>
  </si>
  <si>
    <t>Keenan TDL</t>
  </si>
  <si>
    <t>PMC8578299</t>
  </si>
  <si>
    <t>NIHMS1728187</t>
  </si>
  <si>
    <t>10.1016/j.oret.2021.07.006</t>
  </si>
  <si>
    <t>Progression from Early/Intermediate to Advanced Forms of Age-Related Macular Degeneration in a Large UK Cohort: Rates and Risk Factors</t>
  </si>
  <si>
    <t>Chakravarthy U, Bailey CC, Scanlon PH, McKibbin M, Khan RS, Mahmood S, Downey L, Dhingra N, Brand C, Brittain CJ, Willis JR, Venerus A, Muthutantri A, Cantrell RA.</t>
  </si>
  <si>
    <t>Ophthalmol Retina. 2020 Jul;4(7):662-672. doi: 10.1016/j.oret.2020.01.012. Epub 2020 Jan 25.</t>
  </si>
  <si>
    <t>10.1016/j.oret.2020.01.012</t>
  </si>
  <si>
    <t>Exposure to Atomic Bomb Radiation and Age-Related Macular Degeneration in Later Life: The Hiroshima-Nagasaki Atomic Bomb Survivor Study</t>
  </si>
  <si>
    <t>Itakura K, Takahashi I, Nakashima E, Yanagi M, Kawasaki R, Neriishi K, Wang JJ, Wong TY, Hida A, Ohishi W, Kiuchi Y.</t>
  </si>
  <si>
    <t>Invest Ophthalmol Vis Sci. 2015 Aug;56(9):5401-6. doi: 10.1167/iovs.15-16680.</t>
  </si>
  <si>
    <t>Itakura K</t>
  </si>
  <si>
    <t>10.1167/iovs.15-16680</t>
  </si>
  <si>
    <t>Gilan Eye Study</t>
    <phoneticPr fontId="18" type="noConversion"/>
  </si>
  <si>
    <t>A Population-based Study on the Prevalence and Associated Factors of Age-related Macular Degeneration in Northern Iran the Gilan Eye Study</t>
  </si>
  <si>
    <t>Behboudi H, Nikkhah H, Alizadeh Y, Katibeh M, Pakbin M, Ahmadieh H, Sabbaghi H, Nourinia R, Karimi S, Behnaz N, Piryaiee G, Yaseri M, Kheiri B, Moradian S.</t>
  </si>
  <si>
    <t>Ophthalmic Epidemiol. 2020 Jun;27(3):209-218. doi: 10.1080/09286586.2020.1716379. Epub 2020 Jan 21.</t>
  </si>
  <si>
    <t>Behboudi H</t>
  </si>
  <si>
    <t>10.1080/09286586.2020.1716379</t>
  </si>
  <si>
    <t>Association of eGFR with stages of diabetic retinopathy and age-related macular degeneration in Indian population</t>
  </si>
  <si>
    <t>Neelamegam V, Surya RJ, Venkatakrishnan P, Sharma T, Raman R.</t>
  </si>
  <si>
    <t>Indian J Ophthalmol. 2024 Jul 1;72(7):968-975. doi: 10.4103/IJO.IJO_2558_23. Epub 2024 Mar 8.</t>
  </si>
  <si>
    <t>Neelamegam V</t>
  </si>
  <si>
    <t>10.4103/IJO.IJO_2558_23</t>
  </si>
  <si>
    <t>Trends in the Diagnosed Prevalence and Incidence of Major Eye Diseases in Medicare Part B Fee-for-Service Beneficiaries 68 Years of Age or Older</t>
  </si>
  <si>
    <t>Ehrlich JR, Andes LJ, Eisenberg A, Saaddine J, Lundeen EA.</t>
  </si>
  <si>
    <t>Ophthalmology. 2023 Dec;130(12):1240-1247. doi: 10.1016/j.ophtha.2023.07.020. Epub 2023 Jul 24.</t>
  </si>
  <si>
    <t>Ehrlich JR</t>
  </si>
  <si>
    <t>10.1016/j.ophtha.2023.07.020</t>
  </si>
  <si>
    <t>[The social and medical aspects of falls in elderly and senile age under eyesight deficiency]</t>
  </si>
  <si>
    <t>Agarkov NM, Gurko TS, Lev IV.</t>
  </si>
  <si>
    <t>Probl Sotsialnoi Gig Zdravookhranenniiai Istor Med. 2023 May;31(3):400-404. doi: 10.32687/0869-866X-2023-31-3-400-404.</t>
  </si>
  <si>
    <t>Agarkov NM</t>
  </si>
  <si>
    <t>Probl Sotsialnoi Gig Zdravookhranenniiai Istor Med</t>
  </si>
  <si>
    <t>10.32687/0869-866X-2023-31-3-400-404</t>
  </si>
  <si>
    <t>Prevalence predictions for age-related macular degeneration in New Zealand have implications for provision of healthcare services</t>
  </si>
  <si>
    <t>Worsley D, Worsley A.</t>
  </si>
  <si>
    <t>N Z Med J. 2015 Feb 20;128(1409):44-55.</t>
  </si>
  <si>
    <t>Worsley D</t>
  </si>
  <si>
    <t>N Z Med J</t>
  </si>
  <si>
    <t>Patient experience of treatment decision making for wet age-related macular degeneration disease: a qualitative study in China</t>
  </si>
  <si>
    <t>Bian W, Wan J, Tan M, Wu X, Su J, Wang L.</t>
  </si>
  <si>
    <t>BMJ Open. 2019 Sep 3;9(9):e031020. doi: 10.1136/bmjopen-2019-031020.</t>
  </si>
  <si>
    <t>Bian W</t>
  </si>
  <si>
    <t>PMC6731856</t>
  </si>
  <si>
    <t>10.1136/bmjopen-2019-031020</t>
  </si>
  <si>
    <t>Age- and sex-based evaluation of the association between refractive error and age-related macular degeneration in the Korean population</t>
  </si>
  <si>
    <t>Lee K, Kwon JW, Jahng WJ, Park YH, Jee D.</t>
  </si>
  <si>
    <t>PLoS One. 2020 Jan 29;15(1):e0228468. doi: 10.1371/journal.pone.0228468. eCollection 2020.</t>
  </si>
  <si>
    <t>Lee K</t>
  </si>
  <si>
    <t>PMC6988968</t>
  </si>
  <si>
    <t>10.1371/journal.pone.0228468</t>
  </si>
  <si>
    <t>Younger siblings, C-reactive protein, and risk of age-related macular degeneration</t>
  </si>
  <si>
    <t>Cohn AC, Busija L, Robman LD, Dimitrov PN, Varsamidis M, Lim LL, Baird PN, Guymer RH.</t>
  </si>
  <si>
    <t>Am J Epidemiol. 2013 May 1;177(9):933-43. doi: 10.1093/aje/kws332. Epub 2013 Apr 1.</t>
  </si>
  <si>
    <t>Cohn AC</t>
  </si>
  <si>
    <t>10.1093/aje/kws332</t>
  </si>
  <si>
    <t>A prospective, randomized, parallel group, double blind, multicenter study to compare the efficacy, safety and immunogenicity of Lupin's Ranibizumab with Lucentis(®) in patients with neovascular age-related macular degeneration</t>
  </si>
  <si>
    <t>Singh R, Chauhan R, Saxena A, Shah A, Mondal L, Bakhle D, Shah C, Shah A, Deoghare S, Krishnan N, Godse N.</t>
  </si>
  <si>
    <t>Indian J Ophthalmol. 2022 Aug;70(8):3008-3014. doi: 10.4103/ijo.IJO_2118_21.</t>
  </si>
  <si>
    <t>Singh R</t>
  </si>
  <si>
    <t>PMC9672715</t>
  </si>
  <si>
    <t>10.4103/ijo.IJO_2118_21</t>
  </si>
  <si>
    <t>Associations of candidate genes to age-related macular degeneration among racial/ethnic groups in the multi-ethnic study of atherosclerosis</t>
  </si>
  <si>
    <t>Klein R, Li X, Kuo JZ, Klein BE, Cotch MF, Wong TY, Taylor KD, Rotter JI.</t>
  </si>
  <si>
    <t>Am J Ophthalmol. 2013 Nov;156(5):1010-1020.e1. doi: 10.1016/j.ajo.2013.06.004. Epub 2013 Aug 12.</t>
  </si>
  <si>
    <t>PMC3812928</t>
  </si>
  <si>
    <t>NIHMS493681</t>
  </si>
  <si>
    <t>10.1016/j.ajo.2013.06.004</t>
  </si>
  <si>
    <t>Prevalence of depression, anxiety, adjustment disorders, and somatoform disorders in patients with age-related macular degeneration in Germany</t>
  </si>
  <si>
    <t>Jacob L, Spiess A, Kostev K.</t>
  </si>
  <si>
    <t>Ger Med Sci. 2017 Feb 9;15:Doc04. doi: 10.3205/000245. eCollection 2017.</t>
  </si>
  <si>
    <t>Jacob L</t>
  </si>
  <si>
    <t>Ger Med Sci</t>
  </si>
  <si>
    <t>PMC5304565</t>
  </si>
  <si>
    <t>10.3205/000245</t>
  </si>
  <si>
    <t>Reticular macular disease is associated with multilobular geographic atrophy in age-related macular degeneration</t>
  </si>
  <si>
    <t>Xu L, Blonska AM, Pumariega NM, Bearelly S, Sohrab MA, Hageman GS, Smith RT.</t>
  </si>
  <si>
    <t>Retina. 2013 Oct;33(9):1850-62. doi: 10.1097/IAE.0b013e31828991b2.</t>
  </si>
  <si>
    <t>PMC3784629</t>
  </si>
  <si>
    <t>NIHMS466619</t>
  </si>
  <si>
    <t>10.1097/IAE.0b013e31828991b2</t>
  </si>
  <si>
    <t>The PAMDI study</t>
    <phoneticPr fontId="18" type="noConversion"/>
  </si>
  <si>
    <t>Risk Factors and Age-Related Macular Degeneration in a Mediterranean-Basin Population: The PAMDI (Prevalence of Age-Related Macular Degeneration in Italy) Study--Report 2</t>
  </si>
  <si>
    <t>Piermarocchi S, Tognetto D, Piermarocchi R, Masetto M, Monterosso G, Segato T, Cavarzeran F, Turrini A, Peto T; PAMDI Study Group.</t>
  </si>
  <si>
    <t>Ophthalmic Res. 2016;55(3):111-8. doi: 10.1159/000441795. Epub 2015 Dec 15.</t>
  </si>
  <si>
    <t>10.1159/000441795</t>
  </si>
  <si>
    <t>The association between periodontal disease and age-related macular degeneration in the Korea National health and nutrition examination survey: A cross-sectional observational study</t>
  </si>
  <si>
    <t>Shin YU, Lim HW, Hong EH, Kang MH, Seong M, Nam E, Cho H.</t>
  </si>
  <si>
    <t>Medicine (Baltimore). 2017 Apr;96(14):e6418. doi: 10.1097/MD.0000000000006418.</t>
  </si>
  <si>
    <t>Shin YU</t>
  </si>
  <si>
    <t>Medicine (Baltimore)</t>
  </si>
  <si>
    <t>PMC5411190</t>
  </si>
  <si>
    <t>10.1097/MD.0000000000006418</t>
  </si>
  <si>
    <t>Clinical features and long-term progression of reticular pseudodrusen in age-related macular degeneration: findings from a multicenter cohort</t>
  </si>
  <si>
    <t>Gil JQ, Marques JP, Hogg R, Rosina C, Cachulo ML, Santos A, Staurenghi G, Chakravarthy U, Silva R.</t>
  </si>
  <si>
    <t>Eye (Lond). 2017 Mar;31(3):364-371. doi: 10.1038/eye.2016.207. Epub 2016 Oct 21.</t>
  </si>
  <si>
    <t>Gil JQ</t>
  </si>
  <si>
    <t>PMC5350352</t>
  </si>
  <si>
    <t>10.1038/eye.2016.207</t>
  </si>
  <si>
    <t>Is aspirin intake associated with early age-related macular degeneration? The Singapore Indian Eye Study</t>
  </si>
  <si>
    <t>Cheung N, Tay WT, Cheung GC, Wang JJ, Mitchell P, Wong TY.</t>
  </si>
  <si>
    <t>Br J Ophthalmol. 2013 Jun;97(6):785-8. doi: 10.1136/bjophthalmol-2012-302253. Epub 2013 Mar 13.</t>
  </si>
  <si>
    <t>10.1136/bjophthalmol-2012-302253</t>
  </si>
  <si>
    <t>Association between Dietary Xanthophyll (Lutein and Zeaxanthin) Intake and Early Age-Related Macular Degeneration: The Atherosclerosis Risk in Communities Study</t>
  </si>
  <si>
    <t>Lin H, Mares JA, LaMonte MJ, Brady WE, Sahli MW, Klein R, Klein BEK, Nie J, Millen AE.</t>
  </si>
  <si>
    <t>Ophthalmic Epidemiol. 2017 Oct;24(5):311-322. doi: 10.1080/09286586.2017.1290259. Epub 2017 Mar 23.</t>
  </si>
  <si>
    <t>Lin H</t>
  </si>
  <si>
    <t>PMC6025894</t>
  </si>
  <si>
    <t>NIHMS975420</t>
  </si>
  <si>
    <t>10.1080/09286586.2017.1290259</t>
  </si>
  <si>
    <t>The risk of fracture in age-related macular degeneration according to the presence of visual disability: a nationwide cohort study</t>
  </si>
  <si>
    <t>Yoon JM, Lim DH, Lee YB, Han K, Kim BS, Koo HY, Jung SY, Shin DW, Ham DI.</t>
  </si>
  <si>
    <t>Eye (Lond). 2024 Feb;38(2):364-371. doi: 10.1038/s41433-023-02699-2. Epub 2023 Aug 19.</t>
  </si>
  <si>
    <t>Yoon JM</t>
  </si>
  <si>
    <t>PMC10810787</t>
  </si>
  <si>
    <t>10.1038/s41433-023-02699-2</t>
  </si>
  <si>
    <t>Age-related macular degeneration and cognitive impairment show similarities in changes of neutral lipids in peripheral blood mononuclear cells</t>
  </si>
  <si>
    <t>Peiretti E, Mandas A, Abete C, Vinci M, Piludu S, Casu M, Caminiti G, Dessì S, Fossarello M.</t>
  </si>
  <si>
    <t>Exp Eye Res. 2014 Jul;124:11-6. doi: 10.1016/j.exer.2014.04.017. Epub 2014 May 2.</t>
  </si>
  <si>
    <t>Peiretti E</t>
  </si>
  <si>
    <t>Exp Eye Res</t>
  </si>
  <si>
    <t>10.1016/j.exer.2014.04.017</t>
  </si>
  <si>
    <t>Optical coherence tomography-defined changes preceding the development of drusen-associated atrophy in age-related macular degeneration</t>
  </si>
  <si>
    <t>Wu Z, Luu CD, Ayton LN, Goh JK, Lucci LM, Hubbard WC, Hageman JL, Hageman GS, Guymer RH.</t>
  </si>
  <si>
    <t>Ophthalmology. 2014 Dec;121(12):2415-22. doi: 10.1016/j.ophtha.2014.06.034. Epub 2014 Aug 8.</t>
  </si>
  <si>
    <t>Wu Z</t>
  </si>
  <si>
    <t>10.1016/j.ophtha.2014.06.034</t>
  </si>
  <si>
    <t>Macular pigment spatial profiles in South Asian and white subjects</t>
  </si>
  <si>
    <t>Huntjens B, Asaria TS, Dhanani S, Konstantakopoulou E, Ctori I.</t>
  </si>
  <si>
    <t>Invest Ophthalmol Vis Sci. 2014 Mar 10;55(3):1440-6. doi: 10.1167/iovs.13-13204.</t>
  </si>
  <si>
    <t>Huntjens B</t>
  </si>
  <si>
    <t>10.1167/iovs.13-13204</t>
  </si>
  <si>
    <t>Prevalence of Subretinal Drusenoid Deposits in Older Persons with and without Age-Related Macular Degeneration, by Multimodal Imaging</t>
  </si>
  <si>
    <t>Zarubina AV, Neely DC, Clark ME, Huisingh CE, Samuels BC, Zhang Y, McGwin G Jr, Owsley C, Curcio CA.</t>
  </si>
  <si>
    <t>Ophthalmology. 2016 May;123(5):1090-100. doi: 10.1016/j.ophtha.2015.12.034. Epub 2016 Feb 10.</t>
  </si>
  <si>
    <t>Zarubina AV</t>
  </si>
  <si>
    <t>PMC4842107</t>
  </si>
  <si>
    <t>NIHMS747881</t>
  </si>
  <si>
    <t>10.1016/j.ophtha.2015.12.034</t>
  </si>
  <si>
    <t>The association between plasma 25-hydroxyvitamin D and subgroups in age-related macular degeneration: a cross-sectional study</t>
  </si>
  <si>
    <t>Singh A, Falk MK, Subhi Y, Sørensen TL.</t>
  </si>
  <si>
    <t>PLoS One. 2013 Jul 29;8(7):e70948. doi: 10.1371/journal.pone.0070948. Print 2013.</t>
  </si>
  <si>
    <t>PMC3726594</t>
  </si>
  <si>
    <t>10.1371/journal.pone.0070948</t>
  </si>
  <si>
    <t>Associations of drusen location with risk factors and incidence of late age-related macular degeneration in the Alienor study</t>
  </si>
  <si>
    <t>Sénéclauze A, Le Goff M, Cougnard-Grégoire A, Korobelnik JF, Rougier MB, Delyfer MN, Delcourt C, Gattoussi S.</t>
  </si>
  <si>
    <t>Acta Ophthalmol. 2024 Aug;102(5):e813-e822. doi: 10.1111/aos.16645. Epub 2024 Jan 26.</t>
  </si>
  <si>
    <t>Sénéclauze A</t>
  </si>
  <si>
    <t>10.1111/aos.16645</t>
  </si>
  <si>
    <t>Prevalence and risk factors for impaired activities of daily living in patients with neo-vascular age-related macular degeneration who present for anti-VEGF treatment</t>
  </si>
  <si>
    <t>Van Vu K, Mitchell P, Detaram HD, Burlutsky G, Liew G, Gopinath B.</t>
  </si>
  <si>
    <t>Eye (Lond). 2024 Jun;38(9):1647-1653. doi: 10.1038/s41433-024-02983-9. Epub 2024 Feb 19.</t>
  </si>
  <si>
    <t>Van Vu K</t>
  </si>
  <si>
    <t>PMC11156866</t>
  </si>
  <si>
    <t>10.1038/s41433-024-02983-9</t>
  </si>
  <si>
    <t>Retinal vascular caliber, iris color, and age-related macular degeneration in the Irish Nun Eye Study</t>
  </si>
  <si>
    <t>McGowan A, Silvestri G, Moore E, Silvestri V, Patterson CC, Maxwell AP, McKay GJ.</t>
  </si>
  <si>
    <t>Invest Ophthalmol Vis Sci. 2014 Dec 18;56(1):382-7. doi: 10.1167/iovs.14-15523.</t>
  </si>
  <si>
    <t>McGowan A</t>
  </si>
  <si>
    <t>10.1167/iovs.14-15523</t>
  </si>
  <si>
    <t>ULTRASONOGRAPHIC FINDINGS IN THE VITREOUS OF PATIENTS WITH AGE-RELATED MACULAR DEGENERATION TREATED WITH INTRAVITREAL ANTI-VASCULAR ENDOTHELIAL GROWTH FACTOR INJECTIONS</t>
  </si>
  <si>
    <t>Mato-Gondelle T, Bande MF, Paniagua L, Rodríguez-Cid MJ, Abraldes M, Fernández M, Blanco-Teijeiro MJ, Piñeiro A.</t>
  </si>
  <si>
    <t>Retina. 2018 Oct;38(10):1962-1967. doi: 10.1097/IAE.0000000000001819.</t>
  </si>
  <si>
    <t>Mato-Gondelle T</t>
  </si>
  <si>
    <t>10.1097/IAE.0000000000001819</t>
  </si>
  <si>
    <t>Association between reproductive factors and age-related macular degeneration in postmenopausal women: the Korea National Health and Nutrition Examination Survey 2010-2012</t>
  </si>
  <si>
    <t>Cho BJ, Heo JW, Shin JP, Ahn J, Kim TW, Chung H.</t>
  </si>
  <si>
    <t>PLoS One. 2014 Jul 15;9(7):e102816. doi: 10.1371/journal.pone.0102816. eCollection 2014.</t>
  </si>
  <si>
    <t>PMC4099182</t>
  </si>
  <si>
    <t>10.1371/journal.pone.0102816</t>
  </si>
  <si>
    <t>Prevalence and clinical characteristics of Charles Bonnet syndrome in Madrid, Spain</t>
  </si>
  <si>
    <t>Santos-Bueso E, Sáenz-Francés F, Serrador-García M, Porta-Etessam J, Martínez-de-la-Casa JM, García-Feijoo J, García-Sánchez J.</t>
  </si>
  <si>
    <t>Eur J Ophthalmol. 2014 Nov-Dec;24(6):960-3. doi: 10.5301/ejo.5000483. Epub 2014 May 17.</t>
  </si>
  <si>
    <t>Santos-Bueso E</t>
  </si>
  <si>
    <t>10.5301/ejo.5000483</t>
  </si>
  <si>
    <t>Increased Fundus Autofluorescence and Progression of Geographic Atrophy Secondary to Age-Related Macular Degeneration: The GAIN Study</t>
  </si>
  <si>
    <t>Biarnés M, Arias L, Alonso J, Garcia M, Hijano M, Rodríguez A, Serrano A, Badal J, Muhtaseb H, Verdaguer P, Monés J.</t>
  </si>
  <si>
    <t>Am J Ophthalmol. 2015 Aug;160(2):345-353.e5. doi: 10.1016/j.ajo.2015.05.009. Epub 2015 May 15.</t>
  </si>
  <si>
    <t>10.1016/j.ajo.2015.05.009</t>
  </si>
  <si>
    <t>Severity of coronary artery disease is independently associated with the frequency of early age-related macular degeneration</t>
  </si>
  <si>
    <t>Wang SB, Mitchell P, Chiha J, Liew G, Plant AJ, Thiagalingam A, Burlutsky G, Gopinath B.</t>
  </si>
  <si>
    <t>Br J Ophthalmol. 2015 Mar;99(3):365-70. doi: 10.1136/bjophthalmol-2014-305793. Epub 2014 Sep 23.</t>
  </si>
  <si>
    <t>Wang SB</t>
  </si>
  <si>
    <t>10.1136/bjophthalmol-2014-305793</t>
  </si>
  <si>
    <t>Vitamin D Status and Prevalent Early Age-Related Macular Degeneration in African Americans and Caucasians: The Atherosclerosis Risk in Communities (ARIC) Study</t>
  </si>
  <si>
    <t>Millen AE, Nie J, Sahli MW, Mares JA, Meyers KJ, Klein BEK, LaMonte MJ, Lutsey PL, Andrews CA, Klein R.</t>
  </si>
  <si>
    <t>J Nutr Health Aging. 2017;21(7):772-780. doi: 10.1007/s12603-016-0827-6.</t>
  </si>
  <si>
    <t>J Nutr Health Aging</t>
  </si>
  <si>
    <t>PMC6034625</t>
  </si>
  <si>
    <t>NIHMS975423</t>
  </si>
  <si>
    <t>10.1007/s12603-016-0827-6</t>
  </si>
  <si>
    <t>rural-urban India, Sankara Nethralaya Rural-Urban Age-related Macular degeneration study</t>
    <phoneticPr fontId="18" type="noConversion"/>
  </si>
  <si>
    <t>The prevalence and risk factors for age-related macular degeneration in rural-urban India, Sankara Nethralaya Rural-Urban Age-related Macular degeneration study, Report No. 1</t>
  </si>
  <si>
    <t>Raman R, Pal SS, Ganesan S, Gella L, Vaitheeswaran K, Sharma T.</t>
  </si>
  <si>
    <t>Eye (Lond). 2016 May;30(5):688-97. doi: 10.1038/eye.2016.14. Epub 2016 Feb 26.</t>
  </si>
  <si>
    <t>PMC4869128</t>
  </si>
  <si>
    <t>10.1038/eye.2016.14</t>
  </si>
  <si>
    <t>Prevalence and determinants of age-related macular degeneration in the 50 years and older population: a hospital based study in Maharashtra, India</t>
  </si>
  <si>
    <t>Kulkarni SR, Aghashe SR, Khandekar RB, Deshpande MD.</t>
  </si>
  <si>
    <t>Indian J Ophthalmol. 2013 May;61(5):196-201. doi: 10.4103/0301-4738.99870.</t>
  </si>
  <si>
    <t>Kulkarni SR</t>
  </si>
  <si>
    <t>PMC3730501</t>
  </si>
  <si>
    <t>10.4103/0301-4738.99870</t>
  </si>
  <si>
    <t>The Association Between Subretinal Drusenoid Deposits in Older Adults in Normal Macular Health and Incident Age-Related Macular Degeneration</t>
  </si>
  <si>
    <t>Huisingh C, McGwin G Jr, Neely D, Zarubina A, Clark M, Zhang Y, Curcio CA, Owsley C.</t>
  </si>
  <si>
    <t>Invest Ophthalmol Vis Sci. 2016 Feb;57(2):739-45. doi: 10.1167/iovs.15-18316.</t>
  </si>
  <si>
    <t>Huisingh C</t>
  </si>
  <si>
    <t>PMC4771176</t>
  </si>
  <si>
    <t>10.1167/iovs.15-18316</t>
  </si>
  <si>
    <t>The Relationship Between Plasma Concentrations of Lutein and Zeaxanthin with Self-Reported and Actual Prevalence of AMD in an Irish Population-Based Sample</t>
  </si>
  <si>
    <t>Moran R, Beatty S, Stack J, O'Halloran AM, Feeney J, Akuffo KO, Peto T, Kenny RA, Nolan JM.</t>
  </si>
  <si>
    <t>Curr Eye Res. 2018 Mar;43(3):383-390. doi: 10.1080/02713683.2017.1403633. Epub 2017 Nov 27.</t>
  </si>
  <si>
    <t>Moran R</t>
  </si>
  <si>
    <t>10.1080/02713683.2017.1403633</t>
  </si>
  <si>
    <t>PREVALENCE OF SUBTYPES OF RETICULAR PSEUDODRUSEN IN NEWLY DIAGNOSED EXUDATIVE AGE-RELATED MACULAR DEGENERATION AND POLYPOIDAL CHOROIDAL VASCULOPATHY IN KOREAN PATIENTS</t>
  </si>
  <si>
    <t>Kim JH, Chang YS, Kim JW, Lee TG, Kim CG.</t>
  </si>
  <si>
    <t>Retina. 2015 Dec;35(12):2604-12. doi: 10.1097/IAE.0000000000000633.</t>
  </si>
  <si>
    <t>10.1097/IAE.0000000000000633</t>
  </si>
  <si>
    <t>Prevalence and causes of vision impairment in elderly Chinese people living in suburban Shanghai</t>
  </si>
  <si>
    <t>Chen J, Zhang S, Yang F, Jiang Y, Lu Y, Tang Y.</t>
  </si>
  <si>
    <t>Asia Pac J Ophthalmol (Phila). 2024 Jan-Feb;13(1):100002. doi: 10.1016/j.apjo.2023.100002. Epub 2023 Nov 24.</t>
  </si>
  <si>
    <t>Chen J</t>
  </si>
  <si>
    <t>10.1016/j.apjo.2023.100002</t>
  </si>
  <si>
    <t>Depressive Symptoms and Quality of Life in Age-related Macular Degeneration Based on Korea National Health and Nutrition Examination Survey (KNHANES)</t>
  </si>
  <si>
    <t>Ryu SJ, Lee WJ, Tarver LB, Shin YU, Kang MH, Seong M, Cho HY.</t>
  </si>
  <si>
    <t>Korean J Ophthalmol. 2017 Oct;31(5):412-423. doi: 10.3341/kjo.2016.0086. Epub 2017 Aug 18.</t>
  </si>
  <si>
    <t>Ryu SJ</t>
  </si>
  <si>
    <t>PMC5636717</t>
  </si>
  <si>
    <t>10.3341/kjo.2016.0086</t>
  </si>
  <si>
    <t>Clinical Characteristics of the Charles Bonnet Syndrome in Patients with Neovascular Age-Related Macular Degeneration: The Importance of Early Detection</t>
  </si>
  <si>
    <t>Esteves Leandro J, Beato J, Pedrosa AC, Pinheiro-Costa J, Falcão M, Falcão-Reis F, Carneiro ÂM.</t>
  </si>
  <si>
    <t>Ophthalmic Res. 2020;63(5):466-473. doi: 10.1159/000506137. Epub 2020 Jan 27.</t>
  </si>
  <si>
    <t>Esteves Leandro J</t>
  </si>
  <si>
    <t>10.1159/000506137</t>
  </si>
  <si>
    <t>Clinical study protocol for a low-interventional study in intermediate age-related macular degeneration developing novel clinical endpoints for interventional clinical trials with a regulatory and patient access intention-MACUSTAR</t>
  </si>
  <si>
    <t>Terheyden JH, Holz FG, Schmitz-Valckenberg S, Lüning A, Schmid M, Rubin GS, Dunbar H, Tufail A, Crabb DP, Binns A, Sánchez CI, Hoyng C, Margaron P, Zakaria N, Durbin M, Luhmann U, Zamiri P, Cunha-Vaz J, Martinho C, Leal S, Finger RP; MACUSTAR consortium.</t>
  </si>
  <si>
    <t>Trials. 2020 Jul 18;21(1):659. doi: 10.1186/s13063-020-04595-6.</t>
  </si>
  <si>
    <t>Trials</t>
  </si>
  <si>
    <t>PMC7368769</t>
  </si>
  <si>
    <t>10.1186/s13063-020-04595-6</t>
  </si>
  <si>
    <t>Association of Smoking and CFH and ARMS2 Risk Variants With Younger Age at Onset of Neovascular Age-Related Macular Degeneration</t>
  </si>
  <si>
    <t>Lechanteur YT, van de Camp PL, Smailhodzic D, van de Ven JP, Buitendijk GH, Klaver CC, Groenewoud JM, den Hollander AI, Hoyng CB, Klevering BJ.</t>
  </si>
  <si>
    <t>JAMA Ophthalmol. 2015 May;133(5):533-41. doi: 10.1001/jamaophthalmol.2015.18.</t>
  </si>
  <si>
    <t>10.1001/jamaophthalmol.2015.18</t>
  </si>
  <si>
    <t>Pseudodrusen and Incidence of Late Age-Related Macular Degeneration in Fellow Eyes in the Comparison of Age-Related Macular Degeneration Treatments Trials</t>
  </si>
  <si>
    <t>Zhou Q, Daniel E, Maguire MG, Grunwald JE, Martin ER, Martin DF, Ying GS; Comparison of Age-Related Macular Degeneration Treatments Trials Research Group.</t>
  </si>
  <si>
    <t>Ophthalmology. 2016 Jul;123(7):1530-40. doi: 10.1016/j.ophtha.2016.02.043. Epub 2016 Apr 1.</t>
  </si>
  <si>
    <t>Zhou Q</t>
  </si>
  <si>
    <t>PMC5797653</t>
  </si>
  <si>
    <t>NIHMS937263</t>
  </si>
  <si>
    <t>10.1016/j.ophtha.2016.02.043</t>
  </si>
  <si>
    <t>Serum carboxymethyllysine, an advanced glycation end product, and age-related macular degeneration: the Age, Gene/Environment Susceptibility-Reykjavik Study</t>
  </si>
  <si>
    <t>Semba RD, Cotch MF, Gudnason V, Eiríksdottir G, Harris TB, Sun K, Klein R, Jonasson F, Ferrucci L, Schaumberg DA.</t>
  </si>
  <si>
    <t>JAMA Ophthalmol. 2014 Apr 1;132(4):464-70. doi: 10.1001/jamaophthalmol.2013.7664.</t>
  </si>
  <si>
    <t>Semba RD</t>
  </si>
  <si>
    <t>PMC4169215</t>
  </si>
  <si>
    <t>NIHMS626818</t>
  </si>
  <si>
    <t>10.1001/jamaophthalmol.2013.7664</t>
  </si>
  <si>
    <t>The risk of macular degeneration development in persons antenatally irradiated as a result of Chornobyl NPP accident</t>
  </si>
  <si>
    <t>Babenko TF, Fedirko PA, Dorichevska RY, Denysenko NV, Samoteikina LA, Tyshchenko OP.</t>
  </si>
  <si>
    <t>Probl Radiac Med Radiobiol. 2016 Dec;21:172-177.</t>
  </si>
  <si>
    <t>Babenko TF</t>
  </si>
  <si>
    <t>The association of smokeless tobacco use and pack-years of smokeless tobacco with age-related macular degeneration in Indian population</t>
  </si>
  <si>
    <t>Srinivasan S, Swaminathan G, Kulothungan V, Sharma T, Raman R.</t>
  </si>
  <si>
    <t>Cutan Ocul Toxicol. 2017 Sep;36(3):253-258. doi: 10.1080/15569527.2016.1265548. Epub 2017 Jan 11.</t>
  </si>
  <si>
    <t>Cutan Ocul Toxicol</t>
  </si>
  <si>
    <t>10.1080/15569527.2016.1265548</t>
  </si>
  <si>
    <t>Risk of Age-related Macular Degeneration 4 to 5 Years after Cataract Surgery</t>
  </si>
  <si>
    <t>Wang JJ, Fong CS, Burlutsky G, Cugati S, Tan AG, Rochtchina E, Arnold J, Smith W, Mitchell P.</t>
  </si>
  <si>
    <t>Ophthalmology. 2016 Aug;123(8):1829-1830.e1. doi: 10.1016/j.ophtha.2016.02.003. Epub 2016 Mar 7.</t>
  </si>
  <si>
    <t>10.1016/j.ophtha.2016.02.003</t>
  </si>
  <si>
    <t>Impact of Sub-Retinal Fluid on the Long-Term Incidence of Macular Atrophy in Neovascular Age-related Macular Degeneration under Treat &amp; Extend Anti-Vascular Endothelial Growth Factor Inhibitors</t>
  </si>
  <si>
    <t>Siedlecki J, Fischer C, Schworm B, Kreutzer TC, Luft N, Kortuem KU, Schumann RG, Wolf A, Priglinger SG.</t>
  </si>
  <si>
    <t>Sci Rep. 2020 May 15;10(1):8036. doi: 10.1038/s41598-020-64901-9.</t>
  </si>
  <si>
    <t>Siedlecki J</t>
  </si>
  <si>
    <t>PMC7229002</t>
  </si>
  <si>
    <t>10.1038/s41598-020-64901-9</t>
  </si>
  <si>
    <t>Subscapular skinfold thickness, not other anthropometric and dual-energy X-ray absorptiometry-measured adiposity, is positively associated with the presence of age-related macular degeneration: a cross-sectional study from National Health and Nutrition Examination Survey 2005-2006</t>
  </si>
  <si>
    <t>Gedtal M, Woodside J, Wright D, Rayman M, Hogg RE.</t>
  </si>
  <si>
    <t>BMJ Open Ophthalmol. 2024 Jul 31;9(1):e001505. doi: 10.1136/bmjophth-2023-001505.</t>
  </si>
  <si>
    <t>Gedtal M</t>
  </si>
  <si>
    <t>PMC11293401</t>
  </si>
  <si>
    <t>10.1136/bmjophth-2023-001505</t>
  </si>
  <si>
    <t>Adherence to a Mediterranean diet, genetic susceptibility, and progression to advanced macular degeneration: a prospective cohort study</t>
  </si>
  <si>
    <t>Merle BM, Silver RE, Rosner B, Seddon JM.</t>
  </si>
  <si>
    <t>Am J Clin Nutr. 2015 Nov;102(5):1196-206. doi: 10.3945/ajcn.115.111047. Epub 2015 Oct 21.</t>
  </si>
  <si>
    <t>Merle BM</t>
  </si>
  <si>
    <t>PMC4625588</t>
  </si>
  <si>
    <t>10.3945/ajcn.115.111047</t>
  </si>
  <si>
    <t>Characteristics of the Foveal Microvasculature in Asian Patients with Dry Age-Related Macular Degeneration: An Optical Coherence Tomography Angiography Study</t>
  </si>
  <si>
    <t>Shin YI, Kim JM, Lee MW, Jo YJ, Kim JY.</t>
  </si>
  <si>
    <t>Ophthalmologica. 2020;243(2):145-153. doi: 10.1159/000503295. Epub 2019 Oct 23.</t>
  </si>
  <si>
    <t>Shin YI</t>
  </si>
  <si>
    <t>10.1159/000503295</t>
  </si>
  <si>
    <t>Predictors of health-related quality of life in Chinese patients receiving treatment for neovascular age-related macular degeneration: a prospective longitudinal study</t>
  </si>
  <si>
    <t>Bian W, Wan J, Tan M, Su J, Yuan Y, Wang Z, Li S.</t>
  </si>
  <si>
    <t>BMC Ophthalmol. 2020 Jul 16;20(1):291. doi: 10.1186/s12886-020-01561-3.</t>
  </si>
  <si>
    <t>PMC7364534</t>
  </si>
  <si>
    <t>10.1186/s12886-020-01561-3</t>
  </si>
  <si>
    <t>Drusen regression is associated with local changes in fundus autofluorescence in intermediate age-related macular degeneration</t>
  </si>
  <si>
    <t>Toy BC, Krishnadev N, Indaram M, Cunningham D, Cukras CA, Chew EY, Wong WT.</t>
  </si>
  <si>
    <t>Am J Ophthalmol. 2013 Sep;156(3):532-542.e1. doi: 10.1016/j.ajo.2013.04.031. Epub 2013 Jul 3.</t>
  </si>
  <si>
    <t>Toy BC</t>
  </si>
  <si>
    <t>PMC3748172</t>
  </si>
  <si>
    <t>NIHMS476145</t>
  </si>
  <si>
    <t>10.1016/j.ajo.2013.04.031</t>
  </si>
  <si>
    <t>Epidemiological association between systemic diseases and age-related macular degeneration: the Korea National Health and Nutrition Examination Survey 2008-2011</t>
  </si>
  <si>
    <t>Invest Ophthalmol Vis Sci. 2014 Jun 26;55(7):4430-7. doi: 10.1167/iovs.14-14379.</t>
  </si>
  <si>
    <t>10.1167/iovs.14-14379</t>
  </si>
  <si>
    <t>A follow-up survey on the knowledge of age-related macular degeneration and its risk factors among Singapore residents after 5 years of nation-wide awareness campaigns</t>
  </si>
  <si>
    <t>Sanjay S, Chin YC, Teo HT, Ong SX, Toh SH, Khong MH, Yeo AC, Au Eong KG.</t>
  </si>
  <si>
    <t>Ophthalmic Epidemiol. 2014 Aug;21(4):230-6. doi: 10.3109/09286586.2014.929708. Epub 2014 Jul 1.</t>
  </si>
  <si>
    <t>Sanjay S</t>
  </si>
  <si>
    <t>10.3109/09286586.2014.929708</t>
  </si>
  <si>
    <t>The 'Displacing Foods of Modern Commerce' Are the Primary and Proximate Cause of Age-Related Macular Degeneration: A Unifying Singular Hypothesis</t>
  </si>
  <si>
    <t>Knobbe CA, Stojanoska M.</t>
  </si>
  <si>
    <t>Med Hypotheses. 2017 Nov;109:184-198. doi: 10.1016/j.mehy.2017.10.010. Epub 2017 Oct 14.</t>
  </si>
  <si>
    <t>Knobbe CA</t>
  </si>
  <si>
    <t>Med Hypotheses</t>
  </si>
  <si>
    <t>10.1016/j.mehy.2017.10.010</t>
  </si>
  <si>
    <t>The relationship of atherosclerosis to the 10-year cumulative incidence of age-related macular degeneration: the Beaver Dam studies</t>
  </si>
  <si>
    <t>Klein R, Cruickshanks KJ, Myers CE, Sivakumaran TA, Iyengar SK, Meuer SM, Schubert CR, Gangnon RE, Klein BE.</t>
  </si>
  <si>
    <t>Ophthalmology. 2013 May;120(5):1012-9. doi: 10.1016/j.ophtha.2012.11.003. Epub 2013 Feb 8.</t>
  </si>
  <si>
    <t>PMC3646961</t>
  </si>
  <si>
    <t>NIHMS420617</t>
  </si>
  <si>
    <t>10.1016/j.ophtha.2012.11.003</t>
  </si>
  <si>
    <t>Associations between Serum Vitamin D and Genetic Variants in Vitamin D Pathways and Age-Related Macular Degeneration in the European Eye Study</t>
  </si>
  <si>
    <t>McKay GJ, Young IS, McGinty A, Bentham GC, Chakravarthy U, Rahu M, Seland J, Soubrane G, Tomazzoli L, Topouzis F, Vioque J, de Jong PT, Fletcher AE.</t>
  </si>
  <si>
    <t>Ophthalmology. 2017 Jan;124(1):90-96. doi: 10.1016/j.ophtha.2016.09.007. Epub 2016 Oct 28.</t>
  </si>
  <si>
    <t>McKay GJ</t>
  </si>
  <si>
    <t>10.1016/j.ophtha.2016.09.007</t>
  </si>
  <si>
    <t>The concordance of care for age related macular degeneration with the chronic care model: a multi-centered cross-sectional study</t>
  </si>
  <si>
    <t>Markun S, Brändle E, Dishy A, Rosemann T, Frei A.</t>
  </si>
  <si>
    <t>PLoS One. 2014 Oct 7;9(10):e108536. doi: 10.1371/journal.pone.0108536. eCollection 2014.</t>
  </si>
  <si>
    <t>Markun S</t>
  </si>
  <si>
    <t>PMC4188520</t>
  </si>
  <si>
    <t>10.1371/journal.pone.0108536</t>
  </si>
  <si>
    <t>[Systematic Review of the Application of Complementary and Alternative Medicine and their Potential Therapeutic Benefits in the Treatment of Ophthalmology Patients]</t>
  </si>
  <si>
    <t>Welte AK, Hahn U, Büssing A, Krummenauer F.</t>
  </si>
  <si>
    <t>Klin Monbl Augenheilkd. 2017 May;234(5):686-696. doi: 10.1055/s-0042-106901. Epub 2016 Jul 26.</t>
  </si>
  <si>
    <t>Welte AK</t>
  </si>
  <si>
    <t>10.1055/s-0042-106901</t>
  </si>
  <si>
    <t>[Impact of the French 2020 COVID-19 lockdown on the treatment and follow-up of patients with exudative age-related macular degeneration]</t>
  </si>
  <si>
    <t>Auger A, Khanna RK, Bonicel P, Pisella PJ, Le Lez ML.</t>
  </si>
  <si>
    <t>J Fr Ophtalmol. 2023 Jun;46(6):596-604. doi: 10.1016/j.jfo.2022.11.014. Epub 2023 May 27.</t>
  </si>
  <si>
    <t>Auger A</t>
  </si>
  <si>
    <t>10.1016/j.jfo.2022.11.014</t>
  </si>
  <si>
    <t>Taizhou Eye Study</t>
    <phoneticPr fontId="18" type="noConversion"/>
  </si>
  <si>
    <t>Prevalence and Causes of Visual Impairment in a Chinese Adult Population: The Taizhou Eye Study</t>
  </si>
  <si>
    <t>Tang Y, Wang X, Wang J, Huang W, Gao Y, Luo Y, Lu Y.</t>
  </si>
  <si>
    <t>Ophthalmology. 2015 Jul;122(7):1480-8. doi: 10.1016/j.ophtha.2015.03.022. Epub 2015 May 16.</t>
  </si>
  <si>
    <t>Tang Y</t>
  </si>
  <si>
    <t>10.1016/j.ophtha.2015.03.022</t>
  </si>
  <si>
    <t>the German KORA study</t>
    <phoneticPr fontId="18" type="noConversion"/>
  </si>
  <si>
    <t>Features of Age-Related Macular Degeneration in the General Adults and Their Dependency on Age, Sex, and Smoking: Results from the German KORA Study</t>
  </si>
  <si>
    <t>Brandl C, Breinlich V, Stark KJ, Enzinger S, Aßenmacher M, Olden M, Grassmann F, Graw J, Heier M, Peters A, Helbig H, Küchenhoff H, Weber BH, Heid IM.</t>
  </si>
  <si>
    <t>PLoS One. 2016 Nov 28;11(11):e0167181. doi: 10.1371/journal.pone.0167181. eCollection 2016.</t>
  </si>
  <si>
    <t>PMC5125704</t>
  </si>
  <si>
    <t>10.1371/journal.pone.0167181</t>
  </si>
  <si>
    <t>Severity of age-related macular degeneration in 1 eye and the incidence and progression of age-related macular degeneration in the fellow eye: the Beaver Dam Eye Study</t>
  </si>
  <si>
    <t>JAMA Ophthalmol. 2015 Feb;133(2):125-32. doi: 10.1001/jamaophthalmol.2014.4252.</t>
  </si>
  <si>
    <t>PMC4326536</t>
  </si>
  <si>
    <t>NIHMS632315</t>
  </si>
  <si>
    <t>10.1001/jamaophthalmol.2014.4252</t>
  </si>
  <si>
    <t>[Quality of life survey of 3,738 patients treated with intravitreal injections for age-related macular degeneration]</t>
  </si>
  <si>
    <t>Uzzan J, Haddad M, Salamé N.</t>
  </si>
  <si>
    <t>J Fr Ophtalmol. 2024 Mar;47(3):104075. doi: 10.1016/j.jfo.2024.104075. Epub 2024 Feb 17.</t>
  </si>
  <si>
    <t>Uzzan J</t>
  </si>
  <si>
    <t>10.1016/j.jfo.2024.104075</t>
  </si>
  <si>
    <t>Validating the AREDS Simplified Severity Scale of Age-Related Macular Degeneration with 5- and 10-Year Incident Data in a Population-Based Sample</t>
  </si>
  <si>
    <t>Liew G, Joachim N, Mitchell P, Burlutsky G, Wang JJ.</t>
  </si>
  <si>
    <t>Ophthalmology. 2016 Sep;123(9):1874-8. doi: 10.1016/j.ophtha.2016.05.043. Epub 2016 Jul 2.</t>
  </si>
  <si>
    <t>10.1016/j.ophtha.2016.05.043</t>
  </si>
  <si>
    <t>Association between psoriasis and neovascular age-related macular degeneration: A population-based study</t>
  </si>
  <si>
    <t>Kao LT, Wang KH, Lin HC, Tsai MC, Chung SD.</t>
  </si>
  <si>
    <t>J Am Acad Dermatol. 2015 Jun;72(6):1090-2. doi: 10.1016/j.jaad.2015.03.002.</t>
  </si>
  <si>
    <t>Kao LT</t>
  </si>
  <si>
    <t>J Am Acad Dermatol</t>
  </si>
  <si>
    <t>10.1016/j.jaad.2015.03.002</t>
  </si>
  <si>
    <t>Measures of body shape and adiposity as related to incidence of age-related eye diseases: observations from the Beaver Dam Eye Study</t>
  </si>
  <si>
    <t>Howard KP, Klein BE, Lee KE, Klein R.</t>
  </si>
  <si>
    <t>Invest Ophthalmol Vis Sci. 2014 Apr 21;55(4):2592-8. doi: 10.1167/iovs.13-13763.</t>
  </si>
  <si>
    <t>Howard KP</t>
  </si>
  <si>
    <t>PMC3995678</t>
  </si>
  <si>
    <t>10.1167/iovs.13-13763</t>
  </si>
  <si>
    <t>[Potential of melatonin for prevention of age-related macular degeneration: experimental study]</t>
  </si>
  <si>
    <t>Stefanova NA, Zhdankina AA, Fursova AZh, Kolosova NG.</t>
  </si>
  <si>
    <t>Adv Gerontol. 2013;26(1):122-9.</t>
  </si>
  <si>
    <t>Stefanova NA</t>
  </si>
  <si>
    <t>Adv Gerontol</t>
  </si>
  <si>
    <t>Inverse relationship between high blood 25-hydroxyvitamin D and late stage of age-related macular degeneration in a representative Korean population</t>
  </si>
  <si>
    <t>Kim EC, Han K, Jee D.</t>
  </si>
  <si>
    <t>Invest Ophthalmol Vis Sci. 2014 Jul 11;55(8):4823-31. doi: 10.1167/iovs.14-14763.</t>
  </si>
  <si>
    <t>Kim EC</t>
  </si>
  <si>
    <t>10.1167/iovs.14-14763</t>
  </si>
  <si>
    <t>High concentrations of plasma n3 fatty acids are associated with decreased risk for late age-related macular degeneration</t>
  </si>
  <si>
    <t>Merle BM, Delyfer MN, Korobelnik JF, Rougier MB, Malet F, Féart C, Le Goff M, Peuchant E, Letenneur L, Dartigues JF, Colin J, Barberger-Gateau P, Delcourt C.</t>
  </si>
  <si>
    <t>J Nutr. 2013 Apr;143(4):505-11. doi: 10.3945/jn.112.171033. Epub 2013 Feb 13.</t>
  </si>
  <si>
    <t>J Nutr</t>
  </si>
  <si>
    <t>10.3945/jn.112.171033</t>
  </si>
  <si>
    <t>Australian Heart Eye Study (AHES)</t>
    <phoneticPr fontId="18" type="noConversion"/>
  </si>
  <si>
    <t>Relationship between macular degeneration with prevalent heart failure: a cross-sectional population study</t>
  </si>
  <si>
    <t>Phan K, Mitchell P, Liew G, Plant AJ, Wang SB, Chiha J, Thiagalingam A, Burlutsky G, Gopinath B.</t>
  </si>
  <si>
    <t>Int J Cardiol. 2015 Mar 1;182:213-5. doi: 10.1016/j.ijcard.2014.12.146. Epub 2014 Dec 30.</t>
  </si>
  <si>
    <t>Phan K</t>
  </si>
  <si>
    <t>Int J Cardiol</t>
  </si>
  <si>
    <t>10.1016/j.ijcard.2014.12.146</t>
  </si>
  <si>
    <t>The efficacy of ranibizumab treatment in clinical practice in patients with the wet form of age-related macular degeneration. The results of the Czech National Registry</t>
  </si>
  <si>
    <t>Chrapek O, Jarkovsky J, Studnicka J, Sin M, Kolar P, Jirkova B, Dusek L, Pitrova S, Rehak J.</t>
  </si>
  <si>
    <t>Biomed Pap Med Fac Univ Palacky Olomouc Czech Repub. 2015 Sep;159(3):407-12. doi: 10.5507/bp.2015.017. Epub 2015 Apr 24.</t>
  </si>
  <si>
    <t>Chrapek O</t>
  </si>
  <si>
    <t>Biomed Pap Med Fac Univ Palacky Olomouc Czech Repub</t>
  </si>
  <si>
    <t>10.5507/bp.2015.017</t>
  </si>
  <si>
    <t>Increased fall risk in patients with neovascular age-related macular degeneration: a three-year follow-up study</t>
  </si>
  <si>
    <t>Chung SD, Hu CC, Lin HC, Kao LT, Huang CC.</t>
  </si>
  <si>
    <t>Acta Ophthalmol. 2017 Dec;95(8):e800-e801. doi: 10.1111/aos.13281. Epub 2016 Dec 21.</t>
  </si>
  <si>
    <t>Chung SD</t>
  </si>
  <si>
    <t>10.1111/aos.13281</t>
  </si>
  <si>
    <t>Comparison of visual outcomes between therapy choices and subtypes of polypoidal choroidal vasculopathy (PCV) in Taiwan: a real-world study</t>
  </si>
  <si>
    <t>Yeung L, Lai CC, Chen SN, Cheng CK, Yang CM, Hsieh YT, Tsai A, Yang CH.</t>
  </si>
  <si>
    <t>Sci Rep. 2021 Jan 11;11(1):470. doi: 10.1038/s41598-020-80731-1.</t>
  </si>
  <si>
    <t>Yeung L</t>
  </si>
  <si>
    <t>PMC7801625</t>
  </si>
  <si>
    <t>10.1038/s41598-020-80731-1</t>
  </si>
  <si>
    <t>Different hereditary contribution of the CFH gene between polypoidal choroidal vasculopathy and age-related macular degeneration in Chinese Han people</t>
  </si>
  <si>
    <t>Huang L, Li Y, Guo S, Sun Y, Zhang C, Bai Y, Li S, Yang F, Zhao M, Wang B, Yu W, Zhao M, Khor CC, Li X.</t>
  </si>
  <si>
    <t>Invest Ophthalmol Vis Sci. 2014 Apr 17;55(4):2534-8. doi: 10.1167/iovs.13-13437.</t>
  </si>
  <si>
    <t>Huang L</t>
  </si>
  <si>
    <t>10.1167/iovs.13-13437</t>
  </si>
  <si>
    <t>Misclassification can explain most apparent regression of age-related macular degeneration: results from multistate models with misclassification</t>
  </si>
  <si>
    <t>Invest Ophthalmol Vis Sci. 2014 Mar 20;55(3):1780-6. doi: 10.1167/iovs.13-12375.</t>
  </si>
  <si>
    <t>PMC3968926</t>
  </si>
  <si>
    <t>10.1167/iovs.13-12375</t>
  </si>
  <si>
    <t>[Neovascular recurrences in 42 treatment-naive eyes with neovascular age-related macular degeneration (AMD) followed for over 2 years]</t>
  </si>
  <si>
    <t>Bodénès F, Massé H, Lebreton O, Weber M.</t>
  </si>
  <si>
    <t>J Fr Ophtalmol. 2021 May;44(5):626-631. doi: 10.1016/j.jfo.2020.08.030. Epub 2021 Apr 8.</t>
  </si>
  <si>
    <t>Bodénès F</t>
  </si>
  <si>
    <t>10.1016/j.jfo.2020.08.030</t>
  </si>
  <si>
    <t>No association of age-related maculopathy susceptibility protein 2/HtrA serine peptidase 1 or complement factor H polymorphisms with early age-related maculopathy in a Chinese cohort</t>
  </si>
  <si>
    <t>Chen JH, Yang Y, Zheng Y, Qiu M, Xie M, Lin W, Zhang M, Pang CP, Chen H.</t>
  </si>
  <si>
    <t>Mol Vis. 2013 May 1;19:944-54. Print 2013.</t>
  </si>
  <si>
    <t>Chen JH</t>
  </si>
  <si>
    <t>PMC3654849</t>
  </si>
  <si>
    <t>Prevalence of Ocular Diseases in Human Donor Eyes in New Zealand: A Study Based on Clinical and Histological Imaging</t>
  </si>
  <si>
    <t>Kanduri S.</t>
  </si>
  <si>
    <t>Nepal J Ophthalmol. 2021 Jul;13(24):77-94. doi: 10.3126/nepjoph.v13i2.30045.</t>
  </si>
  <si>
    <t>Kanduri S</t>
  </si>
  <si>
    <t>10.3126/nepjoph.v13i2.30045</t>
  </si>
  <si>
    <t>Differential associations of myopia with major age-related eye diseases: the Singapore Indian Eye Study</t>
  </si>
  <si>
    <t>Number of incident cases of the main eye diseases of ageing in the UK Biobank cohort, projected over a 25-year period from time of recruitment</t>
  </si>
  <si>
    <t>Desai P, Minassian DC, Reidy A, Allen N, Sudlow C.</t>
  </si>
  <si>
    <t>Br J Ophthalmol. 2018 Nov;102(11):1533-1537. doi: 10.1136/bjophthalmol-2017-311289. Epub 2018 Feb 6.</t>
  </si>
  <si>
    <t>Desai P</t>
  </si>
  <si>
    <t>10.1136/bjophthalmol-2017-311289</t>
  </si>
  <si>
    <t>Rate of misdiagnosis and clinical usefulness of the correct diagnosis in exudative neovascular maculopathy secondary to AMD versus pachychoroid disease</t>
  </si>
  <si>
    <t>Borrelli E, Battista M, Gelormini F, Sacconi R, Querques L, Vella G, Viganò C, Bandello F, Querques G.</t>
  </si>
  <si>
    <t>Sci Rep. 2020 Nov 23;10(1):20344. doi: 10.1038/s41598-020-77566-1.</t>
  </si>
  <si>
    <t>Borrelli E</t>
  </si>
  <si>
    <t>PMC7684296</t>
  </si>
  <si>
    <t>10.1038/s41598-020-77566-1</t>
  </si>
  <si>
    <t>[Increase in examinations for cataracts, glaucoma, diabetic retinopathy and age-related macular degeneration : Comparative cross-sectional study between 2010 and 1997 in ophthalmological practices]</t>
  </si>
  <si>
    <t>Bertram B, Gante C, Hilgers RD.</t>
  </si>
  <si>
    <t>Ophthalmologe. 2014 Aug;111(8):757-64. doi: 10.1007/s00347-013-2966-z.</t>
  </si>
  <si>
    <t>Bertram B</t>
  </si>
  <si>
    <t>10.1007/s00347-013-2966-z</t>
  </si>
  <si>
    <t>[National survey on the prevalence and causes of blindness in Peru]</t>
  </si>
  <si>
    <t>Campos B, Cerrate A, Montjoy E, Dulanto Gomero V, Gonzales C, Tecse A, Pariamachi A, Lansingh VC, Dulanto Reinoso V, Minaya Barba J, Silva JC, Limburg H.</t>
  </si>
  <si>
    <t>Rev Panam Salud Publica. 2014 Nov;36(5):283-9.</t>
  </si>
  <si>
    <t>Campos B</t>
  </si>
  <si>
    <t>Rev Panam Salud Publica</t>
  </si>
  <si>
    <t>Increased risk of depressive disorder following a diagnosis of neovascular age-related macular degeneration</t>
  </si>
  <si>
    <t>Chung SD, Ho JD, Hwa P, Lee HC, Lin HC.</t>
  </si>
  <si>
    <t>Acta Ophthalmol. 2015 Mar;93(2):e176-7. doi: 10.1111/aos.12478. Epub 2015 Jan 14.</t>
  </si>
  <si>
    <t>10.1111/aos.12478</t>
  </si>
  <si>
    <t>Clinical profile and demographic distribution of Stargardt disease phenotypes: An Electronic medical record-driven big data analytics from a multitier eye care network</t>
  </si>
  <si>
    <t>Das AV, Venugopal R, Takkar B, Sharma S, Balakrishnan N, Narayanan R, Parameswarappa D, Padhy SK.</t>
  </si>
  <si>
    <t>Indian J Ophthalmol. 2023 Oct;71(10):3407-3411. doi: 10.4103/IJO.IJO_3290_22.</t>
  </si>
  <si>
    <t>Das AV</t>
  </si>
  <si>
    <t>PMC10683681</t>
  </si>
  <si>
    <t>10.4103/IJO.IJO_3290_22</t>
  </si>
  <si>
    <t>Re: Zarubina et al.: Prevalence of subretinal drusenoid deposits in older persons with and without age-related macular degeneration, by multimodal imaging (Ophthalmology 2016;123:1090-1100)</t>
  </si>
  <si>
    <t>Mathis T, De Bats F, Mauget-Faÿsse M, Denis P, Kodjikian L.</t>
  </si>
  <si>
    <t>Ophthalmology. 2017 Feb;124(2):e19-e20. doi: 10.1016/j.ophtha.2016.05.014.</t>
  </si>
  <si>
    <t>Mathis T</t>
  </si>
  <si>
    <t>10.1016/j.ophtha.2016.05.014</t>
  </si>
  <si>
    <t>Polypoidal choroidal vasculopathy in Caucasian patients with presumed neovascular age-related macular degeneration and poor ranibizumab response</t>
  </si>
  <si>
    <t>Hatz K, Prünte C.</t>
  </si>
  <si>
    <t>Br J Ophthalmol. 2014 Feb;98(2):188-94. doi: 10.1136/bjophthalmol-2013-303444. Epub 2013 Nov 18.</t>
  </si>
  <si>
    <t>Hatz K</t>
  </si>
  <si>
    <t>PMC3913166</t>
  </si>
  <si>
    <t>10.1136/bjophthalmol-2013-303444</t>
  </si>
  <si>
    <t>Guideline-adherent aspirin use in individuals with age-related macular degeneration</t>
  </si>
  <si>
    <t>Ramaswamy SG, Greenberg PB, Krzystolik MG.</t>
  </si>
  <si>
    <t>J Am Geriatr Soc. 2013 Jun;61(6):1033-1034. doi: 10.1111/jgs.12284.</t>
  </si>
  <si>
    <t>Ramaswamy SG</t>
  </si>
  <si>
    <t>10.1111/jgs.12284</t>
  </si>
  <si>
    <t>There is no relation between the occurrence of proliferative vitreoretinopathy and the location of the donor site after transplantation of a free autologous retinal pigment epithelium-choroid graft</t>
  </si>
  <si>
    <t>van Zeeburg EJ, Maaijwee K, van Meurs JC.</t>
  </si>
  <si>
    <t>Acta Ophthalmol. 2014 May;92(3):228-31. doi: 10.1111/aos.12178. Epub 2013 Jul 26.</t>
  </si>
  <si>
    <t>van Zeeburg EJ</t>
  </si>
  <si>
    <t>10.1111/aos.12178</t>
  </si>
  <si>
    <t>[Regional Differences in the Care of Patients with Neovascular Age-Related Macular Degeneration, Based on the Non-Interventional OCEAN Study]</t>
  </si>
  <si>
    <t>Ziemssen F, Hufenbach U, Wiedon A, Scheffler M, Bertelmann T.</t>
  </si>
  <si>
    <t>Klin Monbl Augenheilkd. 2016 Dec;233(12):1367-1377. doi: 10.1055/s-0042-100472. Epub 2016 Jul 25.</t>
  </si>
  <si>
    <t>Ziemssen F</t>
  </si>
  <si>
    <t>10.1055/s-0042-100472</t>
  </si>
  <si>
    <t>Relationship between macular and retinal diseases with prevalent atrial fibrillation - an analysis of the Australian Heart Eye Study</t>
  </si>
  <si>
    <t>Phan K, Mitchell P, Liew G, Wang SB, Plant AJ, Thiagalingam A, Burlutsky G, Gopinath B.</t>
  </si>
  <si>
    <t>Int J Cardiol. 2015 Jan 15;178:96-8. doi: 10.1016/j.ijcard.2014.10.102. Epub 2014 Oct 22.</t>
  </si>
  <si>
    <t>10.1016/j.ijcard.2014.10.102</t>
  </si>
  <si>
    <t>Myopia and Nutrient Associations with Age-Related Eye Diseases in Korean Adults: A Cross-Sectional KNHANES Study</t>
  </si>
  <si>
    <t>Kim JM, Choi YJ.</t>
  </si>
  <si>
    <t>Nutrients. 2024 Apr 25;16(9):1276. doi: 10.3390/nu16091276.</t>
  </si>
  <si>
    <t>Kim JM</t>
  </si>
  <si>
    <t>PMC11085160</t>
  </si>
  <si>
    <t>10.3390/nu16091276</t>
  </si>
  <si>
    <t>COLORADO AGE-RELATED MACULAR DEGENERATION REGISTRY: Design and Clinical Risk Factors of the Cohort</t>
  </si>
  <si>
    <t>Lynch AM, Patnaik JL, Cathcart JN, Mathias MT, Siringo FS, Lacey Echalier E, Wagner BD, Oliver SCN, Pecen PE, Olson JL, Fine SL, Palestine AG, Mandava N.</t>
  </si>
  <si>
    <t>Retina. 2019 Apr;39(4):656-663. doi: 10.1097/IAE.0000000000002023.</t>
  </si>
  <si>
    <t>Lynch AM</t>
  </si>
  <si>
    <t>10.1097/IAE.0000000000002023</t>
  </si>
  <si>
    <t>A study of the vitreoretinal interface in patients with age-related macular degeneration</t>
  </si>
  <si>
    <t>Martins Mde F, Volpatto E, Emery P, Serracarbassa PD.</t>
  </si>
  <si>
    <t>Arq Bras Oftalmol. 2016 Feb;79(1):4-8. doi: 10.5935/0004-2749.20160003.</t>
  </si>
  <si>
    <t>Martins Mde F</t>
  </si>
  <si>
    <t>10.5935/0004-2749.20160003</t>
  </si>
  <si>
    <t>Religiousness, Anxiety and Depression in Patients with Glaucoma, Age-Related Macular Degeneration and Diabetic Retinopathy</t>
  </si>
  <si>
    <t>Gusar I, Čanović S, Ljubičić M, Šare S, Perić S, Caktaš IL, Kovačević P, Paštar Z, Konjevoda S.</t>
  </si>
  <si>
    <t>Psychiatr Danub. 2021 Spring-Summer;33(Suppl 4):965-973.</t>
  </si>
  <si>
    <t>Gusar I</t>
  </si>
  <si>
    <t>Psychiatr Danub</t>
  </si>
  <si>
    <t>PROGNOSTIC VALUE OF SHAPE-DESCRIPTIVE FACTORS FOR THE PROGRESSION OF GEOGRAPHIC ATROPHY SECONDARY TO AGE-RELATED MACULAR DEGENERATION</t>
  </si>
  <si>
    <t>Pfau M, Lindner M, Goerdt L, Thiele S, Nadal J, Schmid M, Schmitz-Valckenberg S, Sadda SR, Holz FG, Fleckenstein M; Fundus Autofluorescence in Age-Related Macular Degeneration Study Group.</t>
  </si>
  <si>
    <t>Retina. 2019 Aug;39(8):1527-1540. doi: 10.1097/IAE.0000000000002206.</t>
  </si>
  <si>
    <t>Pfau M</t>
  </si>
  <si>
    <t>10.1097/IAE.0000000000002206</t>
  </si>
  <si>
    <t>Non-steroidal Anti-inflammatory Drug Use and Risk of Age-Related Macular Degeneration in the California Teachers Study</t>
  </si>
  <si>
    <t>Xu X, Ritz B, Coleman AL, Liew Z, Deapen D, Lee E, Bernstein L, Pinder R, Marshall SF, Heck JE.</t>
  </si>
  <si>
    <t>Drugs Aging. 2021 Sep;38(9):817-828. doi: 10.1007/s40266-021-00885-z. Epub 2021 Jul 26.</t>
  </si>
  <si>
    <t>PMC8419134</t>
  </si>
  <si>
    <t>NIHMS1737009</t>
  </si>
  <si>
    <t>10.1007/s40266-021-00885-z</t>
  </si>
  <si>
    <t>Study protocol on prevalence of non-exudative macular neovascularisation and its contribution to prediction of exudation in fellow eyes with unilateral exudative AMD (EYE-NEON)</t>
  </si>
  <si>
    <t>Thottarath S, Chandra S, Gurudas S, Tsai WS, Giani A, De Cock E, Yamaguchi TCN, Sivaprasad S; EYENEON Study Group.</t>
  </si>
  <si>
    <t>Eye (Lond). 2023 Oct;37(14):3004-3008. doi: 10.1038/s41433-023-02460-9. Epub 2023 Mar 7.</t>
  </si>
  <si>
    <t>Thottarath S</t>
  </si>
  <si>
    <t>PMC10516882</t>
  </si>
  <si>
    <t>10.1038/s41433-023-02460-9</t>
  </si>
  <si>
    <t>Near-infrared fundus autofluorescence in early age-related macular degeneration</t>
  </si>
  <si>
    <t>Battaglia Parodi M, Iacono P, Papayannis A, Alto G, Buzzotta A, Arrigo A, Cicinelli MV, Bandello F.</t>
  </si>
  <si>
    <t>Eur J Ophthalmol. 2020 Nov;30(6):1448-1453. doi: 10.1177/1120672119885047. Epub 2019 Oct 29.</t>
  </si>
  <si>
    <t>Battaglia Parodi M</t>
  </si>
  <si>
    <t>10.1177/1120672119885047</t>
  </si>
  <si>
    <t>3 (retracted)</t>
    <phoneticPr fontId="18" type="noConversion"/>
  </si>
  <si>
    <t>A comparison of risk factors for age-related macular degeneration and polypoidal choroidal vasculopathy in Chinese patients</t>
  </si>
  <si>
    <t>Chen XL, Hu QR, Bai YJ, Deng Y, Wang HW, Liu S, Wang YL, Yue YK.</t>
  </si>
  <si>
    <t>Graefes Arch Clin Exp Ophthalmol. 2018 Aug;256(8):1449-1457. doi: 10.1007/s00417-018-4020-y. Epub 2018 Jun 1.</t>
  </si>
  <si>
    <t>Chen XL</t>
  </si>
  <si>
    <t>10.1007/s00417-018-4020-y</t>
  </si>
  <si>
    <t>The Association of Antibiotic Use and the Odds of a New-Onset ICD Code Diagnosis of Age-Related Macular Degeneration: A Large National Case-Control Study</t>
  </si>
  <si>
    <t>Moir J, Hyman M, Wang J, Flores A, Skondra D.</t>
  </si>
  <si>
    <t>Invest Ophthalmol Vis Sci. 2023 Sep 1;64(12):14. doi: 10.1167/iovs.64.12.14.</t>
  </si>
  <si>
    <t>Moir J</t>
  </si>
  <si>
    <t>PMC10500369</t>
  </si>
  <si>
    <t>10.1167/iovs.64.12.14</t>
  </si>
  <si>
    <t>Reticular Pseudodrusen and Their Association with Age-Related Macular Degeneration: The Melbourne Collaborative Cohort Study</t>
  </si>
  <si>
    <t>Finger RP, Chong E, McGuinness MB, Robman LD, Aung KZ, Giles G, Baird PN, Guymer RH.</t>
  </si>
  <si>
    <t>Ophthalmology. 2016 Mar;123(3):599-608. doi: 10.1016/j.ophtha.2015.10.029. Epub 2015 Dec 8.</t>
  </si>
  <si>
    <t>10.1016/j.ophtha.2015.10.029</t>
  </si>
  <si>
    <t>Characteristics of Submacular Hemorrhages in Age-Related Macular Degeneration</t>
  </si>
  <si>
    <t>Kim JH, Chang YS, Kim JW, Kim CG.</t>
  </si>
  <si>
    <t>Optom Vis Sci. 2017 May;94(5):556-563. doi: 10.1097/OPX.0000000000001066.</t>
  </si>
  <si>
    <t>10.1097/OPX.0000000000001066</t>
  </si>
  <si>
    <t>Characterization of stargardt disease using polarization-sensitive optical coherence tomography and fundus autofluorescence imaging</t>
  </si>
  <si>
    <t>Ritter M, Zotter S, Schmidt WM, Bittner RE, Deak GG, Pircher M, Sacu S, Hitzenberger CK, Schmidt-Erfurth UM; Macula Study Group Vienna.</t>
  </si>
  <si>
    <t>Invest Ophthalmol Vis Sci. 2013 Sep 27;54(9):6416-25. doi: 10.1167/iovs.12-11550.</t>
  </si>
  <si>
    <t>Ritter M</t>
  </si>
  <si>
    <t>10.1167/iovs.12-11550</t>
  </si>
  <si>
    <t>Incidence and prevalence of neovascular age-related macular degeneration: 15-year epidemiological study in a population-based cohort in Finland</t>
  </si>
  <si>
    <t>Korva-Gurung I, Kubin AM, Ohtonen P, Hautala N.</t>
  </si>
  <si>
    <t>Ann Med. 2023 Dec;55(1):2222545. doi: 10.1080/07853890.2023.2222545.</t>
  </si>
  <si>
    <t>Korva-Gurung I</t>
  </si>
  <si>
    <t>Ann Med</t>
  </si>
  <si>
    <t>PMC10262804</t>
  </si>
  <si>
    <t>10.1080/07853890.2023.2222545</t>
  </si>
  <si>
    <t>Frequency and risk factors of non-retinopathy ocular conditions in people with diabetes: the Singapore Malay Eye Study</t>
  </si>
  <si>
    <t>Chiang PP, Lamoureux EL, Zheng Y, Tay WT, Mitchell P, Wang JJ, Wong TY.</t>
  </si>
  <si>
    <t>Diabet Med. 2013 Feb;30(2):e32-40. doi: 10.1111/dme.12053.</t>
  </si>
  <si>
    <t>Chiang PP</t>
  </si>
  <si>
    <t>10.1111/dme.12053</t>
  </si>
  <si>
    <t>Five-year treatment outcomes following intravitreal ranibizumab injections for neovascular age-related macular degeneration in Japanese patients</t>
  </si>
  <si>
    <t>Wada I, Oshima Y, Shiose S, Kano K, Nakao S, Kaizu Y, Yoshida S, Ishibashi T, Sonoda KH.</t>
  </si>
  <si>
    <t>Graefes Arch Clin Exp Ophthalmol. 2019 Jul;257(7):1411-1418. doi: 10.1007/s00417-019-04361-8. Epub 2019 May 22.</t>
  </si>
  <si>
    <t>Wada I</t>
  </si>
  <si>
    <t>10.1007/s00417-019-04361-8</t>
  </si>
  <si>
    <t>Prevalence and associated health and lifestyle factors of myopic maculopathy in northern China: the Kailuan eye study</t>
  </si>
  <si>
    <t>Wang H, Zhou J, Wang YX, Wang Q, Yan Y, Yang X, Yang J, Zhou W, Nie Z, Shi X, Ji H, Zhang Y, Shi X, Wei WB.</t>
  </si>
  <si>
    <t>BMC Ophthalmol. 2023 Apr 24;23(1):176. doi: 10.1186/s12886-023-02896-3.</t>
  </si>
  <si>
    <t>Wang H</t>
  </si>
  <si>
    <t>PMC10123981</t>
  </si>
  <si>
    <t>10.1186/s12886-023-02896-3</t>
  </si>
  <si>
    <t>Association between vascular endothelial growth factor +936 C/T gene polymorphism and age-related macular degeneration</t>
  </si>
  <si>
    <t>Jiang Y, Liang G, Wang L, Jiang J, Du G, Huang Y.</t>
  </si>
  <si>
    <t>J Int Med Res. 2013 Apr;41(2):317-24. doi: 10.1177/0300060513475570. Epub 2013 Feb 5.</t>
  </si>
  <si>
    <t>Jiang Y</t>
  </si>
  <si>
    <t>J Int Med Res</t>
  </si>
  <si>
    <t>10.1177/0300060513475570</t>
  </si>
  <si>
    <t>Hormone Therapy as a Protective Factor for Age-Related Macular Degeneration</t>
  </si>
  <si>
    <t>Patnaik JL, Lynch AM, Wagner BD, Echalier EL, Kohrt WM, Mathias MT, Siringo FS, Palestine AG, Mandava N.</t>
  </si>
  <si>
    <t>Ophthalmic Epidemiol. 2020 Apr;27(2):148-154. doi: 10.1080/09286586.2019.1701041. Epub 2019 Dec 8.</t>
  </si>
  <si>
    <t>Patnaik JL</t>
  </si>
  <si>
    <t>10.1080/09286586.2019.1701041</t>
  </si>
  <si>
    <t>Awareness of Age-related Macular Degeneration and Its Risk Factors among Beijing Residents in China</t>
  </si>
  <si>
    <t>Zhang CX, Zhang GM, Ma N, Xia S, Yang JY, Chen YX.</t>
  </si>
  <si>
    <t>Chin Med J (Engl). 2017 Jan 20;130(2):155-159. doi: 10.4103/0366-6999.197994.</t>
  </si>
  <si>
    <t>Zhang CX</t>
  </si>
  <si>
    <t>Chin Med J (Engl)</t>
  </si>
  <si>
    <t>PMC5282671</t>
  </si>
  <si>
    <t>10.4103/0366-6999.197994</t>
  </si>
  <si>
    <t>[Requirements for low vision magnification aids in age-related macular degeneration: Data from the Tübingen low vision clinic (comparison of 2007-2011 with 1999-2005)]</t>
  </si>
  <si>
    <t>Altpeter EK, Nguyen NX.</t>
  </si>
  <si>
    <t>Ophthalmologe. 2015 Nov;112(11):923-8. doi: 10.1007/s00347-015-0062-2.</t>
  </si>
  <si>
    <t>Altpeter EK</t>
  </si>
  <si>
    <t>10.1007/s00347-015-0062-2</t>
  </si>
  <si>
    <t>Changes of Drusen Number and Central Retinal Thickness in Age-Related Macular Degeneration Patients Over Two Years</t>
  </si>
  <si>
    <t>Mandić K, Vukojević N, Jukić T, Katušić D, Juri Mandić J.</t>
  </si>
  <si>
    <t>Acta Clin Croat. 2016 Sep;55(3):354-359. doi: 10.20471/acc.2016.55.03.02.</t>
  </si>
  <si>
    <t>Mandić K</t>
  </si>
  <si>
    <t>Acta Clin Croat</t>
  </si>
  <si>
    <t>10.20471/acc.2016.55.03.02</t>
  </si>
  <si>
    <t>Prediction of age-related macular degeneration in the general population: the Three Continent AMD Consortium</t>
  </si>
  <si>
    <t>Buitendijk GHS, Rochtchina E, Myers C, van Duijn CM, Lee KE, Klein BEK, Meuer SM, de Jong PTVM, Holliday EG, Tan AG, Uitterlinden AG, Sivakumaran TS, Attia J, Hofman A, Mitchell P, Vingerling JR, Iyengar SK, Janssens ACJW, Wang JJ, Klein R, Klaver CCW.</t>
  </si>
  <si>
    <t>Ophthalmology. 2013 Dec;120(12):2644-2655. doi: 10.1016/j.ophtha.2013.07.053. Epub 2013 Oct 10.</t>
  </si>
  <si>
    <t>Buitendijk GHS</t>
  </si>
  <si>
    <t>PMC3986722</t>
  </si>
  <si>
    <t>NIHMS513526</t>
  </si>
  <si>
    <t>10.1016/j.ophtha.2013.07.053</t>
  </si>
  <si>
    <t>TNFRSF10A-LOC389641 rs13278062 but not REST-C4orf14-POLR2B-IGFBP7 rs1713985 was found associated with age-related macular degeneration in a Chinese population</t>
  </si>
  <si>
    <t>Sun Y, Li S, Li H, Yang F, Bai Y, Zhao M, Guo J, Zhao M, Zhou P, Khor CC, Huang L, Li X.</t>
  </si>
  <si>
    <t>Invest Ophthalmol Vis Sci. 2013 Dec 17;54(13):8199-203. doi: 10.1167/iovs.13-12867.</t>
  </si>
  <si>
    <t>Sun Y</t>
  </si>
  <si>
    <t>10.1167/iovs.13-12867</t>
  </si>
  <si>
    <t>Incidence and characteristics of neovascularization in fellow eyes of Japanese patients with unilateral retinal angiomatous proliferation</t>
  </si>
  <si>
    <t>Sawa M, Ueno C, Gomi F, Nishida K.</t>
  </si>
  <si>
    <t>Retina. 2014 Apr;34(4):761-7. doi: 10.1097/01.iae.0000434566.57189.37.</t>
  </si>
  <si>
    <t>Sawa M</t>
  </si>
  <si>
    <t>10.1097/01.iae.0000434566.57189.37</t>
  </si>
  <si>
    <t>Extramacular Drusen and Progression of Age-Related Macular Degeneration: Age Related Eye Disease Study 2 Report 30</t>
  </si>
  <si>
    <t>Domalpally A, Xing B, Pak JW, Agrón E, Ferris FL 3rd, Clemons TE, Chew EY.</t>
  </si>
  <si>
    <t>Ophthalmol Retina. 2023 Feb;7(2):111-117. doi: 10.1016/j.oret.2022.08.001. Epub 2022 Aug 6.</t>
  </si>
  <si>
    <t>PMC9899297</t>
  </si>
  <si>
    <t>NIHMS1828571</t>
  </si>
  <si>
    <t>10.1016/j.oret.2022.08.001</t>
  </si>
  <si>
    <t>Kernt M, Wolf A, Kampik A.</t>
  </si>
  <si>
    <t>MMW Fortschr Med. 2013 Feb 7;155(2):43-5; quiz 46-7. doi: 10.1007/s15006-013-0351-0.</t>
  </si>
  <si>
    <t>Kernt M</t>
  </si>
  <si>
    <t>10.1007/s15006-013-0351-0</t>
  </si>
  <si>
    <t>Metabolomic-derived endotypes of age-related macular degeneration (AMD): a step towards identification of disease subgroups</t>
  </si>
  <si>
    <t>Mendez K, Lains I, Kelly RS, Gil J, Silva R, Miller J, Vavvas DG, Kim I, Miller J, Liang L, Lasky-Su JA, Husain D.</t>
  </si>
  <si>
    <t>Sci Rep. 2024 May 27;14(1):12145. doi: 10.1038/s41598-024-59045-z.</t>
  </si>
  <si>
    <t>Mendez K</t>
  </si>
  <si>
    <t>PMC11130126</t>
  </si>
  <si>
    <t>10.1038/s41598-024-59045-z</t>
  </si>
  <si>
    <t>Angiotensin-converting enzyme inhibitors and risk of age-related macular degeneration in individuals with hypertension</t>
  </si>
  <si>
    <t>Subramanian A, Han D, Braithwaite T, Thayakaran R, Zemedikun DT, Gokhale KM, Lee WH, Coker J, Keane PA, Denniston AK, Nirantharakumar K, Azoulay L, Adderley NJ.</t>
  </si>
  <si>
    <t>Br J Clin Pharmacol. 2022 Sep;88(9):4199-4210. doi: 10.1111/bcp.15366. Epub 2022 May 11.</t>
  </si>
  <si>
    <t>Subramanian A</t>
  </si>
  <si>
    <t>Br J Clin Pharmacol</t>
  </si>
  <si>
    <t>PMC9541840</t>
  </si>
  <si>
    <t>10.1111/bcp.15366</t>
  </si>
  <si>
    <t>Genetic evidence for role of carotenoids in age-related macular degeneration in the Carotenoids in Age-Related Eye Disease Study (CAREDS)</t>
  </si>
  <si>
    <t>Meyers KJ, Mares JA, Igo RP Jr, Truitt B, Liu Z, Millen AE, Klein M, Johnson EJ, Engelman CD, Karki CK, Blodi B, Gehrs K, Tinker L, Wallace R, Robinson J, LeBlanc ES, Sarto G, Bernstein PS, SanGiovanni JP, Iyengar SK.</t>
  </si>
  <si>
    <t>Invest Ophthalmol Vis Sci. 2014 Jan 29;55(1):587-99. doi: 10.1167/iovs.13-13216.</t>
  </si>
  <si>
    <t>PMC3908680</t>
  </si>
  <si>
    <t>10.1167/iovs.13-13216</t>
  </si>
  <si>
    <t>Lipid profile and future risk of exudative age-related macular degeneration development: a nationwide cohort study from South Korea</t>
  </si>
  <si>
    <t>Hwang S, Kang SW, Choi J, Son KY, Lim DH, Shin DW, Kim K, Kim SJ.</t>
  </si>
  <si>
    <t>Sci Rep. 2022 Nov 5;12(1):18777. doi: 10.1038/s41598-022-23607-w.</t>
  </si>
  <si>
    <t>PMC9637211</t>
  </si>
  <si>
    <t>10.1038/s41598-022-23607-w</t>
  </si>
  <si>
    <t>Rare and Common Genetic Variants, Smoking, and Body Mass Index: Progression and Earlier Age of Developing Advanced Age-Related Macular Degeneration</t>
  </si>
  <si>
    <t>Seddon JM, Widjajahakim R, Rosner B.</t>
  </si>
  <si>
    <t>Invest Ophthalmol Vis Sci. 2020 Dec 1;61(14):32. doi: 10.1167/iovs.61.14.32.</t>
  </si>
  <si>
    <t>PMC7774056</t>
  </si>
  <si>
    <t>10.1167/iovs.61.14.32</t>
  </si>
  <si>
    <t>Visualization of Dietary Patterns and Their Associations With Age-Related Macular Degeneration</t>
  </si>
  <si>
    <t>Chiu CJ, Chang ML, Li T, Gensler G, Taylor A.</t>
  </si>
  <si>
    <t>Invest Ophthalmol Vis Sci. 2017 Mar 1;58(3):1404-1410. doi: 10.1167/iovs.16-20454.</t>
  </si>
  <si>
    <t>PMC5361454</t>
  </si>
  <si>
    <t>10.1167/iovs.16-20454</t>
  </si>
  <si>
    <t>Brolucizumab in recalcitrant neovascular age-related macular degeneration-real-world data in Chinese population</t>
  </si>
  <si>
    <t>Weng CC, Chi SC, Lin TC, Huang YM, Chou YB, Hwang DK, Chen SJ.</t>
  </si>
  <si>
    <t>PLoS One. 2024 Apr 2;19(4):e0301096. doi: 10.1371/journal.pone.0301096. eCollection 2024.</t>
  </si>
  <si>
    <t>Weng CC</t>
  </si>
  <si>
    <t>PMC10986944</t>
  </si>
  <si>
    <t>10.1371/journal.pone.0301096</t>
  </si>
  <si>
    <t>Retinal vascular abnormalities in neovascular age-related macular degeneration</t>
  </si>
  <si>
    <t>Jackson TL, Danis RP, Goldbaum M, Slakter JS, Shusterman EM, OʼShaughnessy DJ, Moshfeghi DM.</t>
  </si>
  <si>
    <t>Retina. 2014 Mar;34(3):568-75. doi: 10.1097/IAE.0b013e3182a487be.</t>
  </si>
  <si>
    <t>10.1097/IAE.0b013e3182a487be</t>
  </si>
  <si>
    <t>Disparities in Vision Impairment and Eye Diseases among Early Late-Life Women: The Study of Women's Health Across the Nation, Michigan Site</t>
  </si>
  <si>
    <t>Karvonen-Gutierrez CA, Hood MM, Moroi S, Musch DC, Kumar N, Wood SD.</t>
  </si>
  <si>
    <t>Semin Ophthalmol. 2022 Oct-Nov;37(7-8):887-894. doi: 10.1080/08820538.2022.2072689. Epub 2022 May 25.</t>
  </si>
  <si>
    <t>Karvonen-Gutierrez CA</t>
  </si>
  <si>
    <t>PMC9807405</t>
  </si>
  <si>
    <t>NIHMS1857280</t>
  </si>
  <si>
    <t>10.1080/08820538.2022.2072689</t>
  </si>
  <si>
    <t>Patient-Centered Economic Burden of Exudative Age-Related Macular Degeneration: Retrospective Cohort Study</t>
  </si>
  <si>
    <t>Choi K, Park SJ, Han S, Mun Y, Lee DY, Chang DJ, Kim S, Yoo S, Woo SJ, Park KH, Suh HS.</t>
  </si>
  <si>
    <t>JMIR Public Health Surveill. 2023 Dec 8;9:e49852. doi: 10.2196/49852.</t>
  </si>
  <si>
    <t>Choi K</t>
  </si>
  <si>
    <t>JMIR Public Health Surveill</t>
  </si>
  <si>
    <t>PMC10746973</t>
  </si>
  <si>
    <t>10.2196/49852</t>
  </si>
  <si>
    <t>Prevalence and Associations of Keratoconus Among Children, Adults, and Elderly in the Population-Based Ural Eye Studies</t>
  </si>
  <si>
    <t>Bikbov MM, Kazakbaeva GM, Gilmanshin TR, Iakupova EM, Fakhretdinova AA, Tuliakova AM, Panda-Jonas S, Rusakova IA, Gilemzianova LI, Khakimov DA, Miniazeva LA, Usubov EL, Jonas JB.</t>
  </si>
  <si>
    <t>Asia Pac J Ophthalmol (Phila). 2023 Nov-Dec 01;12(6):591-603. doi: 10.1097/APO.0000000000000639. Epub 2023 Oct 17.</t>
  </si>
  <si>
    <t>10.1097/APO.0000000000000639</t>
  </si>
  <si>
    <t>Consumption of eggs and the 15-year incidence of age-related macular degeneration</t>
  </si>
  <si>
    <t>Gopinath B, Liew G, Tang D, Burlutsky G, Flood VM, Mitchell P.</t>
  </si>
  <si>
    <t>Clin Nutr. 2020 Feb;39(2):580-584. doi: 10.1016/j.clnu.2019.03.009. Epub 2019 Mar 16.</t>
  </si>
  <si>
    <t>Clin Nutr</t>
  </si>
  <si>
    <t>10.1016/j.clnu.2019.03.009</t>
  </si>
  <si>
    <t>The contribution of genetic factors to phenotype and progression of drusen in early age-related macular degeneration</t>
  </si>
  <si>
    <t>Dietzel M, Pauleikhoff D, Arning A, Heimes B, Lommatzsch A, Stoll M, Hense HW.</t>
  </si>
  <si>
    <t>Graefes Arch Clin Exp Ophthalmol. 2014 Aug;252(8):1273-81. doi: 10.1007/s00417-014-2690-7. Epub 2014 Jun 28.</t>
  </si>
  <si>
    <t>10.1007/s00417-014-2690-7</t>
  </si>
  <si>
    <t>The Association of Dietary Lutein plus Zeaxanthin and B Vitamins with Cataracts in the Age-Related Eye Disease Study: AREDS Report No. 37</t>
  </si>
  <si>
    <t>Glaser TS, Doss LE, Shih G, Nigam D, Sperduto RD, Ferris FL 3rd, Agrón E, Clemons TE, Chew EY; Age-Related Eye Disease Study Research Group.</t>
  </si>
  <si>
    <t>Ophthalmology. 2015 Jul;122(7):1471-9. doi: 10.1016/j.ophtha.2015.04.007. Epub 2015 May 9.</t>
  </si>
  <si>
    <t>Glaser TS</t>
  </si>
  <si>
    <t>PMC4485544</t>
  </si>
  <si>
    <t>NIHMS679766</t>
  </si>
  <si>
    <t>10.1016/j.ophtha.2015.04.007</t>
  </si>
  <si>
    <t>Association between dietary consumption of fatty acids and age-related macular degeneration in the National Health and Nutrition Examination Survey</t>
  </si>
  <si>
    <t>Jiang B, Wei X, Cai D, Wang X, Zhou X, Chen F, Shen X, Cao X, Zheng C.</t>
  </si>
  <si>
    <t>Sci Rep. 2024 May 14;14(1):11016. doi: 10.1038/s41598-024-61833-6.</t>
  </si>
  <si>
    <t>PMC11094158</t>
  </si>
  <si>
    <t>10.1038/s41598-024-61833-6</t>
  </si>
  <si>
    <t>Real-world Retinopathy Screening Project (RWRSP)</t>
    <phoneticPr fontId="18" type="noConversion"/>
  </si>
  <si>
    <t>Association of exposure to ultraviolet radiation and warm-season ozone air pollution with incident age-related macular degeneration: A nationwide cohort study in China</t>
  </si>
  <si>
    <t>Qu Y, Jiang Y, Zhang G, Luo H, Hu W, Wu Z, Meng X, Chen R, Jia H, Sun X.</t>
  </si>
  <si>
    <t>Sci Total Environ. 2024 Aug 15;938:173580. doi: 10.1016/j.scitotenv.2024.173580. Epub 2024 May 27.</t>
  </si>
  <si>
    <t>Qu Y</t>
  </si>
  <si>
    <t>Sci Total Environ</t>
  </si>
  <si>
    <t>10.1016/j.scitotenv.2024.173580</t>
  </si>
  <si>
    <t>Risk Factors of Age-Related Macular Degeneration in a Population-Based Study: Results from SHIP-TREND-1 (Study of Health in Pomerania-TREND-1)</t>
  </si>
  <si>
    <t>Lüdtke L, Ittermann T, Großjohann R, Jürgens C, Völzke H, Tost F, Stahl A.</t>
  </si>
  <si>
    <t>Med Sci Monit. 2024 May 4;30:e943140. doi: 10.12659/MSM.943140.</t>
  </si>
  <si>
    <t>PMC11078065</t>
  </si>
  <si>
    <t>10.12659/MSM.943140</t>
  </si>
  <si>
    <t>Macular lesions associated with age-related macular degeneration in pachydrusen eyes</t>
  </si>
  <si>
    <t>Nam SW, Noh H, Yoon JM, Kong M, Ham DI.</t>
  </si>
  <si>
    <t>Eye (Lond). 2024 Mar;38(4):691-697. doi: 10.1038/s41433-023-02752-0. Epub 2023 Sep 29.</t>
  </si>
  <si>
    <t>Nam SW</t>
  </si>
  <si>
    <t>PMC10920860</t>
  </si>
  <si>
    <t>10.1038/s41433-023-02752-0</t>
  </si>
  <si>
    <t>Prevalence of Maculopathy Associated with Long-Term Pentosan Polysulfate Therapy</t>
  </si>
  <si>
    <t>Vora RA, Patel AP, Melles R.</t>
  </si>
  <si>
    <t>Ophthalmology. 2020 Jun;127(6):835-836. doi: 10.1016/j.ophtha.2020.01.017. Epub 2020 Jan 17.</t>
  </si>
  <si>
    <t>Vora RA</t>
  </si>
  <si>
    <t>10.1016/j.ophtha.2020.01.017</t>
  </si>
  <si>
    <t>Optic Disc-Fovea Distance, Axial Length and Parapapillary Zones. The Beijing Eye Study 2011</t>
  </si>
  <si>
    <t>Jonas RA, Wang YX, Yang H, Li JJ, Xu L, Panda-Jonas S, Jonas JB.</t>
  </si>
  <si>
    <t>PLoS One. 2015 Sep 21;10(9):e0138701. doi: 10.1371/journal.pone.0138701. eCollection 2015.</t>
  </si>
  <si>
    <t>Jonas RA</t>
  </si>
  <si>
    <t>PMC4577126</t>
  </si>
  <si>
    <t>10.1371/journal.pone.0138701</t>
  </si>
  <si>
    <t>Risk of Falls and Fractures in Individuals With Cataract, Age-Related Macular Degeneration, or Glaucoma</t>
  </si>
  <si>
    <t>Tsang JY, Wright A, Carr MJ, Dickinson C, Harper RA, Kontopantelis E, Van Staa T, Munford L, Blakeman T, Ashcroft DM.</t>
  </si>
  <si>
    <t>JAMA Ophthalmol. 2024 Feb 1;142(2):96-106. doi: 10.1001/jamaophthalmol.2023.5858.</t>
  </si>
  <si>
    <t>Tsang JY</t>
  </si>
  <si>
    <t>PMC10870181</t>
  </si>
  <si>
    <t>10.1001/jamaophthalmol.2023.5858</t>
  </si>
  <si>
    <t>ASSOCIATION OF PLASMA ω-3 FATTY ACIDS WITH EARLY AGE-RELATED MACULAR DEGENERATION IN THE MULTI-ETHNIC STUDY OF ATHEROSCLEROSIS</t>
  </si>
  <si>
    <t>Karger AB, Guan W, Nomura SO, Weir NL, Klein BEK, Burke GL, Johnson WC, Tsai MY.</t>
  </si>
  <si>
    <t>Retina. 2022 Jul 1;42(7):1384-1391. doi: 10.1097/IAE.0000000000003465.</t>
  </si>
  <si>
    <t>Karger AB</t>
  </si>
  <si>
    <t>PMC9232932</t>
  </si>
  <si>
    <t>NIHMS1784320</t>
  </si>
  <si>
    <t>10.1097/IAE.0000000000003465</t>
  </si>
  <si>
    <t>Treatment response to antioxidants and zinc based on CFH and ARMS2 genetic risk allele number in the Age-Related Eye Disease Study</t>
  </si>
  <si>
    <t>Awh CC, Hawken S, Zanke BW.</t>
  </si>
  <si>
    <t>Ophthalmology. 2015 Jan;122(1):162-9. doi: 10.1016/j.ophtha.2014.07.049. Epub 2014 Sep 4.</t>
  </si>
  <si>
    <t>Awh CC</t>
  </si>
  <si>
    <t>10.1016/j.ophtha.2014.07.049</t>
  </si>
  <si>
    <t>Rod-Mediated Dark Adaptation and Macular Pigment Optical Density in Older Adults with Normal Maculas</t>
  </si>
  <si>
    <t>Zarubina AV, Huisingh CE, Clark ME, Sloan KR, McGwin G Jr, Crosson JN, Curcio CA, Owsley C.</t>
  </si>
  <si>
    <t>Curr Eye Res. 2018 Jul;43(7):913-920. doi: 10.1080/02713683.2018.1460380. Epub 2018 May 1.</t>
  </si>
  <si>
    <t>PMC6102728</t>
  </si>
  <si>
    <t>NIHMS1501686</t>
  </si>
  <si>
    <t>10.1080/02713683.2018.1460380</t>
  </si>
  <si>
    <t>3 (self report)</t>
    <phoneticPr fontId="18" type="noConversion"/>
  </si>
  <si>
    <t>Impact of neovascular age-related macular degeneration: burden of patients receiving therapies in Japan</t>
  </si>
  <si>
    <t>Honda S, Yanagi Y, Koizumi H, Chen Y, Tanaka S, Arimoto M, Imai K.</t>
  </si>
  <si>
    <t>Sci Rep. 2021 Jun 23;11(1):13152. doi: 10.1038/s41598-021-92567-4.</t>
  </si>
  <si>
    <t>PMC8222235</t>
  </si>
  <si>
    <t>10.1038/s41598-021-92567-4</t>
  </si>
  <si>
    <t>Development and Course of Scars in the Comparison of Age-Related Macular Degeneration Treatments Trials</t>
  </si>
  <si>
    <t>Daniel E, Pan W, Ying GS, Kim BJ, Grunwald JE, Ferris FL 3rd, Jaffe GJ, Toth CA, Martin DF, Fine SL, Maguire MG; Comparison of Age-related Macular Degeneration Treatments Trials.</t>
  </si>
  <si>
    <t>Ophthalmology. 2018 Jul;125(7):1037-1046. doi: 10.1016/j.ophtha.2018.01.004. Epub 2018 Feb 14.</t>
  </si>
  <si>
    <t>PMC6015772</t>
  </si>
  <si>
    <t>NIHMS942180</t>
  </si>
  <si>
    <t>10.1016/j.ophtha.2018.01.004</t>
  </si>
  <si>
    <t>Three-Year Outcomes of Neovascular Age-Related Macular Degeneration in Eyes That Do Not Develop Macular Atrophy or Subretinal Fibrosis</t>
  </si>
  <si>
    <t>Gabrielle PH, Nguyen V, Arnold JJ, Bhandari S, Viola F, Tigchelaar-Besling OAM, Garay-Aramburu G, O'Toole L, Cheung CMG, Barthelmes D, Creuzot-Garcher C, Gillies M.</t>
  </si>
  <si>
    <t>Transl Vis Sci Technol. 2021 Nov 1;10(13):5. doi: 10.1167/tvst.10.13.5.</t>
  </si>
  <si>
    <t>PMC8572511</t>
  </si>
  <si>
    <t>10.1167/tvst.10.13.5</t>
  </si>
  <si>
    <t>One-Year Brolucizumab Outcomes in Neovascular Age-Related Macular Degeneration from a Large United States Cohort in the IRIS® Registry</t>
  </si>
  <si>
    <t>MacCumber MW, Wykoff CC, Karcher H, Adiguzel E, Sinha SB, Vishwakarma S, LaPrise A, Igwe F, Freitas R, Ip MS, Zarbin MA.</t>
  </si>
  <si>
    <t>Ophthalmology. 2023 Sep;130(9):937-946. doi: 10.1016/j.ophtha.2023.04.012. Epub 2023 Apr 21.</t>
  </si>
  <si>
    <t>MacCumber MW</t>
  </si>
  <si>
    <t>10.1016/j.ophtha.2023.04.012</t>
  </si>
  <si>
    <t>Genome-Wide Meta-analysis Identifies Risk Loci and Improves Disease Prediction of Age-Related Macular Degeneration</t>
  </si>
  <si>
    <t>He W, Han X, Ong JS, Wu Y, Hewitt AW, Mackey DA, Gharahkhani P, MacGregor S.</t>
  </si>
  <si>
    <t>Ophthalmology. 2024 Jan;131(1):16-29. doi: 10.1016/j.ophtha.2023.08.023. Epub 2023 Aug 25.</t>
  </si>
  <si>
    <t>He W</t>
  </si>
  <si>
    <t>10.1016/j.ophtha.2023.08.023</t>
  </si>
  <si>
    <t>nAMD: optimization of patient care and patient-oriented information with the help of an internet-based survey</t>
  </si>
  <si>
    <t>Schmid A, Bucher F, Liczenczias E, Maslanka Figueroa S, Müller B, Agostini H.</t>
  </si>
  <si>
    <t>Graefes Arch Clin Exp Ophthalmol. 2022 Oct;260(10):3241-3253. doi: 10.1007/s00417-022-05678-7. Epub 2022 May 13.</t>
  </si>
  <si>
    <t>Schmid A</t>
  </si>
  <si>
    <t>PMC9477947</t>
  </si>
  <si>
    <t>10.1007/s00417-022-05678-7</t>
  </si>
  <si>
    <t>Small hard drusen and associated factors in early seniority</t>
  </si>
  <si>
    <t>Belmouhand M, Rothenbuehler SP, Dabbah S, Bjerager J, Sander B, Hjelmborg JB, Dalgård C, Jensen R, Larsen M.</t>
  </si>
  <si>
    <t>PLoS One. 2022 Dec 22;17(12):e0279279. doi: 10.1371/journal.pone.0279279. eCollection 2022.</t>
  </si>
  <si>
    <t>PMC9778563</t>
  </si>
  <si>
    <t>10.1371/journal.pone.0279279</t>
  </si>
  <si>
    <t>Low incidence of choroidal neovascularization following subthreshold diode micropulse laser (SDM) in high-risk AMD</t>
  </si>
  <si>
    <t>Luttrull JK, Sinclair SH, Elmann S, Glaser BM.</t>
  </si>
  <si>
    <t>PLoS One. 2018 Aug 23;13(8):e0202097. doi: 10.1371/journal.pone.0202097. eCollection 2018.</t>
  </si>
  <si>
    <t>PMC6107149</t>
  </si>
  <si>
    <t>10.1371/journal.pone.0202097</t>
  </si>
  <si>
    <t>Anti-VEGF Treatment Strategies for 3 Subtypes of Neovascular Age-Related Macular Degeneration in a Clinical Setting: A Multicenter Cohort Study in Japan</t>
  </si>
  <si>
    <t>Yoneda K, Takeuchi M, Yasukawa T, Terasaki H, Yamamoto Y, Jujo T, Wakuta M, Matsubara H, Mitamura Y, Kato A, Kondo M, Kimura K, Takagi H, Gomi F, Sakamoto T; Japanese Clinical Retinal Study (J-CREST) Group.</t>
  </si>
  <si>
    <t>Ophthalmol Retina. 2023 Oct;7(10):869-878. doi: 10.1016/j.oret.2023.06.002. Epub 2023 Jun 7.</t>
  </si>
  <si>
    <t>Yoneda K</t>
  </si>
  <si>
    <t>10.1016/j.oret.2023.06.002</t>
  </si>
  <si>
    <t>Prevalence and incidence of blindness and other degrees of sight impairment in patients treated for neovascular age-related macular degeneration in a well-defined region of the United Kingdom</t>
  </si>
  <si>
    <t>Buckle M, Lee A, Mohamed Q, Fletcher E, Sallam A, Healy R, Stratton I, Tufail A, Johnston RL.</t>
  </si>
  <si>
    <t>Eye (Lond). 2015 Mar;29(3):403-8. doi: 10.1038/eye.2014.296. Epub 2015 Jan 16.</t>
  </si>
  <si>
    <t>Buckle M</t>
  </si>
  <si>
    <t>PMC4366463</t>
  </si>
  <si>
    <t>10.1038/eye.2014.296</t>
  </si>
  <si>
    <t>[Short-term efficacy and safety of Brolucizumab for neovascular age-related macular degeneration in the Russian Federation]</t>
  </si>
  <si>
    <t>Kulikov AN, Gazizova IR, Maltsev DS, Malafeeva AY, Vasilyev AS, Zhalimova VR.</t>
  </si>
  <si>
    <t>Vestn Oftalmol. 2022;138(3):55-62. doi: 10.17116/oftalma202213803155.</t>
  </si>
  <si>
    <t>Kulikov AN</t>
  </si>
  <si>
    <t>10.17116/oftalma202213803155</t>
  </si>
  <si>
    <t>Association of Ocular Antihypertensive Medications and the Development and Progression of Age-related Macular Degeneration in a U.S. Insurance Claims Database</t>
  </si>
  <si>
    <t>Eton EA, Wubben TJ, Besirli CG, Wang SY.</t>
  </si>
  <si>
    <t>Curr Eye Res. 2021 Jul;46(7):995-1001. doi: 10.1080/02713683.2020.1849731. Epub 2020 Dec 9.</t>
  </si>
  <si>
    <t>Eton EA</t>
  </si>
  <si>
    <t>PMC8187259</t>
  </si>
  <si>
    <t>NIHMS1650210</t>
  </si>
  <si>
    <t>10.1080/02713683.2020.1849731</t>
  </si>
  <si>
    <t>Choroidal signal hypertransmission on optical coherence tomography imaging: Association with development of geographic atrophy in age-related macular degeneration</t>
  </si>
  <si>
    <t>Wu Z, Terheyden JH, Hodgson LAB, Guymer RH.</t>
  </si>
  <si>
    <t>Clin Exp Ophthalmol. 2024 May-Jun;52(4):431-439. doi: 10.1111/ceo.14356. Epub 2024 Jan 29.</t>
  </si>
  <si>
    <t>10.1111/ceo.14356</t>
  </si>
  <si>
    <t>Age-related macular degeneration and the incidence of cardiovascular disease: a systematic review and meta-analysis</t>
  </si>
  <si>
    <t>Wu J, Uchino M, Sastry SM, Schaumberg DA.</t>
  </si>
  <si>
    <t>PLoS One. 2014 Mar 28;9(3):e89600. doi: 10.1371/journal.pone.0089600. eCollection 2014.</t>
  </si>
  <si>
    <t>Wu J</t>
  </si>
  <si>
    <t>PMC3969321</t>
  </si>
  <si>
    <t>10.1371/journal.pone.0089600</t>
  </si>
  <si>
    <t>Medical Compliance of Fibrate and the Decreased Risk of Age-Related Macular Degeneration in Dyslipidemia-Related Diseases: A Population-Based Cohort Study</t>
  </si>
  <si>
    <t>Wang K, Hsieh MJ, Chien HW, Lee CY, Yeh CB, Huang JY, Yang SF.</t>
  </si>
  <si>
    <t>Int J Environ Res Public Health. 2021 Jan 3;18(1):301. doi: 10.3390/ijerph18010301.</t>
  </si>
  <si>
    <t>Wang K</t>
  </si>
  <si>
    <t>PMC7796116</t>
  </si>
  <si>
    <t>10.3390/ijerph18010301</t>
  </si>
  <si>
    <t>Diagnostic accuracy of self-reported age-related macular degeneration in the ASPREE Longitudinal Study of Older Persons</t>
  </si>
  <si>
    <t>McGuinness MB, Robman L, Hodgson LAB, Tran C, Woods RL, Owen AJ, McNeil JJ, Makeyeva G, Abhayaratna WP, Guymer RH.</t>
  </si>
  <si>
    <t>Eye (Lond). 2024 Mar;38(4):698-706. doi: 10.1038/s41433-023-02754-y. Epub 2023 Sep 20.</t>
  </si>
  <si>
    <t>PMC10920750</t>
  </si>
  <si>
    <t>10.1038/s41433-023-02754-y</t>
  </si>
  <si>
    <t>Economic burden of age-related macular degeneration in routine clinical practice: the RAMDEBURS study</t>
  </si>
  <si>
    <t>Ruiz-Moreno JM, Arias L, Abraldes MJ, Montero J, Udaondo P; RAMDEBURS study group.</t>
  </si>
  <si>
    <t>Int Ophthalmol. 2021 Oct;41(10):3427-3436. doi: 10.1007/s10792-021-01906-x. Epub 2021 Jun 10.</t>
  </si>
  <si>
    <t>Ruiz-Moreno JM</t>
  </si>
  <si>
    <t>PMC8450213</t>
  </si>
  <si>
    <t>10.1007/s10792-021-01906-x</t>
  </si>
  <si>
    <t>VISUAL ACUITY IN PSEUDOXANTHOMA ELASTICUM</t>
  </si>
  <si>
    <t>Risseeuw S, Ossewaarde-van Norel J, Klaver CCW, Colijn JM, Imhof SM, van Leeuwen R.</t>
  </si>
  <si>
    <t>Retina. 2019 Aug;39(8):1580-1587. doi: 10.1097/IAE.0000000000002173.</t>
  </si>
  <si>
    <t>Risseeuw S</t>
  </si>
  <si>
    <t>10.1097/IAE.0000000000002173</t>
  </si>
  <si>
    <t>Macular diseases in Ibadan, Nigeria</t>
  </si>
  <si>
    <t>Oluleye TS, Babalola YO, Majekodunmi OI, Ijaduola MA.</t>
  </si>
  <si>
    <t>Niger J Clin Pract. 2021 Mar;24(3):341-344. doi: 10.4103/njcp.njcp_408_20.</t>
  </si>
  <si>
    <t>Oluleye TS</t>
  </si>
  <si>
    <t>10.4103/njcp.njcp_408_20</t>
  </si>
  <si>
    <t>Intersession Repeatability of Structural Biomarkers in Early and Intermediate Age-Related Macular Degeneration: A MACUSTAR Study Report</t>
  </si>
  <si>
    <t>Saßmannshausen M, Thiele S, Behning C, Pfau M, Schmid M, Leal S, Luhmann UFO, Finger RP, Holz FG, Schmitz-Valckenberg S; MACUSTAR Consortium.</t>
  </si>
  <si>
    <t>Transl Vis Sci Technol. 2022 Mar 2;11(3):27. doi: 10.1167/tvst.11.3.27.</t>
  </si>
  <si>
    <t>PMC8963672</t>
  </si>
  <si>
    <t>10.1167/tvst.11.3.27</t>
  </si>
  <si>
    <t>Alzheimer Disease Treatment With Acetylcholinesterase Inhibitors and Incident Age-Related Macular Degeneration</t>
  </si>
  <si>
    <t>Sutton SS, Magagnoli J, Cummings TH, Hardin JW, Ambati J.</t>
  </si>
  <si>
    <t>JAMA Ophthalmol. 2024 Feb 1;142(2):108-114. doi: 10.1001/jamaophthalmol.2023.6014.</t>
  </si>
  <si>
    <t>Sutton SS</t>
  </si>
  <si>
    <t>PMC10767642</t>
  </si>
  <si>
    <t>10.1001/jamaophthalmol.2023.6014</t>
  </si>
  <si>
    <t>The Age-Related Eye Disease 2 Study: Micronutrients in the Treatment of Macular Degeneration</t>
  </si>
  <si>
    <t>Gorusupudi A, Nelson K, Bernstein PS.</t>
  </si>
  <si>
    <t>Adv Nutr. 2017 Jan 17;8(1):40-53. doi: 10.3945/an.116.013177. Print 2017 Jan.</t>
  </si>
  <si>
    <t>Gorusupudi A</t>
  </si>
  <si>
    <t>Adv Nutr</t>
  </si>
  <si>
    <t>PMC5227975</t>
  </si>
  <si>
    <t>10.3945/an.116.013177</t>
  </si>
  <si>
    <t>Age-Related Macular Degeneration in Patients With Chronic Myeloproliferative Neoplasms</t>
  </si>
  <si>
    <t>Bak M, Sørensen TL, Flachs EM, Zwisler AD, Juel K, Frederiksen H, Hasselbalch HC.</t>
  </si>
  <si>
    <t>JAMA Ophthalmol. 2017 Aug 1;135(8):835-843. doi: 10.1001/jamaophthalmol.2017.2011.</t>
  </si>
  <si>
    <t>Bak M</t>
  </si>
  <si>
    <t>PMC5710292</t>
  </si>
  <si>
    <t>10.1001/jamaophthalmol.2017.2011</t>
  </si>
  <si>
    <t>Associations between abnormal rod-mediated dark adaptation and health and functioning in older adults with normal macular health</t>
  </si>
  <si>
    <t>Owsley C, Huisingh C, Jackson GR, Curcio CA, Szalai AJ, Dashti N, Clark M, Rookard K, McCrory MA, Wright TT, Callahan MA, Kline LB, Witherspoon CD, McGwin G Jr.</t>
  </si>
  <si>
    <t>Invest Ophthalmol Vis Sci. 2014 May 22;55(8):4776-89. doi: 10.1167/iovs.14-14502.</t>
  </si>
  <si>
    <t>Owsley C</t>
  </si>
  <si>
    <t>PMC4122017</t>
  </si>
  <si>
    <t>10.1167/iovs.14-14502</t>
  </si>
  <si>
    <t>Dry age-related macular degeneration in the Japanese population</t>
  </si>
  <si>
    <t>Tsujikawa A, Takahashi K, Obata R, Iida T, Yanagi Y, Koizumi H, Yamashita H, Shiraga F, Sakamoto T.</t>
  </si>
  <si>
    <t>Jpn J Ophthalmol. 2022 Jan;66(1):8-13. doi: 10.1007/s10384-021-00892-y. Epub 2021 Dec 27.</t>
  </si>
  <si>
    <t>Tsujikawa A</t>
  </si>
  <si>
    <t>10.1007/s10384-021-00892-y</t>
  </si>
  <si>
    <t>Vision Impairment in CKD Patients: Epidemiology, Mechanisms, Differential Diagnoses, and Prevention</t>
  </si>
  <si>
    <t>Nusinovici S, Sabanayagam C, Teo BW, Tan GSW, Wong TY.</t>
  </si>
  <si>
    <t>Am J Kidney Dis. 2019 Jun;73(6):846-857. doi: 10.1053/j.ajkd.2018.12.047. Epub 2019 Mar 28.</t>
  </si>
  <si>
    <t>Am J Kidney Dis</t>
  </si>
  <si>
    <t>10.1053/j.ajkd.2018.12.047</t>
  </si>
  <si>
    <t>No clinically significant association between CFH and ARMS2 genotypes and response to nutritional supplements: AREDS report number 38</t>
  </si>
  <si>
    <t>Chew EY, Klein ML, Clemons TE, Agrón E, Ratnapriya R, Edwards AO, Fritsche LG, Swaroop A, Abecasis GR; Age-Related Eye Disease Study Research Group.</t>
  </si>
  <si>
    <t>Ophthalmology. 2014 Nov;121(11):2173-80. doi: 10.1016/j.ophtha.2014.05.008. Epub 2014 Jun 26.</t>
  </si>
  <si>
    <t>PMC4253656</t>
  </si>
  <si>
    <t>NIHMS599064</t>
  </si>
  <si>
    <t>10.1016/j.ophtha.2014.05.008</t>
  </si>
  <si>
    <t>Impact of ocular and systemic risk factors on progression of geographic atrophy in age-related macular degeneration</t>
  </si>
  <si>
    <t>Sahinoglu-Keskek N, Sermet F.</t>
  </si>
  <si>
    <t>Photodiagnosis Photodyn Ther. 2021 Mar;33:102171. doi: 10.1016/j.pdpdt.2020.102171. Epub 2021 Jan 2.</t>
  </si>
  <si>
    <t>Sahinoglu-Keskek N</t>
  </si>
  <si>
    <t>Photodiagnosis Photodyn Ther</t>
  </si>
  <si>
    <t>10.1016/j.pdpdt.2020.102171</t>
  </si>
  <si>
    <t>Geographic Atrophy and Choroidal Neovascularization in the Same Eye: A Review</t>
  </si>
  <si>
    <t>Kaszubski P, Ben Ami T, Saade C, Smith RT.</t>
  </si>
  <si>
    <t>Ophthalmic Res. 2016;55(4):185-93. doi: 10.1159/000443209. Epub 2016 Feb 13.</t>
  </si>
  <si>
    <t>Kaszubski P</t>
  </si>
  <si>
    <t>PMC4845740</t>
  </si>
  <si>
    <t>NIHMS771918</t>
  </si>
  <si>
    <t>10.1159/000443209</t>
  </si>
  <si>
    <t>Baseline data from a multicenter, 5-year, prospective cohort study of Japanese age-related macular degeneration: an AMD2000 report</t>
  </si>
  <si>
    <t>Tsujikawa A, Akagi-Kurashige Y, Yuzawa M, Ishibashi T, Nakanishi H, Nakatani E, Teramukai S, Fukushima M, Yoshimura N; AMD2000 Study Group.</t>
  </si>
  <si>
    <t>Jpn J Ophthalmol. 2018 Mar;62(2):127-136. doi: 10.1007/s10384-017-0556-3. Epub 2017 Dec 21.</t>
  </si>
  <si>
    <t>10.1007/s10384-017-0556-3</t>
  </si>
  <si>
    <t>INCIDENCE OF LATE AGE-RELATED MACULAR DEGENERATION IN EYES WITH RETICULAR PSEUDODRUSEN</t>
  </si>
  <si>
    <t>Kong M, Kim S, Ham DI.</t>
  </si>
  <si>
    <t>Retina. 2019 Oct;39(10):1945-1952. doi: 10.1097/IAE.0000000000002263.</t>
  </si>
  <si>
    <t>Kong M</t>
  </si>
  <si>
    <t>10.1097/IAE.0000000000002263</t>
  </si>
  <si>
    <t>PREVALENCE OF POLYPOIDAL CHOROIDAL VASCULOPATHY IN WHITE PATIENTS WITH EXUDATIVE AGE-RELATED MACULAR DEGENERATION: Systematic Review and Meta-Analysis</t>
  </si>
  <si>
    <t>Lorentzen TD, Subhi Y, Sørensen TL.</t>
  </si>
  <si>
    <t>Retina. 2018 Dec;38(12):2363-2371. doi: 10.1097/IAE.0000000000001872.</t>
  </si>
  <si>
    <t>Lorentzen TD</t>
  </si>
  <si>
    <t>10.1097/IAE.0000000000001872</t>
  </si>
  <si>
    <t>[A survey of vision-related quality of life in patients with exudative age-related macular degeneration]</t>
  </si>
  <si>
    <t>Zhu W, Ren X, Yang X, Zhou H, Yu J, Xu J, Liu N.</t>
  </si>
  <si>
    <t>Zhonghua Yan Ke Za Zhi. 2014 Mar;50(3):189-93.</t>
  </si>
  <si>
    <t>Oral bisphosphonate use and age-related macular degeneration: retrospective cohort and nested case-control study</t>
  </si>
  <si>
    <t>Garriga C, Pazianas M, Hawley S, Delmestri A, Prieto-Alhambra D, Cooper C, Judge A.</t>
  </si>
  <si>
    <t>Ann N Y Acad Sci. 2018 Mar;1415(1):34-46. doi: 10.1111/nyas.13589. Epub 2018 Jan 24.</t>
  </si>
  <si>
    <t>Garriga C</t>
  </si>
  <si>
    <t>Ann N Y Acad Sci</t>
  </si>
  <si>
    <t>PMC5886355</t>
  </si>
  <si>
    <t>EMS76878</t>
  </si>
  <si>
    <t>10.1111/nyas.13589</t>
  </si>
  <si>
    <t>Prevalence of Myopic Maculopathy Among the Very Old: The Ural Very Old Study</t>
  </si>
  <si>
    <t>Bikbov MM, Gilmanshin TR, Kazakbaeva GM, Panda-Jonas S, Jonas JB.</t>
  </si>
  <si>
    <t>Invest Ophthalmol Vis Sci. 2024 Mar 5;65(3):29. doi: 10.1167/iovs.65.3.29.</t>
  </si>
  <si>
    <t>PMC10960226</t>
  </si>
  <si>
    <t>10.1167/iovs.65.3.29</t>
  </si>
  <si>
    <t>Longitudinal Changes in Scotopic and Mesopic Macular Function as Assessed with Microperimetry in Patients With Stargardt Disease: SMART Study Report No. 2</t>
  </si>
  <si>
    <t>Kong X, Ibrahim-Ahmed M, Bittencourt MG, Strauss RW, Birch DG, Cideciyan AV, Ervin AM, Ho A, Sunness JS, Audo IS, Michaelides M, Zrenner E, Sadda S, Ip MS, West S, Scholl HPN; SMART Study Group.</t>
  </si>
  <si>
    <t>Am J Ophthalmol. 2022 Apr;236:32-44. doi: 10.1016/j.ajo.2021.10.014. Epub 2021 Oct 23.</t>
  </si>
  <si>
    <t>Kong X</t>
  </si>
  <si>
    <t>PMC8957498</t>
  </si>
  <si>
    <t>NIHMS1753669</t>
  </si>
  <si>
    <t>10.1016/j.ajo.2021.10.014</t>
  </si>
  <si>
    <t>Age-Related Macular Degeneration Choroidal Vascular Distribution Characteristics Based on Indocyanine Green Angiography</t>
  </si>
  <si>
    <t>Wu K, Wu J, Yao J, Song R, Jing R, Li W, Wang X, Wang N, Zheng Y, Yao L.</t>
  </si>
  <si>
    <t>Invest Ophthalmol Vis Sci. 2024 Jan 2;65(1):16. doi: 10.1167/iovs.65.1.16.</t>
  </si>
  <si>
    <t>PMC10774690</t>
  </si>
  <si>
    <t>10.1167/iovs.65.1.16</t>
  </si>
  <si>
    <t>Prevalence of Macular Atrophy in the MARINA Study of Ranibizumab versus Sham for Neovascular Age-Related Macular Degeneration</t>
  </si>
  <si>
    <t>Blodi BA, Domalpally A, Corkery E, Osborne A, Blotner S, Grzeschik SM, Gune S.</t>
  </si>
  <si>
    <t>Ophthalmol Retina. 2023 Aug;7(8):661-671. doi: 10.1016/j.oret.2023.03.004. Epub 2023 Apr 22.</t>
  </si>
  <si>
    <t>Blodi BA</t>
  </si>
  <si>
    <t>10.1016/j.oret.2023.03.004</t>
  </si>
  <si>
    <t>Diabetes-Related Risk Factors for Exudative Age-Related Macular Degeneration: A Nationwide Cohort Study of a Diabetic Population</t>
  </si>
  <si>
    <t>Hwang S, Kang SW, Kim SJ, Lee KN, Han K, Lim DH.</t>
  </si>
  <si>
    <t>Invest Ophthalmol Vis Sci. 2023 Jul 3;64(10):10. doi: 10.1167/iovs.64.10.10.</t>
  </si>
  <si>
    <t>PMC10351020</t>
  </si>
  <si>
    <t>10.1167/iovs.64.10.10</t>
  </si>
  <si>
    <t>Outer retinal tubulation formation and clinical course of advanced age-related macular degeneration</t>
  </si>
  <si>
    <t>Arrigo A, Aragona E, Battaglia O, Saladino A, Amato A, Borghesan F, Pina A, Calcagno F, Hassan Farah R, Bandello F, Battaglia Parodi M.</t>
  </si>
  <si>
    <t>Sci Rep. 2021 Jul 19;11(1):14735. doi: 10.1038/s41598-021-94310-5.</t>
  </si>
  <si>
    <t>Arrigo A</t>
  </si>
  <si>
    <t>PMC8289974</t>
  </si>
  <si>
    <t>10.1038/s41598-021-94310-5</t>
  </si>
  <si>
    <t>Additive Value of a Face-to-Face Visit to Virtual Remote Decision in Patients with Neovascular Age-Related Macular Degeneration</t>
  </si>
  <si>
    <t>Zvi D, Zur D, Schwartz S, Cohen S, Saranga A, Loewenstein A, Goldstein M.</t>
  </si>
  <si>
    <t>Ophthalmologica. 2022;245(4):385-392. doi: 10.1159/000522273. Epub 2022 Feb 3.</t>
  </si>
  <si>
    <t>Zvi D</t>
  </si>
  <si>
    <t>10.1159/000522273</t>
  </si>
  <si>
    <t>Relationship of Topographic Distribution of Geographic Atrophy to Visual Acuity in Nonexudative Age-Related Macular Degeneration</t>
  </si>
  <si>
    <t>Shen LL, Sun M, Ahluwalia A, Young BK, Park MM, Toth CA, Lad EM, Del Priore LV.</t>
  </si>
  <si>
    <t>Ophthalmol Retina. 2021 Aug;5(8):761-774. doi: 10.1016/j.oret.2020.11.003. Epub 2020 Nov 17.</t>
  </si>
  <si>
    <t>Shen LL</t>
  </si>
  <si>
    <t>10.1016/j.oret.2020.11.003</t>
  </si>
  <si>
    <t>Age-Related Eye Disease and Participation in Cognitive Activities</t>
  </si>
  <si>
    <t>Varin M, Kergoat MJ, Belleville S, Li G, Rousseau J, Roy-Gagnon MH, Moghadaszadeh S, Freeman EE.</t>
  </si>
  <si>
    <t>Sci Rep. 2017 Dec 21;7(1):17980. doi: 10.1038/s41598-017-18419-2.</t>
  </si>
  <si>
    <t>Varin M</t>
  </si>
  <si>
    <t>PMC5740122</t>
  </si>
  <si>
    <t>10.1038/s41598-017-18419-2</t>
  </si>
  <si>
    <t>Neovascular age-related macular degeneration is associated with cataract surgery</t>
  </si>
  <si>
    <t>Ho JD, Xirasagar S, Kao LT, Lin HC.</t>
  </si>
  <si>
    <t>Acta Ophthalmol. 2018 Mar;96(2):e213-e217. doi: 10.1111/aos.13511. Epub 2017 Jul 3.</t>
  </si>
  <si>
    <t>Ho JD</t>
  </si>
  <si>
    <t>10.1111/aos.13511</t>
  </si>
  <si>
    <t>Metformin Use and Age-Related Macular Degeneration in Patients Without Diabetes</t>
  </si>
  <si>
    <t>Aggarwal S, Moir J, Hyman MJ, Kaufmann GT, Flores A, Hariprasad SM, Skondra D.</t>
  </si>
  <si>
    <t>JAMA Ophthalmol. 2024 Jan 1;142(1):53-57. doi: 10.1001/jamaophthalmol.2023.5478.</t>
  </si>
  <si>
    <t>Aggarwal S</t>
  </si>
  <si>
    <t>PMC10690576</t>
  </si>
  <si>
    <t>10.1001/jamaophthalmol.2023.5478</t>
  </si>
  <si>
    <t>Predictive Performance of an Updated Polygenic Risk Score for Age-Related Macular Degeneration</t>
  </si>
  <si>
    <t>Yu C, Robman L, He W, Woods RL, Phuong Thao LT, Wolfe R, Phung J, Makeyeva GA, Hodgson LAB, McNeil JJ, Guymer RH, MacGregor S, Lacaze P.</t>
  </si>
  <si>
    <t>Ophthalmology. 2024 Aug;131(8):880-891. doi: 10.1016/j.ophtha.2024.01.033. Epub 2024 Feb 1.</t>
  </si>
  <si>
    <t>Yu C</t>
  </si>
  <si>
    <t>10.1016/j.ophtha.2024.01.033</t>
  </si>
  <si>
    <t>[Compliance of age related macular degeneration patients undergoing anti-VEGF therapy : Analysis and suggestions for improvement]</t>
  </si>
  <si>
    <t>Heimes B, Gunnemann F, Ziegler M, Gutfleisch M, Spital G, Pauleikhoff D, Lommatzsch A.</t>
  </si>
  <si>
    <t>Ophthalmologe. 2016 Nov;113(11):925-932. doi: 10.1007/s00347-016-0275-z.</t>
  </si>
  <si>
    <t>10.1007/s00347-016-0275-z</t>
  </si>
  <si>
    <t>Incidence of Late-Stage Age-Related Macular Degeneration in American Whites: Systematic Review and Meta-analysis</t>
  </si>
  <si>
    <t>Rudnicka AR, Kapetanakis VV, Jarrar Z, Wathern AK, Wormald R, Fletcher AE, Cook DG, Owen CG.</t>
  </si>
  <si>
    <t>Am J Ophthalmol. 2015 Jul;160(1):85-93.e3. doi: 10.1016/j.ajo.2015.04.003. Epub 2015 Apr 6.</t>
  </si>
  <si>
    <t>10.1016/j.ajo.2015.04.003</t>
  </si>
  <si>
    <t>What about the fellow eye in treatment of neovascular age-related macular degeneration? Analysis of data from the Swedish macula register</t>
  </si>
  <si>
    <t>Lövestam Adrian M, Schroeder M, Westborg I.</t>
  </si>
  <si>
    <t>Acta Ophthalmol. 2022 Nov;100(7):769-774. doi: 10.1111/aos.15094. Epub 2022 Jan 22.</t>
  </si>
  <si>
    <t>Lövestam Adrian M</t>
  </si>
  <si>
    <t>PMC9787371</t>
  </si>
  <si>
    <t>10.1111/aos.15094</t>
  </si>
  <si>
    <t>Pseudophakia as a surprising protective factor in neovascular age-related macular degeneration</t>
  </si>
  <si>
    <t>Hanhart J, Wiener R, Totah H, Brosh K, Zadok D.</t>
  </si>
  <si>
    <t>J Fr Ophtalmol. 2023 May;46(5):527-535. doi: 10.1016/j.jfo.2022.11.015. Epub 2023 Mar 14.</t>
  </si>
  <si>
    <t>Hanhart J</t>
  </si>
  <si>
    <t>10.1016/j.jfo.2022.11.015</t>
  </si>
  <si>
    <t>Effect of cataract surgery in patients with neovascular age-related macular degeneration: further evidence from disciform scars</t>
  </si>
  <si>
    <t>Arıkan Yorgun M, Toklu Y, Kar ME, Çakmak BH.</t>
  </si>
  <si>
    <t>Int Ophthalmol. 2018 Apr;38(2):459-467. doi: 10.1007/s10792-017-0480-z. Epub 2017 Mar 2.</t>
  </si>
  <si>
    <t>Arıkan Yorgun M</t>
  </si>
  <si>
    <t>10.1007/s10792-017-0480-z</t>
  </si>
  <si>
    <t>Long-term Results of Intravitreal Anti-VEGF Injections in Wet AMD: A Meta-Analysis</t>
  </si>
  <si>
    <t>Klin Monbl Augenheilkd. 2016 Apr;233(4):471-4. doi: 10.1055/s-0041-111835. Epub 2016 Apr 26.</t>
  </si>
  <si>
    <t>10.1055/s-0041-111835</t>
  </si>
  <si>
    <t>Empowerment-Based Physical Activity Intervention for People with Advanced Dry Age-Related Macular Degeneration: Mixed-Methods Protocol</t>
  </si>
  <si>
    <t>Lindgren EC, Källstrand J, Alftberg Å, Johansson P, Kristén L, Håman L, Ivarsson A, Carlsson IM.</t>
  </si>
  <si>
    <t>Int J Environ Res Public Health. 2022 Dec 30;20(1):643. doi: 10.3390/ijerph20010643.</t>
  </si>
  <si>
    <t>Lindgren EC</t>
  </si>
  <si>
    <t>PMC9819966</t>
  </si>
  <si>
    <t>10.3390/ijerph20010643</t>
  </si>
  <si>
    <t>Delayed Rod-Mediated Dark Adaptation Is a Functional Biomarker for Incident Early Age-Related Macular Degeneration</t>
  </si>
  <si>
    <t>Owsley C, McGwin G Jr, Clark ME, Jackson GR, Callahan MA, Kline LB, Witherspoon CD, Curcio CA.</t>
  </si>
  <si>
    <t>Ophthalmology. 2016 Feb;123(2):344-351. doi: 10.1016/j.ophtha.2015.09.041. Epub 2015 Oct 30.</t>
  </si>
  <si>
    <t>PMC4724453</t>
  </si>
  <si>
    <t>NIHMS728288</t>
  </si>
  <si>
    <t>10.1016/j.ophtha.2015.09.041</t>
  </si>
  <si>
    <t>Long-Term Outcomes in Patients with Neovascular Age-Related Macular Degeneration Who Maintain Dry Macula after Three Monthly Ranibizumab Injections</t>
  </si>
  <si>
    <t>Kim KM, Kim JH, Chang YS, Kim JW, Kim CG.</t>
  </si>
  <si>
    <t>Semin Ophthalmol. 2018;33(3):371-376. doi: 10.1080/08820538.2016.1247179. Epub 2016 Dec 14.</t>
  </si>
  <si>
    <t>Kim KM</t>
  </si>
  <si>
    <t>10.1080/08820538.2016.1247179</t>
  </si>
  <si>
    <t>Risk of age-related macular degeneration in patients with prostate cancer: a nationwide, population-based cohort study</t>
  </si>
  <si>
    <t>Lin SY, Lin CL, Chang CH, Wu HC, Lin CH, Kao CH.</t>
  </si>
  <si>
    <t>Ann Oncol. 2017 Oct 1;28(10):2575-2580. doi: 10.1093/annonc/mdx402.</t>
  </si>
  <si>
    <t>Lin SY</t>
  </si>
  <si>
    <t>Ann Oncol</t>
  </si>
  <si>
    <t>10.1093/annonc/mdx402</t>
  </si>
  <si>
    <t>The Tromsø Eye Study: study design, methodology and results on visual acuity and refractive errors</t>
  </si>
  <si>
    <t>Prevalence and Causes of Visual Impairment in Adults in Binhu District, Wuxi, China</t>
  </si>
  <si>
    <t>Chen X, Zhou D, Shen J, Wu Y, Sun Q, Dong J, Yu J.</t>
  </si>
  <si>
    <t>Med Sci Monit. 2018 Jan 16;24:317-323. doi: 10.12659/msm.908218.</t>
  </si>
  <si>
    <t>Chen X</t>
  </si>
  <si>
    <t>PMC5779799</t>
  </si>
  <si>
    <t>10.12659/msm.908218</t>
  </si>
  <si>
    <t>Clinical and social characteristics associated with reduced visual acuity at presentation in Australian patients with neovascular age-related macular degeneration: a prospective study from a long-term observational data set. The Fight Retinal Blindness! Project</t>
  </si>
  <si>
    <t>Nguyen V, Daien V, Guymer RH, McAllister IL, Morlet N, Barthelmes D, Gillies MC.</t>
  </si>
  <si>
    <t>Clin Exp Ophthalmol. 2018 Apr;46(3):266-274. doi: 10.1111/ceo.13038. Epub 2017 Oct 4.</t>
  </si>
  <si>
    <t>Nguyen V</t>
  </si>
  <si>
    <t>10.1111/ceo.13038</t>
  </si>
  <si>
    <t>Long-term characteristics of exudative age-related macular degeneration in Japanese patients</t>
  </si>
  <si>
    <t>Saito M, Iida T, Saito K, Kano M, Itagaki K, Maruko I, Sekiryu T.</t>
  </si>
  <si>
    <t>PLoS One. 2021 Dec 14;16(12):e0261320. doi: 10.1371/journal.pone.0261320. eCollection 2021.</t>
  </si>
  <si>
    <t>Saito M</t>
  </si>
  <si>
    <t>PMC8670714</t>
  </si>
  <si>
    <t>10.1371/journal.pone.0261320</t>
  </si>
  <si>
    <t>Current smoking is associated with a poor visual acuity improvement after intravitreal ranibizumab therapy in patients with exudative age-related macular degeneration</t>
  </si>
  <si>
    <t>Lee S, Song SJ, Yu HG.</t>
  </si>
  <si>
    <t>J Korean Med Sci. 2013 May;28(5):769-74. doi: 10.3346/jkms.2013.28.5.769. Epub 2013 May 2.</t>
  </si>
  <si>
    <t>Lee S</t>
  </si>
  <si>
    <t>PMC3653092</t>
  </si>
  <si>
    <t>10.3346/jkms.2013.28.5.769</t>
  </si>
  <si>
    <t>Non-invasive testing for early detection of neovascular macular degeneration in unaffected second eyes of older adults: EDNA diagnostic accuracy study</t>
  </si>
  <si>
    <t>Banister K, Cook JA, Scotland G, Azuara-Blanco A, Goulão B, Heimann H, Hernández R, Hogg R, Kennedy C, Sivaprasad S, Ramsay C, Chakravarthy U.</t>
  </si>
  <si>
    <t>Health Technol Assess. 2022 Jan;26(8):1-142. doi: 10.3310/VLFL1739.</t>
  </si>
  <si>
    <t>Banister K</t>
  </si>
  <si>
    <t>Health Technol Assess</t>
  </si>
  <si>
    <t>10.3310/VLFL1739</t>
  </si>
  <si>
    <t>Nascent Geographic Atrophy as a Predictor of Type 3 Macular Neovascularization Development</t>
  </si>
  <si>
    <t>Sacconi R, Sarraf D, Sadda SR, Freund KB, Servillo A, Fogel Levin MM, Costanzo E, Corradetti G, Cabral D, Zur D, Trivizki O, Parravano M, Bandello F, Loewenstein A, Querques G.</t>
  </si>
  <si>
    <t>Ophthalmol Retina. 2023 Jul;7(7):586-592. doi: 10.1016/j.oret.2023.01.019. Epub 2023 Feb 2.</t>
  </si>
  <si>
    <t>Sacconi R</t>
  </si>
  <si>
    <t>10.1016/j.oret.2023.01.019</t>
  </si>
  <si>
    <t>Increasing concentrations of intravitreal therapies for neovascular age-related macular degeneration</t>
  </si>
  <si>
    <t>Lancet. 2024 Mar 23;403(10432):1110-1111. doi: 10.1016/S0140-6736(24)00229-0. Epub 2024 Mar 7.</t>
  </si>
  <si>
    <t>10.1016/S0140-6736(24)00229-0</t>
  </si>
  <si>
    <t>Taiwan National Health Insurance Research Database (NHIRD)</t>
    <phoneticPr fontId="18" type="noConversion"/>
  </si>
  <si>
    <t>Fine particulate matter measured by satellites predicts the risk of age-related macular degeneration in a longitudinal cohort study</t>
  </si>
  <si>
    <t>Liang CL, Wang CM, Jung CR, Chang YC, Lin CJ, Lin YT, Hwang BF.</t>
  </si>
  <si>
    <t>Environ Sci Pollut Res Int. 2022 Jul;29(34):51942-51950. doi: 10.1007/s11356-022-19278-9. Epub 2022 Mar 7.</t>
  </si>
  <si>
    <t>Liang CL</t>
  </si>
  <si>
    <t>Environ Sci Pollut Res Int</t>
  </si>
  <si>
    <t>10.1007/s11356-022-19278-9</t>
  </si>
  <si>
    <t>Is renal function associated with early age-related macular degeneration?</t>
  </si>
  <si>
    <t>Chong EW, Guymer RH, Klein R, Klein BE, Cotch MF, Wang JJ, Shlipak MG, Wong TY.</t>
  </si>
  <si>
    <t>Optom Vis Sci. 2014 Aug;91(8):860-4. doi: 10.1097/OPX.0000000000000288.</t>
  </si>
  <si>
    <t>PMC4111798</t>
  </si>
  <si>
    <t>NIHMS588040</t>
  </si>
  <si>
    <t>10.1097/OPX.0000000000000288</t>
  </si>
  <si>
    <t>Contribution of the Nurses' Health Study to the Epidemiology of Cataract, Age-Related Macular Degeneration, and Glaucoma</t>
  </si>
  <si>
    <t>Kang JH, Wu J, Cho E, Ogata S, Jacques P, Taylor A, Chiu CJ, Wiggs JL, Seddon JM, Hankinson SE, Schaumberg DA, Pasquale LR.</t>
  </si>
  <si>
    <t>Am J Public Health. 2016 Sep;106(9):1684-9. doi: 10.2105/AJPH.2016.303317. Epub 2016 Jul 26.</t>
  </si>
  <si>
    <t>Kang JH</t>
  </si>
  <si>
    <t>PMC4981799</t>
  </si>
  <si>
    <t>10.2105/AJPH.2016.303317</t>
  </si>
  <si>
    <t>Salvageable waste associated with intravitreal injections: A local medical waste management approach</t>
  </si>
  <si>
    <t>Rogerson T, Dedina L, Goggin M, Chan WO.</t>
  </si>
  <si>
    <t>Clin Exp Ophthalmol. 2023 Jan;51(1):31-35. doi: 10.1111/ceo.14187. Epub 2022 Nov 16.</t>
  </si>
  <si>
    <t>Rogerson T</t>
  </si>
  <si>
    <t>10.1111/ceo.14187</t>
  </si>
  <si>
    <t>Ten-year outcomes of anti-vascular endothelial growth factor treatment for neovascular age-related macular disease: A single-centre French study</t>
  </si>
  <si>
    <t>Wolff B, Macioce V, Vasseur V, Castelnovo L, Michel G, Nguyen V, Daien V, Mauget-Faÿsse M, Gillies M.</t>
  </si>
  <si>
    <t>Clin Exp Ophthalmol. 2020 Jul;48(5):636-643. doi: 10.1111/ceo.13742. Epub 2020 Mar 16.</t>
  </si>
  <si>
    <t>10.1111/ceo.13742</t>
  </si>
  <si>
    <t>Second eyes to develop neovascular age-related macular degeneration have fewer symptoms and better one-year visual outcomes</t>
  </si>
  <si>
    <t>Akkan Aydoğmuş FS, Onwuka O, Saddemi J, Lasalle CC, Ramsey DJ.</t>
  </si>
  <si>
    <t>BMC Ophthalmol. 2023 Jul 7;23(1):303. doi: 10.1186/s12886-023-03021-0.</t>
  </si>
  <si>
    <t>Akkan Aydoğmuş FS</t>
  </si>
  <si>
    <t>PMC10327368</t>
  </si>
  <si>
    <t>10.1186/s12886-023-03021-0</t>
  </si>
  <si>
    <t>Sickle Eye Project: a cross-sectional, non-interventional study of the prevalence of visual impairment due to sickle cell retinopathy and maculopathy in the UK</t>
  </si>
  <si>
    <t>Dinah C, Balaskas K, Greystoke B, Awadzi R, Beke P, Ahern R, Talks J.</t>
  </si>
  <si>
    <t>BMJ Open. 2024 Feb 28;14(2):e082471. doi: 10.1136/bmjopen-2023-082471.</t>
  </si>
  <si>
    <t>Dinah C</t>
  </si>
  <si>
    <t>PMC10910489</t>
  </si>
  <si>
    <t>10.1136/bmjopen-2023-082471</t>
  </si>
  <si>
    <t>Clinical and Genetic Characteristics of Japanese Patients with Age-Related Macular Degeneration and Pseudodrusen</t>
  </si>
  <si>
    <t>Elfandi S, Ooto S, Ueda-Arakawa N, Takahashi A, Yoshikawa M, Nakanishi H, Tamura H, Oishi A, Yamashiro K, Yoshimura N.</t>
  </si>
  <si>
    <t>Ophthalmology. 2016 Oct;123(10):2205-12. doi: 10.1016/j.ophtha.2016.06.052. Epub 2016 Aug 9.</t>
  </si>
  <si>
    <t>Elfandi S</t>
  </si>
  <si>
    <t>10.1016/j.ophtha.2016.06.052</t>
  </si>
  <si>
    <t>Cataract Surgery and the Risk of Developing Late Age-Related Macular Degeneration: The Age-Related Eye Disease Study 2 Report Number 27</t>
  </si>
  <si>
    <t>Bhandari S, Vitale S, Agrón E, Clemons TE, Chew EY; Age-Related Eye Disease Study 2 Research Group.</t>
  </si>
  <si>
    <t>Ophthalmology. 2022 Apr;129(4):414-420. doi: 10.1016/j.ophtha.2021.11.014. Epub 2021 Nov 16.</t>
  </si>
  <si>
    <t>Bhandari S</t>
  </si>
  <si>
    <t>10.1016/j.ophtha.2021.11.014</t>
  </si>
  <si>
    <t>Reporting quality of randomised controlled trial abstracts on age-related macular degeneration health care: a cross-sectional quantification of the adherence to CONSORT abstract reporting recommendations</t>
  </si>
  <si>
    <t>Baulig C, Krummenauer F, Geis B, Tulka S, Knippschild S.</t>
  </si>
  <si>
    <t>BMJ Open. 2018 May 22;8(5):e021912. doi: 10.1136/bmjopen-2018-021912.</t>
  </si>
  <si>
    <t>Baulig C</t>
  </si>
  <si>
    <t>PMC5988143</t>
  </si>
  <si>
    <t>10.1136/bmjopen-2018-021912</t>
  </si>
  <si>
    <t>Health-related quality of life in patients with neovascular age-related macular degeneration: a prospective cohort study</t>
  </si>
  <si>
    <t>Kubin AM, Korva-Gurung I, Ohtonen P, Hautala N.</t>
  </si>
  <si>
    <t>J Patient Rep Outcomes. 2024 Aug 12;8(1):89. doi: 10.1186/s41687-024-00775-z.</t>
  </si>
  <si>
    <t>Kubin AM</t>
  </si>
  <si>
    <t>J Patient Rep Outcomes</t>
  </si>
  <si>
    <t>10.1186/s41687-024-00775-z</t>
  </si>
  <si>
    <t>Age-related macular degeneration and 5-year incidence of impaired activities of daily living</t>
  </si>
  <si>
    <t>Maturitas. 2014 Mar;77(3):263-6. doi: 10.1016/j.maturitas.2013.12.001. Epub 2013 Dec 14.</t>
  </si>
  <si>
    <t>10.1016/j.maturitas.2013.12.001</t>
  </si>
  <si>
    <t>Visual Acuity Change over 12 Months in the Prospective Progression of Atrophy Secondary to Stargardt Disease (ProgStar) Study: ProgStar Report Number 6</t>
  </si>
  <si>
    <t>Kong X, Strauss RW, Cideciyan AV, Michaelides M, Sahel JA, Munoz B, Ahmed M, Ervin AM, West SK, Cheetham JK, Scholl HPN; ProgStar Study Group.</t>
  </si>
  <si>
    <t>Ophthalmology. 2017 Nov;124(11):1640-1651. doi: 10.1016/j.ophtha.2017.04.026. Epub 2017 May 23.</t>
  </si>
  <si>
    <t>10.1016/j.ophtha.2017.04.026</t>
  </si>
  <si>
    <t>CFH and ARMS2 genetic polymorphisms predict response to antioxidants and zinc in patients with age-related macular degeneration</t>
  </si>
  <si>
    <t>Awh CC, Lane AM, Hawken S, Zanke B, Kim IK.</t>
  </si>
  <si>
    <t>Ophthalmology. 2013 Nov;120(11):2317-23. doi: 10.1016/j.ophtha.2013.07.039. Epub 2013 Aug 21.</t>
  </si>
  <si>
    <t>10.1016/j.ophtha.2013.07.039</t>
  </si>
  <si>
    <t>CHOROIDAL THICKNESS AND VASCULARITY VARY WITH DISEASE SEVERITY AND SUBRETINAL DRUSENOID DEPOSIT PRESENCE IN NONADVANCED AGE-RELATED MACULAR DEGENERATION</t>
  </si>
  <si>
    <t>Keenan TD, Klein B, Agrón E, Chew EY, Cukras CA, Wong WT.</t>
  </si>
  <si>
    <t>Retina. 2020 Apr;40(4):632-642. doi: 10.1097/IAE.0000000000002434.</t>
  </si>
  <si>
    <t>Keenan TD</t>
  </si>
  <si>
    <t>PMC8327394</t>
  </si>
  <si>
    <t>NIHMS1727562</t>
  </si>
  <si>
    <t>10.1097/IAE.0000000000002434</t>
  </si>
  <si>
    <t>Dietary Habits, Fatty Acids and Carotenoid Levels Are Associated with Neovascular Age-Related Macular Degeneration in Chinese</t>
  </si>
  <si>
    <t>Ng AL, Leung HH, Kawasaki R, Ho WL, Chow LL, Chow SS, Lee JC, Wong IY.</t>
  </si>
  <si>
    <t>Nutrients. 2019 Jul 25;11(8):1720. doi: 10.3390/nu11081720.</t>
  </si>
  <si>
    <t>Ng AL</t>
  </si>
  <si>
    <t>PMC6723701</t>
  </si>
  <si>
    <t>10.3390/nu11081720</t>
  </si>
  <si>
    <t>TREATMENT DEFERRAL DURING COVID-19 LOCKDOWN: Functional and Anatomical Impact on Patients With Neovascular Age-Related Macular Degeneration</t>
  </si>
  <si>
    <t>Montesel A, Gigon A, Giacuzzo C, Mantel I, Eandi CM.</t>
  </si>
  <si>
    <t>Retina. 2022 Apr 1;42(4):634-642. doi: 10.1097/IAE.0000000000003369.</t>
  </si>
  <si>
    <t>Montesel A</t>
  </si>
  <si>
    <t>PMC8946588</t>
  </si>
  <si>
    <t>10.1097/IAE.0000000000003369</t>
  </si>
  <si>
    <t>Ten-year incidence of age-related macular degeneration according to diabetic retinopathy classification among medicare beneficiaries</t>
  </si>
  <si>
    <t>Hahn P, Acquah K, Cousins SW, Lee PP, Sloan FA.</t>
  </si>
  <si>
    <t>Retina. 2013 May;33(5):911-9. doi: 10.1097/IAE.0b013e3182831248.</t>
  </si>
  <si>
    <t>Hahn P</t>
  </si>
  <si>
    <t>PMC3634874</t>
  </si>
  <si>
    <t>NIHMS435915</t>
  </si>
  <si>
    <t>10.1097/IAE.0b013e3182831248</t>
  </si>
  <si>
    <t>A path to the development of screening guidelines for pentosan maculopathy</t>
  </si>
  <si>
    <t>Sadda SR.</t>
  </si>
  <si>
    <t>Can J Ophthalmol. 2020 Feb;55(1):1-2. doi: 10.1016/j.jcjo.2019.12.003.</t>
  </si>
  <si>
    <t>Sadda SR</t>
  </si>
  <si>
    <t>10.1016/j.jcjo.2019.12.003</t>
  </si>
  <si>
    <t>Reticular Pseudodrusen on the Risk of Progression in Intermediate Age-Related Macular Degeneration</t>
  </si>
  <si>
    <t>Wu Z, Kumar H, Hodgson LAB, Guymer RH.</t>
  </si>
  <si>
    <t>Am J Ophthalmol. 2022 Jul;239:202-211. doi: 10.1016/j.ajo.2022.03.007. Epub 2022 Mar 12.</t>
  </si>
  <si>
    <t>10.1016/j.ajo.2022.03.007</t>
  </si>
  <si>
    <t>Evaluation of Peripheral Retinal Changes on Ultra-Widefield Fundus Autofluorescence Images of Patients with Age-Related Macular Degeneration</t>
  </si>
  <si>
    <t>Küçükiba K, Erol N, Bilgin M.</t>
  </si>
  <si>
    <t>Turk J Ophthalmol. 2020 Mar 5;50(1):6-14. doi: 10.4274/tjo.galenos.2019.00359.</t>
  </si>
  <si>
    <t>Küçükiba K</t>
  </si>
  <si>
    <t>Turk J Ophthalmol</t>
  </si>
  <si>
    <t>PMC7086101</t>
  </si>
  <si>
    <t>10.4274/tjo.galenos.2019.00359</t>
  </si>
  <si>
    <t>Pesticide Use and Age-Related Macular Degeneration in the Agricultural Health Study</t>
  </si>
  <si>
    <t>Montgomery MP, Postel E, Umbach DM, Richards M, Watson M, Blair A, Chen H, Sandler DP, Schmidt S, Kamel F.</t>
  </si>
  <si>
    <t>Environ Health Perspect. 2017 Jul 19;125(7):077013. doi: 10.1289/EHP793.</t>
  </si>
  <si>
    <t>Montgomery MP</t>
  </si>
  <si>
    <t>Environ Health Perspect</t>
  </si>
  <si>
    <t>PMC5744702</t>
  </si>
  <si>
    <t>10.1289/EHP793</t>
  </si>
  <si>
    <t>Increased risk of Alzheimer's disease among patients with age-related macular degeneration: A nationwide population-based study</t>
  </si>
  <si>
    <t>Wen LY, Wan L, Lai JN, Chen CS, Chen JJ, Wu MY, Hu KC, Chiu LT, Tien PT, Lin HJ.</t>
  </si>
  <si>
    <t>PLoS One. 2021 May 7;16(5):e0250440. doi: 10.1371/journal.pone.0250440. eCollection 2021.</t>
  </si>
  <si>
    <t>Wen LY</t>
  </si>
  <si>
    <t>PMC8104445</t>
  </si>
  <si>
    <t>10.1371/journal.pone.0250440</t>
  </si>
  <si>
    <t>Intravitreal Injection Rates for Neovascular Age-Related Macular Degeneration in Australia During the 2020 COVID-19 Lockdowns</t>
  </si>
  <si>
    <t>Phakey S, Hall AJ, Lim LL.</t>
  </si>
  <si>
    <t>Ophthalmic Epidemiol. 2024 Feb;31(1):94-97. doi: 10.1080/09286586.2023.2178661. Epub 2023 Feb 15.</t>
  </si>
  <si>
    <t>Phakey S</t>
  </si>
  <si>
    <t>10.1080/09286586.2023.2178661</t>
  </si>
  <si>
    <t>AGE-RELATED MACULAR DEGENERATION INJECTION FREQUENCY: Effects of Distance Traveled and Travel Support</t>
  </si>
  <si>
    <t>Meer EA, Targ S, Zhang N, Hoggatt KJ, Mehta KM, Brodie F.</t>
  </si>
  <si>
    <t>Retina. 2024 Feb 1;44(2):230-236. doi: 10.1097/IAE.0000000000003947.</t>
  </si>
  <si>
    <t>Meer EA</t>
  </si>
  <si>
    <t>10.1097/IAE.0000000000003947</t>
  </si>
  <si>
    <t>Pigment epithelial tears associated with anti-VEGF therapy: incidence, long-term visual outcome, and relationship with pigment epithelial detachment in age-related macular degeneration</t>
  </si>
  <si>
    <t>Doguizi S, Ozdek S.</t>
  </si>
  <si>
    <t>Retina. 2014 Jun;34(6):1156-62. doi: 10.1097/IAE.0000000000000056.</t>
  </si>
  <si>
    <t>Doguizi S</t>
  </si>
  <si>
    <t>10.1097/IAE.0000000000000056</t>
  </si>
  <si>
    <t>Face memory deficits in subjects with eye diseases: a comparative analysis between glaucoma and age-related macular degeneration patients from a developing country</t>
  </si>
  <si>
    <t>Mazzoli LS, Urata CN, Kasahara N.</t>
  </si>
  <si>
    <t>Graefes Arch Clin Exp Ophthalmol. 2019 Sep;257(9):1941-1946. doi: 10.1007/s00417-019-04380-5. Epub 2019 Jun 1.</t>
  </si>
  <si>
    <t>Mazzoli LS</t>
  </si>
  <si>
    <t>10.1007/s00417-019-04380-5</t>
  </si>
  <si>
    <t>Defining Geographic Atrophy in the Asian Population Using the Asian Eye Epidemiology Consortium</t>
  </si>
  <si>
    <t>Hojjatie SL, Lee CS.</t>
  </si>
  <si>
    <t>Ophthalmology. 2020 Oct;127(10):1382-1383. doi: 10.1016/j.ophtha.2020.05.009.</t>
  </si>
  <si>
    <t>Hojjatie SL</t>
  </si>
  <si>
    <t>PMC9844241</t>
  </si>
  <si>
    <t>NIHMS1860704</t>
  </si>
  <si>
    <t>10.1016/j.ophtha.2020.05.009</t>
  </si>
  <si>
    <t>Prevalence and Pattern of Geographic Atrophy in Asia: The Asian Eye Epidemiology Consortium</t>
  </si>
  <si>
    <t>Rim TH, Kawasaki R, Tham YC, Kang SW, Ruamviboonsuk P, Bikbov MM, Miyake M, Hao J, Fletcher A, Sasaki M, Nangia V, Sabanayagam C, Yu M, Fujiwara K, Thapa R, Wong IY, Kayama T, Chen SJ, Kuang TM, Yamashita H, Sundaresan P, Chan JC, van Rens GHMB, Sonoda KH, Wang YX, Panda-Jonas S, Harada S, Kim R, Ganesan S, Raman R, Yamashiro K, Gilmanshin TR, Jenchitr W, Park KH, Gemmy Cheung CM, Wong TY, Wang N, Jonas JB, Chakravarthy U, Cheng CY, Yanagi Y; Asian Eye Epidemiology Consortium.</t>
  </si>
  <si>
    <t>Ophthalmology. 2020 Oct;127(10):1371-1381. doi: 10.1016/j.ophtha.2020.04.019. Epub 2020 Apr 25.</t>
  </si>
  <si>
    <t>10.1016/j.ophtha.2020.04.019</t>
  </si>
  <si>
    <t>SYSTEMIC MEDICATION USE AND THE INCIDENCE AND GROWTH OF GEOGRAPHIC ATROPHY IN THE COMPARISON OF AGE-RELATED MACULAR DEGENERATION TREATMENTS TRIALS</t>
  </si>
  <si>
    <t>Song D, Hua P, VanderBeek BL, Dunaief JL, Grunwald JE, Daniel E, Maguire MG, Martin DF, Ying GS; CATT Research Group.</t>
  </si>
  <si>
    <t>Retina. 2021 Jul 1;41(7):1455-1462. doi: 10.1097/IAE.0000000000003075.</t>
  </si>
  <si>
    <t>Song D</t>
  </si>
  <si>
    <t>PMC9296271</t>
  </si>
  <si>
    <t>NIHMS1818315</t>
  </si>
  <si>
    <t>10.1097/IAE.0000000000003075</t>
  </si>
  <si>
    <t>Metabolic risk factors, coping with stress, and psychological well-being in patients with age-related macular degeneration</t>
  </si>
  <si>
    <t>Cavar I, Lovrić S, Vukojević M, Sesar I, Petric-Vicković I, Sesar A.</t>
  </si>
  <si>
    <t>Acta Clin Croat. 2014 Mar;53(1):79-87.</t>
  </si>
  <si>
    <t>Cavar I</t>
  </si>
  <si>
    <t>The spatial profile of macular pigment in subjects from a Singapore Chinese population</t>
  </si>
  <si>
    <t>Neelam K, Ho H, Yip CC, Li W, Eong KG.</t>
  </si>
  <si>
    <t>Invest Ophthalmol Vis Sci. 2014 Apr 15;55(4):2376-83. doi: 10.1167/iovs.13-13470.</t>
  </si>
  <si>
    <t>Neelam K</t>
  </si>
  <si>
    <t>10.1167/iovs.13-13470</t>
  </si>
  <si>
    <t>Association of age-related macular degeneration on fracture risks among osteoporosis population: a nationwide population-based cohort study</t>
  </si>
  <si>
    <t>Sun CC, Huang TS, Fu TS, Lee CY, Chen BY, Chen FP.</t>
  </si>
  <si>
    <t>BMJ Open. 2020 Sep 17;10(9):e037028. doi: 10.1136/bmjopen-2020-037028.</t>
  </si>
  <si>
    <t>Sun CC</t>
  </si>
  <si>
    <t>PMC7500305</t>
  </si>
  <si>
    <t>10.1136/bmjopen-2020-037028</t>
  </si>
  <si>
    <t>Test-Retest Variability and Discriminatory Power of Measurements From Microperimetry and Dark Adaptation Assessment in People With Intermediate Age-Related Macular Degeneration - A MACUSTAR Study Report</t>
  </si>
  <si>
    <t>Higgins BE, Montesano G, Dunbar HMP, Binns AM, Taylor DJ, Behning C, Abdirahman A, Schmid MC, Terheyden JH, Zakaria N, Poor S, Finger RP, Leal S, Holz FG, Rubin GS, Luhmann UFO, Crabb DP; MACUSTAR Consortium.</t>
  </si>
  <si>
    <t>Transl Vis Sci Technol. 2023 Jul 3;12(7):19. doi: 10.1167/tvst.12.7.19.</t>
  </si>
  <si>
    <t>Higgins BE</t>
  </si>
  <si>
    <t>PMC10365139</t>
  </si>
  <si>
    <t>10.1167/tvst.12.7.19</t>
  </si>
  <si>
    <t>Oral docosahexaenoic acid in the prevention of exudative age-related macular degeneration: the Nutritional AMD Treatment 2 study</t>
  </si>
  <si>
    <t>Souied EH, Delcourt C, Querques G, Bassols A, Merle B, Zourdani A, Smith T, Benlian P; Nutritional AMD Treatment 2 Study Group.</t>
  </si>
  <si>
    <t>Ophthalmology. 2013 Aug;120(8):1619-31. doi: 10.1016/j.ophtha.2013.01.005. Epub 2013 Feb 8.</t>
  </si>
  <si>
    <t>Souied EH</t>
  </si>
  <si>
    <t>10.1016/j.ophtha.2013.01.005</t>
  </si>
  <si>
    <t>Clinical Characteristics and Progression of Geographic Atrophy in a Japanese Population</t>
  </si>
  <si>
    <t>Sato Y, Ueda-Arakawa N, Takahashi A, Miyara Y, Hara C, Kitajima Y, Maruko R, Kawai M, Takahashi H, Koizumi H, Kawasaki R, Maruyama-Inoue M, Yanagi Y, Iida T, Takahashi K, Sakamoto T, Tsujikawa A.</t>
  </si>
  <si>
    <t>Ophthalmol Retina. 2023 Oct;7(10):901-909. doi: 10.1016/j.oret.2023.06.004. Epub 2023 Jun 9.</t>
  </si>
  <si>
    <t>Sato Y</t>
  </si>
  <si>
    <t>10.1016/j.oret.2023.06.004</t>
  </si>
  <si>
    <t>Vitreomacular interface abnormalities in the Ghanaian African</t>
  </si>
  <si>
    <t>Amoaku WM, Cushley L, Silvestri V, Akafo S, Amissah-Arthur KN, Lartey S, Hageman CN, Pappas CM, Hubbard WC, Bernstein PS, Vitale A, Roberts M, Virgili G, Hageman GS, Silvestri G; Ghana AMD Study Group.</t>
  </si>
  <si>
    <t>Eye (Lond). 2024 Feb;38(3):578-584. doi: 10.1038/s41433-023-02737-z. Epub 2023 Sep 29.</t>
  </si>
  <si>
    <t>PMC10858261</t>
  </si>
  <si>
    <t>10.1038/s41433-023-02737-z</t>
  </si>
  <si>
    <t>Prevalence of geographic atrophy in Nordic countries and number of patients potentially eligible for intravitreal complement inhibitor treatment: A systematic review with meta-analyses and forecasting study</t>
  </si>
  <si>
    <t>Vangsted A, Thinggaard BS, Nissen AHK, Hajari JN, Klefter ON, Krogh Nielsen M, Sørensen TL, Grauslund J, Subhi Y.</t>
  </si>
  <si>
    <t>Acta Ophthalmol. 2023 Dec;101(8):857-868. doi: 10.1111/aos.15768. Epub 2023 Sep 8.</t>
  </si>
  <si>
    <t>Vangsted A</t>
  </si>
  <si>
    <t>10.1111/aos.15768</t>
  </si>
  <si>
    <t>OCT risk factors for 2-year foveal involvement in non-treated eyes with extrafoveal geographic atrophy and AMD</t>
  </si>
  <si>
    <t>Borrelli E, Barresi C, Berni A, Viggiano P, Reibaldi M, Introini U, Bandello F.</t>
  </si>
  <si>
    <t>Graefes Arch Clin Exp Ophthalmol. 2024 Jul;262(7):2101-2109. doi: 10.1007/s00417-024-06399-9. Epub 2024 Feb 8.</t>
  </si>
  <si>
    <t>PMC11222248</t>
  </si>
  <si>
    <t>10.1007/s00417-024-06399-9</t>
  </si>
  <si>
    <t>Association of 2-Year Progression Along the AREDS AMD Scale and Development of Late Age-Related Macular Degeneration or Loss of Visual Acuity: AREDS Report 41</t>
  </si>
  <si>
    <t>Vitale S, Agrón E, Clemons TE, Keenan TDL, Domalpally A, Danis RP Jr, Chew EY.</t>
  </si>
  <si>
    <t>JAMA Ophthalmol. 2020 Jun 1;138(6):610-617. doi: 10.1001/jamaophthalmol.2020.0824.</t>
  </si>
  <si>
    <t>Vitale S</t>
  </si>
  <si>
    <t>PMC7146539</t>
  </si>
  <si>
    <t>10.1001/jamaophthalmol.2020.0824</t>
  </si>
  <si>
    <t>Progression Rate From Intermediate to Advanced Age-Related Macular Degeneration Is Correlated With the Number of Risk Alleles at the CFH Locus</t>
  </si>
  <si>
    <t>Sardell RJ, Persad PJ, Pan SS, Whitehead P, Adams LD, Laux RA, Fortun JA, Brantley MA Jr, Kovach JL, Schwartz SG, Agarwal A, Haines JL, Scott WK, Pericak-Vance MA.</t>
  </si>
  <si>
    <t>Invest Ophthalmol Vis Sci. 2016 Nov 1;57(14):6107-6115. doi: 10.1167/iovs.16-19519.</t>
  </si>
  <si>
    <t>Sardell RJ</t>
  </si>
  <si>
    <t>PMC5104418</t>
  </si>
  <si>
    <t>10.1167/iovs.16-19519</t>
  </si>
  <si>
    <t>Development of subretinal hemorrhage after treatment discontinuation for neovascular age-related macular degeneration and polypoidal choroidal vasculopathy</t>
  </si>
  <si>
    <t>Graefes Arch Clin Exp Ophthalmol. 2022 Oct;260(10):3231-3239. doi: 10.1007/s00417-022-05702-w. Epub 2022 May 25.</t>
  </si>
  <si>
    <t>10.1007/s00417-022-05702-w</t>
  </si>
  <si>
    <t>Subretinal drusenoid deposits in non-neovascular age-related macular degeneration: morphology, prevalence, topography, and biogenesis model</t>
  </si>
  <si>
    <t>Curcio CA, Messinger JD, Sloan KR, McGwin G, Medeiros NE, Spaide RF.</t>
  </si>
  <si>
    <t>Retina. 2013 Feb;33(2):265-76. doi: 10.1097/IAE.0b013e31827e25e0.</t>
  </si>
  <si>
    <t>Curcio CA</t>
  </si>
  <si>
    <t>PMC3870202</t>
  </si>
  <si>
    <t>NIHMS513473</t>
  </si>
  <si>
    <t>10.1097/IAE.0b013e31827e25e0</t>
  </si>
  <si>
    <t>Lifetime exposure to ambient ultraviolet radiation and the risk for cataract extraction and age-related macular degeneration: the Alienor Study</t>
  </si>
  <si>
    <t>Delcourt C, Cougnard-Grégoire A, Boniol M, Carrière I, Doré JF, Delyfer MN, Rougier MB, Le Goff M, Dartigues JF, Barberger-Gateau P, Korobelnik JF.</t>
  </si>
  <si>
    <t>Invest Ophthalmol Vis Sci. 2014 Oct 21;55(11):7619-27. doi: 10.1167/iovs.14-14471.</t>
  </si>
  <si>
    <t>10.1167/iovs.14-14471</t>
  </si>
  <si>
    <t>Axial length and its associations in a Russian population: The Ural Eye and Medical Study</t>
  </si>
  <si>
    <t>Bikbov MM, Kazakbaeva GM, Gilmanshin TR, Zainullin RM, Arslangareeva II, Salavatova VF, Bikbova GM, Panda-Jonas S, Nikitin NA, Zaynetdinov AF, Nuriev IF, Khikmatullin RI, Uzianbaeva YV, Yakupova DF, Aminev SK, Jonas JB.</t>
  </si>
  <si>
    <t>PLoS One. 2019 Feb 1;14(2):e0211186. doi: 10.1371/journal.pone.0211186. eCollection 2019.</t>
  </si>
  <si>
    <t>PMC6358075</t>
  </si>
  <si>
    <t>10.1371/journal.pone.0211186</t>
  </si>
  <si>
    <t>Experience of Anti-VEGF Treatment and Clinical Levels of Depression and Anxiety in Patients With Wet Age-Related Macular Degeneration</t>
  </si>
  <si>
    <t>Senra H, Balaskas K, Mahmoodi N, Aslam T.</t>
  </si>
  <si>
    <t>Am J Ophthalmol. 2017 May;177:213-224. doi: 10.1016/j.ajo.2017.03.005. Epub 2017 Mar 14.</t>
  </si>
  <si>
    <t>Senra H</t>
  </si>
  <si>
    <t>10.1016/j.ajo.2017.03.005</t>
  </si>
  <si>
    <t>Increased risk of Parkinson disease following a diagnosis of neovascular age-related macular degeneration: a retrospective cohort study</t>
  </si>
  <si>
    <t>Chung SD, Ho JD, Hu CC, Lin HC, Sheu JJ.</t>
  </si>
  <si>
    <t>Am J Ophthalmol. 2014 Feb;157(2):464-469.e1. doi: 10.1016/j.ajo.2013.09.026. Epub 2013 Sep 29.</t>
  </si>
  <si>
    <t>10.1016/j.ajo.2013.09.026</t>
  </si>
  <si>
    <t>Examining the association between age-related macular degeneration and motor vehicle collision involvement: a retrospective cohort study</t>
  </si>
  <si>
    <t>McGwin G Jr, Mitchell B, Searcey K, Albert MA, Feist R, Mason JO 3rd, Thomley M, Owsley C.</t>
  </si>
  <si>
    <t>Br J Ophthalmol. 2013 Sep;97(9):1173-6. doi: 10.1136/bjophthalmol-2013-303601. Epub 2013 Jul 5.</t>
  </si>
  <si>
    <t>PMC3837568</t>
  </si>
  <si>
    <t>NIHMS527876</t>
  </si>
  <si>
    <t>10.1136/bjophthalmol-2013-303601</t>
  </si>
  <si>
    <t>Association between metformin use and the risk of age-related macular degeneration in patients with type 2 diabetes: a retrospective study</t>
  </si>
  <si>
    <t>Jiang J, Chen Y, Zhang H, Yuan W, Zhao T, Wang N, Fan G, Zheng D, Wang Z.</t>
  </si>
  <si>
    <t>BMJ Open. 2022 Apr 26;12(4):e054420. doi: 10.1136/bmjopen-2021-054420.</t>
  </si>
  <si>
    <t>Jiang J</t>
  </si>
  <si>
    <t>PMC9045056</t>
  </si>
  <si>
    <t>10.1136/bmjopen-2021-054420</t>
  </si>
  <si>
    <t>Markers of inflammation, oxidative stress, and endothelial dysfunction and the 20-year cumulative incidence of early age-related macular degeneration: the Beaver Dam Eye Study</t>
  </si>
  <si>
    <t>Klein R, Myers CE, Cruickshanks KJ, Gangnon RE, Danforth LG, Sivakumaran TA, Iyengar SK, Tsai MY, Klein BE.</t>
  </si>
  <si>
    <t>JAMA Ophthalmol. 2014 Apr 1;132(4):446-55. doi: 10.1001/jamaophthalmol.2013.7671.</t>
  </si>
  <si>
    <t>PMC4076038</t>
  </si>
  <si>
    <t>NIHMS575518</t>
  </si>
  <si>
    <t>10.1001/jamaophthalmol.2013.7671</t>
  </si>
  <si>
    <t>Age-related macular degeneration and modification of systemic complement factor H production through liver transplantation</t>
  </si>
  <si>
    <t>Khandhadia S, Hakobyan S, Heng LZ, Gibson J, Adams DH, Alexander GJ, Gibson JM, Martin KR, Menon G, Nash K, Sivaprasad S, Ennis S, Cree AJ, Morgan BP, Lotery AJ.</t>
  </si>
  <si>
    <t>Ophthalmology. 2013 Aug;120(8):1612-8. doi: 10.1016/j.ophtha.2013.01.004. Epub 2013 Apr 4.</t>
  </si>
  <si>
    <t>Khandhadia S</t>
  </si>
  <si>
    <t>10.1016/j.ophtha.2013.01.004</t>
  </si>
  <si>
    <t>The Association Between Diabetes and Age-Related Macular Degeneration Among the Elderly in Taiwan</t>
  </si>
  <si>
    <t>He MS, Chang FL, Lin HZ, Wu JL, Hsieh TC, Lee YC.</t>
  </si>
  <si>
    <t>Diabetes Care. 2018 Oct;41(10):2202-2211. doi: 10.2337/dc18-0707. Epub 2018 Jul 30.</t>
  </si>
  <si>
    <t>He MS</t>
  </si>
  <si>
    <t>10.2337/dc18-0707</t>
  </si>
  <si>
    <t>Comorbidity of age-related macular degeneration with Alzheimer's disease: A histopathologic case-control study</t>
  </si>
  <si>
    <t>Smilnak GJ, Deans JR, Doraiswamy PM, Stinnett S, Whitson HE, Lad EM.</t>
  </si>
  <si>
    <t>PLoS One. 2019 Sep 30;14(9):e0223199. doi: 10.1371/journal.pone.0223199. eCollection 2019.</t>
  </si>
  <si>
    <t>Smilnak GJ</t>
  </si>
  <si>
    <t>PMC6768473</t>
  </si>
  <si>
    <t>10.1371/journal.pone.0223199</t>
  </si>
  <si>
    <t>Prevalence of anti-retinal autoantibodies in different stages of Age-related macular degeneration</t>
  </si>
  <si>
    <t>Adamus G, Chew EY, Ferris FL, Klein ML.</t>
  </si>
  <si>
    <t>BMC Ophthalmol. 2014 Dec 8;14:154. doi: 10.1186/1471-2415-14-154.</t>
  </si>
  <si>
    <t>Adamus G</t>
  </si>
  <si>
    <t>PMC4269864</t>
  </si>
  <si>
    <t>10.1186/1471-2415-14-154</t>
  </si>
  <si>
    <t>Risk factors and clinical significance of prechoroidal cleft in eyes with neovascular age-related macular degeneration in Caucasian patients</t>
  </si>
  <si>
    <t>Kredi G, Iglicki M, Gomel N, Hilely A, Loewenstein A, Habot-Wilner Z, Zur D.</t>
  </si>
  <si>
    <t>Acta Ophthalmol. 2023 May;101(3):e338-e345. doi: 10.1111/aos.15273. Epub 2022 Oct 18.</t>
  </si>
  <si>
    <t>Kredi G</t>
  </si>
  <si>
    <t>10.1111/aos.15273</t>
  </si>
  <si>
    <t>Optimisation of an automated drusen-quantifying software for the analysis of drusen distribution in patients with age-related macular degeneration</t>
  </si>
  <si>
    <t>Ong BB, Lee N, Lee WP, Pearce E, Sivaprasad S, Klaver CC, Smith RT, Chong NV.</t>
  </si>
  <si>
    <t>Eye (Lond). 2013 Apr;27(4):554-60. doi: 10.1038/eye.2012.292. Epub 2013 Jan 11.</t>
  </si>
  <si>
    <t>Ong BB</t>
  </si>
  <si>
    <t>PMC3625998</t>
  </si>
  <si>
    <t>10.1038/eye.2012.292</t>
  </si>
  <si>
    <t>Long-term surveillance provides real-world evidences of safety and effectiveness in intravitreal aflibercept treatment for age-related macular degeneration</t>
  </si>
  <si>
    <t>Ozawa Y, Ohgami K, Sasaki K, Hirano K, Sunaya T.</t>
  </si>
  <si>
    <t>Sci Rep. 2023 Jun 30;13(1):10597. doi: 10.1038/s41598-023-37584-1.</t>
  </si>
  <si>
    <t>Ozawa Y</t>
  </si>
  <si>
    <t>PMC10313657</t>
  </si>
  <si>
    <t>10.1038/s41598-023-37584-1</t>
  </si>
  <si>
    <t>Clinical outcomes in neovascular age-related macular degeneration: a cohort study of patients with care delay due to the COVID-19 pandemic</t>
  </si>
  <si>
    <t>Janetos TM, Zandi R, Younessi D, Johnson G, Randolph A, Gill M.</t>
  </si>
  <si>
    <t>Sci Rep. 2023 Sep 8;13(1):14814. doi: 10.1038/s41598-023-41497-4.</t>
  </si>
  <si>
    <t>Janetos TM</t>
  </si>
  <si>
    <t>PMC10491764</t>
  </si>
  <si>
    <t>10.1038/s41598-023-41497-4</t>
  </si>
  <si>
    <t>Natural History of Subclinical Neovascularization in Nonexudative Age-Related Macular Degeneration Using Swept-Source OCT Angiography</t>
  </si>
  <si>
    <t>de Oliveira Dias JR, Zhang Q, Garcia JMB, Zheng F, Motulsky EH, Roisman L, Miller A, Chen CL, Kubach S, de Sisternes L, Durbin MK, Feuer W, Wang RK, Gregori G, Rosenfeld PJ.</t>
  </si>
  <si>
    <t>Ophthalmology. 2018 Feb;125(2):255-266. doi: 10.1016/j.ophtha.2017.08.030. Epub 2017 Sep 28.</t>
  </si>
  <si>
    <t>de Oliveira Dias JR</t>
  </si>
  <si>
    <t>10.1016/j.ophtha.2017.08.030</t>
  </si>
  <si>
    <t>Role of MMP-2 (-1306 C/T) Polymorphism in Age-Related Macular Degeneration</t>
  </si>
  <si>
    <t>Liutkeviciene R, Lesauskaite V, Zaliaduonyte-Peksiene D, Sinkunaite-Marsalkiene G, Zaliuniene D, Mizariene V, Gustiene O, Jasinskas V, Tamosiunas A.</t>
  </si>
  <si>
    <t>Ophthalmic Genet. 2016 Jun;37(2):170-6. doi: 10.3109/13816810.2015.1020556. Epub 2015 Sep 2.</t>
  </si>
  <si>
    <t>10.3109/13816810.2015.1020556</t>
  </si>
  <si>
    <t>Baseline predictors for subretinal fibrosis in neovascular age-related macular degeneration</t>
  </si>
  <si>
    <t>Roberts PK, Schranz M, Motschi A, Desissaire S, Hacker V, Pircher M, Sacu S, Buehl W, Hitzenberger CK, Schmidt-Erfurth UM.</t>
  </si>
  <si>
    <t>Sci Rep. 2022 Jan 7;12(1):88. doi: 10.1038/s41598-021-03716-8.</t>
  </si>
  <si>
    <t>Roberts PK</t>
  </si>
  <si>
    <t>PMC8741927</t>
  </si>
  <si>
    <t>10.1038/s41598-021-03716-8</t>
  </si>
  <si>
    <t>Ten-year changes in visual acuity at baseline and at 2 years after treatment in a Japanese population with age-related macular degeneration</t>
  </si>
  <si>
    <t>Sawada T, Yasukawa T, Imaizumi H, Matsubara H, Kimura K, Terasaki H, Ishikawa H, Murakami T, Takeuchi M, Mitamura Y, Yamashita M, Takamura Y, Murata T, Kogo J, Ohji M; J-CREST (Japan Clinical Retinal Study Team) Study Group, Japan.</t>
  </si>
  <si>
    <t>Graefes Arch Clin Exp Ophthalmol. 2021 May;259(5):1191-1198. doi: 10.1007/s00417-020-05005-y. Epub 2020 Nov 17.</t>
  </si>
  <si>
    <t>10.1007/s00417-020-05005-y</t>
  </si>
  <si>
    <t>Ocular adverse events following intravitreal brolucizumab for neovascular age-related macular degeneration at a single tertiary care center</t>
  </si>
  <si>
    <t>Nguyen HV, Li AS, Silva AR, Leng T.</t>
  </si>
  <si>
    <t>Eur J Ophthalmol. 2022 Sep;32(5):2747-2751. doi: 10.1177/11206721211059332. Epub 2021 Nov 11.</t>
  </si>
  <si>
    <t>Nguyen HV</t>
  </si>
  <si>
    <t>PMC10666666</t>
  </si>
  <si>
    <t>NIHMS1945499</t>
  </si>
  <si>
    <t>10.1177/11206721211059332</t>
  </si>
  <si>
    <t>Vasodilators, blood pressure-lowering medications, and age-related macular degeneration: the Beaver Dam Eye Study</t>
  </si>
  <si>
    <t>Klein R, Myers CE, Klein BE.</t>
  </si>
  <si>
    <t>Ophthalmology. 2014 Aug;121(8):1604-11. doi: 10.1016/j.ophtha.2014.03.005. Epub 2014 Apr 29.</t>
  </si>
  <si>
    <t>PMC4122609</t>
  </si>
  <si>
    <t>NIHMS576294</t>
  </si>
  <si>
    <t>10.1016/j.ophtha.2014.03.005</t>
  </si>
  <si>
    <t>Spectral-Domain OCT-Based Prevalence and Progression of Macular Atrophy in the HARBOR Study for Neovascular Age-Related Macular Degeneration</t>
  </si>
  <si>
    <t>Gune S, Abdelfattah NS, Karamat A, Balasubramanian S, Marion KM, Morgenthien E, Sadda SR.</t>
  </si>
  <si>
    <t>Ophthalmology. 2020 Apr;127(4):523-532. doi: 10.1016/j.ophtha.2019.09.030. Epub 2019 Sep 27.</t>
  </si>
  <si>
    <t>Gune S</t>
  </si>
  <si>
    <t>10.1016/j.ophtha.2019.09.030</t>
  </si>
  <si>
    <t>Genetic risk factors for late age-related macular degeneration in India</t>
  </si>
  <si>
    <t>Rajendran A, Dhoble P, Sundaresan P, Saravanan V, Vashist P, Nitsch D, Smeeth L, Chakravarthy U, Ravindran RD, Fletcher AE.</t>
  </si>
  <si>
    <t>Br J Ophthalmol. 2018 Sep;102(9):1213-1217. doi: 10.1136/bjophthalmol-2017-311384. Epub 2017 Dec 19.</t>
  </si>
  <si>
    <t>Rajendran A</t>
  </si>
  <si>
    <t>PMC6104670</t>
  </si>
  <si>
    <t>10.1136/bjophthalmol-2017-311384</t>
  </si>
  <si>
    <t>Prognostic factors associated with the course of vitreomacular traction in eyes with age-related macular degeneration</t>
  </si>
  <si>
    <t>Garip R, Çınar AK, Çınar AC, Sakallıoğlu AK, Güçlü H, Gürlü V.</t>
  </si>
  <si>
    <t>Photodiagnosis Photodyn Ther. 2022 Dec;40:103025. doi: 10.1016/j.pdpdt.2022.103025. Epub 2022 Jul 20.</t>
  </si>
  <si>
    <t>Garip R</t>
  </si>
  <si>
    <t>10.1016/j.pdpdt.2022.103025</t>
  </si>
  <si>
    <t>BETA-PERIPAPILLARY ATROPHY AND GEOGRAPHIC ATROPHY IN THE COMPARISON OF AGE-RELATED MACULAR DEGENERATION TREATMENTS TRIALS</t>
  </si>
  <si>
    <t>Kolomeyer AM, Smith E, Daniel E, Ying GS, Pan W, Pistilli M, Grunwald J, Maguire MG, Kim BJ; CATT Research Group.</t>
  </si>
  <si>
    <t>Retina. 2021 Jan 1;41(1):125-134. doi: 10.1097/IAE.0000000000002825.</t>
  </si>
  <si>
    <t>Kolomeyer AM</t>
  </si>
  <si>
    <t>PMC7641972</t>
  </si>
  <si>
    <t>NIHMS1578744</t>
  </si>
  <si>
    <t>10.1097/IAE.0000000000002825</t>
  </si>
  <si>
    <t>Association of focal choroidal excavation with age-related macular degeneration</t>
  </si>
  <si>
    <t>Kuroda Y, Tsujikawa A, Ooto S, Yamashiro K, Oishi A, Nakanishi H, Kumagai K, Hata M, Arichika S, Ellabban AA, Yoshimura N.</t>
  </si>
  <si>
    <t>Invest Ophthalmol Vis Sci. 2014 Sep 4;55(9):6046-54. doi: 10.1167/iovs.14-14723.</t>
  </si>
  <si>
    <t>Kuroda Y</t>
  </si>
  <si>
    <t>10.1167/iovs.14-14723</t>
  </si>
  <si>
    <t>Longitudinal Analysis of Structural and Functional Changes in Presence of Reticular Pseudodrusen Associated With Age-Related Macular Degeneration</t>
  </si>
  <si>
    <t>Sassmannshausen M, Pfau M, Thiele S, Fimmers R, Steinberg JS, Fleckenstein M, Holz FG, Schmitz-Valckenberg S.</t>
  </si>
  <si>
    <t>Invest Ophthalmol Vis Sci. 2020 Aug 3;61(10):19. doi: 10.1167/iovs.61.10.19.</t>
  </si>
  <si>
    <t>Sassmannshausen M</t>
  </si>
  <si>
    <t>PMC7441376</t>
  </si>
  <si>
    <t>10.1167/iovs.61.10.19</t>
  </si>
  <si>
    <t>Associations Between Vitamin D Intake and Progression to Incident Advanced Age-Related Macular Degeneration</t>
  </si>
  <si>
    <t>Merle BMJ, Silver RE, Rosner B, Seddon JM.</t>
  </si>
  <si>
    <t>Invest Ophthalmol Vis Sci. 2017 Sep 1;58(11):4569-4578. doi: 10.1167/iovs.17-21673.</t>
  </si>
  <si>
    <t>PMC5595226</t>
  </si>
  <si>
    <t>10.1167/iovs.17-21673</t>
  </si>
  <si>
    <t>Quality of life impact of eye diseases: a Save Sight Registries study</t>
  </si>
  <si>
    <t>Kandel H, Nguyen V, Piermarocchi S, Ceklic L, Teo K, Arnalich-Montiel F, Miotto S, Daien V, Gillies MC, Watson SL.</t>
  </si>
  <si>
    <t>Clin Exp Ophthalmol. 2022 May;50(4):386-397. doi: 10.1111/ceo.14050. Epub 2022 Feb 7.</t>
  </si>
  <si>
    <t>Kandel H</t>
  </si>
  <si>
    <t>PMC9303885</t>
  </si>
  <si>
    <t>10.1111/ceo.14050</t>
  </si>
  <si>
    <t>Population awareness of diabetic eye disease and age related macular degeneration in Nepal: the Bhaktapur Retina Study</t>
  </si>
  <si>
    <t>Thapa R, Bajimaya S, Paudyal G, Khanal S, Tan S, Thapa SS, van Rens G.</t>
  </si>
  <si>
    <t>BMC Ophthalmol. 2015 Dec 29;15:188. doi: 10.1186/s12886-015-0175-z.</t>
  </si>
  <si>
    <t>PMC4696239</t>
  </si>
  <si>
    <t>10.1186/s12886-015-0175-z</t>
  </si>
  <si>
    <t>Incidence and baseline clinical characteristics of treated neovascular age-related macular degeneration in a well-defined region of the UK</t>
  </si>
  <si>
    <t>Keenan TD, Kelly SP, Sallam A, Mohamed Q, Tufail A, Johnston RL.</t>
  </si>
  <si>
    <t>Br J Ophthalmol. 2013 Sep;97(9):1168-72. doi: 10.1136/bjophthalmol-2013-303233. Epub 2013 Jun 28.</t>
  </si>
  <si>
    <t>10.1136/bjophthalmol-2013-303233</t>
  </si>
  <si>
    <t>Associations of sleep apnoea with glaucoma and age-related macular degeneration: an analysis in the United Kingdom Biobank and the Canadian Longitudinal Study on Aging</t>
  </si>
  <si>
    <t>Han X, Lee SS, Ingold N, McArdle N, Khawaja AP, MacGregor S, Mackey DA.</t>
  </si>
  <si>
    <t>BMC Med. 2021 May 11;19(1):104. doi: 10.1186/s12916-021-01973-y.</t>
  </si>
  <si>
    <t>Han X</t>
  </si>
  <si>
    <t>PMC8111909</t>
  </si>
  <si>
    <t>10.1186/s12916-021-01973-y</t>
  </si>
  <si>
    <t>Clinical characteristics and pachychoroid incidence in Japanese patients with neovascular age-related macular degeneration</t>
  </si>
  <si>
    <t>Matsumoto H, Hoshino J, Mukai R, Nakamura K, Kishi S, Akiyama H.</t>
  </si>
  <si>
    <t>Sci Rep. 2022 Mar 16;12(1):4492. doi: 10.1038/s41598-022-08666-3.</t>
  </si>
  <si>
    <t>Matsumoto H</t>
  </si>
  <si>
    <t>PMC8927155</t>
  </si>
  <si>
    <t>10.1038/s41598-022-08666-3</t>
  </si>
  <si>
    <t>KNHIS (2009-2019)</t>
    <phoneticPr fontId="18" type="noConversion"/>
  </si>
  <si>
    <t>Age-Related Macular Degeneration With Visual Disability Is Associated With Cardiovascular Disease Risk in the Korean Nationwide Cohort</t>
  </si>
  <si>
    <t>Jung W, Han K, Kim B, Hwang S, Yoon JM, Park J, Lim DH, Shin DW.</t>
  </si>
  <si>
    <t>J Am Heart Assoc. 2023 May 2;12(9):e028027. doi: 10.1161/JAHA.122.028027. Epub 2023 Apr 29.</t>
  </si>
  <si>
    <t>J Am Heart Assoc</t>
  </si>
  <si>
    <t>PMC10227218</t>
  </si>
  <si>
    <t>10.1161/JAHA.122.028027</t>
  </si>
  <si>
    <t>The negative impact of COVID-19 pandemic on age-related macular degeneration patients treated with intravitreal bevacizumab injections</t>
  </si>
  <si>
    <t>Arnon R, Pikkel J, Yahalomi T, Stanescu N, Wood K, Leshno A, Achiron A, Hilely A.</t>
  </si>
  <si>
    <t>Int Ophthalmol. 2022 Nov;42(11):3387-3395. doi: 10.1007/s10792-022-02337-y. Epub 2022 May 23.</t>
  </si>
  <si>
    <t>Arnon R</t>
  </si>
  <si>
    <t>PMC9125960</t>
  </si>
  <si>
    <t>10.1007/s10792-022-02337-y</t>
  </si>
  <si>
    <t>UK Biobank</t>
    <phoneticPr fontId="18" type="noConversion"/>
  </si>
  <si>
    <t>Association between low lung function and the increased risk of age-related macular degeneration: A population-based prospective cohort study</t>
  </si>
  <si>
    <t>Zhang G, Qu Y, Wu Z, Liu W, Luo H, Chen R, Jia H, Sun X.</t>
  </si>
  <si>
    <t>J Glob Health. 2024 Jun 7;14:04102. doi: 10.7189/jogh.14.04102.</t>
  </si>
  <si>
    <t>Zhang G</t>
  </si>
  <si>
    <t>PMC11156252</t>
  </si>
  <si>
    <t>10.7189/jogh.14.04102</t>
  </si>
  <si>
    <t>Genetic and environmental risk factors for reticular pseudodrusen in the EUGENDA study</t>
  </si>
  <si>
    <t>Altay L, Liakopoulos S, Berghold A, Rosenberger KD, Ernst A, de Breuk A, den Hollander AI, Fauser S, Schick T.</t>
  </si>
  <si>
    <t>Mol Vis. 2021 Dec 31;27:757-767. eCollection 2021.</t>
  </si>
  <si>
    <t>Altay L</t>
  </si>
  <si>
    <t>PMC8763662</t>
  </si>
  <si>
    <t>Risk of geographic atrophy in the comparison of age-related macular degeneration treatments trials</t>
  </si>
  <si>
    <t>Grunwald JE, Daniel E, Huang J, Ying GS, Maguire MG, Toth CA, Jaffe GJ, Fine SL, Blodi B, Klein ML, Martin AA, Hagstrom SA, Martin DF; CATT Research Group.</t>
  </si>
  <si>
    <t>Ophthalmology. 2014 Jan;121(1):150-161. doi: 10.1016/j.ophtha.2013.08.015. Epub 2013 Sep 29.</t>
  </si>
  <si>
    <t>PMC3892560</t>
  </si>
  <si>
    <t>NIHMS529876</t>
  </si>
  <si>
    <t>10.1016/j.ophtha.2013.08.015</t>
  </si>
  <si>
    <t>The risk of retinal vein occlusion among patients with neovascular age related macular degeneration: a large-scale cohort study</t>
  </si>
  <si>
    <t>Weinstein O, Kridin M, Kridin K, Mann O, Cohen AD, Zloto O.</t>
  </si>
  <si>
    <t>Eye (Lond). 2023 May;37(7):1445-1450. doi: 10.1038/s41433-022-02163-7. Epub 2022 Jul 1.</t>
  </si>
  <si>
    <t>PMC10170074</t>
  </si>
  <si>
    <t>10.1038/s41433-022-02163-7</t>
  </si>
  <si>
    <t>Risk of age-related macular degeneration in men receiving 5α-reductase inhibitors: a population-based cohort study</t>
  </si>
  <si>
    <t>Su YC, Shen CY, Shao SC, Lai CC, Hsu SM, Lee CN, Liu CJ, Hung JH, Lai EC.</t>
  </si>
  <si>
    <t>Age Ageing. 2024 Jul 2;53(7):afae155. doi: 10.1093/ageing/afae155.</t>
  </si>
  <si>
    <t>Su YC</t>
  </si>
  <si>
    <t>Age Ageing</t>
  </si>
  <si>
    <t>10.1093/ageing/afae155</t>
  </si>
  <si>
    <t>Is there any association between the frequency of wet age-related macular degeneration recurrences and the seasons of the year?</t>
  </si>
  <si>
    <t>Rouvas A, Bouratzis N, Georgalas I, Gouliopoulos N.</t>
  </si>
  <si>
    <t>Int Ophthalmol. 2023 Sep;43(9):3287-3295. doi: 10.1007/s10792-023-02732-z. Epub 2023 May 10.</t>
  </si>
  <si>
    <t>Rouvas A</t>
  </si>
  <si>
    <t>10.1007/s10792-023-02732-z</t>
  </si>
  <si>
    <t>Perspectives of people with late age-related macular degeneration on mental health and mental wellbeing programmes: a qualitative study</t>
  </si>
  <si>
    <t>Dillon L, Gandhi S, Tang D, Liew G, Hackett M, Craig A, Mitchell P, Keay L, Gopinath B.</t>
  </si>
  <si>
    <t>Ophthalmic Physiol Opt. 2021 Mar;41(2):255-265. doi: 10.1111/opo.12779. Epub 2021 Jan 11.</t>
  </si>
  <si>
    <t>Dillon L</t>
  </si>
  <si>
    <t>10.1111/opo.12779</t>
  </si>
  <si>
    <t>Evaluation of Cone- and Rod-Mediated Parameters in Dark Adaptation Testing as Outcome Measures in Age-Related Macular Degeneration</t>
  </si>
  <si>
    <t>Hess K, de Silva T, Grisso P, Wiley H, Thavikulwat AT, Keenan TDL, Chew EY, Cukras CA.</t>
  </si>
  <si>
    <t>Ophthalmol Retina. 2022 Dec;6(12):1173-1184. doi: 10.1016/j.oret.2022.05.018. Epub 2022 May 26.</t>
  </si>
  <si>
    <t>Hess K</t>
  </si>
  <si>
    <t>10.1016/j.oret.2022.05.018</t>
  </si>
  <si>
    <t>Circulating omega-3 Fatty acids and neovascular age-related macular degeneration</t>
  </si>
  <si>
    <t>Merle BM, Benlian P, Puche N, Bassols A, Delcourt C, Souied EH; Nutritional AMD Treatment 2 Study Group.</t>
  </si>
  <si>
    <t>Invest Ophthalmol Vis Sci. 2014 Mar 28;55(3):2010-9. doi: 10.1167/iovs.14-13916.</t>
  </si>
  <si>
    <t>10.1167/iovs.14-13916</t>
  </si>
  <si>
    <t>The ARMS2 A69S Polymorphism Is Associated with Delayed Rod-Mediated Dark Adaptation in Eyes at Risk for Incident Age-Related Macular Degeneration</t>
  </si>
  <si>
    <t>Mullins RF, McGwin G Jr, Searcey K, Clark ME, Kennedy EL, Curcio CA, Stone EM, Owsley C.</t>
  </si>
  <si>
    <t>Ophthalmology. 2019 Apr;126(4):591-600. doi: 10.1016/j.ophtha.2018.10.037. Epub 2018 Oct 31.</t>
  </si>
  <si>
    <t>Mullins RF</t>
  </si>
  <si>
    <t>PMC6435381</t>
  </si>
  <si>
    <t>NIHMS1511212</t>
  </si>
  <si>
    <t>10.1016/j.ophtha.2018.10.037</t>
  </si>
  <si>
    <t>[Influence of impact factor on reporting sample size calculations in publications on studies exemplified by AMD treatment : Cross-sectional investigation on the presence of sample size calculations in publications of RCTs on AMD treatment in journals with low and high impact factors]</t>
  </si>
  <si>
    <t>Tulka S, Geis B, Knippschild S, Baulig C, Krummenauer F.</t>
  </si>
  <si>
    <t>Ophthalmologe. 2020 Feb;117(2):125-131. doi: 10.1007/s00347-019-0924-0.</t>
  </si>
  <si>
    <t>Tulka S</t>
  </si>
  <si>
    <t>10.1007/s00347-019-0924-0</t>
  </si>
  <si>
    <t>[Dear readers]</t>
  </si>
  <si>
    <t>Vollmer G.</t>
  </si>
  <si>
    <t>Klin Monbl Augenheilkd. 2014 Apr;231(4):e21. doi: 10.1055/s-0034-1375814.</t>
  </si>
  <si>
    <t>Vollmer G</t>
  </si>
  <si>
    <t>10.1055/s-0034-1375814</t>
  </si>
  <si>
    <t>Intravitreal Aflibercept versus Brolucizumab for Treatment-Naive Neovascular Age-Related Macular Degeneration with Type 1 Macular Neovascularization: Comparison of Short-Term Outcomes</t>
  </si>
  <si>
    <t>Hoshino J, Matsumoto H, Mukai R, Nakamura K, Akiyama H.</t>
  </si>
  <si>
    <t>Ophthalmologica. 2022;245(5):413-420. doi: 10.1159/000526044. Epub 2022 Jul 14.</t>
  </si>
  <si>
    <t>Hoshino J</t>
  </si>
  <si>
    <t>10.1159/000526044</t>
  </si>
  <si>
    <t>Visual Function in Older Eyes in Normal Macular Health: Association with Incident Early Age-Related Macular Degeneration 3 Years Later</t>
  </si>
  <si>
    <t>Owsley C, Clark ME, Huisingh CE, Curcio CA, McGwin G Jr.</t>
  </si>
  <si>
    <t>Invest Ophthalmol Vis Sci. 2016 Apr;57(4):1782-9. doi: 10.1167/iovs.15-18962.</t>
  </si>
  <si>
    <t>PMC4849546</t>
  </si>
  <si>
    <t>10.1167/iovs.15-18962</t>
  </si>
  <si>
    <t>Increased incidence of age-related macular degeneration in sensorineural hearing loss: A population-based cohort study</t>
  </si>
  <si>
    <t>Lee CY, Chen HC, Wu PH, Chi JC, Sun CC, Huang JY, Lin HY, Yang SF.</t>
  </si>
  <si>
    <t>PLoS One. 2019 Oct 23;14(10):e0222919. doi: 10.1371/journal.pone.0222919. eCollection 2019.</t>
  </si>
  <si>
    <t>PMC6808445</t>
  </si>
  <si>
    <t>10.1371/journal.pone.0222919</t>
  </si>
  <si>
    <t>An epidemiological study of neovascular age-related macular degeneration in Germany</t>
  </si>
  <si>
    <t>Krause L, Yousif T, Pohl K; CAPTAIN study group.</t>
  </si>
  <si>
    <t>Curr Med Res Opin. 2013 Oct;29(10):1391-7. doi: 10.1185/03007995.2013.832184. Epub 2013 Aug 23.</t>
  </si>
  <si>
    <t>Krause L</t>
  </si>
  <si>
    <t>10.1185/03007995.2013.832184</t>
  </si>
  <si>
    <t>Association of Age-Related Macular Degeneration on Alzheimer or Parkinson Disease: A Retrospective Cohort Study</t>
  </si>
  <si>
    <t>Choi S, Jahng WJ, Park SM, Jee D.</t>
  </si>
  <si>
    <t>Am J Ophthalmol. 2020 Feb;210:41-47. doi: 10.1016/j.ajo.2019.11.001. Epub 2019 Nov 9.</t>
  </si>
  <si>
    <t>10.1016/j.ajo.2019.11.001</t>
  </si>
  <si>
    <t>Association of Diabetes Medication With Open-Angle Glaucoma, Age-Related Macular Degeneration, and Cataract in the Rotterdam Study</t>
  </si>
  <si>
    <t>Vergroesen JE, Thee EF, Ahmadizar F, van Duijn CM, Stricker BH, Kavousi M, Klaver CCW, Ramdas WD.</t>
  </si>
  <si>
    <t>JAMA Ophthalmol. 2022 Jul 1;140(7):674-681. doi: 10.1001/jamaophthalmol.2022.1435.</t>
  </si>
  <si>
    <t>Vergroesen JE</t>
  </si>
  <si>
    <t>PMC9121302</t>
  </si>
  <si>
    <t>10.1001/jamaophthalmol.2022.1435</t>
  </si>
  <si>
    <t>Long-Term Outcomes of Bacillary Layer Detachment in Neovascular Age-Related Macular Degeneration</t>
  </si>
  <si>
    <t>Ramtohul P, Malclès A, Gigon E, Freund KB, Introini U, Bandello F, Cicinelli MV.</t>
  </si>
  <si>
    <t>Ophthalmol Retina. 2022 Mar;6(3):185-195. doi: 10.1016/j.oret.2021.09.010. Epub 2021 Sep 26.</t>
  </si>
  <si>
    <t>Ramtohul P</t>
  </si>
  <si>
    <t>10.1016/j.oret.2021.09.010</t>
  </si>
  <si>
    <t>DRUSEN SUBTYPES AND CHOROIDAL CHARACTERISTICS IN ASIAN EYES WITH TYPICAL NEOVASCULAR AGE-RELATED MACULAR DEGENERATION</t>
  </si>
  <si>
    <t>Lee J, Kim M, Lee CS, Kim SS, Koh HJ, Lee SC, Byeon SH.</t>
  </si>
  <si>
    <t>Retina. 2020 Mar;40(3):490-498. doi: 10.1097/IAE.0000000000002419.</t>
  </si>
  <si>
    <t>10.1097/IAE.0000000000002419</t>
  </si>
  <si>
    <t>Predicting Incremental and Future Visual Change in Neovascular Age-Related Macular Degeneration Using Deep Learning</t>
  </si>
  <si>
    <t>Fu DJ, Faes L, Wagner SK, Moraes G, Chopra R, Patel PJ, Balaskas K, Keenan TDL, Bachmann LM, Keane PA.</t>
  </si>
  <si>
    <t>Ophthalmol Retina. 2021 Nov;5(11):1074-1084. doi: 10.1016/j.oret.2021.01.009. Epub 2021 Jan 28.</t>
  </si>
  <si>
    <t>Fu DJ</t>
  </si>
  <si>
    <t>10.1016/j.oret.2021.01.009</t>
  </si>
  <si>
    <t>Outer retinal tubulation in the comparison of age-related macular degeneration treatments trials (CATT)</t>
  </si>
  <si>
    <t>Lee JY, Folgar FA, Maguire MG, Ying GS, Toth CA, Martin DF, Jaffe GJ; CATT Research Group.</t>
  </si>
  <si>
    <t>Ophthalmology. 2014 Dec;121(12):2423-31. doi: 10.1016/j.ophtha.2014.06.013. Epub 2014 Jul 23.</t>
  </si>
  <si>
    <t>Lee JY</t>
  </si>
  <si>
    <t>PMC4254295</t>
  </si>
  <si>
    <t>NIHMS607544</t>
  </si>
  <si>
    <t>10.1016/j.ophtha.2014.06.013</t>
  </si>
  <si>
    <t>Evaluating the Validity of the Age-Related Eye Disease Study Grading Scale for Age-Related Macular Degeneration: AREDS2 Report 10</t>
  </si>
  <si>
    <t>Vitale S, Clemons TE, Agrón E, Ferris FL 3rd, Domalpally A, Danis RP, Chew EY; Age-Related Eye Disease Study 2 (AREDS2) Research Group.</t>
  </si>
  <si>
    <t>JAMA Ophthalmol. 2016 Sep 1;134(9):1041-7. doi: 10.1001/jamaophthalmol.2016.2383.</t>
  </si>
  <si>
    <t>PMC8371745</t>
  </si>
  <si>
    <t>NIHMS1725038</t>
  </si>
  <si>
    <t>10.1001/jamaophthalmol.2016.2383</t>
  </si>
  <si>
    <t>SCARB1 rs5888 is associated with the risk of age-related macular degeneration susceptibility and an impaired macular area</t>
  </si>
  <si>
    <t>Stanislovaitiene D, Zaliuniene D, Krisciukaitis A, Petrolis R, Smalinskiene A, Lesauskaite V, Tamosiunas A, Lesauskaite V.</t>
  </si>
  <si>
    <t>Ophthalmic Genet. 2017 May-Jun;38(3):233-237. doi: 10.1080/13816810.2016.1203442. Epub 2016 Jul 18.</t>
  </si>
  <si>
    <t>Stanislovaitiene D</t>
  </si>
  <si>
    <t>10.1080/13816810.2016.1203442</t>
  </si>
  <si>
    <t>Long-term Progression and Risk Factors of Fundus Tessellation in the Beijing Eye Study</t>
  </si>
  <si>
    <t>Yan YN, Wang YX, Yang Y, Xu L, Xu J, Wang Q, Yang X, Yang JY, Zhou WJ, Wei WB, Jonas JB.</t>
  </si>
  <si>
    <t>Sci Rep. 2018 Jul 13;8(1):10625. doi: 10.1038/s41598-018-29009-1.</t>
  </si>
  <si>
    <t>Yan YN</t>
  </si>
  <si>
    <t>PMC6045666</t>
  </si>
  <si>
    <t>10.1038/s41598-018-29009-1</t>
  </si>
  <si>
    <t>Retrospective hospital-based analysis of age-related macular degeneration patterns in India: 5-year follow-up</t>
  </si>
  <si>
    <t>Sudhalkar A, Sethi V, Gogte P, Bondalapati S, Khodani M, Chhablani JK.</t>
  </si>
  <si>
    <t>Indian J Ophthalmol. 2015 Dec;63(12):899-904. doi: 10.4103/0301-4738.176025.</t>
  </si>
  <si>
    <t>Sudhalkar A</t>
  </si>
  <si>
    <t>PMC4784077</t>
  </si>
  <si>
    <t>10.4103/0301-4738.176025</t>
  </si>
  <si>
    <t>[Does acetylsalicylic acid and vitamin K antagonists are risk factors of macular degeneration related with age?]</t>
  </si>
  <si>
    <t>Jończyk-Skórka K, Śliwczyńska-Rodziewicz D, Jarmak A, Kowalski J.</t>
  </si>
  <si>
    <t>Pol Merkur Lekarski. 2015 Mar;38(225):144-9.</t>
  </si>
  <si>
    <t>Jończyk-Skórka K</t>
  </si>
  <si>
    <t>VISUAL ACUITY IN PATIENTS WITH STARGARDT DISEASE AFTER AGE 40</t>
  </si>
  <si>
    <t>Collison FT, Fishman GA.</t>
  </si>
  <si>
    <t>Retina. 2018 Dec;38(12):2387-2394. doi: 10.1097/IAE.0000000000001903.</t>
  </si>
  <si>
    <t>Collison FT</t>
  </si>
  <si>
    <t>10.1097/IAE.0000000000001903</t>
  </si>
  <si>
    <t>Assessment of vision-related quality of life and depression and anxiety rates in patients with neovascular age-related macular degeneration</t>
  </si>
  <si>
    <t>Fernández-Vigo JI, Burgos-Blasco B, Calvo-González C, Escobar-Moreno MJ, Shi H, Jiménez-Santos M, Valverde-Megías A, Reche-Frutos J, López-Guajardo L, Donate-López J.</t>
  </si>
  <si>
    <t>Arch Soc Esp Oftalmol (Engl Ed). 2021 Sep;96(9):470-475. doi: 10.1016/j.oftale.2020.11.008. Epub 2021 Jul 24.</t>
  </si>
  <si>
    <t>Fernández-Vigo JI</t>
  </si>
  <si>
    <t>10.1016/j.oftale.2020.11.008</t>
  </si>
  <si>
    <t>Evaluating VEGFR1 genetic polymorphisms as a predisposition to AMD in a cohort from northern China</t>
  </si>
  <si>
    <t>Xiang W, Zhuang W, Chi H, Sheng X, Zhang W, Xue Z, Pan B, Liu Y.</t>
  </si>
  <si>
    <t>Ophthalmic Genet. 2016 Dec;37(4):388-393. doi: 10.3109/13816810.2015.1107597. Epub 2016 Feb 25.</t>
  </si>
  <si>
    <t>Xiang W</t>
  </si>
  <si>
    <t>10.3109/13816810.2015.1107597</t>
  </si>
  <si>
    <t>Efficacy of intravitreal aflibercept in Japanese patients with exudative age-related macular degeneration</t>
  </si>
  <si>
    <t>Saito M, Kano M, Itagaki K, Sekiryu T.</t>
  </si>
  <si>
    <t>Jpn J Ophthalmol. 2017 Jan;61(1):74-83. doi: 10.1007/s10384-016-0478-5. Epub 2016 Sep 22.</t>
  </si>
  <si>
    <t>10.1007/s10384-016-0478-5</t>
  </si>
  <si>
    <t>Age-related macular degeneration and risk of total and cause-specific mortality over 15 years</t>
  </si>
  <si>
    <t>Maturitas. 2016 Feb;84:63-7. doi: 10.1016/j.maturitas.2015.11.001. Epub 2015 Nov 4.</t>
  </si>
  <si>
    <t>10.1016/j.maturitas.2015.11.001</t>
  </si>
  <si>
    <t>Visual Impairment, Eye Disease, and 3-Year Cognitive Decline: The Canadian Longitudinal Study on Aging</t>
  </si>
  <si>
    <t>Grant A, Aubin MJ, Buhrmann R, Kergoat MJ, Li G, Freeman EE.</t>
  </si>
  <si>
    <t>Ophthalmic Epidemiol. 2022 Oct;29(5):545-553. doi: 10.1080/09286586.2021.1974494. Epub 2021 Sep 5.</t>
  </si>
  <si>
    <t>10.1080/09286586.2021.1974494</t>
  </si>
  <si>
    <t>The inflammatory potential of diet is associated with the risk of age-related eye diseases</t>
  </si>
  <si>
    <t>Vergroesen JE, Thee EF, de Crom TOE, Kiefte-de Jong JC, Meester-Smoor MA, Voortman T, Klaver CCW, Ramdas WD.</t>
  </si>
  <si>
    <t>Clin Nutr. 2023 Dec;42(12):2404-2413. doi: 10.1016/j.clnu.2023.10.008. Epub 2023 Oct 12.</t>
  </si>
  <si>
    <t>10.1016/j.clnu.2023.10.008</t>
  </si>
  <si>
    <t>Comparison of Visual Function in Older Eyes in the Earliest Stages of Age-related Macular Degeneration to Those in Normal Macular Health</t>
  </si>
  <si>
    <t>Owsley C, Huisingh C, Clark ME, Jackson GR, McGwin G Jr.</t>
  </si>
  <si>
    <t>Curr Eye Res. 2016;41(2):266-72. doi: 10.3109/02713683.2015.1011282. Epub 2015 Mar 24.</t>
  </si>
  <si>
    <t>PMC4737986</t>
  </si>
  <si>
    <t>NIHMS703041</t>
  </si>
  <si>
    <t>10.3109/02713683.2015.1011282</t>
  </si>
  <si>
    <t>Age-Related Macular Degeneration and Risk of Degenerative Dementia among the Elderly in Taiwan: A Population-Based Cohort Study</t>
  </si>
  <si>
    <t>Tsai DC, Chen SJ, Huang CC, Yuan MK, Leu HB.</t>
  </si>
  <si>
    <t>Ophthalmology. 2015 Nov;122(11):2327-2335.e2. doi: 10.1016/j.ophtha.2015.07.033. Epub 2015 Sep 1.</t>
  </si>
  <si>
    <t>Tsai DC</t>
  </si>
  <si>
    <t>10.1016/j.ophtha.2015.07.033</t>
  </si>
  <si>
    <t>Risk factors for emerging intraocular inflammation after intravitreal brolucizumab injection for age-related macular degeneration</t>
  </si>
  <si>
    <t>Mukai R, Matsumoto H, Akiyama H.</t>
  </si>
  <si>
    <t>PLoS One. 2021 Dec 6;16(12):e0259879. doi: 10.1371/journal.pone.0259879. eCollection 2021.</t>
  </si>
  <si>
    <t>Mukai R</t>
  </si>
  <si>
    <t>PMC8648104</t>
  </si>
  <si>
    <t>10.1371/journal.pone.0259879</t>
  </si>
  <si>
    <t>INTRAOCULAR INFLAMMATION INCIDENCE AFTER INTRAVITREAL BROLUCIZUMAB INJECTION FOR EXUDATIVE AGE-RELATED MACULAR DEGENERATION</t>
  </si>
  <si>
    <t>Pakravan P, Patel V, Lai J, Shaheen A, Kalahasty K, Reyes-Capo DP, Chau V, Rosenfeld PJ, Haddock LJ, Schwartz SG, Smiddy WE, Kovach JL, Sridhar J, Flynn HW Jr, Albini TA, Yannuzzi NA.</t>
  </si>
  <si>
    <t>Retina. 2023 Oct 1;43(10):1717-1722. doi: 10.1097/IAE.0000000000003862.</t>
  </si>
  <si>
    <t>Pakravan P</t>
  </si>
  <si>
    <t>10.1097/IAE.0000000000003862</t>
  </si>
  <si>
    <t>Association between geographic atrophy progression and reticular pseudodrusen in eyes with dry age-related macular degeneration</t>
  </si>
  <si>
    <t>Marsiglia M, Boddu S, Bearelly S, Xu L, Breaux BE Jr, Freund KB, Yannuzzi LA, Smith RT.</t>
  </si>
  <si>
    <t>Invest Ophthalmol Vis Sci. 2013 Nov 8;54(12):7362-9. doi: 10.1167/iovs.12-11073.</t>
  </si>
  <si>
    <t>Marsiglia M</t>
  </si>
  <si>
    <t>PMC3823546</t>
  </si>
  <si>
    <t>10.1167/iovs.12-11073</t>
  </si>
  <si>
    <t>Incidence of Acute Endophthalmitis after Intravitreal Antivascular Endothelial Growth Factor Injection in Age-related Macular Degeneration</t>
  </si>
  <si>
    <t>Seong HJ, Park YM, Kim J, Son KJ, Chung EJ.</t>
  </si>
  <si>
    <t>Korean J Ophthalmol. 2022 Oct;36(5):435-442. doi: 10.3341/kjo.2022.0088. Epub 2022 Aug 19.</t>
  </si>
  <si>
    <t>Seong HJ</t>
  </si>
  <si>
    <t>PMC9582495</t>
  </si>
  <si>
    <t>10.3341/kjo.2022.0088</t>
  </si>
  <si>
    <t>Visual impairment amongst adult diabetics attending a tertiary outpatient clinic</t>
  </si>
  <si>
    <t>Lartey SY, Aikins AK.</t>
  </si>
  <si>
    <t>Ghana Med J. 2018 Jun;52(2):84-87. doi: 10.4314/gmj.v52i2.4.</t>
  </si>
  <si>
    <t>Lartey SY</t>
  </si>
  <si>
    <t>Ghana Med J</t>
  </si>
  <si>
    <t>PMC6326543</t>
  </si>
  <si>
    <t>10.4314/gmj.v52i2.4</t>
  </si>
  <si>
    <t>Association analysis of CFH and ARMS2 gene polymorphisms in a Brazilian cohort with age-related macular degeneration</t>
  </si>
  <si>
    <t>Almeida LN, Melilo-Carolino R, Veloso CE, Pereira PA, Bastos-Rodrigues L, Sarubi H, Miranda DM, Soubrane G, De Marco L, Nehemy MB.</t>
  </si>
  <si>
    <t>Ophthalmic Res. 2013;50(2):117-22. doi: 10.1159/000350549. Epub 2013 Jul 18.</t>
  </si>
  <si>
    <t>10.1159/000350549</t>
  </si>
  <si>
    <t>Difference in treatment burden of neovascular age-related macular degeneration among different types of neovascularization</t>
  </si>
  <si>
    <t>Lee JH, Kim JH, Kim JW, Kim CG, Lee DW.</t>
  </si>
  <si>
    <t>Graefes Arch Clin Exp Ophthalmol. 2021 Jul;259(7):1821-1830. doi: 10.1007/s00417-020-05028-5. Epub 2021 Jan 6.</t>
  </si>
  <si>
    <t>Lee JH</t>
  </si>
  <si>
    <t>10.1007/s00417-020-05028-5</t>
  </si>
  <si>
    <t>Pentosan Polysulfate Maculopathy: What Urologists Should Know in 2020</t>
  </si>
  <si>
    <t>Paredes Mogica JA, De EJB.</t>
  </si>
  <si>
    <t>Urology. 2021 Jan;147:109-118. doi: 10.1016/j.urology.2020.08.072. Epub 2020 Oct 10.</t>
  </si>
  <si>
    <t>Paredes Mogica JA</t>
  </si>
  <si>
    <t>Urology</t>
  </si>
  <si>
    <t>10.1016/j.urology.2020.08.072</t>
  </si>
  <si>
    <t>Choroidal Flow Signal in Late-Onset Stargardt Disease and Age-Related Macular Degeneration: An OCT-Angiography Study</t>
  </si>
  <si>
    <t>Müller PL, Pfau M, Möller PT, Nadal J, Schmid M, Lindner M, de Sisternes L, Stöhr H, Weber BHF, Neuhaus C, Herrmann P, Schmitz-Valckenberg S, Holz FG, Fleckenstein M.</t>
  </si>
  <si>
    <t>Invest Ophthalmol Vis Sci. 2018 Mar 20;59(4):AMD122-AMD131. doi: 10.1167/iovs.18-23819.</t>
  </si>
  <si>
    <t>Müller PL</t>
  </si>
  <si>
    <t>10.1167/iovs.18-23819</t>
  </si>
  <si>
    <t>Global causes of blindness and distance vision impairment 1990-2020: a systematic review and meta-analysis</t>
  </si>
  <si>
    <t>Flaxman SR, Bourne RRA, Resnikoff S, Ackland P, Braithwaite T, Cicinelli MV, Das A, Jonas JB, Keeffe J, Kempen JH, Leasher J, Limburg H, Naidoo K, Pesudovs K, Silvester A, Stevens GA, Tahhan N, Wong TY, Taylor HR; Vision Loss Expert Group of the Global Burden of Disease Study.</t>
  </si>
  <si>
    <t>Lancet Glob Health. 2017 Dec;5(12):e1221-e1234. doi: 10.1016/S2214-109X(17)30393-5. Epub 2017 Oct 11.</t>
  </si>
  <si>
    <t>Flaxman SR</t>
  </si>
  <si>
    <t>10.1016/S2214-109X(17)30393-5</t>
  </si>
  <si>
    <t>[Switching Therapy from Ranibizumab and/or Bevacizumab to Aflibercept in Neovascular Age-Related Macular Degeneration (AMD): One-Year Results]</t>
  </si>
  <si>
    <t>Pfau M, Fassnacht-Riederle HM, Freiberg FJ, Wons JB, Wirth M, Becker MD, Michels S.</t>
  </si>
  <si>
    <t>Klin Monbl Augenheilkd. 2016 Aug;233(8):945-50. doi: 10.1055/s-0042-101348. Epub 2016 Apr 28.</t>
  </si>
  <si>
    <t>10.1055/s-0042-101348</t>
  </si>
  <si>
    <t>Would intravitreal bevacizumab injection increase risk of cerebral infarction?</t>
  </si>
  <si>
    <t>Kwon J, Jee D, Lim SH.</t>
  </si>
  <si>
    <t>Eur J Neurol. 2018 Sep;25(9):1177-1181. doi: 10.1111/ene.13683. Epub 2018 Jun 14.</t>
  </si>
  <si>
    <t>Kwon J</t>
  </si>
  <si>
    <t>Eur J Neurol</t>
  </si>
  <si>
    <t>10.1111/ene.13683</t>
  </si>
  <si>
    <t>[Retrospective investigation of anti-VEGF treatment reality and effectiveness in patients with neovascular age-related macular degeneration (AMD) in Germany: treatment reality of ranibizumab for neovascular AMD in Germany]</t>
  </si>
  <si>
    <t>Ziemssen F, Eter N, Fauser S, Bopp S, Radermacher M, Hasanbasic Z, Holz FG; AURA-Studiengruppe.</t>
  </si>
  <si>
    <t>Ophthalmologe. 2015 Mar;112(3):246-54. doi: 10.1007/s00347-014-3217-7.</t>
  </si>
  <si>
    <t>10.1007/s00347-014-3217-7</t>
  </si>
  <si>
    <t>Increase in the Population of Patients with Neovascular Age-Related Macular Degeneration Who Underwent Long-Term Active Treatment</t>
  </si>
  <si>
    <t>Baek SK, Kim JH, Kim JW, Kim CG.</t>
  </si>
  <si>
    <t>Sci Rep. 2019 Sep 13;9(1):13264. doi: 10.1038/s41598-019-49749-y.</t>
  </si>
  <si>
    <t>Baek SK</t>
  </si>
  <si>
    <t>PMC6744448</t>
  </si>
  <si>
    <t>10.1038/s41598-019-49749-y</t>
  </si>
  <si>
    <t>Presenting characteristics and prevalence of polypoidal choroidal vasculopathy in Scandinavian patients with treatment-naïve exudative age-related macular degeneration</t>
  </si>
  <si>
    <t>Acta Ophthalmol. 2018 Aug;96(5):475-480. doi: 10.1111/aos.13646. Epub 2017 Nov 30.</t>
  </si>
  <si>
    <t>10.1111/aos.13646</t>
  </si>
  <si>
    <t>A Deep Learning Algorithm for Prediction of Age-Related Eye Disease Study Severity Scale for Age-Related Macular Degeneration from Color Fundus Photography</t>
  </si>
  <si>
    <t>Grassmann F, Mengelkamp J, Brandl C, Harsch S, Zimmermann ME, Linkohr B, Peters A, Heid IM, Palm C, Weber BHF.</t>
  </si>
  <si>
    <t>Ophthalmology. 2018 Sep;125(9):1410-1420. doi: 10.1016/j.ophtha.2018.02.037. Epub 2018 Apr 10.</t>
  </si>
  <si>
    <t>Grassmann F</t>
  </si>
  <si>
    <t>10.1016/j.ophtha.2018.02.037</t>
  </si>
  <si>
    <t>Relation between Age-Related Macular Degeneration and Cardiovascular Events and Mortality: A Systematic Review and Meta-Analysis</t>
  </si>
  <si>
    <t>Wang J, Xue Y, Thapa S, Wang L, Tang J, Ji K.</t>
  </si>
  <si>
    <t>Biomed Res Int. 2016;2016:8212063. doi: 10.1155/2016/8212063. Epub 2016 Dec 14.</t>
  </si>
  <si>
    <t>Wang J</t>
  </si>
  <si>
    <t>PMC5192308</t>
  </si>
  <si>
    <t>10.1155/2016/8212063</t>
  </si>
  <si>
    <t>Long-term impact of delayed follow-up due to COVID-19 lockdown on patients with neovascular age-related macular degeneration</t>
  </si>
  <si>
    <t>Szegedi S, Ebner C, Miháltz K, Wachter T, Vécsei-Marlovits PV.</t>
  </si>
  <si>
    <t>BMC Ophthalmol. 2022 May 20;22(1):228. doi: 10.1186/s12886-022-02453-4.</t>
  </si>
  <si>
    <t>Szegedi S</t>
  </si>
  <si>
    <t>PMC9122252</t>
  </si>
  <si>
    <t>10.1186/s12886-022-02453-4</t>
  </si>
  <si>
    <t>Incidence and risk factors for neovascular age-related macular degeneration in the fellow eye</t>
  </si>
  <si>
    <t>Bek T, Klug SE.</t>
  </si>
  <si>
    <t>Graefes Arch Clin Exp Ophthalmol. 2018 Nov;256(11):2061-2068. doi: 10.1007/s00417-018-4100-z. Epub 2018 Aug 10.</t>
  </si>
  <si>
    <t>Bek T</t>
  </si>
  <si>
    <t>10.1007/s00417-018-4100-z</t>
  </si>
  <si>
    <t>Reticular Pseudodrusen in Intermediate Age-Related Macular Degeneration: Prevalence, Detection, Clinical, Environmental, and Genetic Associations</t>
  </si>
  <si>
    <t>Wu Z, Ayton LN, Luu CD, Baird PN, Guymer RH.</t>
  </si>
  <si>
    <t>Invest Ophthalmol Vis Sci. 2016 Mar;57(3):1310-6. doi: 10.1167/iovs.15-18682.</t>
  </si>
  <si>
    <t>10.1167/iovs.15-18682</t>
  </si>
  <si>
    <t>Global prevalence of myopic macular degeneration in general population and patients with high myopia: A systematic review and meta-analysis</t>
  </si>
  <si>
    <t>Shi H, Guo N, Zhao Z, He X, Li J, Duan J.</t>
  </si>
  <si>
    <t>Eur J Ophthalmol. 2024 May;34(3):631-640. doi: 10.1177/11206721231185816. Epub 2023 Jul 12.</t>
  </si>
  <si>
    <t>Shi H</t>
  </si>
  <si>
    <t>10.1177/11206721231185816</t>
  </si>
  <si>
    <t>Risk factors for breakthrough vitreous hemorrhage after intravitreal tissue plasminogen activator and gas injection for submacular hemorrhage associated with age related macular degeneration</t>
  </si>
  <si>
    <t>Lim JH, Han YS, Lee SJ, Nam KY.</t>
  </si>
  <si>
    <t>PLoS One. 2020 Dec 3;15(12):e0243201. doi: 10.1371/journal.pone.0243201. eCollection 2020.</t>
  </si>
  <si>
    <t>Lim JH</t>
  </si>
  <si>
    <t>PMC7714180</t>
  </si>
  <si>
    <t>10.1371/journal.pone.0243201</t>
  </si>
  <si>
    <t>The value of pre-symptomatic genetic risk assessment for age-related macular degeneration: the Moran AMD Genetic Testing Assessment (MAGENTA) study-a study protocol for a randomized controlled trial</t>
  </si>
  <si>
    <t>Addo EK, Hartnett ME, Bernstein PS.</t>
  </si>
  <si>
    <t>Trials. 2023 Jun 19;24(1):414. doi: 10.1186/s13063-023-07436-4.</t>
  </si>
  <si>
    <t>Addo EK</t>
  </si>
  <si>
    <t>PMC10278319</t>
  </si>
  <si>
    <t>10.1186/s13063-023-07436-4</t>
  </si>
  <si>
    <t>[Visual impairment and blindness in Icelanders aged 50 years and older - the Reykjavík Eye Study]</t>
  </si>
  <si>
    <t>Gunnlaugsdóttir E, Arnarsson ÁM, Jónasson F.</t>
  </si>
  <si>
    <t>Laeknabladid. 2013 Mar;99(3):123-7. doi: 10.17992/lbl.2013.03.486.</t>
  </si>
  <si>
    <t>Gunnlaugsdóttir E</t>
  </si>
  <si>
    <t>Laeknabladid</t>
  </si>
  <si>
    <t>10.17992/lbl.2013.03.486</t>
  </si>
  <si>
    <t>Analysis of the Association Between Physical Activity and Age-Related Macular Degeneration</t>
  </si>
  <si>
    <t>McGuinness MB, Simpson JA, Finger RP.</t>
  </si>
  <si>
    <t>JAMA Ophthalmol. 2018 Feb 1;136(2):139-140. doi: 10.1001/jamaophthalmol.2017.4782.</t>
  </si>
  <si>
    <t>10.1001/jamaophthalmol.2017.4782</t>
  </si>
  <si>
    <t>Dietary Nutrient Intake and Progression to Late Age-Related Macular Degeneration in the Age-Related Eye Disease Studies 1 and 2</t>
  </si>
  <si>
    <t>Agrón E, Mares J, Clemons TE, Swaroop A, Chew EY, Keenan TDL; AREDS and AREDS2 Research Groups.</t>
  </si>
  <si>
    <t>Ophthalmology. 2021 Mar;128(3):425-442. doi: 10.1016/j.ophtha.2020.08.018. Epub 2020 Aug 25.</t>
  </si>
  <si>
    <t>Agrón E</t>
  </si>
  <si>
    <t>PMC7902480</t>
  </si>
  <si>
    <t>NIHMS1624410</t>
  </si>
  <si>
    <t>10.1016/j.ophtha.2020.08.018</t>
  </si>
  <si>
    <t>Vision-related quality of life in Japanese patients with wet age-related macular degeneration treated with intravitreal aflibercept in a real-world setting</t>
  </si>
  <si>
    <t>Gomi F, Migita H, Sakaguchi T, Okada H, Sugawara T, Hikichi Y; Participating Investigators.</t>
  </si>
  <si>
    <t>Jpn J Ophthalmol. 2019 Nov;63(6):437-447. doi: 10.1007/s10384-019-00687-2. Epub 2019 Oct 31.</t>
  </si>
  <si>
    <t>10.1007/s10384-019-00687-2</t>
  </si>
  <si>
    <t>Inter99 Eye Study</t>
  </si>
  <si>
    <t>Precursors of age-related macular degeneration: associations with physical activity, obesity, and serum lipids in the inter99 eye study</t>
    <phoneticPr fontId="18" type="noConversion"/>
  </si>
  <si>
    <t>Munch IC, Linneberg A, Larsen M.</t>
  </si>
  <si>
    <t>Invest Ophthalmol Vis Sci. 2013 Jun 6;54(6):3932-40. doi: 10.1167/iovs.12-10785.</t>
  </si>
  <si>
    <t>Munch IC</t>
  </si>
  <si>
    <t>10.1167/iovs.12-10785</t>
  </si>
  <si>
    <t>Macular atrophy progression and 7-year vision outcomes in subjects from the ANCHOR, MARINA, and HORIZON studies: the SEVEN-UP study</t>
  </si>
  <si>
    <t>Bhisitkul RB, Mendes TS, Rofagha S, Enanoria W, Boyer DS, Sadda SR, Zhang K.</t>
  </si>
  <si>
    <t>Am J Ophthalmol. 2015 May;159(5):915-24.e2. doi: 10.1016/j.ajo.2015.01.032. Epub 2015 Jan 30.</t>
  </si>
  <si>
    <t>Bhisitkul RB</t>
  </si>
  <si>
    <t>10.1016/j.ajo.2015.01.032</t>
  </si>
  <si>
    <t>Long-Term Regular Use of Low-Dose Aspirin and Neovascular Age-Related Macular Degeneration: National Sample Cohort 2010-2015</t>
    <phoneticPr fontId="18" type="noConversion"/>
  </si>
  <si>
    <t>Rim TH, Yoo TK, Kwak J, Lee JS, Kim SH, Kim DW, Kim SS.</t>
  </si>
  <si>
    <t>Ophthalmology. 2019 Feb;126(2):274-282. doi: 10.1016/j.ophtha.2018.09.014. Epub 2018 Sep 18.</t>
  </si>
  <si>
    <t>10.1016/j.ophtha.2018.09.014</t>
  </si>
  <si>
    <t>Cross-sectional study evaluating burden and depressive symptoms in family carers of persons with age-related macular degeneration in Australia</t>
  </si>
  <si>
    <t>Jin I, Tang D, Gengaroli J, Nicholson Perry K, Burlutsky G, Craig A, Liew G, Mitchell P, Gopinath B.</t>
  </si>
  <si>
    <t>BMJ Open. 2021 Sep 8;11(9):e048658. doi: 10.1136/bmjopen-2021-048658.</t>
  </si>
  <si>
    <t>Jin I</t>
  </si>
  <si>
    <t>PMC8438959</t>
  </si>
  <si>
    <t>10.1136/bmjopen-2021-048658</t>
  </si>
  <si>
    <t>Five-year incidence, progression, and risk factors for age-related macular degeneration: the age, gene/environment susceptibility study</t>
  </si>
  <si>
    <t>Jonasson F, Fisher DE, Eiriksdottir G, Sigurdsson S, Klein R, Launer LJ, Harris T, Gudnason V, Cotch MF.</t>
  </si>
  <si>
    <t>Ophthalmology. 2014 Sep;121(9):1766-72. doi: 10.1016/j.ophtha.2014.03.013. Epub 2014 Apr 24.</t>
  </si>
  <si>
    <t>PMC4145014</t>
  </si>
  <si>
    <t>NIHMS578631</t>
  </si>
  <si>
    <t>10.1016/j.ophtha.2014.03.013</t>
  </si>
  <si>
    <t>CUTICULAR DRUSEN: Risk of Geographic Atrophy and Macular Neovascularization</t>
  </si>
  <si>
    <t>Sakurada Y, Parikh R, Gal-Or O, Balaratnasingam C, Leong BCS, Tanaka K, Cherepanoff S, Spaide RF, Freund KB, Yannuzzi LA.</t>
  </si>
  <si>
    <t>Retina. 2020 Feb;40(2):257-265. doi: 10.1097/IAE.0000000000002399.</t>
  </si>
  <si>
    <t>10.1097/IAE.0000000000002399</t>
  </si>
  <si>
    <t>Risk Prediction for Progression of Macular Degeneration: 10 Common and Rare Genetic Variants, Demographic, Environmental, and Macular Covariates</t>
  </si>
  <si>
    <t>Seddon JM, Silver RE, Kwong M, Rosner B.</t>
  </si>
  <si>
    <t>Invest Ophthalmol Vis Sci. 2015 Apr;56(4):2192-202. doi: 10.1167/iovs.14-15841.</t>
  </si>
  <si>
    <t>PMC4405097</t>
  </si>
  <si>
    <t>10.1167/iovs.14-15841</t>
  </si>
  <si>
    <t>Real-World Investigation of Impact of Retinal Fluid in Treatment Naïve Eyes Treated with Anti-VEGF for Neovascular Age-Related Macular Degeneration</t>
  </si>
  <si>
    <t>Vukicevic M, McGuinness MB, Jaross N.</t>
  </si>
  <si>
    <t>Semin Ophthalmol. 2023 Aug;38(6):592-597. doi: 10.1080/08820538.2023.2176239. Epub 2023 Feb 9.</t>
  </si>
  <si>
    <t>Vukicevic M</t>
  </si>
  <si>
    <t>10.1080/08820538.2023.2176239</t>
  </si>
  <si>
    <t>Regression of Some High-risk Features of Age-related Macular Degeneration (AMD) in Patients Receiving Intensive Statin Treatment</t>
  </si>
  <si>
    <t>Vavvas DG, Daniels AB, Kapsala ZG, Goldfarb JW, Ganotakis E, Loewenstein JI, Young LH, Gragoudas ES, Eliott D, Kim IK, Tsilimbaris MK, Miller JW.</t>
  </si>
  <si>
    <t>EBioMedicine. 2016 Feb 4;5:198-203. doi: 10.1016/j.ebiom.2016.01.033. eCollection 2016 Mar.</t>
  </si>
  <si>
    <t>Vavvas DG</t>
  </si>
  <si>
    <t>EBioMedicine</t>
  </si>
  <si>
    <t>PMC4816836</t>
  </si>
  <si>
    <t>10.1016/j.ebiom.2016.01.033</t>
  </si>
  <si>
    <t>Risks of newly onset hemorrhagic stroke in patients with neovascular age-related macular degeneration</t>
  </si>
  <si>
    <t>Lee WA, Cheng CL, Lee CH, Kao Yang YH, Lin SJ, Hsieh CY.</t>
  </si>
  <si>
    <t>Pharmacoepidemiol Drug Saf. 2017 Oct;26(10):1277-1285. doi: 10.1002/pds.4299. Epub 2017 Aug 30.</t>
  </si>
  <si>
    <t>Lee WA</t>
  </si>
  <si>
    <t>Pharmacoepidemiol Drug Saf</t>
  </si>
  <si>
    <t>10.1002/pds.4299</t>
  </si>
  <si>
    <t>ASSOCIATION BETWEEN VISUAL FUNCTION AND SUBRETINAL DRUSENOID DEPOSITS IN NORMAL AND EARLY AGE-RELATED MACULAR DEGENERATION EYES</t>
  </si>
  <si>
    <t>Neely D, Zarubina AV, Clark ME, Huisingh CE, Jackson GR, Zhang Y, McGwin G Jr, Curcio CA, Owsley C.</t>
  </si>
  <si>
    <t>Retina. 2017 Jul;37(7):1329-1336. doi: 10.1097/IAE.0000000000001454.</t>
  </si>
  <si>
    <t>Neely D</t>
  </si>
  <si>
    <t>PMC5480959</t>
  </si>
  <si>
    <t>NIHMS828219</t>
  </si>
  <si>
    <t>10.1097/IAE.0000000000001454</t>
  </si>
  <si>
    <t>The clinical spectrum of microcystic macular edema</t>
  </si>
  <si>
    <t>Burggraaff MC, Trieu J, de Vries-Knoppert WA, Balk L, Petzold A.</t>
  </si>
  <si>
    <t>Invest Ophthalmol Vis Sci. 2014 Feb 18;55(2):952-61. doi: 10.1167/iovs.13-12912.</t>
  </si>
  <si>
    <t>Burggraaff MC</t>
  </si>
  <si>
    <t>10.1167/iovs.13-12912</t>
  </si>
  <si>
    <t>Prevalence of myopic macular degeneration worldwide: a systematic review and meta-analysis</t>
  </si>
  <si>
    <t>Zou M, Wang S, Chen A, Liu Z, Young CA, Zhang Y, Jin G, Zheng D.</t>
  </si>
  <si>
    <t>Br J Ophthalmol. 2020 Dec;104(12):1748-1754. doi: 10.1136/bjophthalmol-2019-315298. Epub 2020 Mar 18.</t>
  </si>
  <si>
    <t>10.1136/bjophthalmol-2019-315298</t>
  </si>
  <si>
    <t>Bacillary Detachment in Neovascular Age-Related Macular Degeneration: Incidence, Clinical Features, and Response to Anti-VEGF Therapy</t>
  </si>
  <si>
    <t>Yordi S, Sarici K, Cetin H, Lunasco LM, Le TK, Sevgi DD, Zahid R, Meng X, Reese JL, Srivastava SK, Ehlers JP.</t>
  </si>
  <si>
    <t>Ophthalmol Retina. 2022 Nov;6(11):1061-1069. doi: 10.1016/j.oret.2022.05.022. Epub 2022 May 30.</t>
  </si>
  <si>
    <t>Yordi S</t>
  </si>
  <si>
    <t>PMC10576655</t>
  </si>
  <si>
    <t>NIHMS1811944</t>
  </si>
  <si>
    <t>10.1016/j.oret.2022.05.022</t>
  </si>
  <si>
    <t>Distribution of OCT Features within Areas of Macular Atrophy or Scar after 2 Years of Anti-VEGF Treatment for Neovascular AMD in CATT</t>
  </si>
  <si>
    <t>Toth CA, Tai V, Pistilli M, Chiu SJ, Winter KP, Daniel E, Grunwald JE, Jaffe GJ, Martin DF, Ying GS, Farsiu S, Maguire MG; Comparison of Age-related Macular Degeneration Treatments Trials Research Group.</t>
  </si>
  <si>
    <t>Ophthalmol Retina. 2019 Apr;3(4):316-325. doi: 10.1016/j.oret.2018.11.011. Epub 2018 Dec 3.</t>
  </si>
  <si>
    <t>Toth CA</t>
  </si>
  <si>
    <t>PMC6482846</t>
  </si>
  <si>
    <t>NIHMS1519607</t>
  </si>
  <si>
    <t>10.1016/j.oret.2018.11.011</t>
  </si>
  <si>
    <t>One-year outcome of brolucizumab for neovascular age-related macular degeneration in Japanese patients</t>
  </si>
  <si>
    <t>Inoda S, Takahashi H, Takahashi R, Hashimoto Y, Yoshida H, Tsukii R, Takahashi H, Kawashima H, Yanagi Y.</t>
  </si>
  <si>
    <t>Sci Rep. 2024 Jan 30;14(1):2451. doi: 10.1038/s41598-024-52747-4.</t>
  </si>
  <si>
    <t>Inoda S</t>
  </si>
  <si>
    <t>PMC10827718</t>
  </si>
  <si>
    <t>10.1038/s41598-024-52747-4</t>
  </si>
  <si>
    <t>Nitrate-nitrogen levels in rural drinking water: Is there an association with age-related macular degeneration?</t>
  </si>
  <si>
    <t>Klein BE, McElroy JA, Klein R, Howard KP, Lee KE.</t>
  </si>
  <si>
    <t>J Environ Sci Health A Tox Hazard Subst Environ Eng. 2013;48(14):1757-63. doi: 10.1080/10934529.2013.823323.</t>
  </si>
  <si>
    <t>J Environ Sci Health A Tox Hazard Subst Environ Eng</t>
  </si>
  <si>
    <t>PMC4068731</t>
  </si>
  <si>
    <t>NIHMS583478</t>
  </si>
  <si>
    <t>10.1080/10934529.2013.823323</t>
  </si>
  <si>
    <t xml:space="preserve"> 3 (fundus photography 없음)</t>
    <phoneticPr fontId="18" type="noConversion"/>
  </si>
  <si>
    <t>Statins and the progression of age-related macular degeneration in the United States</t>
  </si>
  <si>
    <t>Ludwig CA, Vail D, Rajeshuni NA, Al-Moujahed A, Rosenblatt T, Callaway NF, Veerappan Pasricha M, Ji MH, Moshfeghi DM.</t>
  </si>
  <si>
    <t>PLoS One. 2021 Aug 4;16(8):e0252878. doi: 10.1371/journal.pone.0252878. eCollection 2021.</t>
  </si>
  <si>
    <t>Ludwig CA</t>
  </si>
  <si>
    <t>PMC8336881</t>
  </si>
  <si>
    <t>10.1371/journal.pone.0252878</t>
  </si>
  <si>
    <t>Intraocular pressure changes during intravitreal aflibercept injection based on treat-and-extend regimen in Japanese patients with neovascular age-related macular degeneration and glaucoma</t>
  </si>
  <si>
    <t>Honjo J, Mukai R, Itagaki K, Tanaka K, Norikawa K, Kato Y, Kasai A, Sugano Y, Sekiryu T.</t>
  </si>
  <si>
    <t>Jpn J Ophthalmol. 2024 Mar;68(2):91-95. doi: 10.1007/s10384-023-01041-3. Epub 2024 Feb 6.</t>
  </si>
  <si>
    <t>Honjo J</t>
  </si>
  <si>
    <t>10.1007/s10384-023-01041-3</t>
  </si>
  <si>
    <t>Tsuruoka Metabolomics Cohort Study</t>
    <phoneticPr fontId="18" type="noConversion"/>
  </si>
  <si>
    <t>Dietary Saturated Fatty Acid Intake and Early Age-Related Macular Degeneration in a Japanese Population</t>
  </si>
  <si>
    <t>Sasaki M, Harada S, Tsubota K, Yasukawa T, Takebayashi T, Nishiwaki Y, Kawasaki R.</t>
  </si>
  <si>
    <t>Invest Ophthalmol Vis Sci. 2020 Mar 9;61(3):23. doi: 10.1167/iovs.61.3.23.</t>
  </si>
  <si>
    <t>PMC7401844</t>
  </si>
  <si>
    <t>10.1167/iovs.61.3.23</t>
  </si>
  <si>
    <t>Incidence of choroidal neovascularization in the fellow eye in the comparison of age-related macular degeneration treatments trials</t>
  </si>
  <si>
    <t>Maguire MG, Daniel E, Shah AR, Grunwald JE, Hagstrom SA, Avery RL, Huang J, Martin RW, Roth DB, Castellarin AA, Bakri SJ, Fine SL, Martin DF; Comparison of Age-Related Macular Degeneration Treatments Trials (CATT Research Group).</t>
  </si>
  <si>
    <t>Ophthalmology. 2013 Oct;120(10):2035-41. doi: 10.1016/j.ophtha.2013.03.017. Epub 2013 May 22.</t>
  </si>
  <si>
    <t>PMC3758381</t>
  </si>
  <si>
    <t>NIHMS457708</t>
  </si>
  <si>
    <t>10.1016/j.ophtha.2013.03.017</t>
  </si>
  <si>
    <t>Local Progression Kinetics of Geographic Atrophy in Age-Related Macular Degeneration Are Associated With Atrophy Border Morphology</t>
  </si>
  <si>
    <t>Lindner M, Kosanetzky S, Pfau M, Nadal J, Gördt LA, Schmitz-Valckenberg S, Schmid M, Holz FG, Fleckenstein M; FAM-Study Group.</t>
  </si>
  <si>
    <t>Invest Ophthalmol Vis Sci. 2018 Mar 20;59(4):AMD12-AMD18. doi: 10.1167/iovs.17-23203.</t>
  </si>
  <si>
    <t>Lindner M</t>
  </si>
  <si>
    <t>10.1167/iovs.17-23203</t>
  </si>
  <si>
    <t>Incidence of Macular Atrophy after Untreated Neovascular Age-Related Macular Degeneration: Age-Related Eye Disease Study Report 40</t>
  </si>
  <si>
    <t>Christakis PG, Agrón E, Klein ML, Clemons TE, Campbell JP, Ferris FL, Chew EY, Keenan TD; Age-Related Eye Diseases Study Research Group.</t>
  </si>
  <si>
    <t>Ophthalmology. 2020 Jun;127(6):784-792. doi: 10.1016/j.ophtha.2019.11.016. Epub 2019 Nov 26.</t>
  </si>
  <si>
    <t>Christakis PG</t>
  </si>
  <si>
    <t>PMC7246151</t>
  </si>
  <si>
    <t>NIHMS1544564</t>
  </si>
  <si>
    <t>10.1016/j.ophtha.2019.11.016</t>
  </si>
  <si>
    <t>Aflibercept as a Second Line Therapy for Neovascular Age Related Macular Degeneration in Israel (ASLI) study</t>
  </si>
  <si>
    <t>Tiosano L, Segal O, Mathalone N, Pollack A, Ehrlich R, Klemperer I, Barak Y, Moroz I, Chowers I, Goldstein M.</t>
  </si>
  <si>
    <t>Eye (Lond). 2017 Jun;31(6):890-898. doi: 10.1038/eye.2017.7. Epub 2017 Feb 17.</t>
  </si>
  <si>
    <t>Tiosano L</t>
  </si>
  <si>
    <t>PMC5518842</t>
  </si>
  <si>
    <t>10.1038/eye.2017.7</t>
  </si>
  <si>
    <t>Study the past if you would define the future (Confucius)</t>
  </si>
  <si>
    <t>Keenan TD, Chew EY.</t>
  </si>
  <si>
    <t>Br J Ophthalmol. 2020 Apr;104(4):449-450. doi: 10.1136/bjophthalmol-2020-315890. Epub 2020 Feb 14.</t>
  </si>
  <si>
    <t>PMC8330345</t>
  </si>
  <si>
    <t>NIHMS1727540</t>
  </si>
  <si>
    <t>10.1136/bjophthalmol-2020-315890</t>
  </si>
  <si>
    <t>Characterisation of macular neovascularisation subtypes in age-related macular degeneration to optimise treatment outcomes</t>
  </si>
  <si>
    <t>Mathis T, Holz FG, Sivaprasad S, Yoon YH, Eter N, Chen LJ, Koh A, Cunha de Souza E, Staurenghi G.</t>
  </si>
  <si>
    <t>Eye (Lond). 2023 Jun;37(9):1758-1765. doi: 10.1038/s41433-022-02231-y. Epub 2022 Sep 14.</t>
  </si>
  <si>
    <t>PMC10275926</t>
  </si>
  <si>
    <t>10.1038/s41433-022-02231-y</t>
  </si>
  <si>
    <t>Telehealth improves follow-up and monitoring of age-related macular degeneration during the COVID-19 pandemic</t>
  </si>
  <si>
    <t>Huther A, Roh S, Ramsey DJ.</t>
  </si>
  <si>
    <t>Int Ophthalmol. 2023 Dec;43(12):5031-5043. doi: 10.1007/s10792-023-02906-9. Epub 2023 Nov 3.</t>
  </si>
  <si>
    <t>Huther A</t>
  </si>
  <si>
    <t>10.1007/s10792-023-02906-9</t>
  </si>
  <si>
    <t>Nigerian population (2018)</t>
    <phoneticPr fontId="18" type="noConversion"/>
  </si>
  <si>
    <t>Burden and Presentation of Age-Related Macular Degeneration among Nigerians</t>
  </si>
  <si>
    <t>Okonkwo ON, Ibanga A, Adenuga O, Nkanga D, Ovienra W, Agweye CT, Akanbi T, Oyekunle I, Udoh MM.</t>
  </si>
  <si>
    <t>Middle East Afr J Ophthalmol. 2021 Sep 25;28(2):87-92. doi: 10.4103/meajo.meajo_511_20. eCollection 2021 Apr-Jun.</t>
  </si>
  <si>
    <t>Okonkwo ON</t>
  </si>
  <si>
    <t>Middle East Afr J Ophthalmol</t>
  </si>
  <si>
    <t>PMC8547669</t>
  </si>
  <si>
    <t>10.4103/meajo.meajo_511_20</t>
  </si>
  <si>
    <t>EPIC-Norfolk Eye Study</t>
  </si>
  <si>
    <t>Area deprivation and age related macular degeneration in the EPIC-Norfolk Eye Study</t>
    <phoneticPr fontId="18" type="noConversion"/>
  </si>
  <si>
    <t>Yip JL, Khawaja AP, Chan MP, Broadway DC, Peto T, Luben R, Hayat S, Bhaniani A, Wareham N, Foster PJ, Khaw KT.</t>
  </si>
  <si>
    <t>Public Health. 2015 Feb;129(2):103-9. doi: 10.1016/j.puhe.2014.10.012. Epub 2015 Feb 14.</t>
  </si>
  <si>
    <t>Public Health</t>
  </si>
  <si>
    <t>PMC4357435</t>
  </si>
  <si>
    <t>10.1016/j.puhe.2014.10.012</t>
  </si>
  <si>
    <t>Progression of Geographic Atrophy with Subsequent Exudative Neovascular Disease in Age-Related Macular Degeneration: AREDS2 Report 24</t>
  </si>
  <si>
    <t>Hwang CK, Agrón E, Domalpally A, Cukras CA, Wong WT, Chew EY, Keenan TDL; AREDS2 Research Group.</t>
  </si>
  <si>
    <t>Ophthalmol Retina. 2021 Feb;5(2):108-117. doi: 10.1016/j.oret.2020.10.008. Epub 2020 Oct 16.</t>
  </si>
  <si>
    <t>Hwang CK</t>
  </si>
  <si>
    <t>PMC7870515</t>
  </si>
  <si>
    <t>NIHMS1638456</t>
  </si>
  <si>
    <t>10.1016/j.oret.2020.10.008</t>
  </si>
  <si>
    <t>KNHIS (2010-2015)</t>
    <phoneticPr fontId="18" type="noConversion"/>
  </si>
  <si>
    <t>Incidence of exudative age-related macular degeneration and treatment load under the Korean national health insurance system in 2010-2015</t>
    <phoneticPr fontId="18" type="noConversion"/>
  </si>
  <si>
    <t>Rim TH, Yoo TK, Kim SH, Kim DW, Kim SS.</t>
  </si>
  <si>
    <t>Br J Ophthalmol. 2019 Oct;103(10):1361-1366. doi: 10.1136/bjophthalmol-2018-312693. Epub 2018 Dec 20.</t>
  </si>
  <si>
    <t>10.1136/bjophthalmol-2018-312693</t>
  </si>
  <si>
    <t>Genetic risk score has added value over initial clinical grading stage in predicting disease progression in age-related macular degeneration</t>
  </si>
  <si>
    <t>Heesterbeek TJ, de Jong EK, Acar IE, Groenewoud JMM, Liefers B, Sánchez CI, Peto T, Hoyng CB, Pauleikhoff D, Hense HW, den Hollander AI.</t>
  </si>
  <si>
    <t>Sci Rep. 2019 Apr 29;9(1):6611. doi: 10.1038/s41598-019-43144-3.</t>
  </si>
  <si>
    <t>Heesterbeek TJ</t>
  </si>
  <si>
    <t>PMC6488669</t>
  </si>
  <si>
    <t>10.1038/s41598-019-43144-3</t>
  </si>
  <si>
    <t>KNHIS (2009-2018)</t>
    <phoneticPr fontId="18" type="noConversion"/>
  </si>
  <si>
    <t>FEMALE REPRODUCTIVE FACTORS AND THE RISK OF EXUDATIVE AGE-RELATED MACULAR DEGENERATION: A Nationwide Cohort Study</t>
  </si>
  <si>
    <t>Hwang S, Kang SW, Han J, Han K, Kim D, Lee KN, Jeon KH, Yoo JE, Lee DY, Shin DW, Lim DH.</t>
  </si>
  <si>
    <t>Retina. 2021 Oct 1;41(10):2088-2097. doi: 10.1097/IAE.0000000000003164.</t>
  </si>
  <si>
    <t>10.1097/IAE.0000000000003164</t>
  </si>
  <si>
    <t>Prognostic value of intermediate age-related macular degeneration phenotypes for geographic atrophy progression</t>
  </si>
  <si>
    <t>Thiele S, Nadal J, Pfau M, Saßmannshausen M, Fleckenstein M, Holz FG, Schmid M, Schmitz-Valckenberg S.</t>
  </si>
  <si>
    <t>Br J Ophthalmol. 2021 Feb;105(2):239-245. doi: 10.1136/bjophthalmol-2020-316004. Epub 2020 Apr 8.</t>
  </si>
  <si>
    <t>PMC7848046</t>
  </si>
  <si>
    <t>10.1136/bjophthalmol-2020-316004</t>
  </si>
  <si>
    <t>ASSOCIATIONS BETWEEN AGE-RELATED MACULAR DEGENERATION, OSTEOARTHRITIS AND RHEUMATOID ARTHRITIS: RECORD LINKAGE STUDY</t>
  </si>
  <si>
    <t>Keenan TD, Goldacre R, Goldacre MJ.</t>
  </si>
  <si>
    <t>Retina. 2015 Dec;35(12):2613-8. doi: 10.1097/IAE.0000000000000651.</t>
  </si>
  <si>
    <t>10.1097/IAE.0000000000000651</t>
  </si>
  <si>
    <t>Five-Year Reactivation After Ranibizumab or Aflibercept Treatment for Neovascular Age-Related Macular Degeneration and Polypoidal Choroidal Vasculopathy</t>
  </si>
  <si>
    <t>J Ocul Pharmacol Ther. 2021 Nov;37(9):525-533. doi: 10.1089/jop.2021.0051. Epub 2021 Sep 14.</t>
  </si>
  <si>
    <t>10.1089/jop.2021.0051</t>
  </si>
  <si>
    <t>Clinical and imaging findings of pattern dystrophy subtypes; Diagnostic errors and unnecessary treatment in clinical practice</t>
  </si>
  <si>
    <t>Ozkaya A, Garip R, Nur Tarakcioglu H, Alkin Z, Taskapili M.</t>
  </si>
  <si>
    <t>J Fr Ophtalmol. 2018 Jan;41(1):21-29. doi: 10.1016/j.jfo.2017.06.009. Epub 2017 Nov 28.</t>
  </si>
  <si>
    <t>Ozkaya A</t>
  </si>
  <si>
    <t>10.1016/j.jfo.2017.06.009</t>
  </si>
  <si>
    <t>3 (randomized controlled trial)</t>
    <phoneticPr fontId="18" type="noConversion"/>
  </si>
  <si>
    <t>Effect of Vitamin D and ω-3 Fatty Acid Supplementation on Risk of Age-Related Macular Degeneration: An Ancillary Study of the VITAL Randomized Clinical Trial</t>
  </si>
  <si>
    <t>Christen WG, Cook NR, Manson JE, Buring JE, Chasman DI, Lee IM, Bubes V, Li C, Haubourg M, Schaumberg DA; VITAL Research Group.</t>
  </si>
  <si>
    <t>JAMA Ophthalmol. 2020 Dec 1;138(12):1280-1289. doi: 10.1001/jamaophthalmol.2020.4409.</t>
  </si>
  <si>
    <t>PMC7596682</t>
  </si>
  <si>
    <t>10.1001/jamaophthalmol.2020.4409</t>
  </si>
  <si>
    <t>A Smart Mobile Application to Monitor Visual Function in Diabetic Retinopathy and Age-Related Macular Degeneration: The CLEAR Study</t>
  </si>
  <si>
    <t>Khurana RN, Hoang C, Khanani AM, Steklov N, Singerman LJ.</t>
  </si>
  <si>
    <t>Am J Ophthalmol. 2021 Jul;227:222-230. doi: 10.1016/j.ajo.2021.03.033. Epub 2021 Apr 5.</t>
  </si>
  <si>
    <t>Khurana RN</t>
  </si>
  <si>
    <t>10.1016/j.ajo.2021.03.033</t>
  </si>
  <si>
    <t>Maintenance of Vision Needed to Drive after Intravitreal Anti-VEGF Therapy in Patients with Neovascular Age-related Macular Degeneration and Diabetic Macular Edema</t>
  </si>
  <si>
    <t>Emami-Naeini P, Garmo V, Boucher N, Fernando R, Menezes A.</t>
  </si>
  <si>
    <t>Ophthalmol Retina. 2024 Apr;8(4):388-398. doi: 10.1016/j.oret.2023.10.010. Epub 2023 Oct 20.</t>
  </si>
  <si>
    <t>Emami-Naeini P</t>
  </si>
  <si>
    <t>10.1016/j.oret.2023.10.010</t>
  </si>
  <si>
    <t>Increased risk of neovascular age-related macular degeneration in patients with herpes zoster ophthalmicus: a retrospective cohort study</t>
  </si>
  <si>
    <t>Ho JD, Lin HC, Kao LT.</t>
  </si>
  <si>
    <t>Acta Ophthalmol. 2019 Mar;97(2):e321-e322. doi: 10.1111/aos.13924. Epub 2018 Sep 14.</t>
  </si>
  <si>
    <t>10.1111/aos.13924</t>
  </si>
  <si>
    <t>3 (case control study)</t>
    <phoneticPr fontId="18" type="noConversion"/>
  </si>
  <si>
    <t>FLT1 genetic variation predisposes to neovascular AMD in ethnically diverse populations and alters systemic FLT1 expression</t>
  </si>
  <si>
    <t>Owen LA, Morrison MA, Ahn J, Woo SJ, Sato H, Robinson R, Morgan DJ, Zacharaki F, Simeonova M, Uehara H, Chakravarthy U, Hogg RE, Ambati BK, Kotoula M, Baehr W, Haider NB, Silvestri G, Miller JW, Tsironi EE, Farrer LA, Kim IK, Park KH, DeAngelis MM.</t>
  </si>
  <si>
    <t>Invest Ophthalmol Vis Sci. 2014 May 8;55(6):3543-54. doi: 10.1167/iovs.14-14047.</t>
  </si>
  <si>
    <t>Owen LA</t>
  </si>
  <si>
    <t>PMC4073997</t>
  </si>
  <si>
    <t>10.1167/iovs.14-14047</t>
  </si>
  <si>
    <t>Determinants of Incident Atherosclerotic Cardiovascular Disease Events and All-Cause Mortality in Patients With Age-Related Macular Degeneration: Prospective Cohort Study of UK Biobank</t>
  </si>
  <si>
    <t>Wang Y, Liang Y, Seth I, Wu G, Du Z, Huang Y, Shang X, Liu S, Hu Y, Fang Y, Zhu Z, Hu Y, Zhang X, Yang X, Yu H.</t>
  </si>
  <si>
    <t>Asia Pac J Ophthalmol (Phila). 2023 May-Jun 01;12(3):293-302. doi: 10.1097/APO.0000000000000612. Epub 2023 May 31.</t>
  </si>
  <si>
    <t>Wang Y</t>
  </si>
  <si>
    <t>10.1097/APO.0000000000000612</t>
  </si>
  <si>
    <t>Beta zone parapapillary atrophy in elderly Chinese</t>
  </si>
  <si>
    <t>Zhou LX, Shao L, Da Zhou W, Xu L, Li R, Wei WB.</t>
  </si>
  <si>
    <t>BMC Ophthalmol. 2022 Nov 11;22(1):431. doi: 10.1186/s12886-022-02651-0.</t>
  </si>
  <si>
    <t>Zhou LX</t>
  </si>
  <si>
    <t>PMC9652865</t>
  </si>
  <si>
    <t>10.1186/s12886-022-02651-0</t>
  </si>
  <si>
    <t>Prevalence of Polypoidal Choroidal Vasculopathy in Eyes with Neovascular Age-Related Macular Degeneration Resistant to Intravitreal Anti-VEGF Treatment</t>
  </si>
  <si>
    <t>Menteş J, Barış ME.</t>
  </si>
  <si>
    <t>Turk J Ophthalmol. 2022 Oct 28;52(5):338-341. doi: 10.4274/tjo.galenos.2021.16578.</t>
  </si>
  <si>
    <t>Menteş J</t>
  </si>
  <si>
    <t>PMC9631509</t>
  </si>
  <si>
    <t>10.4274/tjo.galenos.2021.16578</t>
  </si>
  <si>
    <t>Visual Acuity Loss and Associated Risk Factors in the Retrospective Progression of Stargardt Disease Study (ProgStar Report No. 2)</t>
  </si>
  <si>
    <t>Kong X, Strauss RW, Michaelides M, Cideciyan AV, Sahel JA, Muñoz B, West S, Scholl HP; ProgStar Study Group.</t>
  </si>
  <si>
    <t>Ophthalmology. 2016 Sep;123(9):1887-97. doi: 10.1016/j.ophtha.2016.05.027. Epub 2016 Jul 2.</t>
  </si>
  <si>
    <t>10.1016/j.ophtha.2016.05.027</t>
  </si>
  <si>
    <t>Driving habits in older patients with central vision loss</t>
  </si>
  <si>
    <t>Sengupta S, van Landingham SW, Solomon SD, Do DV, Friedman DS, Ramulu PY.</t>
  </si>
  <si>
    <t>Ophthalmology. 2014 Mar;121(3):727-32. doi: 10.1016/j.ophtha.2013.09.042. Epub 2013 Nov 28.</t>
  </si>
  <si>
    <t>Sengupta S</t>
  </si>
  <si>
    <t>PMC3943660</t>
  </si>
  <si>
    <t>NIHMS532265</t>
  </si>
  <si>
    <t>10.1016/j.ophtha.2013.09.042</t>
  </si>
  <si>
    <t>Prevalence and predictors of myopic macular degeneration among Asian adults: pooled analysis from the Asian Eye Epidemiology Consortium</t>
  </si>
  <si>
    <t>Wong YL, Zhu X, Tham YC, Yam JCS, Zhang K, Sabanayagam C, Lanca C, Zhang X, Han SY, He W, Susvar P, Trivedi M, Yuan N, Lambat S, Raman R, Song SJ, Wang YX, Bikbov MM, Nangia V, Chen LJ, Wong TY, Lamoureux EL, Pang CP, Cheng CY, Lu Y, Jonas JB, Saw SM; Asian Eye Epidemiology Consortium (AEEC).</t>
  </si>
  <si>
    <t>Br J Ophthalmol. 2021 Aug;105(8):1140-1148. doi: 10.1136/bjophthalmol-2020-316648. Epub 2020 Sep 2.</t>
  </si>
  <si>
    <t>10.1136/bjophthalmol-2020-316648</t>
  </si>
  <si>
    <t>Comment on: Association of Age-Related Macular Degeneration on Alzheimer or Parkinson Disease: A Retrospective Cohort Study</t>
  </si>
  <si>
    <t>Grzybowski A, Kanclerz P.</t>
  </si>
  <si>
    <t>Am J Ophthalmol. 2020 May;213:320. doi: 10.1016/j.ajo.2019.12.026. Epub 2020 Mar 10.</t>
  </si>
  <si>
    <t>Grzybowski A</t>
  </si>
  <si>
    <t>10.1016/j.ajo.2019.12.026</t>
  </si>
  <si>
    <t>Estimating excess visual loss from neovascular age-related macular degeneration in the UK during the COVID-19 pandemic: a retrospective clinical audit and simulation model</t>
  </si>
  <si>
    <t>Thomas DS, Warwick A, Olvera-Barrios A, Egan C, Schwartz R, Patra S, Eleftheriadis H, Khawaja A, Lotery A, Muller PL, Hamilton R, Preston E, Taylor P, Tufail A; UK EMR Users Group.</t>
  </si>
  <si>
    <t>BMJ Open. 2022 Apr 15;12(4):e057269. doi: 10.1136/bmjopen-2021-057269.</t>
  </si>
  <si>
    <t>Thomas DS</t>
  </si>
  <si>
    <t>PMC9013793</t>
  </si>
  <si>
    <t>10.1136/bmjopen-2021-057269</t>
  </si>
  <si>
    <t>Intravitreal anti-VEGF use in France: a cross-sectional and longitudinal Nationwide observational study</t>
  </si>
  <si>
    <t>Billioti de Gage S, Bertrand M, Grimaldi S, Zureik M.</t>
  </si>
  <si>
    <t>Acta Ophthalmol. 2022 Mar;100(2):e502-e511. doi: 10.1111/aos.14929. Epub 2021 Jun 14.</t>
  </si>
  <si>
    <t>Billioti de Gage S</t>
  </si>
  <si>
    <t>PMC9291173</t>
  </si>
  <si>
    <t>10.1111/aos.14929</t>
  </si>
  <si>
    <t>Fundus autofluorescence and microperimetry in progressing geographic atrophy secondary to age-related macular degeneration</t>
  </si>
  <si>
    <t>Pilotto E, Guidolin F, Convento E, Spedicato L, Vujosevic S, Cavarzeran F, Midena E.</t>
  </si>
  <si>
    <t>Br J Ophthalmol. 2013 May;97(5):622-6. doi: 10.1136/bjophthalmol-2012-302633. Epub 2013 Feb 14.</t>
  </si>
  <si>
    <t>Pilotto E</t>
  </si>
  <si>
    <t>10.1136/bjophthalmol-2012-302633</t>
  </si>
  <si>
    <t>Type 1 Choroidal Neovascularization Is Associated with Reduced Localized Progression of Atrophy in Age-Related Macular Degeneration</t>
  </si>
  <si>
    <t>Pfau M, Möller PT, Künzel SH, von der Emde L, Lindner M, Thiele S, Dysli C, Nadal J, Schmid M, Schmitz-Valckenberg S, Holz FG, Fleckenstein M.</t>
  </si>
  <si>
    <t>Ophthalmol Retina. 2020 Mar;4(3):238-248. doi: 10.1016/j.oret.2019.09.016. Epub 2019 Oct 1.</t>
  </si>
  <si>
    <t>10.1016/j.oret.2019.09.016</t>
  </si>
  <si>
    <t>Australian optometric and ophthalmologic referral pathways for people with age-related macular degeneration, diabetic retinopathy and glaucoma</t>
  </si>
  <si>
    <t>Jamous KF, Jalbert I, Kalloniatis M, Boon MY.</t>
  </si>
  <si>
    <t>Clin Exp Optom. 2014 May;97(3):248-55. doi: 10.1111/cxo.12119. Epub 2013 Nov 13.</t>
  </si>
  <si>
    <t>Jamous KF</t>
  </si>
  <si>
    <t>10.1111/cxo.12119</t>
  </si>
  <si>
    <t>[The influence of patient compliance with antiangiogenic therapy on its efficacy for neovascular age-related macular degeneration]</t>
  </si>
  <si>
    <t>Bobykin EV.</t>
  </si>
  <si>
    <t>Vestn Oftalmol. 2014 Jul-Aug;130(4):88-96.</t>
  </si>
  <si>
    <t>Bobykin EV</t>
  </si>
  <si>
    <t>Development of Intraretinal Fluid in Neovascular Age-Related Macular Degeneration During Anti-Vascular Endothelial Growth Factor Treatment</t>
  </si>
  <si>
    <t>Cho HJ, Yoon W, Yoon J, Na SK, Lee J, Kim J, Kim CG, Kim JW.</t>
  </si>
  <si>
    <t>Am J Ophthalmol. 2022 Feb;234:6-14. doi: 10.1016/j.ajo.2021.07.026. Epub 2021 Jul 30.</t>
  </si>
  <si>
    <t>Cho HJ</t>
  </si>
  <si>
    <t>10.1016/j.ajo.2021.07.026</t>
  </si>
  <si>
    <t>Differential Disease Progression in Atrophic Age-Related Macular Degeneration and Late-Onset Stargardt Disease</t>
  </si>
  <si>
    <t>Lindner M, Lambertus S, Mauschitz MM, Bax NM, Kersten E, Lüning A, Nadal J, Schmitz-Valckenberg S, Schmid M, Holz FG, Hoyng CB, Fleckenstein M; Foveal sparing Atrophy Study Team (FAST).</t>
  </si>
  <si>
    <t>Invest Ophthalmol Vis Sci. 2017 Feb 1;58(2):1001-1007. doi: 10.1167/iovs.16-20980.</t>
  </si>
  <si>
    <t>10.1167/iovs.16-20980</t>
  </si>
  <si>
    <t>Eye care availability and access among individuals with diabetes, diabetic retinopathy, or age-related macular degeneration</t>
  </si>
  <si>
    <t>Gibson DM.</t>
  </si>
  <si>
    <t>JAMA Ophthalmol. 2014 Apr 1;132(4):471-7. doi: 10.1001/jamaophthalmol.2013.7682.</t>
  </si>
  <si>
    <t>Gibson DM</t>
  </si>
  <si>
    <t>10.1001/jamaophthalmol.2013.7682</t>
  </si>
  <si>
    <t>Predictors of psychological distress in caregivers of older persons with wet age-related macular degeneration</t>
  </si>
  <si>
    <t>Gopinath B, Kifley A, Cummins R, Heraghty J, Mitchell P.</t>
  </si>
  <si>
    <t>Aging Ment Health. 2015;19(3):239-46. doi: 10.1080/13607863.2014.924477. Epub 2014 Jun 19.</t>
  </si>
  <si>
    <t>Aging Ment Health</t>
  </si>
  <si>
    <t>10.1080/13607863.2014.924477</t>
  </si>
  <si>
    <t>Polypoidal choroidal vasculopathy and history of central serous chorioretinopathy</t>
  </si>
  <si>
    <t>Toyama T, Ohtomo K, Noda Y, Ueta T.</t>
  </si>
  <si>
    <t>Eye (Lond). 2014 Aug;28(8):992-7. doi: 10.1038/eye.2014.132. Epub 2014 Jun 13.</t>
  </si>
  <si>
    <t>Toyama T</t>
  </si>
  <si>
    <t>PMC4135256</t>
  </si>
  <si>
    <t>10.1038/eye.2014.132</t>
  </si>
  <si>
    <t>Association of Hyperreflective Foci Present in Early Forms of Age-Related Macular Degeneration With Known Age-Related Macular Degeneration Risk Polymorphisms</t>
  </si>
  <si>
    <t>Altay L, Scholz P, Schick T, Felsch M, Hoyng CB, den Hollander AI, Langmann T, Fauser S.</t>
  </si>
  <si>
    <t>Invest Ophthalmol Vis Sci. 2016 Aug 1;57(10):4315-20. doi: 10.1167/iovs.15-18855.</t>
  </si>
  <si>
    <t>10.1167/iovs.15-18855</t>
  </si>
  <si>
    <t>The Role of Posterior Vitreous Detachment and Vitreomacular Adhesion in Patients With Age-Related Macular Degeneration</t>
  </si>
  <si>
    <t>Ilim O, Akkin C, Oztas Z, Nalcaci S, Afrashi F, Degirmenci C, Mentes J.</t>
  </si>
  <si>
    <t>Ophthalmic Surg Lasers Imaging Retina. 2017 Mar 1;48(3):223-229. doi: 10.3928/23258160-20170301-05.</t>
  </si>
  <si>
    <t>Ilim O</t>
  </si>
  <si>
    <t>10.3928/23258160-20170301-05</t>
  </si>
  <si>
    <t>Massive submacular haemorrhage in polypoidal choroidal vasculopathy versus typical neovascular age-related macular degeneration</t>
  </si>
  <si>
    <t>Cho SC, Cho J, Park KH, Woo SJ.</t>
  </si>
  <si>
    <t>Acta Ophthalmol. 2021 Aug;99(5):e706-e714. doi: 10.1111/aos.14676. Epub 2020 Dec 2.</t>
  </si>
  <si>
    <t>Cho SC</t>
  </si>
  <si>
    <t>10.1111/aos.14676</t>
  </si>
  <si>
    <t>CHORIOCAPILLARIS FLOW DEFICITS AS A RISK FACTOR FOR PROGRESSION OF AGE-RELATED MACULAR DEGENERATION</t>
  </si>
  <si>
    <t>Corvi F, Tiosano L, Corradetti G, Nittala MG, Lindenberg S, Alagorie AR, McLaughlin JA, Lee TK, Sadda SR.</t>
  </si>
  <si>
    <t>Retina. 2021 Apr 1;41(4):686-693. doi: 10.1097/IAE.0000000000002990.</t>
  </si>
  <si>
    <t>Corvi F</t>
  </si>
  <si>
    <t>10.1097/IAE.0000000000002990</t>
  </si>
  <si>
    <t>Hyperreflective foci distribution in eyes with dry age-related macular degeneration with subretinal drusenoid deposits</t>
  </si>
  <si>
    <t>Kang D, Lee YJ, Nam KT, Choi M, Yun C.</t>
  </si>
  <si>
    <t>Graefes Arch Clin Exp Ophthalmol. 2023 Oct;261(10):2821-2828. doi: 10.1007/s00417-023-06127-9. Epub 2023 May 25.</t>
  </si>
  <si>
    <t>Kang D</t>
  </si>
  <si>
    <t>10.1007/s00417-023-06127-9</t>
  </si>
  <si>
    <t>Five-Year Follow-Up of Unaffected Fellow Eyes in Patients with Polypoidal Choroidal Vasculopathy</t>
  </si>
  <si>
    <t>Kim K, Kim JM, Kim DG, Yu SY, Kim ES.</t>
  </si>
  <si>
    <t>Ophthalmologica. 2020;243(3):172-177. doi: 10.1159/000501212. Epub 2019 Sep 25.</t>
  </si>
  <si>
    <t>Kim K</t>
  </si>
  <si>
    <t>10.1159/000501212</t>
  </si>
  <si>
    <t>Precursors of age-related macular degeneration: associations with vitamin A and interaction with CFHY402H in the Inter99 Eye Study</t>
    <phoneticPr fontId="18" type="noConversion"/>
  </si>
  <si>
    <t>Munch IC, Toft U, Linneberg A, Larsen M.</t>
  </si>
  <si>
    <t>Acta Ophthalmol. 2016 Nov;94(7):657-662. doi: 10.1111/aos.13198. Epub 2016 Aug 8.</t>
  </si>
  <si>
    <t>10.1111/aos.13198</t>
  </si>
  <si>
    <t>SUB-RETINAL PIGMENT EPITHELIUM MULTILAMINAR HYPERREFLECTIVITY AT THE ONSET OF TYPE 3 MACULAR NEOVASCULARIZATION</t>
  </si>
  <si>
    <t>Miere A, Sacconi R, Amoroso F, Capuano V, Jung C, Bandello F, Souied EH, Querques G.</t>
  </si>
  <si>
    <t>Retina. 2021 Jan 1;41(1):135-143. doi: 10.1097/IAE.0000000000002815.</t>
  </si>
  <si>
    <t>Miere A</t>
  </si>
  <si>
    <t>10.1097/IAE.0000000000002815</t>
  </si>
  <si>
    <t>Effect of Risk Alleles in CFH, C3, and VEGFA on the Response to Intravitreal Bevacizumab in Tunisian Patients with Neovascular Age-related Macular Degeneration</t>
  </si>
  <si>
    <t>Habibi I, Kort F, Sfar I, Chebil A, Bouraoui R, Ben Abdallah T, Gorgi Y, El Matri L.</t>
  </si>
  <si>
    <t>Klin Monbl Augenheilkd. 2016 Apr;233(4):465-70. doi: 10.1055/s-0041-111801. Epub 2016 Apr 26.</t>
  </si>
  <si>
    <t>Habibi I</t>
  </si>
  <si>
    <t>10.1055/s-0041-111801</t>
  </si>
  <si>
    <t>The Association of Statin Use with Age-Related Macular Degeneration Progression: The Age-Related Eye Disease Study 2 Report Number 9</t>
  </si>
  <si>
    <t>Al-Holou SN, Tucker WR, Agrón E, Clemons TE, Cukras C, Ferris FL 3rd, Chew EY; Age-Related Eye Disease Study 2 Research Group.</t>
  </si>
  <si>
    <t>Ophthalmology. 2015 Dec;122(12):2490-6. doi: 10.1016/j.ophtha.2015.08.028. Epub 2015 Oct 4.</t>
  </si>
  <si>
    <t>Al-Holou SN</t>
  </si>
  <si>
    <t>PMC4658271</t>
  </si>
  <si>
    <t>NIHMS718972</t>
  </si>
  <si>
    <t>10.1016/j.ophtha.2015.08.028</t>
  </si>
  <si>
    <t>Reply to Comment on: Association of Age-Related Macular Degeneration on Alzheimer or Parkinson Disease: A Retrospective Cohort Study</t>
  </si>
  <si>
    <t>Choi S, Park SM, Jahng WJ, Jee D.</t>
  </si>
  <si>
    <t>Am J Ophthalmol. 2020 May;213:320-321. doi: 10.1016/j.ajo.2020.01.030. Epub 2020 Mar 12.</t>
  </si>
  <si>
    <t>10.1016/j.ajo.2020.01.030</t>
  </si>
  <si>
    <t>Anti-Vascular Endothelial Growth Factor Resistance in Exudative Macular Degeneration and Polypoidal Choroidal Vasculopathy</t>
  </si>
  <si>
    <t>Kokame GT, deCarlo TE, Kaneko KN, Omizo JN, Lian R.</t>
  </si>
  <si>
    <t>Ophthalmol Retina. 2019 Sep;3(9):744-752. doi: 10.1016/j.oret.2019.04.018. Epub 2019 Apr 24.</t>
  </si>
  <si>
    <t>Kokame GT</t>
  </si>
  <si>
    <t>10.1016/j.oret.2019.04.018</t>
  </si>
  <si>
    <t>Long-term persistence with aflibercept therapy among treatment-naïve patients with exudative age-related macular degeneration in a universal health care system: a retrospective study</t>
  </si>
  <si>
    <t>Angermann R, Franchi A, Frede K, Stöckl V, Palme C, Kralinger M, Zehetner C.</t>
  </si>
  <si>
    <t>BMC Ophthalmol. 2022 Sep 19;22(1):372. doi: 10.1186/s12886-022-02593-7.</t>
  </si>
  <si>
    <t>Angermann R</t>
  </si>
  <si>
    <t>PMC9483893</t>
  </si>
  <si>
    <t>10.1186/s12886-022-02593-7</t>
  </si>
  <si>
    <t>OUTER RETINAL TUBULATION: Characteristics in Patients With Neovascular Age-Related Macular Degeneration</t>
  </si>
  <si>
    <t>Iaculli C, Barone A, Scudieri M, Giovanna Palumbo M, Delle Noci N.</t>
  </si>
  <si>
    <t>Retina. 2015 Oct;35(10):1979-84. doi: 10.1097/IAE.0000000000000609.</t>
  </si>
  <si>
    <t>Iaculli C</t>
  </si>
  <si>
    <t>10.1097/IAE.0000000000000609</t>
  </si>
  <si>
    <t>SYSTEMIC BETA-BLOCKERS AND RISK OF PROGRESSION TO NEOVASCULAR AGE-RELATED MACULAR DEGENERATION</t>
  </si>
  <si>
    <t>Kolomeyer AM, Maguire MG, Pan W, VanderBeek BL.</t>
  </si>
  <si>
    <t>Retina. 2019 May;39(5):918-925. doi: 10.1097/IAE.0000000000002059.</t>
  </si>
  <si>
    <t>PMC6072622</t>
  </si>
  <si>
    <t>NIHMS980693</t>
  </si>
  <si>
    <t>10.1097/IAE.0000000000002059</t>
  </si>
  <si>
    <t>Analysing Subgroups and Treatment Discontinuation in a Finnish Cohort of Patients with Neovascular AMD</t>
  </si>
  <si>
    <t>Ollila T, Silvennoinen J, Joshi A, Liu J, Kulathinal S, Immonen I.</t>
  </si>
  <si>
    <t>Ophthalmologica. 2022;245(4):358-367. doi: 10.1159/000524848. Epub 2022 May 25.</t>
  </si>
  <si>
    <t>Ollila T</t>
  </si>
  <si>
    <t>10.1159/000524848</t>
  </si>
  <si>
    <t>[Research progress in relationship between vitamin D and myopia and its mechanisms]</t>
  </si>
  <si>
    <t>Li YF, Dong L, Wei WB.</t>
  </si>
  <si>
    <t>Zhonghua Yan Ke Za Zhi. 2021 Jun 11;57(6):470-476. doi: 10.3760/cma.j.cn112142-20201120-00766.</t>
  </si>
  <si>
    <t>Li YF</t>
  </si>
  <si>
    <t>10.3760/cma.j.cn112142-20201120-00766</t>
  </si>
  <si>
    <t>Subretinal Drusenoid Deposits and the Loss of Rod Function in Intermediate Age-Related Macular Degeneration</t>
  </si>
  <si>
    <t>Tan R, Guymer RH, Luu CD.</t>
  </si>
  <si>
    <t>Invest Ophthalmol Vis Sci. 2018 Aug 1;59(10):4154-4161. doi: 10.1167/iovs.18-23970.</t>
  </si>
  <si>
    <t>Tan R</t>
  </si>
  <si>
    <t>10.1167/iovs.18-23970</t>
  </si>
  <si>
    <t>Mortality after a cerebrovascular event in age-related macular degeneration patients treated with bevacizumab ocular injections</t>
  </si>
  <si>
    <t>Hanhart J, Comaneshter DS, Vinker S.</t>
  </si>
  <si>
    <t>Acta Ophthalmol. 2018 Sep;96(6):e732-e739. doi: 10.1111/aos.13731. Epub 2018 Apr 16.</t>
  </si>
  <si>
    <t>10.1111/aos.13731</t>
  </si>
  <si>
    <t>Metamorphopsia and vision-related quality of life among patients with age-related macular degeneration</t>
  </si>
  <si>
    <t>Xu K, Gupta V, Bae S, Sharma S.</t>
  </si>
  <si>
    <t>Can J Ophthalmol. 2018 Apr;53(2):168-172. doi: 10.1016/j.jcjo.2017.08.006. Epub 2017 Oct 25.</t>
  </si>
  <si>
    <t>Xu K</t>
  </si>
  <si>
    <t>10.1016/j.jcjo.2017.08.006</t>
  </si>
  <si>
    <t>Early anatomical changes and association with photodynamic therapy induced acute exudative maculopathy in patients with macular diseases</t>
  </si>
  <si>
    <t>Honda S, Kohno T, Yamamoto M, Hirayama K, Kyo A, Hirabayashi M, Honda S.</t>
  </si>
  <si>
    <t>Sci Rep. 2022 Jun 1;12(1):9105. doi: 10.1038/s41598-022-13208-y.</t>
  </si>
  <si>
    <t>PMC9160278</t>
  </si>
  <si>
    <t>10.1038/s41598-022-13208-y</t>
  </si>
  <si>
    <t>Global prevalence of visual impairment associated with myopic macular degeneration and temporal trends from 2000 through 2050: systematic review, meta-analysis and modelling</t>
  </si>
  <si>
    <t>Fricke TR, Jong M, Naidoo KS, Sankaridurg P, Naduvilath TJ, Ho SM, Wong TY, Resnikoff S.</t>
  </si>
  <si>
    <t>Br J Ophthalmol. 2018 Jul;102(7):855-862. doi: 10.1136/bjophthalmol-2017-311266. Epub 2018 Apr 26.</t>
  </si>
  <si>
    <t>Fricke TR</t>
  </si>
  <si>
    <t>PMC6047154</t>
  </si>
  <si>
    <t>10.1136/bjophthalmol-2017-311266</t>
  </si>
  <si>
    <t>Principal Cause of Poor Visual Acuity after Neovascular Age-Related Macular Degeneration: Age-Related Eye Disease Study 2 Report Number 23</t>
  </si>
  <si>
    <t>Okeagu CU, Agrón E, Vitale S, Domalpally A, Chew EY, Keenan TDL; Age-Related Eye Disease Study 2 Research Group.</t>
  </si>
  <si>
    <t>Ophthalmol Retina. 2021 Jan;5(1):23-31. doi: 10.1016/j.oret.2020.09.025. Epub 2020 Oct 10.</t>
  </si>
  <si>
    <t>Okeagu CU</t>
  </si>
  <si>
    <t>PMC7796863</t>
  </si>
  <si>
    <t>NIHMS1637863</t>
  </si>
  <si>
    <t>10.1016/j.oret.2020.09.025</t>
  </si>
  <si>
    <t>Morphological changes of macular neovascularization during long-term anti-VEGF-therapy in neovascular age-related macular degeneration</t>
  </si>
  <si>
    <t>Pauleikhoff D, Gunnemann ML, Ziegler M, Heimes-Bussmann B, Bormann E, Bachmeier I, Yu S, Garcia Armendariz B, Pauleikhoff L.</t>
  </si>
  <si>
    <t>PLoS One. 2023 Dec 22;18(12):e0288861. doi: 10.1371/journal.pone.0288861. eCollection 2023.</t>
  </si>
  <si>
    <t>PMC10745158</t>
  </si>
  <si>
    <t>10.1371/journal.pone.0288861</t>
  </si>
  <si>
    <t>Treatment for neovascular age-related macular degeneration in Sweden: outcomes at seven years in the Swedish Macula Register</t>
  </si>
  <si>
    <t>Westborg I, Granstam E, Rosso A, Albrecht S, Karlsson N, Lövestam-Adrian M.</t>
  </si>
  <si>
    <t>Acta Ophthalmol. 2017 Dec;95(8):787-795. doi: 10.1111/aos.13539. Epub 2017 Aug 21.</t>
  </si>
  <si>
    <t>Westborg I</t>
  </si>
  <si>
    <t>10.1111/aos.13539</t>
  </si>
  <si>
    <t>Prevalence and Cause of Loss of Visual Acuity and Visual Field in Highly Myopic Eyes: The Beijing Eye Study</t>
  </si>
  <si>
    <t>Jonas JB, Jonas RA, Xu J, Wang YX.</t>
  </si>
  <si>
    <t>Ophthalmology. 2024 Jan;131(1):58-65. doi: 10.1016/j.ophtha.2023.08.026. Epub 2023 Sep 9.</t>
  </si>
  <si>
    <t>10.1016/j.ophtha.2023.08.026</t>
  </si>
  <si>
    <t>Short-Term Safety and Efficacy of Intravitreal Brolucizumab Injections for Neovascular Age-Related Macular Degeneration: A Multicenter Retrospective Real-World Study</t>
  </si>
  <si>
    <t>Kim DJ, Jin KW, Han JM, Lee SH, Park YS, Lee JY, Lee EK, Lee JS, Kim ST, Shin MH, Lee CS, Jung HH, Jang JY, Kim M, Kim YH, Kim JH, Park KH, Park SJ, Joo K, Ji YS, Sagong M, Woo SJ.</t>
  </si>
  <si>
    <t>Ophthalmologica. 2023;246(3-4):192-202. doi: 10.1159/000529410. Epub 2023 Jan 31.</t>
  </si>
  <si>
    <t>Kim DJ</t>
  </si>
  <si>
    <t>10.1159/000529410</t>
  </si>
  <si>
    <t>Five-Year Cumulative Incidence and Progression of Myopic Maculopathy in a German Population</t>
  </si>
  <si>
    <t>Hopf S, Heidt F, Korb CA, Schulz A, Münzel T, Wild PS, Beutel M, Schmidtmann I, Lackner KJ, Pfeiffer N, Schuster AK.</t>
  </si>
  <si>
    <t>Ophthalmology. 2022 May;129(5):562-570. doi: 10.1016/j.ophtha.2021.12.014. Epub 2021 Dec 27.</t>
  </si>
  <si>
    <t>Hopf S</t>
  </si>
  <si>
    <t>10.1016/j.ophtha.2021.12.014</t>
  </si>
  <si>
    <t>The Contribution of Genetic Architecture to the 10-Year Incidence of Age-Related Macular Degeneration in the Fellow Eye</t>
  </si>
  <si>
    <t>Miyake M, Yamashiro K, Tamura H, Kumagai K, Saito M, Sugahara-Kuroda M, Yoshikawa M, Oishi M, Akagi-Kurashige Y, Nakata I, Nakanishi H, Gotoh N, Oishi A, Matsuda F, Yamada R, Khor CC, Kurimoto Y, Sekiryu T, Tsujikawa A, Yoshimura N.</t>
  </si>
  <si>
    <t>Invest Ophthalmol Vis Sci. 2015 Aug;56(9):5353-61. doi: 10.1167/iovs.14-16020.</t>
  </si>
  <si>
    <t>Miyake M</t>
  </si>
  <si>
    <t>10.1167/iovs.14-16020</t>
  </si>
  <si>
    <t>Age-related macular degeneration: is polypoidal choroidal vasculopathy recognized and treated?</t>
  </si>
  <si>
    <t>Chen YN, Devenyi RG, Brent MH, Kertes PJ, Eng KT, Schwartz CE, Kohly RP, Chow DR, Wong DT, Berger AR, Altomare F, Giavedoni LR, Muni RH, Soon A, Yoo P, Lam WC.</t>
  </si>
  <si>
    <t>Can J Ophthalmol. 2017 Oct;52(5):475-479. doi: 10.1016/j.jcjo.2017.02.014. Epub 2017 May 8.</t>
  </si>
  <si>
    <t>Chen YN</t>
  </si>
  <si>
    <t>10.1016/j.jcjo.2017.02.014</t>
  </si>
  <si>
    <t>Improvement of the Quality of Life in Patients with Age-Related Macular Degeneration by Using Filters</t>
  </si>
  <si>
    <t>Caballe-Fontanet D, Alvarez-Peregrina C, Busquet-Duran N, Pedemonte-Sarrias E, Sanchez-Tena MA.</t>
  </si>
  <si>
    <t>Int J Environ Res Public Health. 2020 Sep 16;17(18):6751. doi: 10.3390/ijerph17186751.</t>
  </si>
  <si>
    <t>PMC7558281</t>
  </si>
  <si>
    <t>10.3390/ijerph17186751</t>
  </si>
  <si>
    <t>The association between clinically diagnosed insomnia and age-related macular degeneration: a population-based cohort study</t>
  </si>
  <si>
    <t>Tsai DC, Chen HC, Leu HB, Chen SJ, Hsu NW, Huang CC, Chen JW, Lin SJ, Chou P.</t>
  </si>
  <si>
    <t>Acta Ophthalmol. 2020 Mar;98(2):e238-e244. doi: 10.1111/aos.14238. Epub 2019 Sep 8.</t>
  </si>
  <si>
    <t>10.1111/aos.14238</t>
  </si>
  <si>
    <t>Pseudodrusen pattern and development of late age-related macular degeneration in the fellow eye of the unilateral case</t>
  </si>
  <si>
    <t>Sakurada Y, Sugiyama A, Kikushima W, Yoneyama S, Tanabe N, Matsubara M, Iijima H.</t>
  </si>
  <si>
    <t>Jpn J Ophthalmol. 2019 Sep;63(5):374-381. doi: 10.1007/s10384-019-00680-9. Epub 2019 Jul 2.</t>
  </si>
  <si>
    <t>10.1007/s10384-019-00680-9</t>
  </si>
  <si>
    <t>Randomized trial of the ForeseeHome monitoring device for early detection of neovascular age-related macular degeneration. The HOme Monitoring of the Eye (HOME) study design - HOME Study report number 1</t>
  </si>
  <si>
    <t>Chew EY, Clemons TE, Bressler SB, Elman MJ, Danis RP, Domalpally A, Heier JS, Kim JE, Garfinkel RA; Appendix 1 for AREDS2-HOME Study Research Group.</t>
  </si>
  <si>
    <t>Contemp Clin Trials. 2014 Mar;37(2):294-300. doi: 10.1016/j.cct.2014.02.003. Epub 2014 Feb 13.</t>
  </si>
  <si>
    <t>Contemp Clin Trials</t>
  </si>
  <si>
    <t>10.1016/j.cct.2014.02.003</t>
  </si>
  <si>
    <t>Heritability of Choroidal Thickness in the Amish</t>
  </si>
  <si>
    <t>Sardell RJ, Nittala MG, Adams LD, Laux RA, Cooke Bailey JN, Fuzzell D, Fuzzell S, Reinhart-Mercer L, Caywood LJ, Horst V, Mackay T, Dana D, Sadda SR, Scott WK, Stambolian D, Haines JL, Pericak-Vance MA.</t>
  </si>
  <si>
    <t>Ophthalmology. 2016 Dec;123(12):2537-2544. doi: 10.1016/j.ophtha.2016.09.001. Epub 2016 Oct 19.</t>
  </si>
  <si>
    <t>PMC6613578</t>
  </si>
  <si>
    <t>NIHMS824538</t>
  </si>
  <si>
    <t>10.1016/j.ophtha.2016.09.001</t>
  </si>
  <si>
    <t>Drusen ooze: Predictor for progression of dry age-related macular degeneration</t>
  </si>
  <si>
    <t>Jhingan M, Singh SR, Samanta A, Arora S, Tucci D, Amarasekera S, Cagini C, Lupidi M, Chhablani J.</t>
  </si>
  <si>
    <t>Graefes Arch Clin Exp Ophthalmol. 2021 Sep;259(9):2687-2694. doi: 10.1007/s00417-021-05147-7. Epub 2021 Mar 12.</t>
  </si>
  <si>
    <t>Jhingan M</t>
  </si>
  <si>
    <t>10.1007/s00417-021-05147-7</t>
  </si>
  <si>
    <t>Synergism between coexisting eye diseases and sex in increasing the prevalence of the dry eye syndrome</t>
  </si>
  <si>
    <t>Stang A, Schmidt B, Schramm S, Kowall B, Jöckel KH, Erbel R, Kuss O, Geerling G.</t>
  </si>
  <si>
    <t>Sci Rep. 2024 Jan 3;14(1):314. doi: 10.1038/s41598-023-50871-1.</t>
  </si>
  <si>
    <t>Stang A</t>
  </si>
  <si>
    <t>PMC10764946</t>
  </si>
  <si>
    <t>10.1038/s41598-023-50871-1</t>
  </si>
  <si>
    <t>Associations of Alzheimer Disease-Protective APOE Variants With Age-Related Macular Degeneration</t>
  </si>
  <si>
    <t>Rasmussen KL, Tybjærg-Hansen A, Nordestgaard BG, Frikke-Schmidt R.</t>
  </si>
  <si>
    <t>JAMA Ophthalmol. 2023 Jan 1;141(1):13-21. doi: 10.1001/jamaophthalmol.2022.4602.</t>
  </si>
  <si>
    <t>Rasmussen KL</t>
  </si>
  <si>
    <t>PMC9673029</t>
  </si>
  <si>
    <t>10.1001/jamaophthalmol.2022.4602</t>
  </si>
  <si>
    <t>A 5-year multicenter prospective cohort study on the long-term visual prognosis and predictive factors for visual outcome in Japanese patients with age-related macular degeneration: the AMD2000 study</t>
  </si>
  <si>
    <t>Akagi-Kurashige Y, Tsujikawa A, Yuzawa M, Ishibashi T, Nakanishi H, Nakatani E, Teramukai S, Fukushima M, Yoshimura N; AMD2000 study group.</t>
  </si>
  <si>
    <t>Jpn J Ophthalmol. 2018 Mar;62(2):137-143. doi: 10.1007/s10384-017-0554-5. Epub 2017 Dec 9.</t>
  </si>
  <si>
    <t>Akagi-Kurashige Y</t>
  </si>
  <si>
    <t>10.1007/s10384-017-0554-5</t>
  </si>
  <si>
    <t>COL8A1 rs13095226 polymorphism shows no association with neovascular age-related macular degeneration or polypoidal choroidal vasculopathy in Chinese subjects</t>
  </si>
  <si>
    <t>Yu Y, Huang L, Wang B, Zhang C, Bai Y, Li X.</t>
  </si>
  <si>
    <t>Int J Clin Exp Pathol. 2015 Sep 1;8(9):11635-40. eCollection 2015.</t>
  </si>
  <si>
    <t>Int J Clin Exp Pathol</t>
  </si>
  <si>
    <t>PMC4637718</t>
  </si>
  <si>
    <t>Outer retinal atrophy after regression of subretinal drusenoid deposits as a newly recognized form of late age-related macular degeneration</t>
  </si>
  <si>
    <t>Spaide RF.</t>
  </si>
  <si>
    <t>Retina. 2013 Oct;33(9):1800-8. doi: 10.1097/IAE.0b013e31829c3765.</t>
  </si>
  <si>
    <t>Spaide RF</t>
  </si>
  <si>
    <t>10.1097/IAE.0b013e31829c3765</t>
  </si>
  <si>
    <t>Incomplete Retinal Pigment Epithelial and Outer Retinal Atrophy: Longitudinal Evaluation in Age-Related Macular Degeneration</t>
  </si>
  <si>
    <t>Wu Z, Goh KL, Hodgson LAB, Guymer RH.</t>
  </si>
  <si>
    <t>Ophthalmology. 2023 Feb;130(2):205-212. doi: 10.1016/j.ophtha.2022.09.004. Epub 2022 Sep 11.</t>
  </si>
  <si>
    <t>10.1016/j.ophtha.2022.09.004</t>
  </si>
  <si>
    <t>Study protocol: optical coherence tomography angiography for the detection of neovascular age-related macular degeneration: a comprehensive multicentre diagnostic accuracy study in the UK-the ATHENA study</t>
  </si>
  <si>
    <t>Niestrata M, Deeks JJ, Takwoingi Y, Sivaprasad S, Patel PJ, Keane PA, Kernohan A, Vale L, Denniston AK, Gale R, Khan AR, McKinnon W, Agarwal R, de Salvo G, Minos E, Barbeiro P, Chakravarthy U, Waheed NK, Madhusudhan S, Peto T, Balaskas K.</t>
  </si>
  <si>
    <t>BMJ Open. 2024 May 31;14(5):e070857. doi: 10.1136/bmjopen-2022-070857.</t>
  </si>
  <si>
    <t>Niestrata M</t>
  </si>
  <si>
    <t>PMC11149127</t>
  </si>
  <si>
    <t>10.1136/bmjopen-2022-070857</t>
  </si>
  <si>
    <t>Switching anti-VEGF agent for wet AMD: evaluation of impact on visual acuity, treatment frequency and retinal morphology in a real-world clinical setting</t>
  </si>
  <si>
    <t>Granstam E, Aurell S, Sjövall K, Paul A.</t>
  </si>
  <si>
    <t>Graefes Arch Clin Exp Ophthalmol. 2021 Aug;259(8):2085-2093. doi: 10.1007/s00417-020-05059-y. Epub 2021 Jan 7.</t>
  </si>
  <si>
    <t>Granstam E</t>
  </si>
  <si>
    <t>PMC8352837</t>
  </si>
  <si>
    <t>10.1007/s00417-020-05059-y</t>
  </si>
  <si>
    <t>Functional and Anatomical Outcomes of Anti-Vascular Endothelial Growth Factor Treatment for Exudative Age-Related Macular Degeneration with or without Obstructive Sleep Apnea</t>
  </si>
  <si>
    <t>Chen NN, Chen CY, Wang JJ, Huang HC, Chen WD, Chen CL, Yang YH, Lin MH, Kuo TY, Lai CH.</t>
  </si>
  <si>
    <t>Int J Mol Sci. 2023 Apr 14;24(8):7285. doi: 10.3390/ijms24087285.</t>
  </si>
  <si>
    <t>Chen NN</t>
  </si>
  <si>
    <t>PMC10138351</t>
  </si>
  <si>
    <t>10.3390/ijms24087285</t>
  </si>
  <si>
    <t>Aflibercept in real-life for the treatment of age-related macular degeneration using a treat and extend protocol: The Armada study</t>
  </si>
  <si>
    <t>Gascon P, Ramtohul P, Delaporte C, Kerever S, Denis D, Comet A.</t>
  </si>
  <si>
    <t>Eur J Ophthalmol. 2022 Jan;32(1):356-363. doi: 10.1177/11206721211005703. Epub 2021 Mar 28.</t>
  </si>
  <si>
    <t>Gascon P</t>
  </si>
  <si>
    <t>10.1177/11206721211005703</t>
  </si>
  <si>
    <t>Colour contrast sensitivity in eyes at high risk of neovascular age-related macular degeneration</t>
  </si>
  <si>
    <t>Calcagni A, Howells O, Eperjesi F, Bartlett H, Denniston AK, Gibson JM, Hogg CR, Matthews TD.</t>
  </si>
  <si>
    <t>Eur J Ophthalmol. 2020 Nov;30(6):1487-1494. doi: 10.1177/1120672119866386. Epub 2019 Aug 14.</t>
  </si>
  <si>
    <t>Calcagni A</t>
  </si>
  <si>
    <t>PMC7745606</t>
  </si>
  <si>
    <t>10.1177/1120672119866386</t>
  </si>
  <si>
    <t>Response to AREDS supplements according to genetic factors: survival analysis approach using the eye as the unit of analysis</t>
  </si>
  <si>
    <t>Seddon JM, Silver RE, Rosner B.</t>
  </si>
  <si>
    <t>Br J Ophthalmol. 2016 Dec;100(12):1731-1737. doi: 10.1136/bjophthalmol-2016-308624. Epub 2016 Jul 28.</t>
  </si>
  <si>
    <t>PMC6570490</t>
  </si>
  <si>
    <t>NIHMS1033984</t>
  </si>
  <si>
    <t>10.1136/bjophthalmol-2016-308624</t>
  </si>
  <si>
    <t>Evidence for an Association between Macular Degeneration and Thyroid Cancer in the Aged Population</t>
  </si>
  <si>
    <t>Lin SY, Hsu WH, Lin CL, Lin CC, Lin JM, Chang YL, Hsu CY, Kao CH.</t>
  </si>
  <si>
    <t>Int J Environ Res Public Health. 2018 May 3;15(5):902. doi: 10.3390/ijerph15050902.</t>
  </si>
  <si>
    <t>PMC5981941</t>
  </si>
  <si>
    <t>10.3390/ijerph15050902</t>
  </si>
  <si>
    <t>Microcystic macular degeneration in autosomal hereditary optic neuropathies: A cross-sectional retrospective study</t>
  </si>
  <si>
    <t>Khanna RK, Hage A, Cook AR, Zuber K, Audren F, Vignal-Clermont C, Hage R.</t>
  </si>
  <si>
    <t>J Fr Ophtalmol. 2021 Sep;44(7):995-1000. doi: 10.1016/j.jfo.2020.10.022. Epub 2021 Jun 16.</t>
  </si>
  <si>
    <t>Khanna RK</t>
  </si>
  <si>
    <t>10.1016/j.jfo.2020.10.022</t>
  </si>
  <si>
    <t>Long-term Outcomes of Adding Lutein/Zeaxanthin and ω-3 Fatty Acids to the AREDS Supplements on Age-Related Macular Degeneration Progression: AREDS2 Report 28</t>
  </si>
  <si>
    <t>Chew EY, Clemons TE, Agrón E, Domalpally A, Keenan TDL, Vitale S, Weber C, Smith DC, Christen W; AREDS2 Research Group.</t>
  </si>
  <si>
    <t>JAMA Ophthalmol. 2022 Jul 1;140(7):692-698. doi: 10.1001/jamaophthalmol.2022.1640.</t>
  </si>
  <si>
    <t>PMC9164119</t>
  </si>
  <si>
    <t>10.1001/jamaophthalmol.2022.1640</t>
  </si>
  <si>
    <t>Silicone microbubbles after anti-vascular endothelial growth factor injections in patients with wet age-related macular degeneration: incidence, quantification and secondary optical coherence tomography artfacts</t>
  </si>
  <si>
    <t>Sanabria MR, Alonso-Tarancón AM, Calles-Monar PS, Ibañez P, García de Arriba S, Alvarez N, Piñuel JA, Coco RM, Fernández I.</t>
  </si>
  <si>
    <t>Acta Ophthalmol. 2021 Nov;99(7):e1051-e1055. doi: 10.1111/aos.14743. Epub 2021 Jan 9.</t>
  </si>
  <si>
    <t>Sanabria MR</t>
  </si>
  <si>
    <t>10.1111/aos.14743</t>
  </si>
  <si>
    <t>Glaucoma progression in patients receiving intravitreal anti-VEGF treatment for neovascular age-related macular degeneration</t>
  </si>
  <si>
    <t>Pirinen I, Leinonen S, Helminen M, Hujanen P, Vaajanen A, Tuulonen A, Uusitalo-Järvinen H.</t>
  </si>
  <si>
    <t>Acta Ophthalmol. 2023 May;101(3):261-265. doi: 10.1111/aos.15288. Epub 2022 Nov 17.</t>
  </si>
  <si>
    <t>Pirinen I</t>
  </si>
  <si>
    <t>10.1111/aos.15288</t>
  </si>
  <si>
    <t>Macular Atrophy in the HARBOR Study for Neovascular Age-Related Macular Degeneration</t>
  </si>
  <si>
    <t>Sadda SR, Tuomi LL, Ding B, Fung AE, Hopkins JJ.</t>
  </si>
  <si>
    <t>Ophthalmology. 2018 Jun;125(6):878-886. doi: 10.1016/j.ophtha.2017.12.026. Epub 2018 Feb 21.</t>
  </si>
  <si>
    <t>10.1016/j.ophtha.2017.12.026</t>
  </si>
  <si>
    <t>Retreatment of Exudative Age-Related Macular Degeneration after Loading 3-Monthly Intravitreal Ranibizumab</t>
  </si>
  <si>
    <t>Sugiyama A, Sakurada Y, Honda S, Miki A, Matsumiya W, Yoneyama S, Kikushima W, Iijima H.</t>
  </si>
  <si>
    <t>Ophthalmologica. 2018;239(1):52-59. doi: 10.1159/000480439. Epub 2017 Oct 19.</t>
  </si>
  <si>
    <t>Sugiyama A</t>
  </si>
  <si>
    <t>10.1159/000480439</t>
  </si>
  <si>
    <t>Difference in characteristics and lesion reactivation between type 3 macular neovascularization with and without subretinal fluid at baseline</t>
  </si>
  <si>
    <t>Graefes Arch Clin Exp Ophthalmol. 2023 Feb;261(2):401-408. doi: 10.1007/s00417-022-05833-0. Epub 2022 Sep 16.</t>
  </si>
  <si>
    <t>10.1007/s00417-022-05833-0</t>
  </si>
  <si>
    <t>Real-World Treatment Outcomes of Age-Related Macular Degeneration and Polypoidal Choroidal Vasculopathy in Asians</t>
  </si>
  <si>
    <t>Fenner BJ, Ting DSW, Tan ACS, Teo K, Chan CM, Mathur R, Yeo IYS, Wong TY, Wong EYM, Cheung CMG.</t>
  </si>
  <si>
    <t>Ophthalmol Retina. 2020 Apr;4(4):403-414. doi: 10.1016/j.oret.2019.10.019. Epub 2019 Nov 9.</t>
  </si>
  <si>
    <t>Fenner BJ</t>
  </si>
  <si>
    <t>10.1016/j.oret.2019.10.019</t>
  </si>
  <si>
    <t>LONG-TERM USE OF ANTI-VASCULAR ENDOTHELIAL GROWTH FACTOR THERAPY FOR NEOVASCULAR AGE-RELATED MACULAR DEGENERATION</t>
  </si>
  <si>
    <t>Begaj T, Jeong D, Park JG, Runner MM, Capone A Jr, Dass AB, Drenser KA, Faia LJ, Farley ND, Garretson BR, Hassan TS, Mahmoud TH, Margherio A, Raphaelian PV, Randhawa S, Ruby AJ, Sneed S, Rao P, Wolfe JD, Williams GA.</t>
  </si>
  <si>
    <t>Retina. 2024 Feb 1;44(2):222-229. doi: 10.1097/IAE.0000000000003961.</t>
  </si>
  <si>
    <t>Begaj T</t>
  </si>
  <si>
    <t>10.1097/IAE.0000000000003961</t>
  </si>
  <si>
    <t>Incidence of submacular haemorrhage (SMH) in Scotland: a Scottish Ophthalmic Surveillance Unit (SOSU) study</t>
  </si>
  <si>
    <t>Al-Hity A, Steel DH, Yorston D, Gilmour D, Koshy Z, Young D, Hillenkamp J, McGowan G.</t>
  </si>
  <si>
    <t>Eye (Lond). 2019 Mar;33(3):486-491. doi: 10.1038/s41433-018-0239-4. Epub 2018 Oct 29.</t>
  </si>
  <si>
    <t>Al-Hity A</t>
  </si>
  <si>
    <t>PMC6460709</t>
  </si>
  <si>
    <t>10.1038/s41433-018-0239-4</t>
  </si>
  <si>
    <t>Effects of multivitamin supplement on cataract and age-related macular degeneration in a randomized trial of male physicians</t>
  </si>
  <si>
    <t>Christen WG, Glynn RJ, Manson JE, MacFadyen J, Bubes V, Schvartz M, Buring JE, Sesso HD, Gaziano JM.</t>
  </si>
  <si>
    <t>Ophthalmology. 2014 Feb;121(2):525-34. doi: 10.1016/j.ophtha.2013.09.038. Epub 2013 Nov 20.</t>
  </si>
  <si>
    <t>PMC3946650</t>
  </si>
  <si>
    <t>NIHMS529465</t>
  </si>
  <si>
    <t>10.1016/j.ophtha.2013.09.038</t>
  </si>
  <si>
    <t>Progression of macular atrophy in patients undergoing anti-vascular endothelial growth factor therapy for neovascular age-related macular degeneration</t>
  </si>
  <si>
    <t>Cho HJ, Park SM, Kim J, Nah SK, Lee J, Lee DW, Kim JW.</t>
  </si>
  <si>
    <t>Acta Ophthalmol. 2021 Jun;99(4):e540-e546. doi: 10.1111/aos.14631. Epub 2020 Sep 30.</t>
  </si>
  <si>
    <t>10.1111/aos.14631</t>
  </si>
  <si>
    <t>Regression of choroidal neovascularization results in macular atrophy in anti-vascular endothelial growth factor-treated eyes</t>
  </si>
  <si>
    <t>Channa R, Sophie R, Bagheri S, Shah SM, Wang J, Adeyemo O, Sodhi A, Wenick A, Ying HS, Campochiaro PA.</t>
  </si>
  <si>
    <t>Am J Ophthalmol. 2015 Jan;159(1):9-19.e1-2. doi: 10.1016/j.ajo.2014.09.012. Epub 2014 Sep 8.</t>
  </si>
  <si>
    <t>Channa R</t>
  </si>
  <si>
    <t>PMC10020832</t>
  </si>
  <si>
    <t>NIHMS1878019</t>
  </si>
  <si>
    <t>10.1016/j.ajo.2014.09.012</t>
  </si>
  <si>
    <t>Serum 25-Hydroxyvitamin D Levels and Dry Eye Syndrome: Differential Effects of Vitamin D on Ocular Diseases</t>
  </si>
  <si>
    <t>Jee D, Kang S, Yuan C, Cho E, Arroyo JG; Epidemiologic Survey Committee of the Korean Ophthalmologic Society.</t>
  </si>
  <si>
    <t>PLoS One. 2016 Feb 19;11(2):e0149294. doi: 10.1371/journal.pone.0149294. eCollection 2016.</t>
  </si>
  <si>
    <t>Jee D</t>
  </si>
  <si>
    <t>PMC4760949</t>
  </si>
  <si>
    <t>10.1371/journal.pone.0149294</t>
  </si>
  <si>
    <t>Validity of sample sizes in publications of randomised controlled trials on the treatment of age-related macular degeneration: cross-sectional evaluation</t>
  </si>
  <si>
    <t>Tulka S, Geis B, Baulig C, Knippschild S, Krummenauer F.</t>
  </si>
  <si>
    <t>BMJ Open. 2019 Oct 10;9(10):e030312. doi: 10.1136/bmjopen-2019-030312.</t>
  </si>
  <si>
    <t>PMC6797239</t>
  </si>
  <si>
    <t>10.1136/bmjopen-2019-030312</t>
  </si>
  <si>
    <t>The role of diabetic retinopathy in blindness and poor sight in Split-Dalmatia County 2000-2010</t>
  </si>
  <si>
    <t>Galetović D, Olujić I, Znaor L, Bućan K, Karlica D, Lesin M, Susac T.</t>
  </si>
  <si>
    <t>Acta Clin Croat. 2013 Dec;52(4):448-52.</t>
  </si>
  <si>
    <t>Galetović D</t>
  </si>
  <si>
    <t>The Evolution of Fibrosis and Atrophy and Their Relationship with Visual Outcomes in Asian Persons with Neovascular Age-Related Macular Degeneration</t>
  </si>
  <si>
    <t>Cheung CMG, Grewal DS, Teo KYC, Gan A, Mohla A, Chakravarthy U, Wong TY, Jaffe GJ.</t>
  </si>
  <si>
    <t>Ophthalmol Retina. 2019 Dec;3(12):1045-1055. doi: 10.1016/j.oret.2019.06.002. Epub 2019 Jun 12.</t>
  </si>
  <si>
    <t>10.1016/j.oret.2019.06.002</t>
  </si>
  <si>
    <t>Retinal Layer Thicknesses in Early Age-Related Macular Degeneration: Results From the German AugUR Study</t>
  </si>
  <si>
    <t>Brandl C, Brücklmayer C, Günther F, Zimmermann ME, Küchenhoff H, Helbig H, Weber BHF, Heid IM, Stark KJ.</t>
  </si>
  <si>
    <t>Invest Ophthalmol Vis Sci. 2019 Apr 1;60(5):1581-1594. doi: 10.1167/iovs.18-25332.</t>
  </si>
  <si>
    <t>PMC6892378</t>
  </si>
  <si>
    <t>10.1167/iovs.18-25332</t>
  </si>
  <si>
    <t>Nationwide epidemiologic survey on incidence of macular dystrophy in Japan</t>
  </si>
  <si>
    <t>Ueno S, Hayashi T, Tsunoda K, Aoki T, Kondo M.</t>
  </si>
  <si>
    <t>Jpn J Ophthalmol. 2024 May;68(3):167-173. doi: 10.1007/s10384-024-01060-8. Epub 2024 Apr 3.</t>
  </si>
  <si>
    <t>Ueno S</t>
  </si>
  <si>
    <t>10.1007/s10384-024-01060-8</t>
  </si>
  <si>
    <t>Estimation of depression prevalence in patients with Stargardt disease using PHQ-9 and Zung scores</t>
  </si>
  <si>
    <t>Moschos MM, Nitoda E, Lavaris A.</t>
  </si>
  <si>
    <t>Eur J Ophthalmol. 2016 May-Jun;26(3):268-72. doi: 10.5301/ejo.5000700. Epub 2015 Oct 30.</t>
  </si>
  <si>
    <t>Moschos MM</t>
  </si>
  <si>
    <t>10.5301/ejo.5000700</t>
  </si>
  <si>
    <t>Correlation between global prevalence of vision impairment and depressive disorders</t>
  </si>
  <si>
    <t>Abdolalizadeh P, Ghasemi Falavarjani K.</t>
  </si>
  <si>
    <t>Eur J Ophthalmol. 2022 Nov;32(6):3227-3236. doi: 10.1177/11206721221086152. Epub 2022 Mar 11.</t>
  </si>
  <si>
    <t>Abdolalizadeh P</t>
  </si>
  <si>
    <t>10.1177/11206721221086152</t>
  </si>
  <si>
    <t>Prevalence of cataract surgery and visual outcomes in Indian immigrants in Singapore: the Singapore Indian eye study</t>
  </si>
  <si>
    <t>Gupta P, Zheng Y, Ting TW, Lamoureux EL, Cheng CY, Wong TY.</t>
  </si>
  <si>
    <t>PLoS One. 2013 Oct 7;8(10):e75584. doi: 10.1371/journal.pone.0075584. eCollection 2013.</t>
  </si>
  <si>
    <t>Gupta P</t>
  </si>
  <si>
    <t>PMC3792142</t>
  </si>
  <si>
    <t>10.1371/journal.pone.0075584</t>
  </si>
  <si>
    <t>Comparison of exudative age-related macular degeneration subtypes in Japanese and French Patients: multicenter diagnosis with multimodal imaging</t>
  </si>
  <si>
    <t>Coscas G, Yamashiro K, Coscas F, De Benedetto U, Tsujikawa A, Miyake M, Gemmy Cheung CM, Wong TY, Yoshimura N.</t>
  </si>
  <si>
    <t>Am J Ophthalmol. 2014 Aug;158(2):309-318.e2. doi: 10.1016/j.ajo.2014.05.004. Epub 2014 May 17.</t>
  </si>
  <si>
    <t>Coscas G</t>
  </si>
  <si>
    <t>10.1016/j.ajo.2014.05.004</t>
  </si>
  <si>
    <t>Risk of stroke associated with intravitreal ranibizumab injections in age-related macular degeneration: a nationwide case-crossover study</t>
  </si>
  <si>
    <t>Kim J, Kim DW, Kim DH, Ryu SY, Chung EJ.</t>
  </si>
  <si>
    <t>Eye (Lond). 2021 Feb;35(2):601-607. doi: 10.1038/s41433-020-0911-3. Epub 2020 May 4.</t>
  </si>
  <si>
    <t>Kim J</t>
  </si>
  <si>
    <t>PMC8026977</t>
  </si>
  <si>
    <t>10.1038/s41433-020-0911-3</t>
  </si>
  <si>
    <t>Small retinal haemorrhages accompanied by macular soft drusen: prevalence, and funduscopic and angiographic characteristics</t>
  </si>
  <si>
    <t>Kim JH, Lee TG, Kim JW, Kim CG, Cho SW, Han JI.</t>
  </si>
  <si>
    <t>Br J Ophthalmol. 2014 Aug;98(8):1066-72. doi: 10.1136/bjophthalmol-2013-304405. Epub 2014 Mar 21.</t>
  </si>
  <si>
    <t>10.1136/bjophthalmol-2013-304405</t>
  </si>
  <si>
    <t>Radial shape discrimination testing for new-onset neovascular age-related macular degeneration in at-risk eyes</t>
  </si>
  <si>
    <t>Pitrelli Vazquez N, Harding SP, Heimann H, Czanner G, Knox PC.</t>
  </si>
  <si>
    <t>PLoS One. 2018 Nov 8;13(11):e0207342. doi: 10.1371/journal.pone.0207342. eCollection 2018.</t>
  </si>
  <si>
    <t>Pitrelli Vazquez N</t>
  </si>
  <si>
    <t>PMC6224174</t>
  </si>
  <si>
    <t>10.1371/journal.pone.0207342</t>
  </si>
  <si>
    <t>An evidence-based review of the epidemiology of myopic traction maculopathy</t>
  </si>
  <si>
    <t>Cheong KX, Xu L, Ohno-Matsui K, Sabanayagam C, Saw SM, Hoang QV.</t>
  </si>
  <si>
    <t>Surv Ophthalmol. 2022 Nov-Dec;67(6):1603-1630. doi: 10.1016/j.survophthal.2022.03.007. Epub 2022 Mar 31.</t>
  </si>
  <si>
    <t>Cheong KX</t>
  </si>
  <si>
    <t>10.1016/j.survophthal.2022.03.007</t>
  </si>
  <si>
    <t>Levodopa Is Associated with Reduced Development of Neovascular Age-Related Macular Degeneration</t>
  </si>
  <si>
    <t>Hyman MJ, Skondra D, Aggarwal N, Moir J, Boucher N, McKay BS, MacCumber MW, Lavine JA.</t>
  </si>
  <si>
    <t>Ophthalmol Retina. 2023 Sep;7(9):745-752. doi: 10.1016/j.oret.2023.04.014. Epub 2023 May 3.</t>
  </si>
  <si>
    <t>Hyman MJ</t>
  </si>
  <si>
    <t>PMC10524303</t>
  </si>
  <si>
    <t>NIHMS1898877</t>
  </si>
  <si>
    <t>10.1016/j.oret.2023.04.014</t>
  </si>
  <si>
    <t>The association of retinal structure and macular pigment distribution</t>
  </si>
  <si>
    <t>Meyer zu Westrup V, Dietzel M, Pauleikhoff D, Hense HW.</t>
  </si>
  <si>
    <t>Invest Ophthalmol Vis Sci. 2014 Feb 26;55(2):1169-75. doi: 10.1167/iovs.13-12903.</t>
  </si>
  <si>
    <t>Meyer zu Westrup V</t>
  </si>
  <si>
    <t>10.1167/iovs.13-12903</t>
  </si>
  <si>
    <t>Use of Deep Learning for Detailed Severity Characterization and Estimation of 5-Year Risk Among Patients With Age-Related Macular Degeneration</t>
  </si>
  <si>
    <t>Burlina PM, Joshi N, Pacheco KD, Freund DE, Kong J, Bressler NM.</t>
  </si>
  <si>
    <t>JAMA Ophthalmol. 2018 Dec 1;136(12):1359-1366. doi: 10.1001/jamaophthalmol.2018.4118.</t>
  </si>
  <si>
    <t>Burlina PM</t>
  </si>
  <si>
    <t>PMC6583826</t>
  </si>
  <si>
    <t>10.1001/jamaophthalmol.2018.4118</t>
  </si>
  <si>
    <t>Characterizing Progression to Neovascular AMD in Fellow Eyes of Patients Treated With Intravitreal Anti-VEGF Injections</t>
  </si>
  <si>
    <t>Starr MR, Xu D, Boucher N, Saroj N, Patel LG, Ammar M, Pandit RR, Jenkins TL, Ho AC.</t>
  </si>
  <si>
    <t>Ophthalmic Surg Lasers Imaging Retina. 2021 Mar;52(3):123-128. doi: 10.3928/23258160-20210302-02. Epub 2021 Mar 1.</t>
  </si>
  <si>
    <t>10.3928/23258160-20210302-02</t>
  </si>
  <si>
    <t>Multimodal Evaluation of the Fellow Eye of Patients with Retinal Angiomatous Proliferation</t>
  </si>
  <si>
    <t>Martins A, Farinha C, Raimundo M, Lopes M, Santos AR, Melo P, Marques M, Marques JP, Barreto P, Cachulo ML, Neves C, Cunha-Vaz J, Silva R.</t>
  </si>
  <si>
    <t>Ophthalmic Res. 2018;59(2):88-97. doi: 10.1159/000481262. Epub 2017 Oct 25.</t>
  </si>
  <si>
    <t>Martins A</t>
  </si>
  <si>
    <t>10.1159/000481262</t>
  </si>
  <si>
    <t>Age-related macular degeneration in a randomized trial of selenium and vitamin E in men: the Select Eye Endpoints (SEE) study (SWOG S0000B)</t>
  </si>
  <si>
    <t>Christen WG, Darke AK, Gaziano JM, Glynn RJ, Goodman PJ, Minasian LM, Thompson IM Jr.</t>
  </si>
  <si>
    <t>Acta Ophthalmol. 2021 Mar;99(2):e285-e287. doi: 10.1111/aos.14538. Epub 2020 Jul 23.</t>
  </si>
  <si>
    <t>10.1111/aos.14538</t>
  </si>
  <si>
    <t>OCT Predictors of 3-Year Visual Outcome for Type 3 Macular Neovascularization</t>
  </si>
  <si>
    <t>Sacconi R, Forte P, Tombolini B, Grosso D, Fantaguzzi F, Pina A, Querques L, Bandello F, Querques G.</t>
  </si>
  <si>
    <t>Ophthalmol Retina. 2022 Jul;6(7):586-594. doi: 10.1016/j.oret.2022.02.010. Epub 2022 Feb 25.</t>
  </si>
  <si>
    <t>10.1016/j.oret.2022.02.010</t>
  </si>
  <si>
    <t>Plasma Lutein, a Nutritional Biomarker for Development of Advanced Age-Related Macular Degeneration: The Alienor Study</t>
  </si>
  <si>
    <t>Merle BMJ, Cougnard-Grégoire A, Korobelnik JF, Schalch W, Etheve S, Rougier MB, Féart C, Samieri C, Delyfer MN, Delcourt C.</t>
  </si>
  <si>
    <t>Nutrients. 2021 Jun 15;13(6):2047. doi: 10.3390/nu13062047.</t>
  </si>
  <si>
    <t>PMC8232705</t>
  </si>
  <si>
    <t>10.3390/nu13062047</t>
  </si>
  <si>
    <t>Increased risk of Parkinson's disease amongst patients with age-related macular degeneration and visual disability: A nationwide cohort study</t>
  </si>
  <si>
    <t>Yoon JM, Lim DH, Youn J, Han K, Kim BS, Jung W, Yeo Y, Shin DW, Ham DI.</t>
  </si>
  <si>
    <t>Eur J Neurol. 2023 Sep;30(9):2641-2649. doi: 10.1111/ene.15896. Epub 2023 Jun 4.</t>
  </si>
  <si>
    <t>10.1111/ene.15896</t>
  </si>
  <si>
    <t>Anti-VEGF Neovascular Age-Related Macular Degeneration Treatment Adherence Requires Attention and Action</t>
  </si>
  <si>
    <t>Musch DC.</t>
  </si>
  <si>
    <t>JAMA Ophthalmol. 2018 Nov 1;136(11):1260-1261. doi: 10.1001/jamaophthalmol.2018.3595.</t>
  </si>
  <si>
    <t>Musch DC</t>
  </si>
  <si>
    <t>10.1001/jamaophthalmol.2018.3595</t>
  </si>
  <si>
    <t>Risk of maculopathy with pentosan polysulfate sodium use</t>
  </si>
  <si>
    <t>Bae SS, Sodhi M, Maberley D, Kezouh A, Etminan M.</t>
  </si>
  <si>
    <t>Br J Clin Pharmacol. 2022 Jul;88(7):3428-3433. doi: 10.1111/bcp.15303. Epub 2022 Mar 22.</t>
  </si>
  <si>
    <t>Bae SS</t>
  </si>
  <si>
    <t>10.1111/bcp.15303</t>
  </si>
  <si>
    <t>Prospective study of plasma homocysteine level and risk of age-related macular degeneration in women</t>
  </si>
  <si>
    <t>Christen WG, Cook NR, Ridker PM, Buring JE.</t>
  </si>
  <si>
    <t>Ophthalmic Epidemiol. 2015 Apr;22(2):85-93. doi: 10.3109/09286586.2015.1012272.</t>
  </si>
  <si>
    <t>PMC4363940</t>
  </si>
  <si>
    <t>NIHMS651481</t>
  </si>
  <si>
    <t>10.3109/09286586.2015.1012272</t>
  </si>
  <si>
    <t>Myopic Macular Atrophy in the Two-Continent Population-Based Study</t>
  </si>
  <si>
    <t>Jonas JB, Bikbov MM, Kazakbaeva GM, Wang YX, Xu J, Jonas RA, Panda-Jonas S.</t>
  </si>
  <si>
    <t>Invest Ophthalmol Vis Sci. 2024 Jul 1;65(8):38. doi: 10.1167/iovs.65.8.38.</t>
  </si>
  <si>
    <t>PMC11268444</t>
  </si>
  <si>
    <t>10.1167/iovs.65.8.38</t>
  </si>
  <si>
    <t>Characterising treatment outcomes of patients achieving quarterly aflibercept dosing for neovascular age-related macular degeneration: real-world clinical outcomes from a large tertiary care centre</t>
  </si>
  <si>
    <t>Fu DJ, Hanumunthadu D, Keenan TDL, Wagner S, Balsakas K, Keane PA, Patel PJ.</t>
  </si>
  <si>
    <t>Eye (Lond). 2023 Mar;37(4):779-784. doi: 10.1038/s41433-022-02220-1. Epub 2022 Sep 9.</t>
  </si>
  <si>
    <t>PMC9998641</t>
  </si>
  <si>
    <t>10.1038/s41433-022-02220-1</t>
  </si>
  <si>
    <t>Spatial Distribution of Macular Pigment in an Elderly French Population: The Montrachet Study</t>
  </si>
  <si>
    <t>Alassane S, Binquet C, Arnould L, Fleck O, Acar N, Delcourt C, Bretillon L, Bron AM, Creuzot-Garcher C.</t>
  </si>
  <si>
    <t>Invest Ophthalmol Vis Sci. 2016 Aug 1;57(10):4469-4475. doi: 10.1167/iovs.16-19958.</t>
  </si>
  <si>
    <t>Alassane S</t>
  </si>
  <si>
    <t>10.1167/iovs.16-19958</t>
  </si>
  <si>
    <t>Vitrectomy in patients 85 years of age and older: surgical outcomes and visual prognosis</t>
  </si>
  <si>
    <t>Anteby R, Barzelay A, Barak A.</t>
  </si>
  <si>
    <t>Clin Interv Aging. 2018 Feb 9;13:243-249. doi: 10.2147/CIA.S154425. eCollection 2018.</t>
  </si>
  <si>
    <t>Anteby R</t>
  </si>
  <si>
    <t>Clin Interv Aging</t>
  </si>
  <si>
    <t>PMC5811174</t>
  </si>
  <si>
    <t>10.2147/CIA.S154425</t>
  </si>
  <si>
    <t>MACULAR ATROPHY AND MACULAR MORPHOLOGY IN AFLIBERCEPT-TREATED NEOVASCULAR AGE-RELATED MACULAR DEGENERATION</t>
  </si>
  <si>
    <t>Kuroda Y, Yamashiro K, Ooto S, Tamura H, Oishi A, Nakanishi H, Miyata M, Hata M, Takahashi A, Wakazono T, Yoshimura N, Tsujikawa A.</t>
  </si>
  <si>
    <t>Retina. 2018 Sep;38(9):1743-1750. doi: 10.1097/IAE.0000000000001765.</t>
  </si>
  <si>
    <t>10.1097/IAE.0000000000001765</t>
  </si>
  <si>
    <t>The Effect of Blue-Light Filtering Intraocular Lenses on the Development and Progression of Neovascular Age-Related Macular Degeneration</t>
  </si>
  <si>
    <t>Achiron A, Elbaz U, Hecht I, Spierer O, Einan-Lifshitz A, Karesvuo P, Laine I, Tuuminen R.</t>
  </si>
  <si>
    <t>Ophthalmology. 2021 Mar;128(3):410-416. doi: 10.1016/j.ophtha.2020.07.039. Epub 2020 Jul 24.</t>
  </si>
  <si>
    <t>Achiron A</t>
  </si>
  <si>
    <t>10.1016/j.ophtha.2020.07.039</t>
  </si>
  <si>
    <t>RISK OF EXUDATIVE AGE-RELATED MACULAR DEGENERATION IN PATIENTS WITH CENTRAL SEROUS CHORIORETINOPATHY: A Nationwide Cohort Study</t>
  </si>
  <si>
    <t>Lee JY, Bae K.</t>
  </si>
  <si>
    <t>Retina. 2022 May 1;42(5):852-858. doi: 10.1097/IAE.0000000000003412.</t>
  </si>
  <si>
    <t>10.1097/IAE.0000000000003412</t>
  </si>
  <si>
    <t>RISK FACTORS AND CLINICAL SIGNIFICANCE OF PRECHOROIDAL CLEFT IN NEOVASCULAR AGE-RELATED MACULAR DEGENERATION</t>
  </si>
  <si>
    <t>Kim JM, Kang SW, Son DY, Bae K.</t>
  </si>
  <si>
    <t>Retina. 2017 Nov;37(11):2047-2055. doi: 10.1097/IAE.0000000000001435.</t>
  </si>
  <si>
    <t>10.1097/IAE.0000000000001435</t>
  </si>
  <si>
    <t>β-blockers and Neovascular Age-related Macular Degeneration</t>
  </si>
  <si>
    <t>Yeung L, Huang TS, Lin YH, Hsu KH, Chien-Chieh Huang J, Sun CC.</t>
  </si>
  <si>
    <t>Ophthalmology. 2017 Mar;124(3):409-411. doi: 10.1016/j.ophtha.2016.10.023. Epub 2016 Nov 30.</t>
  </si>
  <si>
    <t>10.1016/j.ophtha.2016.10.023</t>
  </si>
  <si>
    <t>Outer Retinal Thickness Is Associated With Cognitive Function in Normal Aging to Intermediate Age-Related Macular Degeneration</t>
  </si>
  <si>
    <t>Owsley C, McGwin G Jr, Swain TA, Clark ME, Thomas TN, Goerdt L, Sloan KR, Trittschuh EH, Jiang Y, Owen JP, Lee CS, Curcio CA.</t>
  </si>
  <si>
    <t>Invest Ophthalmol Vis Sci. 2024 May 1;65(5):16. doi: 10.1167/iovs.65.5.16.</t>
  </si>
  <si>
    <t>PMC11090140</t>
  </si>
  <si>
    <t>10.1167/iovs.65.5.16</t>
  </si>
  <si>
    <t>RETINAL PIGMENT EPITHELIUM-CHOROID GRAFT WITH A PERIPHERAL RETINOTOMY FOR EXUDATIVE AGE-RELATED MACULAR DEGENERATION: Long-Term Outcome</t>
  </si>
  <si>
    <t>van Romunde SHM, Polito A, Peroglio Deiro A, Guerriero M, Pertile G.</t>
  </si>
  <si>
    <t>Retina. 2019 Feb;39(2):288-295. doi: 10.1097/IAE.0000000000001945.</t>
  </si>
  <si>
    <t>van Romunde SHM</t>
  </si>
  <si>
    <t>10.1097/IAE.0000000000001945</t>
  </si>
  <si>
    <t>Heritability and Risk Factors of Incident Small and Large Drusen in the Copenhagen Twin Cohort Eye Study: A 20-Year Follow-Up</t>
  </si>
  <si>
    <t>Belmouhand M, Rothenbuehler SP, Bjerager J, Dabbah S, Hjelmborg JB, Munch IC, Dalgård C, Larsen M.</t>
  </si>
  <si>
    <t>Ophthalmologica. 2022;245(5):421-430. doi: 10.1159/000525652. Epub 2022 Jul 25.</t>
  </si>
  <si>
    <t>10.1159/000525652</t>
  </si>
  <si>
    <t>PROGRESSION OF MACULAR ATROPHY IN PATIENTS WITH NEOVASCULAR AGE-RELATED MACULAR DEGENERATION UNDERGOING ANTIVASCULAR ENDOTHELIAL GROWTH FACTOR THERAPY</t>
  </si>
  <si>
    <t>Abdelfattah NS, Zhang H, Boyer DS, Sadda SR.</t>
  </si>
  <si>
    <t>Retina. 2016 Oct;36(10):1843-50. doi: 10.1097/IAE.0000000000001059.</t>
  </si>
  <si>
    <t>10.1097/IAE.0000000000001059</t>
  </si>
  <si>
    <t>Changes in lens opacities on the age-related eye disease study grading scale predict progression to cataract surgery and vision loss: age-related eye disease study report no. 34</t>
  </si>
  <si>
    <t>Indaram M, Agrón E, Clemons TE, Sperduto RD, Wong WT, Ferris FL 3rd, Chew EY; Age-Related Eye Disease Study Research Group.</t>
  </si>
  <si>
    <t>Ophthalmology. 2015 May;122(5):888-96. doi: 10.1016/j.ophtha.2014.12.037. Epub 2015 Feb 11.</t>
  </si>
  <si>
    <t>Indaram M</t>
  </si>
  <si>
    <t>PMC4414714</t>
  </si>
  <si>
    <t>NIHMS653623</t>
  </si>
  <si>
    <t>10.1016/j.ophtha.2014.12.037</t>
  </si>
  <si>
    <t>Genetic and environmental risk factors for extramacular drusen</t>
  </si>
  <si>
    <t>Altay L, Subiras X, Lorés de Motta L, Schick T, Berghold A, Hoyng CB, den Hollander AI, Fauser S, Sadda SR, Liakopoulos S.</t>
  </si>
  <si>
    <t>Mol Vis. 2020 Oct 4;26:661-669. eCollection 2020.</t>
  </si>
  <si>
    <t>PMC7553721</t>
  </si>
  <si>
    <t>Effects of the COVID-19 pandemic on neovascular age-related macular degeneration and response to delayed Anti-VEGF treatment</t>
  </si>
  <si>
    <t>Yeter DY, Dursun D, Bozali E, Ozec AV, Erdogan H.</t>
  </si>
  <si>
    <t>J Fr Ophtalmol. 2021 Mar;44(3):299-306. doi: 10.1016/j.jfo.2021.02.001. Epub 2021 Feb 10.</t>
  </si>
  <si>
    <t>Yeter DY</t>
  </si>
  <si>
    <t>PMC7874924</t>
  </si>
  <si>
    <t>10.1016/j.jfo.2021.02.001</t>
  </si>
  <si>
    <t>ABCA1 rs1883025 polymorphism and risk of age-related macular degeneration</t>
  </si>
  <si>
    <t>Wang Y, Wang M, Han Y, Zhang R, Ma L.</t>
  </si>
  <si>
    <t>Graefes Arch Clin Exp Ophthalmol. 2016 Feb;254(2):323-32. doi: 10.1007/s00417-015-3211-z. Epub 2015 Nov 25.</t>
  </si>
  <si>
    <t>10.1007/s00417-015-3211-z</t>
  </si>
  <si>
    <t>Risk factors of a reduced response to ranibizumab treatment for neovascular age-related macular degeneration--evaluation in a clinical setting</t>
  </si>
  <si>
    <t>Korb C, Zwiener I, Lorenz K, Mirshahi A, Pfeiffer N, Stoffelns B.</t>
  </si>
  <si>
    <t>BMC Ophthalmol. 2013 Dec 20;13:84. doi: 10.1186/1471-2415-13-84.</t>
  </si>
  <si>
    <t>Korb C</t>
  </si>
  <si>
    <t>PMC3878195</t>
  </si>
  <si>
    <t>10.1186/1471-2415-13-84</t>
  </si>
  <si>
    <t>Challenges, facilitators and barriers to screening study participants in early disease stages-experience from the MACUSTAR study</t>
  </si>
  <si>
    <t>Terheyden JH, Behning C, Lüning A, Wintergerst L, Basile PG, Tavares D, Melício BA, Leal S, Weissgerber G, Luhmann UFO, Crabb DP, Tufail A, Hoyng C, Berger M, Schmid M, Silva R, Martinho CV, Cunha-Vaz J, Holz FG, Finger RP; MACUSTAR consortium.</t>
  </si>
  <si>
    <t>BMC Med Res Methodol. 2021 Mar 17;21(1):54. doi: 10.1186/s12874-021-01243-8.</t>
  </si>
  <si>
    <t>PMC7967977</t>
  </si>
  <si>
    <t>10.1186/s12874-021-01243-8</t>
  </si>
  <si>
    <t>Blue Mountain Eye Study, Rotterdam Study</t>
    <phoneticPr fontId="18" type="noConversion"/>
  </si>
  <si>
    <t>Genetic susceptibility, dietary antioxidants, and long-term incidence of age-related macular degeneration in two populations</t>
  </si>
  <si>
    <t>Wang JJ, Buitendijk GH, Rochtchina E, Lee KE, Klein BE, van Duijn CM, Flood VM, Meuer SM, Attia J, Myers C, Holliday EG, Tan AG, Smith WT, Iyengar SK, de Jong PT, Hofman A, Vingerling JR, Mitchell P, Klein R, Klaver CC.</t>
  </si>
  <si>
    <t>Ophthalmology. 2014 Mar;121(3):667-75. doi: 10.1016/j.ophtha.2013.10.017. Epub 2013 Nov 28.</t>
  </si>
  <si>
    <t>10.1016/j.ophtha.2013.10.017</t>
  </si>
  <si>
    <t>Risk factors for incident central serous retinopathy: case-control analysis of a US national managed care population</t>
  </si>
  <si>
    <t>Zhou M, Bakri SJ, Pershing S.</t>
  </si>
  <si>
    <t>Br J Ophthalmol. 2019 Dec;103(12):1784-1788. doi: 10.1136/bjophthalmol-2018-313050. Epub 2019 Mar 14.</t>
  </si>
  <si>
    <t>Zhou M</t>
  </si>
  <si>
    <t>10.1136/bjophthalmol-2018-313050</t>
  </si>
  <si>
    <t>Evaluation of Clinical Questions and Patient-Important Outcomes Associated With the Treatment of Age-Related Macular Degeneration</t>
  </si>
  <si>
    <t>Lindsley KB, Hutfless S, Hawkins BS, Blim JF, Roberts D, Olsen TW, Lum F, Dickersin K.</t>
  </si>
  <si>
    <t>JAMA Ophthalmol. 2018 Nov 1;136(11):1217-1225. doi: 10.1001/jamaophthalmol.2018.3456.</t>
  </si>
  <si>
    <t>Lindsley KB</t>
  </si>
  <si>
    <t>PMC6248173</t>
  </si>
  <si>
    <t>10.1001/jamaophthalmol.2018.3456</t>
  </si>
  <si>
    <t>Relation of smoking, drinking, and physical activity to changes in vision over a 20-year period: the Beaver Dam Eye Study</t>
  </si>
  <si>
    <t>Klein R, Lee KE, Gangnon RE, Klein BE.</t>
  </si>
  <si>
    <t>Ophthalmology. 2014 Jun;121(6):1220-8. doi: 10.1016/j.ophtha.2014.01.003. Epub 2014 Mar 2.</t>
  </si>
  <si>
    <t>PMC4047137</t>
  </si>
  <si>
    <t>NIHMS553367</t>
  </si>
  <si>
    <t>10.1016/j.ophtha.2014.01.003</t>
  </si>
  <si>
    <t>PERSEUS 24-month analysis: a prospective non-interventional study to assess the effectiveness of intravitreal aflibercept in routine clinical practice in Germany in patients with neovascular age-related macular degeneration</t>
  </si>
  <si>
    <t>Eter N, Hasanbasic Z, Keramas G, Rech C, Sachs H, Schilling H, Wachtlin J, Wiedemann P, Framme C; PERSEUS Study Group.</t>
  </si>
  <si>
    <t>Graefes Arch Clin Exp Ophthalmol. 2021 Aug;259(8):2213-2223. doi: 10.1007/s00417-021-05073-8. Epub 2021 Feb 6.</t>
  </si>
  <si>
    <t>Eter N</t>
  </si>
  <si>
    <t>PMC8352822</t>
  </si>
  <si>
    <t>10.1007/s00417-021-05073-8</t>
  </si>
  <si>
    <t>Characterizing New-Onset Exudation in the Randomized Phase 2 FILLY Trial of Complement Inhibitor Pegcetacoplan for Geographic Atrophy</t>
  </si>
  <si>
    <t>Wykoff CC, Rosenfeld PJ, Waheed NK, Singh RP, Ronca N, Slakter JS, Staurenghi G, Monés J, Baumal CR, Saroj N, Metlapally R, Ribeiro R.</t>
  </si>
  <si>
    <t>Ophthalmology. 2021 Sep;128(9):1325-1336. doi: 10.1016/j.ophtha.2021.02.025. Epub 2021 Mar 10.</t>
  </si>
  <si>
    <t>Wykoff CC</t>
  </si>
  <si>
    <t>10.1016/j.ophtha.2021.02.025</t>
  </si>
  <si>
    <t>Incidence of Atrophic Lesions in Stargardt Disease in the Progression of Atrophy Secondary to Stargardt Disease (ProgStar) Study: Report No. 5</t>
  </si>
  <si>
    <t>Strauss RW, Muñoz B, Ho A, Jha A, Michaelides M, Mohand-Said S, Cideciyan AV, Birch D, Hariri AH, Nittala MG, Sadda S, Scholl HPN; ProgStar Study Group.</t>
  </si>
  <si>
    <t>JAMA Ophthalmol. 2017 Jul 1;135(7):687-695. doi: 10.1001/jamaophthalmol.2017.1121.</t>
  </si>
  <si>
    <t>Strauss RW</t>
  </si>
  <si>
    <t>PMC5710205</t>
  </si>
  <si>
    <t>10.1001/jamaophthalmol.2017.1121</t>
  </si>
  <si>
    <t>Findings from a Rapid Assessment of Avoidable Blindness (RAAB) in the Southwest Region of Kyrgyzstan</t>
  </si>
  <si>
    <t>Mueller B, Ibraimova S, Mamutalieva E, Limburg H, Ibraimova A, Paduca A.</t>
  </si>
  <si>
    <t>Ophthalmic Epidemiol. 2020 Apr;27(2):141-147. doi: 10.1080/09286586.2019.1701040. Epub 2019 Dec 8.</t>
  </si>
  <si>
    <t>Mueller B</t>
  </si>
  <si>
    <t>10.1080/09286586.2019.1701040</t>
  </si>
  <si>
    <t>Predicting Topographic Disease Progression and Treatment Response of Pegcetacoplan in Geographic Atrophy Quantified by Deep Learning</t>
  </si>
  <si>
    <t>Vogl WD, Riedl S, Mai J, Reiter GS, Lachinov D, Bogunović H, Schmidt-Erfurth U.</t>
  </si>
  <si>
    <t>Ophthalmol Retina. 2023 Jan;7(1):4-13. doi: 10.1016/j.oret.2022.08.003. Epub 2022 Aug 7.</t>
  </si>
  <si>
    <t>Vogl WD</t>
  </si>
  <si>
    <t>10.1016/j.oret.2022.08.003</t>
  </si>
  <si>
    <t>Association of Metformin Use With Age-Related Macular Degeneration: A Case-Control Study</t>
  </si>
  <si>
    <t>Blitzer AL, Ham SA, Colby KA, Skondra D.</t>
  </si>
  <si>
    <t>JAMA Ophthalmol. 2021 Mar 1;139(3):302-309. doi: 10.1001/jamaophthalmol.2020.6331.</t>
  </si>
  <si>
    <t>Blitzer AL</t>
  </si>
  <si>
    <t>PMC7821082</t>
  </si>
  <si>
    <t>10.1001/jamaophthalmol.2020.6331</t>
  </si>
  <si>
    <t>Association of sildenafil use with age-related macular degeneration: a retrospective cohort study</t>
  </si>
  <si>
    <t>Han JED, Subramanian A, Lee WH, Coker J, Denniston AK, Nirantharakumar K, Adderley NJ.</t>
  </si>
  <si>
    <t>BMJ Open Ophthalmol. 2024 Mar 15;9(1):e001525. doi: 10.1136/bmjophth-2023-001525.</t>
  </si>
  <si>
    <t>Han JED</t>
  </si>
  <si>
    <t>PMC10946355</t>
  </si>
  <si>
    <t>10.1136/bmjophth-2023-001525</t>
  </si>
  <si>
    <t>Disparities in the Global Burden of Age-Related Macular Degeneration: An Analysis of Trends from 1990 to 2015</t>
  </si>
  <si>
    <t>Wang D, Jiang Y, He M, Scheetz J, Wang W.</t>
  </si>
  <si>
    <t>Curr Eye Res. 2019 Jun;44(6):657-663. doi: 10.1080/02713683.2019.1576907. Epub 2019 Feb 18.</t>
  </si>
  <si>
    <t>Wang D</t>
  </si>
  <si>
    <t>10.1080/02713683.2019.1576907</t>
  </si>
  <si>
    <t>Improved Structure and Function in Early-Detected Second-Eye Neovascular Age-Related Macular Degeneration: FASBAT/Early Detection of Neovascular Age-Related Macular Degeneration Report 1</t>
  </si>
  <si>
    <t>Gale RP, Airody A, Sivaprasad S, Hanson RLW, Allgar V, McKibbin M, Morland AB, Peto T, Porteous M, Chakravarthy U; FASBAT Study Group.</t>
  </si>
  <si>
    <t>Ophthalmol Retina. 2024 Jun;8(6):545-552. doi: 10.1016/j.oret.2023.12.012. Epub 2024 Jan 1.</t>
  </si>
  <si>
    <t>Gale RP</t>
  </si>
  <si>
    <t>10.1016/j.oret.2023.12.012</t>
  </si>
  <si>
    <t>Progression of intermediate age-related macular degeneration with proliferation and inner retinal migration of hyperreflective foci</t>
  </si>
  <si>
    <t>Christenbury JG, Folgar FA, O'Connell RV, Chiu SJ, Farsiu S, Toth CA; Age-related Eye Disease Study 2 Ancillary Spectral Domain Optical Coherence Tomography Study Group.</t>
  </si>
  <si>
    <t>Ophthalmology. 2013 May;120(5):1038-45. doi: 10.1016/j.ophtha.2012.10.018. Epub 2013 Jan 23.</t>
  </si>
  <si>
    <t>Christenbury JG</t>
  </si>
  <si>
    <t>PMC3640702</t>
  </si>
  <si>
    <t>NIHMS416637</t>
  </si>
  <si>
    <t>10.1016/j.ophtha.2012.10.018</t>
  </si>
  <si>
    <t>Genetic Risk Evaluation in Wet Age-Related Macular Degeneration Treatment Response</t>
  </si>
  <si>
    <t>Chaudhary V, Brent M, Lam WC, Devenyi R, Teichman J, Mak M, Barbosa J, Kaur H, Carter R, Farrokhyar F.</t>
  </si>
  <si>
    <t>Ophthalmologica. 2016;236(2):88-94. doi: 10.1159/000446819. Epub 2016 Jul 1.</t>
  </si>
  <si>
    <t>Chaudhary V</t>
  </si>
  <si>
    <t>10.1159/000446819</t>
  </si>
  <si>
    <t>Predicting non-response to ranibizumab in patients with neovascular age-related macular degeneration</t>
  </si>
  <si>
    <t>van Asten F, Rovers MM, Lechanteur YT, Smailhodzic D, Muether PS, Chen J, den Hollander AI, Fauser S, Hoyng CB, van der Wilt GJ, Klevering BJ.</t>
  </si>
  <si>
    <t>Ophthalmic Epidemiol. 2014 Dec;21(6):347-55. doi: 10.3109/09286586.2014.949010. Epub 2014 Aug 26.</t>
  </si>
  <si>
    <t>van Asten F</t>
  </si>
  <si>
    <t>10.3109/09286586.2014.949010</t>
  </si>
  <si>
    <t>The relationship of major American dietary patterns to age-related macular degeneration</t>
  </si>
  <si>
    <t>Chiu CJ, Chang ML, Zhang FF, Li T, Gensler G, Schleicher M, Taylor A.</t>
  </si>
  <si>
    <t>Am J Ophthalmol. 2014 Jul;158(1):118-127.e1. doi: 10.1016/j.ajo.2014.04.016. Epub 2014 Apr 29.</t>
  </si>
  <si>
    <t>PMC4101985</t>
  </si>
  <si>
    <t>NIHMS597210</t>
  </si>
  <si>
    <t>10.1016/j.ajo.2014.04.016</t>
  </si>
  <si>
    <t>Introducing Johanna M. Seddon, the 2017 Recipient of the Mildred Weisenfeld Award</t>
  </si>
  <si>
    <t>Jager MJ.</t>
  </si>
  <si>
    <t>Invest Ophthalmol Vis Sci. 2017 Dec 1;58(14):6510-6512. doi: 10.1167/iovs.17-23542.</t>
  </si>
  <si>
    <t>Jager MJ</t>
  </si>
  <si>
    <t>10.1167/iovs.17-23542</t>
  </si>
  <si>
    <t>Mining Retrospective Data for Virtual Prospective Drug Repurposing: L-DOPA and Age-related Macular Degeneration</t>
  </si>
  <si>
    <t>Brilliant MH, Vaziri K, Connor TB Jr, Schwartz SG, Carroll JJ, McCarty CA, Schrodi SJ, Hebbring SJ, Kishor KS, Flynn HW Jr, Moshfeghi AA, Moshfeghi DM, Fini ME, McKay BS.</t>
  </si>
  <si>
    <t>Am J Med. 2016 Mar;129(3):292-8. doi: 10.1016/j.amjmed.2015.10.015. Epub 2015 Oct 30.</t>
  </si>
  <si>
    <t>Brilliant MH</t>
  </si>
  <si>
    <t>Am J Med</t>
  </si>
  <si>
    <t>PMC4841631</t>
  </si>
  <si>
    <t>NIHMS778249</t>
  </si>
  <si>
    <t>10.1016/j.amjmed.2015.10.015</t>
  </si>
  <si>
    <t>KNHIS (2002-2013)</t>
    <phoneticPr fontId="18" type="noConversion"/>
  </si>
  <si>
    <t>A Nationwide Cohort Study on the Association Between Past Physical Activity and Neovascular Age-Related Macular Degeneration in an East Asian Population</t>
  </si>
  <si>
    <t>Rim TH, Kim HK, Kim JW, Lee JS, Kim DW, Kim SS.</t>
  </si>
  <si>
    <t>JAMA Ophthalmol. 2018 Feb 1;136(2):132-139. doi: 10.1001/jamaophthalmol.2017.5682.</t>
  </si>
  <si>
    <t>PMC5838937</t>
  </si>
  <si>
    <t>10.1001/jamaophthalmol.2017.5682</t>
  </si>
  <si>
    <t>Incidence and risk factors for macular hemorrhage following intravitreal ranibizumab injection for neovascular age-related macular degeneration</t>
  </si>
  <si>
    <t>Moon SW, Oh J, Yu HG, Cho HY, Song SJ.</t>
  </si>
  <si>
    <t>J Ocul Pharmacol Ther. 2013 Jul-Aug;29(6):556-9. doi: 10.1089/jop.2012.0148. Epub 2013 Mar 12.</t>
  </si>
  <si>
    <t>Moon SW</t>
  </si>
  <si>
    <t>10.1089/jop.2012.0148</t>
  </si>
  <si>
    <t>Predictive factors for exudation of quiescent choroidal neovessels detected by OCT angiography in the fellow eyes of eyes treated for a neovascular age-related macular degeneration</t>
  </si>
  <si>
    <t>Solecki L, Loganadane P, Gauthier AS, Simonin M, Puyraveau M, Delbosc B, Saleh M.</t>
  </si>
  <si>
    <t>Eye (Lond). 2021 Feb;35(2):644-650. doi: 10.1038/s41433-020-0936-7. Epub 2020 May 12.</t>
  </si>
  <si>
    <t>Solecki L</t>
  </si>
  <si>
    <t>PMC8027175</t>
  </si>
  <si>
    <t>10.1038/s41433-020-0936-7</t>
  </si>
  <si>
    <t>Progression of Macular Atrophy in Patients Receiving Long-Term Anti-VEGF Therapy for Age-Related Macular Degeneration: Real-Life Data</t>
  </si>
  <si>
    <t>Blazaki S, Blavakis E, Smoustopoulos G, Bontzos G, Stavrakakis A, Chlouverakis G, Kabanarou S, Xirou T, Tsilimbaris M.</t>
  </si>
  <si>
    <t>Ophthalmologica. 2022;245(2):152-160. doi: 10.1159/000520595. Epub 2021 Nov 24.</t>
  </si>
  <si>
    <t>Blazaki S</t>
  </si>
  <si>
    <t>10.1159/000520595</t>
  </si>
  <si>
    <t>Ten-year mortality and long-term visual acuity outcomes in patients with exudative age-related macular degeneration treated with intravitreal anti-vascular endothelial growth factor injections</t>
  </si>
  <si>
    <t>Young SL, Anderson MJ, Borooah S, Armbrecht AM, Cackett PD.</t>
  </si>
  <si>
    <t>Age Ageing. 2022 Jan 6;51(1):afab262. doi: 10.1093/ageing/afab262.</t>
  </si>
  <si>
    <t>Young SL</t>
  </si>
  <si>
    <t>10.1093/ageing/afab262</t>
  </si>
  <si>
    <t>Prevalence of myopic maculopathy in the German population: results from the Gutenberg health study</t>
  </si>
  <si>
    <t>Hopf S, Korb C, Nickels S, Schulz A, Münzel T, Wild PS, Michal M, Schmidtmann I, Lackner KJ, Pfeiffer N, Schuster AK.</t>
  </si>
  <si>
    <t>Br J Ophthalmol. 2020 Sep;104(9):1254-1259. doi: 10.1136/bjophthalmol-2019-315255. Epub 2019 Dec 16.</t>
  </si>
  <si>
    <t>10.1136/bjophthalmol-2019-315255</t>
  </si>
  <si>
    <t>Prevalence and causes of vision loss in North Africa and Middle East in 2015: magnitude, temporal trends and projections</t>
  </si>
  <si>
    <t>Kahloun R, Khairallah M, Resnikoff S, Cicinelli MV, Flaxman SR, Das A, Jonas JB, Keeffe JE, Kempen JH, Leasher J, Limburg H, Naidoo K, Pesudovs K, Silvester AJ, Tahhan N, Taylor HR, Wong TY, Bourne RRA; Vision Loss Expert Group of the Global Burden of Disease Study.</t>
  </si>
  <si>
    <t>Br J Ophthalmol. 2019 Jul;103(7):863-870. doi: 10.1136/bjophthalmol-2018-312068. Epub 2018 Sep 12.</t>
  </si>
  <si>
    <t>Kahloun R</t>
  </si>
  <si>
    <t>10.1136/bjophthalmol-2018-312068</t>
  </si>
  <si>
    <t>Cardiovascular Autonomic Function and Progression of Age-Related Macular Degeneration in The Irish Longitudinal Study of Ageing (TILDA)</t>
  </si>
  <si>
    <t>Connolly E, Knight SP, Duggan E, Scarlett S, Newman L, Cahill M, Kenny RA, Doyle SL, Romero-Ortuno R.</t>
  </si>
  <si>
    <t>Invest Ophthalmol Vis Sci. 2024 Jun 3;65(6):24. doi: 10.1167/iovs.65.6.24.</t>
  </si>
  <si>
    <t>PMC11182369</t>
  </si>
  <si>
    <t>10.1167/iovs.65.6.24</t>
  </si>
  <si>
    <t>Anti-VEGF treatment patterns for neovascular age-related macular degeneration among medicare beneficiaries</t>
  </si>
  <si>
    <t>Lad EM, Hammill BG, Qualls LG, Wang F, Cousins SW, Curtis LH.</t>
  </si>
  <si>
    <t>Am J Ophthalmol. 2014 Sep;158(3):537-43.e2. doi: 10.1016/j.ajo.2014.05.014. Epub 2014 May 21.</t>
  </si>
  <si>
    <t>Lad EM</t>
  </si>
  <si>
    <t>10.1016/j.ajo.2014.05.014</t>
  </si>
  <si>
    <t>Predictive factors for non-response to intravitreal ranibizumab treatment in age-related macular degeneration</t>
  </si>
  <si>
    <t>Suzuki M, Nagai N, Izumi-Nagai K, Shinoda H, Koto T, Uchida A, Mochimaru H, Yuki K, Sasaki M, Tsubota K, Ozawa Y.</t>
  </si>
  <si>
    <t>Br J Ophthalmol. 2014 Sep;98(9):1186-91. doi: 10.1136/bjophthalmol-2013-304670. Epub 2014 Apr 7.</t>
  </si>
  <si>
    <t>PMC4145467</t>
  </si>
  <si>
    <t>10.1136/bjophthalmol-2013-304670</t>
  </si>
  <si>
    <t>Incidence of myocardial infarction, stroke, and death in patients with age-related macular degeneration treated with intravitreal anti-vascular endothelial growth factor therapy</t>
  </si>
  <si>
    <t>Ng WY, Tan GS, Ong PG, Cheng CY, Cheung CY, Wong DW, Mathur R, Chow KY, Wong TY, Cheung GC.</t>
  </si>
  <si>
    <t>Am J Ophthalmol. 2015 Mar;159(3):557-64.e1. doi: 10.1016/j.ajo.2014.12.005. Epub 2014 Dec 10.</t>
  </si>
  <si>
    <t>Ng WY</t>
  </si>
  <si>
    <t>10.1016/j.ajo.2014.12.005</t>
  </si>
  <si>
    <t>Punctate hyperfluorescence spot as a common choroidopathy of central serous chorioretinopathy and polypoidal choroidal vasculopathy</t>
  </si>
  <si>
    <t>Park SJ, Kim BH, Park KH, Woo SJ.</t>
  </si>
  <si>
    <t>Am J Ophthalmol. 2014 Dec;158(6):1155-1163.e1. doi: 10.1016/j.ajo.2014.08.010. Epub 2014 Aug 12.</t>
  </si>
  <si>
    <t>10.1016/j.ajo.2014.08.010</t>
  </si>
  <si>
    <t>Association Between the Cilioretinal Artery and Choroidal Neovascularization in Age-Related Macular Degeneration: A Secondary Analysis From the Age-Related Eye Disease Study</t>
  </si>
  <si>
    <t>Snyder K, Yazdanyar A, Mahajan A, Yiu G.</t>
  </si>
  <si>
    <t>JAMA Ophthalmol. 2018 Sep 1;136(9):1008-1014. doi: 10.1001/jamaophthalmol.2018.2650.</t>
  </si>
  <si>
    <t>Snyder K</t>
  </si>
  <si>
    <t>PMC6142983</t>
  </si>
  <si>
    <t>10.1001/jamaophthalmol.2018.2650</t>
  </si>
  <si>
    <t>Retinal Pigment Epithelial Atrophy in Neovascular Age-Related Macular Degeneration After Ranibizumab Treatment</t>
  </si>
  <si>
    <t>Kuroda Y, Yamashiro K, Tsujikawa A, Ooto S, Tamura H, Oishi A, Nakanishi H, Miyake M, Yoshikawa M, Yoshimura N.</t>
  </si>
  <si>
    <t>Am J Ophthalmol. 2016 Jan;161:94-103.e1. doi: 10.1016/j.ajo.2015.09.032. Epub 2015 Oct 1.</t>
  </si>
  <si>
    <t>10.1016/j.ajo.2015.09.032</t>
  </si>
  <si>
    <t>[Survey on avoidable blindness and visual impairment in Panama]</t>
  </si>
  <si>
    <t>López M, Brea I, Yee R, Yi R, Carles V, Broce A, Limburg H, Silva JC.</t>
  </si>
  <si>
    <t>Rev Panam Salud Publica. 2014 Dec;36(6):355-60.</t>
  </si>
  <si>
    <t>López M</t>
  </si>
  <si>
    <t>French Health Insurance (2012)</t>
    <phoneticPr fontId="18" type="noConversion"/>
  </si>
  <si>
    <t>Age-related macular degeneration screening using a nonmydriatic digital color fundus camera and telemedicine</t>
  </si>
  <si>
    <t>De Bats F, Vannier Nitenberg C, Fantino B, Denis P, Kodjikian L.</t>
  </si>
  <si>
    <t>Ophthalmologica. 2014;231(3):172-6. doi: 10.1159/000356695. Epub 2013 Dec 12.</t>
  </si>
  <si>
    <t>10.1159/000356695</t>
  </si>
  <si>
    <t>Risk of age-related macular degeneration in aspirin users and non-aspirin users: A population-based cohort study in Taiwan</t>
  </si>
  <si>
    <t>Lee WA, Yang YK, Cheng CL.</t>
  </si>
  <si>
    <t>Pharmacoepidemiol Drug Saf. 2021 Feb;30(2):178-188. doi: 10.1002/pds.5145. Epub 2020 Oct 14.</t>
  </si>
  <si>
    <t>10.1002/pds.5145</t>
  </si>
  <si>
    <t>The rare C9 P167S risk variant for age-related macular degeneration increases polymerization of the terminal component of the complement cascade</t>
  </si>
  <si>
    <t>McMahon O, Hallam TM, Patel S, Harris CL, Menny A, Zelek WM, Widjajahakim R, Java A, Cox TE, Tzoumas N, Steel DHW, Shuttleworth VG, Smith-Jackson K, Brocklebank V, Griffiths H, Cree AJ, Atkinson JP, Lotery AJ, Bubeck D, Morgan BP, Marchbank KJ, Seddon JM, Kavanagh D.</t>
  </si>
  <si>
    <t>Hum Mol Genet. 2021 Jun 17;30(13):1188-1199. doi: 10.1093/hmg/ddab086.</t>
  </si>
  <si>
    <t>McMahon O</t>
  </si>
  <si>
    <t>PMC8212764</t>
  </si>
  <si>
    <t>10.1093/hmg/ddab086</t>
  </si>
  <si>
    <t>Early signs of exudative age-related macular degeneration in Asians</t>
  </si>
  <si>
    <t>Sasaki M, Kawasaki R, Uchida A, Koto T, Shinoda H, Tsubota K, Wong TY, Ozawa Y.</t>
  </si>
  <si>
    <t>Optom Vis Sci. 2014 Aug;91(8):849-53. doi: 10.1097/OPX.0000000000000317.</t>
  </si>
  <si>
    <t>PMC4186733</t>
  </si>
  <si>
    <t>10.1097/OPX.0000000000000317</t>
  </si>
  <si>
    <t>The Charles Bonnet Syndrome in Patients With Neovascular Age-Related Macular Degeneration: Association With Proton Pump Inhibitors</t>
  </si>
  <si>
    <t>Leandro JE, Beato J, Pedrosa AC, Pinheiro-Costa J, Falcão M, Falcão-Reis F, Carneiro ÂM.</t>
  </si>
  <si>
    <t>Invest Ophthalmol Vis Sci. 2017 Aug 1;58(10):4138-4142. doi: 10.1167/iovs.16-21270.</t>
  </si>
  <si>
    <t>Leandro JE</t>
  </si>
  <si>
    <t>10.1167/iovs.16-21270</t>
  </si>
  <si>
    <t>C-reactive protein and the incidence of macular degeneration: pooled analysis of 5 cohorts</t>
  </si>
  <si>
    <t>Mitta VP, Christen WG, Glynn RJ, Semba RD, Ridker PM, Rimm EB, Hankinson SE, Schaumberg DA.</t>
  </si>
  <si>
    <t>JAMA Ophthalmol. 2013 Apr;131(4):507-13. doi: 10.1001/jamaophthalmol.2013.2303.</t>
  </si>
  <si>
    <t>Mitta VP</t>
  </si>
  <si>
    <t>PMC3625501</t>
  </si>
  <si>
    <t>NIHMS440973</t>
  </si>
  <si>
    <t>10.1001/jamaophthalmol.2013.2303</t>
  </si>
  <si>
    <t>Treatment compliance and adherence among patients with diabetic retinopathy and age-related macular degeneration treated by anti-vascular endothelial growth factor under universal health coverage</t>
  </si>
  <si>
    <t>Angermann R, Rauchegger T, Nowosielski Y, Casazza M, Bilgeri A, Ulmer H, Zehetner C.</t>
  </si>
  <si>
    <t>Graefes Arch Clin Exp Ophthalmol. 2019 Oct;257(10):2119-2125. doi: 10.1007/s00417-019-04414-y. Epub 2019 Jul 9.</t>
  </si>
  <si>
    <t>10.1007/s00417-019-04414-y</t>
  </si>
  <si>
    <t>Hypertension affects the treatment of wet age-related macular degeneration</t>
  </si>
  <si>
    <t>Wang T, Xia J, Yuan M, Wu X, Zhu Y, Chen C, Bergunder SJ, Liu Z, Chen W, Huang K, Lin H.</t>
  </si>
  <si>
    <t>Acta Ophthalmol. 2021 Dec;99(8):871-876. doi: 10.1111/aos.14791. Epub 2021 Mar 31.</t>
  </si>
  <si>
    <t>Wang T</t>
  </si>
  <si>
    <t>PMC9544391</t>
  </si>
  <si>
    <t>10.1111/aos.14791</t>
  </si>
  <si>
    <t>Evolution of macular atrophy in eyes with neovascular age-related macular degeneration compared to fellow non-neovascular eyes</t>
  </si>
  <si>
    <t>Blazaki S, Blavakis E, Chlouverakis G, Bontzos G, Chatziralli I, Smoustopoulos G, Dimitriou E, Stavrakakis A, Kabanarou S, Xirou T, Vavvas DG, Tsilimbaris MK.</t>
  </si>
  <si>
    <t>Graefes Arch Clin Exp Ophthalmol. 2023 Dec;261(12):3425-3436. doi: 10.1007/s00417-023-06168-0. Epub 2023 Aug 11.</t>
  </si>
  <si>
    <t>PMC10667153</t>
  </si>
  <si>
    <t>10.1007/s00417-023-06168-0</t>
  </si>
  <si>
    <t>Neovascular age-related macular degeneration in which exudation predominantly occurs as a subretinal fluid during anti-vascular endothelial growth factor treatment</t>
  </si>
  <si>
    <t>Cho HJ, Song MY, Yoon W, Yoon J, Na SK, Lee J, Kim J, Kim JW.</t>
  </si>
  <si>
    <t>Sci Rep. 2022 Feb 24;12(1):3167. doi: 10.1038/s41598-022-07108-4.</t>
  </si>
  <si>
    <t>PMC8873256</t>
  </si>
  <si>
    <t>10.1038/s41598-022-07108-4</t>
  </si>
  <si>
    <t>Characterisation of macular neovascularisation in geographic atrophy</t>
  </si>
  <si>
    <t>Sacconi R, Brambati M, Miere A, Costanzo E, Capuano V, Borrelli E, Battista M, Parravano M, Souied EH, Bandello F, Querques G.</t>
  </si>
  <si>
    <t>Br J Ophthalmol. 2022 Sep;106(9):1282-1287. doi: 10.1136/bjophthalmol-2021-318820. Epub 2021 Apr 9.</t>
  </si>
  <si>
    <t>10.1136/bjophthalmol-2021-318820</t>
  </si>
  <si>
    <t>UCLA,UCLF ophtalmology clinic</t>
    <phoneticPr fontId="18" type="noConversion"/>
  </si>
  <si>
    <t>Effect of statins on the age of onset of age-related macular degeneration</t>
  </si>
  <si>
    <t>Ganesh D, Chiang JN, Corradetti G, Zaitlen N, Halperin E, Sadda SR.</t>
  </si>
  <si>
    <t>Graefes Arch Clin Exp Ophthalmol. 2023 Aug;261(8):2245-2255. doi: 10.1007/s00417-023-06017-0. Epub 2023 Mar 14.</t>
  </si>
  <si>
    <t>Ganesh D</t>
  </si>
  <si>
    <t>10.1007/s00417-023-06017-0</t>
  </si>
  <si>
    <t>Real-world visual outcomes in patients with neovascular age-related macular degeneration receiving aflibercept at fixed intervals as per UK licence</t>
  </si>
  <si>
    <t>Ozturk M, Harris ML, Nguyen V, Barthelmes D, Gillies MC, Mehta H.</t>
  </si>
  <si>
    <t>Clin Exp Ophthalmol. 2018 May;46(4):407-411. doi: 10.1111/ceo.13085. Epub 2017 Nov 16.</t>
  </si>
  <si>
    <t>Ozturk M</t>
  </si>
  <si>
    <t>10.1111/ceo.13085</t>
  </si>
  <si>
    <t>Inflammatory Factors of Macular Atrophy in Eyes With Neovascular Age-Related Macular Degeneration Treated With Aflibercept</t>
  </si>
  <si>
    <t>Sato T, Enoki T, Karasawa Y, Someya H, Taguchi M, Harimoto K, Takayama K, Kanda T, Ito M, Takeuchi M.</t>
  </si>
  <si>
    <t>Front Immunol. 2021 Oct 13;12:738521. doi: 10.3389/fimmu.2021.738521. eCollection 2021.</t>
  </si>
  <si>
    <t>Sato T</t>
  </si>
  <si>
    <t>Front Immunol</t>
  </si>
  <si>
    <t>PMC8548619</t>
  </si>
  <si>
    <t>10.3389/fimmu.2021.738521</t>
  </si>
  <si>
    <t>Regression to the Mean in Measurements of Growth Rates in Geographic Atrophy</t>
  </si>
  <si>
    <t>Biarnés M, Monés J.</t>
  </si>
  <si>
    <t>Ophthalmic Res. 2020;63(5):460-465. doi: 10.1159/000505755. Epub 2020 Jan 7.</t>
  </si>
  <si>
    <t>10.1159/000505755</t>
  </si>
  <si>
    <t>Association Between Osteoporosis and Age-Related Macular Degeneration: The Korea National Health and Nutrition Examination Survey</t>
  </si>
  <si>
    <t>Yoo TK, Kim SH, Kwak J, Kim HK, Rim TH.</t>
  </si>
  <si>
    <t>Invest Ophthalmol Vis Sci. 2018 Mar 20;59(4):AMD132-AMD142. doi: 10.1167/iovs.18-24059.</t>
  </si>
  <si>
    <t>Yoo TK</t>
  </si>
  <si>
    <t>10.1167/iovs.18-24059</t>
  </si>
  <si>
    <t>The role of pigment epithelial detachment in AMD with submacular hemorrhage treated with vitrectomy and subretinal co-application of rtPA and anti-VEGF</t>
  </si>
  <si>
    <t>Treumer F, Wienand S, Purtskhvanidze K, Roider J, Hillenkamp J.</t>
  </si>
  <si>
    <t>Graefes Arch Clin Exp Ophthalmol. 2017 Jun;255(6):1115-1123. doi: 10.1007/s00417-017-3620-2. Epub 2017 Mar 9.</t>
  </si>
  <si>
    <t>Treumer F</t>
  </si>
  <si>
    <t>10.1007/s00417-017-3620-2</t>
  </si>
  <si>
    <t>Macular atrophy development in neovascular age-related macular degeneration during first year of treatment: Incidence and risk factors</t>
  </si>
  <si>
    <t>Oliveira MA, Farinha C, Rodrigues TM, Martins A, Cachulo MDL, Marques JP, Pires I, Silva R.</t>
  </si>
  <si>
    <t>Eur J Ophthalmol. 2021 Mar;31(2):521-528. doi: 10.1177/1120672120908718. Epub 2020 Feb 27.</t>
  </si>
  <si>
    <t>Oliveira MA</t>
  </si>
  <si>
    <t>10.1177/1120672120908718</t>
  </si>
  <si>
    <t>TriNetX</t>
    <phoneticPr fontId="18" type="noConversion"/>
  </si>
  <si>
    <t>Melatonin and Risk of Age-Related Macular Degeneration</t>
  </si>
  <si>
    <t>Jeong H, Shaia JK, Markle JC, Talcott KE, Singh RP.</t>
  </si>
  <si>
    <t>JAMA Ophthalmol. 2024 Jul 1;142(7):648-654. doi: 10.1001/jamaophthalmol.2024.1822.</t>
  </si>
  <si>
    <t>Jeong H</t>
  </si>
  <si>
    <t>PMC11157446</t>
  </si>
  <si>
    <t>10.1001/jamaophthalmol.2024.1822</t>
  </si>
  <si>
    <t>Real-world use of ranibizumab for neovascular age-related macular degeneration in Taiwan</t>
  </si>
  <si>
    <t>Chang YS, Lee WJ, Lim CC, Wang SH, Hsu SM, Chen YC, Cheng CY, Teng YT, Huang YH, Lai CC, Tseng SH.</t>
  </si>
  <si>
    <t>Sci Rep. 2018 May 10;8(1):7486. doi: 10.1038/s41598-018-25864-0.</t>
  </si>
  <si>
    <t>Chang YS</t>
  </si>
  <si>
    <t>PMC5945845</t>
  </si>
  <si>
    <t>10.1038/s41598-018-25864-0</t>
  </si>
  <si>
    <t>Longitudinal Analysis of Drusen Volume in Intermediate Age-Related Macular Degeneration Using Two Spectral-Domain Optical Coherence Tomography Scan Patterns</t>
  </si>
  <si>
    <t>Thiele S, Nadal J, Fleckenstein M, Fang PP, Pfau M, Schmid M, Hua R, Holz FG, Schmitz-Valckenberg S; MODIAMD-Study Group.</t>
  </si>
  <si>
    <t>Ophthalmologica. 2018;239(2-3):110-120. doi: 10.1159/000485260. Epub 2018 Jan 5.</t>
  </si>
  <si>
    <t>10.1159/000485260</t>
  </si>
  <si>
    <t>Blindness and visual impairment in Central Europe</t>
  </si>
  <si>
    <t>Glatz M, Riedl R, Glatz W, Schneider M, Wedrich A, Bolz M, Strauss RW.</t>
  </si>
  <si>
    <t>PLoS One. 2022 Jan 13;17(1):e0261897. doi: 10.1371/journal.pone.0261897. eCollection 2022.</t>
  </si>
  <si>
    <t>Glatz M</t>
  </si>
  <si>
    <t>PMC8758103</t>
  </si>
  <si>
    <t>10.1371/journal.pone.0261897</t>
  </si>
  <si>
    <t>Characterization of Patients With Geographic Atrophy in Routine Clinical Practice</t>
  </si>
  <si>
    <t>Conti F, Han MM, Song W, Wai KM, Silva FQ, Singh RP.</t>
  </si>
  <si>
    <t>Ophthalmic Surg Lasers Imaging Retina. 2019 Feb 1;50(2):93-98. doi: 10.3928/23258160-20190129-05.</t>
  </si>
  <si>
    <t>Conti F</t>
  </si>
  <si>
    <t>10.3928/23258160-20190129-05</t>
  </si>
  <si>
    <t>Risk of scar in the comparison of age-related macular degeneration treatments trials</t>
  </si>
  <si>
    <t>Daniel E, Toth CA, Grunwald JE, Jaffe GJ, Martin DF, Fine SL, Huang J, Ying GS, Hagstrom SA, Winter K, Maguire MG; Comparison of Age-related Macular Degeneration Treatments Trials Research Group.</t>
  </si>
  <si>
    <t>Ophthalmology. 2014 Mar;121(3):656-66. doi: 10.1016/j.ophtha.2013.10.019. Epub 2013 Dec 4.</t>
  </si>
  <si>
    <t>PMC3943618</t>
  </si>
  <si>
    <t>NIHMS533180</t>
  </si>
  <si>
    <t>10.1016/j.ophtha.2013.10.019</t>
  </si>
  <si>
    <t>Lactation, female hormones and age-related macular degeneration: the Tromsø Study</t>
    <phoneticPr fontId="18" type="noConversion"/>
  </si>
  <si>
    <t>Br J Ophthalmol. 2013 Aug;97(8):1036-9. doi: 10.1136/bjophthalmol-2012-302461. Epub 2013 Jun 12.</t>
  </si>
  <si>
    <t>10.1136/bjophthalmol-2012-302461</t>
  </si>
  <si>
    <t>Clinical and genetic factors associated with progression of geographic atrophy lesions in age-related macular degeneration</t>
  </si>
  <si>
    <t>Grassmann F, Fleckenstein M, Chew EY, Strunz T, Schmitz-Valckenberg S, Göbel AP, Klein ML, Ratnapriya R, Swaroop A, Holz FG, Weber BH.</t>
  </si>
  <si>
    <t>PLoS One. 2015 May 11;10(5):e0126636. doi: 10.1371/journal.pone.0126636. eCollection 2015.</t>
  </si>
  <si>
    <t>PMC4427438</t>
  </si>
  <si>
    <t>10.1371/journal.pone.0126636</t>
  </si>
  <si>
    <t>Final 4-year results of the RAINBOW real-world study: intravitreal aflibercept dosing regimens in France in treatment-naïve patients with neovascular age-related macular degeneration</t>
  </si>
  <si>
    <t>Cohen SY, Dominguez M, Coscas F, Faure C, Baillif S, Oubraham H, Kodjikian L, Weber M; RAINBOW study investigators.</t>
  </si>
  <si>
    <t>Graefes Arch Clin Exp Ophthalmol. 2023 Apr;261(4):959-969. doi: 10.1007/s00417-022-05900-6. Epub 2022 Nov 18.</t>
  </si>
  <si>
    <t>PMC10049954</t>
  </si>
  <si>
    <t>10.1007/s00417-022-05900-6</t>
  </si>
  <si>
    <t>Evaluation of clinical outcomes of raised intraocular pressure following intravitreal triamcinolone acetonide injection</t>
  </si>
  <si>
    <t>Singh P, Krishnaprasad R, Ayachit G, Joshi S.</t>
  </si>
  <si>
    <t>Rom J Ophthalmol. 2024 Jan-Mar;68(1):37-44. doi: 10.22336/rjo.2024.08.</t>
  </si>
  <si>
    <t>Singh P</t>
  </si>
  <si>
    <t>PMC11007563</t>
  </si>
  <si>
    <t>10.22336/rjo.2024.08</t>
  </si>
  <si>
    <t>Leading causes of certifiable visual loss in England and Wales during the year ending 31 March 2013</t>
  </si>
  <si>
    <t>Quartilho A, Simkiss P, Zekite A, Xing W, Wormald R, Bunce C.</t>
  </si>
  <si>
    <t>Eye (Lond). 2016 Apr;30(4):602-7. doi: 10.1038/eye.2015.288. Epub 2016 Jan 29.</t>
  </si>
  <si>
    <t>Quartilho A</t>
  </si>
  <si>
    <t>PMC5108547</t>
  </si>
  <si>
    <t>10.1038/eye.2015.288</t>
  </si>
  <si>
    <t>Visual impairment and blindness caused by retinal diseases: A nationwide register-based study</t>
  </si>
  <si>
    <t>Zhou C, Li S, Ye L, Chen C, Liu S, Yang H, Zhuang P, Liu Z, Jiang H, Han J, Jiang Y, Zhou L, Zhou X, Xiao J, Zhang C, Wen L, Lan C, Wang Y, Sun T, Jiang L, Xie P, Chen F, Liang G, Fu D, Zhang T, Shi X, Song Z, Liu X, Li S, Li P, Xu X, Wei Q, Wang W, Huang X, De Z, Deng A, Ding L, Pan X, Wen H, Zhang Z, Lv H, Zhang J, Tian X, Deng Z, Wang H, Wang F, Wang Y, Zhao H, Fang Y, Wu Y, Wu Y, Shen N, Li B, Li X, Dai H, Zhao N, Sun X, Zheng Z, Liu K, Xu X.</t>
  </si>
  <si>
    <t>J Glob Health. 2023 Nov 3;13:04126. doi: 10.7189/jogh.13.04126.</t>
  </si>
  <si>
    <t>Zhou C</t>
  </si>
  <si>
    <t>PMC10623496</t>
  </si>
  <si>
    <t>10.7189/jogh.13.04126</t>
  </si>
  <si>
    <t>Brolucizumab Intravitreal Injections for Wet Age-Related Macular Degeneration: Real-Life Study on a Cohort of Italian Patients</t>
  </si>
  <si>
    <t>Gesualdo C, Rossi S, Iodice CM, Guarino F, Petrella M, D'Agostino FA, Perrotta R, Simonelli F.</t>
  </si>
  <si>
    <t>Medicina (Kaunas). 2023 Jun 8;59(6):1110. doi: 10.3390/medicina59061110.</t>
  </si>
  <si>
    <t>Gesualdo C</t>
  </si>
  <si>
    <t>PMC10304196</t>
  </si>
  <si>
    <t>10.3390/medicina59061110</t>
  </si>
  <si>
    <t>The relationship between pigment epithelial detachment and visual outcome in neovascular age-related macular degeneration and polypoidal choroidal vasculopathy</t>
  </si>
  <si>
    <t>Cheong KX, Grewal DS, Teo KYC, Gan ATL, Jaffe GJ, Cheung GCM.</t>
  </si>
  <si>
    <t>Eye (Lond). 2020 Dec;34(12):2257-2263. doi: 10.1038/s41433-020-0803-6. Epub 2020 Feb 11.</t>
  </si>
  <si>
    <t>PMC7784948</t>
  </si>
  <si>
    <t>10.1038/s41433-020-0803-6</t>
  </si>
  <si>
    <t>Blue Moutain Eye study</t>
    <phoneticPr fontId="18" type="noConversion"/>
  </si>
  <si>
    <t>Homocysteine, folate, vitamin B-12, and 10-y incidence of age-related macular degeneration</t>
  </si>
  <si>
    <t>Gopinath B, Flood VM, Rochtchina E, Wang JJ, Mitchell P.</t>
  </si>
  <si>
    <t>Am J Clin Nutr. 2013 Jul;98(1):129-35. doi: 10.3945/ajcn.112.057091. Epub 2013 May 1.</t>
  </si>
  <si>
    <t>10.3945/ajcn.112.057091</t>
  </si>
  <si>
    <t>Polypoidal Choroidal Vasculopathy Based on Non-ICGA Criteria in White Patients With Neovascular Age-Related Macular Degeneration</t>
  </si>
  <si>
    <t>Chaikitmongkol V, Ozimek M, Srisomboon T, Patikulsila D, Fraser-Bell S, Chhablani J, Choovuthayakorn J, Watanachai N, Kunavisarut P, Rodríguez-Valdés PJ, Lozano-Rechy D, Lupidi M, Al-Sheikh M, Fung AT, Busch C, Mehta H, Gabrielle PH, Zur D, Ramon D, Sangkaew A, Ingviya T, Amphornprut A, Cebeci Z, Couturier A, Mendes TS, Giancipoli E, Iglicki M, Invernizzi A, Lains I, Rehak M, Sala-Puigdollers A, Okada M, Loewenstein A, Bressler NM.</t>
  </si>
  <si>
    <t>Am J Ophthalmol. 2022 Dec;244:58-67. doi: 10.1016/j.ajo.2022.07.024. Epub 2022 Aug 8.</t>
  </si>
  <si>
    <t>Chaikitmongkol V</t>
  </si>
  <si>
    <t>10.1016/j.ajo.2022.07.024</t>
  </si>
  <si>
    <t>PROGRESSION OF MYOPIC MACULOPATHY IN CHINESE CHILDREN WITH HIGH MYOPIA: A Long-Term Follow-Up Study</t>
  </si>
  <si>
    <t>Guo Y, Liu L, Tang P, Lv Y, Wu M, Liang X, Zhang L, Jonas JB, Wang Y.</t>
  </si>
  <si>
    <t>Retina. 2021 Jul 1;41(7):1502-1511. doi: 10.1097/IAE.0000000000003018.</t>
  </si>
  <si>
    <t>Guo Y</t>
  </si>
  <si>
    <t>PMC8210785</t>
  </si>
  <si>
    <t>10.1097/IAE.0000000000003018</t>
  </si>
  <si>
    <t>Incidence of Fellow Eye Involvement in Patients With Unilateral Exudative Age-Related Macular Degeneration</t>
  </si>
  <si>
    <t>Yanagi Y, Mohla A, Lee SY, Mathur R, Chan CM, Yeo I, Wong TY, Cheung CMG.</t>
  </si>
  <si>
    <t>JAMA Ophthalmol. 2018 Aug 1;136(8):905-911. doi: 10.1001/jamaophthalmol.2018.2154.</t>
  </si>
  <si>
    <t>PMC6142947</t>
  </si>
  <si>
    <t>10.1001/jamaophthalmol.2018.2154</t>
  </si>
  <si>
    <t>Intraocular cytokine profile and autoimmune reactions in retinitis pigmentosa, age-related macular degeneration, glaucoma and cataract</t>
  </si>
  <si>
    <t>Ten Berge JC, Fazil Z, van den Born I, Wolfs RCW, Schreurs MWJ, Dik WA, Rothova A.</t>
  </si>
  <si>
    <t>Acta Ophthalmol. 2019 Mar;97(2):185-192. doi: 10.1111/aos.13899. Epub 2018 Oct 8.</t>
  </si>
  <si>
    <t>Ten Berge JC</t>
  </si>
  <si>
    <t>PMC6585720</t>
  </si>
  <si>
    <t>10.1111/aos.13899</t>
  </si>
  <si>
    <t>Peripheral Pigmented Retinal Lesions in Stargardt Disease</t>
  </si>
  <si>
    <t>Zhao PY, Abalem MF, Nadelman D, Qian CX, Branham K, Schlegel D, Khan N, Heckenlively JR, Jayasundera T.</t>
  </si>
  <si>
    <t>Am J Ophthalmol. 2018 Apr;188:104-110. doi: 10.1016/j.ajo.2017.12.011. Epub 2017 Dec 27.</t>
  </si>
  <si>
    <t>Zhao PY</t>
  </si>
  <si>
    <t>PMC5994923</t>
  </si>
  <si>
    <t>NIHMS930589</t>
  </si>
  <si>
    <t>10.1016/j.ajo.2017.12.011</t>
  </si>
  <si>
    <t>Baseline visual acuity as a prognostic factor for visual outcomes in patients treated with aflibercept for wet age-related macular degeneration: data from the INSIGHT study using the Swedish Macula Register</t>
  </si>
  <si>
    <t>Lövestam Adrian M, Vassilev ZP, Westborg I.</t>
  </si>
  <si>
    <t>Acta Ophthalmol. 2019 Feb;97(1):91-98. doi: 10.1111/aos.13864. Epub 2018 Sep 20.</t>
  </si>
  <si>
    <t>10.1111/aos.13864</t>
  </si>
  <si>
    <t>Unveiling Statins and Genetics in Age-Related Macular Degeneration: The Coimbra Eye Study-Report 9</t>
  </si>
  <si>
    <t>Barreto P, Farinha C, Coimbra R, Cachulo ML, Melo JB, Lechanteur Y, Hoyng CB, Cunha-Vaz J, Silva R.</t>
  </si>
  <si>
    <t>Invest Ophthalmol Vis Sci. 2024 Jun 3;65(6):38. doi: 10.1167/iovs.65.6.38.</t>
  </si>
  <si>
    <t>Barreto P</t>
  </si>
  <si>
    <t>PMC11216251</t>
  </si>
  <si>
    <t>10.1167/iovs.65.6.38</t>
  </si>
  <si>
    <t>The Complications of Myopia: A Review and Meta-Analysis</t>
  </si>
  <si>
    <t>Haarman AEG, Enthoven CA, Tideman JWL, Tedja MS, Verhoeven VJM, Klaver CCW.</t>
  </si>
  <si>
    <t>Invest Ophthalmol Vis Sci. 2020 Apr 9;61(4):49. doi: 10.1167/iovs.61.4.49.</t>
  </si>
  <si>
    <t>PMC7401976</t>
  </si>
  <si>
    <t>10.1167/iovs.61.4.49</t>
  </si>
  <si>
    <t>GPR143 Signaling and Retinal Degeneration</t>
  </si>
  <si>
    <t>Figueroa AG, McKay BS.</t>
  </si>
  <si>
    <t>Adv Exp Med Biol. 2019;1185:15-19. doi: 10.1007/978-3-030-27378-1_3.</t>
  </si>
  <si>
    <t>Figueroa AG</t>
  </si>
  <si>
    <t>10.1007/978-3-030-27378-1_3</t>
  </si>
  <si>
    <t>The RAP study, report 3: Discoloration of the macular region in patients with macular neovascularization type 3</t>
  </si>
  <si>
    <t>Haj Najeeb B, Deak GG, Schmidt-Erfurth U, Gerendas BS.</t>
  </si>
  <si>
    <t>Acta Ophthalmol. 2022 Feb;100(1):e270-e277. doi: 10.1111/aos.14866. Epub 2021 Apr 5.</t>
  </si>
  <si>
    <t>Haj Najeeb B</t>
  </si>
  <si>
    <t>PMC9292611</t>
  </si>
  <si>
    <t>10.1111/aos.14866</t>
  </si>
  <si>
    <t>Nonexudative morphologic changes of neovascularization on optical coherence tomography angiography as predictive factors for exudative recurrence in age-related macular degeneration</t>
  </si>
  <si>
    <t>Cho HJ, Kim J, Nah SK, Lee J, Kim CG, Kim JW.</t>
  </si>
  <si>
    <t>Graefes Arch Clin Exp Ophthalmol. 2022 Mar;260(3):839-848. doi: 10.1007/s00417-021-05405-8. Epub 2021 Sep 13.</t>
  </si>
  <si>
    <t>10.1007/s00417-021-05405-8</t>
  </si>
  <si>
    <t>Non-responsiveness and tachyphylaxis to anti-vascular endothelial growth factor treatment in naive patients with exudative age-related macular degeneration</t>
  </si>
  <si>
    <t>Zuber-Laskawiec K, Kubicka-Trzaska A, Karska-Basta I, Pociej-Marciak W, Romanowska-Dixon B.</t>
  </si>
  <si>
    <t>J Physiol Pharmacol. 2019 Oct;70(5). doi: 10.26402/jpp.2019.5.13. Epub 2020 Jan 30.</t>
  </si>
  <si>
    <t>Zuber-Laskawiec K</t>
  </si>
  <si>
    <t>J Physiol Pharmacol</t>
  </si>
  <si>
    <t>10.26402/jpp.2019.5.13</t>
  </si>
  <si>
    <t>Association of Socioeconomic Status with Eye Health Among Women With and Without Diabetes</t>
  </si>
  <si>
    <t>Norris KL, Beckles GL, Chou CF, Zhang X, Saaddine J.</t>
  </si>
  <si>
    <t>J Womens Health (Larchmt). 2016 Mar;25(3):321-6. doi: 10.1089/jwh.2015.5255. Epub 2015 Dec 14.</t>
  </si>
  <si>
    <t>Norris KL</t>
  </si>
  <si>
    <t>J Womens Health (Larchmt)</t>
  </si>
  <si>
    <t>10.1089/jwh.2015.5255</t>
  </si>
  <si>
    <t>[Indications for fluorescein angiography and optical coherence tomography angiography (OCTA) in medical retina: Changes from 2015 and 2018]</t>
  </si>
  <si>
    <t>Le Rouic JF, Peronnet P, Barrucand A, Delaunay S, Dupouy S, Badat I, Becquet F.</t>
  </si>
  <si>
    <t>J Fr Ophtalmol. 2020 May;43(5):397-403. doi: 10.1016/j.jfo.2019.09.013. Epub 2020 Feb 27.</t>
  </si>
  <si>
    <t>Le Rouic JF</t>
  </si>
  <si>
    <t>10.1016/j.jfo.2019.09.013</t>
  </si>
  <si>
    <t>Macular atrophy in patients with long-term anti-VEGF treatment for neovascular age-related macular degeneration</t>
  </si>
  <si>
    <t>Munk MR, Ceklic L, Ebneter A, Huf W, Wolf S, Zinkernagel MS.</t>
  </si>
  <si>
    <t>Acta Ophthalmol. 2016 Dec;94(8):e757-e764. doi: 10.1111/aos.13157. Epub 2016 Jul 15.</t>
  </si>
  <si>
    <t>Munk MR</t>
  </si>
  <si>
    <t>10.1111/aos.13157</t>
  </si>
  <si>
    <t>N-carboxymethyllysine as a biomarker for coronary artery disease and age-related macular degeneration</t>
  </si>
  <si>
    <t>Stanislovaitienė D, Žaliūnienė D, Steponavičiūtė R, Žemaitienė R, Gustienė O, Žaliūnas R.</t>
  </si>
  <si>
    <t>Medicina (Kaunas). 2016;52(2):99-103. doi: 10.1016/j.medici.2016.02.001. Epub 2016 Feb 22.</t>
  </si>
  <si>
    <t>Stanislovaitienė D</t>
  </si>
  <si>
    <t>10.1016/j.medici.2016.02.001</t>
  </si>
  <si>
    <t>Predictors of myopic macular degeneration in a 12-year longitudinal study of Singapore adults with myopia</t>
  </si>
  <si>
    <t>Foo LL, Xu L, Sabanayagam C, Htoon HM, Ang M, Zhang J, Ohno-Matsui K, Cheng CY, Hoang QV, Tan CS, Saw SM, Wong CW.</t>
  </si>
  <si>
    <t>Br J Ophthalmol. 2023 Sep;107(9):1363-1368. doi: 10.1136/bjophthalmol-2021-321046. Epub 2022 May 9.</t>
  </si>
  <si>
    <t>Foo LL</t>
  </si>
  <si>
    <t>10.1136/bjophthalmol-2021-321046</t>
  </si>
  <si>
    <t>Prevalence and associations of diabetic retinopathy in a large cohort of prediabetic subjects: the Gutenberg Health Study</t>
  </si>
  <si>
    <t>Lamparter J, Raum P, Pfeiffer N, Peto T, Höhn R, Elflein H, Wild P, Schulz A, Schneider A, Mirshahi A.</t>
  </si>
  <si>
    <t>J Diabetes Complications. 2014 Jul-Aug;28(4):482-7. doi: 10.1016/j.jdiacomp.2014.02.008. Epub 2014 Feb 26.</t>
  </si>
  <si>
    <t>Lamparter J</t>
  </si>
  <si>
    <t>10.1016/j.jdiacomp.2014.02.008</t>
  </si>
  <si>
    <t>Predictors of good visual outcomes in patients with neovascular age-related macular degeneration in daily practice</t>
  </si>
  <si>
    <t>Prieto-Del-Cura M, Villafruela-Güemes I, Recio-Gamo E, Sastre-Ibañez M, Fuentes-Ferrer ME.</t>
  </si>
  <si>
    <t>J Fr Ophtalmol. 2020 Dec;43(10):989-995. doi: 10.1016/j.jfo.2020.02.032. Epub 2020 Oct 17.</t>
  </si>
  <si>
    <t>Prieto-Del-Cura M</t>
  </si>
  <si>
    <t>10.1016/j.jfo.2020.02.032</t>
  </si>
  <si>
    <t>Photoreceptor layer changes overlying drusen in eyes with age-related macular degeneration associated with vitreomacular traction</t>
  </si>
  <si>
    <t>Theodossiadis PG, Theodoropoulou S, Stamatiou P, Datseris I, Theodossiadis GP.</t>
  </si>
  <si>
    <t>Eur J Ophthalmol. 2014 Jul-Aug;24(4):582-92. doi: 10.5301/ejo.5000412. Epub 2013 Dec 12.</t>
  </si>
  <si>
    <t>Theodossiadis PG</t>
  </si>
  <si>
    <t>10.5301/ejo.5000412</t>
  </si>
  <si>
    <t>The importance of monitoring wet age-related macular degeneration patients during Coronavirus disease 19 pandemic: A retrospective study of assessment of functional and structural outcomes</t>
  </si>
  <si>
    <t>Tsiropoulos GN, Vallee R, Gallo Castro D, Ambresin A.</t>
  </si>
  <si>
    <t>J Fr Ophtalmol. 2022 Oct;45(8):852-859. doi: 10.1016/j.jfo.2022.05.005. Epub 2022 Jul 6.</t>
  </si>
  <si>
    <t>Tsiropoulos GN</t>
  </si>
  <si>
    <t>PMC9257228</t>
  </si>
  <si>
    <t>10.1016/j.jfo.2022.05.005</t>
  </si>
  <si>
    <t>The impact of diabetes on visual acuity in Ethiopia, 2021</t>
  </si>
  <si>
    <t>Asemu MT, Ahunie MA.</t>
  </si>
  <si>
    <t>PLoS One. 2021 Aug 13;16(8):e0256145. doi: 10.1371/journal.pone.0256145. eCollection 2021.</t>
  </si>
  <si>
    <t>Asemu MT</t>
  </si>
  <si>
    <t>PMC8362981</t>
  </si>
  <si>
    <t>10.1371/journal.pone.0256145</t>
  </si>
  <si>
    <t>A risk score for the prediction of advanced age-related macular degeneration: development and validation in 2 prospective cohorts</t>
  </si>
  <si>
    <t>Chiu CJ, Mitchell P, Klein R, Klein BE, Chang ML, Gensler G, Taylor A.</t>
  </si>
  <si>
    <t>Ophthalmology. 2014 Jul;121(7):1421-7. doi: 10.1016/j.ophtha.2014.01.016. Epub 2014 Mar 18.</t>
  </si>
  <si>
    <t>PMC4082761</t>
  </si>
  <si>
    <t>NIHMS559663</t>
  </si>
  <si>
    <t>10.1016/j.ophtha.2014.01.016</t>
  </si>
  <si>
    <t>Population-based retrospective cohort study on risk of age-related macular degeneration in people with chronic obstructive pulmonary disease</t>
  </si>
  <si>
    <t>Bair PJ, Hsia NY, Lin CL, Yang YC, Shen TC, Li CY.</t>
  </si>
  <si>
    <t>Sci Rep. 2021 Jul 23;11(1):15079. doi: 10.1038/s41598-021-94657-9.</t>
  </si>
  <si>
    <t>Bair PJ</t>
  </si>
  <si>
    <t>PMC8302745</t>
  </si>
  <si>
    <t>10.1038/s41598-021-94657-9</t>
  </si>
  <si>
    <t>Environmental and Nutritional Determinants of Macular Pigment in a Mexican Population</t>
  </si>
  <si>
    <t>Green-Gomez M, Moran R, Stringham J, Hernández-Alcaraz C, Mendoza-Herrera K, Fromow-Guerra JJ, Prado-Cabrero A, Nolan J.</t>
  </si>
  <si>
    <t>Invest Ophthalmol Vis Sci. 2021 Jul 1;62(9):18. doi: 10.1167/iovs.62.9.18.</t>
  </si>
  <si>
    <t>Green-Gomez M</t>
  </si>
  <si>
    <t>PMC8288050</t>
  </si>
  <si>
    <t>10.1167/iovs.62.9.18</t>
  </si>
  <si>
    <t>Predicting the immediate impact of national lockdown on neovascular age-related macular degeneration and associated visual morbidity: an INSIGHT Health Data Research Hub for Eye Health report</t>
  </si>
  <si>
    <t>Mollan SP, Fu DJ, Chuo CY, Gannon JG, Lee WH, Hopkins JJ, Hughes C, Denniston AK, Keane PA, Cantrell R.</t>
  </si>
  <si>
    <t>Br J Ophthalmol. 2023 Feb;107(2):267-274. doi: 10.1136/bjophthalmol-2021-319383. Epub 2021 Sep 13.</t>
  </si>
  <si>
    <t>Mollan SP</t>
  </si>
  <si>
    <t>PMC9887382</t>
  </si>
  <si>
    <t>10.1136/bjophthalmol-2021-319383</t>
  </si>
  <si>
    <t>The incidence of neovascular subtypes in newly diagnosed neovascular age-related macular degeneration</t>
  </si>
  <si>
    <t>Jung JJ, Chen CY, Mrejen S, Gallego-Pinazo R, Xu L, Marsiglia M, Boddu S, Freund KB.</t>
  </si>
  <si>
    <t>Am J Ophthalmol. 2014 Oct;158(4):769-779.e2. doi: 10.1016/j.ajo.2014.07.006. Epub 2014 Jul 15.</t>
  </si>
  <si>
    <t>Jung JJ</t>
  </si>
  <si>
    <t>10.1016/j.ajo.2014.07.006</t>
  </si>
  <si>
    <t>[Anti VEGF Therapy Under Real-Life Conditions: Adherance Determines Long Term Outcome in Neovascular AMD]</t>
  </si>
  <si>
    <t>Sachs HG, Wilke RG.</t>
  </si>
  <si>
    <t>Klin Monbl Augenheilkd. 2016 Aug;233(8):958-64. doi: 10.1055/s-0041-107672. Epub 2016 Jan 20.</t>
  </si>
  <si>
    <t>Sachs HG</t>
  </si>
  <si>
    <t>10.1055/s-0041-107672</t>
  </si>
  <si>
    <t>Ranibizumab or Bevacizumab for Neovascular Age-Related Macular Degeneration According to the Lucentis Compared to Avastin Study Treat-and-Extend Protocol: Two-Year Results</t>
  </si>
  <si>
    <t>Berg K, Hadzalic E, Gjertsen I, Forsaa V, Berger LH, Kinge B, Henschien H, Fossen K, Markovic S, Pedersen TR, Sandvik L, Bragadóttir R.</t>
  </si>
  <si>
    <t>Ophthalmology. 2016 Jan;123(1):51-9. doi: 10.1016/j.ophtha.2015.09.018. Epub 2015 Oct 21.</t>
  </si>
  <si>
    <t>Berg K</t>
  </si>
  <si>
    <t>10.1016/j.ophtha.2015.09.018</t>
  </si>
  <si>
    <t>RATES OF EXUDATIVE RECURRENCE FOR EYES WITH INACTIVATED WET AGE-RELATED MACULAR DEGENERATION ON 12-WEEK INTERVAL DOSING WITH BEVACIZUMAB THERAPY</t>
  </si>
  <si>
    <t>Hwang RY, Santos D, Oliver SCN.</t>
  </si>
  <si>
    <t>Retina. 2020 Apr;40(4):679-685. doi: 10.1097/IAE.0000000000002446.</t>
  </si>
  <si>
    <t>Hwang RY</t>
  </si>
  <si>
    <t>10.1097/IAE.0000000000002446</t>
  </si>
  <si>
    <t>Dietary omega-3 fatty acids, other fat intake, genetic susceptibility, and progression to incident geographic atrophy</t>
  </si>
  <si>
    <t>Reynolds R, Rosner B, Seddon JM.</t>
  </si>
  <si>
    <t>Ophthalmology. 2013 May;120(5):1020-8. doi: 10.1016/j.ophtha.2012.10.020. Epub 2013 Mar 5.</t>
  </si>
  <si>
    <t>Reynolds R</t>
  </si>
  <si>
    <t>PMC3758110</t>
  </si>
  <si>
    <t>NIHMS417455</t>
  </si>
  <si>
    <t>10.1016/j.ophtha.2012.10.020</t>
  </si>
  <si>
    <t>Direct Ophthalmic Healthcare Resource Use among Patients with Geographic Atrophy in a Large Cohort from the United Kingdom</t>
  </si>
  <si>
    <t>Ophthalmol Retina. 2019 Nov;3(11):920-926. doi: 10.1016/j.oret.2019.06.012. Epub 2019 Jul 8.</t>
  </si>
  <si>
    <t>10.1016/j.oret.2019.06.012</t>
  </si>
  <si>
    <t>Increased Risk of Age-Related Macular Degeneration with Chronic Hepatitis C Virus Infection: A Nationwide Population-Based Propensity Score-Matched Cohort Study in Taiwan</t>
  </si>
  <si>
    <t>Yeh CC, Wu MM, Wu CM, Sung FC, Muo CH, Te A, Su FH.</t>
  </si>
  <si>
    <t>Viruses. 2021 Apr 28;13(5):790. doi: 10.3390/v13050790.</t>
  </si>
  <si>
    <t>Yeh CC</t>
  </si>
  <si>
    <t>Viruses</t>
  </si>
  <si>
    <t>PMC8146398</t>
  </si>
  <si>
    <t>10.3390/v13050790</t>
  </si>
  <si>
    <t>Two-Year Results of the Phase 3 Randomized Controlled Study of Abicipar in Neovascular Age-Related Macular Degeneration</t>
  </si>
  <si>
    <t>Khurana RN, Kunimoto D, Yoon YH, Wykoff CC, Chang A, Maturi RK, Agostini H, Souied E, Chow DR, Lotery AJ, Ohji M, Bandello F, Belfort R Jr, Li XY, Jiao J, Le G, Kim K, Schmidt W, Hashad Y; CEDAR and SEQUOIA Study Groups.</t>
  </si>
  <si>
    <t>Ophthalmology. 2021 Jul;128(7):1027-1038. doi: 10.1016/j.ophtha.2020.11.017. Epub 2020 Nov 19.</t>
  </si>
  <si>
    <t>10.1016/j.ophtha.2020.11.017</t>
  </si>
  <si>
    <t>Association between Ranibizumab Injections and Risk of Acute Myocardial Infarction in Age-related Macular Degeneration: A Case-crossover Study</t>
  </si>
  <si>
    <t>Ryu SY, Kim J, Kim DW, Chung EJ.</t>
  </si>
  <si>
    <t>Korean J Ophthalmol. 2020 Apr;34(2):150-157. doi: 10.3341/kjo.2019.0120.</t>
  </si>
  <si>
    <t>Ryu SY</t>
  </si>
  <si>
    <t>PMC7105783</t>
  </si>
  <si>
    <t>10.3341/kjo.2019.0120</t>
  </si>
  <si>
    <t>Long-term outcome of intravitreal pegaptanib sodium as maintenance therapy in Japanese patients with neovascular age-related macular degeneration</t>
  </si>
  <si>
    <t>Inoue M, Kadonosono K, Arakawa A, Yamane S, Ishibashi T.</t>
  </si>
  <si>
    <t>Jpn J Ophthalmol. 2015 May;59(3):173-8. doi: 10.1007/s10384-015-0374-4. Epub 2015 Mar 4.</t>
  </si>
  <si>
    <t>Inoue M</t>
  </si>
  <si>
    <t>10.1007/s10384-015-0374-4</t>
  </si>
  <si>
    <t>ASSESSMENT OF DRUSEN AND OTHER RETINAL DEGENERATIVE CHANGES IN PATIENTS WITH HEREDITARY HEMOCHROMATOSIS</t>
  </si>
  <si>
    <t>Menghini M, Prünte C, Krayenbuehl PA, Nowak A.</t>
  </si>
  <si>
    <t>Retina. 2018 Mar;38(3):594-599. doi: 10.1097/IAE.0000000000001577.</t>
  </si>
  <si>
    <t>10.1097/IAE.0000000000001577</t>
  </si>
  <si>
    <t>FIVE-YEAR INCIDENCE AND VISUAL ACUITY OUTCOMES FOR INTRAVITREAL THERAPY IN BILATERAL NEOVASCULAR AGE-RELATED MACULAR DEGENERATION: Fight Retinal Blindness! Project</t>
  </si>
  <si>
    <t>Cornish EE, Teo KY, Nguyen V, Squirrel D, Young S, Gillies MC, Barthelmes D.</t>
  </si>
  <si>
    <t>Retina. 2021 Jan 1;41(1):118-124. doi: 10.1097/IAE.0000000000002798.</t>
  </si>
  <si>
    <t>Cornish EE</t>
  </si>
  <si>
    <t>10.1097/IAE.0000000000002798</t>
  </si>
  <si>
    <t>Comparison of agents using higher dose anti-VEGF therapy for treatment-resistant neovascular age-related macular degeneration</t>
  </si>
  <si>
    <t>Broadhead GK, Keenan TDL, Chew EY, Wiley HE, Cukras CA.</t>
  </si>
  <si>
    <t>Graefes Arch Clin Exp Ophthalmol. 2022 Jul;260(7):2239-2247. doi: 10.1007/s00417-021-05547-9. Epub 2022 Jan 29.</t>
  </si>
  <si>
    <t>10.1007/s00417-021-05547-9</t>
  </si>
  <si>
    <t>Macular Atrophy Incidence and Progression in Eyes with Neovascular Age-Related Macular Degeneration Treated with Vascular Endothelial Growth Factor Inhibitors Using a Treat-and-Extend or a Pro Re Nata Regimen: Four-Year Results of the MANEX Study</t>
  </si>
  <si>
    <t>Spooner KL, Fraser-Bell S, Cozzi M, Staurenghi G, Invernizzi A, Monteduro D, Munk MR, Hong T, Chang AA.</t>
  </si>
  <si>
    <t>Ophthalmology. 2020 Dec;127(12):1663-1673. doi: 10.1016/j.ophtha.2020.06.019. Epub 2020 Jun 13.</t>
  </si>
  <si>
    <t>Spooner KL</t>
  </si>
  <si>
    <t>10.1016/j.ophtha.2020.06.019</t>
  </si>
  <si>
    <t>Prevalence, Risk, and Genetic Association of Reticular Pseudodrusen in Age-related Macular Degeneration: Age-Related Eye Disease Study 2 Report 21</t>
  </si>
  <si>
    <t>Domalpally A, Agrón E, Pak JW, Keenan TD, Ferris FL 3rd, Clemons TE, Chew EY.</t>
  </si>
  <si>
    <t>Ophthalmology. 2019 Dec;126(12):1659-1666. doi: 10.1016/j.ophtha.2019.07.022. Epub 2019 Jul 29.</t>
  </si>
  <si>
    <t>PMC6875626</t>
  </si>
  <si>
    <t>NIHMS1536371</t>
  </si>
  <si>
    <t>10.1016/j.ophtha.2019.07.022</t>
  </si>
  <si>
    <t>Smoking and choroidal thickness in patients over 65 with early-atrophic age-related macular degeneration and normals</t>
  </si>
  <si>
    <t>Sigler EJ, Randolph JC, Calzada JI, Charles S.</t>
  </si>
  <si>
    <t>Eye (Lond). 2014 Jul;28(7):838-46. doi: 10.1038/eye.2014.100. Epub 2014 May 16.</t>
  </si>
  <si>
    <t>Sigler EJ</t>
  </si>
  <si>
    <t>PMC4094797</t>
  </si>
  <si>
    <t>10.1038/eye.2014.100</t>
  </si>
  <si>
    <t>Advanced age-related macular degeneration and risk factors in eyes with pachydrusen</t>
  </si>
  <si>
    <t>Nam SW, Noh H, Yoon JM, Ham DI.</t>
  </si>
  <si>
    <t>Sci Rep. 2024 Mar 13;14(1):6132. doi: 10.1038/s41598-024-56404-8.</t>
  </si>
  <si>
    <t>PMC10937650</t>
  </si>
  <si>
    <t>10.1038/s41598-024-56404-8</t>
  </si>
  <si>
    <t>Six-Year Changes in Myopic Macular Degeneration in Adults of the Singapore Epidemiology of Eye Diseases Study</t>
  </si>
  <si>
    <t>Wong YL, Sabanayagam C, Wong CW, Cheung YB, Man REK, Yeo AC, Cheung G, Chia A, Kuo A, Ang M, Ohno-Matsui K, Wong TY, Wang JJ, Cheng CY, Hoang QV, Lamoureux E, Saw SM.</t>
  </si>
  <si>
    <t>Invest Ophthalmol Vis Sci. 2020 Apr 9;61(4):14. doi: 10.1167/iovs.61.4.14.</t>
  </si>
  <si>
    <t>PMC7401489</t>
  </si>
  <si>
    <t>10.1167/iovs.61.4.14</t>
  </si>
  <si>
    <t>Prevention of increased abnormal fundus autofluorescence with blue light-filtering intraocular lenses</t>
  </si>
  <si>
    <t>Nagai H, Hirano Y, Yasukawa T, Morita H, Nozaki M, Wolf-Schnurrbusch U, Wolf S, Ogura Y.</t>
  </si>
  <si>
    <t>J Cataract Refract Surg. 2015 Sep;41(9):1855-9. doi: 10.1016/j.jcrs.2015.01.017. Epub 2015 Oct 23.</t>
  </si>
  <si>
    <t>Nagai H</t>
  </si>
  <si>
    <t>J Cataract Refract Surg</t>
  </si>
  <si>
    <t>10.1016/j.jcrs.2015.01.017</t>
  </si>
  <si>
    <t>INCIDENCE AND TIMING OF PIGMENT EPITHELIAL DETACHMENT AND SUBRETINAL FLUID DEVELOPMENT IN TYPE 3 MACULAR NEOVASCULARIZATION ASSOCIATED WITH AGE-RELATED MACULAR DEGENERATION</t>
  </si>
  <si>
    <t>Retina. 2023 Aug 1;43(8):1264-1273. doi: 10.1097/IAE.0000000000003797.</t>
  </si>
  <si>
    <t>10.1097/IAE.0000000000003797</t>
  </si>
  <si>
    <t>PERIPAPILLARY RETINAL PIGMENT EPITHELIUM CHANGES IN AGE-RELATED MACULAR DEGENERATION</t>
  </si>
  <si>
    <t>Cohen SY, Dubois L, Grenet T, Nghiem-Buffet S, Jung C, Fajnkuchen F, Delahaye-Mazza C, Quentel G, Tadayoni R.</t>
  </si>
  <si>
    <t>Retina. 2016 Mar;36(3):458-64. doi: 10.1097/IAE.0000000000000741.</t>
  </si>
  <si>
    <t>10.1097/IAE.0000000000000741</t>
  </si>
  <si>
    <t>Visual acuity after cataract surgery in patients with age-related macular degeneration: age-related eye disease study 2 report number 5</t>
  </si>
  <si>
    <t>Age-Related Eye Disease Study 2 Research Group; Huynh N, Nicholson BP, Agrón E, Clemons TE, Bressler SB, Rosenfeld PJ, Chew EY.</t>
  </si>
  <si>
    <t>Ophthalmology. 2014 Jun;121(6):1229-36. doi: 10.1016/j.ophtha.2013.12.035. Epub 2014 Mar 7.</t>
  </si>
  <si>
    <t>Age-Related Eye Disease Study 2 Research Group</t>
  </si>
  <si>
    <t>PMC4047168</t>
  </si>
  <si>
    <t>NIHMS552848</t>
  </si>
  <si>
    <t>10.1016/j.ophtha.2013.12.035</t>
  </si>
  <si>
    <t>Low-vision rehabilitation in Italy: Cross-sectional data from the Device and Aids Registry (D.A.Re)</t>
  </si>
  <si>
    <t>Bartolomei F, Biagini I, Sato G, Falchini E, Di Simone A, Mastrantuono C, Micarelli S, Virgili G.</t>
  </si>
  <si>
    <t>Eur J Ophthalmol. 2022 Jul;32(4):1942-1946. doi: 10.1177/11206721221091367. Epub 2022 Apr 4.</t>
  </si>
  <si>
    <t>Bartolomei F</t>
  </si>
  <si>
    <t>10.1177/11206721221091367</t>
  </si>
  <si>
    <t>Effect of cataract surgery on wet age-related macular degeneration activity</t>
  </si>
  <si>
    <t>Karesvuo P, Elbaz U, Achiron A, Hecht I, Kaarniranta K, Tuuminen R.</t>
  </si>
  <si>
    <t>Acta Ophthalmol. 2022 Feb;100(1):e262-e269. doi: 10.1111/aos.14864. Epub 2021 Apr 10.</t>
  </si>
  <si>
    <t>Karesvuo P</t>
  </si>
  <si>
    <t>10.1111/aos.14864</t>
  </si>
  <si>
    <t>RISK OF AGE-RELATED MACULAR DEGENERATION IN END-STAGE RENAL DISEASE PATIENTS RECEIVING LONG-TERM DIALYSIS</t>
  </si>
  <si>
    <t>Wang IK, Lin HJ, Wan L, Lin CL, Yen TH, Sung FC.</t>
  </si>
  <si>
    <t>Retina. 2016 Oct;36(10):1866-73. doi: 10.1097/IAE.0000000000001011.</t>
  </si>
  <si>
    <t>Wang IK</t>
  </si>
  <si>
    <t>10.1097/IAE.0000000000001011</t>
  </si>
  <si>
    <t>Neovascular age-related macular degeneration without exudative recurrence over 24 months after initial remission</t>
  </si>
  <si>
    <t>Cho HJ, Jeon YJ, Yoon W, Yoon J, Kim J, Kim JW.</t>
  </si>
  <si>
    <t>Sci Rep. 2022 Sep 19;12(1):15662. doi: 10.1038/s41598-022-19400-4.</t>
  </si>
  <si>
    <t>PMC9485132</t>
  </si>
  <si>
    <t>10.1038/s41598-022-19400-4</t>
  </si>
  <si>
    <t>Association between vitamin D status and age-related macular degeneration by genetic risk</t>
  </si>
  <si>
    <t>Millen AE, Meyers KJ, Liu Z, Engelman CD, Wallace RB, LeBlanc ES, Tinker LF, Iyengar SK, Robinson JG, Sarto GE, Mares JA.</t>
  </si>
  <si>
    <t>JAMA Ophthalmol. 2015 Oct;133(10):1171-9. doi: 10.1001/jamaophthalmol.2015.2715.</t>
  </si>
  <si>
    <t>PMC4841267</t>
  </si>
  <si>
    <t>NIHMS777601</t>
  </si>
  <si>
    <t>10.1001/jamaophthalmol.2015.2715</t>
  </si>
  <si>
    <t>LONG-TERM OUTCOMES AND INCIDENCE OF RECURRENCE OF NEOVASCULARIZATION IN TREATED EXUDATIVE AGE-RELATED MACULAR DEGENERATION</t>
  </si>
  <si>
    <t>Haddad WM, Minous FL, Legeai J, Souied EH.</t>
  </si>
  <si>
    <t>Retina. 2017 May;37(5):951-961. doi: 10.1097/IAE.0000000000001282.</t>
  </si>
  <si>
    <t>Haddad WM</t>
  </si>
  <si>
    <t>10.1097/IAE.0000000000001282</t>
  </si>
  <si>
    <t>EYE-RISK and European Eye Epidemiology Consortia</t>
  </si>
  <si>
    <t>Increased High-Density Lipoprotein Levels Associated with Age-Related Macular Degeneration: Evidence from the EYE-RISK and European Eye Epidemiology Consortia</t>
    <phoneticPr fontId="18" type="noConversion"/>
  </si>
  <si>
    <t>Colijn JM, den Hollander AI, Demirkan A, Cougnard-Grégoire A, Verzijden T, Kersten E, Meester-Smoor MA, Merle BMJ, Papageorgiou G, Ahmad S, Mulder MT, Costa MA, Benlian P, Bertelsen G, Bron AM, Claes B, Creuzot-Garcher C, Erke MG, Fauser S, Foster PJ, Hammond CJ, Hense HW, Hoyng CB, Khawaja AP, Korobelnik JF, Piermarocchi S, Segato T, Silva R, Souied EH, Williams KM, van Duijn CM, Delcourt C, Klaver CCW; European Eye Epidemiology Consortium; EYE-RISK Consortium.</t>
  </si>
  <si>
    <t>Ophthalmology. 2019 Mar;126(3):393-406. doi: 10.1016/j.ophtha.2018.09.045. Epub 2018 Oct 10.</t>
  </si>
  <si>
    <t>10.1016/j.ophtha.2018.09.045</t>
  </si>
  <si>
    <t>Use of Intravitreal Bevacizumab Injection among Patients Undergoing Surgical Retinal Interventions at Tertiary Eye Hospital: A Descriptive Cross-sectional Study</t>
  </si>
  <si>
    <t>Shrestha A, Suwal R, Shrestha R, Suwal B, Khadka D.</t>
  </si>
  <si>
    <t>JNMA J Nepal Med Assoc. 2021 Sep 11;59(241):858-861. doi: 10.31729/jnma.5515.</t>
  </si>
  <si>
    <t>Shrestha A</t>
  </si>
  <si>
    <t>PMC9107881</t>
  </si>
  <si>
    <t>10.31729/jnma.5515</t>
  </si>
  <si>
    <t>SYSTEMIC BETA-BLOCKERS IN NEOVASCULAR AGE-RELATED MACULAR DEGENERATION</t>
  </si>
  <si>
    <t>Traband A, Shaffer JA, VanderBeek BL.</t>
  </si>
  <si>
    <t>Retina. 2017 Jan;37(1):41-46. doi: 10.1097/IAE.0000000000001226.</t>
  </si>
  <si>
    <t>Traband A</t>
  </si>
  <si>
    <t>PMC5177514</t>
  </si>
  <si>
    <t>NIHMS798317</t>
  </si>
  <si>
    <t>10.1097/IAE.0000000000001226</t>
  </si>
  <si>
    <t>Incidence of outer retinal tubulation in ranibizumab-treated age-related macular degeneration</t>
  </si>
  <si>
    <t>Dirani A, Gianniou C, Marchionno L, Decugis D, Mantel I.</t>
  </si>
  <si>
    <t>Retina. 2015 Jun;35(6):1166-72. doi: 10.1097/IAE.0000000000000439.</t>
  </si>
  <si>
    <t>Dirani A</t>
  </si>
  <si>
    <t>10.1097/IAE.0000000000000439</t>
  </si>
  <si>
    <t>Short-term results for brolucizumab in treatment-naïve neovascular age-related macular degeneration: a Japanese multicenter study</t>
  </si>
  <si>
    <t>Tanaka K, Koizumi H, Tamashiro T, Itagaki K, Nakayama M, Maruko I, Wakugawa S, Terao N, Onoe H, Wakatsuki Y, Kasai A, Ogasawara M, Shintake H, Sugano Y, Yamamoto A, Kataoka K, Hasegawa T, Izumi T, Kawai M, Maruko R, Sekiryu T, Okada AA, Iida T, Mori R.</t>
  </si>
  <si>
    <t>Jpn J Ophthalmol. 2022 Jul;66(4):379-385. doi: 10.1007/s10384-022-00922-3. Epub 2022 May 21.</t>
  </si>
  <si>
    <t>Tanaka K</t>
  </si>
  <si>
    <t>10.1007/s10384-022-00922-3</t>
  </si>
  <si>
    <t>Hyperreflective Foci and Specks Are Associated with Delayed Rod-Mediated Dark Adaptation in Nonneovascular Age-Related Macular Degeneration</t>
  </si>
  <si>
    <t>Echols BS, Clark ME, Swain TA, Chen L, Kar D, Zhang Y, Sloan KR, McGwin G Jr, Singireddy R, Mays C, Kilpatrick D, Crosson JN, Owsley C, Curcio CA.</t>
  </si>
  <si>
    <t>Ophthalmol Retina. 2020 Nov;4(11):1059-1068. doi: 10.1016/j.oret.2020.05.001. Epub 2020 May 7.</t>
  </si>
  <si>
    <t>Echols BS</t>
  </si>
  <si>
    <t>PMC8709925</t>
  </si>
  <si>
    <t>NIHMS1593961</t>
  </si>
  <si>
    <t>10.1016/j.oret.2020.05.001</t>
  </si>
  <si>
    <t>Safety of the bag-in-the-lens implantation regarding the development of clinically significant pseudophakic cystoid macular edema: A retrospective case series study</t>
  </si>
  <si>
    <t>Scheers D, Rens J, Van Os L, Ní Dhubhghaill S, De Groot V, Kiekens S, Van Looveren J, Wouters K, Tassignon MJ.</t>
  </si>
  <si>
    <t>PLoS One. 2023 Jan 6;18(1):e0278861. doi: 10.1371/journal.pone.0278861. eCollection 2023.</t>
  </si>
  <si>
    <t>Scheers D</t>
  </si>
  <si>
    <t>PMC9821458</t>
  </si>
  <si>
    <t>10.1371/journal.pone.0278861</t>
  </si>
  <si>
    <t>Persistent elevation of intraocular pressure following intravitreal injection of bevacizumab</t>
  </si>
  <si>
    <t>Segal O, Ferencz JR, Cohen P, Nemet AY, Nesher R.</t>
  </si>
  <si>
    <t>Isr Med Assoc J. 2013 Jul;15(7):352-5.</t>
  </si>
  <si>
    <t>Segal O</t>
  </si>
  <si>
    <t>Rare Genetic Variants Associated With Development of Age-Related Macular Degeneration</t>
  </si>
  <si>
    <t>Saksens NT, Geerlings MJ, Bakker B, Schick T, Daha MR, Fauser S, Boon CJ, de Jong EK, Hoyng CB, den Hollander AI.</t>
  </si>
  <si>
    <t>JAMA Ophthalmol. 2016 Mar;134(3):287-93. doi: 10.1001/jamaophthalmol.2015.5592.</t>
  </si>
  <si>
    <t>10.1001/jamaophthalmol.2015.5592</t>
  </si>
  <si>
    <t>Intakes of Lutein, Zeaxanthin, and Other Carotenoids and Age-Related Macular Degeneration During 2 Decades of Prospective Follow-up</t>
  </si>
  <si>
    <t>Wu J, Cho E, Willett WC, Sastry SM, Schaumberg DA.</t>
  </si>
  <si>
    <t>JAMA Ophthalmol. 2015 Dec;133(12):1415-24. doi: 10.1001/jamaophthalmol.2015.3590.</t>
  </si>
  <si>
    <t>PMC5119484</t>
  </si>
  <si>
    <t>NIHMS828818</t>
  </si>
  <si>
    <t>10.1001/jamaophthalmol.2015.3590</t>
  </si>
  <si>
    <t>Optical Coherence Tomography Features Preceding the Onset of Advanced Age-Related Macular Degeneration</t>
  </si>
  <si>
    <t>Ferrara D, Silver RE, Louzada RN, Novais EA, Collins GK, Seddon JM.</t>
  </si>
  <si>
    <t>Invest Ophthalmol Vis Sci. 2017 Jul 1;58(9):3519-3529. doi: 10.1167/iovs.17-21696.</t>
  </si>
  <si>
    <t>PMC5512971</t>
  </si>
  <si>
    <t>10.1167/iovs.17-21696</t>
  </si>
  <si>
    <t>Local and Global Associations of Reticular Pseudodrusen in Age-Related Macular Degeneration</t>
  </si>
  <si>
    <t>Duic C, Mukherjee S, Pfau K, Thavikulwat A, Domalpally A, Keenan TDL, Chew E, Cukras C.</t>
  </si>
  <si>
    <t>Ophthalmol Retina. 2024 Jul;8(7):646-656. doi: 10.1016/j.oret.2024.01.016. Epub 2024 Jan 24.</t>
  </si>
  <si>
    <t>Duic C</t>
  </si>
  <si>
    <t>10.1016/j.oret.2024.01.016</t>
  </si>
  <si>
    <t>Functional Visual Improvement After Cataract Surgery in Eyes With Age-Related Macular Degeneration: Results of the Ophthalmic Surgical Outcomes Data Project</t>
  </si>
  <si>
    <t>Stock MV, Vollman DE, Baze EF, Chomsky AS, Daly MK, Lawrence MG.</t>
  </si>
  <si>
    <t>Invest Ophthalmol Vis Sci. 2015 Apr;56(4):2536-40. doi: 10.1167/iovs.14-16069.</t>
  </si>
  <si>
    <t>Stock MV</t>
  </si>
  <si>
    <t>10.1167/iovs.14-16069</t>
  </si>
  <si>
    <t>Biometrics, Impact, and Significance of Basal Linear Deposit and Subretinal Drusenoid Deposit in Age-Related Macular Degeneration</t>
  </si>
  <si>
    <t>Chen L, Messinger JD, Kar D, Duncan JL, Curcio CA.</t>
  </si>
  <si>
    <t>Invest Ophthalmol Vis Sci. 2021 Jan 4;62(1):33. doi: 10.1167/iovs.62.1.33.</t>
  </si>
  <si>
    <t>Chen L</t>
  </si>
  <si>
    <t>PMC7846955</t>
  </si>
  <si>
    <t>10.1167/iovs.62.1.33</t>
  </si>
  <si>
    <t>Poland population</t>
    <phoneticPr fontId="18" type="noConversion"/>
  </si>
  <si>
    <t>Epidemiology of eye diseases and infrastructure of ophthalmology in Poland</t>
  </si>
  <si>
    <t>Partyka O, Wysocki MJ.</t>
  </si>
  <si>
    <t>Przegl Epidemiol. 2015;69(4):773-7, 905-8.</t>
  </si>
  <si>
    <t>Partyka O</t>
  </si>
  <si>
    <t>Przegl Epidemiol</t>
  </si>
  <si>
    <t>Clinical and electroretinographic profile of 27 patients with Stargardt disease treated at a hospital in Brazil</t>
  </si>
  <si>
    <t>Schafranski LS, Müller IYH, Sato MT.</t>
  </si>
  <si>
    <t>Arq Bras Oftalmol. 2021 Jul-Aug;84(4):367-373. doi: 10.5935/0004-2749.20210053.</t>
  </si>
  <si>
    <t>Schafranski LS</t>
  </si>
  <si>
    <t>10.5935/0004-2749.20210053</t>
  </si>
  <si>
    <t>One-year effectiveness study of intravitreous bevacizumab in neovascular age-related macular degeneration: a population-based retrospective cohort study</t>
  </si>
  <si>
    <t>Maberley DAL, Zhang R, Ding L, Flatt AH, Etminan M, Hewitt M.</t>
  </si>
  <si>
    <t>Can J Ophthalmol. 2018 Dec;53(6):627-631. doi: 10.1016/j.jcjo.2018.01.013. Epub 2018 Feb 21.</t>
  </si>
  <si>
    <t>Maberley DAL</t>
  </si>
  <si>
    <t>10.1016/j.jcjo.2018.01.013</t>
  </si>
  <si>
    <t>Survey of patients with age-related macular degeneration: knowledge and adherence to recommendations</t>
  </si>
  <si>
    <t>Shah SU, Pilli S, Telander DG, Morse LS, Park SS.</t>
  </si>
  <si>
    <t>Can J Ophthalmol. 2013 Jun;48(3):204-9. doi: 10.1016/j.jcjo.2013.01.013.</t>
  </si>
  <si>
    <t>Shah SU</t>
  </si>
  <si>
    <t>10.1016/j.jcjo.2013.01.013</t>
  </si>
  <si>
    <t>Relative frequency of inherited retinal dystrophies in Brazil</t>
  </si>
  <si>
    <t>Motta FL, Martin RP, Filippelli-Silva R, Salles MV, Sallum JMF.</t>
  </si>
  <si>
    <t>Sci Rep. 2018 Oct 29;8(1):15939. doi: 10.1038/s41598-018-34380-0.</t>
  </si>
  <si>
    <t>Motta FL</t>
  </si>
  <si>
    <t>PMC6206004</t>
  </si>
  <si>
    <t>10.1038/s41598-018-34380-0</t>
  </si>
  <si>
    <t>Light Sensitivity Within Areas of Geographic Atrophy Secondary to Age-Related Macular Degeneration</t>
  </si>
  <si>
    <t>Pfau M, von der Emde L, Dysli C, Thiele S, Möller PT, Lindner M, Nadal J, Schmid M, Schmitz-Valckenberg S, Holz FG, Fleckenstein M.</t>
  </si>
  <si>
    <t>Invest Ophthalmol Vis Sci. 2019 Sep 3;60(12):3992-4001. doi: 10.1167/iovs.19-27178.</t>
  </si>
  <si>
    <t>10.1167/iovs.19-27178</t>
  </si>
  <si>
    <t>Peripapillary Choroidal Thickness in Adult Chinese: The Beijing Eye Study</t>
  </si>
  <si>
    <t>Jiang R, Wang YX, Wei WB, Xu L, Jonas JB.</t>
  </si>
  <si>
    <t>Invest Ophthalmol Vis Sci. 2015 Jun;56(6):4045-52. doi: 10.1167/iovs.15-16521.</t>
  </si>
  <si>
    <t>Jiang R</t>
  </si>
  <si>
    <t>10.1167/iovs.15-16521</t>
  </si>
  <si>
    <t>Prognostic Value of Retinal Layers in Comparison with Other Risk Factors for Conversion of Intermediate Age-related Macular Degeneration</t>
  </si>
  <si>
    <t>Thiele S, Nadal J, Pfau M, Saßmannshausen M, von der Emde L, Fleckenstein M, Holz FG, Schmid M, Schmitz-Valckenberg S; Molecular Diagnostic of Age-related Macular Degeneration Study Group.</t>
  </si>
  <si>
    <t>Ophthalmol Retina. 2020 Jan;4(1):31-40. doi: 10.1016/j.oret.2019.08.003. Epub 2019 Aug 20.</t>
  </si>
  <si>
    <t>10.1016/j.oret.2019.08.003</t>
  </si>
  <si>
    <t>ASSESSMENT OF EARLY CHANGES IN SPECTRAL DOMAIN-OPTICAL COHERENCE TOMOGRAPHY AFTER INITIATION OF TREATMENT WITH INTRAVITREAL AFLIBERCEPT (EYLEA) OVER A 12-WEEK PERIOD FOR PATIENTS WITH NEOVASCULAR AGE-RELATED MACULAR DEGENERATION: A Multicenter French Study (START)</t>
  </si>
  <si>
    <t>Korobelnik JF, Souied EH, Oubraham H, Razavi S, Mauget-Faÿsse M, Savel H, Chene G, Wolf S.</t>
  </si>
  <si>
    <t>Retina. 2021 Mar 1;41(3):588-594. doi: 10.1097/IAE.0000000000002910.</t>
  </si>
  <si>
    <t>Korobelnik JF</t>
  </si>
  <si>
    <t>10.1097/IAE.0000000000002910</t>
  </si>
  <si>
    <t>Age-related macular degeneration and mortality: the Melbourne Collaborative Cohort Study</t>
    <phoneticPr fontId="18" type="noConversion"/>
  </si>
  <si>
    <t>McGuinness MB, Finger RP, Karahalios A, Guymer RH, English DR, Chong EW, Hodge AM, Robman LD, Giles GG, Simpson JA; Medscape.</t>
  </si>
  <si>
    <t>Eye (Lond). 2017 Sep;31(9):1345-1357. doi: 10.1038/eye.2017.139. Epub 2017 Aug 18.</t>
  </si>
  <si>
    <t>PMC5601439</t>
  </si>
  <si>
    <t>10.1038/eye.2017.139</t>
  </si>
  <si>
    <t>Association of Dietary Nitrate and a Mediterranean Diet With Age-Related Macular Degeneration Among US Adults: The Age-Related Eye Disease Study (AREDS) and AREDS2</t>
  </si>
  <si>
    <t>Broadhead GK, Agrón E, Peprah D, Keenan TDL, Lawler TP, Mares J, Chew EY; AREDS/AREDS2 Investigators.</t>
  </si>
  <si>
    <t>JAMA Ophthalmol. 2023 Feb 1;141(2):130-139. doi: 10.1001/jamaophthalmol.2022.5404.</t>
  </si>
  <si>
    <t>PMC9936348</t>
  </si>
  <si>
    <t>10.1001/jamaophthalmol.2022.5404</t>
  </si>
  <si>
    <t>Retinal pigment epithelial tears in the era of intravitreal pharmacotherapy: risk factors, pathogenesis, prognosis and treatment (an American Ophthalmological Society thesis)</t>
  </si>
  <si>
    <t>Sarraf D, Joseph A, Rahimy E.</t>
  </si>
  <si>
    <t>Trans Am Ophthalmol Soc. 2014 Jul;112:142-59.</t>
  </si>
  <si>
    <t>PMC4310706</t>
  </si>
  <si>
    <t>INCIDENCE OF ACUTE EXUDATIVE MACULOPATHY AFTER REDUCED-FLUENCE PHOTODYNAMIC THERAPY</t>
  </si>
  <si>
    <t>Mammo Z, Forooghian F.</t>
  </si>
  <si>
    <t>Retin Cases Brief Rep. 2017 Summer;11(3):217-220. doi: 10.1097/ICB.0000000000000356.</t>
  </si>
  <si>
    <t>Mammo Z</t>
  </si>
  <si>
    <t>Retin Cases Brief Rep</t>
  </si>
  <si>
    <t>10.1097/ICB.0000000000000356</t>
  </si>
  <si>
    <t>Drop in well-being of ARMD patients under treatment with anti-VEGF injections during the COVID-19 pandemic</t>
  </si>
  <si>
    <t>Mylona I, Papadopoulou K, Roumelis S, Floros GD.</t>
  </si>
  <si>
    <t>Int Ophthalmol. 2022 Aug;42(8):2493-2499. doi: 10.1007/s10792-022-02296-4. Epub 2022 Apr 1.</t>
  </si>
  <si>
    <t>Mylona I</t>
  </si>
  <si>
    <t>PMC8972774</t>
  </si>
  <si>
    <t>10.1007/s10792-022-02296-4</t>
  </si>
  <si>
    <t>Association of metformin and development of dry age-related macular degeneration in a U.S. insurance claims database</t>
  </si>
  <si>
    <t>Eton EA, Wubben TJ, Besirli CG, Hua P, McGeehan B, VanderBeek BL.</t>
  </si>
  <si>
    <t>Eur J Ophthalmol. 2022 Jan;32(1):417-423. doi: 10.1177/1120672121997288. Epub 2021 Feb 19.</t>
  </si>
  <si>
    <t>PMC8374004</t>
  </si>
  <si>
    <t>NIHMS1693852</t>
  </si>
  <si>
    <t>10.1177/1120672121997288</t>
  </si>
  <si>
    <t>Influence of image compression on the interpretation of spectral-domain optical coherence tomography in exudative age-related macular degeneration</t>
  </si>
  <si>
    <t>Kim JH, Kang SW, Kim JR, Chang YS.</t>
  </si>
  <si>
    <t>Eye (Lond). 2014 Jul;28(7):825-31. doi: 10.1038/eye.2014.102. Epub 2014 May 2.</t>
  </si>
  <si>
    <t>PMC4094799</t>
  </si>
  <si>
    <t>10.1038/eye.2014.102</t>
  </si>
  <si>
    <t>Proof of concept, randomized, placebo-controlled study of the effect of simvastatin on the course of age-related macular degeneration</t>
  </si>
  <si>
    <t>Guymer RH, Baird PN, Varsamidis M, Busija L, Dimitrov PN, Aung KZ, Makeyeva GA, Richardson AJ, Lim L, Robman LD.</t>
  </si>
  <si>
    <t>PLoS One. 2013 Dec 31;8(12):e83759. doi: 10.1371/journal.pone.0083759. eCollection 2013.</t>
  </si>
  <si>
    <t>PMC3877099</t>
  </si>
  <si>
    <t>10.1371/journal.pone.0083759</t>
  </si>
  <si>
    <t>Insights From Survival Analyses During 12 Years of Anti-Vascular Endothelial Growth Factor Therapy for Neovascular Age-Related Macular Degeneration</t>
  </si>
  <si>
    <t>Fu DJ, Keenan TD, Faes L, Lim E, Wagner SK, Moraes G, Huemer J, Kern C, Patel PJ, Balaskas K, Sim DA, Bunce C, Stratton I, Keane PA.</t>
  </si>
  <si>
    <t>JAMA Ophthalmol. 2021 Jan 1;139(1):57-67. doi: 10.1001/jamaophthalmol.2020.5044.</t>
  </si>
  <si>
    <t>PMC7677877</t>
  </si>
  <si>
    <t>10.1001/jamaophthalmol.2020.5044</t>
  </si>
  <si>
    <t>ASSESSING THE ACCURACY OF A LARGE OBSERVATIONAL REGISTRY OF NEOVASCULAR AGE-RELATED MACULAR DEGENERATION</t>
  </si>
  <si>
    <t>Nguyen V, Leung KFC, Nguyen CL, Squirrell D, Essex R, Arnold J, Young S, Barthelmes D, Gillies M; Fight Retinal Blindness! Study Group.</t>
  </si>
  <si>
    <t>Retina. 2020 May;40(5):866-872. doi: 10.1097/IAE.0000000000002485.</t>
  </si>
  <si>
    <t>10.1097/IAE.0000000000002485</t>
  </si>
  <si>
    <t>Ten-year follow-up of age-related macular degeneration in the age-related eye disease study: AREDS report no. 36</t>
  </si>
  <si>
    <t>Chew EY, Clemons TE, Agrón E, Sperduto RD, Sangiovanni JP, Davis MD, Ferris FL 3rd; Age-Related Eye Disease Study Research Group.</t>
  </si>
  <si>
    <t>JAMA Ophthalmol. 2014 Mar;132(3):272-7. doi: 10.1001/jamaophthalmol.2013.6636.</t>
  </si>
  <si>
    <t>10.1001/jamaophthalmol.2013.6636</t>
  </si>
  <si>
    <t>Neovascularization in Fellow Eye of Unilateral Neovascular Age-related Macular Degeneration According to Different Drusen Types</t>
  </si>
  <si>
    <t>Lee J, Choi S, Lee CS, Kim M, Kim SS, Koh HJ, Lee SC, Byeon SH.</t>
  </si>
  <si>
    <t>Am J Ophthalmol. 2019 Dec;208:103-110. doi: 10.1016/j.ajo.2019.07.013. Epub 2019 Aug 1.</t>
  </si>
  <si>
    <t>10.1016/j.ajo.2019.07.013</t>
  </si>
  <si>
    <t>Retinal Specialist versus Artificial Intelligence Detection of Retinal Fluid from OCT: Age-Related Eye Disease Study 2: 10-Year Follow-On Study</t>
  </si>
  <si>
    <t>Keenan TDL, Clemons TE, Domalpally A, Elman MJ, Havilio M, Agrón E, Benyamini G, Chew EY.</t>
  </si>
  <si>
    <t>Ophthalmology. 2021 Jan;128(1):100-109. doi: 10.1016/j.ophtha.2020.06.038. Epub 2020 Jun 27.</t>
  </si>
  <si>
    <t>PMC8371700</t>
  </si>
  <si>
    <t>NIHMS1727325</t>
  </si>
  <si>
    <t>10.1016/j.ophtha.2020.06.038</t>
  </si>
  <si>
    <t>Flattening of retinal pigment epithelial detachments after pneumatic displacement of submacular hemorrhages secondary to age-related macular degeneration</t>
  </si>
  <si>
    <t>Kimura M, Yasukawa T, Shibata Y, Kato A, Hirano Y, Uemura A, Yoshida M, Ogura Y.</t>
  </si>
  <si>
    <t>Graefes Arch Clin Exp Ophthalmol. 2018 Oct;256(10):1823-1829. doi: 10.1007/s00417-018-4059-9. Epub 2018 Jul 1.</t>
  </si>
  <si>
    <t>Kimura M</t>
  </si>
  <si>
    <t>10.1007/s00417-018-4059-9</t>
  </si>
  <si>
    <t>Safety Outcomes of Brolucizumab in Neovascular Age-Related Macular Degeneration: Results From the IRIS Registry and Komodo Healthcare Map</t>
  </si>
  <si>
    <t>Khanani AM, Zarbin MA, Barakat MR, Albini TA, Kaiser PK, B G, Agashivala N, Yu JS, Wykoff CC, MacCumber MW.</t>
  </si>
  <si>
    <t>JAMA Ophthalmol. 2022 Jan 1;140(1):20-28. doi: 10.1001/jamaophthalmol.2021.4585.</t>
  </si>
  <si>
    <t>Khanani AM</t>
  </si>
  <si>
    <t>PMC8613703</t>
  </si>
  <si>
    <t>10.1001/jamaophthalmol.2021.4585</t>
  </si>
  <si>
    <t>Poor responders to bevacizumab pharmacotherapy in age-related macular degeneration and in diabetic macular edema demonstrate increased risk for obstructive sleep apnea</t>
  </si>
  <si>
    <t>Nesmith BL, Ihnen M, Schaal S.</t>
  </si>
  <si>
    <t>Retina. 2014 Dec;34(12):2423-30. doi: 10.1097/IAE.0000000000000247.</t>
  </si>
  <si>
    <t>Nesmith BL</t>
  </si>
  <si>
    <t>10.1097/IAE.0000000000000247</t>
  </si>
  <si>
    <t>SIERRA-AMD: A Retrospective, Real-World Evidence Study of Patients with Neovascular Age-Related Macular Degeneration in the United States</t>
  </si>
  <si>
    <t>Khanani AM, Skelly A, Bezlyak V, Griner R, Torres LR, Sagkriotis A.</t>
  </si>
  <si>
    <t>Ophthalmol Retina. 2020 Feb;4(2):122-133. doi: 10.1016/j.oret.2019.09.009. Epub 2019 Sep 27.</t>
  </si>
  <si>
    <t>10.1016/j.oret.2019.09.009</t>
  </si>
  <si>
    <t>Retinal pigment epithelial features indicative of neovascular progression in age-related macular degeneration</t>
  </si>
  <si>
    <t>Roberts PK, Baumann B, Schlanitz FG, Sacu S, Bolz M, Pircher M, Hagmann M, Hitzenberger CK, Schmidt-Erfurth U.</t>
  </si>
  <si>
    <t>Br J Ophthalmol. 2017 Oct;101(10):1361-1366. doi: 10.1136/bjophthalmol-2016-310004. Epub 2017 Mar 7.</t>
  </si>
  <si>
    <t>10.1136/bjophthalmol-2016-310004</t>
  </si>
  <si>
    <t>The real-world efficacy and safety of faricimab in neovascular age-related macular degeneration: the TRUCKEE study - 6 month results</t>
  </si>
  <si>
    <t>Khanani AM, Aziz AA, Khan H, Gupta A, Mojumder O, Saulebayeva A, Abbey AM, Almeida DRP, Avery RL, Banda HK, Barakat MR, Bhandari R, Chang EY, Haug SJ, London NJS, Mein L, Sheth VS, Wolfe JD, Singer MA, Danzig CJ.</t>
  </si>
  <si>
    <t>Eye (Lond). 2023 Dec;37(17):3574-3581. doi: 10.1038/s41433-023-02553-5. Epub 2023 May 12.</t>
  </si>
  <si>
    <t>PMC10686385</t>
  </si>
  <si>
    <t>10.1038/s41433-023-02553-5</t>
  </si>
  <si>
    <t>A prospective study of treatment patterns and 1-year outcome of Asian age-related macular degeneration and polypoidal choroidal vasculopathy</t>
  </si>
  <si>
    <t>Cheung CM, Li X, Mathur R, Lee SY, Chan CM, Yeo I, Loh BK, Williams R, Wong EY, Wong D, Wong TY.</t>
  </si>
  <si>
    <t>PLoS One. 2014 Jun 30;9(6):e101057. doi: 10.1371/journal.pone.0101057. eCollection 2014.</t>
  </si>
  <si>
    <t>PMC4076260</t>
  </si>
  <si>
    <t>10.1371/journal.pone.0101057</t>
  </si>
  <si>
    <t>Intravitreal anti-VEGF therapy is not associated with a higher risk of all-cause mortality in patients with macular oedema caused by posterior segment vascular diseases</t>
  </si>
  <si>
    <t>Loukovaara S, Haukka J.</t>
  </si>
  <si>
    <t>Acta Ophthalmol. 2021 Sep;99(6):e893-e898. doi: 10.1111/aos.14717. Epub 2021 Jan 2.</t>
  </si>
  <si>
    <t>10.1111/aos.14717</t>
  </si>
  <si>
    <t>Gender-specific association of early age-related macular degeneration with systemic and genetic factors in a Japanese population</t>
  </si>
  <si>
    <t>Sasaki M, Harada S, Kawasaki Y, Watanabe M, Ito H, Tanaka H, Takeuchi A, Tsubota K, Takebayashi T, Nishiwaki Y, Kawasaki R.</t>
  </si>
  <si>
    <t>Sci Rep. 2018 Jan 15;8(1):785. doi: 10.1038/s41598-017-18487-4.</t>
  </si>
  <si>
    <t>PMC5768785</t>
  </si>
  <si>
    <t>10.1038/s41598-017-18487-4</t>
  </si>
  <si>
    <t>RANIBIZUMAB TREATMENT IN TREATMENT-NAIVE NEOVASCULAR AGE-RELATED MACULAR DEGENERATION: Results From LUMINOUS, a Global Real-World Study</t>
  </si>
  <si>
    <t>Holz FG, Figueroa MS, Bandello F, Yang Y, Ohji M, Dai H, Wykrota H, Sharma S, Dunger-Baldauf C, Lacey S, Macfadden W, Mitchell P; all the LUMINOUS study investigators.</t>
  </si>
  <si>
    <t>Retina. 2020 Sep;40(9):1673-1685. doi: 10.1097/IAE.0000000000002670.</t>
  </si>
  <si>
    <t>PMC7447127</t>
  </si>
  <si>
    <t>10.1097/IAE.0000000000002670</t>
  </si>
  <si>
    <t>Factors affecting compliance to intravitreal anti-vascular endothelial growth factor therapy in Indian patients with retinal vein occlusion, age-related macular degeneration, and diabetic macular edema</t>
  </si>
  <si>
    <t>Kelkar A, Webers C, Shetty R, Kelkar J, Labhsetwar N, Pandit A, Malode M, Tidke S.</t>
  </si>
  <si>
    <t>Indian J Ophthalmol. 2020 Oct;68(10):2143-2147. doi: 10.4103/ijo.IJO_1866_19.</t>
  </si>
  <si>
    <t>Kelkar A</t>
  </si>
  <si>
    <t>PMC7728040</t>
  </si>
  <si>
    <t>10.4103/ijo.IJO_1866_19</t>
  </si>
  <si>
    <t>Evaluation of Carotid Atherosclerosis, Peripheral Arterial Disease, and Chronic Kidney Disease in Patients with Exudative Age-Related Macular Degeneration without Coronary Artery Disease or Stroke</t>
  </si>
  <si>
    <t>Taniguchi H, Shiba T, Maeno T, Takahashi M.</t>
  </si>
  <si>
    <t>Ophthalmologica. 2015;233(3-4):128-33. doi: 10.1159/000371716. Epub 2015 Jan 27.</t>
  </si>
  <si>
    <t>Taniguchi H</t>
  </si>
  <si>
    <t>10.1159/000371716</t>
  </si>
  <si>
    <t>Prevalence of diabetic retinopathy and maculopathy in Northland, New Zealand: 2011-2012</t>
  </si>
  <si>
    <t>Papali'i-Curtin AT, Dalziel DM.</t>
  </si>
  <si>
    <t>N Z Med J. 2013 Sep 27;126(1383):20-8.</t>
  </si>
  <si>
    <t>Papali'i-Curtin AT</t>
  </si>
  <si>
    <t>Response of vascular pigment epithelium detachment due to age-related macular degeneration to monthly treatment with ranibizumab: the prospective, multicentre RECOVER study</t>
  </si>
  <si>
    <t>Clemens CR, Wolf A, Alten F, Milojcic C, Heiduschka P, Eter N.</t>
  </si>
  <si>
    <t>Acta Ophthalmol. 2017 Nov;95(7):683-689. doi: 10.1111/aos.13359. Epub 2017 Jan 13.</t>
  </si>
  <si>
    <t>Clemens CR</t>
  </si>
  <si>
    <t>10.1111/aos.13359</t>
  </si>
  <si>
    <t>Global estimates on the number of people blind or visually impaired by age-related macular degeneration: a meta-analysis from 2000 to 2020</t>
  </si>
  <si>
    <t>Vision Loss Expert Group of the Global Burden of Disease Study; GBD 2019 Blindness and Vision Impairment Collaborators.</t>
  </si>
  <si>
    <t>Eye (Lond). 2024 Aug;38(11):2070-2082. doi: 10.1038/s41433-024-03050-z. Epub 2024 Jul 4.</t>
  </si>
  <si>
    <t>Vision Loss Expert Group of the Global Burden of Disease Study</t>
  </si>
  <si>
    <t>PMC11269688</t>
  </si>
  <si>
    <t>10.1038/s41433-024-03050-z</t>
  </si>
  <si>
    <t>Age-Related Eye Disease and Cognitive Function: The Search for Mediators</t>
  </si>
  <si>
    <t>Ophthalmology. 2020 May;127(5):660-666. doi: 10.1016/j.ophtha.2019.10.004. Epub 2019 Oct 9.</t>
  </si>
  <si>
    <t>10.1016/j.ophtha.2019.10.004</t>
  </si>
  <si>
    <t>UK Age-Related Macular Degeneration Electronic Medical Record System (AMD EMR) Users Group Report IV: Incidence of Blindness and Sight Impairment in Ranibizumab-Treated Patients</t>
  </si>
  <si>
    <t>Johnston RL, Lee AY, Buckle M, Antcliff R, Bailey C, McKibbin M, Chakravarthy U, Tufail A; UK AMD EMR Users Group.</t>
  </si>
  <si>
    <t>Ophthalmology. 2016 Nov;123(11):2386-2392. doi: 10.1016/j.ophtha.2016.07.037. Epub 2016 Sep 9.</t>
  </si>
  <si>
    <t>Johnston RL</t>
  </si>
  <si>
    <t>10.1016/j.ophtha.2016.07.037</t>
  </si>
  <si>
    <t>Effects of cataract surgery in Japanese patients with neovascular age-related macular degeneration</t>
  </si>
  <si>
    <t>Nishiguchi F, Ishikawa H, Amaki J, Komuku Y, Kimura A, Gomi F.</t>
  </si>
  <si>
    <t>Graefes Arch Clin Exp Ophthalmol. 2021 May;259(5):1145-1151. doi: 10.1007/s00417-020-05015-w. Epub 2020 Nov 18.</t>
  </si>
  <si>
    <t>Nishiguchi F</t>
  </si>
  <si>
    <t>PMC8102274</t>
  </si>
  <si>
    <t>10.1007/s00417-020-05015-w</t>
  </si>
  <si>
    <t>Influence of posterior staphyloma in myopic maculopathy and visual prognosis</t>
  </si>
  <si>
    <t>Flores-Moreno I, Puertas M, Ruiz-Medrano J, Almazán-Alonso E, García-Zamora M, Ruiz-Moreno JM.</t>
  </si>
  <si>
    <t>Eye (Lond). 2024 Jan;38(1):145-152. doi: 10.1038/s41433-023-02648-z. Epub 2023 Jun 26.</t>
  </si>
  <si>
    <t>Flores-Moreno I</t>
  </si>
  <si>
    <t>PMC10764733</t>
  </si>
  <si>
    <t>10.1038/s41433-023-02648-z</t>
  </si>
  <si>
    <t>[Real-life Evidence on Treatment Outcomes of Neovascular Age-related Macular Degeneration in Germany]</t>
  </si>
  <si>
    <t>Finger RP, Wecker T, Stahl A, Grüb M, Holz FG, Sachs HG, Wilke R.</t>
  </si>
  <si>
    <t>Klin Monbl Augenheilkd. 2017 Dec;234(12):1515-1518. doi: 10.1055/s-0043-115392. Epub 2017 Oct 12.</t>
  </si>
  <si>
    <t>10.1055/s-0043-115392</t>
  </si>
  <si>
    <t>Macular thickness varies with age-related macular degeneration genetic risk variants in the UK Biobank cohort</t>
  </si>
  <si>
    <t>Kaye RA, Patasova K, Patel PJ, Hysi P, Lotery AJ; UK Biobank Eye and Vision Consortium.</t>
  </si>
  <si>
    <t>Sci Rep. 2021 Dec 1;11(1):23255. doi: 10.1038/s41598-021-02631-2.</t>
  </si>
  <si>
    <t>Kaye RA</t>
  </si>
  <si>
    <t>PMC8636487</t>
  </si>
  <si>
    <t>10.1038/s41598-021-02631-2</t>
  </si>
  <si>
    <t>Cataract surgery in neovascular AMD: impact on visual acuity and disease activity</t>
  </si>
  <si>
    <t>Tang HY, Rosén M, Granstam E.</t>
  </si>
  <si>
    <t>BMC Ophthalmol. 2023 Jun 16;23(1):276. doi: 10.1186/s12886-023-03028-7.</t>
  </si>
  <si>
    <t>Tang HY</t>
  </si>
  <si>
    <t>PMC10276440</t>
  </si>
  <si>
    <t>10.1186/s12886-023-03028-7</t>
  </si>
  <si>
    <t>A 12-month, prospective, observational study of ranibizumab in treatment-naïve Taiwanese patients with neovascular age-related macular degeneration: the RACER study</t>
  </si>
  <si>
    <t>Wu WC, Chen JT, Tsai CY, Wu CL, Cheng CK, Shen YD, Tsai A, Wu PC.</t>
  </si>
  <si>
    <t>BMC Ophthalmol. 2020 Nov 25;20(1):462. doi: 10.1186/s12886-020-01715-3.</t>
  </si>
  <si>
    <t>Wu WC</t>
  </si>
  <si>
    <t>PMC7687747</t>
  </si>
  <si>
    <t>10.1186/s12886-020-01715-3</t>
  </si>
  <si>
    <t>Factors associated with serum 25-hydroxyvitamin D concentrations in older people in Europe: the EUREYE study</t>
  </si>
  <si>
    <t>Casey C, Woodside JV, McGinty A, Young IS, McPeake J, Chakravarthy U, Rahu M, Seland J, Soubrane G, Tomazzoli L, Topouzis F, Vioque J, Fletcher AE.</t>
  </si>
  <si>
    <t>Eur J Clin Nutr. 2019 Feb;73(2):319-328. doi: 10.1038/s41430-018-0353-1. Epub 2018 Oct 26.</t>
  </si>
  <si>
    <t>Casey C</t>
  </si>
  <si>
    <t>10.1038/s41430-018-0353-1</t>
  </si>
  <si>
    <t>Progression of Geographic Atrophy in Age-related Macular Degeneration: AREDS2 Report Number 16</t>
  </si>
  <si>
    <t>Keenan TD, Agrón E, Domalpally A, Clemons TE, van Asten F, Wong WT, Danis RG, Sadda S, Rosenfeld PJ, Klein ML, Ratnapriya R, Swaroop A, Ferris FL 3rd, Chew EY; AREDS2 Research Group.</t>
  </si>
  <si>
    <t>Ophthalmology. 2018 Dec;125(12):1913-1928. doi: 10.1016/j.ophtha.2018.05.028. Epub 2018 Jul 27.</t>
  </si>
  <si>
    <t>PMC6246813</t>
  </si>
  <si>
    <t>NIHMS972605</t>
  </si>
  <si>
    <t>10.1016/j.ophtha.2018.05.028</t>
  </si>
  <si>
    <t>Natural History of Drusenoid Pigment Epithelial Detachment Associated with Age-Related Macular Degeneration: Age-Related Eye Disease Study 2 Report No. 17</t>
  </si>
  <si>
    <t>Yu JJ, Agrón E, Clemons TE, Domalpally A, van Asten F, Keenan TD, Cukras C, Chew EY; Age-Related Eye Disease Study 2 Research Group.</t>
  </si>
  <si>
    <t>Ophthalmology. 2019 Feb;126(2):261-273. doi: 10.1016/j.ophtha.2018.08.017. Epub 2018 Aug 22.</t>
  </si>
  <si>
    <t>Yu JJ</t>
  </si>
  <si>
    <t>PMC6348044</t>
  </si>
  <si>
    <t>NIHMS1511172</t>
  </si>
  <si>
    <t>10.1016/j.ophtha.2018.08.017</t>
  </si>
  <si>
    <t>Association between non-steroidal anti-inflammatory drug use and development of age-related macular degeneration-A 10-year retrospective cohort study</t>
  </si>
  <si>
    <t>Yang TM, Huang WL, Yang CH, Yang CM, Ho TC, Chen TC, Lai TT, Hsieh YT.</t>
  </si>
  <si>
    <t>J Formos Med Assoc. 2024 Apr;123(4):467-477. doi: 10.1016/j.jfma.2023.09.014. Epub 2023 Oct 17.</t>
  </si>
  <si>
    <t>Yang TM</t>
  </si>
  <si>
    <t>J Formos Med Assoc</t>
  </si>
  <si>
    <t>10.1016/j.jfma.2023.09.014</t>
  </si>
  <si>
    <t>Posterior Staphyloma as Determining Factor for Myopic Maculopathy</t>
  </si>
  <si>
    <t>Ruiz-Moreno JM, Puertas M, Flores-Moreno I, Almazán-Alonso E, García-Zamora M, Ruiz-Medrano J.</t>
  </si>
  <si>
    <t>Am J Ophthalmol. 2023 Aug;252:9-16. doi: 10.1016/j.ajo.2023.02.017. Epub 2023 Mar 2.</t>
  </si>
  <si>
    <t>10.1016/j.ajo.2023.02.017</t>
  </si>
  <si>
    <t>Directional Kinetics of Geographic Atrophy Progression in Age-Related Macular Degeneration with Foveal Sparing</t>
  </si>
  <si>
    <t>Lindner M, Böker A, Mauschitz MM, Göbel AP, Fimmers R, Brinkmann CK, Schmitz-Valckenberg S, Schmid M, Holz FG, Fleckenstein M; Fundus Autofluorescence in Age-Related Macular Degeneration Study Group.</t>
  </si>
  <si>
    <t>Ophthalmology. 2015 Jul;122(7):1356-65. doi: 10.1016/j.ophtha.2015.03.027. Epub 2015 May 9.</t>
  </si>
  <si>
    <t>10.1016/j.ophtha.2015.03.027</t>
  </si>
  <si>
    <t>Disparities in access to anti-vascular endothelial growth factor treatment for neovascular age-related macular degeneration</t>
  </si>
  <si>
    <t>Finger RP, Xie J, Fotis K, Parikh S, Cummins R, Mitchell P, Guymer RH.</t>
  </si>
  <si>
    <t>Clin Exp Ophthalmol. 2017 Mar;45(2):143-151. doi: 10.1111/ceo.12804. Epub 2016 Sep 12.</t>
  </si>
  <si>
    <t>10.1111/ceo.12804</t>
  </si>
  <si>
    <t>The association between myocardial infarction and intravitreal bevacizumab injection</t>
  </si>
  <si>
    <t>Kwon JW, Jee D, La TY.</t>
  </si>
  <si>
    <t>Medicine (Baltimore). 2018 Mar;97(13):e0198. doi: 10.1097/MD.0000000000010198.</t>
  </si>
  <si>
    <t>Kwon JW</t>
  </si>
  <si>
    <t>PMC5895429</t>
  </si>
  <si>
    <t>10.1097/MD.0000000000010198</t>
  </si>
  <si>
    <t>Change in vision-related quality of life and influencing factors in Asians receiving treatment for neovascular age-related macular degeneration</t>
  </si>
  <si>
    <t>Fenwick EK, Cheung GCM, Gan AT, Tan G, Lee SY, Wong D, Yeo I, Mathur R, Wong TY, Lamoureux EL.</t>
  </si>
  <si>
    <t>Br J Ophthalmol. 2018 Mar;102(3):377-382. doi: 10.1136/bjophthalmol-2017-310532. Epub 2017 Jun 28.</t>
  </si>
  <si>
    <t>10.1136/bjophthalmol-2017-310532</t>
  </si>
  <si>
    <t>Visual field defects and myopic macular degeneration in Singapore adults with high myopia</t>
  </si>
  <si>
    <t>Lanca C, Sun CH, Chong R, Wong YL, Nongpiur ME, Htoon HM, Thakur S, Quek DQY, Cheng CY, Hoang QV, Sabanayagam C, Saw SM, Wong CW.</t>
  </si>
  <si>
    <t>Br J Ophthalmol. 2022 Oct;106(10):1423-1428. doi: 10.1136/bjophthalmol-2020-318674. Epub 2021 Apr 22.</t>
  </si>
  <si>
    <t>Lanca C</t>
  </si>
  <si>
    <t>10.1136/bjophthalmol-2020-318674</t>
  </si>
  <si>
    <t>Intravitreal sirolimus for the treatment of geographic atrophy: results of a phase I/II clinical trial</t>
  </si>
  <si>
    <t>Petrou PA, Cunningham D, Shimel K, Harrington M, Hammel K, Cukras CA, Ferris FL, Chew EY, Wong WT.</t>
  </si>
  <si>
    <t>Invest Ophthalmol Vis Sci. 2014 Dec 18;56(1):330-8. doi: 10.1167/iovs.14-15877.</t>
  </si>
  <si>
    <t>Petrou PA</t>
  </si>
  <si>
    <t>PMC4294293</t>
  </si>
  <si>
    <t>10.1167/iovs.14-15877</t>
  </si>
  <si>
    <t>Real-world treatment outcomes of neovascular Age-related Macular Degeneration in the Netherlands</t>
  </si>
  <si>
    <t>Verbraak FD, Ponsioen DL, Tigchelaar-Besling OAM, Nguyen V, Gillies MC, Barthelmes D, Klaver CCW.</t>
  </si>
  <si>
    <t>Acta Ophthalmol. 2021 Sep;99(6):e884-e892. doi: 10.1111/aos.14712. Epub 2020 Dec 23.</t>
  </si>
  <si>
    <t>Verbraak FD</t>
  </si>
  <si>
    <t>PMC8519105</t>
  </si>
  <si>
    <t>10.1111/aos.14712</t>
  </si>
  <si>
    <t>CFH Y402H and VEGF Polymorphisms and Anti-VEGF Treatment Response in Exudative Age-Related Macular Degeneration</t>
  </si>
  <si>
    <t>Kepez Yildiz B, Ozdek S, Ergun MA, Ergun S, Yaylacioglu Tuncay F, Elbeg S.</t>
  </si>
  <si>
    <t>Ophthalmic Res. 2016;56(3):132-8. doi: 10.1159/000446186. Epub 2016 Jul 13.</t>
  </si>
  <si>
    <t>Kepez Yildiz B</t>
  </si>
  <si>
    <t>10.1159/000446186</t>
  </si>
  <si>
    <t>Serum 25-Hydroxyvitamin D Concentrations and Incidence of Age-Related Macular Degeneration: The Atherosclerosis Risk in Communities Study</t>
    <phoneticPr fontId="18" type="noConversion"/>
  </si>
  <si>
    <t>Millen AE, Nie J, Mares JA, Lutsey PL, LaMonte MJ, Meuer SM, Sahli MW, Andrews CA, Klein BEK, Klein R.</t>
  </si>
  <si>
    <t>Invest Ophthalmol Vis Sci. 2019 Apr 1;60(5):1362-1371. doi: 10.1167/iovs.18-25945.</t>
  </si>
  <si>
    <t>PMC6892376</t>
  </si>
  <si>
    <t>10.1167/iovs.18-25945</t>
  </si>
  <si>
    <t>Optical coherence tomography-based observation of the natural history of drusenoid lesion in eyes with dry age-related macular degeneration</t>
  </si>
  <si>
    <t>Ouyang Y, Heussen FM, Hariri A, Keane PA, Sadda SR.</t>
  </si>
  <si>
    <t>Ophthalmology. 2013 Dec;120(12):2656-2665. doi: 10.1016/j.ophtha.2013.05.029. Epub 2013 Jul 4.</t>
  </si>
  <si>
    <t>Ouyang Y</t>
  </si>
  <si>
    <t>PMC5340146</t>
  </si>
  <si>
    <t>NIHMS487921</t>
  </si>
  <si>
    <t>10.1016/j.ophtha.2013.05.029</t>
  </si>
  <si>
    <t>INCIDENCE AND LONG-TERM VISUAL ACUITY OUTCOMES OF RETINAL PIGMENT EPITHELIUM TEARS AFTER INTRAVITREAL ANTI-VASCULAR ENDOTHELIAL GROWTH FACTOR TREATMENT OF NEOVASCULAR AGE-RELATED MACULAR DEGENERATION</t>
  </si>
  <si>
    <t>Vazquez-Alfageme C, Nicholson L, Hamilton RD, Patel PJ.</t>
  </si>
  <si>
    <t>Retina. 2019 Apr;39(4):664-669. doi: 10.1097/IAE.0000000000002029.</t>
  </si>
  <si>
    <t>Vazquez-Alfageme C</t>
  </si>
  <si>
    <t>10.1097/IAE.0000000000002029</t>
  </si>
  <si>
    <t>The Extent of Angioid Streaks Correlates With Macular Degeneration in Pseudoxanthoma Elasticum</t>
  </si>
  <si>
    <t>Risseeuw S, Ossewaarde-van Norel J, van Buchem C, Spiering W, Imhof SM, van Leeuwen R.</t>
  </si>
  <si>
    <t>Am J Ophthalmol. 2020 Dec;220:82-90. doi: 10.1016/j.ajo.2020.07.022. Epub 2020 Jul 20.</t>
  </si>
  <si>
    <t>10.1016/j.ajo.2020.07.022</t>
  </si>
  <si>
    <t>Relating Retinal Morphology and Function in Aging and Early to Intermediate Age-related Macular Degeneration Subjects</t>
  </si>
  <si>
    <t>Sevilla MB, McGwin G Jr, Lad EM, Clark M, Yuan EL, Farsiu S, Curcio CA, Owsley C, Toth CA.</t>
  </si>
  <si>
    <t>Am J Ophthalmol. 2016 May;165:65-77. doi: 10.1016/j.ajo.2016.02.021. Epub 2016 Mar 3.</t>
  </si>
  <si>
    <t>Sevilla MB</t>
  </si>
  <si>
    <t>PMC5567819</t>
  </si>
  <si>
    <t>NIHMS764504</t>
  </si>
  <si>
    <t>10.1016/j.ajo.2016.02.021</t>
  </si>
  <si>
    <t>The Impact of the COVID-19 Pandemic on the Quality of Care of Treatment-Naïve Patients with Neovascular Age-Related Macular Degeneration Receiving Intravitreal Aflibercept</t>
  </si>
  <si>
    <t>Angermann R, Franchi A, Frede K, Rettenwander J, Rettenwander T, Neyer J, Stattin M, Kralinger M, Zehetner C.</t>
  </si>
  <si>
    <t>Klin Monbl Augenheilkd. 2023 Nov;240(11):1246-1254. doi: 10.1055/a-1830-0505. Epub 2022 Apr 20.</t>
  </si>
  <si>
    <t>10.1055/a-1830-0505</t>
  </si>
  <si>
    <t>Loss to Follow-up Among Patients With Neovascular Age-Related Macular Degeneration Who Received Intravitreal Anti-Vascular Endothelial Growth Factor Injections</t>
  </si>
  <si>
    <t>Obeid A, Gao X, Ali FS, Aderman CM, Shahlaee A, Adam MK, Kasi SK, Hyman L, Ho AC, Hsu J.</t>
  </si>
  <si>
    <t>JAMA Ophthalmol. 2018 Nov 1;136(11):1251-1259. doi: 10.1001/jamaophthalmol.2018.3578.</t>
  </si>
  <si>
    <t>Obeid A</t>
  </si>
  <si>
    <t>PMC6583857</t>
  </si>
  <si>
    <t>10.1001/jamaophthalmol.2018.3578</t>
  </si>
  <si>
    <t>Treatment patterns and visual acuity change of AMD patients, before, during and after the COVID-19 pandemic lockdowns: A large cohort</t>
  </si>
  <si>
    <t>Barequet D, Shor R, Segal O, Greenbaum E, Trivizki O, Loewenstein A, Rabina G.</t>
  </si>
  <si>
    <t>Acta Ophthalmol. 2024 May;102(3):e322-e327. doi: 10.1111/aos.15756. Epub 2023 Sep 12.</t>
  </si>
  <si>
    <t>Barequet D</t>
  </si>
  <si>
    <t>10.1111/aos.15756</t>
  </si>
  <si>
    <t>Long-term progression of myopic maculopathy in degenerative myopia as imaged by SD-OCT and IR imaging</t>
  </si>
  <si>
    <t>Bontzos G, Xirou T, Gkiala A, Smoustopoulos G, Gkizis I, Kontou E, Kabanarou SA, Tsilimbaris M.</t>
  </si>
  <si>
    <t>Clin Exp Optom. 2022 Jan;105(1):26-31. doi: 10.1080/08164622.2021.1878820. Epub 2021 Feb 25.</t>
  </si>
  <si>
    <t>Bontzos G</t>
  </si>
  <si>
    <t>10.1080/08164622.2021.1878820</t>
  </si>
  <si>
    <t>The role of MMP2 (-1306C&gt;T) and TIMP2 (-418 G&gt;C) promoter variants in age-related macular degeneration</t>
  </si>
  <si>
    <t>Ortak H, Demir S, Ateş Ö, Benli İ, Söğüt E, Sahin M.</t>
  </si>
  <si>
    <t>Ophthalmic Genet. 2013 Dec;34(4):217-22. doi: 10.3109/13816810.2013.781192. Epub 2013 Mar 28.</t>
  </si>
  <si>
    <t>Ortak H</t>
  </si>
  <si>
    <t>10.3109/13816810.2013.781192</t>
  </si>
  <si>
    <t>Long-term effects of vitamins C and E, β-carotene, and zinc on age-related macular degeneration: AREDS report no. 35</t>
  </si>
  <si>
    <t>Chew EY, Clemons TE, Agrón E, Sperduto RD, Sangiovanni JP, Kurinij N, Davis MD; Age-Related Eye Disease Study Research Group.</t>
  </si>
  <si>
    <t>Ophthalmology. 2013 Aug;120(8):1604-11.e4. doi: 10.1016/j.ophtha.2013.01.021. Epub 2013 Apr 10.</t>
  </si>
  <si>
    <t>PMC3728272</t>
  </si>
  <si>
    <t>NIHMS436398</t>
  </si>
  <si>
    <t>10.1016/j.ophtha.2013.01.021</t>
  </si>
  <si>
    <t>Plasma markers of chronic low-grade inflammation in polypoidal choroidal vasculopathy and neovascular age-related macular degeneration</t>
  </si>
  <si>
    <t>Subhi Y, Krogh Nielsen M, Molbech CR, Oishi A, Singh A, Nissen MH, Sørensen TL.</t>
  </si>
  <si>
    <t>Acta Ophthalmol. 2019 Feb;97(1):99-106. doi: 10.1111/aos.13886. Epub 2018 Oct 4.</t>
  </si>
  <si>
    <t>Subhi Y</t>
  </si>
  <si>
    <t>10.1111/aos.13886</t>
  </si>
  <si>
    <t>Difference Between the Incidence of Retinal Fluid Subtypes and Their Association with Visual Outcomes According to the Types of Macular Neovascularization in a Korean Population</t>
  </si>
  <si>
    <t>J Ocul Pharmacol Ther. 2022 Apr;38(3):261-268. doi: 10.1089/jop.2021.0103. Epub 2022 Feb 3.</t>
  </si>
  <si>
    <t>10.1089/jop.2021.0103</t>
  </si>
  <si>
    <t>Risk Factors and Incidence of Macular Edema after Cataract Surgery: A Database Study of 81984 Eyes</t>
  </si>
  <si>
    <t>Chu CJ, Johnston RL, Buscombe C, Sallam AB, Mohamed Q, Yang YC; United Kingdom Pseudophakic Macular Edema Study Group.</t>
  </si>
  <si>
    <t>Ophthalmology. 2016 Feb;123(2):316-323. doi: 10.1016/j.ophtha.2015.10.001. Epub 2015 Dec 8.</t>
  </si>
  <si>
    <t>Chu CJ</t>
  </si>
  <si>
    <t>10.1016/j.ophtha.2015.10.001</t>
  </si>
  <si>
    <t>Dietary zinc intake is associated with macular fluid in neovascular age-related macular degeneration</t>
  </si>
  <si>
    <t>Dharamdasani Detaram H, Mitchell P, Russell J, Burlutsky G, Liew G, Gopinath B.</t>
  </si>
  <si>
    <t>Clin Exp Ophthalmol. 2020 Jan;48(1):61-68. doi: 10.1111/ceo.13644. Epub 2019 Oct 8.</t>
  </si>
  <si>
    <t>Dharamdasani Detaram H</t>
  </si>
  <si>
    <t>10.1111/ceo.13644</t>
  </si>
  <si>
    <t>Combined effects of genetic and non-genetic risk factors affect response to ranibizumab in exudative age-related macular degeneration</t>
  </si>
  <si>
    <t>Piermarocchi S, Miotto S, Colavito D, Leon A, Segato T.</t>
  </si>
  <si>
    <t>Acta Ophthalmol. 2015 Sep;93(6):e451-7. doi: 10.1111/aos.12587. Epub 2014 Nov 17.</t>
  </si>
  <si>
    <t>10.1111/aos.12587</t>
  </si>
  <si>
    <t>Distribution and association of visual impairment with myopic maculopathy across age groups among highly myopic eyes - based on the new classification system (ATN)</t>
  </si>
  <si>
    <t>Ye L, Chen Q, Hu G, Xie J, Lv H, Shi Y, Yin Y, Zhu J, Fan Y, He J, Xu X.</t>
  </si>
  <si>
    <t>Acta Ophthalmol. 2022 Jun;100(4):e957-e967. doi: 10.1111/aos.15020. Epub 2021 Oct 4.</t>
  </si>
  <si>
    <t>Ye L</t>
  </si>
  <si>
    <t>PMC9291740</t>
  </si>
  <si>
    <t>10.1111/aos.15020</t>
  </si>
  <si>
    <t>Association between Patient-Reported Outcomes and Time to Late Age-Related Macular Degeneration in the Laser Intervention in Early Stages of Age-Related Macular Degeneration Study</t>
  </si>
  <si>
    <t>McGuinness MB, Finger RP, Wu Z, Luu CD, Chen FK, Arnold JJ, Chakravarthy U, Guymer RH; Laser Intervention in Early Stages of Age-Related Macular Degeneration Study Group.</t>
  </si>
  <si>
    <t>Ophthalmol Retina. 2020 Sep;4(9):881-888. doi: 10.1016/j.oret.2020.03.015. Epub 2020 Mar 30.</t>
  </si>
  <si>
    <t>10.1016/j.oret.2020.03.015</t>
  </si>
  <si>
    <t>Progression Patterns of Myopic Traction Maculopathy in the Fellow Eye After Pars Plana Vitrectomy of the Primary Eye</t>
  </si>
  <si>
    <t>Kong K, Xu S, Wang Y, Qi Y, Chang Q, Jiang R, Jiang C, Huang X, Gan D, Zhang Y, Chen L, Wang L, Luo X, Qin Y, Wu H, Zhou M, Ni Y, Xu G.</t>
  </si>
  <si>
    <t>Invest Ophthalmol Vis Sci. 2021 Dec 1;62(15):9. doi: 10.1167/iovs.62.15.9.</t>
  </si>
  <si>
    <t>Kong K</t>
  </si>
  <si>
    <t>PMC8665302</t>
  </si>
  <si>
    <t>10.1167/iovs.62.15.9</t>
  </si>
  <si>
    <t>Self-care tools to treat depressive symptoms in patients with age-related eye disease: a randomized controlled clinical trial</t>
  </si>
  <si>
    <t>Kamga H, McCusker J, Yaffe M, Sewitch M, Sussman T, Strumpf E, Olivier S, Wittich W, Moghadaszadeh S, Freeman EE.</t>
  </si>
  <si>
    <t>Clin Exp Ophthalmol. 2017 May;45(4):371-378. doi: 10.1111/ceo.12890. Epub 2017 Jan 16.</t>
  </si>
  <si>
    <t>Kamga H</t>
  </si>
  <si>
    <t>10.1111/ceo.12890</t>
  </si>
  <si>
    <t>Association of Retinal Vascular Caliber and Age-Related Macular Degeneration in Patients With the Acquired Immunodeficiency Syndrome</t>
  </si>
  <si>
    <t>Invest Ophthalmol Vis Sci. 2018 Feb 1;59(2):904-908. doi: 10.1167/iovs.17-23334.</t>
  </si>
  <si>
    <t>PMC5812413</t>
  </si>
  <si>
    <t>10.1167/iovs.17-23334</t>
  </si>
  <si>
    <t>VISUAL PROGNOSIS AFTER PNEUMATIC DISPLACEMENT OF SUBMACULAR HEMORRHAGE ACCORDING TO AGE-RELATED MACULAR DEGENERATION SUBTYPES</t>
  </si>
  <si>
    <t>Lee K, Park YG, Park YH.</t>
  </si>
  <si>
    <t>Retina. 2020 Dec;40(12):2304-2311. doi: 10.1097/IAE.0000000000002762.</t>
  </si>
  <si>
    <t>10.1097/IAE.0000000000002762</t>
  </si>
  <si>
    <t>Characterization of Poor Visual Outcomes of Neovascular Age-related Macular Degeneration Treated with Anti-Vascular Endothelial Growth Factor Agents</t>
  </si>
  <si>
    <t>Nguyen CL, Gillies MC, Nguyen V, Daien V, Cohn A, Banerjee G, Arnold J; Fight Retinal Blindness! Study Group.</t>
  </si>
  <si>
    <t>Ophthalmology. 2019 May;126(5):735-742. doi: 10.1016/j.ophtha.2018.11.036. Epub 2018 Dec 6.</t>
  </si>
  <si>
    <t>Nguyen CL</t>
  </si>
  <si>
    <t>10.1016/j.ophtha.2018.11.036</t>
  </si>
  <si>
    <t>Genetic factors associated with response to intravitreal ranibizumab in Korean patients with neovascular age-related macular degeneration</t>
  </si>
  <si>
    <t>Park UC, Shin JY, Kim SJ, Shin ES, Lee JE, McCarthy LC, Newcombe PJ, Xu CF, Chung H, Yu HG.</t>
  </si>
  <si>
    <t>Retina. 2014 Feb;34(2):288-97. doi: 10.1097/IAE.0b013e3182979e1e.</t>
  </si>
  <si>
    <t>Park UC</t>
  </si>
  <si>
    <t>10.1097/IAE.0b013e3182979e1e</t>
  </si>
  <si>
    <t>Exploring Patient Demographics and Presence of Retinal Vascular Disease in Paracentral Acute Middle Maculopathy</t>
  </si>
  <si>
    <t>Limoli C, Raja LD, Wagner SK, Ferraz D, Bolz M, Vujosevic S, Nucci P, Nicholson L, Keane PA, Khalid H, Huemer J.</t>
  </si>
  <si>
    <t>Am J Ophthalmol. 2024 Apr;260:182-189. doi: 10.1016/j.ajo.2023.12.010. Epub 2023 Dec 15.</t>
  </si>
  <si>
    <t>Limoli C</t>
  </si>
  <si>
    <t>10.1016/j.ajo.2023.12.010</t>
  </si>
  <si>
    <t>Cost-effectiveness of anti-oxidant vitamins plus zinc treatment to prevent the progression of intermediate age-related macular degeneration. A Singapore perspective</t>
  </si>
  <si>
    <t>Saxena N, George PP, Heng BH, Lim TH, Yong SO.</t>
  </si>
  <si>
    <t>Indian J Ophthalmol. 2015 Jun;63(6):516-23. doi: 10.4103/0301-4738.158533.</t>
  </si>
  <si>
    <t>PMC4550985</t>
  </si>
  <si>
    <t>10.4103/0301-4738.158533</t>
  </si>
  <si>
    <t>A Deep Phenotype Association Study Reveals Specific Phenotype Associations with Genetic Variants in Age-related Macular Degeneration: Age-Related Eye Disease Study 2 (AREDS2) Report No. 14</t>
  </si>
  <si>
    <t>van Asten F, Simmons M, Singhal A, Keenan TD, Ratnapriya R, Agrón E, Clemons TE, Swaroop A, Lu Z, Chew EY; Age-Related Eye Disease Study 2 Research Group.</t>
  </si>
  <si>
    <t>Ophthalmology. 2018 Apr;125(4):559-568. doi: 10.1016/j.ophtha.2017.09.023. Epub 2017 Oct 31.</t>
  </si>
  <si>
    <t>PMC5866166</t>
  </si>
  <si>
    <t>NIHMS909144</t>
  </si>
  <si>
    <t>10.1016/j.ophtha.2017.09.023</t>
  </si>
  <si>
    <t>CHOROIDAL IMAGING BIOMARKERS TO PREDICT HIGHLY RESPONSIVE AND RESISTANT CASES TREATED WITH STANDARDIZED ANTI-VASCULAR ENDOTHELIAL GROWTH FACTOR REGIMEN IN NEOVASCULAR AGE-RELATED MACULAR DEGENERATION</t>
  </si>
  <si>
    <t>Jhingan M, Cavichini M, Amador M, Dans K, Bartsch DU, Cheng L, Chhablani J, Freeman WR.</t>
  </si>
  <si>
    <t>Retina. 2021 Oct 1;41(10):2115-2121. doi: 10.1097/IAE.0000000000003156.</t>
  </si>
  <si>
    <t>10.1097/IAE.0000000000003156</t>
  </si>
  <si>
    <t>Screening practices and risk assessment for maculopathy in pentosan polysulfate users across different exposure levels</t>
  </si>
  <si>
    <t>Kwon HY, Kim J, Ahn SJ.</t>
  </si>
  <si>
    <t>Sci Rep. 2024 May 17;14(1):11270. doi: 10.1038/s41598-024-62041-y.</t>
  </si>
  <si>
    <t>Kwon HY</t>
  </si>
  <si>
    <t>PMC11101426</t>
  </si>
  <si>
    <t>10.1038/s41598-024-62041-y</t>
  </si>
  <si>
    <t>Modelling and prognostication of growth in the number of patients treated for neovascular age-related macular degeneration</t>
  </si>
  <si>
    <t>Potapenko I, la Cour M.</t>
  </si>
  <si>
    <t>Acta Ophthalmol. 2021 Dec;99(8):e1348-e1353. doi: 10.1111/aos.14802. Epub 2021 Feb 18.</t>
  </si>
  <si>
    <t>Potapenko I</t>
  </si>
  <si>
    <t>10.1111/aos.14802</t>
  </si>
  <si>
    <t>NHANES (2005-2008)</t>
    <phoneticPr fontId="18" type="noConversion"/>
  </si>
  <si>
    <t>Age-related eye diseases and visual impairment among U.S. adults</t>
  </si>
  <si>
    <t>Chou CF, Frances Cotch M, Vitale S, Zhang X, Klein R, Friedman DS, Klein BEK, Saaddine JB.</t>
  </si>
  <si>
    <t>Am J Prev Med. 2013 Jul;45(1):29-35. doi: 10.1016/j.amepre.2013.02.018.</t>
  </si>
  <si>
    <t>Chou CF</t>
  </si>
  <si>
    <t>Am J Prev Med</t>
  </si>
  <si>
    <t>PMC4072030</t>
  </si>
  <si>
    <t>NIHMS575793</t>
  </si>
  <si>
    <t>10.1016/j.amepre.2013.02.018</t>
  </si>
  <si>
    <t>Baseline characteristics associated with the incidence of intraocular inflammation after the intravitreous injection of brolucizumab</t>
  </si>
  <si>
    <t>Hoshi K, Kunikata H, Aizawa N, Yasuda M, Okabe T, Takizawa H, Abe T, Nakazawa T.</t>
  </si>
  <si>
    <t>Int Ophthalmol. 2023 Dec;43(12):4701-4709. doi: 10.1007/s10792-023-02870-4. Epub 2023 Dec 3.</t>
  </si>
  <si>
    <t>Hoshi K</t>
  </si>
  <si>
    <t>10.1007/s10792-023-02870-4</t>
  </si>
  <si>
    <t>Long-term blood pressure and age-related macular degeneration: the ALIENOR study</t>
  </si>
  <si>
    <t>Cougnard-Grégoire A, Delyfer MN, Korobelnik JF, Rougier MB, Malet F, Le Goff M, Dartigues JF, Colin J, Barberger-Gateau P, Delcourt C.</t>
  </si>
  <si>
    <t>Invest Ophthalmol Vis Sci. 2013 Mar 28;54(3):1905-12. doi: 10.1167/iovs.12-10192.</t>
  </si>
  <si>
    <t>Cougnard-Grégoire A</t>
  </si>
  <si>
    <t>10.1167/iovs.12-10192</t>
  </si>
  <si>
    <t>Ophthalmic Conditions Associated with Inpatient Falls among Veterans</t>
  </si>
  <si>
    <t>Campagna G, Chamberlain P, Orengo-Nania S, Biggerstaff K, Khandelwal S.</t>
  </si>
  <si>
    <t>Optom Vis Sci. 2018 Dec;95(12):1114-1119. doi: 10.1097/OPX.0000000000001312.</t>
  </si>
  <si>
    <t>Campagna G</t>
  </si>
  <si>
    <t>10.1097/OPX.0000000000001312</t>
  </si>
  <si>
    <t>CHARACTERISTICS PREDICTIVE OF FELLOW-EYE GEOGRAPHIC ATROPHY WITHOUT NEOVASCULARIZATION IN UNILATERAL TYPE 3 MACULAR NEOVASCULARIZATION</t>
  </si>
  <si>
    <t>Retina. 2024 Apr 1;44(4):723-730. doi: 10.1097/IAE.0000000000004006.</t>
  </si>
  <si>
    <t>10.1097/IAE.0000000000004006</t>
  </si>
  <si>
    <t>Anti-VEGF response in macular hemorrhage and incidence of retinal pigment epithelial tears</t>
  </si>
  <si>
    <t>Varshney N, Jain A, Chan V, Yu L, Sarraf D.</t>
  </si>
  <si>
    <t>Can J Ophthalmol. 2013 Jun;48(3):210-5. doi: 10.1016/j.jcjo.2013.01.023.</t>
  </si>
  <si>
    <t>Varshney N</t>
  </si>
  <si>
    <t>10.1016/j.jcjo.2013.01.023</t>
  </si>
  <si>
    <t>Reduced occurrence of severe visual impairment after introduction of anti-Vascular Endothelial Growth Factor in wet age-related macular degeneration - a population- and register-based study from northern Sweden</t>
  </si>
  <si>
    <t>Granstam E, Westborg I, Barkander A, Börjesson M, Lindahl S, Meszaros E, Wojciechowska-Zajac A, Wagner P, Albrecht S, Karlsson N, Bjärnhall G, Lövestam-Adrian M.</t>
  </si>
  <si>
    <t>Acta Ophthalmol. 2016 Nov;94(7):646-651. doi: 10.1111/aos.13187. Epub 2016 Aug 22.</t>
  </si>
  <si>
    <t>10.1111/aos.13187</t>
  </si>
  <si>
    <t>Microvascular abnormalities secondary to radiation therapy in neovascular age-related macular degeneration: findings from the INTREPID clinical trial</t>
  </si>
  <si>
    <t>Freiberg FJ, Michels S, Muldrew A, Slakter J, O'Shaughnessy D, Czeszynski A, Danielson L, Jackson TL, Chakravarthy U.</t>
  </si>
  <si>
    <t>Br J Ophthalmol. 2019 Apr;103(4):469-474. doi: 10.1136/bjophthalmol-2018-311865. Epub 2018 Jun 21.</t>
  </si>
  <si>
    <t>Freiberg FJ</t>
  </si>
  <si>
    <t>10.1136/bjophthalmol-2018-311865</t>
  </si>
  <si>
    <t>Outcome of anti-vascular endothelial growth factor therapy for neovascular age-related macular degeneration in real-life setting</t>
  </si>
  <si>
    <t>Kataja M, Hujanen P, Huhtala H, Kaarniranta K, Tuulonen A, Uusitalo-Jarvinen H.</t>
  </si>
  <si>
    <t>Br J Ophthalmol. 2018 Jul;102(7):959-965. doi: 10.1136/bjophthalmol-2017-311055. Epub 2017 Oct 26.</t>
  </si>
  <si>
    <t>Kataja M</t>
  </si>
  <si>
    <t>PMC6047152</t>
  </si>
  <si>
    <t>10.1136/bjophthalmol-2017-311055</t>
  </si>
  <si>
    <t>[Evaluation of the German version of the caregiver reaction assessment questionnaire for informal caregivers of patients with neovascular age-related macular degeneration]</t>
  </si>
  <si>
    <t>Weyer-Wendl H, Tamm M, Walter P.</t>
  </si>
  <si>
    <t>Ophthalmologe. 2016 Mar;113(3):230-9. doi: 10.1007/s00347-015-0135-2.</t>
  </si>
  <si>
    <t>Weyer-Wendl H</t>
  </si>
  <si>
    <t>10.1007/s00347-015-0135-2</t>
  </si>
  <si>
    <t>Clinical features of red blood cell-coated intraocular lens after breakthrough vitreous hemorrhage secondary to neovascular age-related macular degeneration</t>
  </si>
  <si>
    <t>Kim HM, Murakami Y, Woo SJ.</t>
  </si>
  <si>
    <t>J Cataract Refract Surg. 2021 Jul 1;47(7):892-897. doi: 10.1097/j.jcrs.0000000000000549.</t>
  </si>
  <si>
    <t>Kim HM</t>
  </si>
  <si>
    <t>10.1097/j.jcrs.0000000000000549</t>
  </si>
  <si>
    <t>Predictors of persistent disease activity following anti-VEGF loading dose for nAMD patients in Singapore: the DIALS study</t>
  </si>
  <si>
    <t>Tan CS, Lim LW, Ngo WK, Pannirselvam P, See C, Chee WK, Saxena N.</t>
  </si>
  <si>
    <t>BMC Ophthalmol. 2020 Aug 6;20(1):324. doi: 10.1186/s12886-020-01582-y.</t>
  </si>
  <si>
    <t>PMC7409440</t>
  </si>
  <si>
    <t>10.1186/s12886-020-01582-y</t>
  </si>
  <si>
    <t>Prediction of visual function from automatically quantified optical coherence tomography biomarkers in patients with geographic atrophy using machine learning</t>
  </si>
  <si>
    <t>Balaskas K, Glinton S, Keenan TDL, Faes L, Liefers B, Zhang G, Pontikos N, Struyven R, Wagner SK, McKeown A, Patel PJ, Keane PA, Fu DJ.</t>
  </si>
  <si>
    <t>Sci Rep. 2022 Sep 16;12(1):15565. doi: 10.1038/s41598-022-19413-z.</t>
  </si>
  <si>
    <t>Balaskas K</t>
  </si>
  <si>
    <t>PMC9481631</t>
  </si>
  <si>
    <t>10.1038/s41598-022-19413-z</t>
  </si>
  <si>
    <t>Efficacy and Safety of Abicipar in Neovascular Age-Related Macular Degeneration: 52-Week Results of Phase 3 Randomized Controlled Study</t>
  </si>
  <si>
    <t>Kunimoto D, Yoon YH, Wykoff CC, Chang A, Khurana RN, Maturi RK, Agostini H, Souied E, Chow DR, Lotery AJ, Ohji M, Bandello F, Belfort R Jr, Li XY, Jiao J, Le G, Schmidt W, Hashad Y; CEDAR and SEQUOIA Study Groups.</t>
  </si>
  <si>
    <t>Ophthalmology. 2020 Oct;127(10):1331-1344. doi: 10.1016/j.ophtha.2020.03.035. Epub 2020 Apr 9.</t>
  </si>
  <si>
    <t>Kunimoto D</t>
  </si>
  <si>
    <t>10.1016/j.ophtha.2020.03.035</t>
  </si>
  <si>
    <t>Nationwide Usage of Pentosan Polysulfate and Practice Patterns of Pentosan Polysulfate Maculopathy Screening in South Korea</t>
  </si>
  <si>
    <t>Kim J, Kwon HY, Kim JH, Ahn SJ.</t>
  </si>
  <si>
    <t>Ophthalmol Retina. 2024 Mar;8(3):246-253. doi: 10.1016/j.oret.2023.10.005. Epub 2023 Oct 12.</t>
  </si>
  <si>
    <t>10.1016/j.oret.2023.10.005</t>
  </si>
  <si>
    <t>Fovea-Sparing versus Standard Internal Limiting Membrane Peeling for Myopic Traction Maculopathy: A Study of 102 Consecutive Cases</t>
  </si>
  <si>
    <t>Shiraki N, Wakabayashi T, Ikuno Y, Matsumura N, Sato S, Sakaguchi H, Nishida K.</t>
  </si>
  <si>
    <t>Ophthalmol Retina. 2020 Dec;4(12):1170-1180. doi: 10.1016/j.oret.2020.05.016. Epub 2020 May 26.</t>
  </si>
  <si>
    <t>Shiraki N</t>
  </si>
  <si>
    <t>10.1016/j.oret.2020.05.016</t>
  </si>
  <si>
    <t>Preoperative fundoscopy versus optical coherence tomography to detect occult maculopathy during cataract surgery preassessment</t>
  </si>
  <si>
    <t>Murphy G, Owasil R, Kanavati S, Ashena Z, Nanavaty MA.</t>
  </si>
  <si>
    <t>Eye (Lond). 2023 Mar;37(4):665-669. doi: 10.1038/s41433-022-02027-0. Epub 2022 Mar 24.</t>
  </si>
  <si>
    <t>Murphy G</t>
  </si>
  <si>
    <t>PMC8945867</t>
  </si>
  <si>
    <t>10.1038/s41433-022-02027-0</t>
  </si>
  <si>
    <t>CLINICAL OUTCOMES AND TREATMENT COURSE OF EYES WITH NEOVASCULAR AGE-RELATED MACULAR DEGENERATION FOLLOWING THE DEVELOPMENT OF ENDOPHTHALMITIS</t>
  </si>
  <si>
    <t>Koulisis N, Moysidis SN, Govindaraju VK, Dersch AM, Capone A Jr, Covert DJ, Dadgostar H, Dass AB, Drenser KA, Engstrom RE Jr, Faia LJ, Garretson BR, Guerami AH, Hanscom TA, Mahmoud TH, Margherio AR, Oh KT, Randhawa S, Raphaelian PV, Rhoades WR, Ruby AJ, Sanfilippo CJ, Sneed SR, Trese MT, Wolfe JD, Williams GA, Yedavally S, Hassan TS.</t>
  </si>
  <si>
    <t>Retina. 2021 Jun 1;41(6):1242-1250. doi: 10.1097/IAE.0000000000002998.</t>
  </si>
  <si>
    <t>Koulisis N</t>
  </si>
  <si>
    <t>10.1097/IAE.0000000000002998</t>
  </si>
  <si>
    <t>Efficacy and Safety of Lampalizumab for Geographic Atrophy Due to Age-Related Macular Degeneration: Chroma and Spectri Phase 3 Randomized Clinical Trials</t>
  </si>
  <si>
    <t>Holz FG, Sadda SR, Busbee B, Chew EY, Mitchell P, Tufail A, Brittain C, Ferrara D, Gray S, Honigberg L, Martin J, Tong B, Ehrlich JS, Bressler NM; Chroma and Spectri Study Investigators.</t>
  </si>
  <si>
    <t>JAMA Ophthalmol. 2018 Jun 1;136(6):666-677. doi: 10.1001/jamaophthalmol.2018.1544.</t>
  </si>
  <si>
    <t>PMC6145777</t>
  </si>
  <si>
    <t>10.1001/jamaophthalmol.2018.1544</t>
  </si>
  <si>
    <t>INCIDENCE AND CAUSES OF VISION LOSS DURING AFLIBERCEPT TREATMENT FOR NEOVASCULAR AGE-RELATED MACULAR DEGENERATION: One-Year Follow-up</t>
  </si>
  <si>
    <t>Hata M, Oishi A, Yamashiro K, Ooto S, Tamura H, Nakanishi H, Ueda-Arakawa N, Akagi-Kurashige Y, Kuroda Y, Takahashi A, Tsujikawa A, Yoshimura N.</t>
  </si>
  <si>
    <t>Retina. 2017 Jul;37(7):1320-1328. doi: 10.1097/IAE.0000000000001370.</t>
  </si>
  <si>
    <t>Hata M</t>
  </si>
  <si>
    <t>10.1097/IAE.0000000000001370</t>
  </si>
  <si>
    <t>Geographic atrophy phenotype identification by cluster analysis</t>
  </si>
  <si>
    <t>Monés J, Biarnés M.</t>
  </si>
  <si>
    <t>Br J Ophthalmol. 2018 Mar;102(3):388-392. doi: 10.1136/bjophthalmol-2017-310268. Epub 2017 Jul 20.</t>
  </si>
  <si>
    <t>PMC5867406</t>
  </si>
  <si>
    <t>10.1136/bjophthalmol-2017-310268</t>
  </si>
  <si>
    <t>Proposal of a simple optical coherence tomography-based scoring system for progression of age-related macular degeneration</t>
  </si>
  <si>
    <t>Lei J, Balasubramanian S, Abdelfattah NS, Nittala MG, Sadda SR.</t>
  </si>
  <si>
    <t>Graefes Arch Clin Exp Ophthalmol. 2017 Aug;255(8):1551-1558. doi: 10.1007/s00417-017-3693-y. Epub 2017 May 22.</t>
  </si>
  <si>
    <t>Lei J</t>
  </si>
  <si>
    <t>10.1007/s00417-017-3693-y</t>
  </si>
  <si>
    <t>Frequency of Rhegmatogenous Retinal Detachment after Intravitreal Therapy in Neovascular Age-Related Macular Degeneration</t>
  </si>
  <si>
    <t>Mammo DA, Ringeisen AL, Parke DW 3rd.</t>
  </si>
  <si>
    <t>Ophthalmol Retina. 2020 Oct;4(10):973-978. doi: 10.1016/j.oret.2020.03.028. Epub 2020 Apr 14.</t>
  </si>
  <si>
    <t>Mammo DA</t>
  </si>
  <si>
    <t>10.1016/j.oret.2020.03.028</t>
  </si>
  <si>
    <t>Mortality in patients treated with intravitreal bevacizumab for age-related macular degeneration</t>
  </si>
  <si>
    <t>Hanhart J, Comaneshter DS, Freier Dror Y, Vinker S.</t>
  </si>
  <si>
    <t>BMC Ophthalmol. 2017 Oct 10;17(1):189. doi: 10.1186/s12886-017-0586-0.</t>
  </si>
  <si>
    <t>PMC5635499</t>
  </si>
  <si>
    <t>10.1186/s12886-017-0586-0</t>
  </si>
  <si>
    <t>The Association of Aspirin Use with Age-Related Macular Degeneration Progression in the Age-Related Eye Disease Studies: Age-Related Eye Disease Study 2 Report No. 20</t>
  </si>
  <si>
    <t>Keenan TD, Wiley HE, Agrón E, Aronow ME, Christen WG, Clemons TE, Chew EY; Age-Related Eye Disease Study and Age-Related Eye Disease Study 2 Research Groups.</t>
  </si>
  <si>
    <t>Ophthalmology. 2019 Dec;126(12):1647-1656. doi: 10.1016/j.ophtha.2019.06.023. Epub 2019 Jun 26.</t>
  </si>
  <si>
    <t>PMC6875604</t>
  </si>
  <si>
    <t>NIHMS1532923</t>
  </si>
  <si>
    <t>10.1016/j.ophtha.2019.06.023</t>
  </si>
  <si>
    <t>Effect of ranibizumab on high-speed indocyanine green angiography and minimum intensity projection optical coherence tomography findings in neovascular age-related macular degeneration</t>
  </si>
  <si>
    <t>Nicholson BP, Nigam D, Toy B, Stetson PF, Agrón E, Jacobs-El N, Cunningham D, Cukras C, Wong W, Wiley H, Chew E, Ferris F, Meyerle CB.</t>
  </si>
  <si>
    <t>Retina. 2015 Jan;35(1):58-68. doi: 10.1097/IAE.0000000000000260.</t>
  </si>
  <si>
    <t>Nicholson BP</t>
  </si>
  <si>
    <t>PMC4276448</t>
  </si>
  <si>
    <t>NIHMS592387</t>
  </si>
  <si>
    <t>10.1097/IAE.0000000000000260</t>
  </si>
  <si>
    <t>Risk of Cataract Surgery and Age-Related Macular Degeneration After Initiation of Denosumab vs Zoledronic Acid for Osteoporosis: A Multi-Database Cohort Study</t>
  </si>
  <si>
    <t>Lee H, Jin Y, Roh M, Tsacogianis TN, Park S, Choi NK, Kim SC.</t>
  </si>
  <si>
    <t>Drugs Aging. 2020 Apr;37(4):311-320. doi: 10.1007/s40266-020-00745-2.</t>
  </si>
  <si>
    <t>10.1007/s40266-020-00745-2</t>
  </si>
  <si>
    <t>Effect of Low-Dose Aspirin on the Course of Age-Related Macular Degeneration: A Secondary Analysis of the ASPREE Randomized Clinical Trial</t>
  </si>
  <si>
    <t>Robman LD, Wolfe R, Woods RL, Thao LTP, Makeyeva GA, Hodgson LAB, Lepham YA, Jachno K, Phung J, Maguire E, Luong H, Trevaks RE, Ward SA, Fitzgerald SM, Orchard SG, Lacaze P, Storey E, Abhayaratna WP, Nelson MR, Guymer RH, McNeil JJ.</t>
  </si>
  <si>
    <t>JAMA Ophthalmol. 2024 Jul 1;142(7):627-635. doi: 10.1001/jamaophthalmol.2024.1584.</t>
  </si>
  <si>
    <t>PMC11117148</t>
  </si>
  <si>
    <t>10.1001/jamaophthalmol.2024.1584</t>
  </si>
  <si>
    <t>Retinal pigment epithelium rips after ranibizumab in neovascular age-related macular degeneration: incidence, risk factors and long-term outcome</t>
  </si>
  <si>
    <t>Guber J, Praveen A, Saeed MU.</t>
  </si>
  <si>
    <t>Klin Monbl Augenheilkd. 2014 Apr;231(4):432-5. doi: 10.1055/s-0034-1368219. Epub 2014 Apr 25.</t>
  </si>
  <si>
    <t>Guber J</t>
  </si>
  <si>
    <t>10.1055/s-0034-1368219</t>
  </si>
  <si>
    <t>The In Vivo Correlation between Retinal Pigment Epithelium Thickness and Quantitative Fundus Autofluorescence in a White Population</t>
  </si>
  <si>
    <t>Cozzi M, Viola F, Belotti M, Cigada M, Cherepanoff S, Staurenghi G, Invernizzi A.</t>
  </si>
  <si>
    <t>Ophthalmol Retina. 2021 Apr;5(4):365-373. doi: 10.1016/j.oret.2020.07.029. Epub 2020 Aug 5.</t>
  </si>
  <si>
    <t>Cozzi M</t>
  </si>
  <si>
    <t>10.1016/j.oret.2020.07.029</t>
  </si>
  <si>
    <t>The Relationship Between Reticular Pseudodrusen and Severity of AMD</t>
  </si>
  <si>
    <t>Kovach JL, Schwartz SG, Agarwal A, Brantley MA, Pan SS, Haines JL, Scott WK, Pericak-Vance MA.</t>
  </si>
  <si>
    <t>Ophthalmology. 2016 Apr;123(4):921-3. doi: 10.1016/j.ophtha.2015.10.036. Epub 2015 Dec 8.</t>
  </si>
  <si>
    <t>Kovach JL</t>
  </si>
  <si>
    <t>PMC4808363</t>
  </si>
  <si>
    <t>NIHMS733646</t>
  </si>
  <si>
    <t>10.1016/j.ophtha.2015.10.036</t>
  </si>
  <si>
    <t>Imaging Suprachoroidal Layer in Exudative Age-Related Macular Degeneration</t>
  </si>
  <si>
    <t>Kim JH, Chang YS, Kim JW, Lee TG, Lew YJ.</t>
  </si>
  <si>
    <t>Curr Eye Res. 2016 May;41(5):715-20. doi: 10.3109/02713683.2015.1056374. Epub 2015 Aug 13.</t>
  </si>
  <si>
    <t>10.3109/02713683.2015.1056374</t>
  </si>
  <si>
    <t>Comparison of spectral-domain and time-domain optical coherence tomography in the detection of neovascular age-related macular degeneration activity</t>
  </si>
  <si>
    <t>Major JC Jr, Wykoff CC, Mariani AF, Chen E, Croft DE, Brown DM.</t>
  </si>
  <si>
    <t>Retina. 2014 Jan;34(1):48-54. doi: 10.1097/IAE.0b013e3182965743.</t>
  </si>
  <si>
    <t>Major JC Jr</t>
  </si>
  <si>
    <t>10.1097/IAE.0b013e3182965743</t>
  </si>
  <si>
    <t>Predictors of sustained intraocular pressure elevation in eyes receiving intravitreal anti-vascular endothelial growth factor therapy</t>
  </si>
  <si>
    <t>Yannuzzi NA, Patel SN, Bhavsar KV, Sugiguchi F, Freund KB.</t>
  </si>
  <si>
    <t>Am J Ophthalmol. 2014 Aug;158(2):319-327.e2. doi: 10.1016/j.ajo.2014.04.029. Epub 2014 May 6.</t>
  </si>
  <si>
    <t>Yannuzzi NA</t>
  </si>
  <si>
    <t>10.1016/j.ajo.2014.04.029</t>
  </si>
  <si>
    <t>[A cross-sectional study of moderate or severe visual impairment and blindness in residents with type 2 diabetes living in Xinjing Town, Shanghai]</t>
  </si>
  <si>
    <t>Bai XL, Xu X, Lu M, He JN, Xu X, Du X, Zhang B, He XG, Lu LN, Zhu JF, Zou HD, Zhao JL.</t>
  </si>
  <si>
    <t>Zhonghua Yan Ke Za Zhi. 2016 Nov 11;52(11):825-830. doi: 10.3760/cma.j.issn.0412-4081.2016.11.005.</t>
  </si>
  <si>
    <t>Bai XL</t>
  </si>
  <si>
    <t>10.3760/cma.j.issn.0412-4081.2016.11.005</t>
  </si>
  <si>
    <t>Nonadherence or Nonpersistence to Intravitreal Injection Therapy for Neovascular Age-Related Macular Degeneration: A Mixed-Methods Systematic Review</t>
  </si>
  <si>
    <t>Okada M, Mitchell P, Finger RP, Eldem B, Talks SJ, Hirst C, Paladini L, Barratt J, Wong TY, Loewenstein A.</t>
  </si>
  <si>
    <t>Ophthalmology. 2021 Feb;128(2):234-247. doi: 10.1016/j.ophtha.2020.07.060. Epub 2020 Aug 5.</t>
  </si>
  <si>
    <t>Okada M</t>
  </si>
  <si>
    <t>PMC7403101</t>
  </si>
  <si>
    <t>10.1016/j.ophtha.2020.07.060</t>
  </si>
  <si>
    <t>The impact of COVID-19 on aflibercept treatment of neovascular AMD in Sweden - data from the Swedish Macula Register</t>
  </si>
  <si>
    <t>Wickman I, Lövestam-Adrian M, Granstam E, Kjellström U, Schroeder M.</t>
  </si>
  <si>
    <t>BMC Ophthalmol. 2024 Jan 30;24(1):49. doi: 10.1186/s12886-024-03326-8.</t>
  </si>
  <si>
    <t>Wickman I</t>
  </si>
  <si>
    <t>PMC10826194</t>
  </si>
  <si>
    <t>10.1186/s12886-024-03326-8</t>
  </si>
  <si>
    <t>Time Trends of Etiologies of Blindness in Israel 2009-2020:Have Methods to Decrease Leading Causes of Blindness Been Exhausted?</t>
  </si>
  <si>
    <t>Israeli A, Peer H, Gleitman I, Falick Y, Mezer E.</t>
  </si>
  <si>
    <t>Am J Ophthalmol. 2022 Aug;240:149-158. doi: 10.1016/j.ajo.2022.03.010. Epub 2022 Mar 12.</t>
  </si>
  <si>
    <t>Israeli A</t>
  </si>
  <si>
    <t>10.1016/j.ajo.2022.03.010</t>
  </si>
  <si>
    <t>PREDICTIVE FACTORS FOR DEVELOPMENT OF NEOVASCULAR AGE-RELATED MACULAR DEGENERATION: A Spectral-Domain Optical Coherence Tomography Study</t>
  </si>
  <si>
    <t>Fragiotta S, Rossi T, Cutini A, Grenga PL, Vingolo EM.</t>
  </si>
  <si>
    <t>Retina. 2018 Feb;38(2):245-252. doi: 10.1097/IAE.0000000000001540.</t>
  </si>
  <si>
    <t>Fragiotta S</t>
  </si>
  <si>
    <t>10.1097/IAE.0000000000001540</t>
  </si>
  <si>
    <t>Multimodal Imaging of Reticular Pseudodrusen in a Population-Based Setting: The Alienor Study</t>
  </si>
  <si>
    <t>Chan H, Cougnard-Grégoire A, Delyfer MN, Combillet F, Rougier MB, Schweitzer C, Dartigues JF, Korobelnik JF, Delcourt C.</t>
  </si>
  <si>
    <t>Invest Ophthalmol Vis Sci. 2016 Jun 1;57(7):3058-65. doi: 10.1167/iovs.16-19487.</t>
  </si>
  <si>
    <t>Chan H</t>
  </si>
  <si>
    <t>10.1167/iovs.16-19487</t>
  </si>
  <si>
    <t>The Common Antidiabetic Drug Metformin Reduces Odds of Developing Age-Related Macular Degeneration</t>
  </si>
  <si>
    <t>Brown EE, Ball JD, Chen Z, Khurshid GS, Prosperi M, Ash JD.</t>
  </si>
  <si>
    <t>Invest Ophthalmol Vis Sci. 2019 Apr 1;60(5):1470-1477. doi: 10.1167/iovs.18-26422.</t>
  </si>
  <si>
    <t>Brown EE</t>
  </si>
  <si>
    <t>PMC6736343</t>
  </si>
  <si>
    <t>10.1167/iovs.18-26422</t>
  </si>
  <si>
    <t>Factors Associated with Recurrence of Age-Related Macular Degeneration after Anti-Vascular Endothelial Growth Factor Treatment: A Retrospective Cohort Study</t>
  </si>
  <si>
    <t>Kuroda Y, Yamashiro K, Miyake M, Yoshikawa M, Nakanishi H, Oishi A, Tamura H, Ooto S, Tsujikawa A, Yoshimura N.</t>
  </si>
  <si>
    <t>Ophthalmology. 2015 Nov;122(11):2303-10. doi: 10.1016/j.ophtha.2015.06.053. Epub 2015 Aug 11.</t>
  </si>
  <si>
    <t>10.1016/j.ophtha.2015.06.053</t>
  </si>
  <si>
    <t>Macular atrophy after aflibercept therapy for neovascular age-related macular degeneration: outcomes of Japanese multicenter study</t>
  </si>
  <si>
    <t>Koizumi H, Yamamoto A, Ogasawara M, Maruko I, Hasegawa T, Itagaki K, Sekiryu T, Okada AA, Iida T.</t>
  </si>
  <si>
    <t>Jpn J Ophthalmol. 2020 Jul;64(4):338-345. doi: 10.1007/s10384-020-00745-0. Epub 2020 May 24.</t>
  </si>
  <si>
    <t>10.1007/s10384-020-00745-0</t>
  </si>
  <si>
    <t>THE RAP STUDY, REPORT 5: REDISCOVERING MACULAR NEOVASCULARIZATION TYPE 3: Multimodal Imaging of Fellow Eyes over 24 months</t>
  </si>
  <si>
    <t>Haj Najeeb B, Deak GG, Mylonas G, Sacu S, Gerendas BS, Schmidt-Erfurth U.</t>
  </si>
  <si>
    <t>Retina. 2022 Mar 1;42(3):485-493. doi: 10.1097/IAE.0000000000003330.</t>
  </si>
  <si>
    <t>PMC8852687</t>
  </si>
  <si>
    <t>10.1097/IAE.0000000000003330</t>
  </si>
  <si>
    <t>MORPHOLOGICAL CHARACTERISTICS AND VISUAL ACUITY OF HIGHLY MYOPIC EYES WITH DIFFERENT SEVERITIES OF MYOPIC MACULOPATHY</t>
  </si>
  <si>
    <t>Zhao X, Ding X, Lyu C, Li S, Liu B, Li T, Sun L, Zhang A, Lu J, Liang X, Jin C, Lu L.</t>
  </si>
  <si>
    <t>Retina. 2020 Mar;40(3):461-467. doi: 10.1097/IAE.0000000000002418.</t>
  </si>
  <si>
    <t>Zhao X</t>
  </si>
  <si>
    <t>10.1097/IAE.0000000000002418</t>
  </si>
  <si>
    <t>Defining Cystoid Macular Degeneration in Diabetic Macular Edema: An OCT-Based Single-center Study</t>
  </si>
  <si>
    <t>Yalçın G, Özdek Ş, Baran Aksakal FN.</t>
  </si>
  <si>
    <t>Turk J Ophthalmol. 2019 Dec 31;49(6):315-322. doi: 10.4274/tjo.galenos.2019.22687.</t>
  </si>
  <si>
    <t>Yalçın G</t>
  </si>
  <si>
    <t>PMC6961082</t>
  </si>
  <si>
    <t>10.4274/tjo.galenos.2019.22687</t>
  </si>
  <si>
    <t>Female reproductive factors and major eye diseases in Asian women -the Singapore Malay Eye Study</t>
    <phoneticPr fontId="18" type="noConversion"/>
  </si>
  <si>
    <t>Lam JS, Tay WT, Aung T, Saw SM, Wong TY.</t>
  </si>
  <si>
    <t>Ophthalmic Epidemiol. 2014 Apr;21(2):92-8. doi: 10.3109/09286586.2014.884602. Epub 2014 Feb 14.</t>
  </si>
  <si>
    <t>Lam JS</t>
  </si>
  <si>
    <t>10.3109/09286586.2014.884602</t>
  </si>
  <si>
    <t>A pharmacoepidemiologic study of ranibizumab and aflibercept use 2013-2016. The Fight Retinal Blindness! Project</t>
  </si>
  <si>
    <t>Barthelmes D, Nguyen V, Walton R, Gillies MC, Daien V; Fight Retinal Blindness Study Group.</t>
  </si>
  <si>
    <t>Graefes Arch Clin Exp Ophthalmol. 2018 Oct;256(10):1839-1846. doi: 10.1007/s00417-018-4061-2. Epub 2018 Jul 27.</t>
  </si>
  <si>
    <t>Barthelmes D</t>
  </si>
  <si>
    <t>10.1007/s00417-018-4061-2</t>
  </si>
  <si>
    <t>Characteristics of Neovascular Age-Related Macular Degeneration in Brazilian Patients</t>
  </si>
  <si>
    <t>Pereira FB, Veloso CE, Kokame GT, Nehemy MB.</t>
  </si>
  <si>
    <t>Ophthalmologica. 2015;234(4):233-42. doi: 10.1159/000439359. Epub 2015 Sep 23.</t>
  </si>
  <si>
    <t>Pereira FB</t>
  </si>
  <si>
    <t>10.1159/000439359</t>
  </si>
  <si>
    <t>Cardiorespiratory fitness and vision loss among young and middle-age U.S. adults</t>
  </si>
  <si>
    <t>Loprinzi PD, Zebardast N, Ramulu PY.</t>
  </si>
  <si>
    <t>Am J Health Promot. 2015 Mar-Apr;29(4):226-9. doi: 10.4278/ajhp.131001-ARB-500. Epub 2014 Apr 9.</t>
  </si>
  <si>
    <t>Am J Health Promot</t>
  </si>
  <si>
    <t>10.4278/ajhp.131001-ARB-500</t>
  </si>
  <si>
    <t>Real-World Results of Aflibercept versus Ranibizumab for the Treatment of Exudative AMD Using a Fixed Regimen</t>
  </si>
  <si>
    <t>Providência J, Rodrigues TM, Oliveira M, Bernardes J, Marques JP, Murta J, Silva R.</t>
  </si>
  <si>
    <t>Biomed Res Int. 2018 Jun 6;2018:9276580. doi: 10.1155/2018/9276580. eCollection 2018.</t>
  </si>
  <si>
    <t>Providência J</t>
  </si>
  <si>
    <t>PMC6011153</t>
  </si>
  <si>
    <t>10.1155/2018/9276580</t>
  </si>
  <si>
    <t>[Eye diseases--an endemic health care problem]</t>
  </si>
  <si>
    <t>Kampik A.</t>
  </si>
  <si>
    <t>MMW Fortschr Med. 2014 Sep 11;156(15):40.</t>
  </si>
  <si>
    <t>Kampik A</t>
  </si>
  <si>
    <t>Long-term effects of intravitreal bevacizumab and aflibercept on intraocular pressure in wet age-related macular degeneration</t>
  </si>
  <si>
    <t>Kähkönen M, Tuuminen R, Aaltonen V.</t>
  </si>
  <si>
    <t>BMC Ophthalmol. 2021 Aug 28;21(1):312. doi: 10.1186/s12886-021-02076-1.</t>
  </si>
  <si>
    <t>Kähkönen M</t>
  </si>
  <si>
    <t>PMC8399828</t>
  </si>
  <si>
    <t>10.1186/s12886-021-02076-1</t>
  </si>
  <si>
    <t>Geographic Atrophy Phenotypes in Subjects of Different Ethnicity: Asia-Pacific Ocular Imaging Society Work Group Report 3</t>
  </si>
  <si>
    <t>Teo KYC, Fujimoto S, Sadda SR, Kokame G, Gomi F, Kim JE, Cheng MFS, Corradetti G, Amornpetchsathaporn A, Chainakul M, Lee WK, Lai TYY, Ruamviboonsuk P, Cheung CMG.</t>
  </si>
  <si>
    <t>Ophthalmol Retina. 2023 Jul;7(7):593-604. doi: 10.1016/j.oret.2022.12.013. Epub 2022 Dec 28.</t>
  </si>
  <si>
    <t>10.1016/j.oret.2022.12.013</t>
  </si>
  <si>
    <t>Adherence to the Mediterranean Diet and Progression to Late Age-Related Macular Degeneration in the Age-Related Eye Disease Studies 1 and 2</t>
  </si>
  <si>
    <t>Keenan TD, Agrón E, Mares J, Clemons TE, van Asten F, Swaroop A, Chew EY; Age-Related Eye Disease Studies (AREDS) 1 and 2 Research Groups.</t>
  </si>
  <si>
    <t>Ophthalmology. 2020 Nov;127(11):1515-1528. doi: 10.1016/j.ophtha.2020.04.030. Epub 2020 Apr 26.</t>
  </si>
  <si>
    <t>10.1016/j.ophtha.2020.04.030</t>
  </si>
  <si>
    <t>10-YEAR FOLLOW-UP OF A SUBCLINICAL CHOROIDAL NEOVASCULAR MEMBRANE IN A PATIENT WITH AGE-RELATED MACULAR DEGENERATION</t>
  </si>
  <si>
    <t>Chen KG, Christakis PG, Chew EY.</t>
  </si>
  <si>
    <t>Retin Cases Brief Rep. 2021 May 1;15(3):207-210. doi: 10.1097/ICB.0000000000000826.</t>
  </si>
  <si>
    <t>Chen KG</t>
  </si>
  <si>
    <t>PMC6465185</t>
  </si>
  <si>
    <t>NIHMS1505058</t>
  </si>
  <si>
    <t>10.1097/ICB.0000000000000826</t>
  </si>
  <si>
    <t>Validation of a prediction algorithm for progression to advanced macular degeneration subtypes</t>
  </si>
  <si>
    <t>Seddon JM, Reynolds R, Yu Y, Rosner B.</t>
  </si>
  <si>
    <t>JAMA Ophthalmol. 2013 Apr;131(4):448-55. doi: 10.1001/jamaophthalmol.2013.2578.</t>
  </si>
  <si>
    <t>PMC6547827</t>
  </si>
  <si>
    <t>NIHMS1021714</t>
  </si>
  <si>
    <t>10.1001/jamaophthalmol.2013.2578</t>
  </si>
  <si>
    <t>Risk factors for breakthrough vitreous hemorrhage after intravitreal anti-VEGF injection in age-related macular degeneration with submacular hemorrhage</t>
  </si>
  <si>
    <t>Shin YI, Sung JY, Sagong M, Lee YH, Jo YJ, Kim JY.</t>
  </si>
  <si>
    <t>Sci Rep. 2018 Jul 12;8(1):10560. doi: 10.1038/s41598-018-28938-1.</t>
  </si>
  <si>
    <t>PMC6043543</t>
  </si>
  <si>
    <t>10.1038/s41598-018-28938-1</t>
  </si>
  <si>
    <t>Sustained Elevation of Intraocular Pressure After Administration of Intravitreal Anti-Vascular Endothelial Growth Factor Agents in Patients With and Without Pseudoexfoliation Syndrome</t>
  </si>
  <si>
    <t>Ucgul AY, Aktas Z, Ozgur A, Cubuk MO, Hasanreisoglu M, Ozdek S, Gurelik G.</t>
  </si>
  <si>
    <t>J Glaucoma. 2020 Oct;29(10):981-988. doi: 10.1097/IJG.0000000000001600.</t>
  </si>
  <si>
    <t>Ucgul AY</t>
  </si>
  <si>
    <t>10.1097/IJG.0000000000001600</t>
  </si>
  <si>
    <t>Maintenance therapy with pegaptanib sodium for neovascular age-related macular degeneration: an exploratory study in Japanese patients (LEVEL-J study)</t>
  </si>
  <si>
    <t>Ishibashi T; LEVEL-J Study Group.</t>
  </si>
  <si>
    <t>Jpn J Ophthalmol. 2013 Sep;57(5):417-23. doi: 10.1007/s10384-013-0255-7. Epub 2013 Jul 17.</t>
  </si>
  <si>
    <t>Ishibashi T</t>
  </si>
  <si>
    <t>10.1007/s10384-013-0255-7</t>
  </si>
  <si>
    <t>Intake of key micronutrients and food groups in patients with late-stage age-related macular degeneration compared with age-sex-matched controls</t>
  </si>
  <si>
    <t>Gopinath B, Liew G, Russell J, Cosatto V, Burlutsky G, Mitchell P.</t>
  </si>
  <si>
    <t>Br J Ophthalmol. 2017 Aug;101(8):1027-1031. doi: 10.1136/bjophthalmol-2016-309490. Epub 2016 Nov 29.</t>
  </si>
  <si>
    <t>10.1136/bjophthalmol-2016-309490</t>
  </si>
  <si>
    <t>Anti-Vascular Endothelial Growth Factor Use and Atrophy in Neovascular Age-Related Macular Degeneration: Systematic Literature Review and Expert Opinion</t>
  </si>
  <si>
    <t>Sadda SR, Guymer R, Monés JM, Tufail A, Jaffe GJ.</t>
  </si>
  <si>
    <t>Ophthalmology. 2020 May;127(5):648-659. doi: 10.1016/j.ophtha.2019.11.010. Epub 2019 Nov 22.</t>
  </si>
  <si>
    <t>10.1016/j.ophtha.2019.11.010</t>
  </si>
  <si>
    <t>Incidence and Risk Factors for Blindness in Adults With Diabetes: The Israeli National Diabetes Registry (INDR)</t>
  </si>
  <si>
    <t>Lutski M, Shohat T, Mery N, Zucker I.</t>
  </si>
  <si>
    <t>Am J Ophthalmol. 2019 Apr;200:57-64. doi: 10.1016/j.ajo.2018.12.008. Epub 2018 Dec 19.</t>
  </si>
  <si>
    <t>Lutski M</t>
  </si>
  <si>
    <t>10.1016/j.ajo.2018.12.008</t>
  </si>
  <si>
    <t>The Prevalence of Eye Injury in the United States, Estimates from a Meta-Analysis</t>
  </si>
  <si>
    <t>Swain T, McGwin G Jr.</t>
  </si>
  <si>
    <t>Ophthalmic Epidemiol. 2020 Jun;27(3):186-193. doi: 10.1080/09286586.2019.1704794. Epub 2019 Dec 17.</t>
  </si>
  <si>
    <t>Swain T</t>
  </si>
  <si>
    <t>10.1080/09286586.2019.1704794</t>
  </si>
  <si>
    <t>Effect of socioeconomic deprivation as determined by the English deprivation deciles on the progression of diabetic retinopathy and maculopathy: a multivariate case-control analysis of 88 910 patients attending a South-East London diabetic eye screening service</t>
  </si>
  <si>
    <t>Giannakis P, Nderitu P, Nunez do Rio JM, Webster L, Mann S, Hopkins D, Cardoso MJ, Modat M, Bergeles C, Jackson TL.</t>
  </si>
  <si>
    <t>Br J Ophthalmol. 2024 May 21;108(5):747-752. doi: 10.1136/bjo-2023-323402.</t>
  </si>
  <si>
    <t>Giannakis P</t>
  </si>
  <si>
    <t>10.1136/bjo-2023-323402</t>
  </si>
  <si>
    <t>Growth of geographic atrophy in the comparison of age-related macular degeneration treatments trials</t>
  </si>
  <si>
    <t>Grunwald JE, Pistilli M, Ying GS, Maguire MG, Daniel E, Martin DF; Comparison of Age-related Macular Degeneration Treatments Trials Research Group.</t>
  </si>
  <si>
    <t>Ophthalmology. 2015 Apr;122(4):809-16. doi: 10.1016/j.ophtha.2014.11.007. Epub 2014 Dec 24.</t>
  </si>
  <si>
    <t>PMC4372487</t>
  </si>
  <si>
    <t>NIHMS642734</t>
  </si>
  <si>
    <t>10.1016/j.ophtha.2014.11.007</t>
  </si>
  <si>
    <t>Dietary Intakes of Eicosapentaenoic Acid and Docosahexaenoic Acid and Risk of Age-Related Macular Degeneration</t>
  </si>
  <si>
    <t>Wu J, Cho E, Giovannucci EL, Rosner BA, Sastry SM, Willett WC, Schaumberg DA.</t>
  </si>
  <si>
    <t>Ophthalmology. 2017 May;124(5):634-643. doi: 10.1016/j.ophtha.2016.12.033. Epub 2017 Jan 30.</t>
  </si>
  <si>
    <t>PMC5401792</t>
  </si>
  <si>
    <t>NIHMS839802</t>
  </si>
  <si>
    <t>10.1016/j.ophtha.2016.12.033</t>
  </si>
  <si>
    <t>Association of age-related macular degeneration with complement activation products, smoking, and single nucleotide polymorphisms in South Carolinians of European and African descent</t>
  </si>
  <si>
    <t>Rohrer B, Frazer-Abel A, Leonard A, Ratnapriya R, Ward T, Pietraszkiewicz A, O'Quinn E, Adams K, Swaroop A, Wolf BJ.</t>
  </si>
  <si>
    <t>Mol Vis. 2019 Feb 8;25:79-92. eCollection 2019.</t>
  </si>
  <si>
    <t>Rohrer B</t>
  </si>
  <si>
    <t>PMC6377374</t>
  </si>
  <si>
    <t>Five-Year Incidence of Myopic Maculopathy in a General Japanese Population: The Hisayama Study</t>
  </si>
  <si>
    <t>Ueda E, Yasuda M, Fujiwara K, Hashimoto S, Ohno-Matsui K, Hata J, Ishibashi T, Ninomiya T, Sonoda KH.</t>
  </si>
  <si>
    <t>JAMA Ophthalmol. 2020 Aug 1;138(8):887-893. doi: 10.1001/jamaophthalmol.2020.2211.</t>
  </si>
  <si>
    <t>Ueda E</t>
  </si>
  <si>
    <t>PMC7317657</t>
  </si>
  <si>
    <t>10.1001/jamaophthalmol.2020.2211</t>
  </si>
  <si>
    <t>Imaging, Genetic, and Demographic Factors Associated With Conversion to Neovascular Age-Related Macular Degeneration: Secondary Analysis of a Randomized Clinical Trial</t>
  </si>
  <si>
    <t>Hallak JA, de Sisternes L, Osborne A, Yaspan B, Rubin DL, Leng T.</t>
  </si>
  <si>
    <t>JAMA Ophthalmol. 2019 Jul 1;137(7):738-744. doi: 10.1001/jamaophthalmol.2019.0868.</t>
  </si>
  <si>
    <t>Hallak JA</t>
  </si>
  <si>
    <t>PMC6487912</t>
  </si>
  <si>
    <t>10.1001/jamaophthalmol.2019.0868</t>
  </si>
  <si>
    <t>Adherence to a Mediterranean Diet and Geographic Atrophy Enlargement Rate: Age-Related Eye Disease Study 2 Report 29</t>
  </si>
  <si>
    <t>Agrón E, Mares J, Chew EY, Keenan TDL; AREDS2 Research Group.</t>
  </si>
  <si>
    <t>Ophthalmol Retina. 2022 Sep;6(9):762-770. doi: 10.1016/j.oret.2022.03.022. Epub 2022 Apr 4.</t>
  </si>
  <si>
    <t>PMC9464676</t>
  </si>
  <si>
    <t>NIHMS1808048</t>
  </si>
  <si>
    <t>10.1016/j.oret.2022.03.022</t>
  </si>
  <si>
    <t>Subgroups and Features of Poor Responders to Anti-Vascular Endothelial Growth Factor Treatment in Eyes with Neovascular Age-Related Macular Degeneration</t>
  </si>
  <si>
    <t>Barış ME, Menteş J, Afrashi F, Nalçaçı S, Akkın C.</t>
  </si>
  <si>
    <t>Turk J Ophthalmol. 2020 Oct 30;50(5):275-282. doi: 10.4274/tjo.galenos.2020.38488.</t>
  </si>
  <si>
    <t>Barış ME</t>
  </si>
  <si>
    <t>PMC7610050</t>
  </si>
  <si>
    <t>10.4274/tjo.galenos.2020.38488</t>
  </si>
  <si>
    <t>KHNANES (2010-2012)</t>
    <phoneticPr fontId="18" type="noConversion"/>
  </si>
  <si>
    <t>Associations between fruit and vegetable, and antioxidant nutrient intake and age-related macular degeneration by smoking status in elderly Korean men</t>
  </si>
  <si>
    <t>Kim EK, Kim H, Vijayakumar A, Kwon O, Chang N.</t>
  </si>
  <si>
    <t>Nutr J. 2017 Dec 4;16(1):77. doi: 10.1186/s12937-017-0301-2.</t>
  </si>
  <si>
    <t>Kim EK</t>
  </si>
  <si>
    <t>Nutr J</t>
  </si>
  <si>
    <t>PMC5715512</t>
  </si>
  <si>
    <t>10.1186/s12937-017-0301-2</t>
  </si>
  <si>
    <t>Introducing Anti-Vascular Endothelial Growth Factor Therapies for AMD Did Not Raise Risk of Myocardial Infarction, Stroke, and Death</t>
  </si>
  <si>
    <t>Yashkin AP, Hahn P, Sloan FA.</t>
  </si>
  <si>
    <t>Ophthalmology. 2016 Oct;123(10):2225-31. doi: 10.1016/j.ophtha.2016.06.053. Epub 2016 Aug 11.</t>
  </si>
  <si>
    <t>Yashkin AP</t>
  </si>
  <si>
    <t>PMC5035597</t>
  </si>
  <si>
    <t>NIHMS800799</t>
  </si>
  <si>
    <t>10.1016/j.ophtha.2016.06.053</t>
  </si>
  <si>
    <t>Changes in Neovascular Lesion Hyperreflectivity After Anti-VEGF Treatment in Age-Related Macular Degeneration: An Integrated Multimodal Imaging Analysis</t>
  </si>
  <si>
    <t>Casalino G, Bandello F, Chakravarthy U.</t>
  </si>
  <si>
    <t>Invest Ophthalmol Vis Sci. 2016 Jul 1;57(9):OCT288-98. doi: 10.1167/iovs.15-18753.</t>
  </si>
  <si>
    <t>Casalino G</t>
  </si>
  <si>
    <t>10.1167/iovs.15-18753</t>
  </si>
  <si>
    <t>Expanding the Mutation Spectrum in ABCA4: Sixty Novel Disease Causing Variants and Their Associated Phenotype in a Large French Stargardt Cohort</t>
  </si>
  <si>
    <t>Nassisi M, Mohand-Saïd S, Dhaenens CM, Boyard F, Démontant V, Andrieu C, Antonio A, Condroyer C, Foussard M, Méjécase C, Eandi CM, Sahel JA, Zeitz C, Audo I.</t>
  </si>
  <si>
    <t>Int J Mol Sci. 2018 Jul 27;19(8):2196. doi: 10.3390/ijms19082196.</t>
  </si>
  <si>
    <t>Nassisi M</t>
  </si>
  <si>
    <t>PMC6121640</t>
  </si>
  <si>
    <t>10.3390/ijms19082196</t>
  </si>
  <si>
    <t>Arab American Eye Study</t>
    <phoneticPr fontId="18" type="noConversion"/>
  </si>
  <si>
    <t>The Burden of and Factors Associated with Age-Related Eye Diseases in Arab American Adults</t>
  </si>
  <si>
    <t>Yaldo LM, Dallo FJ, Ruterbusch J, Schwartz K, Jamil HJ.</t>
  </si>
  <si>
    <t>J Immigr Minor Health. 2022 Oct;24(5):1095-1102. doi: 10.1007/s10903-021-01279-4. Epub 2021 Sep 24.</t>
  </si>
  <si>
    <t>Yaldo LM</t>
  </si>
  <si>
    <t>J Immigr Minor Health</t>
  </si>
  <si>
    <t>10.1007/s10903-021-01279-4</t>
  </si>
  <si>
    <t>Spectral-Domain OCT Analysis of Risk Factors for Macular Atrophy Development in the HARBOR Study for Neovascular Age-Related Macular Degeneration</t>
  </si>
  <si>
    <t>Sadda SR, Abdelfattah NS, Lei J, Shi Y, Marion KM, Morgenthien E, Gune S, Balasubramanian S.</t>
  </si>
  <si>
    <t>Ophthalmology. 2020 Oct;127(10):1360-1370. doi: 10.1016/j.ophtha.2020.03.031. Epub 2020 Apr 2.</t>
  </si>
  <si>
    <t>10.1016/j.ophtha.2020.03.031</t>
  </si>
  <si>
    <t>Screening of ABCA4 Gene in a Chinese Cohort With Stargardt Disease or Cone-Rod Dystrophy With a Report on 85 Novel Mutations</t>
  </si>
  <si>
    <t>Jiang F, Pan Z, Xu K, Tian L, Xie Y, Zhang X, Chen J, Dong B, Li Y.</t>
  </si>
  <si>
    <t>Invest Ophthalmol Vis Sci. 2016 Jan 1;57(1):145-52. doi: 10.1167/iovs.15-18190.</t>
  </si>
  <si>
    <t>Jiang F</t>
  </si>
  <si>
    <t>10.1167/iovs.15-18190</t>
  </si>
  <si>
    <t>The Mediterranean Diet and Age-Related Eye Diseases: A Systematic Review</t>
  </si>
  <si>
    <t>Wu Y, Xie Y, Yuan Y, Xiong R, Hu Y, Ning K, Ha J, Wang W, Han X, He M.</t>
  </si>
  <si>
    <t>Nutrients. 2023 Apr 23;15(9):2043. doi: 10.3390/nu15092043.</t>
  </si>
  <si>
    <t>Wu Y</t>
  </si>
  <si>
    <t>PMC10181476</t>
  </si>
  <si>
    <t>10.3390/nu15092043</t>
  </si>
  <si>
    <t>Clinical and Genetic Characteristics Analysis of Korean Patients with Stargardt Disease Using Targeted Exome Sequencing</t>
  </si>
  <si>
    <t>Sung Y, Choi SW, Shim SH, Song WK.</t>
  </si>
  <si>
    <t>Ophthalmologica. 2019;241(1):38-48. doi: 10.1159/000490073. Epub 2018 Jul 4.</t>
  </si>
  <si>
    <t>Sung Y</t>
  </si>
  <si>
    <t>10.1159/000490073</t>
  </si>
  <si>
    <t>Pattern of vitreo-retinal diseases at University of Gondar tertiary eye care and training center, North-West Ethiopia</t>
  </si>
  <si>
    <t>Abebe D, Tsegaw A.</t>
  </si>
  <si>
    <t>PLoS One. 2022 Apr 21;17(4):e0267425. doi: 10.1371/journal.pone.0267425. eCollection 2022.</t>
  </si>
  <si>
    <t>Abebe D</t>
  </si>
  <si>
    <t>PMC9022795</t>
  </si>
  <si>
    <t>10.1371/journal.pone.0267425</t>
  </si>
  <si>
    <t>Long-term Incidence and Risk Factors of Macular Fibrosis, Macular Atrophy, and Macular Hole in Eyes with Myopic Neovascularization</t>
  </si>
  <si>
    <t>Cicinelli MV, La Franca L, De Felice E, Rabiolo A, Marchese A, Battaglia Parodi M, Introini U, Bandello F.</t>
  </si>
  <si>
    <t>Ophthalmol Retina. 2022 Dec;6(12):1231-1240. doi: 10.1016/j.oret.2022.06.009. Epub 2022 Jun 27.</t>
  </si>
  <si>
    <t>Cicinelli MV</t>
  </si>
  <si>
    <t>10.1016/j.oret.2022.06.009</t>
  </si>
  <si>
    <t>Choroidal Thickness Changes in Age-Related Macular Degeneration and Polypoidal Choroidal Vasculopathy: A 12-Month Prospective Study</t>
  </si>
  <si>
    <t>Ting DS, Ng WY, Ng SR, Tan SP, Yeo IY, Mathur R, Chan CM, Tan AC, Tan GS, Wong TY, Cheung CM.</t>
  </si>
  <si>
    <t>Am J Ophthalmol. 2016 Apr;164:128-36.e1. doi: 10.1016/j.ajo.2015.12.024. Epub 2015 Dec 29.</t>
  </si>
  <si>
    <t>Ting DS</t>
  </si>
  <si>
    <t>10.1016/j.ajo.2015.12.024</t>
  </si>
  <si>
    <t>IMPLICATION OF RECURRENT OR RETAINED FLUID ON OPTICAL COHERENCE TOMOGRAPHY FOR VISUAL ACUITY DURING ACTIVE TREATMENT OF NEOVASCULAR AGE-RELATED MACULAR DEGENERATION WITH A TREAT AND EXTEND PROTOCOL</t>
  </si>
  <si>
    <t>Wickremasinghe SS, Janakan V, Sandhu SS, Amirul-Islam FM, Abedi F, Guymer RH.</t>
  </si>
  <si>
    <t>Retina. 2016 Jul;36(7):1331-9. doi: 10.1097/IAE.0000000000000902.</t>
  </si>
  <si>
    <t>Wickremasinghe SS</t>
  </si>
  <si>
    <t>10.1097/IAE.0000000000000902</t>
  </si>
  <si>
    <t>Visual consequences of refractive errors in the general population</t>
  </si>
  <si>
    <t>Verhoeven VJ, Wong KT, Buitendijk GH, Hofman A, Vingerling JR, Klaver CC.</t>
  </si>
  <si>
    <t>Ophthalmology. 2015 Jan;122(1):101-9. doi: 10.1016/j.ophtha.2014.07.030. Epub 2014 Sep 7.</t>
  </si>
  <si>
    <t>Verhoeven VJ</t>
  </si>
  <si>
    <t>10.1016/j.ophtha.2014.07.030</t>
  </si>
  <si>
    <t>Prevalence of diabetic retinopathy in patients with diabetes in Alexandria and North-West Delta, Egypt</t>
  </si>
  <si>
    <t>Elmassry A, Ahmed ISH, Adly N, Torki M.</t>
  </si>
  <si>
    <t>Int Ophthalmol. 2023 Aug;43(8):2883-2895. doi: 10.1007/s10792-023-02692-4. Epub 2023 Mar 24.</t>
  </si>
  <si>
    <t>Elmassry A</t>
  </si>
  <si>
    <t>PMC10371895</t>
  </si>
  <si>
    <t>10.1007/s10792-023-02692-4</t>
  </si>
  <si>
    <t>Analysis of prognostic and predictive factors in neovascular age-related macular degeneration Kuopio cohort</t>
  </si>
  <si>
    <t>Heloterä H, Siintamo L, Kivinen N, Abrahamsson N, Aaltonen V, Kaarniranta K.</t>
  </si>
  <si>
    <t>Acta Ophthalmol. 2024 Sep;102(6):703-713. doi: 10.1111/aos.16681. Epub 2024 Apr 10.</t>
  </si>
  <si>
    <t>Heloterä H</t>
  </si>
  <si>
    <t>10.1111/aos.16681</t>
  </si>
  <si>
    <t>Association of smoking cessation patterns and untreated smoking with glaucoma, cataract, and macular degeneration: a population-based retrospective study</t>
  </si>
  <si>
    <t>Tseng YT, Huang ST, Wang CH, Wang LY, Kuo YC.</t>
  </si>
  <si>
    <t>Sci Rep. 2024 Jun 26;14(1):14788. doi: 10.1038/s41598-024-65813-8.</t>
  </si>
  <si>
    <t>Tseng YT</t>
  </si>
  <si>
    <t>PMC11208419</t>
  </si>
  <si>
    <t>10.1038/s41598-024-65813-8</t>
  </si>
  <si>
    <t>Association of Age-related Macular Degeneration With Mortality in Patients With Acquired Immunodeficiency Syndrome; Role of Systemic Inflammation</t>
  </si>
  <si>
    <t>Jabs DA, Van Natta ML, Trang G, Jones NG, Milush JM, Cheu R, Klatt NR, Danis RP, Hunt PW.</t>
  </si>
  <si>
    <t>Am J Ophthalmol. 2019 Mar;199:230-237. doi: 10.1016/j.ajo.2018.12.002. Epub 2018 Dec 12.</t>
  </si>
  <si>
    <t>PMC6639058</t>
  </si>
  <si>
    <t>NIHMS1518549</t>
  </si>
  <si>
    <t>10.1016/j.ajo.2018.12.002</t>
  </si>
  <si>
    <t>Early-onset stargardt disease: phenotypic and genotypic characteristics</t>
  </si>
  <si>
    <t>Lambertus S, van Huet RA, Bax NM, Hoefsloot LH, Cremers FP, Boon CJ, Klevering BJ, Hoyng CB.</t>
  </si>
  <si>
    <t>Ophthalmology. 2015 Feb;122(2):335-44. doi: 10.1016/j.ophtha.2014.08.032. Epub 2014 Oct 17.</t>
  </si>
  <si>
    <t>Lambertus S</t>
  </si>
  <si>
    <t>10.1016/j.ophtha.2014.08.032</t>
  </si>
  <si>
    <t>Validation of Esaso Classification of Diabetic Maculopathy</t>
  </si>
  <si>
    <t>Panozzo G, Franzolin E, Giannarelli D, Dalla Mura G, Longo R, Cicinelli MV; ESASO Study Group.</t>
  </si>
  <si>
    <t>Eur J Ophthalmol. 2024 Mar;34(2):497-501. doi: 10.1177/11206721231186649. Epub 2023 Jul 16.</t>
  </si>
  <si>
    <t>Panozzo G</t>
  </si>
  <si>
    <t>10.1177/11206721231186649</t>
  </si>
  <si>
    <t>Association of Mortality with Ocular Diseases and Visual Impairment in the Age-Related Eye Disease Study 2: Age-Related Eye Disease Study 2 Report Number 13</t>
  </si>
  <si>
    <t>Age-Related Eye Disease Study 2 Research Group; Papudesu C, Clemons TE, Agrón E, Chew EY.</t>
  </si>
  <si>
    <t>Ophthalmology. 2018 Apr;125(4):512-521. doi: 10.1016/j.ophtha.2017.10.028. Epub 2017 Nov 16.</t>
  </si>
  <si>
    <t>PMC5866182</t>
  </si>
  <si>
    <t>NIHMS916204</t>
  </si>
  <si>
    <t>10.1016/j.ophtha.2017.10.028</t>
  </si>
  <si>
    <t>COMPLIANCE AND ADHERENCE OF PATIENTS WITH DIABETIC MACULAR EDEMA TO INTRAVITREAL ANTI-VASCULAR ENDOTHELIAL GROWTH FACTOR THERAPY IN DAILY PRACTICE</t>
  </si>
  <si>
    <t>Weiss M, Sim DA, Herold T, Schumann RG, Liegl R, Kern C, Kreutzer T, Schiefelbein J, Rottmann M, Priglinger S, KortUEm KU.</t>
  </si>
  <si>
    <t>Retina. 2018 Dec;38(12):2293-2300. doi: 10.1097/IAE.0000000000001892.</t>
  </si>
  <si>
    <t>Weiss M</t>
  </si>
  <si>
    <t>10.1097/IAE.0000000000001892</t>
  </si>
  <si>
    <t>Quantitative Analysis of OCT for Neovascular Age-Related Macular Degeneration Using Deep Learning</t>
  </si>
  <si>
    <t>Moraes G, Fu DJ, Wilson M, Khalid H, Wagner SK, Korot E, Ferraz D, Faes L, Kelly CJ, Spitz T, Patel PJ, Balaskas K, Keenan TDL, Keane PA, Chopra R.</t>
  </si>
  <si>
    <t>Ophthalmology. 2021 May;128(5):693-705. doi: 10.1016/j.ophtha.2020.09.025. Epub 2020 Sep 24.</t>
  </si>
  <si>
    <t>Moraes G</t>
  </si>
  <si>
    <t>PMC8528155</t>
  </si>
  <si>
    <t>10.1016/j.ophtha.2020.09.025</t>
  </si>
  <si>
    <t>INTRAVITREAL RANIBIZUMAB THERAPY FOR NEOVASCULAR AGE-RELATED MACULAR DEGENERATION AND THE RISK OF STROKE: A National Sample Cohort Study</t>
  </si>
  <si>
    <t>Rim TH, Lee CS, Lee SC, Kim DW, Kim SS.</t>
  </si>
  <si>
    <t>Retina. 2016 Nov;36(11):2166-2174. doi: 10.1097/IAE.0000000000001084.</t>
  </si>
  <si>
    <t>10.1097/IAE.0000000000001084</t>
  </si>
  <si>
    <t>Associations Between β-Peripapillary Atrophy and Reticular Pseudodrusen in Early Age-Related Macular Degeneration</t>
  </si>
  <si>
    <t>Garg A, Blumberg DM, Al-Aswad LA, Oll M, Yzer S, Forbes M, Allikmets RL, Bearelly S.</t>
  </si>
  <si>
    <t>Invest Ophthalmol Vis Sci. 2017 May 1;58(5):2810-2815. doi: 10.1167/iovs.16-20343.</t>
  </si>
  <si>
    <t>Garg A</t>
  </si>
  <si>
    <t>PMC5455172</t>
  </si>
  <si>
    <t>10.1167/iovs.16-20343</t>
  </si>
  <si>
    <t>Progression of Late-Onset Stargardt Disease</t>
  </si>
  <si>
    <t>Lambertus S, Lindner M, Bax NM, Mauschitz MM, Nadal J, Schmid M, Schmitz-Valckenberg S, den Hollander AI, Weber BH, Holz FG, van der Wilt GJ, Fleckenstein M, Hoyng CB; Foveal sparing Atrophy Study Team (FAST).</t>
  </si>
  <si>
    <t>Invest Ophthalmol Vis Sci. 2016 Oct 1;57(13):5186-5191. doi: 10.1167/iovs.16-19833.</t>
  </si>
  <si>
    <t>10.1167/iovs.16-19833</t>
  </si>
  <si>
    <t>Smoking and short-term response to intravitreal anti-Vascular Endothelial Growth Factor injections in neovascular age-related macular degeneration</t>
  </si>
  <si>
    <t>Caspers S, Abramowicz S, Pasteels B, Postelmans L.</t>
  </si>
  <si>
    <t>J Fr Ophtalmol. 2024 Jan;47(1):103955. doi: 10.1016/j.jfo.2023.04.010. Epub 2023 Oct 12.</t>
  </si>
  <si>
    <t>Caspers S</t>
  </si>
  <si>
    <t>10.1016/j.jfo.2023.04.010</t>
  </si>
  <si>
    <t>Combined Fundus Autofluorescence and Near Infrared Reflectance as Prognostic Biomarkers for Visual Acuity in Foveal-Sparing Geographic Atrophy</t>
  </si>
  <si>
    <t>Lindner M, Nadal J, Mauschitz MM, Lüning A, Czauderna J, Pfau M, Schmitz-Valckenberg S, Holz FG, Schmid M, Fleckenstein M.</t>
  </si>
  <si>
    <t>Invest Ophthalmol Vis Sci. 2017 May 1;58(6):BIO61-BIO67. doi: 10.1167/iovs.16-21210.</t>
  </si>
  <si>
    <t>10.1167/iovs.16-21210</t>
  </si>
  <si>
    <t>Wide-field fluorescein angiography in wet age-related macular degeneration</t>
  </si>
  <si>
    <t>Madhusudhan S, Beare N.</t>
  </si>
  <si>
    <t>ScientificWorldJournal. 2014;2014:536161. doi: 10.1155/2014/536161. Epub 2014 Oct 14.</t>
  </si>
  <si>
    <t>Madhusudhan S</t>
  </si>
  <si>
    <t>ScientificWorldJournal</t>
  </si>
  <si>
    <t>PMC4213988</t>
  </si>
  <si>
    <t>10.1155/2014/536161</t>
  </si>
  <si>
    <t>Growth of geographic atrophy on fundus autofluorescence and polymorphisms of CFH, CFB, C3, FHR1-3, and ARMS2 in age-related macular degeneration</t>
  </si>
  <si>
    <t>Caire J, Recalde S, Velazquez-Villoria A, Garcia-Garcia L, Reiter N, Anter J, Fernandez-Robredo P, Alfredo García-Layana; Spanish Multicenter Group on AMD.</t>
  </si>
  <si>
    <t>JAMA Ophthalmol. 2014 May;132(5):528-34. doi: 10.1001/jamaophthalmol.2013.8175.</t>
  </si>
  <si>
    <t>Caire J</t>
  </si>
  <si>
    <t>10.1001/jamaophthalmol.2013.8175</t>
  </si>
  <si>
    <t>Safety and tolerability of ranibizumab in uni/bilateral neovascular age-related macular degeneration: 12-month TWEYEs study</t>
  </si>
  <si>
    <t>Bandello F, Staurenghi G, Ricci F, Midena E, Viola F, Lupieri Sinibaldi T, Colombo L, Peruzzi E, Bassanini S.</t>
  </si>
  <si>
    <t>Br J Ophthalmol. 2020 Jan;104(1):64-73. doi: 10.1136/bjophthalmol-2019-313907. Epub 2019 May 11.</t>
  </si>
  <si>
    <t>PMC6922014</t>
  </si>
  <si>
    <t>10.1136/bjophthalmol-2019-313907</t>
  </si>
  <si>
    <t>The role of social deprivation in severe neovascular age-related macular degeneration</t>
  </si>
  <si>
    <t>Sharma HE, Mathewson PA, Lane M, Shah P, Glover N, Palmer H, Haque MS, Denniston AK, Tsaloumas MD.</t>
  </si>
  <si>
    <t>Br J Ophthalmol. 2014 Dec;98(12):1625-8. doi: 10.1136/bjophthalmol-2014-304959. Epub 2014 Jul 4.</t>
  </si>
  <si>
    <t>Sharma HE</t>
  </si>
  <si>
    <t>10.1136/bjophthalmol-2014-304959</t>
  </si>
  <si>
    <t>Metrics and Acquisition Modes for Fixation Stability as a Visual Function Biomarker</t>
  </si>
  <si>
    <t>Schönbach EM, Ibrahim MA, Kong X, Strauss RW, Muñoz B, Birch DG, Sunness JS, West SK, Scholl HPN.</t>
  </si>
  <si>
    <t>Invest Ophthalmol Vis Sci. 2017 May 1;58(6):BIO268-BIO276. doi: 10.1167/iovs.17-21710.</t>
  </si>
  <si>
    <t>Schönbach EM</t>
  </si>
  <si>
    <t>PMC6733530</t>
  </si>
  <si>
    <t>10.1167/iovs.17-21710</t>
  </si>
  <si>
    <t>Natural course of adult-onset vitelliform lesions in eyes with and without comorbid subretinal drusenoid deposits</t>
  </si>
  <si>
    <t>Wilde C, Awad M, Giannouladis K, Lakshmanan A, Yeung AM, Dua H, Amoaku WMK.</t>
  </si>
  <si>
    <t>Int Ophthalmol. 2020 Jun;40(6):1501-1508. doi: 10.1007/s10792-020-01319-2. Epub 2020 Mar 4.</t>
  </si>
  <si>
    <t>PMC7242264</t>
  </si>
  <si>
    <t>10.1007/s10792-020-01319-2</t>
  </si>
  <si>
    <t>Visual Acuity Change Over 24 Months and Its Association With Foveal Phenotype and Genotype in Individuals With Stargardt Disease: ProgStar Study Report No. 10</t>
  </si>
  <si>
    <t>Kong X, Fujinami K, Strauss RW, Munoz B, West SK, Cideciyan AV, Michaelides M, Ahmed M, Ervin AM, Schönbach E, Cheetham JK, Scholl HPN; ProgStar Study Group.</t>
  </si>
  <si>
    <t>JAMA Ophthalmol. 2018 Aug 1;136(8):920-928. doi: 10.1001/jamaophthalmol.2018.2198.</t>
  </si>
  <si>
    <t>PMC6142940</t>
  </si>
  <si>
    <t>10.1001/jamaophthalmol.2018.2198</t>
  </si>
  <si>
    <t>Association of elevated plasma inflammatory biomarker levels with age-related macular degeneration but not cataract in persons with AIDS</t>
  </si>
  <si>
    <t>Jabs DA, Van Natta ML, Schneider MF, Pak JW, Trang G, Jones NG, Milush J, Hunt PW.</t>
  </si>
  <si>
    <t>AIDS. 2022 Feb 1;36(2):177-184. doi: 10.1097/QAD.0000000000003104.</t>
  </si>
  <si>
    <t>AIDS</t>
  </si>
  <si>
    <t>PMC9153135</t>
  </si>
  <si>
    <t>NIHMS1799373</t>
  </si>
  <si>
    <t>10.1097/QAD.0000000000003104</t>
  </si>
  <si>
    <t>The Multi-Elemental Composition of the Aqueous Humor of Patients Undergoing Cataract Surgery, Suffering from Coexisting Diabetes, Hypertension, or Diabetic Retinopathy</t>
  </si>
  <si>
    <t>Flieger J, Dolar-Szczasny J, Rejdak R, Majerek D, Tatarczak-Michalewska M, Proch J, Blicharska E, Flieger W, Baj J, Niedzielski P.</t>
  </si>
  <si>
    <t>Int J Mol Sci. 2021 Aug 30;22(17):9413. doi: 10.3390/ijms22179413.</t>
  </si>
  <si>
    <t>Flieger J</t>
  </si>
  <si>
    <t>PMC8430749</t>
  </si>
  <si>
    <t>10.3390/ijms22179413</t>
  </si>
  <si>
    <t>Factors affecting prognosis and need for anti-vascular endothelial growth factor injections in wet age-related macular degeneration</t>
  </si>
  <si>
    <t>Kızılay ME, Şengün GD, Esen F, Durmuş E, Oğuz H, Aykut V.</t>
  </si>
  <si>
    <t>Int Ophthalmol. 2024 Jul 4;44(1):312. doi: 10.1007/s10792-024-03243-1.</t>
  </si>
  <si>
    <t>Kızılay ME</t>
  </si>
  <si>
    <t>10.1007/s10792-024-03243-1</t>
  </si>
  <si>
    <t>Fibrovascular pigment epithelial detachment is a risk factor for long-term visual decay in neovascular age-related macular degeneretion</t>
  </si>
  <si>
    <t>Hoerster R, Muether PS, Sitnilska V, Kirchhof B, Fauser S.</t>
  </si>
  <si>
    <t>Retina. 2014 Sep;34(9):1767-73. doi: 10.1097/IAE.0000000000000188.</t>
  </si>
  <si>
    <t>Hoerster R</t>
  </si>
  <si>
    <t>10.1097/IAE.0000000000000188</t>
  </si>
  <si>
    <t>The genetic variant rs4073 A→T of the Interleukin-8 promoter region is associated with the earlier onset of exudative age-related macular degeneration</t>
  </si>
  <si>
    <t>Hautamäki A, Seitsonen S, Holopainen JM, Moilanen JA, Kivioja J, Onkamo P, Järvelä I, Immonen I.</t>
  </si>
  <si>
    <t>Acta Ophthalmol. 2015 Dec;93(8):726-33. doi: 10.1111/aos.12799. Epub 2015 Jul 8.</t>
  </si>
  <si>
    <t>Hautamäki A</t>
  </si>
  <si>
    <t>PMC4758390</t>
  </si>
  <si>
    <t>10.1111/aos.12799</t>
  </si>
  <si>
    <t>Outcomes by Baseline Choroidal Neovascularization Features in Age-Related Macular Degeneration: A Post Hoc Analysis of the VIEW Studies</t>
  </si>
  <si>
    <t>Steinle NC, Du W, Gibson A, Saroj N.</t>
  </si>
  <si>
    <t>Ophthalmol Retina. 2021 Feb;5(2):141-150. doi: 10.1016/j.oret.2020.07.003. Epub 2020 Jul 9.</t>
  </si>
  <si>
    <t>Steinle NC</t>
  </si>
  <si>
    <t>10.1016/j.oret.2020.07.003</t>
  </si>
  <si>
    <t>Geographic chorioretinal atrophy in pseudoxanthoma elasticum</t>
  </si>
  <si>
    <t>Schoenberger SD, Agarwal A.</t>
  </si>
  <si>
    <t>Am J Ophthalmol. 2013 Oct;156(4):715-23. doi: 10.1016/j.ajo.2013.05.034. Epub 2013 Jul 24.</t>
  </si>
  <si>
    <t>Schoenberger SD</t>
  </si>
  <si>
    <t>10.1016/j.ajo.2013.05.034</t>
  </si>
  <si>
    <t>Prevalence and causes of vision loss in China from 1990 to 2019: findings from the Global Burden of Disease Study 2019</t>
  </si>
  <si>
    <t>Xu T, Wang B, Liu H, Wang H, Yin P, Dong W, Li J, Wang YX, Yusufu M, Briant P, Reinig N, Ashbaugh C, Adelson J, Vos T, Bourne R, Wang N, Zhou M.</t>
  </si>
  <si>
    <t>Lancet Public Health. 2020 Dec;5(12):e682-e691. doi: 10.1016/S2468-2667(20)30254-1.</t>
  </si>
  <si>
    <t>Xu T</t>
  </si>
  <si>
    <t>Lancet Public Health</t>
  </si>
  <si>
    <t>10.1016/S2468-2667(20)30254-1</t>
  </si>
  <si>
    <t>Longitudinal Changes of Fixation Location and Stability Within 12 Months in Stargardt Disease: ProgStar Report No. 12</t>
  </si>
  <si>
    <t>Schönbach EM, Strauss RW, Kong X, Muñoz B, Ibrahim MA, Sunness JS, Birch DG, Hahn GA, Nasser F, Zrenner E, Sadda SR, West SK, Scholl HPN; ProgStar Study Group.</t>
  </si>
  <si>
    <t>Am J Ophthalmol. 2018 Sep;193:54-61. doi: 10.1016/j.ajo.2018.06.003. Epub 2018 Jun 8.</t>
  </si>
  <si>
    <t>PMC7083180</t>
  </si>
  <si>
    <t>NIHMS1563340</t>
  </si>
  <si>
    <t>10.1016/j.ajo.2018.06.003</t>
  </si>
  <si>
    <t>Antiplatelet and Anticoagulant Drugs Do Not Affect Visual Outcome in Neovascular Age-Related Macular Degeneration in the BRAMD Trial</t>
  </si>
  <si>
    <t>Buitendijk GHS, Schauwvlieghe AME, Vingerling JR, Schlingemann RO, Klaver CCW; comparing Bevacizumab to Ranibizumab in Age-related macular degeneration (BRAMD) Trial Research Group.</t>
  </si>
  <si>
    <t>Am J Ophthalmol. 2018 Mar;187:130-137. doi: 10.1016/j.ajo.2018.01.003. Epub 2018 Jan 9.</t>
  </si>
  <si>
    <t>10.1016/j.ajo.2018.01.003</t>
  </si>
  <si>
    <t>Predictors of Response to Intravitreal Anti-Vascular Endothelial Growth Factor Treatment of Age-Related Macular Degeneration</t>
  </si>
  <si>
    <t>Shah AR, Williams S, Baumal CR, Rosner B, Duker JS, Seddon JM.</t>
  </si>
  <si>
    <t>Am J Ophthalmol. 2016 Mar;163:154-166.e8. doi: 10.1016/j.ajo.2015.11.033. Epub 2015 Dec 15.</t>
  </si>
  <si>
    <t>Shah AR</t>
  </si>
  <si>
    <t>PMC6609150</t>
  </si>
  <si>
    <t>NIHMS1531096</t>
  </si>
  <si>
    <t>10.1016/j.ajo.2015.11.033</t>
  </si>
  <si>
    <t>[Analysis of Anti-VEGF Intravitreal Injection Treatment in Clinical Practice]</t>
  </si>
  <si>
    <t>Bouws J, Pauleikhoff D, Lemmen KD, Heimes B, Adolphs C.</t>
  </si>
  <si>
    <t>Klin Monbl Augenheilkd. 2016 Sep;233(9):1049-55. doi: 10.1055/s-0042-107153. Epub 2016 Aug 1.</t>
  </si>
  <si>
    <t>Bouws J</t>
  </si>
  <si>
    <t>10.1055/s-0042-107153</t>
  </si>
  <si>
    <t>Novel RP1L1 Variants and Genotype-Photoreceptor Microstructural Phenotype Associations in Cohort of Japanese Patients With Occult Macular Dystrophy</t>
  </si>
  <si>
    <t>Fujinami K, Kameya S, Kikuchi S, Ueno S, Kondo M, Hayashi T, Shinoda K, Machida S, Kuniyoshi K, Kawamura Y, Akahori M, Yoshitake K, Katagiri S, Nakanishi A, Sakuramoto H, Ozawa Y, Tsubota K, Yamaki K, Mizota A, Terasaki H, Miyake Y, Iwata T, Tsunoda K.</t>
  </si>
  <si>
    <t>Invest Ophthalmol Vis Sci. 2016 Sep 1;57(11):4837-46. doi: 10.1167/iovs.16-19670.</t>
  </si>
  <si>
    <t>Fujinami K</t>
  </si>
  <si>
    <t>10.1167/iovs.16-19670</t>
  </si>
  <si>
    <t>Association of Intravitreal Anti-Vascular Endothelial Growth Factor Therapy With Risk of Stroke, Myocardial Infarction, and Death in Patients With Exudative Age-Related Macular Degeneration</t>
  </si>
  <si>
    <t>Dalvin LA, Starr MR, AbouChehade JE, Damento GM, Garcia M, Shah SM, Hodge DO, Meissner I, Bakri SJ, Iezzi R.</t>
  </si>
  <si>
    <t>JAMA Ophthalmol. 2019 May 1;137(5):483-490. doi: 10.1001/jamaophthalmol.2018.6891.</t>
  </si>
  <si>
    <t>Dalvin LA</t>
  </si>
  <si>
    <t>PMC6512306</t>
  </si>
  <si>
    <t>10.1001/jamaophthalmol.2018.6891</t>
  </si>
  <si>
    <t>The Common ABCA4 Variant p.Asn1868Ile Shows Nonpenetrance and Variable Expression of Stargardt Disease When Present in trans With Severe Variants</t>
  </si>
  <si>
    <t>Runhart EH, Sangermano R, Cornelis SS, Verheij JBGM, Plomp AS, Boon CJF, Lugtenberg D, Roosing S, Bax NM, Blokland EAW, Jacobs-Camps MHM, van der Velde-Visser SD, Pott JR, Rohrschneider K, Thiadens AAHJ, Klaver CCW, van den Born LI, Hoyng CB, Cremers FPM.</t>
  </si>
  <si>
    <t>Invest Ophthalmol Vis Sci. 2018 Jul 2;59(8):3220-3231. doi: 10.1167/iovs.18-23881.</t>
  </si>
  <si>
    <t>Runhart EH</t>
  </si>
  <si>
    <t>10.1167/iovs.18-23881</t>
  </si>
  <si>
    <t>Loss to Follow-up in Patients with Neovascular Age-Related Macular Degeneration Treated with Anti-VEGF Therapy in the United States in the IRIS® Registry</t>
  </si>
  <si>
    <t>Khurana RN, Li C, Lum F.</t>
  </si>
  <si>
    <t>Ophthalmology. 2023 Jul;130(7):672-683. doi: 10.1016/j.ophtha.2023.02.021. Epub 2023 Feb 28.</t>
  </si>
  <si>
    <t>10.1016/j.ophtha.2023.02.021</t>
  </si>
  <si>
    <t>Funduscopic results after 4-year follow-up treatment with ranibizumab for age-related macular degeneration in a region of Spain</t>
  </si>
  <si>
    <t>Coco RM, Sanabria MR, Castrejon M, Lopez-Galvez MI, Monje-Fernandez L, Fernandez-Munoz M, Anton A, de Juan-Marcos L, Villaron-Alvarez S, Fernandez I.</t>
  </si>
  <si>
    <t>BMC Ophthalmol. 2014 Nov 22;14:138. doi: 10.1186/1471-2415-14-138.</t>
  </si>
  <si>
    <t>PMC4251670</t>
  </si>
  <si>
    <t>10.1186/1471-2415-14-138</t>
  </si>
  <si>
    <t>OCT Risk Factors for Development of Late Age-Related Macular Degeneration in the Fellow Eyes of Patients Enrolled in the HARBOR Study</t>
  </si>
  <si>
    <t>Nassisi M, Lei J, Abdelfattah NS, Karamat A, Balasubramanian S, Fan W, Uji A, Marion KM, Baker K, Huang X, Morgenthien E, Sadda SR.</t>
  </si>
  <si>
    <t>Ophthalmology. 2019 Dec;126(12):1667-1674. doi: 10.1016/j.ophtha.2019.05.016. Epub 2019 May 29.</t>
  </si>
  <si>
    <t>10.1016/j.ophtha.2019.05.016</t>
  </si>
  <si>
    <t>Stargardt disease: monitoring incidence and diagnostic trends in the Netherlands using a nationwide disease registry</t>
  </si>
  <si>
    <t>Runhart EH, Dhooge P, Meester-Smoor M, Pas J, Pott JWR, van Leeuwen R, Kroes HY, Bergen AA, de Jong-Hesse Y, Thiadens AA, van Schooneveld MJ, van Genderen M, Boon C, Klaver C, van den Born LI, Cremers FPM, Hoyng CB.</t>
  </si>
  <si>
    <t>Acta Ophthalmol. 2022 Jun;100(4):395-402. doi: 10.1111/aos.14996. Epub 2021 Aug 25.</t>
  </si>
  <si>
    <t>PMC9291619</t>
  </si>
  <si>
    <t>10.1111/aos.14996</t>
  </si>
  <si>
    <t>DeepSeeNet: A Deep Learning Model for Automated Classification of Patient-based Age-related Macular Degeneration Severity from Color Fundus Photographs</t>
  </si>
  <si>
    <t>Peng Y, Dharssi S, Chen Q, Keenan TD, Agrón E, Wong WT, Chew EY, Lu Z.</t>
  </si>
  <si>
    <t>Ophthalmology. 2019 Apr;126(4):565-575. doi: 10.1016/j.ophtha.2018.11.015. Epub 2018 Nov 22.</t>
  </si>
  <si>
    <t>Peng Y</t>
  </si>
  <si>
    <t>PMC6435402</t>
  </si>
  <si>
    <t>NIHMS1513228</t>
  </si>
  <si>
    <t>10.1016/j.ophtha.2018.11.015</t>
  </si>
  <si>
    <t>Association between choroidal thickness and the response to intravitreal ranibizumab injection in age-related macular degeneration</t>
  </si>
  <si>
    <t>Shin JY, Kwon KY, Byeon SH.</t>
  </si>
  <si>
    <t>Acta Ophthalmol. 2015 Sep;93(6):524-32. doi: 10.1111/aos.12653. Epub 2015 Jan 11.</t>
  </si>
  <si>
    <t>Shin JY</t>
  </si>
  <si>
    <t>10.1111/aos.12653</t>
  </si>
  <si>
    <t>Causes of Blindness in the Adult Population in Somalia</t>
  </si>
  <si>
    <t>Kalaycı M.</t>
  </si>
  <si>
    <t>Turk J Ophthalmol. 2020 Oct 30;50(5):288-292. doi: 10.4274/tjo.galenos.2020.82504.</t>
  </si>
  <si>
    <t>Kalaycı M</t>
  </si>
  <si>
    <t>PMC7610056</t>
  </si>
  <si>
    <t>10.4274/tjo.galenos.2020.82504</t>
  </si>
  <si>
    <t>Plasma long-chain omega-3 polyunsaturated fatty acids and macular pigment in subjects with family history of age-related macular degeneration: the Limpia Study</t>
  </si>
  <si>
    <t>Merle BMJ, Buaud B, Korobelnik JF, Bron A, Delyfer MN, Rougier MB, Savel H, Vaysse C, Creuzot-Garcher C, Delcourt C.</t>
  </si>
  <si>
    <t>Acta Ophthalmol. 2017 Dec;95(8):e763-e769. doi: 10.1111/aos.13408. Epub 2017 Mar 8.</t>
  </si>
  <si>
    <t>10.1111/aos.13408</t>
  </si>
  <si>
    <t>Factors influencing the exudation recurrence after cataract surgery in patients previously treated with anti-vascular endothelial growth factor for exudative age-related macular degeneration</t>
  </si>
  <si>
    <t>Lee TG, Kim JH, Chang YS, Kim CG, Kim JW.</t>
  </si>
  <si>
    <t>Graefes Arch Clin Exp Ophthalmol. 2014 Oct;252(10):1573-9. doi: 10.1007/s00417-014-2624-4. Epub 2014 Apr 11.</t>
  </si>
  <si>
    <t>Lee TG</t>
  </si>
  <si>
    <t>10.1007/s00417-014-2624-4</t>
  </si>
  <si>
    <t>Real-world visual acuity outcomes between ranibizumab and aflibercept in treatment of neovascular AMD in a large US data set</t>
  </si>
  <si>
    <t>Lotery A, Griner R, Ferreira A, Milnes F, Dugel P.</t>
  </si>
  <si>
    <t>Eye (Lond). 2017 Dec;31(12):1697-1706. doi: 10.1038/eye.2017.143. Epub 2017 Jul 21.</t>
  </si>
  <si>
    <t>PMC5733295</t>
  </si>
  <si>
    <t>10.1038/eye.2017.143</t>
  </si>
  <si>
    <t>Factors associated with the development of exudation in treatment-naive eyes with nonexudative macular neovascularization</t>
  </si>
  <si>
    <t>Cho HJ, Kim M, Kim J, Yoon I, Park S, Kim CG.</t>
  </si>
  <si>
    <t>Graefes Arch Clin Exp Ophthalmol. 2024 Jul;262(7):2073-2082. doi: 10.1007/s00417-024-06384-2. Epub 2024 Feb 13.</t>
  </si>
  <si>
    <t>10.1007/s00417-024-06384-2</t>
  </si>
  <si>
    <t>Automated Quantitative Assessment of Retinal Fluid Volumes as Important Biomarkers in Neovascular Age-Related Macular Degeneration</t>
  </si>
  <si>
    <t>Keenan TDL, Chakravarthy U, Loewenstein A, Chew EY, Schmidt-Erfurth U.</t>
  </si>
  <si>
    <t>Am J Ophthalmol. 2021 Apr;224:267-281. doi: 10.1016/j.ajo.2020.12.012. Epub 2021 Feb 15.</t>
  </si>
  <si>
    <t>PMC8058226</t>
  </si>
  <si>
    <t>NIHMS1658958</t>
  </si>
  <si>
    <t>10.1016/j.ajo.2020.12.012</t>
  </si>
  <si>
    <t>Three new genetic loci (R1210C in CFH, variants in COL8A1 and RAD51B) are independently related to progression to advanced macular degeneration</t>
  </si>
  <si>
    <t>PLoS One. 2014 Jan 31;9(1):e87047. doi: 10.1371/journal.pone.0087047. eCollection 2014.</t>
  </si>
  <si>
    <t>PMC3909074</t>
  </si>
  <si>
    <t>10.1371/journal.pone.0087047</t>
  </si>
  <si>
    <t>INTERNATIONAL IMPACT OF THE COVID-19 PANDEMIC LOCKDOWN ON INTRAVITREAL THERAPY OUTCOMES: Fight Retinal Blindness Registry</t>
  </si>
  <si>
    <t>Zarranz-Ventura J, Nguyen V, Creuzot-Garcher C, Verbraak F, O Toole L, Invernizzi A, Viola F, Squirrel D, Barthelmes D, Gillies MC; from the FRB International committee.</t>
  </si>
  <si>
    <t>Retina. 2022 Apr 1;42(4):616-627. doi: 10.1097/IAE.0000000000003368.</t>
  </si>
  <si>
    <t>Zarranz-Ventura J</t>
  </si>
  <si>
    <t>10.1097/IAE.0000000000003368</t>
  </si>
  <si>
    <t>Quantitative comparison of macular segmentation performance using identical retinal regions across multiple spectral-domain optical coherence tomography instruments</t>
  </si>
  <si>
    <t>Waldstein SM, Gerendas BS, Montuoro A, Simader C, Schmidt-Erfurth U.</t>
  </si>
  <si>
    <t>Br J Ophthalmol. 2015 Jun;99(6):794-800. doi: 10.1136/bjophthalmol-2014-305573. Epub 2015 Jan 6.</t>
  </si>
  <si>
    <t>Waldstein SM</t>
  </si>
  <si>
    <t>10.1136/bjophthalmol-2014-305573</t>
  </si>
  <si>
    <t>Association of the del443ins54 at the ARMS2 locus in Indian and Australian cohorts with age-related macular degeneration</t>
  </si>
  <si>
    <t>Kaur I, Cantsilieris S, Katta S, Richardson AJ, Schache M, Pappuru RR, Narayanan R, Mathai A, Majji AB, Tindill N, Guymer RH, Chakrabarti S, Baird PN.</t>
  </si>
  <si>
    <t>Mol Vis. 2013 Apr 5;19:822-8. Print 2013.</t>
  </si>
  <si>
    <t>Kaur I</t>
  </si>
  <si>
    <t>PMC3626282</t>
  </si>
  <si>
    <t>Antidepressant medication and ocular factors in association with the need for anti-VEGF retreatment in neovascular age-related macular degeneration</t>
  </si>
  <si>
    <t>Mantel I, Zola M, Mir O, Gaillard R, Behar-Cohen F.</t>
  </si>
  <si>
    <t>Br J Ophthalmol. 2019 Jun;103(6):811-815. doi: 10.1136/bjophthalmol-2018-312318. Epub 2018 Jul 20.</t>
  </si>
  <si>
    <t>Mantel I</t>
  </si>
  <si>
    <t>PMC6582817</t>
  </si>
  <si>
    <t>10.1136/bjophthalmol-2018-312318</t>
  </si>
  <si>
    <t>Correlation between genetic and environmental risk factors for age-related macular degeneration in Brazilian patients</t>
  </si>
  <si>
    <t>Rim PHH, de Vasconcellos JPC, de Melo MB, Medina FMC, Sacconi DPD, Lana TP, Hirata FE, Magna LA, Marques-de-Faria AP.</t>
  </si>
  <si>
    <t>PLoS One. 2022 Jun 3;17(6):e0268795. doi: 10.1371/journal.pone.0268795. eCollection 2022.</t>
  </si>
  <si>
    <t>Rim PHH</t>
  </si>
  <si>
    <t>PMC9165864</t>
  </si>
  <si>
    <t>10.1371/journal.pone.0268795</t>
  </si>
  <si>
    <t>INCREASED INCIDENCE OF CUTANEOUS KERATINOCYTIC AND MELANOCYTIC MALIGNANCIES IN PATIENTS WITH AGE-RELATED MACULAR DEGENERATION</t>
  </si>
  <si>
    <t>Shah SM, Starr MR, Dalvin LA, Comfere NI, AbouChehade JE, Hodge DO, Iezzi R, Bakri SJ.</t>
  </si>
  <si>
    <t>Retina. 2020 May;40(5):857-865. doi: 10.1097/IAE.0000000000002506.</t>
  </si>
  <si>
    <t>PMC8210636</t>
  </si>
  <si>
    <t>NIHMS1680198</t>
  </si>
  <si>
    <t>10.1097/IAE.0000000000002506</t>
  </si>
  <si>
    <t>Clinical and molecular analysis of Stargardt disease with preserved foveal structure and function</t>
  </si>
  <si>
    <t>Fujinami K, Sergouniotis PI, Davidson AE, Wright G, Chana RK, Tsunoda K, Tsubota K, Egan CA, Robson AG, Moore AT, Holder GE, Michaelides M, Webster AR.</t>
  </si>
  <si>
    <t>Am J Ophthalmol. 2013 Sep;156(3):487-501.e1. doi: 10.1016/j.ajo.2013.05.003.</t>
  </si>
  <si>
    <t>10.1016/j.ajo.2013.05.003</t>
  </si>
  <si>
    <t>Recent trends in anti-vascular endothelial growth factor intravitreal injections: a large claims database study in Japan</t>
  </si>
  <si>
    <t>Hashimoto Y, Okada A, Matsui H, Yasunaga H, Aihara M, Obata R.</t>
  </si>
  <si>
    <t>Jpn J Ophthalmol. 2023 Jan;67(1):109-118. doi: 10.1007/s10384-022-00969-2. Epub 2022 Dec 12.</t>
  </si>
  <si>
    <t>Hashimoto Y</t>
  </si>
  <si>
    <t>PMC9742668</t>
  </si>
  <si>
    <t>10.1007/s10384-022-00969-2</t>
  </si>
  <si>
    <t>THE EXPANDING CLINICAL SPECTRUM OF CHOROIDAL EXCAVATION IN MACULAR DYSTROPHIES</t>
  </si>
  <si>
    <t>Battaglia Parodi M, Casalino G, Iacono P, Introini U, Adamyan T, Bandello F.</t>
  </si>
  <si>
    <t>Retina. 2018 Oct;38(10):2030-2034. doi: 10.1097/IAE.0000000000001805.</t>
  </si>
  <si>
    <t>10.1097/IAE.0000000000001805</t>
  </si>
  <si>
    <t>Recurrence Rate of Choroidal Neovascularization in Neovascular Age-Related Macular Degeneration Managed with a Treat-Extend-Stop Protocol</t>
  </si>
  <si>
    <t>Adrean SD, Chaili S, Grant S, Pirouz A.</t>
  </si>
  <si>
    <t>Ophthalmol Retina. 2018 Mar;2(3):225-230. doi: 10.1016/j.oret.2017.07.009. Epub 2017 Sep 28.</t>
  </si>
  <si>
    <t>Adrean SD</t>
  </si>
  <si>
    <t>10.1016/j.oret.2017.07.009</t>
  </si>
  <si>
    <t>Risk Factors and Disease Course for Blood-Brain Barrier Disruption-Associated Maculopathy</t>
  </si>
  <si>
    <t>Simonett JM, Skalet AH, Lujan BJ, Neuwelt EA, Ambady P, Lin P.</t>
  </si>
  <si>
    <t>JAMA Ophthalmol. 2021 Feb 1;139(2):143-149. doi: 10.1001/jamaophthalmol.2020.5329.</t>
  </si>
  <si>
    <t>Simonett JM</t>
  </si>
  <si>
    <t>PMC7716256</t>
  </si>
  <si>
    <t>10.1001/jamaophthalmol.2020.5329</t>
  </si>
  <si>
    <t>Intravitreal Anti-VEGF Injections Reduce Aqueous Outflow Facility in Patients With Neovascular Age-Related Macular Degeneration</t>
  </si>
  <si>
    <t>Wen JC, Reina-Torres E, Sherwood JM, Challa P, Liu KC, Li G, Chang JY, Cousins SW, Schuman SG, Mettu PS, Stamer WD, Overby DR, Allingham RR.</t>
  </si>
  <si>
    <t>Invest Ophthalmol Vis Sci. 2017 Mar 1;58(3):1893-1898. doi: 10.1167/iovs.16-20786.</t>
  </si>
  <si>
    <t>Wen JC</t>
  </si>
  <si>
    <t>PMC6022414</t>
  </si>
  <si>
    <t>10.1167/iovs.16-20786</t>
  </si>
  <si>
    <t>Serum and Macular Carotenoids in Relation to Retinal Vessel Caliber Fifteen Years Later, in the Second Carotenoids in Age-Related Eye Disease Study</t>
  </si>
  <si>
    <t>Lawler T, Korger J, Liu Y, Liu Z, Pak JW, Barrett N, Blodi B, Domalpally A, Johnson E, Wallace R, Mares JA; Carotenoids in Age-Related Eye Disease Study Investigators.</t>
  </si>
  <si>
    <t>Invest Ophthalmol Vis Sci. 2021 Jul 1;62(9):20. doi: 10.1167/iovs.62.9.20.</t>
  </si>
  <si>
    <t>Lawler T</t>
  </si>
  <si>
    <t>PMC8288049</t>
  </si>
  <si>
    <t>10.1167/iovs.62.9.20</t>
  </si>
  <si>
    <t>SINGLE INJECTION RESPONSE TO ANTIVASCULAR ENDOTHELIAL GROWTH FACTOR AGENTS IN PATIENTS WITH WET AGE-RELATED MACULAR DEGENERATION: Incidence and Characteristics</t>
  </si>
  <si>
    <t>Bilgic A, Kodjikian L, Mathis T, Sudhalkar AA, Vasavada SA, Bhojwani DM.</t>
  </si>
  <si>
    <t>Retina. 2021 Sep 1;41(9):1901-1910. doi: 10.1097/IAE.0000000000003106.</t>
  </si>
  <si>
    <t>Bilgic A</t>
  </si>
  <si>
    <t>10.1097/IAE.0000000000003106</t>
  </si>
  <si>
    <t>DIFFERENCES IN THE PROGRESSION BETWEEN MYOPIC MACULOSCHISIS EYES WITH AND WITHOUT MACULAR DETACHMENT IN THE NATURAL COURSE OF THE DISEASE: A Retrospective Longitudinal Study Based on the New Myopic Traction Maculopathy Staging System</t>
  </si>
  <si>
    <t>Li J, Lian P, Huang X, Liu B, Chen S, Lu L.</t>
  </si>
  <si>
    <t>Retina. 2024 Apr 1;44(4):601-609. doi: 10.1097/IAE.0000000000004017.</t>
  </si>
  <si>
    <t>10.1097/IAE.0000000000004017</t>
  </si>
  <si>
    <t>Treatment burden on patients receiving intravitreal anti-VEGF for wet age-related macular degeneration</t>
  </si>
  <si>
    <t>Vinge E, Bro T.</t>
  </si>
  <si>
    <t>Acta Ophthalmol. 2024 Jun;102(4):478-482. doi: 10.1111/aos.15783. Epub 2023 Oct 6.</t>
  </si>
  <si>
    <t>Vinge E</t>
  </si>
  <si>
    <t>10.1111/aos.15783</t>
  </si>
  <si>
    <t>Rare Genetic Variants in Complement Factor I Lead to Low FI Plasma Levels Resulting in Increased Risk of Age-Related Macular Degeneration</t>
  </si>
  <si>
    <t>Hallam TM, Marchbank KJ, Harris CL, Osmond C, Shuttleworth VG, Griffiths H, Cree AJ, Kavanagh D, Lotery AJ.</t>
  </si>
  <si>
    <t>Invest Ophthalmol Vis Sci. 2020 Jun 3;61(6):18. doi: 10.1167/iovs.61.6.18.</t>
  </si>
  <si>
    <t>Hallam TM</t>
  </si>
  <si>
    <t>PMC7415286</t>
  </si>
  <si>
    <t>10.1167/iovs.61.6.18</t>
  </si>
  <si>
    <t>Observational study of clinical characteristics of dome-shaped macula in Chinese Han with high myopia at Zhongshan Ophthalmic Centre</t>
  </si>
  <si>
    <t>Zhao X, Ding X, Lyu C, Li S, Lian Y, Chen X, Tanumiharjo S, Zhang A, Lu J, Liang X, Jin C, Lu L.</t>
  </si>
  <si>
    <t>BMJ Open. 2018 Dec 22;8(12):e021887. doi: 10.1136/bmjopen-2018-021887.</t>
  </si>
  <si>
    <t>PMC6318533</t>
  </si>
  <si>
    <t>10.1136/bmjopen-2018-021887</t>
  </si>
  <si>
    <t>Pachychoroid neovasculopathy and age-related macular degeneration</t>
  </si>
  <si>
    <t>Miyake M, Ooto S, Yamashiro K, Takahashi A, Yoshikawa M, Akagi-Kurashige Y, Ueda-Arakawa N, Oishi A, Nakanishi H, Tamura H, Tsujikawa A, Yoshimura N.</t>
  </si>
  <si>
    <t>Sci Rep. 2015 Nov 6;5:16204. doi: 10.1038/srep16204.</t>
  </si>
  <si>
    <t>PMC4635432</t>
  </si>
  <si>
    <t>10.1038/srep16204</t>
  </si>
  <si>
    <t>Risk Factors for Discontinuation of Treatment for Neovascular Age-Related Macular Degeneration</t>
  </si>
  <si>
    <t>Westborg I, Rosso A.</t>
  </si>
  <si>
    <t>Ophthalmic Epidemiol. 2018 Apr;25(2):176-182. doi: 10.1080/09286586.2017.1397701. Epub 2017 Nov 13.</t>
  </si>
  <si>
    <t>10.1080/09286586.2017.1397701</t>
  </si>
  <si>
    <t>Onset of Retinal Pigment Epithelium Atrophy Subsequent to Anti-VEGF Therapy in Patients with Neovascular Age-Related Macular Degeneration</t>
  </si>
  <si>
    <t>Sitnilska V, Altay L, Enders P, Hermann M, Muether PS, Fauser S.</t>
  </si>
  <si>
    <t>Ophthalmologica. 2019;241(3):154-160. doi: 10.1159/000492924. Epub 2018 Oct 10.</t>
  </si>
  <si>
    <t>Sitnilska V</t>
  </si>
  <si>
    <t>10.1159/000492924</t>
  </si>
  <si>
    <t>A Retrospective Study of Causes of Low Vision in Saud Arabia, A Case of Eye World Medical Complex in Riyadh</t>
  </si>
  <si>
    <t>Z Alotaibi A.</t>
  </si>
  <si>
    <t>Glob J Health Sci. 2015 Oct 20;8(5):305-10. doi: 10.5539/gjhs.v8n5p205.</t>
  </si>
  <si>
    <t>Z Alotaibi A</t>
  </si>
  <si>
    <t>Glob J Health Sci</t>
  </si>
  <si>
    <t>PMC4877228</t>
  </si>
  <si>
    <t>10.5539/gjhs.v8n5p205</t>
  </si>
  <si>
    <t>Topographic analysis of local OCT biomarkers which predict progression to atrophy in age-related macular degeneration</t>
  </si>
  <si>
    <t>Manafi N, Mahmoudi A, Emamverdi M, Corradetti G, Corona ST, Wykoff CC, Sadda SR.</t>
  </si>
  <si>
    <t>Graefes Arch Clin Exp Ophthalmol. 2024 Jul;262(7):2083-2091. doi: 10.1007/s00417-024-06389-x. Epub 2024 Feb 1.</t>
  </si>
  <si>
    <t>Manafi N</t>
  </si>
  <si>
    <t>PMC11222249</t>
  </si>
  <si>
    <t>10.1007/s00417-024-06389-x</t>
  </si>
  <si>
    <t>Double-dose investigation of aflibercept in neovascular age-related macular degeneration (DIANA): a real-world study</t>
  </si>
  <si>
    <t>Zhang M, Liu X, Gong Y, Qian T, Zhou H, Wang Y, Wu J, Sun X, Yu S.</t>
  </si>
  <si>
    <t>BMC Ophthalmol. 2024 May 17;24(1):215. doi: 10.1186/s12886-024-03476-9.</t>
  </si>
  <si>
    <t>Zhang M</t>
  </si>
  <si>
    <t>PMC11100152</t>
  </si>
  <si>
    <t>10.1186/s12886-024-03476-9</t>
  </si>
  <si>
    <t>Drusen and Age-Related Scattered Hypofluorescent Spots on Late-Phase Indocyanine Green Angiography, a Candidate Correlate of Lipid Accumulation</t>
  </si>
  <si>
    <t>Chen L, Zhang X, Li M, Gan Y, Wen F.</t>
  </si>
  <si>
    <t>Invest Ophthalmol Vis Sci. 2018 Oct 1;59(12):5237-5245. doi: 10.1167/iovs.18-25124.</t>
  </si>
  <si>
    <t>10.1167/iovs.18-25124</t>
  </si>
  <si>
    <t>Optical coherence tomography-based ranibizumab monotherapy for retinal angiomatous proliferation in Korean patients</t>
  </si>
  <si>
    <t>Shin JY, Yu HG.</t>
  </si>
  <si>
    <t>Retina. 2014 Dec;34(12):2359-66. doi: 10.1097/IAE.0000000000000225.</t>
  </si>
  <si>
    <t>10.1097/IAE.0000000000000225</t>
  </si>
  <si>
    <t>Trends in age-related macular degeneration management in Singapore</t>
  </si>
  <si>
    <t>Ng WY, Cheung CM, Mathur R, Chan CM, Yeo IY, Wong E, Lee SY, Loh BK, Wong D, Wong TY.</t>
  </si>
  <si>
    <t>Optom Vis Sci. 2014 Aug;91(8):872-7. doi: 10.1097/OPX.0000000000000283.</t>
  </si>
  <si>
    <t>10.1097/OPX.0000000000000283</t>
  </si>
  <si>
    <t>Evaluation of the vitreous microbial contamination rate in office-based three-port microincision vitrectomy surgery using Retrector technology</t>
  </si>
  <si>
    <t>Rezende FA, Qian CX, Sapieha P.</t>
  </si>
  <si>
    <t>BMC Ophthalmol. 2014 May 1;14:58. doi: 10.1186/1471-2415-14-58.</t>
  </si>
  <si>
    <t>Rezende FA</t>
  </si>
  <si>
    <t>PMC4027993</t>
  </si>
  <si>
    <t>10.1186/1471-2415-14-58</t>
  </si>
  <si>
    <t>Sociodemographic Factors in Neovascular Age-Related Macular Degeneration</t>
  </si>
  <si>
    <t>Patel SN, Wu C, Obeid A, Sivalingam M, Gervasio K, Wibbelsman TD, Levin H, Xu D, Regillo CD, Hsu J, Ho AC.</t>
  </si>
  <si>
    <t>Ophthalmology. 2020 Feb;127(2):280-282. doi: 10.1016/j.ophtha.2019.09.038. Epub 2019 Oct 4.</t>
  </si>
  <si>
    <t>Patel SN</t>
  </si>
  <si>
    <t>10.1016/j.ophtha.2019.09.038</t>
  </si>
  <si>
    <t>The "diffuse-trickling" fundus autofluorescence phenotype in geographic atrophy</t>
  </si>
  <si>
    <t>Fleckenstein M, Schmitz-Valckenberg S, Lindner M, Bezatis A, Becker E, Fimmers R, Holz FG; Fundus Autofluorescence in Age-Related Macular Degeneration Study Group.</t>
  </si>
  <si>
    <t>Invest Ophthalmol Vis Sci. 2014 May 2;55(5):2911-20. doi: 10.1167/iovs.13-13409.</t>
  </si>
  <si>
    <t>10.1167/iovs.13-13409</t>
  </si>
  <si>
    <t>Sporadic visual acuity loss in the Comparison of Age-Related Macular Degeneration Treatments Trials (CATT)</t>
  </si>
  <si>
    <t>Kim BJ, Ying GS, Huang J, Levy NE, Maguire MG; CATT Research Group.</t>
  </si>
  <si>
    <t>Am J Ophthalmol. 2014 Jul;158(1):128-135.e10. doi: 10.1016/j.ajo.2014.04.004. Epub 2014 Apr 13.</t>
  </si>
  <si>
    <t>Kim BJ</t>
  </si>
  <si>
    <t>PMC4301065</t>
  </si>
  <si>
    <t>NIHMS597209</t>
  </si>
  <si>
    <t>10.1016/j.ajo.2014.04.004</t>
  </si>
  <si>
    <t>Treat-and-extend bevacizumab for neovascular age-related macular degeneration: the importance of baseline characteristics</t>
  </si>
  <si>
    <t>Rush RB, Simunovic MP, Vandiver L, Aragon AV 2nd, Ysasaga JE.</t>
  </si>
  <si>
    <t>Retina. 2014 May;34(5):846-52. doi: 10.1097/IAE.0000000000000033.</t>
  </si>
  <si>
    <t>Rush RB</t>
  </si>
  <si>
    <t>10.1097/IAE.0000000000000033</t>
  </si>
  <si>
    <t>Macular Morphology and Visual Acuity in Year Five of the Comparison of Age-related Macular Degeneration Treatments Trials</t>
  </si>
  <si>
    <t>Jaffe GJ, Ying GS, Toth CA, Daniel E, Grunwald JE, Martin DF, Maguire MG; Comparison of Age-related Macular Degeneration Treatments Trials Research Group.</t>
  </si>
  <si>
    <t>Ophthalmology. 2019 Feb;126(2):252-260. doi: 10.1016/j.ophtha.2018.08.035. Epub 2018 Sep 3.</t>
  </si>
  <si>
    <t>PMC6462189</t>
  </si>
  <si>
    <t>NIHMS1506232</t>
  </si>
  <si>
    <t>10.1016/j.ophtha.2018.08.035</t>
  </si>
  <si>
    <t>Impact of prior pars plana vitrectomy on development of cystoid macular edema after uneventful cataract surgery</t>
  </si>
  <si>
    <t>Du J, Landa G.</t>
  </si>
  <si>
    <t>J Cataract Refract Surg. 2023 Mar 1;49(3):266-271. doi: 10.1097/j.jcrs.0000000000001097.</t>
  </si>
  <si>
    <t>Du J</t>
  </si>
  <si>
    <t>10.1097/j.jcrs.0000000000001097</t>
  </si>
  <si>
    <t>EXIT STRATEGY IN A TREAT-AND-EXTEND REGIMEN FOR EXUDATIVE AGE-RELATED MACULAR DEGENERATION</t>
  </si>
  <si>
    <t>Arendt P, Yu S, Munk MR, Ebneter A, Wolf S, Zinkernagel MS.</t>
  </si>
  <si>
    <t>Retina. 2019 Jan;39(1):27-33. doi: 10.1097/IAE.0000000000001923.</t>
  </si>
  <si>
    <t>Arendt P</t>
  </si>
  <si>
    <t>PMC6325772</t>
  </si>
  <si>
    <t>10.1097/IAE.0000000000001923</t>
  </si>
  <si>
    <t>The relationship between visual function and physical performance in the Study of Muscle, Mobility and Aging (SOMMA)</t>
  </si>
  <si>
    <t>Thompson AC, Johnson E, Miller ME, Williamson JD, Newman AB, Cummings S, Cawthon P, Kritchevsky SB.</t>
  </si>
  <si>
    <t>PLoS One. 2023 Sep 27;18(9):e0292079. doi: 10.1371/journal.pone.0292079. eCollection 2023.</t>
  </si>
  <si>
    <t>Thompson AC</t>
  </si>
  <si>
    <t>PMC10529600</t>
  </si>
  <si>
    <t>10.1371/journal.pone.0292079</t>
  </si>
  <si>
    <t>Pathologic myopia: advances in imaging and the potential role of artificial intelligence</t>
  </si>
  <si>
    <t>Li Y, Foo LL, Wong CW, Li J, Hoang QV, Schmetterer L, Ting DSW, Ang M.</t>
  </si>
  <si>
    <t>Br J Ophthalmol. 2023 May;107(5):600-606. doi: 10.1136/bjophthalmol-2021-320926. Epub 2022 Mar 14.</t>
  </si>
  <si>
    <t>10.1136/bjophthalmol-2021-320926</t>
  </si>
  <si>
    <t>Cardiovascular risk in patients receiving ranibizumab for exudative age-related macular degeneration: a nationwide self-controlled case-series study</t>
  </si>
  <si>
    <t>Jeon HL, Byun SJ, Pratt NL, Sultana J, Park SJ, Shin JY.</t>
  </si>
  <si>
    <t>Br J Ophthalmol. 2021 Apr;105(4):543-548. doi: 10.1136/bjophthalmol-2020-316373. Epub 2020 Jun 10.</t>
  </si>
  <si>
    <t>Jeon HL</t>
  </si>
  <si>
    <t>10.1136/bjophthalmol-2020-316373</t>
  </si>
  <si>
    <t>Differentiating Exudative Macular Degeneration and Polypoidal Choroidal Vasculopathy Using OCT B-Scan</t>
  </si>
  <si>
    <t>Kokame GT, Omizo JN, Kokame KA, Yamane ML.</t>
  </si>
  <si>
    <t>Ophthalmol Retina. 2021 Oct;5(10):954-961. doi: 10.1016/j.oret.2021.05.009. Epub 2021 May 19.</t>
  </si>
  <si>
    <t>10.1016/j.oret.2021.05.009</t>
  </si>
  <si>
    <t>A single-arm, investigator-initiated study of the efficacy, safety and tolerability of intravitreal aflibercept injection in subjects with exudative age-related macular degeneration, previously treated with ranibizumab or bevacizumab: 6-month interim analysis</t>
  </si>
  <si>
    <t>Singh RP, Srivastava S, Ehlers JP, Bedi R, Schachat AP, Kaiser PK.</t>
  </si>
  <si>
    <t>Br J Ophthalmol. 2014 Jun;98 Suppl 1(Suppl 1):i22-27. doi: 10.1136/bjophthalmol-2013-304798.</t>
  </si>
  <si>
    <t>Singh RP</t>
  </si>
  <si>
    <t>PMC4033174</t>
  </si>
  <si>
    <t>10.1136/bjophthalmol-2013-304798</t>
  </si>
  <si>
    <t>Incidence and Risk Factors of Visual Impairment in Patients with Angioid Streaks and Macular Neovascularization</t>
  </si>
  <si>
    <t>Cicinelli MV, Torrioli E, La Franca L, Agrawal H, Barthelmes D, Chhablani J, Chowers I, Foa N, Goldstein M, Mansour A, Muhammed RP, Sivaprasad S, Vilela MAP, Zweifel S, Bandello F, Battaglia Parodi M.</t>
  </si>
  <si>
    <t>Ophthalmol Retina. 2023 May;7(5):431-440. doi: 10.1016/j.oret.2022.12.002. Epub 2022 Dec 9.</t>
  </si>
  <si>
    <t>10.1016/j.oret.2022.12.002</t>
  </si>
  <si>
    <t>Pathologic myopia in highly myopic patients with high axial anisomyopia</t>
  </si>
  <si>
    <t>Li J, Dan YS, Chua SQ, Wong QY, Chong RS, Ang M; SNEC Retina Group; Wong CW, Hoang QV; SNEC Retina Group.</t>
  </si>
  <si>
    <t>Br J Ophthalmol. 2024 Feb 21;108(3):411-416. doi: 10.1136/bjo-2022-322285.</t>
  </si>
  <si>
    <t>10.1136/bjo-2022-322285</t>
  </si>
  <si>
    <t>Comparison of Short-Term Choroidal Thickness and Retinal Morphological Changes after Intravitreal Anti-VEGF Therapy with Ranibizumab or Aflibercept in Treatment-Naive Eyes</t>
  </si>
  <si>
    <t>Gharbiya M, Giustolisi R, Marchiori J, Bruscolini A, Mallone F, Fameli V, Nebbioso M, Abdolrahimzadeh S.</t>
  </si>
  <si>
    <t>Curr Eye Res. 2018 Mar;43(3):391-396. doi: 10.1080/02713683.2017.1405045. Epub 2017 Nov 22.</t>
  </si>
  <si>
    <t>Gharbiya M</t>
  </si>
  <si>
    <t>10.1080/02713683.2017.1405045</t>
  </si>
  <si>
    <t>Patient Perceptions of SARS-CoV-2 Exposure Risk and Association With Continuity of Ophthalmic Care</t>
  </si>
  <si>
    <t>Lindeke-Myers A, Zhao PYC, Meyer BI, Liu EA, Levine DA, Bennett OM, Ji S, Newman-Casey PA, Rao RC, Jain N.</t>
  </si>
  <si>
    <t>JAMA Ophthalmol. 2021 May 1;139(5):508-515. doi: 10.1001/jamaophthalmol.2021.0114.</t>
  </si>
  <si>
    <t>Lindeke-Myers A</t>
  </si>
  <si>
    <t>PMC7953331</t>
  </si>
  <si>
    <t>10.1001/jamaophthalmol.2021.0114</t>
  </si>
  <si>
    <t>Cystoid Macular Edema after Cataract Surgery in the United States: IRIS® Registry (Intelligent Research in Sight) Analysis</t>
  </si>
  <si>
    <t>Iftikhar M, Dun C, Schein OD, Lum F, Woreta F.</t>
  </si>
  <si>
    <t>Ophthalmology. 2023 Oct;130(10):1005-1014. doi: 10.1016/j.ophtha.2023.06.001. Epub 2023 Jun 9.</t>
  </si>
  <si>
    <t>Iftikhar M</t>
  </si>
  <si>
    <t>10.1016/j.ophtha.2023.06.001</t>
  </si>
  <si>
    <t>Scotopic Microperimetric Assessment of Rod Function in Stargardt Disease (SMART) Study: Design and Baseline Characteristics (Report No. 1)</t>
  </si>
  <si>
    <t>Strauss RW, Kong X, Bittencourt MG, Ho A, Jha A, Schönbach EM, Ahmed MI, Muñoz B, Ervin AM, Michaelides M, Birch DG, Sahel JA, Sunness JS, Zrenner E, Bagheri S, Ip M, Sadda S, West S, Scholl HPN; for the SMART Study Group.</t>
  </si>
  <si>
    <t>Ophthalmic Res. 2019;61(1):36-43. doi: 10.1159/000488711. Epub 2018 Jun 25.</t>
  </si>
  <si>
    <t>PMC7175756</t>
  </si>
  <si>
    <t>NIHMS1573836</t>
  </si>
  <si>
    <t>10.1159/000488711</t>
  </si>
  <si>
    <t>[Analysis of cardiovascular diseases after the upload phase with intravitreal ranibizumab and bevacizumab in patients with exudative age-related macular degeneration]</t>
  </si>
  <si>
    <t>Fischer C, Schäfer K, Dschietzig T, Hoerauf H.</t>
  </si>
  <si>
    <t>Ophthalmologe. 2016 Jul;113(7):589-95. doi: 10.1007/s00347-015-0214-4.</t>
  </si>
  <si>
    <t>Fischer C</t>
  </si>
  <si>
    <t>10.1007/s00347-015-0214-4</t>
  </si>
  <si>
    <t>EFFECT OF SYSTEMIC BETA-BLOCKERS, ACE INHIBITORS, AND ANGIOTENSIN RECEPTOR BLOCKERS ON DEVELOPMENT OF CHOROIDAL NEOVASCULARIZATION IN PATIENTS WITH AGE-RELATED MACULAR DEGENERATION</t>
  </si>
  <si>
    <t>Thomas AS, Redd T, Hwang T.</t>
  </si>
  <si>
    <t>Retina. 2015 Oct;35(10):1964-8. doi: 10.1097/IAE.0000000000000603.</t>
  </si>
  <si>
    <t>Thomas AS</t>
  </si>
  <si>
    <t>10.1097/IAE.0000000000000603</t>
  </si>
  <si>
    <t>Smartphone-based remote monitoring of vision in macular disease enables early detection of worsening pathology and need for intravitreal therapy</t>
  </si>
  <si>
    <t>Islam M, Sansome S, Das R, Lukic M, Chong Teo KY, Tan G, Balaskas K, Thomas PBM, Bachmann LM, Schimel AM, Sim DA.</t>
  </si>
  <si>
    <t>BMJ Health Care Inform. 2021 May;28(1):e100310. doi: 10.1136/bmjhci-2020-100310.</t>
  </si>
  <si>
    <t>Islam M</t>
  </si>
  <si>
    <t>BMJ Health Care Inform</t>
  </si>
  <si>
    <t>PMC8154994</t>
  </si>
  <si>
    <t>10.1136/bmjhci-2020-100310</t>
  </si>
  <si>
    <t>Developing and validating a multivariable prediction model which predicts progression of intermediate to late age-related macular degeneration-the PINNACLE trial protocol</t>
  </si>
  <si>
    <t>Sutton J, Menten MJ, Riedl S, Bogunović H, Leingang O, Anders P, Hagag AM, Waldstein S, Wilson A, Cree AJ, Traber G, Fritsche LG, Scholl H, Rueckert D, Schmidt-Erfurth U, Sivaprasad S, Prevost T, Lotery A.</t>
  </si>
  <si>
    <t>Eye (Lond). 2023 Apr;37(6):1275-1283. doi: 10.1038/s41433-022-02097-0. Epub 2022 May 25.</t>
  </si>
  <si>
    <t>Sutton J</t>
  </si>
  <si>
    <t>PMC9130980</t>
  </si>
  <si>
    <t>10.1038/s41433-022-02097-0</t>
  </si>
  <si>
    <t>Effect Modification by Indication to the Risks of Major Thromboembolic Adverse Events in Patients Receiving Intravitreal Anti-Vascular Endothelial Growth Factor Treatment: A Population-Based Retrospective Cohort Study</t>
  </si>
  <si>
    <t>Lee WA, Shao SC, Liao TC, Lin SJ, Lai CC, Lai EC.</t>
  </si>
  <si>
    <t>BioDrugs. 2022 Mar;36(2):205-216. doi: 10.1007/s40259-022-00516-y. Epub 2022 Mar 1.</t>
  </si>
  <si>
    <t>BioDrugs</t>
  </si>
  <si>
    <t>10.1007/s40259-022-00516-y</t>
  </si>
  <si>
    <t>Choroidal thickness predicts progression of myopic maculopathy in high myopes: a 2-year longitudinal study</t>
  </si>
  <si>
    <t>Li Z, Wang W, Liu R, Wang D, Zhang J, Xiao O, Guo X, Jong M, Sankaridurg P, Ohno-Matsui K, He M.</t>
  </si>
  <si>
    <t>Br J Ophthalmol. 2021 Dec;105(12):1744-1750. doi: 10.1136/bjophthalmol-2020-316866. Epub 2020 Sep 24.</t>
  </si>
  <si>
    <t>Li Z</t>
  </si>
  <si>
    <t>10.1136/bjophthalmol-2020-316866</t>
  </si>
  <si>
    <t>Common synonymous variants in ABCA4 are protective for chloroquine induced maculopathy (toxic maculopathy)</t>
  </si>
  <si>
    <t>Grassmann F, Bergholz R, Mändl J, Jägle H, Ruether K, Weber BH.</t>
  </si>
  <si>
    <t>BMC Ophthalmol. 2015 Mar 6;15:18. doi: 10.1186/s12886-015-0008-0.</t>
  </si>
  <si>
    <t>PMC4352241</t>
  </si>
  <si>
    <t>10.1186/s12886-015-0008-0</t>
  </si>
  <si>
    <t>Reticular pseudodrusen: a risk factor for geographic atrophy in fellow eyes of individuals with unilateral choroidal neovascularization</t>
  </si>
  <si>
    <t>Finger RP, Wu Z, Luu CD, Kearney F, Ayton LN, Lucci LM, Hubbard WC, Hageman JL, Hageman GS, Guymer RH.</t>
  </si>
  <si>
    <t>Ophthalmology. 2014 Jun;121(6):1252-6. doi: 10.1016/j.ophtha.2013.12.034. Epub 2014 Feb 8.</t>
  </si>
  <si>
    <t>PMC4047161</t>
  </si>
  <si>
    <t>NIHMS552847</t>
  </si>
  <si>
    <t>10.1016/j.ophtha.2013.12.034</t>
  </si>
  <si>
    <t>Efficacy, durability, and safety of faricimab up to every 16 weeks in patients with neovascular age-related macular degeneration: 2-year results from the Japan subgroup of the phase III TENAYA trial</t>
  </si>
  <si>
    <t>Koizumi H, Gomi F, Tsujikawa A, Honda S, Mori R, Ochi H, Iwasaki K, Okada AA; TENAYA and LUCERNE Investigators.</t>
  </si>
  <si>
    <t>Graefes Arch Clin Exp Ophthalmol. 2024 Aug;262(8):2439-2448. doi: 10.1007/s00417-024-06377-1. Epub 2024 Mar 14.</t>
  </si>
  <si>
    <t>PMC11271316</t>
  </si>
  <si>
    <t>10.1007/s00417-024-06377-1</t>
  </si>
  <si>
    <t>MACULAR ATROPHY INCIDENCE IN ANTI-VASCULAR ENDOTHELIAL GROWTH FACTOR-TREATED NEOVASCULAR AGE-RELATED MACULAR DEGENERATION: Risk Factor Evaluation for Individualized Treatment Need of Ranibizumab or Aflibercept According to an Observe-and-Plan Regimen</t>
  </si>
  <si>
    <t>Mantel I, Dirani A, Zola M, Parvin P, De Massougnes S, Bergin C.</t>
  </si>
  <si>
    <t>Retina. 2019 May;39(5):906-917. doi: 10.1097/IAE.0000000000002054.</t>
  </si>
  <si>
    <t>PMC6510321</t>
  </si>
  <si>
    <t>10.1097/IAE.0000000000002054</t>
  </si>
  <si>
    <t>Diabetic retinopathy in tessellated fundus</t>
  </si>
  <si>
    <t>Pokharel S, Sherpa D, Shrestha R, Malla OK, Pradhananga CL, Pokhrel RP.</t>
  </si>
  <si>
    <t>J Nepal Health Res Counc. 2014 Jan;12(26):49-53.</t>
  </si>
  <si>
    <t>J Nepal Health Res Counc</t>
  </si>
  <si>
    <t>Twelve-month outcomes of intra-vitreal anti-VEGF agents for treatment-naïve neovascular age-related macular degeneration eyes: French data from the fight for retinal blindness!</t>
  </si>
  <si>
    <t>Lestable L, Gabrielle PH, Bron AM, Nguyen P, Creuzot-Garcher C.</t>
  </si>
  <si>
    <t>J Fr Ophtalmol. 2020 Oct;43(8):761-769. doi: 10.1016/j.jfo.2019.11.016. Epub 2020 Jul 1.</t>
  </si>
  <si>
    <t>Lestable L</t>
  </si>
  <si>
    <t>10.1016/j.jfo.2019.11.016</t>
  </si>
  <si>
    <t>Clinically significant pseudophakic cystoid macular edema after bag-in-the-lens implantation</t>
  </si>
  <si>
    <t>Scheers D, Van Os L, Ní Dhubhghaill S, Wouters K, Tassignon MJ.</t>
  </si>
  <si>
    <t>J Cataract Refract Surg. 2020 Apr;46(4):606-611. doi: 10.1097/j.jcrs.0000000000000102.</t>
  </si>
  <si>
    <t>10.1097/j.jcrs.0000000000000102</t>
  </si>
  <si>
    <t>INCIDENCE OF SUSTAINED OCULAR HYPERTENSION USING PREPACKAGED VERSUS FRESHLY PREPARED INTRAVITREAL BEVACIZUMAB FOR NEOVASCULAR AGE-RELATED MACULAR DEGENERATION</t>
  </si>
  <si>
    <t>Storey PP, Ho V, Yeh S, Reddy S, Fang-Yen NH, Pequignot E, Leiby BE, Fineman M, Garg S, Hubbard GB 3rd, Hsu J.</t>
  </si>
  <si>
    <t>Retina. 2015 Oct;35(10):1992-2000. doi: 10.1097/IAE.0000000000000620.</t>
  </si>
  <si>
    <t>Storey PP</t>
  </si>
  <si>
    <t>10.1097/IAE.0000000000000620</t>
  </si>
  <si>
    <t>Prevalence and causes of vision loss in sub-Saharan Africa in 2015: magnitude, temporal trends and projections</t>
  </si>
  <si>
    <t>Naidoo K, Kempen JH, Gichuhi S, Braithwaite T, Casson RJ, Cicinelli MV, Das A, Flaxman SR, Jonas JB, Keeffe JE, Leasher J, Limburg H, Pesudovs K, Resnikoff S, Silvester AJ, Tahhan N, Taylor HR, Wong TY, Bourne RRA; Vision Loss Expert Group of the Global Burden of Disease Study.</t>
  </si>
  <si>
    <t>Br J Ophthalmol. 2020 Dec;104(12):1658-1668. doi: 10.1136/bjophthalmol-2019-315217. Epub 2020 Mar 30.</t>
  </si>
  <si>
    <t>Naidoo K</t>
  </si>
  <si>
    <t>10.1136/bjophthalmol-2019-315217</t>
  </si>
  <si>
    <t>Evaluation of a calculation model to estimate the impact of the COVID-19 pandemic lockdown on visual acuity in neovascular AMD</t>
  </si>
  <si>
    <t>Stattin M, Haas AM, Ahmed D, Graf A, Krepler K, Ansari-Shahrezaei S.</t>
  </si>
  <si>
    <t>Eur J Ophthalmol. 2022 Jul;32(4):2312-2318. doi: 10.1177/11206721211052389. Epub 2021 Nov 2.</t>
  </si>
  <si>
    <t>Stattin M</t>
  </si>
  <si>
    <t>PMC9294617</t>
  </si>
  <si>
    <t>10.1177/11206721211052389</t>
  </si>
  <si>
    <t>RISK FOR LOW VISUAL ACUITY AFTER 1 AND 2 YEARS OF TREATMENT WITH RANIBIZUMAB OR BEVACIZUMAB FOR PATIENTS WITH NEOVASCULAR AGE-RELATED MACULAR DEGENERATION</t>
  </si>
  <si>
    <t>Westborg I, Albrecht S, Rosso A.</t>
  </si>
  <si>
    <t>Retina. 2017 Nov;37(11):2035-2046. doi: 10.1097/IAE.0000000000001431.</t>
  </si>
  <si>
    <t>10.1097/IAE.0000000000001431</t>
  </si>
  <si>
    <t>The Incidence of Rhegmatogenous Retinal Complications in Macular Surgery After Prophylactic Preoperative Laser Retinopexy: A Retrospective Study</t>
  </si>
  <si>
    <t>Tosi GM, Esposti P, Romeo N, Marigliani D, Cevenini G, Massimo P, Nuti E, Esposti G, Ripandelli G.</t>
  </si>
  <si>
    <t>Medicine (Baltimore). 2016 Apr;95(14):e3283. doi: 10.1097/MD.0000000000003283.</t>
  </si>
  <si>
    <t>Tosi GM</t>
  </si>
  <si>
    <t>PMC4998809</t>
  </si>
  <si>
    <t>10.1097/MD.0000000000003283</t>
  </si>
  <si>
    <t>Mortality associated with bevacizumab intravitreal injections in age-related macular degeneration patients after acute myocardial infarct: a retrospective population-based survival analysis</t>
  </si>
  <si>
    <t>Hanhart J, Comaneshter DS, Freier-Dror Y, Vinker S.</t>
  </si>
  <si>
    <t>Graefes Arch Clin Exp Ophthalmol. 2018 Apr;256(4):651-663. doi: 10.1007/s00417-018-3917-9. Epub 2018 Feb 10.</t>
  </si>
  <si>
    <t>10.1007/s00417-018-3917-9</t>
  </si>
  <si>
    <t>Clinical Characteristics of Polypoidal Choroidal Vasculopathy and Anti-Vascular Endothelial Growth Factor Treatment Response in Caucasians</t>
  </si>
  <si>
    <t>Kokame GT, Liu K, Kokame KA, Kaneko KN, Omizo JN.</t>
  </si>
  <si>
    <t>Ophthalmologica. 2020;243(3):178-186. doi: 10.1159/000503834. Epub 2019 Nov 8.</t>
  </si>
  <si>
    <t>10.1159/000503834</t>
  </si>
  <si>
    <t>Prevalence and secular trends of four causes of blindness and visual impairment in Iran (1990-2019): a comparative study based on the Global Burden of Disease project's data</t>
  </si>
  <si>
    <t>Khatami K, Estedlal A, Vali M, Kamalipour A, Mahmoudinezhad G, Nejabat M, Nowroozzadeh MH, Vardanjani HM.</t>
  </si>
  <si>
    <t>Int Ophthalmol. 2023 Dec;43(12):4719-4728. doi: 10.1007/s10792-023-02872-2. Epub 2023 Sep 15.</t>
  </si>
  <si>
    <t>Khatami K</t>
  </si>
  <si>
    <t>10.1007/s10792-023-02872-2</t>
  </si>
  <si>
    <t>Increased Nonexudative Age-Related Macular Degeneration Diagnosis Among Medicare Beneficiaries With Rheumatoid Arthritis</t>
  </si>
  <si>
    <t>Schnabolk G, Rohrer B, Simpson KN.</t>
  </si>
  <si>
    <t>Invest Ophthalmol Vis Sci. 2019 Aug 1;60(10):3520-3526. doi: 10.1167/iovs.18-26444.</t>
  </si>
  <si>
    <t>PMC6694737</t>
  </si>
  <si>
    <t>10.1167/iovs.18-26444</t>
  </si>
  <si>
    <t>[Economic Short-Term Cost Model for Stereotactic Radiotherapy of Neovascular AMD]</t>
  </si>
  <si>
    <t>Neubauer AS, Reznicek L, Minartz C, Ziemssen F.</t>
  </si>
  <si>
    <t>Klin Monbl Augenheilkd. 2016 Aug;233(8):951-7. doi: 10.1055/s-0042-100473. Epub 2016 Apr 30.</t>
  </si>
  <si>
    <t>Neubauer AS</t>
  </si>
  <si>
    <t>10.1055/s-0042-100473</t>
  </si>
  <si>
    <t>Continued Increase of Axial Length and Its Risk Factors in Adults With High Myopia</t>
  </si>
  <si>
    <t>Du R, Xie S, Igarashi-Yokoi T, Watanabe T, Uramoto K, Takahashi H, Nakao N, Yoshida T, Fang Y, Ohno-Matsui K.</t>
  </si>
  <si>
    <t>JAMA Ophthalmol. 2021 Oct 1;139(10):1096-1103. doi: 10.1001/jamaophthalmol.2021.3303.</t>
  </si>
  <si>
    <t>Du R</t>
  </si>
  <si>
    <t>PMC8391777</t>
  </si>
  <si>
    <t>10.1001/jamaophthalmol.2021.3303</t>
  </si>
  <si>
    <t>Repeated intravitreal injections of antivascular endothelial growth factor in patients with neovascular age-related macular degeneration may increase the risk of ischemic optic neuropathy</t>
  </si>
  <si>
    <t>Chen YY, Chou P, Huang YF, Chien HJ, Wu YC, Lee CC, Huang LY, Chen HH.</t>
  </si>
  <si>
    <t>BMC Ophthalmol. 2019 Dec 30;19(1):268. doi: 10.1186/s12886-019-1284-x.</t>
  </si>
  <si>
    <t>PMC6937927</t>
  </si>
  <si>
    <t>10.1186/s12886-019-1284-x</t>
  </si>
  <si>
    <t>Incidence and Timing of the First Recurrence in Neovascular Age-Related Macular Degeneration: Comparison Between Ranibizumab and Aflibercept</t>
  </si>
  <si>
    <t>Kim JH, Chang YS, Lee DW, Kim CG, Kim JW.</t>
  </si>
  <si>
    <t>J Ocul Pharmacol Ther. 2017 Jul/Aug;33(6):445-451. doi: 10.1089/jop.2016.0098. Epub 2017 Apr 6.</t>
  </si>
  <si>
    <t>10.1089/jop.2016.0098</t>
  </si>
  <si>
    <t>Short-term effects and safety of an acute increase of intraocular pressure after intravitreal bevacizumab injection on corneal endothelial cells</t>
  </si>
  <si>
    <t>Park J, Lee M.</t>
  </si>
  <si>
    <t>BMC Ophthalmol. 2018 Jan 25;18(1):17. doi: 10.1186/s12886-018-0682-9.</t>
  </si>
  <si>
    <t>Park J</t>
  </si>
  <si>
    <t>PMC5784590</t>
  </si>
  <si>
    <t>10.1186/s12886-018-0682-9</t>
  </si>
  <si>
    <t>Incidence and Outcomes of Infectious and Noninfectious Endophthalmitis after Intravitreal Injections for Age-Related Macular Degeneration</t>
  </si>
  <si>
    <t>Daien V, Nguyen V, Essex RW, Morlet N, Barthelmes D, Gillies MC; Fight Retinal Blindness! Study Group.</t>
  </si>
  <si>
    <t>Ophthalmology. 2018 Jan;125(1):66-74. doi: 10.1016/j.ophtha.2017.07.005. Epub 2017 Aug 8.</t>
  </si>
  <si>
    <t>10.1016/j.ophtha.2017.07.005</t>
  </si>
  <si>
    <t>Association between CFH, CFB, ARMS2, SERPINF1, VEGFR1 and VEGF polymorphisms and anatomical and functional response to ranibizumab treatment in neovascular age-related macular degeneration</t>
  </si>
  <si>
    <t>Cobos E, Recalde S, Anter J, Hernandez-Sanchez M, Barreales C, Olavarrieta L, Valverde A, Suarez-Figueroa M, Cruz F, Abraldes M, Pérez-Pérez J, Fernández-Robredo P, Arias L, García-Layana A.</t>
  </si>
  <si>
    <t>Acta Ophthalmol. 2018 Mar;96(2):e201-e212. doi: 10.1111/aos.13519. Epub 2017 Sep 19.</t>
  </si>
  <si>
    <t>Cobos E</t>
  </si>
  <si>
    <t>10.1111/aos.13519</t>
  </si>
  <si>
    <t>Safety of ranibizumab in routine clinical practice: 1-year retrospective pooled analysis of four European neovascular AMD registries within the LUMINOUS programme</t>
  </si>
  <si>
    <t>Holz FG, Bandello F, Gillies M, Mitchell P, Osborne A, Sheidow T, Souied E, Figueroa MS; LUMINOUS Steering Committee.</t>
  </si>
  <si>
    <t>Br J Ophthalmol. 2013 Sep;97(9):1161-7. doi: 10.1136/bjophthalmol-2013-303232. Epub 2013 Jul 13.</t>
  </si>
  <si>
    <t>PMC3756427</t>
  </si>
  <si>
    <t>10.1136/bjophthalmol-2013-303232</t>
  </si>
  <si>
    <t>Effects of aflibercept for ranibizumab-resistant neovascular age-related macular degeneration and polypoidal choroidal vasculopathy</t>
  </si>
  <si>
    <t>Kawashima Y, Oishi A, Tsujikawa A, Yamashiro K, Miyake M, Ueda-Arakawa N, Yoshikawa M, Takahashi A, Yoshimura N.</t>
  </si>
  <si>
    <t>Graefes Arch Clin Exp Ophthalmol. 2015 Sep;253(9):1471-7. doi: 10.1007/s00417-014-2838-5. Epub 2014 Nov 13.</t>
  </si>
  <si>
    <t>Kawashima Y</t>
  </si>
  <si>
    <t>10.1007/s00417-014-2838-5</t>
  </si>
  <si>
    <t>Characteristics and surgical outcomes of rhegmatogenous retinal detachments that develop after intravitreal injections</t>
  </si>
  <si>
    <t>Baba T, Miura G, Tatsumi T, Sakurai M, Yamamoto S.</t>
  </si>
  <si>
    <t>Jpn J Ophthalmol. 2021 Jul;65(4):492-496. doi: 10.1007/s10384-021-00834-8. Epub 2021 Mar 21.</t>
  </si>
  <si>
    <t>Baba T</t>
  </si>
  <si>
    <t>10.1007/s10384-021-00834-8</t>
  </si>
  <si>
    <t>LONG-TERM PROGRESSION PATTERN OF MYOPIC TRACTIONAL MACULOPATHY: Outcomes and Risk Factors</t>
  </si>
  <si>
    <t>Meng J, Chen Y, Cheng K, Qi J, Du Y, Yao Y, He W, Zhang K, Lu Y, Zhu X.</t>
  </si>
  <si>
    <t>Retina. 2023 Jul 1;43(7):1189-1197. doi: 10.1097/IAE.0000000000003791.</t>
  </si>
  <si>
    <t>Meng J</t>
  </si>
  <si>
    <t>10.1097/IAE.0000000000003791</t>
  </si>
  <si>
    <t>Choroidal neovascular membranes secondary to intraocular tuberculosis misdiagnosed as neovascular age-related macular degeneration</t>
  </si>
  <si>
    <t>Invernizzi A, Agarwal A, Di Nicola M, Franzetti F, Staurenghi G, Viola F.</t>
  </si>
  <si>
    <t>Eur J Ophthalmol. 2018 Mar;28(2):216-224. doi: 10.5301/ejo.5001047. Epub 2017 Oct 26.</t>
  </si>
  <si>
    <t>Invernizzi A</t>
  </si>
  <si>
    <t>10.5301/ejo.5001047</t>
  </si>
  <si>
    <t>Precursors and Development of Geographic Atrophy with Autofluorescence Imaging: Age-Related Eye Disease Study 2 Report Number 18</t>
  </si>
  <si>
    <t>Holmen IC, Aul B, Pak JW, Trane RM, Blodi B, Klein M, Clemons T, Chew E, Domalpally A; Age-Related Eye Disease Study 2 Research Group.</t>
  </si>
  <si>
    <t>Ophthalmol Retina. 2019 Sep;3(9):724-733. doi: 10.1016/j.oret.2019.04.011. Epub 2019 Apr 12.</t>
  </si>
  <si>
    <t>Holmen IC</t>
  </si>
  <si>
    <t>10.1016/j.oret.2019.04.011</t>
  </si>
  <si>
    <t>[Relationship between intravitreal anti-VEGF therapy and subretinal hemorrhage in patients with exudative age-related macular degeneration]</t>
  </si>
  <si>
    <t>Kauffmann Y, Isaico R, Lefebvre A, Bron AM, Creuzot-Garcher C.</t>
  </si>
  <si>
    <t>J Fr Ophtalmol. 2014 Mar;37(3):195-201. doi: 10.1016/j.jfo.2013.08.005. Epub 2014 Feb 15.</t>
  </si>
  <si>
    <t>Kauffmann Y</t>
  </si>
  <si>
    <t>10.1016/j.jfo.2013.08.005</t>
  </si>
  <si>
    <t>Agreement and reproducibility of retinal pigment epithelial detachment volumetric measurements through optical coherence tomography</t>
  </si>
  <si>
    <t>Ho J, Adhi M, Baumal C, Liu J, Fujimoto JG, Duker JS, Waheed NK.</t>
  </si>
  <si>
    <t>Retina. 2015 Mar;35(3):467-72. doi: 10.1097/IAE.0000000000000355.</t>
  </si>
  <si>
    <t>PMC4712909</t>
  </si>
  <si>
    <t>NIHMS750270</t>
  </si>
  <si>
    <t>10.1097/IAE.0000000000000355</t>
  </si>
  <si>
    <t>Bacillary Layer Detachment in Neovascular Age-Related Macular Degeneration from a Phase III Clinical Trial</t>
  </si>
  <si>
    <t>Yordi S, Cakir Y, Cetin H, Talcott KE, Srivastava SK, Hu J, Ehlers JP.</t>
  </si>
  <si>
    <t>Ophthalmol Retina. 2024 Aug;8(8):754-764. doi: 10.1016/j.oret.2024.02.007. Epub 2024 Feb 13.</t>
  </si>
  <si>
    <t>10.1016/j.oret.2024.02.007</t>
  </si>
  <si>
    <t>Endophthalmitis Rates after Bilateral Same-Day Intravitreal Anti-Vascular Endothelial Growth Factor Injections</t>
  </si>
  <si>
    <t>Borkar DS, Obeid A, Su DC, Storey PP, Gao X, Regillo CD, Kaiser RS, Garg SJ, Hsu J; Wills Post Injection Endophthalmitis (PIE) Study Group.</t>
  </si>
  <si>
    <t>Am J Ophthalmol. 2018 Oct;194:1-6. doi: 10.1016/j.ajo.2018.06.022. Epub 2018 Jul 6.</t>
  </si>
  <si>
    <t>Borkar DS</t>
  </si>
  <si>
    <t>10.1016/j.ajo.2018.06.022</t>
  </si>
  <si>
    <t>Intravitreal bevacizumab treatment for neovascular age-related macular degeneration and thromboembolic events</t>
  </si>
  <si>
    <t>Weinstein O, Abu Tailakh M, Lifshitz T, Novack V, Levy J.</t>
  </si>
  <si>
    <t>Eur J Ophthalmol. 2020 Jan;30(1):66-71. doi: 10.1177/1120672118823128. Epub 2019 Jan 8.</t>
  </si>
  <si>
    <t>10.1177/1120672118823128</t>
  </si>
  <si>
    <t>Incidence of Presumed Silicone Oil Droplets in the Vitreous Cavity After Intravitreal Bevacizumab Injection With Insulin Syringes</t>
  </si>
  <si>
    <t>Khurana RN, Chang LK, Porco TC.</t>
  </si>
  <si>
    <t>JAMA Ophthalmol. 2017 Jul 1;135(7):800-803. doi: 10.1001/jamaophthalmol.2017.1815.</t>
  </si>
  <si>
    <t>PMC6583031</t>
  </si>
  <si>
    <t>10.1001/jamaophthalmol.2017.1815</t>
  </si>
  <si>
    <t>Determinants of Cone and Rod Functions in Geographic Atrophy: AI-Based Structure-Function Correlation</t>
  </si>
  <si>
    <t>Pfau M, von der Emde L, Dysli C, Möller PT, Thiele S, Lindner M, Schmid M, Rubin DL, Fleckenstein M, Holz FG, Schmitz-Valckenberg S.</t>
  </si>
  <si>
    <t>Am J Ophthalmol. 2020 Sep;217:162-173. doi: 10.1016/j.ajo.2020.04.003. Epub 2020 Apr 11.</t>
  </si>
  <si>
    <t>10.1016/j.ajo.2020.04.003</t>
  </si>
  <si>
    <t>Clinical feature of cystoid macular degeneration in central serous chorioretinopathy</t>
  </si>
  <si>
    <t>Gorhe S, Chugh MK, Goel N, D'Souza Z, Saurabh K, Roy R.</t>
  </si>
  <si>
    <t>Indian J Ophthalmol. 2023 Nov;71(11):3489-3493. doi: 10.4103/IJO.IJO_255_23.</t>
  </si>
  <si>
    <t>Gorhe S</t>
  </si>
  <si>
    <t>PMC10752318</t>
  </si>
  <si>
    <t>10.4103/IJO.IJO_255_23</t>
  </si>
  <si>
    <t>Axial Elongation Trajectories in Chinese Children and Adults With High Myopia</t>
  </si>
  <si>
    <t>Zhang S, Chen Y, Li Z, Wang W, Xuan M, Zhang J, Hu Y, Chen Y, Xiao O, Yin Q, Zheng Y, He M, Han X.</t>
  </si>
  <si>
    <t>JAMA Ophthalmol. 2024 Feb 1;142(2):87-94. doi: 10.1001/jamaophthalmol.2023.5835.</t>
  </si>
  <si>
    <t>Zhang S</t>
  </si>
  <si>
    <t>PMC10870182</t>
  </si>
  <si>
    <t>10.1001/jamaophthalmol.2023.5835</t>
  </si>
  <si>
    <t>Lower CXCR3 expression in both patients with neovascular AMD and advanced stages of chronic myeloproliferative blood cancers</t>
  </si>
  <si>
    <t>Liisborg C, Skov V, Kjær L, Hasselbalch HC, Lykke Sørensen T.</t>
  </si>
  <si>
    <t>PLoS One. 2022 Jun 16;17(6):e0269960. doi: 10.1371/journal.pone.0269960. eCollection 2022.</t>
  </si>
  <si>
    <t>Liisborg C</t>
  </si>
  <si>
    <t>PMC9202899</t>
  </si>
  <si>
    <t>10.1371/journal.pone.0269960</t>
  </si>
  <si>
    <t>Presumed Silicone Oil Droplets After Intravitreal Pegcetacoplan Injections</t>
  </si>
  <si>
    <t>Dessouki A, He L, Park K, Chen H, Chow CC.</t>
  </si>
  <si>
    <t>JAMA Ophthalmol. 2023 Nov 1;141(11):1062-1065. doi: 10.1001/jamaophthalmol.2023.4326.</t>
  </si>
  <si>
    <t>Dessouki A</t>
  </si>
  <si>
    <t>PMC10557030</t>
  </si>
  <si>
    <t>10.1001/jamaophthalmol.2023.4326</t>
  </si>
  <si>
    <t>Risk of Inflammation, Retinal Vasculitis, and Retinal Occlusion-Related Events with Brolucizumab: Post Hoc Review of HAWK and HARRIER</t>
  </si>
  <si>
    <t>Monés J, Srivastava SK, Jaffe GJ, Tadayoni R, Albini TA, Kaiser PK, Holz FG, Korobelnik JF, Kim IK, Pruente C, Murray TG, Heier JS.</t>
  </si>
  <si>
    <t>Ophthalmology. 2021 Jul;128(7):1050-1059. doi: 10.1016/j.ophtha.2020.11.011. Epub 2020 Nov 15.</t>
  </si>
  <si>
    <t>10.1016/j.ophtha.2020.11.011</t>
  </si>
  <si>
    <t>Prevalence and causes of visual impairment and rate of wearing spectacles in schools for children of migrant workers in Shanghai, China</t>
  </si>
  <si>
    <t>He J, Lu L, Zou H, He X, Li Q, Wang W, Zhu J.</t>
  </si>
  <si>
    <t>BMC Public Health. 2014 Dec 22;14:1312. doi: 10.1186/1471-2458-14-1312.</t>
  </si>
  <si>
    <t>PMC4364498</t>
  </si>
  <si>
    <t>10.1186/1471-2458-14-1312</t>
  </si>
  <si>
    <t>Is There a Case for Case-Control Studies in the Exploration of Retrospective Data Sets?</t>
  </si>
  <si>
    <t>McGuinness MB, Kasza J, Guymer RH.</t>
  </si>
  <si>
    <t>JAMA Ophthalmol. 2021 Mar 1;139(3):309-310. doi: 10.1001/jamaophthalmol.2020.6328.</t>
  </si>
  <si>
    <t>10.1001/jamaophthalmol.2020.6328</t>
  </si>
  <si>
    <t>Prospective evaluation of the incidence and risk factors for the development of RPE tears after high- and low-dose ranibizumab therapy</t>
  </si>
  <si>
    <t>Sarraf D, Chan C, Rahimy E, Abraham P.</t>
  </si>
  <si>
    <t>Retina. 2013 Sep;33(8):1551-7. doi: 10.1097/IAE.0b013e31828992f5.</t>
  </si>
  <si>
    <t>10.1097/IAE.0b013e31828992f5</t>
  </si>
  <si>
    <t>The Finnish national guideline for diagnosis, treatment and follow-up of patients with wet age-related macular degeneration</t>
  </si>
  <si>
    <t>Tuuminen R, Uusitalo-Järvinen H, Aaltonen V, Hautala N, Kaipiainen S, Laitamäki N, Ollila M, Rantanen J, Välimäki S, Sipilä R, Laukkala T, Komulainen J, Tommila P, Immonen I, Tuulonen A, Kaarniranta K.</t>
  </si>
  <si>
    <t>Acta Ophthalmol. 2017 Jul;95(A105 Suppl):1-9. doi: 10.1111/aos.13501.</t>
  </si>
  <si>
    <t>Tuuminen R</t>
  </si>
  <si>
    <t>10.1111/aos.13501</t>
  </si>
  <si>
    <t>New loci and coding variants confer risk for age-related macular degeneration in East Asians</t>
  </si>
  <si>
    <t>Cheng CY, Yamashiro K, Chen LJ, Ahn J, Huang L, Huang L, Cheung CM, Miyake M, Cackett PD, Yeo IY, Laude A, Mathur R, Pang J, Sim KS, Koh AH, Chen P, Lee SY, Wong D, Chan CM, Loh BK, Sun Y, Davila S, Nakata I, Nakanishi H, Akagi-Kurashige Y, Gotoh N, Tsujikawa A, Matsuda F, Mori K, Yoneya S, Sakurada Y, Iijima H, Iida T, Honda S, Lai TY, Tam PO, Chen H, Tang S, Ding X, Wen F, Lu F, Zhang X, Shi Y, Zhao P, Zhao B, Sang J, Gong B, Dorajoo R, Yuan JM, Koh WP, van Dam RM, Friedlander Y, Lin Y, Hibberd ML, Foo JN, Wang N, Wong CH, Tan GS, Park SJ, Bhargava M, Gopal L, Naing T, Liao J, Ong PG, Mitchell P, Zhou P, Xie X, Liang J, Mei J, Jin X, Saw SM, Ozaki M, Mizoguchi T, Kurimoto Y, Woo SJ, Chung H, Yu HG, Shin JY, Park DH, Kim IT, Chang W, Sagong M, Lee SJ, Kim HW, Lee JE, Li Y, Liu J, Teo YY, Heng CK, Lim TH, Yang SK, Song K, Vithana EN, Aung T, Bei JX, Zeng YX, Tai ES, Li XX, Yang Z, Park KH, et al.</t>
  </si>
  <si>
    <t>Nat Commun. 2015 Jan 28;6:6063. doi: 10.1038/ncomms7063.</t>
  </si>
  <si>
    <t>Cheng CY</t>
  </si>
  <si>
    <t>Nat Commun</t>
  </si>
  <si>
    <t>PMC4317498</t>
  </si>
  <si>
    <t>10.1038/ncomms7063</t>
  </si>
  <si>
    <t>Teleophthalmology and Inequities in Diabetic Eye Disease at Safety Net Hospitals</t>
  </si>
  <si>
    <t>Snider MJE, Lee D, Chiang B, Gupta S, Khalifa Y, Maa AY.</t>
  </si>
  <si>
    <t>Telemed J E Health. 2022 Aug;28(8):1134-1142. doi: 10.1089/tmj.2021.0329. Epub 2021 Dec 31.</t>
  </si>
  <si>
    <t>Snider MJE</t>
  </si>
  <si>
    <t>Telemed J E Health</t>
  </si>
  <si>
    <t>PMC9398488</t>
  </si>
  <si>
    <t>10.1089/tmj.2021.0329</t>
  </si>
  <si>
    <t>Association of baseline factors with 1-year outcomes in the SB11-ranibizumab equivalence trial: A post hoc analysis</t>
  </si>
  <si>
    <t>Woo SJ, Jung JA, Kim T, Oh I, Kim MY, Bressler NM.</t>
  </si>
  <si>
    <t>Asia Pac J Ophthalmol (Phila). 2024 May-Jun;13(3):100069. doi: 10.1016/j.apjo.2024.100069. Epub 2024 May 15.</t>
  </si>
  <si>
    <t>Woo SJ</t>
  </si>
  <si>
    <t>10.1016/j.apjo.2024.100069</t>
  </si>
  <si>
    <t>IMPACT study: Impact of adherence to anti-VEGF intravitreal injections for macular disease during COVID 19-related confinement in France</t>
  </si>
  <si>
    <t>Hurand V, Ducloyer JB, Baudin F, Aho S, Weber M, Kodjikian L, Devin F, Gabrielle PH, Creuzot-Garcher C, Massin P; CFSR Research Net.</t>
  </si>
  <si>
    <t>Acta Ophthalmol. 2023 Feb;101(1):91-99. doi: 10.1111/aos.15206. Epub 2022 Jun 29.</t>
  </si>
  <si>
    <t>Hurand V</t>
  </si>
  <si>
    <t>PMC9350166</t>
  </si>
  <si>
    <t>10.1111/aos.15206</t>
  </si>
  <si>
    <t>Assessment of intravitreal anti-VEGF drugs and dexamethasone for retinal diseases in real world setting: A multi-centre prospective study from Southern Italy</t>
  </si>
  <si>
    <t>Scondotto G, Sultana J, Vadalà M, Avitabile T, Cillino S, Foti SS, Labbate L, Longo A, Mirabelli E, Puzo MR, Rapisarda C, Ibanez Toro P, Trombetta CJ, Trifirò G, Virgili G; for ITACA (Intravitreal Therapy Administrative and Clinical Accrue) Network.</t>
  </si>
  <si>
    <t>Eur J Ophthalmol. 2022 Sep;32(5):3064-3073. doi: 10.1177/11206721211073402. Epub 2022 Jan 25.</t>
  </si>
  <si>
    <t>Scondotto G</t>
  </si>
  <si>
    <t>10.1177/11206721211073402</t>
  </si>
  <si>
    <t>Clinical predictors of sustained intraocular pressure elevation due to intravitreal anti-vascular endothelial growth factor therapy</t>
  </si>
  <si>
    <t>Hoang QV, Tsuang AJ, Gelman R, Mendonca LS, Della Torre KE, Jung JJ, Freund KB.</t>
  </si>
  <si>
    <t>Retina. 2013 Jan;33(1):179-87. doi: 10.1097/IAE.0b013e318261a6f7.</t>
  </si>
  <si>
    <t>Hoang QV</t>
  </si>
  <si>
    <t>10.1097/IAE.0b013e318261a6f7</t>
  </si>
  <si>
    <t>Visual impairment among eye health workers in a tertiary eye centre in Ghana</t>
  </si>
  <si>
    <t>Tagoe NN, Abaidoo B, Fordjuor G, Seidu YA, Acquah SA, Akafo AE, Buxton E, Fiadoyor D, Afenyo G, Asiedu SO, Essuman VA.</t>
  </si>
  <si>
    <t>Ghana Med J. 2021 Dec;55(4):278-284. doi: 10.4314/gmj.v55i4.8.</t>
  </si>
  <si>
    <t>Tagoe NN</t>
  </si>
  <si>
    <t>PMC9334960</t>
  </si>
  <si>
    <t>10.4314/gmj.v55i4.8</t>
  </si>
  <si>
    <t>Progression of Myopic Maculopathy Based on the ATN Classification System</t>
  </si>
  <si>
    <t>Zhang R, Xue J, Zheng M, Cao X, Li C, Wu C.</t>
  </si>
  <si>
    <t>Ophthalmologica. 2024;247(1):65-72. doi: 10.1159/000535881. Epub 2023 Dec 21.</t>
  </si>
  <si>
    <t>Zhang R</t>
  </si>
  <si>
    <t>10.1159/000535881</t>
  </si>
  <si>
    <t>Toronto tele-retinal screening program for detection of diabetic retinopathy and macular edema</t>
  </si>
  <si>
    <t>Felfeli T, Alon R, Merritt R, Brent MH.</t>
  </si>
  <si>
    <t>Can J Ophthalmol. 2019 Apr;54(2):203-211. doi: 10.1016/j.jcjo.2018.07.004. Epub 2018 Aug 23.</t>
  </si>
  <si>
    <t>Felfeli T</t>
  </si>
  <si>
    <t>10.1016/j.jcjo.2018.07.004</t>
  </si>
  <si>
    <t>Surgical Method for Implantation of a Biosynthetic Retinal Pigment Epithelium Monolayer for Geographic Atrophy: Experience from a Phase 1/2a Study</t>
  </si>
  <si>
    <t>Kashani AH, Uang J, Mert M, Rahhal F, Chan C, Avery RL, Dugel P, Chen S, Lebkowski J, Clegg DO, Hinton DR, Humayun MS.</t>
  </si>
  <si>
    <t>Ophthalmol Retina. 2020 Mar;4(3):264-273. doi: 10.1016/j.oret.2019.09.017. Epub 2019 Oct 7.</t>
  </si>
  <si>
    <t>Kashani AH</t>
  </si>
  <si>
    <t>10.1016/j.oret.2019.09.017</t>
  </si>
  <si>
    <t>Non-mydriatic fundus photography as an alternative to indirect ophthalmoscopy for screening of diabetic retinopathy in community settings: a comparative pilot study in rural and tribal India</t>
  </si>
  <si>
    <t>Gajiwala UR, Pachchigar S, Patel D, Mistry I, Oza Y, Kundaria D, B R S.</t>
  </si>
  <si>
    <t>BMJ Open. 2022 Apr 8;12(4):e058485. doi: 10.1136/bmjopen-2021-058485.</t>
  </si>
  <si>
    <t>Gajiwala UR</t>
  </si>
  <si>
    <t>PMC8995946</t>
  </si>
  <si>
    <t>10.1136/bmjopen-2021-058485</t>
  </si>
  <si>
    <t>Pseudophakic cystoid macular edema prevention and risk factors; prospective study with adjunctive once daily topical nepafenac 0.3% versus placebo</t>
  </si>
  <si>
    <t>McCafferty S, Harris A, Kew C, Kassm T, Lane L, Levine J, Raven M.</t>
  </si>
  <si>
    <t>BMC Ophthalmol. 2017 Feb 20;17(1):16. doi: 10.1186/s12886-017-0405-7.</t>
  </si>
  <si>
    <t>McCafferty S</t>
  </si>
  <si>
    <t>PMC5319126</t>
  </si>
  <si>
    <t>10.1186/s12886-017-0405-7</t>
  </si>
  <si>
    <t>Outcomes of eyes with lesions composed of &gt;50% blood in the Comparison of Age-related Macular Degeneration Treatments Trials (CATT)</t>
  </si>
  <si>
    <t>Altaweel MM, Daniel E, Martin DF, Mittra RA, Grunwald JE, Lai MM, Melamud A, Morse LS, Huang J, Ferris FL 3rd, Fine SL, Maguire MG; Comparison of Age-related Macular Degeneration Treatments Trials (CATT) Research Group; Comparison of Age-related Macular Degeneration Treatments Trials CATT Research Group.</t>
  </si>
  <si>
    <t>Ophthalmology. 2015 Feb;122(2):391-398.e5. doi: 10.1016/j.ophtha.2014.08.020. Epub 2014 Oct 11.</t>
  </si>
  <si>
    <t>Altaweel MM</t>
  </si>
  <si>
    <t>PMC4306628</t>
  </si>
  <si>
    <t>NIHMS627520</t>
  </si>
  <si>
    <t>10.1016/j.ophtha.2014.08.020</t>
  </si>
  <si>
    <t>Predictors of Outcome in Patients with Neovascular Age-Related Macular Degeneration Switched from Ranibizumab to 8-Weekly Aflibercept</t>
  </si>
  <si>
    <t>Chatziralli I, Nicholson L, Vrizidou E, Koutsiouki C, Menon D, Sergentanis TN, Citu MC, Hamilton R, Patel PJ, Hykin P, Sivaprasad S.</t>
  </si>
  <si>
    <t>Ophthalmology. 2016 Aug;123(8):1762-1770. doi: 10.1016/j.ophtha.2016.05.002. Epub 2016 Jun 9.</t>
  </si>
  <si>
    <t>Chatziralli I</t>
  </si>
  <si>
    <t>10.1016/j.ophtha.2016.05.002</t>
  </si>
  <si>
    <t>Posterior vitreous detachment following intravitreal drug injection</t>
  </si>
  <si>
    <t>Geck U, Pustolla N, Baraki H, Atili A, Feltgen N, Hoerauf H.</t>
  </si>
  <si>
    <t>Graefes Arch Clin Exp Ophthalmol. 2013 Jul;251(7):1691-5. doi: 10.1007/s00417-013-2266-y. Epub 2013 Feb 5.</t>
  </si>
  <si>
    <t>Geck U</t>
  </si>
  <si>
    <t>PMC3682090</t>
  </si>
  <si>
    <t>10.1007/s00417-013-2266-y</t>
  </si>
  <si>
    <t>Diabetic Patients With Rosacea Increase the Risks of Diabetic Macular Edema, Dry Eye Disease, Glaucoma, and Cataract</t>
  </si>
  <si>
    <t>Wang FY, Kang EY, Liu CH, Ng CY, Shao SC, Lai EC, Wu WC, Huang YY, Chen KJ, Lai CC, Hwang YS.</t>
  </si>
  <si>
    <t>Asia Pac J Ophthalmol (Phila). 2022 Nov 1;11(6):505-513. doi: 10.1097/APO.0000000000000571.</t>
  </si>
  <si>
    <t>Wang FY</t>
  </si>
  <si>
    <t>10.1097/APO.0000000000000571</t>
  </si>
  <si>
    <t>Safety of intravitreal ziv-aflibercept in choroido-retinal vascular diseases: A randomised double-blind intervention study</t>
  </si>
  <si>
    <t>Braimah IZ, Kenu E, Amissah-Arthur KN, Akafo S, Kwarteng KO, Amoaku WM.</t>
  </si>
  <si>
    <t>PLoS One. 2019 Oct 24;14(10):e0223944. doi: 10.1371/journal.pone.0223944. eCollection 2019.</t>
  </si>
  <si>
    <t>Braimah IZ</t>
  </si>
  <si>
    <t>PMC6812750</t>
  </si>
  <si>
    <t>10.1371/journal.pone.0223944</t>
  </si>
  <si>
    <t>Clinical Profile of Low Vision Patients Attending in Low Vision Clinic in a Tertiary Care Hospital</t>
  </si>
  <si>
    <t>Begum N, Choudhury IR, Sheuly AH, Nahar L, Quadir MM, Nag D.</t>
  </si>
  <si>
    <t>Mymensingh Med J. 2019 Apr;28(2):399-404.</t>
  </si>
  <si>
    <t>Begum N</t>
  </si>
  <si>
    <t>Mymensingh Med J</t>
  </si>
  <si>
    <t>Inter-Eye Comparison in Highly Myopic Patients with Unilateral Myopic Traction Maculopathy</t>
  </si>
  <si>
    <t>Tian J, Qi Y, Zhang Y, Lin C, Wang N.</t>
  </si>
  <si>
    <t>Curr Eye Res. 2022 Apr;47(4):642-649. doi: 10.1080/02713683.2021.2009517. Epub 2021 Dec 14.</t>
  </si>
  <si>
    <t>Tian J</t>
  </si>
  <si>
    <t>10.1080/02713683.2021.2009517</t>
  </si>
  <si>
    <t>Long-term safety and tolerability of subretinal transplantation of embryonic stem cell-derived retinal pigment epithelium in Asian Stargardt disease patients</t>
  </si>
  <si>
    <t>Sung Y, Lee MJ, Choi J, Jung SY, Chong SY, Sung JH, Shim SH, Song WK.</t>
  </si>
  <si>
    <t>Br J Ophthalmol. 2021 Jun;105(6):829-837. doi: 10.1136/bjophthalmol-2020-316225. Epub 2020 Jul 29.</t>
  </si>
  <si>
    <t>10.1136/bjophthalmol-2020-316225</t>
  </si>
  <si>
    <t>Clinical Characteristics and Outcomes of Eyes with Intraocular Inflammation after Brolucizumab: Post Hoc Analysis of HAWK and HARRIER</t>
  </si>
  <si>
    <t>Singer M, Albini TA, Seres A, Baumal CR, Parikh S, Gale R, Kaiser PK, Lobach I, Feltgen N, Joshi MR, Ziemssen F, Bodaghi B.</t>
  </si>
  <si>
    <t>Ophthalmol Retina. 2022 Feb;6(2):97-108. doi: 10.1016/j.oret.2021.05.003. Epub 2021 May 8.</t>
  </si>
  <si>
    <t>Singer M</t>
  </si>
  <si>
    <t>10.1016/j.oret.2021.05.003</t>
  </si>
  <si>
    <t>Incidence of ocular hypertension after intravitreal injection of anti-VEGF agents in the treatment of neovascular AMD</t>
  </si>
  <si>
    <t>Moraru A, Pînzaru G, Moţoc A, Costin D, Brănişteanu D.</t>
  </si>
  <si>
    <t>Rom J Ophthalmol. 2017 Jul-Sep;61(3):207-211. doi: 10.22336/rjo.2017.38.</t>
  </si>
  <si>
    <t>Moraru A</t>
  </si>
  <si>
    <t>PMC5710040</t>
  </si>
  <si>
    <t>10.22336/rjo.2017.38</t>
  </si>
  <si>
    <t>Assessment of Proteins Associated With Complement Activation and Inflammation in Maculae of Human Donors Homozygous Risk at Chromosome 1 CFH-to-F13B</t>
  </si>
  <si>
    <t>Keenan TD, Toso M, Pappas C, Nichols L, Bishop PN, Hageman GS.</t>
  </si>
  <si>
    <t>Invest Ophthalmol Vis Sci. 2015 Jul;56(8):4870-9. doi: 10.1167/iovs.15-17009.</t>
  </si>
  <si>
    <t>10.1167/iovs.15-17009</t>
  </si>
  <si>
    <t>Endophthalmitis associated with intravitreal injections: office-based setting and operating room setting</t>
  </si>
  <si>
    <t>Tabandeh H, Boscia F, Sborgia A, Ciracì L, Dayani P, Mariotti C, Furino C, Flynn HW Jr.</t>
  </si>
  <si>
    <t>Retina. 2014 Jan;34(1):18-23. doi: 10.1097/IAE.0000000000000008.</t>
  </si>
  <si>
    <t>Tabandeh H</t>
  </si>
  <si>
    <t>10.1097/IAE.0000000000000008</t>
  </si>
  <si>
    <t>Quantity and quality of image artifacts in optical coherence tomography angiography</t>
  </si>
  <si>
    <t>Enders C, Lang GE, Dreyhaupt J, Loidl M, Lang GK, Werner JU.</t>
  </si>
  <si>
    <t>PLoS One. 2019 Jan 25;14(1):e0210505. doi: 10.1371/journal.pone.0210505. eCollection 2019.</t>
  </si>
  <si>
    <t>Enders C</t>
  </si>
  <si>
    <t>PMC6347178</t>
  </si>
  <si>
    <t>10.1371/journal.pone.0210505</t>
  </si>
  <si>
    <t>Treatment patterns for retinal diseases in patients newly-treated with anti-VEGF agents: A retrospective analysis of claims data from the Japan Medical Data Center database</t>
  </si>
  <si>
    <t>Kawasaki R, Bauer M, Bezlyak V, Ogura Y.</t>
  </si>
  <si>
    <t>Jpn J Ophthalmol. 2021 Mar;65(2):215-226. doi: 10.1007/s10384-020-00802-8. Epub 2021 Jan 9.</t>
  </si>
  <si>
    <t>10.1007/s10384-020-00802-8</t>
  </si>
  <si>
    <t>Integrating Machine Learning and Traditional Survival Analysis to Identify Key Predictors of Foveal Involvement in Geographic Atrophy</t>
  </si>
  <si>
    <t>Cicinelli MV, Barlocci E, Giuffrè C, Rissotto F, Introini U, Bandello F.</t>
  </si>
  <si>
    <t>Invest Ophthalmol Vis Sci. 2024 May 1;65(5):10. doi: 10.1167/iovs.65.5.10.</t>
  </si>
  <si>
    <t>PMC11078169</t>
  </si>
  <si>
    <t>10.1167/iovs.65.5.10</t>
  </si>
  <si>
    <t>Long-term outcomes of anti-VEGF treatment of retinal vein occlusion</t>
  </si>
  <si>
    <t>Spooner KL, Fraser-Bell S, Hong T, Wong JG, Chang AA.</t>
  </si>
  <si>
    <t>Eye (Lond). 2022 Jun;36(6):1194-1201. doi: 10.1038/s41433-021-01620-z. Epub 2021 Jun 11.</t>
  </si>
  <si>
    <t>PMC9151794</t>
  </si>
  <si>
    <t>10.1038/s41433-021-01620-z</t>
  </si>
  <si>
    <t>Long-term follow-up of vascular endothelial growth factor inhibitor therapy for neovascular age-related macular degeneration</t>
  </si>
  <si>
    <t>Scott AW, Bressler SB.</t>
  </si>
  <si>
    <t>Curr Opin Ophthalmol. 2013 May;24(3):190-6. doi: 10.1097/ICU.0b013e32835fefee.</t>
  </si>
  <si>
    <t>Scott AW</t>
  </si>
  <si>
    <t>10.1097/ICU.0b013e32835fefee</t>
  </si>
  <si>
    <t>The incidence of serious complications associated with intravitreal therapy in a quaternary ARMD service (2008-2014)</t>
  </si>
  <si>
    <t>Severn PS, Hamilton R.</t>
  </si>
  <si>
    <t>Eye (Lond). 2015 Jan;29(1):150. doi: 10.1038/eye.2014.231. Epub 2014 Oct 3.</t>
  </si>
  <si>
    <t>Severn PS</t>
  </si>
  <si>
    <t>PMC4289826</t>
  </si>
  <si>
    <t>10.1038/eye.2014.231</t>
  </si>
  <si>
    <t>DIAGNOSIS OF TYPE 3 NEOVASCULARIZATION BASED ON OPTICAL COHERENCE TOMOGRAPHY IMAGES</t>
  </si>
  <si>
    <t>Kim JH, Chang YS, Kim JW, Lee TG, Kim HS.</t>
  </si>
  <si>
    <t>Retina. 2016 Aug;36(8):1506-15. doi: 10.1097/IAE.0000000000000932.</t>
  </si>
  <si>
    <t>10.1097/IAE.0000000000000932</t>
  </si>
  <si>
    <t>Fibrovascular pigment epithelial detachment in eyes with subretinal hemorrhage secondary to neovascular AMD or PCV: a morphologic predictor associated with poor treatment outcomes</t>
  </si>
  <si>
    <t>Kim JH, Kim JY, Lee DW, Kim CG, Kim JW.</t>
  </si>
  <si>
    <t>Sci Rep. 2020 Sep 10;10(1):14943. doi: 10.1038/s41598-020-72030-6.</t>
  </si>
  <si>
    <t>PMC7483711</t>
  </si>
  <si>
    <t>10.1038/s41598-020-72030-6</t>
  </si>
  <si>
    <t>HBV infection increases the risk of macular degeneration: the roles of HBx-mediated sensitization of retinal pigment epithelial cells to UV and blue light irradiation</t>
  </si>
  <si>
    <t>Chou RH, Lee CY, Chong LW, Chang KH, Lin CL, Yan KS, Tsou C, Hsu YC.</t>
  </si>
  <si>
    <t>J Transl Med. 2018 Aug 10;16(1):221. doi: 10.1186/s12967-018-1594-4.</t>
  </si>
  <si>
    <t>Chou RH</t>
  </si>
  <si>
    <t>J Transl Med</t>
  </si>
  <si>
    <t>PMC6086029</t>
  </si>
  <si>
    <t>10.1186/s12967-018-1594-4</t>
  </si>
  <si>
    <t>Vitreomacular Interface after Anti-Vascular Endothelial Growth Factor Injections in Neovascular Age-Related Macular Degeneration</t>
  </si>
  <si>
    <t>Veloso CE, Kanadani TM, Pereira FB, Nehemy MB.</t>
  </si>
  <si>
    <t>Ophthalmology. 2015 Aug;122(8):1569-72. doi: 10.1016/j.ophtha.2015.04.028. Epub 2015 May 30.</t>
  </si>
  <si>
    <t>Veloso CE</t>
  </si>
  <si>
    <t>10.1016/j.ophtha.2015.04.028</t>
  </si>
  <si>
    <t>Association of Ocular Adverse Events With Inactivated COVID-19 Vaccination in Patients in Abu Dhabi</t>
  </si>
  <si>
    <t>Pichi F, Aljneibi S, Neri P, Hay S, Dackiw C, Ghazi NG.</t>
  </si>
  <si>
    <t>JAMA Ophthalmol. 2021 Oct 1;139(10):1131-1135. doi: 10.1001/jamaophthalmol.2021.3477.</t>
  </si>
  <si>
    <t>Pichi F</t>
  </si>
  <si>
    <t>PMC8414361</t>
  </si>
  <si>
    <t>10.1001/jamaophthalmol.2021.3477</t>
  </si>
  <si>
    <t>Risk Factors and Outcomes of Postoperative Macular Hole Formation after Vitrectomy for Myopic Traction Maculopathy: SCHISIS Report No. 2</t>
  </si>
  <si>
    <t>Wakabayashi T, Shiraki N, Tsuboi K, Oshima Y, Abe K, Yamamoto Y, Hisashi F, Baba K, Ishida Y, Otsuka Y, Shiraki A, Suzue M, Hashimoto R, Venkatesh R, Chhablani J, Gomi F, Kamei M, Maeno T, Regillo CD, Yonekawa Y, Ikuno Y; SCHISIS Study Group.</t>
  </si>
  <si>
    <t>Ophthalmol Retina. 2023 Sep;7(9):779-787. doi: 10.1016/j.oret.2023.05.017. Epub 2023 May 29.</t>
  </si>
  <si>
    <t>Wakabayashi T</t>
  </si>
  <si>
    <t>10.1016/j.oret.2023.05.017</t>
  </si>
  <si>
    <t>European Unmet Needs in the Management of Neovascular Age-Related Macular Degeneration in Daily Practice: Data from the Fight Retinal Blindness! Registry</t>
  </si>
  <si>
    <t>Boudousq C, Nguyen V, Hunt A, Gillies M, Zarranz-Ventura J, O'Toole L, Mangelschots E, Kusenda P, Schmidt-Erfurdt U, Pollreisz A, Kheir WJ, Arruabarrena C, Vujosevic S, Barthelmes D, Creuzot-Garcher C, Gabrielle PH.</t>
  </si>
  <si>
    <t>Ophthalmol Retina. 2024 Jun;8(6):527-536. doi: 10.1016/j.oret.2024.01.004. Epub 2024 Jan 6.</t>
  </si>
  <si>
    <t>Boudousq C</t>
  </si>
  <si>
    <t>10.1016/j.oret.2024.01.004</t>
  </si>
  <si>
    <t>Hospital-Based Study of Risk Factors Associated with Development of Myopic Macular Neovascularization in Highly Myopic Eyes</t>
  </si>
  <si>
    <t>Du R, Xie S, Lu H, Chen C, Xiong J, Uramoto K, Takahashi H, Onishi Y, Kamoi K, Nakao N, Fang Y, Ohno-Matsui K.</t>
  </si>
  <si>
    <t>Ophthalmic Res. 2023;66(1):293-300. doi: 10.1159/000527183. Epub 2022 Oct 19.</t>
  </si>
  <si>
    <t>10.1159/000527183</t>
  </si>
  <si>
    <t>Case series of coexistence of polypoidal choroidal vasculopathy with other rare fundus diseases</t>
  </si>
  <si>
    <t>Zuo C, Zhang X, Li M, Peng Y, Mi L, Liu B, Wen F.</t>
  </si>
  <si>
    <t>Int Ophthalmol. 2019 May;39(5):987-990. doi: 10.1007/s10792-018-0900-8. Epub 2018 Mar 28.</t>
  </si>
  <si>
    <t>Zuo C</t>
  </si>
  <si>
    <t>10.1007/s10792-018-0900-8</t>
  </si>
  <si>
    <t>Submacular Hemorrhage: Visual Outcomes and Prognostic Factors</t>
  </si>
  <si>
    <t>Kunavisarut P, Thithuan T, Patikulsila D, Choovuthayakorn J, Watanachai N, Chaikitmongkol V, Pathanapitoon K, Rothova A.</t>
  </si>
  <si>
    <t>Asia Pac J Ophthalmol (Phila). 2018 Mar-Apr;7(2):109-113. doi: 10.22608/APO.2017389. Epub 2017 Oct 23.</t>
  </si>
  <si>
    <t>10.22608/APO.2017389</t>
  </si>
  <si>
    <t>IMPACT OF COVID-19 PANDEMIC LOCKDOWNS ON VISUAL ACUITY OF PATIENTS WITH NEOVASCULAR AMD: A Large Cohort</t>
  </si>
  <si>
    <t>Shor R, Segal O, Mimouni M, Greenbaum E, Zur D, Trivizki O, Schwartz S, Loewenstein A, Goldstein M, Rabina G.</t>
  </si>
  <si>
    <t>Retina. 2022 Aug 1;42(8):1529-1535. doi: 10.1097/IAE.0000000000003497.</t>
  </si>
  <si>
    <t>Shor R</t>
  </si>
  <si>
    <t>10.1097/IAE.0000000000003497</t>
  </si>
  <si>
    <t>OCT Risk Factors for 3-Year Development of Macular Complications in Eyes With "Resolved" Chronic Central Serous Chorioretinopathy</t>
  </si>
  <si>
    <t>Borrelli E, Battista M, Sacconi R, Gelormini F, Querques L, Grosso D, Vella G, Bandello F, Querques G.</t>
  </si>
  <si>
    <t>Am J Ophthalmol. 2021 Mar;223:129-139. doi: 10.1016/j.ajo.2020.10.011. Epub 2020 Oct 22.</t>
  </si>
  <si>
    <t>10.1016/j.ajo.2020.10.011</t>
  </si>
  <si>
    <t>Myopia and cognitive dysfunction: the singapore malay eye study</t>
  </si>
  <si>
    <t>Ong SY, Ikram MK, Haaland BA, Cheng CY, Saw SM, Wong TY, Cheung CY.</t>
  </si>
  <si>
    <t>Invest Ophthalmol Vis Sci. 2013 Jan 28;54(1):799-803. doi: 10.1167/iovs.12-10460.</t>
  </si>
  <si>
    <t>10.1167/iovs.12-10460</t>
  </si>
  <si>
    <t>[Extemporaneous withdrawal with a mini-spike filter: A low infection risk technique for drawing up bevacizumab for intravitreal injection]</t>
  </si>
  <si>
    <t>Le Rouic JF, Breger D, Peronnet P, Hermouet-Leclair E, Alphandari A, Pousset-Decré C, Badat I, Becquet F.</t>
  </si>
  <si>
    <t>J Fr Ophtalmol. 2016 May;39(5):415-20. doi: 10.1016/j.jfo.2016.01.007. Epub 2016 May 5.</t>
  </si>
  <si>
    <t>10.1016/j.jfo.2016.01.007</t>
  </si>
  <si>
    <t>Sickle Cell Maculopathy: Prevalence, Associations and Impact on Visual Acuity</t>
  </si>
  <si>
    <t>Sahak H, Saqalain M, Lott PW, McKibbin M.</t>
  </si>
  <si>
    <t>Ophthalmologica. 2021;244(2):159-164. doi: 10.1159/000512636. Epub 2020 Oct 29.</t>
  </si>
  <si>
    <t>Sahak H</t>
  </si>
  <si>
    <t>10.1159/000512636</t>
  </si>
  <si>
    <t>Comparative Risk of Arterial Thromboembolic Events Between Aflibercept and Ranibizumab in Patients with Maculopathy: A Population-Based Retrospective Cohort Study</t>
  </si>
  <si>
    <t>BioDrugs. 2021 Sep;35(5):579-588. doi: 10.1007/s40259-021-00497-4. Epub 2021 Sep 8.</t>
  </si>
  <si>
    <t>10.1007/s40259-021-00497-4</t>
  </si>
  <si>
    <t>The Effect of Delay in Care among Patients Requiring Intravitreal Injections</t>
  </si>
  <si>
    <t>Song W, Singh RP, Rachitskaya AV.</t>
  </si>
  <si>
    <t>Ophthalmol Retina. 2021 Oct;5(10):975-980. doi: 10.1016/j.oret.2020.12.020. Epub 2021 Jan 1.</t>
  </si>
  <si>
    <t>Song W</t>
  </si>
  <si>
    <t>10.1016/j.oret.2020.12.020</t>
  </si>
  <si>
    <t>ENDOPHTHALMITIS AFTER INTRAVITREAL INJECTION: Role of Prophylactic Topical Ophthalmic Antibiotics</t>
  </si>
  <si>
    <t>Li AL, Wykoff CC, Wang R, Chen E, Benz MS, Fish RH, Wong TP, Major JC Jr, Brown DM, Schefler AC, Kim RY, OʼMalley RE.</t>
  </si>
  <si>
    <t>Retina. 2016 Jul;36(7):1349-56. doi: 10.1097/IAE.0000000000000901.</t>
  </si>
  <si>
    <t>Li AL</t>
  </si>
  <si>
    <t>10.1097/IAE.0000000000000901</t>
  </si>
  <si>
    <t>Association of Repeated Intravitreous Bevacizumab Injections With Risk for Glaucoma Surgery</t>
  </si>
  <si>
    <t>Eadie BD, Etminan M, Carleton BC, Maberley DA, Mikelberg FS.</t>
  </si>
  <si>
    <t>JAMA Ophthalmol. 2017 Apr 1;135(4):363-368. doi: 10.1001/jamaophthalmol.2017.0059.</t>
  </si>
  <si>
    <t>Eadie BD</t>
  </si>
  <si>
    <t>PMC5470402</t>
  </si>
  <si>
    <t>10.1001/jamaophthalmol.2017.0059</t>
  </si>
  <si>
    <t>Evaluation of Efficacy and Safety of Dexamethasone Intravitreal Implants of Vitrectomized and Nonvitrectomized Eyes in a Real-World Study</t>
  </si>
  <si>
    <t>Rezkallah A, Malclès A, Dot C, Voirin N, Agard É, Vié AL, Denis P, Mathis T, Kodjikian L.</t>
  </si>
  <si>
    <t>J Ocul Pharmacol Ther. 2018 Oct;34(8):596-602. doi: 10.1089/jop.2018.0007. Epub 2018 Aug 17.</t>
  </si>
  <si>
    <t>Rezkallah A</t>
  </si>
  <si>
    <t>10.1089/jop.2018.0007</t>
  </si>
  <si>
    <t>Clinical characteristics and risk factors of myopic retinoschisis in an elderly high myopia population</t>
  </si>
  <si>
    <t>Li M, Yu J, Chen Q, Zhou H, Zou H, He J, Zhu J, Fan Y, Xu X.</t>
  </si>
  <si>
    <t>Acta Ophthalmol. 2023 Mar;101(2):e167-e176. doi: 10.1111/aos.15234. Epub 2022 Aug 25.</t>
  </si>
  <si>
    <t>Li M</t>
  </si>
  <si>
    <t>10.1111/aos.15234</t>
  </si>
  <si>
    <t>Long-term surgical outcomes and prognostic factors of foveal detachment in pathologic myopia: based on the ATN classification</t>
  </si>
  <si>
    <t>Feng J, Yu J, Chen Q, Zhou H, Chen F, Wang W, Xu X, Fan Y.</t>
  </si>
  <si>
    <t>BMC Ophthalmol. 2022 Apr 18;22(1):175. doi: 10.1186/s12886-022-02391-1.</t>
  </si>
  <si>
    <t>Feng J</t>
  </si>
  <si>
    <t>PMC9017033</t>
  </si>
  <si>
    <t>10.1186/s12886-022-02391-1</t>
  </si>
  <si>
    <t>Incidence and Risk Factors for Macular Atrophy in Acquired Vitelliform Lesions</t>
  </si>
  <si>
    <t>Chandra S, Gurudas S, Narayan A, Sivaprasad S.</t>
  </si>
  <si>
    <t>Ophthalmol Retina. 2022 Mar;6(3):196-204. doi: 10.1016/j.oret.2021.07.009. Epub 2021 Aug 12.</t>
  </si>
  <si>
    <t>Chandra S</t>
  </si>
  <si>
    <t>10.1016/j.oret.2021.07.009</t>
  </si>
  <si>
    <t>Risk factors for geographic atrophy after intravitreal ranibizumab injections for retinal angiomatous proliferation</t>
  </si>
  <si>
    <t>Cho HJ, Yoo SG, Kim HS, Kim JH, Kim CG, Lee TG, Kim JW.</t>
  </si>
  <si>
    <t>Am J Ophthalmol. 2015 Feb;159(2):285-92.e1. doi: 10.1016/j.ajo.2014.10.035. Epub 2014 Nov 5.</t>
  </si>
  <si>
    <t>10.1016/j.ajo.2014.10.035</t>
  </si>
  <si>
    <t>Retrospective analysis of first-line anti-vascular endothelial growth factor treatment patterns in wet age-related macular degeneration</t>
  </si>
  <si>
    <t>Johnston SS, Wilson K, Huang A, Smith D, Varker H, Turpcu A.</t>
  </si>
  <si>
    <t>Adv Ther. 2013 Dec;30(12):1111-27. doi: 10.1007/s12325-013-0078-4. Epub 2013 Dec 6.</t>
  </si>
  <si>
    <t>Johnston SS</t>
  </si>
  <si>
    <t>Adv Ther</t>
  </si>
  <si>
    <t>PMC3906738</t>
  </si>
  <si>
    <t>10.1007/s12325-013-0078-4</t>
  </si>
  <si>
    <t>Management of optic disc pit maculopathy: the European VitreoRetinal society optic pit study</t>
  </si>
  <si>
    <t>Iros M, Parolini B, Ozdek S, Gini G, Nawrocka ZA, Ellabban AA, Faramawi MF, Adelman R, Sallam AB; EVRS Study Group.</t>
  </si>
  <si>
    <t>Acta Ophthalmol. 2022 Sep;100(6):e1264-e1271. doi: 10.1111/aos.15076. Epub 2021 Dec 7.</t>
  </si>
  <si>
    <t>Iros M</t>
  </si>
  <si>
    <t>10.1111/aos.15076</t>
  </si>
  <si>
    <t>Progression of myopic maculopathy in a Caucasian cohort of highly myopic patients with long follow-up: a multistate analysis</t>
  </si>
  <si>
    <t>Coco-Martin RM, Belani-Raju M, de la Fuente-Gomez D, Sanabria MR, Fernández I.</t>
  </si>
  <si>
    <t>Graefes Arch Clin Exp Ophthalmol. 2021 Jan;259(1):81-92. doi: 10.1007/s00417-020-04795-5. Epub 2020 Jun 20.</t>
  </si>
  <si>
    <t>Coco-Martin RM</t>
  </si>
  <si>
    <t>10.1007/s00417-020-04795-5</t>
  </si>
  <si>
    <t>Fellow-eye neovascularization in unilateral retinal angiomatous proliferation in a Korean population</t>
  </si>
  <si>
    <t>Chang YS, Kim JH, Yoo SJ, Lew YJ, Kim J.</t>
  </si>
  <si>
    <t>Acta Ophthalmol. 2016 Feb;94(1):e49-53. doi: 10.1111/aos.12748. Epub 2015 May 17.</t>
  </si>
  <si>
    <t>10.1111/aos.12748</t>
  </si>
  <si>
    <t>Incidence Rate of Massive Submacular Hemorrhage and its Risk Factors in Polypoidal Choroidal Vasculopathy</t>
  </si>
  <si>
    <t>Cho JH, Ryoo NK, Cho KH, Park SJ, Park KH, Woo SJ.</t>
  </si>
  <si>
    <t>Am J Ophthalmol. 2016 Sep;169:79-88. doi: 10.1016/j.ajo.2016.06.014. Epub 2016 Jun 16.</t>
  </si>
  <si>
    <t>Cho JH</t>
  </si>
  <si>
    <t>10.1016/j.ajo.2016.06.014</t>
  </si>
  <si>
    <t>Prospective study of common variants in CX3CR1 and risk of macular degeneration: pooled analysis from 5 long-term studies</t>
  </si>
  <si>
    <t>Schaumberg DA, Rose L, DeAngelis MM, Semba RD, Hageman GS, Chasman DI.</t>
  </si>
  <si>
    <t>JAMA Ophthalmol. 2014 Jan;132(1):84-95. doi: 10.1001/jamaophthalmol.2013.5506.</t>
  </si>
  <si>
    <t>PMC4170669</t>
  </si>
  <si>
    <t>NIHMS597641</t>
  </si>
  <si>
    <t>10.1001/jamaophthalmol.2013.5506</t>
  </si>
  <si>
    <t>Machine Learning Models for Predicting Long-Term Visual Acuity in Highly Myopic Eyes</t>
  </si>
  <si>
    <t>Wang Y, Du R, Xie S, Chen C, Lu H, Xiong J, Ting DSW, Uramoto K, Kamoi K, Ohno-Matsui K.</t>
  </si>
  <si>
    <t>JAMA Ophthalmol. 2023 Dec 1;141(12):1117-1124. doi: 10.1001/jamaophthalmol.2023.4786.</t>
  </si>
  <si>
    <t>PMC10603576</t>
  </si>
  <si>
    <t>10.1001/jamaophthalmol.2023.4786</t>
  </si>
  <si>
    <t>The Utah Protocol for Postmortem Eye Phenotyping and Molecular Biochemical Analysis</t>
  </si>
  <si>
    <t>Owen LA, Shakoor A, Morgan DJ, Hejazi AA, McEntire MW, Brown JJ, Farrer LA, Kim I, Vitale A, DeAngelis MM.</t>
  </si>
  <si>
    <t>Invest Ophthalmol Vis Sci. 2019 Mar 1;60(4):1204-1212. doi: 10.1167/iovs.18-24254.</t>
  </si>
  <si>
    <t>PMC6440527</t>
  </si>
  <si>
    <t>10.1167/iovs.18-24254</t>
  </si>
  <si>
    <t>COMPARISON OF THREE INTERNAL LIMITING MEMBRANE PEELING TECHNIQUES FOR MYOPIC TRACTION MACULOPATHY WITH HIGH RISK OF POSTOPERATIVE MACULAR HOLE DEVELOPMENT</t>
  </si>
  <si>
    <t>Feng J, Shao Q, Xie J, Yu J, Li M, Liu C, Zhou S, Zhou H, Wang W, Fan Y.</t>
  </si>
  <si>
    <t>Retina. 2023 Nov 1;43(11):1872-1880. doi: 10.1097/IAE.0000000000003882. Epub 2023 Oct 19.</t>
  </si>
  <si>
    <t>PMC10589423</t>
  </si>
  <si>
    <t>10.1097/IAE.0000000000003882</t>
  </si>
  <si>
    <t>[Correlation of posterior segment lesions with anterior segment biometric parameters and FBN1 genotype in patients with Marfan syndrome]</t>
  </si>
  <si>
    <t>Liu Y, Chen TH, Jiang YX.</t>
  </si>
  <si>
    <t>Zhonghua Yan Ke Za Zhi. 2024 Jul 11;60(7):601-610. doi: 10.3760/cma.j.cn112142-20230829-00065.</t>
  </si>
  <si>
    <t>10.3760/cma.j.cn112142-20230829-00065</t>
  </si>
  <si>
    <t>Clinical features, management, and outcomes of patients with sterile endophthalmitis associated with intravitreal bevacizumab injection: retrospective case series</t>
  </si>
  <si>
    <t>Kivrak U, Arsan AK, Akçay G, Bulut MN, Kanar HS, Hacısalihoğlu AO, Şimşek Ş.</t>
  </si>
  <si>
    <t>Int Ophthalmol. 2024 May 5;44(1):216. doi: 10.1007/s10792-024-03134-5.</t>
  </si>
  <si>
    <t>Kivrak U</t>
  </si>
  <si>
    <t>10.1007/s10792-024-03134-5</t>
  </si>
  <si>
    <t>Evaluation of a Remote Diagnosis Imaging Model vs Dilated Eye Examination in Referable Macular Degeneration</t>
  </si>
  <si>
    <t>Hadziahmetovic M, Nicholas P, Jindal S, Mettu PS, Cousins SW.</t>
  </si>
  <si>
    <t>JAMA Ophthalmol. 2019 Jul 1;137(7):802-808. doi: 10.1001/jamaophthalmol.2019.1203.</t>
  </si>
  <si>
    <t>Hadziahmetovic M</t>
  </si>
  <si>
    <t>PMC6537850</t>
  </si>
  <si>
    <t>10.1001/jamaophthalmol.2019.1203</t>
  </si>
  <si>
    <t>Forecasting Myopic Maculopathy Risk Over a Decade: Development and Validation of an Interpretable Machine Learning Algorithm</t>
  </si>
  <si>
    <t>Chen Y, Yang S, Liu R, Xiong R, Wang Y, Li C, Zheng Y, He M, Wang W.</t>
  </si>
  <si>
    <t>Invest Ophthalmol Vis Sci. 2024 Jun 3;65(6):40. doi: 10.1167/iovs.65.6.40.</t>
  </si>
  <si>
    <t>Chen Y</t>
  </si>
  <si>
    <t>PMC11216278</t>
  </si>
  <si>
    <t>10.1167/iovs.65.6.40</t>
  </si>
  <si>
    <t>Risk of Myocardial Infarction and Stroke With Single or Repeated Doses of Intravitreal Bevacizumab in Age-Related Macular Degeneration</t>
  </si>
  <si>
    <t>Etminan M, Maberley DA, Babiuk DW, Carleton BC.</t>
  </si>
  <si>
    <t>Am J Ophthalmol. 2016 Mar;163:53-58. doi: 10.1016/j.ajo.2015.11.030. Epub 2015 Dec 15.</t>
  </si>
  <si>
    <t>10.1016/j.ajo.2015.11.030</t>
  </si>
  <si>
    <t>Macula service evaluation and assessing priorities for anti-VEGF treatment in the light of COVID-19</t>
  </si>
  <si>
    <t>Stone LG, Devenport A, Stratton IM, Talks JS.</t>
  </si>
  <si>
    <t>Graefes Arch Clin Exp Ophthalmol. 2020 Dec;258(12):2639-2645. doi: 10.1007/s00417-020-04849-8. Epub 2020 Jul 25.</t>
  </si>
  <si>
    <t>Stone LG</t>
  </si>
  <si>
    <t>PMC7381856</t>
  </si>
  <si>
    <t>10.1007/s00417-020-04849-8</t>
  </si>
  <si>
    <t>CRB1-Related Retinal Dystrophies in a Cohort of 50 Patients: A Reappraisal in the Light of Specific Müller Cell and Photoreceptor CRB1 Isoforms</t>
  </si>
  <si>
    <t>Mairot K, Smirnov V, Bocquet B, Labesse G, Arndt C, Defoort-Dhellemmes S, Zanlonghi X, Hamroun D, Denis D, Picot MC, David T, Grunewald O, Pégart M, Huguet H, Roux AF, Kalatzis V, Dhaenens CM, Meunier I.</t>
  </si>
  <si>
    <t>Int J Mol Sci. 2021 Nov 23;22(23):12642. doi: 10.3390/ijms222312642.</t>
  </si>
  <si>
    <t>Mairot K</t>
  </si>
  <si>
    <t>PMC8657784</t>
  </si>
  <si>
    <t>10.3390/ijms222312642</t>
  </si>
  <si>
    <t>Preexisting epiretinal membrane is associated with pseudophakic cystoid macular edema</t>
  </si>
  <si>
    <t>Schaub F, Adler W, Enders P, Koenig MC, Koch KR, Cursiefen C, Kirchhof B, Heindl LM.</t>
  </si>
  <si>
    <t>Graefes Arch Clin Exp Ophthalmol. 2018 May;256(5):909-917. doi: 10.1007/s00417-018-3954-4. Epub 2018 Mar 21.</t>
  </si>
  <si>
    <t>Schaub F</t>
  </si>
  <si>
    <t>10.1007/s00417-018-3954-4</t>
  </si>
  <si>
    <t>Postinjection endophthalmitis in the comparison of age-related macular degeneration treatments trials (CATT)</t>
  </si>
  <si>
    <t>Meredith TA, McCannel CA, Barr C, Doft BH, Peskin E, Maguire MG, Martin DF, Prenner JL; Comparison of Age-Related Macular Degeneration Treatments Trials Research Group.</t>
  </si>
  <si>
    <t>Ophthalmology. 2015 Apr;122(4):817-21. doi: 10.1016/j.ophtha.2014.10.027. Epub 2015 Jan 15.</t>
  </si>
  <si>
    <t>Meredith TA</t>
  </si>
  <si>
    <t>PMC4467522</t>
  </si>
  <si>
    <t>NIHMS656181</t>
  </si>
  <si>
    <t>10.1016/j.ophtha.2014.10.027</t>
  </si>
  <si>
    <t>Two-year results of combined intravitreal ranibizumab and photodynamic therapy for retinal angiomatous proliferation</t>
  </si>
  <si>
    <t>Saito M, Iida T, Kano M, Itagaki K.</t>
  </si>
  <si>
    <t>Jpn J Ophthalmol. 2016 Jan;60(1):42-50. doi: 10.1007/s10384-015-0417-x.</t>
  </si>
  <si>
    <t>10.1007/s10384-015-0417-x</t>
  </si>
  <si>
    <t>Visual Outcomes in the Management of Diabetic Maculopathy in Central Australia</t>
  </si>
  <si>
    <t>Kurra P, Brazionis L, Gale J, Chen K, Lake S, Robledo KP, Henderson T.</t>
  </si>
  <si>
    <t>Ophthalmic Epidemiol. 2020 Aug;27(4):265-271. doi: 10.1080/09286586.2020.1730909. Epub 2020 Feb 18.</t>
  </si>
  <si>
    <t>Kurra P</t>
  </si>
  <si>
    <t>10.1080/09286586.2020.1730909</t>
  </si>
  <si>
    <t>THREE-YEAR RESULTS OF POLYPOIDAL CHOROIDAL VASCULOPATHY TREATED WITH PHOTODYNAMIC THERAPY: Retrospective Study and Systematic Review</t>
  </si>
  <si>
    <t>Wong CW, Cheung CM, Mathur R, Li X, Chan CM, Yeo I, Wong E, Lee SY, Wong D, Wong TY.</t>
  </si>
  <si>
    <t>Retina. 2015 Aug;35(8):1577-93. doi: 10.1097/IAE.0000000000000499.</t>
  </si>
  <si>
    <t>Wong CW</t>
  </si>
  <si>
    <t>10.1097/IAE.0000000000000499</t>
  </si>
  <si>
    <t>Anatomical and visual outcomes of ranibizumab injections in retinal pigment epithelium tears</t>
  </si>
  <si>
    <t>Erol MK, Ozdemir O, Coban DT, Ceran BB, Sari ES.</t>
  </si>
  <si>
    <t>Arq Bras Oftalmol. 2015 May-Jun;78(3):168-72. doi: 10.5935/0004-2749.20150043.</t>
  </si>
  <si>
    <t>Erol MK</t>
  </si>
  <si>
    <t>10.5935/0004-2749.20150043</t>
  </si>
  <si>
    <t>Assessment of Ocular Deformation in Pathologic Myopia Using 3-Dimensional Magnetic Resonance Imaging</t>
  </si>
  <si>
    <t>Luo N, Wang Y, Alimu S, Zhao L, Huang Y, Guo Z, Zhao X, Liu B, Chen S, Lu L.</t>
  </si>
  <si>
    <t>JAMA Ophthalmol. 2023 Aug 1;141(8):768-774. doi: 10.1001/jamaophthalmol.2023.2869.</t>
  </si>
  <si>
    <t>Luo N</t>
  </si>
  <si>
    <t>PMC10346513</t>
  </si>
  <si>
    <t>10.1001/jamaophthalmol.2023.2869</t>
  </si>
  <si>
    <t>A missense variant in FGD6 confers increased risk of polypoidal choroidal vasculopathy</t>
  </si>
  <si>
    <t>Huang L, Zhang H, Cheng CY, Wen F, Tam PO, Zhao P, Chen H, Li Z, Chen L, Tai Z, Yamashiro K, Deng S, Zhu X, Chen W, Cai L, Lu F, Li Y, Cheung CM, Shi Y, Miyake M, Lin Y, Gong B, Liu X, Sim KS, Yang J, Mori K, Zhang X, Cackett PD, Tsujikawa M, Nishida K, Hao F, Ma S, Lin H, Cheng J, Fei P, Lai TY, Tang S, Laude A, Inoue S, Yeo IY, Sakurada Y, Zhou Y, Iijima H, Honda S, Lei C, Zhang L, Zheng H, Jiang D, Zhu X, Wong TY, Khor CC, Pang CP, Yoshimura N, Yang Z.</t>
  </si>
  <si>
    <t>Nat Genet. 2016 Jun;48(6):640-7. doi: 10.1038/ng.3546. Epub 2016 Apr 18.</t>
  </si>
  <si>
    <t>10.1038/ng.3546</t>
  </si>
  <si>
    <t>Long-term effects of multiple intravitreal antivascular endothelial growth factor injections on intraocular pressure</t>
  </si>
  <si>
    <t>Kim YJ, Sung KR, Lee KS, Joe SG, Lee JY, Kim JG, Yoon YH.</t>
  </si>
  <si>
    <t>Am J Ophthalmol. 2014 Jun;157(6):1266-1271.e1. doi: 10.1016/j.ajo.2014.02.035. Epub 2014 Feb 18.</t>
  </si>
  <si>
    <t>Kim YJ</t>
  </si>
  <si>
    <t>10.1016/j.ajo.2014.02.035</t>
  </si>
  <si>
    <t>Visual Acuity Outcomes after Anti-Vascular Endothelial Growth Factor Treatment for Neovascular Age-Related Macular Degeneration: Age-Related Eye Disease Study 2 Report Number 19</t>
  </si>
  <si>
    <t>Keenan TD, Vitale S, Agrón E, Domalpally A, Antoszyk AN, Elman MJ, Clemons TE, Chew EY; Age-Related Eye Disease Study 2 Research Group.</t>
  </si>
  <si>
    <t>Ophthalmol Retina. 2020 Jan;4(1):3-12. doi: 10.1016/j.oret.2019.06.001. Epub 2019 Jun 11.</t>
  </si>
  <si>
    <t>PMC6904530</t>
  </si>
  <si>
    <t>NIHMS1036468</t>
  </si>
  <si>
    <t>10.1016/j.oret.2019.06.001</t>
  </si>
  <si>
    <t>RETINAL PIGMENT EPITHELIAL TEAR AFTER INTRAVITREAL RANIBIZUMAB TREATMENT FOR NEOVASCULAR AGE-RELATED MACULAR DEGENERATION</t>
  </si>
  <si>
    <t>Cho HJ, Kim HS, Yoo SG, Han JI, Lew YJ, Cho SW, Lee TG, Kim JW.</t>
  </si>
  <si>
    <t>Retina. 2016 Oct;36(10):1851-9. doi: 10.1097/IAE.0000000000001009.</t>
  </si>
  <si>
    <t>10.1097/IAE.0000000000001009</t>
  </si>
  <si>
    <t>Risk of ischaemic stroke associated with intravitreal bevacizumab -- a hospital-based case-crossover study</t>
  </si>
  <si>
    <t>Hsieh MH, Liao CC, Lin JC.</t>
  </si>
  <si>
    <t>Acta Ophthalmol. 2014 Sep;92(6):e493-4. doi: 10.1111/aos.12361. Epub 2014 Jan 30.</t>
  </si>
  <si>
    <t>Hsieh MH</t>
  </si>
  <si>
    <t>10.1111/aos.12361</t>
  </si>
  <si>
    <t>Severe Ocular Inflammation Following Ranibizumab or Aflibercept Injections for Age-Related Macular Degeneration: A Retrospective Claims Database Analysis</t>
  </si>
  <si>
    <t>Souied EH, Dugel PU, Ferreira A, Hashmonay R, Lu J, Kelly SP.</t>
  </si>
  <si>
    <t>Ophthalmic Epidemiol. 2016;23(2):71-9. doi: 10.3109/09286586.2015.1090004. Epub 2016 Feb 8.</t>
  </si>
  <si>
    <t>PMC4819836</t>
  </si>
  <si>
    <t>10.3109/09286586.2015.1090004</t>
  </si>
  <si>
    <t>Real-World Use of Off-Label MVASI in the Treatment of Patients With Neovascular AMD and DME</t>
  </si>
  <si>
    <t>Lombardo M, Missiroli F, Cerri L, Sorge RP, Cesareo M, Ricci F.</t>
  </si>
  <si>
    <t>Transl Vis Sci Technol. 2024 Jul 1;13(7):17. doi: 10.1167/tvst.13.7.17.</t>
  </si>
  <si>
    <t>Lombardo M</t>
  </si>
  <si>
    <t>PMC11268445</t>
  </si>
  <si>
    <t>10.1167/tvst.13.7.17</t>
  </si>
  <si>
    <t>Comparison of 3 different anesthetic approaches for intravitreal injections: a prospective randomized trial</t>
  </si>
  <si>
    <t>Andrade GC, Carvalho AC.</t>
  </si>
  <si>
    <t>Arq Bras Oftalmol. 2015 Jan-Feb;78(1):27-31. doi: 10.5935/0004-2749.20150008.</t>
  </si>
  <si>
    <t>Andrade GC</t>
  </si>
  <si>
    <t>10.5935/0004-2749.20150008</t>
  </si>
  <si>
    <t>Clinical features, treatment factors, and long-term outcomes of optic disc pit maculopathy</t>
  </si>
  <si>
    <t>Kang HG, Kim JD, Lee J, Byeon SH, Kim SS, Kim M.</t>
  </si>
  <si>
    <t>Graefes Arch Clin Exp Ophthalmol. 2022 Sep;260(9):2867-2875. doi: 10.1007/s00417-022-05661-2. Epub 2022 Apr 21.</t>
  </si>
  <si>
    <t>Kang HG</t>
  </si>
  <si>
    <t>10.1007/s00417-022-05661-2</t>
  </si>
  <si>
    <t>Cystoid maculopathy is a frequent feature of Cohen syndrome-associated retinopathy</t>
  </si>
  <si>
    <t>Gabrielle PH, Faivre L, Audo I, Zanlonghi X, Dollfus H, Thiadens AAHJ, Zeitz C, Mancini GMS, Perdomo Y, Mohand-Saïd S, Lizé E, Lhussiez V, Nandrot EF, Acar N, Creuzot-Garcher C, Sahel JA, Ansar M, Thauvin-Robinet C, Duplomb L, Da Costa R.</t>
  </si>
  <si>
    <t>Sci Rep. 2021 Aug 12;11(1):16412. doi: 10.1038/s41598-021-95743-8.</t>
  </si>
  <si>
    <t>PMC8361024</t>
  </si>
  <si>
    <t>10.1038/s41598-021-95743-8</t>
  </si>
  <si>
    <t>LOW ENDOPHTHALMITIS RATES AFTER INTRAVITREAL ANTI-VASCULAR ENDOTHELIAL GROWTH FACTOR INJECTIONS IN AN OPERATION ROOM: A Retrospective Multicenter Study</t>
  </si>
  <si>
    <t>Freiberg FJ, Brynskov T, Munk MR, Sørensen TL, Wolf S, Wirth MA, Becker M, Michels S.</t>
  </si>
  <si>
    <t>Retina. 2017 Dec;37(12):2341-2346. doi: 10.1097/IAE.0000000000001488.</t>
  </si>
  <si>
    <t>10.1097/IAE.0000000000001488</t>
  </si>
  <si>
    <t>The Association of Statin Use with Cataract Progression and Cataract Surgery: The AREDS2 Report Number 8</t>
  </si>
  <si>
    <t>AREDS2 Research Group; Al-Holou SN, Tucker WR, Agrón E, Clemons TE, Sperduto RD, Ferris FL 3rd, Chew EY.</t>
  </si>
  <si>
    <t>Ophthalmology. 2016 Apr;123(4):916-7. doi: 10.1016/j.ophtha.2015.10.040. Epub 2015 Dec 11.</t>
  </si>
  <si>
    <t>AREDS2 Research Group</t>
  </si>
  <si>
    <t>PMC4808327</t>
  </si>
  <si>
    <t>NIHMS734607</t>
  </si>
  <si>
    <t>10.1016/j.ophtha.2015.10.040</t>
  </si>
  <si>
    <t>Effect of Dietary Supplementation With Lutein, Zeaxanthin, and ω-3 on Macular Pigment: A Randomized Clinical Trial</t>
  </si>
  <si>
    <t>Korobelnik JF, Rougier MB, Delyfer MN, Bron A, Merle BMJ, Savel H, Chêne G, Delcourt C, Creuzot-Garcher C.</t>
  </si>
  <si>
    <t>JAMA Ophthalmol. 2017 Nov 1;135(11):1259-1266. doi: 10.1001/jamaophthalmol.2017.3398.</t>
  </si>
  <si>
    <t>PMC5710391</t>
  </si>
  <si>
    <t>10.1001/jamaophthalmol.2017.3398</t>
  </si>
  <si>
    <t>Optical coherence tomography angiography findings in cystoid macular degeneration associated with central serous chorioretinopathy</t>
  </si>
  <si>
    <t>Sahoo NK, Mishra SB, Iovino C, Singh SR, Munk MR, Berger L, Peiretti E, Chhablani J.</t>
  </si>
  <si>
    <t>Br J Ophthalmol. 2019 Nov;103(11):1615-1618. doi: 10.1136/bjophthalmol-2018-313048. Epub 2019 Jan 2.</t>
  </si>
  <si>
    <t>10.1136/bjophthalmol-2018-313048</t>
  </si>
  <si>
    <t>Risk factors for failure of resolving optic disc pit maculopathy after primary vitrectomy without laser photocoagulation</t>
  </si>
  <si>
    <t>Sano M, Hirakata A, Kita Y, Itoh Y, Koto T, Inoue M.</t>
  </si>
  <si>
    <t>Jpn J Ophthalmol. 2021 Nov;65(6):786-796. doi: 10.1007/s10384-021-00866-0. Epub 2021 Sep 9.</t>
  </si>
  <si>
    <t>Sano M</t>
  </si>
  <si>
    <t>10.1007/s10384-021-00866-0</t>
  </si>
  <si>
    <t>Trends, Factors, and Outcomes Associated with Immediate Sequential Bilateral Cataract Surgery among Medicare Beneficiaries</t>
  </si>
  <si>
    <t>Malwankar J, Son HS, Chang DF, Dun C, Woreta F, Prescott C, Makary M, Srikumaran D.</t>
  </si>
  <si>
    <t>Ophthalmology. 2022 May;129(5):478-487. doi: 10.1016/j.ophtha.2021.12.015. Epub 2021 Dec 28.</t>
  </si>
  <si>
    <t>Malwankar J</t>
  </si>
  <si>
    <t>10.1016/j.ophtha.2021.12.015</t>
  </si>
  <si>
    <t>Risk of major myopia-associated non-communicable ocular health disorders in Ghana</t>
  </si>
  <si>
    <t>Kyei S, Kwasi Gyaami R, Abowine JB, Zaabaar E, Asiedu K, Boadi-Kusi SB, Mesuh JM, Assiamah F, Armah A, Ayerakwah PA.</t>
  </si>
  <si>
    <t>PLoS One. 2024 Jan 18;19(1):e0297052. doi: 10.1371/journal.pone.0297052. eCollection 2024.</t>
  </si>
  <si>
    <t>Kyei S</t>
  </si>
  <si>
    <t>PMC10795978</t>
  </si>
  <si>
    <t>10.1371/journal.pone.0297052</t>
  </si>
  <si>
    <t>PHOTODYNAMIC THERAPY-INDUCED ACUTE EXUDATIVE MACULOPATHY IN A CASE SERIES OF CIRCUMSCRIBED CHOROIDAL HEMANGIOMA</t>
  </si>
  <si>
    <t>Fernández-Vigo JI, Valverde-Megías A, García-Caride S, Burgos-Blasco B, Oribio-Quinto C, Donate-López J.</t>
  </si>
  <si>
    <t>Retina. 2024 Jan 1;44(1):56-62. doi: 10.1097/IAE.0000000000003915.</t>
  </si>
  <si>
    <t>10.1097/IAE.0000000000003915</t>
  </si>
  <si>
    <t>Noninfectious inflammation after intravitreal injection of aflibercept: clinical characteristics and visual outcomes</t>
  </si>
  <si>
    <t>Goldberg RA, Shah CP, Wiegand TW, Heier JS.</t>
  </si>
  <si>
    <t>Am J Ophthalmol. 2014 Oct;158(4):733-737.e1. doi: 10.1016/j.ajo.2014.06.019. Epub 2014 Jun 28.</t>
  </si>
  <si>
    <t>Goldberg RA</t>
  </si>
  <si>
    <t>10.1016/j.ajo.2014.06.019</t>
  </si>
  <si>
    <t>The correlation of atrophy, traction and neovascularization in myopic choroidal neovascularization according to a novel myopic maculopathy classification system (atrophy (A), traction (T), neovascularization (N): ATN)</t>
  </si>
  <si>
    <t>Kurt RA, Sarıgül Sezenöz A, Akkoyun I, Yılmaz G.</t>
  </si>
  <si>
    <t>Int Ophthalmol. 2022 Sep;42(9):2925-2932. doi: 10.1007/s10792-022-02423-1. Epub 2022 Jul 25.</t>
  </si>
  <si>
    <t>Kurt RA</t>
  </si>
  <si>
    <t>10.1007/s10792-022-02423-1</t>
  </si>
  <si>
    <t>The use of intravitreal anti-vascular endothelial growth factor injection and its complications in Chiang Mai University Hospital</t>
  </si>
  <si>
    <t>Kunavisarut P, Saenpen N, Ittipunkul N, Patikulsila D, Choovuthayakorn J, Watanachai N, Pathanapitoon K.</t>
  </si>
  <si>
    <t>J Med Assoc Thai. 2013 Nov;96(11):1483-90.</t>
  </si>
  <si>
    <t>THE RAP STUDY, REPORT TWO: The Regional Distribution of Macular Neovascularization Type 3, a Novel Insight Into Its Etiology</t>
  </si>
  <si>
    <t>Haj Najeeb B, Deak G, Schmidt-Erfurth U, Gerendas BS.</t>
  </si>
  <si>
    <t>Retina. 2020 Dec;40(12):2255-2262. doi: 10.1097/IAE.0000000000002774.</t>
  </si>
  <si>
    <t>10.1097/IAE.0000000000002774</t>
  </si>
  <si>
    <t>MACULAR DEGENERATION AND ASPIRIN USE</t>
  </si>
  <si>
    <t>Small KW, Garabetian CA, Shaya FS.</t>
  </si>
  <si>
    <t>Retina. 2017 Sep;37(9):1630-1635. doi: 10.1097/IAE.0000000000001475.</t>
  </si>
  <si>
    <t>10.1097/IAE.0000000000001475</t>
  </si>
  <si>
    <t>Incidence of retinal artery occlusion following intravitreal antivascular endothelial growth factor injections</t>
  </si>
  <si>
    <t>Gao X, Borkar D, Obeid A, Hsu J, Ho AC, Garg SJ.</t>
  </si>
  <si>
    <t>Acta Ophthalmol. 2019 Sep;97(6):e938-e939. doi: 10.1111/aos.14058. Epub 2019 Feb 27.</t>
  </si>
  <si>
    <t>Gao X</t>
  </si>
  <si>
    <t>10.1111/aos.14058</t>
  </si>
  <si>
    <t>Clinical features of ocular sarcoidosis: severe, refractory, and prolonged inflammation</t>
  </si>
  <si>
    <t>Suzuki K, Ishihara M, Namba K, Ohno S, Goto H, Takase H, Kawano S, Shibuya E, Hase K, Iwata D, Mizuuchi K, Kitaichi N, Mizuki N, Ishida S.</t>
  </si>
  <si>
    <t>Jpn J Ophthalmol. 2022 Sep;66(5):447-454. doi: 10.1007/s10384-022-00927-y. Epub 2022 Jun 21.</t>
  </si>
  <si>
    <t>Suzuki K</t>
  </si>
  <si>
    <t>10.1007/s10384-022-00927-y</t>
  </si>
  <si>
    <t>Are we facing an increasing surgical demand for high myopic traction maculopathies? A 12-year study from Hong Kong</t>
  </si>
  <si>
    <t>Li KKW, Wong DHT, Li PSH.</t>
  </si>
  <si>
    <t>BMC Ophthalmol. 2023 Jan 23;23(1):31. doi: 10.1186/s12886-022-02709-z.</t>
  </si>
  <si>
    <t>Li KKW</t>
  </si>
  <si>
    <t>PMC9869563</t>
  </si>
  <si>
    <t>10.1186/s12886-022-02709-z</t>
  </si>
  <si>
    <t>The impact of bariatric surgery on retinopathy in patients with type 2 diabetes: a retrospective cohort study</t>
  </si>
  <si>
    <t>Amin AM, Wharton H, Clarke M, Syed A, Dodson P, Tahrani AA.</t>
  </si>
  <si>
    <t>Surg Obes Relat Dis. 2016 Mar-Apr;12(3):606-612. doi: 10.1016/j.soard.2015.08.508. Epub 2015 Oct 1.</t>
  </si>
  <si>
    <t>Amin AM</t>
  </si>
  <si>
    <t>Surg Obes Relat Dis</t>
  </si>
  <si>
    <t>10.1016/j.soard.2015.08.508</t>
  </si>
  <si>
    <t>Incidence of Endophthalmitis after Intravitreal Bevacizumab using Aliquots Prepared On-site in 2 Operating Rooms in Kuwait</t>
  </si>
  <si>
    <t>Wani VB, Al-Kandari J, Sabti K, Aljassar F, Qali H, Kumar N, Uboweja A, Al-Sabah K, Diab FA, Al-Rashidi S.</t>
  </si>
  <si>
    <t>Middle East Afr J Ophthalmol. 2016 Jan-Mar;23(1):64-70. doi: 10.4103/0974-9233.171784.</t>
  </si>
  <si>
    <t>Wani VB</t>
  </si>
  <si>
    <t>PMC4759906</t>
  </si>
  <si>
    <t>10.4103/0974-9233.171784</t>
  </si>
  <si>
    <t>ASSOCIATION BETWEEN NEEDLE SIZE, POSTINJECTION REFLUX, AND INTRAOCULAR PRESSURE SPIKES AFTER INTRAVITREAL INJECTIONS</t>
  </si>
  <si>
    <t>Pang CE, Mrejen S, Hoang QV, Sorenson JA, Freund KB.</t>
  </si>
  <si>
    <t>Retina. 2015 Jul;35(7):1401-6. doi: 10.1097/IAE.0000000000000476.</t>
  </si>
  <si>
    <t>Pang CE</t>
  </si>
  <si>
    <t>10.1097/IAE.0000000000000476</t>
  </si>
  <si>
    <t>OUTCOMES IN PATIENTS RESUMING INTRAVITREAL ANTI-VASCULAR ENDOTHELIAL GROWTH FACTOR THERAPY FOLLOWING TREATMENT DELAY DURING THE CORONAVIRUS-19 PANDEMIC</t>
  </si>
  <si>
    <t>Rush RB, Rush SW.</t>
  </si>
  <si>
    <t>Retina. 2021 Dec 1;41(12):2456-2461. doi: 10.1097/IAE.0000000000003276.</t>
  </si>
  <si>
    <t>10.1097/IAE.0000000000003276</t>
  </si>
  <si>
    <t>Incidence, Risk Factors, and Outcomes of Rhegmatogenous Retinal Detachment after Intravitreal Injections of Anti-VEGF for Retinal Diseases: Data from the Fight Retinal Blindness! Registry</t>
  </si>
  <si>
    <t>Gabrielle PH, Nguyen V, Arnould L, Viola F, Zarranz-Ventura J, Barthelmes D, Creuzot-Garcher C, Gillies M; Fight Retinal Blindness! Study Group.</t>
  </si>
  <si>
    <t>Ophthalmol Retina. 2022 Nov;6(11):1044-1053. doi: 10.1016/j.oret.2022.05.008. Epub 2022 May 16.</t>
  </si>
  <si>
    <t>10.1016/j.oret.2022.05.008</t>
  </si>
  <si>
    <t>Thirteen years of intravitreal anti-vascular endothelial growth factor therapy: the promises and burdens of a paradigm shift told from the perspective of the largest retina service in Norway</t>
  </si>
  <si>
    <t>Jørstad ØK, Steffensen LA, Eriksen K, Bragadóttir R, Moe MC.</t>
  </si>
  <si>
    <t>Acta Ophthalmol. 2020 Dec;98(8):774-779. doi: 10.1111/aos.14177. Epub 2019 Jul 1.</t>
  </si>
  <si>
    <t>Jørstad ØK</t>
  </si>
  <si>
    <t>10.1111/aos.14177</t>
  </si>
  <si>
    <t>Vitrectomy with fovea-sparing ILM peeling versus total ILM peeling for myopic traction maculopathy: A meta-analysis</t>
  </si>
  <si>
    <t>Wu J, Xu Q, Luan J.</t>
  </si>
  <si>
    <t>Eur J Ophthalmol. 2021 Sep;31(5):2596-2605. doi: 10.1177/1120672120970111. Epub 2020 Nov 3.</t>
  </si>
  <si>
    <t>10.1177/1120672120970111</t>
  </si>
  <si>
    <t>Frequency and characteristics of intraocular inflammation after aflibercept injection</t>
  </si>
  <si>
    <t>Fine HF, Roth DB, Shah SP, Haque T, Wheatley HM.</t>
  </si>
  <si>
    <t>Retina. 2015 Apr;35(4):681-6. doi: 10.1097/IAE.0000000000000398.</t>
  </si>
  <si>
    <t>10.1097/IAE.0000000000000398</t>
  </si>
  <si>
    <t>Similar Risk of Kidney Failure among Patients with Blinding Diseases Who Receive Ranibizumab, Aflibercept, and Bevacizumab: An Observational Health Data Sciences and Informatics Network Study</t>
  </si>
  <si>
    <t>Cai CX, Nishimura A, Bowring MG, Westlund E, Tran D, Ng JH, Nagy P, Cook M, McLeggon JA, DuVall SL, Matheny ME, Golozar A, Ostropolets A, Minty E, Desai P, Bu F, Toy B, Hribar M, Falconer T, Zhang L, Lawrence-Archer L, Boland MV, Goetz K, Hall N, Shoaibi A, Reps J, Sena AG, Blacketer C, Swerdel J, Jhaveri KD, Lee E, Gilbert Z, Zeger SL, Crews DC, Suchard MA, Hripcsak G, Ryan PB.</t>
  </si>
  <si>
    <t>Ophthalmol Retina. 2024 Aug;8(8):733-743. doi: 10.1016/j.oret.2024.03.014. Epub 2024 Mar 20.</t>
  </si>
  <si>
    <t>Cai CX</t>
  </si>
  <si>
    <t>PMC11298306</t>
  </si>
  <si>
    <t>NIHMS1981458</t>
  </si>
  <si>
    <t>10.1016/j.oret.2024.03.014</t>
  </si>
  <si>
    <t>MORPHOLOGICAL BIOMARKERS PREDICTING EXUDATIVE CONVERSION IN TYPE 1 NONEXUDATIVE MACULAR NEOVASCULARIZATION USING OPTICAL COHERENCE TOMOGRAPHY ANGIOGRAPHY</t>
  </si>
  <si>
    <t>Bae SH, Bae K, Yoon CK, Park UC, Park KH, Lee EK.</t>
  </si>
  <si>
    <t>Retina. 2024 Jun 1;44(6):1006-1014. doi: 10.1097/IAE.0000000000004066.</t>
  </si>
  <si>
    <t>Bae SH</t>
  </si>
  <si>
    <t>10.1097/IAE.0000000000004066</t>
  </si>
  <si>
    <t>NONINFECTIOUS VITRITIS AFTER INTRAVITREAL INJECTION OF ANTI-VEGF AGENTS: Variations in Rates and Presentation by Medication</t>
  </si>
  <si>
    <t>Williams PD, Chong D, Fuller T, Callanan D.</t>
  </si>
  <si>
    <t>Retina. 2016 May;36(5):909-13. doi: 10.1097/IAE.0000000000000801.</t>
  </si>
  <si>
    <t>Williams PD</t>
  </si>
  <si>
    <t>10.1097/IAE.0000000000000801</t>
  </si>
  <si>
    <t>Combined fovea-sparing internal limiting membrane peeling with internal limiting membrane flap technique for progressive myopic traction maculopathy</t>
  </si>
  <si>
    <t>Lin JP, Yang CM.</t>
  </si>
  <si>
    <t>Graefes Arch Clin Exp Ophthalmol. 2022 Feb;260(2):489-496. doi: 10.1007/s00417-021-05397-5. Epub 2021 Sep 3.</t>
  </si>
  <si>
    <t>Lin JP</t>
  </si>
  <si>
    <t>10.1007/s00417-021-05397-5</t>
  </si>
  <si>
    <t>Impact of macular fluid features on outcomes of anti-vascular endothelial growth factor treatment for type 3 macular neovascularization</t>
  </si>
  <si>
    <t>Yoon W, Yoon J, Na SK, Lee J, Kim J, Kim JW, Cho HJ.</t>
  </si>
  <si>
    <t>Sci Rep. 2021 Dec 8;11(1):23643. doi: 10.1038/s41598-021-03053-w.</t>
  </si>
  <si>
    <t>Yoon W</t>
  </si>
  <si>
    <t>PMC8655104</t>
  </si>
  <si>
    <t>10.1038/s41598-021-03053-w</t>
  </si>
  <si>
    <t>Histopathology of streptococcus mitis/oralis endophthalmitis after intravitreal injection with bevacizumab: a report of 7 patients</t>
  </si>
  <si>
    <t>Matthews JL, Dubovy SR, Goldberg RA, Flynn HW Jr.</t>
  </si>
  <si>
    <t>Ophthalmology. 2014 Mar;121(3):702-8. doi: 10.1016/j.ophtha.2013.10.015. Epub 2014 Jan 16.</t>
  </si>
  <si>
    <t>Matthews JL</t>
  </si>
  <si>
    <t>10.1016/j.ophtha.2013.10.015</t>
  </si>
  <si>
    <t>CRB1-associated retinal dystrophies in a Belgian cohort: genetic characteristics and long-term clinical follow-up</t>
  </si>
  <si>
    <t>Talib M, Van Cauwenbergh C, De Zaeytijd J, Van Wynsberghe D, De Baere E, Boon CJF, Leroy BP.</t>
  </si>
  <si>
    <t>Br J Ophthalmol. 2022 May;106(5):696-704. doi: 10.1136/bjophthalmol-2020-316781. Epub 2021 Feb 12.</t>
  </si>
  <si>
    <t>Talib M</t>
  </si>
  <si>
    <t>10.1136/bjophthalmol-2020-316781</t>
  </si>
  <si>
    <t>Short term visual and structural outcomes of anti-vascular endothelial growth factor (anti-VEGF) treatment delay during the first COVID-19 wave: A pilot study</t>
  </si>
  <si>
    <t>Naravane AV, Mundae R, Zhou Y, Santilli C, van Kuijk FJGM, Nazari H, Yamanuha J, Emerson GG, Koozekanani DD, Montezuma SR.</t>
  </si>
  <si>
    <t>PLoS One. 2021 Feb 17;16(2):e0247161. doi: 10.1371/journal.pone.0247161. eCollection 2021.</t>
  </si>
  <si>
    <t>Naravane AV</t>
  </si>
  <si>
    <t>PMC7888661</t>
  </si>
  <si>
    <t>10.1371/journal.pone.0247161</t>
  </si>
  <si>
    <t>Aqueous Chlorhexidine for Intravitreal Injection Antisepsis: A Case Series and Review of the Literature</t>
  </si>
  <si>
    <t>Merani R, McPherson ZE, Luckie AP, Gilhotra JS, Runciman J, Durkin S, Muecke J, Donaldson M, Aralar A, Rao A, Davies PE.</t>
  </si>
  <si>
    <t>Ophthalmology. 2016 Dec;123(12):2588-2594. doi: 10.1016/j.ophtha.2016.08.022. Epub 2016 Oct 6.</t>
  </si>
  <si>
    <t>Merani R</t>
  </si>
  <si>
    <t>10.1016/j.ophtha.2016.08.022</t>
  </si>
  <si>
    <t>Endophthalmitis after Intravitreal Injection of Vascular Endothelial Growth Factor Inhibitors: Management and Visual Outcomes</t>
  </si>
  <si>
    <t>Xu K, Chin EK, Bennett SR, Williams DF, Ryan EH, Dev S, Mittra RA, Quiram PA, Davies JB, Parke DW 3rd, Johnson JB, Cantrill HL, Almeida DRP.</t>
  </si>
  <si>
    <t>Ophthalmology. 2018 Aug;125(8):1279-1286. doi: 10.1016/j.ophtha.2018.01.022. Epub 2018 Feb 21.</t>
  </si>
  <si>
    <t>10.1016/j.ophtha.2018.01.022</t>
  </si>
  <si>
    <t>Safety and complications of intravitreal injections performed in an Asian population in Singapore</t>
  </si>
  <si>
    <t>Xu Y, Tan CS.</t>
  </si>
  <si>
    <t>Int Ophthalmol. 2017 Apr;37(2):325-332. doi: 10.1007/s10792-016-0241-4. Epub 2016 May 28.</t>
  </si>
  <si>
    <t>Xu Y</t>
  </si>
  <si>
    <t>10.1007/s10792-016-0241-4</t>
  </si>
  <si>
    <t>Streptococcus endophthalmitis outbreak after intravitreal injection of bevacizumab: one-year outcomes and investigative results</t>
  </si>
  <si>
    <t>Goldberg RA, Flynn HW Jr, Miller D, Gonzalez S, Isom RF.</t>
  </si>
  <si>
    <t>Ophthalmology. 2013 Jul;120(7):1448-53. doi: 10.1016/j.ophtha.2012.12.009. Epub 2013 Feb 28.</t>
  </si>
  <si>
    <t>PMC3702685</t>
  </si>
  <si>
    <t>NIHMS451546</t>
  </si>
  <si>
    <t>10.1016/j.ophtha.2012.12.009</t>
  </si>
  <si>
    <t>ADD-ASPIRIN: A phase III, double-blind, placebo controlled, randomised trial assessing the effects of aspirin on disease recurrence and survival after primary therapy in common non-metastatic solid tumours</t>
  </si>
  <si>
    <t>Coyle C, Cafferty FH, Rowley S, MacKenzie M, Berkman L, Gupta S, Pramesh CS, Gilbert D, Kynaston H, Cameron D, Wilson RH, Ring A, Langley RE; Add-Aspirin investigators.</t>
  </si>
  <si>
    <t>Contemp Clin Trials. 2016 Nov;51:56-64. doi: 10.1016/j.cct.2016.10.004. Epub 2016 Oct 21.</t>
  </si>
  <si>
    <t>Coyle C</t>
  </si>
  <si>
    <t>PMC5127874</t>
  </si>
  <si>
    <t>10.1016/j.cct.2016.10.004</t>
  </si>
  <si>
    <t>Immune complement and coagulation dysfunction in adverse outcomes of SARS-CoV-2 infection</t>
  </si>
  <si>
    <t>Ramlall V, Thangaraj PM, Meydan C, Foox J, Butler D, Kim J, May B, De Freitas JK, Glicksberg BS, Mason CE, Tatonetti NP, Shapira SD.</t>
  </si>
  <si>
    <t>Nat Med. 2020 Oct;26(10):1609-1615. doi: 10.1038/s41591-020-1021-2. Epub 2020 Aug 3.</t>
  </si>
  <si>
    <t>Ramlall V</t>
  </si>
  <si>
    <t>Nat Med</t>
  </si>
  <si>
    <t>PMC7809634</t>
  </si>
  <si>
    <t>NIHMS1643104</t>
  </si>
  <si>
    <t>10.1038/s41591-020-1021-2</t>
  </si>
  <si>
    <t>PMID</t>
    <phoneticPr fontId="18" type="noConversion"/>
  </si>
  <si>
    <t>Beaver Dam Eye Study, Beaver Dam Offspring Study</t>
    <phoneticPr fontId="18" type="noConversion"/>
  </si>
  <si>
    <t>Copenhagen City Heart Study, Copenhagen General Population Study</t>
    <phoneticPr fontId="18" type="noConversion"/>
  </si>
  <si>
    <t>Rotterdam Study, Alienor study</t>
    <phoneticPr fontId="18" type="noConversion"/>
  </si>
  <si>
    <t xml:space="preserve">Rotterdam Study </t>
    <phoneticPr fontId="18" type="noConversion"/>
  </si>
  <si>
    <t xml:space="preserve">Singapore Indian Eye Study </t>
    <phoneticPr fontId="18" type="noConversion"/>
  </si>
  <si>
    <t xml:space="preserve">Singapore Epidemiology of Eye Diseases </t>
    <phoneticPr fontId="18" type="noConversion"/>
  </si>
  <si>
    <t>Singapore Malay Eye Study, Singapore Indian Eye Study, Singapore Chinese Eye Study</t>
    <phoneticPr fontId="18" type="noConversion"/>
  </si>
  <si>
    <t>Singapore Malay Eye Study, Singapore Indian Eye Study, the Singapore Chinese Eye Study</t>
    <phoneticPr fontId="18" type="noConversion"/>
  </si>
  <si>
    <t>Tromsø Study</t>
    <phoneticPr fontId="18" type="noConversion"/>
  </si>
  <si>
    <t>population in Nigeria (1997-2004)</t>
    <phoneticPr fontId="18" type="noConversion"/>
  </si>
  <si>
    <t>Indian population (2009-2011)</t>
    <phoneticPr fontId="18" type="noConversion"/>
  </si>
  <si>
    <t>Indian population(2010-2020)</t>
    <phoneticPr fontId="18" type="noConversion"/>
  </si>
  <si>
    <t>population in spain (2013-2019)</t>
    <phoneticPr fontId="18" type="noConversion"/>
  </si>
  <si>
    <t xml:space="preserve">population in South India (2009)  </t>
    <phoneticPr fontId="18" type="noConversion"/>
  </si>
  <si>
    <t>population in Italy (2019)</t>
    <phoneticPr fontId="18" type="noConversion"/>
  </si>
  <si>
    <t>population in Azerbaijan public (2016)</t>
    <phoneticPr fontId="18" type="noConversion"/>
  </si>
  <si>
    <t>Medicare data (2005-2020)</t>
    <phoneticPr fontId="18" type="noConversion"/>
  </si>
  <si>
    <t>Oulu University Hospital's database (2006-2020)</t>
    <phoneticPr fontId="18" type="noConversion"/>
  </si>
  <si>
    <t>United Kingdom Biobank, Canadian Longitudinal Study on Aging</t>
    <phoneticPr fontId="18" type="noConversion"/>
  </si>
  <si>
    <t>City of Yaoundé (2017-2018)</t>
    <phoneticPr fontId="18" type="noConversion"/>
  </si>
  <si>
    <t>population in Sydney (1999-2001)</t>
    <phoneticPr fontId="18" type="noConversion"/>
  </si>
  <si>
    <t>konkuk university data (2006-2008)</t>
    <phoneticPr fontId="18" type="noConversion"/>
  </si>
  <si>
    <t xml:space="preserve">3 (estimated)  </t>
    <phoneticPr fontId="18" type="noConversion"/>
  </si>
  <si>
    <t>population in UK (2007-2009)</t>
    <phoneticPr fontId="18" type="noConversion"/>
  </si>
  <si>
    <t>population in japan</t>
    <phoneticPr fontId="18" type="noConversion"/>
  </si>
  <si>
    <t>Beaver Dam Eye Study, Blue Mountains Eye Study, Rotterdam Study</t>
    <phoneticPr fontId="18" type="noConversion"/>
  </si>
  <si>
    <t>Medicare data (2000-2003)</t>
    <phoneticPr fontId="18" type="noConversion"/>
  </si>
  <si>
    <t>Medicare data (2001-2007)</t>
    <phoneticPr fontId="18" type="noConversion"/>
  </si>
  <si>
    <t>population in Italy (2005-2006)</t>
    <phoneticPr fontId="18" type="noConversion"/>
  </si>
  <si>
    <t xml:space="preserve">3 (general population 아님) </t>
    <phoneticPr fontId="18" type="noConversion"/>
  </si>
  <si>
    <t>Medicare data (1994-1998)</t>
    <phoneticPr fontId="18" type="noConversion"/>
  </si>
  <si>
    <t>Melbourne Collaborative Cohort Study</t>
    <phoneticPr fontId="18" type="noConversion"/>
  </si>
  <si>
    <t>population in Austrailia</t>
    <phoneticPr fontId="18" type="noConversion"/>
  </si>
  <si>
    <t>population in Austrailia (1988-1990)</t>
    <phoneticPr fontId="18" type="noConversion"/>
  </si>
  <si>
    <t>Maccabi Healthcare Service (2000-2008)</t>
    <phoneticPr fontId="18" type="noConversion"/>
  </si>
  <si>
    <t>population in Lithuania (2001-2002)</t>
    <phoneticPr fontId="18" type="noConversion"/>
  </si>
  <si>
    <t>Kangbuk Samsung Hospital (2006)</t>
    <phoneticPr fontId="18" type="noConversion"/>
  </si>
  <si>
    <t>population in greenland (2000-2001)</t>
    <phoneticPr fontId="18" type="noConversion"/>
  </si>
  <si>
    <t>Montelparo study</t>
    <phoneticPr fontId="18" type="noConversion"/>
  </si>
  <si>
    <t>InVisioin Data Mart database (2001-2007)</t>
    <phoneticPr fontId="18" type="noConversion"/>
  </si>
  <si>
    <t>Blue Mountains Eye Study</t>
    <phoneticPr fontId="18" type="noConversion"/>
  </si>
  <si>
    <t>Physicians' Health Study</t>
    <phoneticPr fontId="18" type="noConversion"/>
  </si>
  <si>
    <t>population in Tunisian</t>
    <phoneticPr fontId="18" type="noConversion"/>
  </si>
  <si>
    <t>population in Canada (1987-1993)</t>
    <phoneticPr fontId="18" type="noConversion"/>
  </si>
  <si>
    <t>Salisbury Eye Evaluation, Proyecto VER, Baltimore Eye Survey</t>
    <phoneticPr fontId="18" type="noConversion"/>
  </si>
  <si>
    <t xml:space="preserve">population in UK </t>
    <phoneticPr fontId="18" type="noConversion"/>
  </si>
  <si>
    <t>population in Cologne</t>
    <phoneticPr fontId="18" type="noConversion"/>
  </si>
  <si>
    <t>population in UK (1982-1990)</t>
    <phoneticPr fontId="18" type="noConversion"/>
  </si>
  <si>
    <t>population in Brazil</t>
    <phoneticPr fontId="18" type="noConversion"/>
  </si>
  <si>
    <t>San Luis Valley Diabetes Study, Beaver Dam Eye Study</t>
    <phoneticPr fontId="18" type="noConversion"/>
  </si>
  <si>
    <t>population in Tehran (2002)</t>
    <phoneticPr fontId="18" type="noConversion"/>
  </si>
  <si>
    <t>population in China (2002-2003)</t>
    <phoneticPr fontId="18" type="noConversion"/>
  </si>
  <si>
    <t xml:space="preserve">population in Spain </t>
    <phoneticPr fontId="18" type="noConversion"/>
  </si>
  <si>
    <t xml:space="preserve">population in Finnish </t>
    <phoneticPr fontId="18" type="noConversion"/>
  </si>
  <si>
    <t>population in new york</t>
    <phoneticPr fontId="18" type="noConversion"/>
  </si>
  <si>
    <t>Atherosclerosis Risk in Communities Study</t>
    <phoneticPr fontId="18" type="noConversion"/>
  </si>
  <si>
    <t>Taiwan Longitudinal Health Insurance Database (2000)</t>
    <phoneticPr fontId="18" type="noConversion"/>
  </si>
  <si>
    <t xml:space="preserve">Salisbury Eye Evaluation </t>
    <phoneticPr fontId="18" type="noConversion"/>
  </si>
  <si>
    <t>population in Algeria</t>
    <phoneticPr fontId="18" type="noConversion"/>
  </si>
  <si>
    <t>Data</t>
    <phoneticPr fontId="18" type="noConversion"/>
  </si>
  <si>
    <t>Comment</t>
    <phoneticPr fontId="18" type="noConversion"/>
  </si>
  <si>
    <t>Nagahama study (2008-2010)</t>
    <phoneticPr fontId="18" type="noConversion"/>
  </si>
  <si>
    <t>Nakuru Eye Disease Cohort Study (2007-2008)</t>
    <phoneticPr fontId="18" type="noConversion"/>
  </si>
  <si>
    <t>Nakuru Eye Disease Cohort Study (2013-2014)</t>
    <phoneticPr fontId="18" type="noConversion"/>
  </si>
  <si>
    <t>NHANES (1988-1991)</t>
    <phoneticPr fontId="18" type="noConversion"/>
  </si>
  <si>
    <t>NHANES (1998-1994)</t>
    <phoneticPr fontId="18" type="noConversion"/>
  </si>
  <si>
    <t>National Health Insurance (2010-2015)</t>
    <phoneticPr fontId="18" type="noConversion"/>
  </si>
  <si>
    <t>3 (duplicated)</t>
    <phoneticPr fontId="18" type="noConversion"/>
  </si>
  <si>
    <t>Nurses' health study (1980-1992)</t>
    <phoneticPr fontId="18" type="noConversion"/>
  </si>
  <si>
    <t>3 (eye 기준)</t>
    <phoneticPr fontId="18" type="noConversion"/>
  </si>
  <si>
    <t xml:space="preserve">Nurses' Health study </t>
    <phoneticPr fontId="18" type="noConversion"/>
  </si>
  <si>
    <t>Nurses' health study, Health Professionals Follow-up study</t>
    <phoneticPr fontId="18" type="noConversion"/>
  </si>
  <si>
    <t>4 (prevalence)</t>
    <phoneticPr fontId="18" type="noConversion"/>
  </si>
  <si>
    <t>4 (incidence)</t>
    <phoneticPr fontId="18" type="noConversion"/>
  </si>
  <si>
    <t>Reykjavik Eye Study (AGES)</t>
    <phoneticPr fontId="18" type="noConversion"/>
  </si>
  <si>
    <t>Vingerling JR, Dielemans I, Hofman A, Grobbee DE, Hijmering M, Kramer CF, de Jong PT.</t>
    <phoneticPr fontId="18" type="noConversion"/>
  </si>
  <si>
    <t>Medicare data (2014-2018)</t>
    <phoneticPr fontId="18" type="noConversion"/>
  </si>
  <si>
    <t>Medicare data (1991-1999)</t>
    <phoneticPr fontId="18" type="noConversion"/>
  </si>
  <si>
    <t>Medicare data (2001-2003)</t>
    <phoneticPr fontId="18" type="noConversion"/>
  </si>
  <si>
    <t>4 (incidence)</t>
    <phoneticPr fontId="18" type="noConversion"/>
  </si>
  <si>
    <t>4 (?)</t>
    <phoneticPr fontId="18" type="noConversion"/>
  </si>
  <si>
    <t>Waterman study</t>
    <phoneticPr fontId="18" type="noConversion"/>
  </si>
  <si>
    <t>Asan Medical center (2010)</t>
    <phoneticPr fontId="18" type="noConversion"/>
  </si>
  <si>
    <t>AugUR study</t>
    <phoneticPr fontId="18" type="noConversion"/>
  </si>
  <si>
    <t>KNHANES (2008-2011)</t>
    <phoneticPr fontId="18" type="noConversion"/>
  </si>
  <si>
    <t>KNHANES (2010-2011)</t>
    <phoneticPr fontId="18" type="noConversion"/>
  </si>
  <si>
    <t>KNHANES (2008-2012)</t>
    <phoneticPr fontId="18" type="noConversion"/>
  </si>
  <si>
    <t>KNHANES (2010-2012)</t>
    <phoneticPr fontId="18" type="noConversion"/>
  </si>
  <si>
    <t>KNHANES (2015-2018)</t>
    <phoneticPr fontId="18" type="noConversion"/>
  </si>
  <si>
    <t>3 (duplicated)</t>
    <phoneticPr fontId="18" type="noConversion"/>
  </si>
  <si>
    <t>KNHIS (2003-2005)</t>
    <phoneticPr fontId="18" type="noConversion"/>
  </si>
  <si>
    <t>KNHIS (2011-2018)</t>
    <phoneticPr fontId="18" type="noConversion"/>
  </si>
  <si>
    <t>AugUR, KORA-Fit, KORA-FF4</t>
    <phoneticPr fontId="18" type="noConversion"/>
  </si>
  <si>
    <t>Korean National Health Screening Program (2013-2014)</t>
    <phoneticPr fontId="18" type="noConversion"/>
  </si>
  <si>
    <t>Korean National Health Screening Program (2019)</t>
    <phoneticPr fontId="18" type="noConversion"/>
  </si>
  <si>
    <t>Early age-related maculopathy in the cardiovascular health study</t>
    <phoneticPr fontId="18" type="noConversion"/>
  </si>
  <si>
    <t>population in Italy</t>
    <phoneticPr fontId="18" type="noConversion"/>
  </si>
  <si>
    <t>population in greece</t>
    <phoneticPr fontId="18" type="noConversion"/>
  </si>
  <si>
    <t>population in US</t>
    <phoneticPr fontId="18" type="noConversion"/>
  </si>
  <si>
    <t>population in Thailand</t>
    <phoneticPr fontId="18" type="noConversion"/>
  </si>
  <si>
    <t>population in Asia</t>
    <phoneticPr fontId="18" type="noConversion"/>
  </si>
  <si>
    <t>Singapore Indian Eye Study, Central India Eye</t>
    <phoneticPr fontId="18" type="noConversion"/>
  </si>
  <si>
    <t>First author, publication year</t>
  </si>
  <si>
    <t>Country</t>
  </si>
  <si>
    <t>Diagnosis criteria (ex: OCT, fundus photography)</t>
    <phoneticPr fontId="18" type="noConversion"/>
  </si>
  <si>
    <t>Response rate (before exclusion)</t>
    <phoneticPr fontId="18" type="noConversion"/>
  </si>
  <si>
    <t>study design(retro/prospective, cross-sectional)</t>
    <phoneticPr fontId="18" type="noConversion"/>
  </si>
  <si>
    <t>period</t>
  </si>
  <si>
    <t>Age of patients</t>
  </si>
  <si>
    <t xml:space="preserve">Prevalence </t>
    <phoneticPr fontId="18" type="noConversion"/>
  </si>
  <si>
    <t>Any</t>
    <phoneticPr fontId="18" type="noConversion"/>
  </si>
  <si>
    <t xml:space="preserve">early </t>
    <phoneticPr fontId="18" type="noConversion"/>
  </si>
  <si>
    <t>intermediate</t>
    <phoneticPr fontId="18" type="noConversion"/>
  </si>
  <si>
    <t>incidence</t>
    <phoneticPr fontId="18" type="noConversion"/>
  </si>
  <si>
    <t>KNHNES (2008-2012)</t>
    <phoneticPr fontId="18" type="noConversion"/>
  </si>
  <si>
    <t>Bressler NM, Bressler SB, West SK, Fine SL, Taylor HR.</t>
    <phoneticPr fontId="18" type="noConversion"/>
  </si>
  <si>
    <t>Bressler NM et al, 1989</t>
    <phoneticPr fontId="18" type="noConversion"/>
  </si>
  <si>
    <t>Whitmore WG.</t>
    <phoneticPr fontId="18" type="noConversion"/>
  </si>
  <si>
    <t>Klein R, Klein BE, Linton KL.</t>
    <phoneticPr fontId="18" type="noConversion"/>
  </si>
  <si>
    <t>Klein R, 1992</t>
    <phoneticPr fontId="18" type="noConversion"/>
  </si>
  <si>
    <t>Wu ZQ.</t>
    <phoneticPr fontId="18" type="noConversion"/>
  </si>
  <si>
    <t>Mitchell RA.</t>
    <phoneticPr fontId="18" type="noConversion"/>
  </si>
  <si>
    <t>West S, Vitale S, Hallfrisch J, Muñoz B, Muller D, Bressler S, Bressler NM.</t>
    <phoneticPr fontId="18" type="noConversion"/>
  </si>
  <si>
    <t>West S et al, 1994</t>
    <phoneticPr fontId="18" type="noConversion"/>
  </si>
  <si>
    <t>Mitchell P, Smith W, Attebo K, Wang JJ.</t>
    <phoneticPr fontId="18" type="noConversion"/>
  </si>
  <si>
    <t>Mitchell P et al, 1995</t>
    <phoneticPr fontId="18" type="noConversion"/>
  </si>
  <si>
    <t>Vingerling JR et al, 1995</t>
    <phoneticPr fontId="18" type="noConversion"/>
  </si>
  <si>
    <t>Laatikainen L, Hirvelä H.</t>
    <phoneticPr fontId="18" type="noConversion"/>
  </si>
  <si>
    <t>Laatikainen L et al, 1995</t>
    <phoneticPr fontId="18" type="noConversion"/>
  </si>
  <si>
    <t>Schachat AP, Hyman L, Leske MC, Connell AM, Wu SY.</t>
    <phoneticPr fontId="18" type="noConversion"/>
  </si>
  <si>
    <t>Schachat AP et al, 1995</t>
    <phoneticPr fontId="18" type="noConversion"/>
  </si>
  <si>
    <t>Vinding T.</t>
    <phoneticPr fontId="18" type="noConversion"/>
  </si>
  <si>
    <t>Vinding T et al, 1995</t>
    <phoneticPr fontId="18" type="noConversion"/>
  </si>
  <si>
    <t>Bressler NM, Munoz B, Maguire MG, Vitale SE, Schein OD, Taylor HR, West SK.</t>
    <phoneticPr fontId="18" type="noConversion"/>
  </si>
  <si>
    <t>Bressler NM et al, 1995</t>
    <phoneticPr fontId="18" type="noConversion"/>
  </si>
  <si>
    <t>Christen WG, Glynn RJ, Manson JE, Ajani UA, Buring JE.</t>
    <phoneticPr fontId="18" type="noConversion"/>
  </si>
  <si>
    <t>Pagliarini S, Moramarco A, Wormald RP, Piguet B, Carresi C, Balacco-Gabrieli C, Sehmi KS, Bird AC.</t>
    <phoneticPr fontId="18" type="noConversion"/>
  </si>
  <si>
    <t>Pagliarini S et al, 1997</t>
    <phoneticPr fontId="18" type="noConversion"/>
  </si>
  <si>
    <t>Dickinson AJ, Sparrow JM, Duke AM, Thompson JR, Gibson JM, Rosenthal AR.</t>
    <phoneticPr fontId="18" type="noConversion"/>
  </si>
  <si>
    <t>Patient identification (ex: BDES, hospital, community)</t>
    <phoneticPr fontId="18" type="noConversion"/>
  </si>
  <si>
    <t>Barbados Eye Study Group</t>
    <phoneticPr fontId="18" type="noConversion"/>
  </si>
  <si>
    <t>Ethnicity (European ancestry, Asian, African ancestry, Hispanic)</t>
    <phoneticPr fontId="18" type="noConversion"/>
  </si>
  <si>
    <t>classification criteria (ex: wisconsin grade, Beckman grade)</t>
    <phoneticPr fontId="18" type="noConversion"/>
  </si>
  <si>
    <t>Cruickshanks KJ, Hamman RF, Klein R, Nondahl DM, Shetterly SM.</t>
    <phoneticPr fontId="18" type="noConversion"/>
  </si>
  <si>
    <t>Klein R, Clegg L, Cooper LS, Hubbard LD, Klein BE, King WN, Folsom AR.</t>
    <phoneticPr fontId="18" type="noConversion"/>
  </si>
  <si>
    <t>Klein R et al, 1999</t>
    <phoneticPr fontId="18" type="noConversion"/>
  </si>
  <si>
    <t>Kozobolis VP, Detorakis ET, Tsilimbaris MK, Vlachonikolis IG, Tsambarlakis IC, Pallikaris IG.</t>
    <phoneticPr fontId="18" type="noConversion"/>
  </si>
  <si>
    <t>Kozobolis VP et al, 1999</t>
    <phoneticPr fontId="18" type="noConversion"/>
  </si>
  <si>
    <t>Friedman DS, Katz J, Bressler NM, Rahmani B, Tielsch JM.</t>
    <phoneticPr fontId="18" type="noConversion"/>
  </si>
  <si>
    <t>Friedman DS et al, 1999</t>
    <phoneticPr fontId="18" type="noConversion"/>
  </si>
  <si>
    <t>Chang TS, Hay D, Courtright P.</t>
    <phoneticPr fontId="18" type="noConversion"/>
  </si>
  <si>
    <t>Klein R, Klein BE, Jensen SC, Mares-Perlman JA, Cruickshanks KJ, Palta M.</t>
    <phoneticPr fontId="18" type="noConversion"/>
  </si>
  <si>
    <t>VanNewkirk MR, Nanjan MB, Wang JJ, Mitchell P, Taylor HR, McCarty CA.</t>
    <phoneticPr fontId="18" type="noConversion"/>
  </si>
  <si>
    <t>VanNewkirk MR et al, 2000</t>
    <phoneticPr fontId="18" type="noConversion"/>
  </si>
  <si>
    <t>McCarty CA, Mukesh BN, Fu CL, Mitchell P, Wang JJ, Taylor HR.</t>
    <phoneticPr fontId="18" type="noConversion"/>
  </si>
  <si>
    <t>Oshima Y, Ishibashi T, Murata T, Tahara Y, Kiyohara Y, Kubota T.</t>
    <phoneticPr fontId="18" type="noConversion"/>
  </si>
  <si>
    <t>Oshima Y et al, 2001</t>
    <phoneticPr fontId="18" type="noConversion"/>
  </si>
  <si>
    <t>Delcourt C, Carrière I, Ponton-Sanchez A, Fourrey S, Lacroux A, Papoz L; POLA Study Group.</t>
    <phoneticPr fontId="18" type="noConversion"/>
  </si>
  <si>
    <t>Delcourt C et al, 2001</t>
    <phoneticPr fontId="18" type="noConversion"/>
  </si>
  <si>
    <t>Mitchell P, Wang JJ, Foran S, Smith W.</t>
    <phoneticPr fontId="18" type="noConversion"/>
  </si>
  <si>
    <t>Mitchell P et al, 2002</t>
    <phoneticPr fontId="18" type="noConversion"/>
  </si>
  <si>
    <t>Klein R, Klein BE, Tomany SC, Meuer SM, Huang GH.</t>
    <phoneticPr fontId="18" type="noConversion"/>
  </si>
  <si>
    <t>Klein R et al, 2002</t>
    <phoneticPr fontId="18" type="noConversion"/>
  </si>
  <si>
    <t>Javitt JC, Zhou Z, Maguire MG, Fine SL, Willke RJ.</t>
    <phoneticPr fontId="18" type="noConversion"/>
  </si>
  <si>
    <t>fundus photography</t>
    <phoneticPr fontId="18" type="noConversion"/>
  </si>
  <si>
    <t>Wisconsin Age-Related Maculopathy Grading System</t>
    <phoneticPr fontId="18" type="noConversion"/>
  </si>
  <si>
    <t>43-86</t>
    <phoneticPr fontId="18" type="noConversion"/>
  </si>
  <si>
    <t>Austrailia</t>
    <phoneticPr fontId="18" type="noConversion"/>
  </si>
  <si>
    <t>China</t>
    <phoneticPr fontId="18" type="noConversion"/>
  </si>
  <si>
    <t>no PDF</t>
    <phoneticPr fontId="18" type="noConversion"/>
  </si>
  <si>
    <t>Jonasson F, Arnarsson A, Sasaki H, Peto T, Sasaki K, Bird AC.</t>
    <phoneticPr fontId="18" type="noConversion"/>
  </si>
  <si>
    <t>Jonasson F et al, 2003</t>
    <phoneticPr fontId="18" type="noConversion"/>
  </si>
  <si>
    <t>van Leeuwen R, Klaver CC, Vingerling JR, Hofman A, de Jong PT.</t>
    <phoneticPr fontId="18" type="noConversion"/>
  </si>
  <si>
    <t>van Leeuwen R et al, 2003</t>
    <phoneticPr fontId="18" type="noConversion"/>
  </si>
  <si>
    <t>Klein R, Klein BE, Marino EK, Kuller LH, Furberg C, Burke GL, Hubbard LD.</t>
    <phoneticPr fontId="18" type="noConversion"/>
  </si>
  <si>
    <t>Klein R et al, 2003</t>
    <phoneticPr fontId="18" type="noConversion"/>
  </si>
  <si>
    <t>Cimbalas A, Paunksnis A, Cerniauskiene RL, Domarkiene S.</t>
    <phoneticPr fontId="18" type="noConversion"/>
  </si>
  <si>
    <t>Lee PP, Feldman ZW, Ostermann J, Brown DS, Sloan FA.</t>
    <phoneticPr fontId="18" type="noConversion"/>
  </si>
  <si>
    <t>Mukesh BN, Dimitrov PN, Leikin S, Wang JJ, Mitchell P, McCarty CA, Taylor HR.</t>
    <phoneticPr fontId="18" type="noConversion"/>
  </si>
  <si>
    <t>Mukesh BN et al, 2004</t>
    <phoneticPr fontId="18" type="noConversion"/>
  </si>
  <si>
    <t>Andersen N.</t>
    <phoneticPr fontId="18" type="noConversion"/>
  </si>
  <si>
    <t>Varma R, Fraser-Bell S, Tan S, Klein R, Azen SP; Los Angeles Latino Eye Study Group.</t>
    <phoneticPr fontId="18" type="noConversion"/>
  </si>
  <si>
    <t>Varma R et al, 2004</t>
    <phoneticPr fontId="18" type="noConversion"/>
  </si>
  <si>
    <t>Leske MC, Wu SY, Hyman L, Hennis A, Nemesure B, Schachat AP; Barbados Eye Studies Group.</t>
    <phoneticPr fontId="18" type="noConversion"/>
  </si>
  <si>
    <t>Leske MC et al, 2004</t>
    <phoneticPr fontId="18" type="noConversion"/>
  </si>
  <si>
    <t>Nirmalan PK, Katz J, Robin AL, Ramakrishnan R, Krishnadas R, Thulasiraj RD, Tielsch JM.</t>
    <phoneticPr fontId="18" type="noConversion"/>
  </si>
  <si>
    <t>Jonasson F, Arnarsson A, Peto T, Sasaki H, Sasaki K, Bird AC.</t>
    <phoneticPr fontId="18" type="noConversion"/>
  </si>
  <si>
    <t>Jonasson F et al, 2005</t>
    <phoneticPr fontId="18" type="noConversion"/>
  </si>
  <si>
    <t>Krishnaiah S, Das T, Nirmalan PK, Nutheti R, Shamanna BR, Rao GN, Thomas R.</t>
    <phoneticPr fontId="18" type="noConversion"/>
  </si>
  <si>
    <t>Krishnaiah S et al, 2005</t>
    <phoneticPr fontId="18" type="noConversion"/>
  </si>
  <si>
    <t>Miyazaki M, Kiyohara Y, Yoshida A, Iida M, Nose Y, Ishibashi T.</t>
    <phoneticPr fontId="18" type="noConversion"/>
  </si>
  <si>
    <t>Miyazaki M et al, 2005</t>
    <phoneticPr fontId="18" type="noConversion"/>
  </si>
  <si>
    <t>Buch H, Nielsen NV, Vinding T, Jensen GB, Prause JU, la Cour M.</t>
    <phoneticPr fontId="18" type="noConversion"/>
  </si>
  <si>
    <t>Buch H et al, 2005</t>
    <phoneticPr fontId="18" type="noConversion"/>
  </si>
  <si>
    <t>Muñoz B, Klein R, Rodriguez J, Snyder R, West SK.</t>
    <phoneticPr fontId="18" type="noConversion"/>
  </si>
  <si>
    <t>Muñoz B et al, 2005</t>
    <phoneticPr fontId="18" type="noConversion"/>
  </si>
  <si>
    <t>Delcourt C, Lacroux A, Carrière I; POLA Study Group.</t>
    <phoneticPr fontId="18" type="noConversion"/>
  </si>
  <si>
    <t>Delcourt C et al, 2005</t>
    <phoneticPr fontId="18" type="noConversion"/>
  </si>
  <si>
    <t>Santos LP, Diniz JR, Leão AC, Sena MF.</t>
    <phoneticPr fontId="18" type="noConversion"/>
  </si>
  <si>
    <t>Zou HD, Zhang X, Xu X, Wang FH, Zhang SJ.</t>
    <phoneticPr fontId="18" type="noConversion"/>
  </si>
  <si>
    <t>Zou HD et al, 2005</t>
    <phoneticPr fontId="18" type="noConversion"/>
  </si>
  <si>
    <t>Leske MC, Wu SY, Hennis A, Nemesure B, Yang L, Hyman L, Schachat AP; Barbados Eye Studies Group.</t>
    <phoneticPr fontId="18" type="noConversion"/>
  </si>
  <si>
    <t>Leske MC et al, 2006</t>
    <phoneticPr fontId="18" type="noConversion"/>
  </si>
  <si>
    <t>Augood CA, Vingerling JR, de Jong PT, Chakravarthy U, Seland J, Soubrane G, Tomazzoli L, Topouzis F, Bentham G, Rahu M, Vioque J, Young IS, Fletcher AE.</t>
    <phoneticPr fontId="18" type="noConversion"/>
  </si>
  <si>
    <t>Augood CA et al, 2006</t>
    <phoneticPr fontId="18" type="noConversion"/>
  </si>
  <si>
    <t>Topouzis F, Coleman AL, Harris A, Anastasopoulos E, Yu F, Koskosas A, Pappas T, Mavroudis L, Wilson MR.</t>
    <phoneticPr fontId="18" type="noConversion"/>
  </si>
  <si>
    <t>Topouzis F et al, 2006</t>
    <phoneticPr fontId="18" type="noConversion"/>
  </si>
  <si>
    <t>Klein R, Klein BE, Knudtson MD, Wong TY, Cotch MF, Liu K, Burke G, Saad MF, Jacobs DR Jr.</t>
    <phoneticPr fontId="18" type="noConversion"/>
  </si>
  <si>
    <t>Klein R et al. 2006</t>
    <phoneticPr fontId="18" type="noConversion"/>
  </si>
  <si>
    <t>Björnsson OM, Syrdalen P, Bird AC, Peto T, Kinge B.</t>
    <phoneticPr fontId="18" type="noConversion"/>
  </si>
  <si>
    <t>Björnsson OM et al, 2006</t>
    <phoneticPr fontId="18" type="noConversion"/>
  </si>
  <si>
    <t>Li Y, Xu L, Jonas JB, Yang H, Ma Y, Li J.</t>
    <phoneticPr fontId="18" type="noConversion"/>
  </si>
  <si>
    <t>Li Y et al, 2006</t>
    <phoneticPr fontId="18" type="noConversion"/>
  </si>
  <si>
    <t>Damián J, Pastor R, Armadá F, Arias L.</t>
    <phoneticPr fontId="18" type="noConversion"/>
  </si>
  <si>
    <t>Jones MM, Manwaring N, Wang JJ, Rochtchina E, Mitchell P, Sue CM.</t>
    <phoneticPr fontId="18" type="noConversion"/>
  </si>
  <si>
    <t>Wang JJ, Rochtchina E, Lee AJ, Chia EM, Smith W, Cumming RG, Mitchell P.</t>
    <phoneticPr fontId="18" type="noConversion"/>
  </si>
  <si>
    <t>Wang JJ et al, 2007</t>
    <phoneticPr fontId="18" type="noConversion"/>
  </si>
  <si>
    <t>Gupta SK, Murthy GV, Morrison N, Price GM, Dherani M, John N, Fletcher AE, Chakravarthy U.</t>
    <phoneticPr fontId="18" type="noConversion"/>
  </si>
  <si>
    <t>Gupta SK et al, 2007</t>
    <phoneticPr fontId="18" type="noConversion"/>
  </si>
  <si>
    <t>Klein R, Klein BE, Knudtson MD, Meuer SM, Swift M, Gangnon RE.</t>
    <phoneticPr fontId="18" type="noConversion"/>
  </si>
  <si>
    <t>Klein R et al, 2007</t>
    <phoneticPr fontId="18" type="noConversion"/>
  </si>
  <si>
    <t>Schaumberg DA, Christen WG, Buring JE, Glynn RJ, Rifai N, Ridker PM.</t>
    <phoneticPr fontId="18" type="noConversion"/>
  </si>
  <si>
    <t>Kawasaki R, Wang JJ, Ji GJ, Taylor B, Oizumi T, Daimon M, Kato T, Kawata S, Kayama T, Tano Y, Mitchell P, Yamashita H, Wong TY.</t>
    <phoneticPr fontId="18" type="noConversion"/>
  </si>
  <si>
    <t>Kawasaki R et al, 2008</t>
    <phoneticPr fontId="18" type="noConversion"/>
  </si>
  <si>
    <t>Andersen MV, Rosenberg T, la Cour M, Kiilgaard JF, Prause JU, Alsbirk PH, Borch-Johnsen K, Peto T, Carstensen B, Bird AC.</t>
    <phoneticPr fontId="18" type="noConversion"/>
  </si>
  <si>
    <t>Andersen MV et al, 2008</t>
    <phoneticPr fontId="18" type="noConversion"/>
  </si>
  <si>
    <t>Oguido AP, Casella AM, Matsuo T, Ramos Filho EH, Berbel R, Silva RM.</t>
    <phoneticPr fontId="18" type="noConversion"/>
  </si>
  <si>
    <t>Oguido AP et al, 2008</t>
    <phoneticPr fontId="18" type="noConversion"/>
  </si>
  <si>
    <t>Chen SJ, Cheng CY, Peng KL, Li AF, Hsu WM, Liu JH, Chou P.</t>
    <phoneticPr fontId="18" type="noConversion"/>
  </si>
  <si>
    <t>Chen SJ et al, 2008</t>
    <phoneticPr fontId="18" type="noConversion"/>
  </si>
  <si>
    <t>Kawasaki R, Wang JJ, Aung T, Tan DT, Mitchell P, Sandar M, Saw SM, Wong TY; Singapore Malay Eye Study Group.</t>
    <phoneticPr fontId="18" type="noConversion"/>
  </si>
  <si>
    <t>Hatef E, Fotouhi A, Hashemi H, Mohammad K, Jalali KH.</t>
    <phoneticPr fontId="18" type="noConversion"/>
  </si>
  <si>
    <t>Michikawa T, Ishida S, Nishiwaki Y, Kikuchi Y, Tsuboi T, Hosoda K, Ishigami A, Iwasawa S, Nakano M, Takebayashi T.</t>
    <phoneticPr fontId="18" type="noConversion"/>
  </si>
  <si>
    <t>Song SJ, Youm DJ, Chang Y, Yu HG.</t>
    <phoneticPr fontId="18" type="noConversion"/>
  </si>
  <si>
    <t>Carresi C, Cruciani F, Paolucci F, Curto T, Mazzeo L, Cuozzo G, Moramarco A, Gharbiya M.</t>
    <phoneticPr fontId="18" type="noConversion"/>
  </si>
  <si>
    <t>Klein R, Cruickshanks KJ, Nash SD, Krantz EM, Nieto FJ, Huang GH, Pankow JS, Klein BE.</t>
    <phoneticPr fontId="18" type="noConversion"/>
  </si>
  <si>
    <t>Klein R et al, 2010</t>
    <phoneticPr fontId="18" type="noConversion"/>
  </si>
  <si>
    <t>Krishnan T, Ravindran RD, Murthy GV, Vashist P, Fitzpatrick KE, Thulasiraj RD, John N, Maraini G, Camparini M, Chakravarthy U, Fletcher AE.</t>
    <phoneticPr fontId="18" type="noConversion"/>
  </si>
  <si>
    <t>Krishnan T et al, 2010</t>
    <phoneticPr fontId="18" type="noConversion"/>
  </si>
  <si>
    <t>Varma R, Foong AW, Lai MY, Choudhury F, Klein R, Azen SP; Los Angeles Latino Eye Study Group.</t>
    <phoneticPr fontId="18" type="noConversion"/>
  </si>
  <si>
    <t>Varma R et al, 2010</t>
    <phoneticPr fontId="18" type="noConversion"/>
  </si>
  <si>
    <t>Swenor BK, Bressler S, Caulfield L, West SK.</t>
    <phoneticPr fontId="18" type="noConversion"/>
  </si>
  <si>
    <t>Swenor BK et al, 2010</t>
    <phoneticPr fontId="18" type="noConversion"/>
  </si>
  <si>
    <t>Laitinen A, Laatikainen L, Härkänen T, Koskinen S, Reunanen A, Aromaa A.</t>
    <phoneticPr fontId="18" type="noConversion"/>
  </si>
  <si>
    <t>Irak-Dersu I, Balamurugan A.</t>
    <phoneticPr fontId="18" type="noConversion"/>
  </si>
  <si>
    <t>Coleman AL, Seitzman RL, Cummings SR, Yu F, Cauley JA, Ensrud KE, Stone KL, Hochberg MC, Pedula KL, Thomas EL, Mangione CM; Study Of Osteoporotic Fractures Research Group.</t>
    <phoneticPr fontId="18" type="noConversion"/>
  </si>
  <si>
    <t>Coleman AL et al, 2010</t>
    <phoneticPr fontId="18" type="noConversion"/>
  </si>
  <si>
    <t>Klein R, Chou CF, Klein BE, Zhang X, Meuer SM, Saaddine JB.</t>
    <phoneticPr fontId="18" type="noConversion"/>
  </si>
  <si>
    <t>Klein R et al, 2011</t>
    <phoneticPr fontId="18" type="noConversion"/>
  </si>
  <si>
    <t>Spanish Eyes Epidemiological (SEE) Study Group.</t>
    <phoneticPr fontId="18" type="noConversion"/>
  </si>
  <si>
    <t>Spanish Eyes Epidemiological (SEE) Study Group, 2011</t>
    <phoneticPr fontId="18" type="noConversion"/>
  </si>
  <si>
    <t>Butt AL, Lee ET, Klein R, Russell D, Ogola G, Warn A, Kingsley RM, Yeh J.</t>
    <phoneticPr fontId="18" type="noConversion"/>
  </si>
  <si>
    <t>Butt AL, 2011</t>
    <phoneticPr fontId="18" type="noConversion"/>
  </si>
  <si>
    <t>Choi JK, Lym YL, Moon JW, Shin HJ, Cho B.</t>
    <phoneticPr fontId="18" type="noConversion"/>
  </si>
  <si>
    <t>Nangia V, Jonas JB, Kulkarni M, Matin A.</t>
    <phoneticPr fontId="18" type="noConversion"/>
  </si>
  <si>
    <t>Nangia V et al, 2011</t>
    <phoneticPr fontId="18" type="noConversion"/>
  </si>
  <si>
    <t>Yang K, Liang YB, Gao LQ, Peng Y, Shen R, Duan XR, Friedman DS, Sun LP, Mitchell P, Wang NL, Wong TY, Wang JJ.</t>
    <phoneticPr fontId="18" type="noConversion"/>
  </si>
  <si>
    <t>Yang K et al, 2011</t>
    <phoneticPr fontId="18" type="noConversion"/>
  </si>
  <si>
    <t>Piermarocchi S, Segato T, Scopa P, Masetto M, Ceca S, Cavarzeran F, Peto T; PAMDI Study Group.</t>
    <phoneticPr fontId="18" type="noConversion"/>
  </si>
  <si>
    <t>Piermarocchi S et al, 2011</t>
    <phoneticPr fontId="18" type="noConversion"/>
  </si>
  <si>
    <t>Jonasson F, Arnarsson A, Eiríksdottir G, Harris TB, Launer LJ, Meuer SM, Klein BE, Klein R, Gudnason V, Cotch MF.</t>
    <phoneticPr fontId="18" type="noConversion"/>
  </si>
  <si>
    <t>Jonasson F et al, 2011</t>
    <phoneticPr fontId="18" type="noConversion"/>
  </si>
  <si>
    <t>Jenchitr W, Ruamviboonsuk P, Sanmee A, Pokawattana N.</t>
    <phoneticPr fontId="18" type="noConversion"/>
  </si>
  <si>
    <t>Jenchitr W et al, 2011</t>
    <phoneticPr fontId="18" type="noConversion"/>
  </si>
  <si>
    <t>Ngai LY, Stocks N, Sparrow JM, Patel R, Rumley A, Lowe G, Smith GD, Ben-Shlomo Y.</t>
    <phoneticPr fontId="18" type="noConversion"/>
  </si>
  <si>
    <t>Ngai LY et al, 2011</t>
    <phoneticPr fontId="18" type="noConversion"/>
  </si>
  <si>
    <t>Vanderbeek BL, Zacks DN, Talwar N, Nan B, Musch DC, Stein JD.</t>
    <phoneticPr fontId="18" type="noConversion"/>
  </si>
  <si>
    <t>Nwosu SN.</t>
    <phoneticPr fontId="18" type="noConversion"/>
  </si>
  <si>
    <t>Cheung CM, Tai ES, Kawasaki R, Tay WT, Lee JL, Hamzah H, Wong TY.</t>
    <phoneticPr fontId="18" type="noConversion"/>
  </si>
  <si>
    <t>Cheung CM et al, 2012</t>
    <phoneticPr fontId="18" type="noConversion"/>
  </si>
  <si>
    <t>Erke MG, Bertelsen G, Peto T, Sjølie AK, Lindekleiv H, Njølstad I.</t>
    <phoneticPr fontId="18" type="noConversion"/>
  </si>
  <si>
    <t>Erke MG et al, 2012</t>
    <phoneticPr fontId="18" type="noConversion"/>
  </si>
  <si>
    <t>cross-sectional</t>
    <phoneticPr fontId="18" type="noConversion"/>
  </si>
  <si>
    <t>30-79</t>
    <phoneticPr fontId="18" type="noConversion"/>
  </si>
  <si>
    <t>European Ancestry</t>
    <phoneticPr fontId="18" type="noConversion"/>
  </si>
  <si>
    <t>US</t>
    <phoneticPr fontId="18" type="noConversion"/>
  </si>
  <si>
    <t>1988-1990</t>
    <phoneticPr fontId="18" type="noConversion"/>
  </si>
  <si>
    <t>Baltimore Longitudinal Study of Aging</t>
    <phoneticPr fontId="18" type="noConversion"/>
  </si>
  <si>
    <t>European ancestry (97%), others (3%)</t>
    <phoneticPr fontId="18" type="noConversion"/>
  </si>
  <si>
    <t>49+</t>
    <phoneticPr fontId="18" type="noConversion"/>
  </si>
  <si>
    <t>1992-1993</t>
    <phoneticPr fontId="18" type="noConversion"/>
  </si>
  <si>
    <t>40+</t>
    <phoneticPr fontId="18" type="noConversion"/>
  </si>
  <si>
    <t>55-98</t>
    <phoneticPr fontId="18" type="noConversion"/>
  </si>
  <si>
    <t>prospectivie</t>
    <phoneticPr fontId="18" type="noConversion"/>
  </si>
  <si>
    <t>Netherland</t>
    <phoneticPr fontId="18" type="noConversion"/>
  </si>
  <si>
    <t>1990-1993</t>
    <phoneticPr fontId="18" type="noConversion"/>
  </si>
  <si>
    <t>70-95</t>
    <phoneticPr fontId="18" type="noConversion"/>
  </si>
  <si>
    <t>community</t>
    <phoneticPr fontId="18" type="noConversion"/>
  </si>
  <si>
    <t>Finland</t>
    <phoneticPr fontId="18" type="noConversion"/>
  </si>
  <si>
    <t>International classification and grading system for ARM</t>
    <phoneticPr fontId="18" type="noConversion"/>
  </si>
  <si>
    <t>India</t>
    <phoneticPr fontId="18" type="noConversion"/>
  </si>
  <si>
    <t>40-84</t>
    <phoneticPr fontId="18" type="noConversion"/>
  </si>
  <si>
    <t>stereoscopic macular photographs</t>
    <phoneticPr fontId="18" type="noConversion"/>
  </si>
  <si>
    <t>Barbados</t>
    <phoneticPr fontId="18" type="noConversion"/>
  </si>
  <si>
    <t>African ancestry</t>
    <phoneticPr fontId="18" type="noConversion"/>
  </si>
  <si>
    <t>Prospective</t>
    <phoneticPr fontId="18" type="noConversion"/>
  </si>
  <si>
    <t>30+</t>
    <phoneticPr fontId="18" type="noConversion"/>
  </si>
  <si>
    <t>follow up</t>
    <phoneticPr fontId="18" type="noConversion"/>
  </si>
  <si>
    <t>community</t>
    <phoneticPr fontId="18" type="noConversion"/>
  </si>
  <si>
    <t>Italy</t>
    <phoneticPr fontId="18" type="noConversion"/>
  </si>
  <si>
    <t>60-89</t>
    <phoneticPr fontId="18" type="noConversion"/>
  </si>
  <si>
    <t>UK</t>
    <phoneticPr fontId="18" type="noConversion"/>
  </si>
  <si>
    <t>US</t>
    <phoneticPr fontId="18" type="noConversion"/>
  </si>
  <si>
    <t>European Ancestry, African Ancestry</t>
    <phoneticPr fontId="18" type="noConversion"/>
  </si>
  <si>
    <t>1993-1995</t>
    <phoneticPr fontId="18" type="noConversion"/>
  </si>
  <si>
    <t>48-72</t>
    <phoneticPr fontId="18" type="noConversion"/>
  </si>
  <si>
    <t>1993-1996</t>
    <phoneticPr fontId="18" type="noConversion"/>
  </si>
  <si>
    <t>Greece</t>
    <phoneticPr fontId="18" type="noConversion"/>
  </si>
  <si>
    <t>5308/7265</t>
    <phoneticPr fontId="18" type="noConversion"/>
  </si>
  <si>
    <t>40+</t>
    <phoneticPr fontId="18" type="noConversion"/>
  </si>
  <si>
    <t>European Ancestry, African Ancestry, Hispanic</t>
    <phoneticPr fontId="18" type="noConversion"/>
  </si>
  <si>
    <t>1988-1991</t>
    <phoneticPr fontId="18" type="noConversion"/>
  </si>
  <si>
    <t>1985-1988</t>
    <phoneticPr fontId="18" type="noConversion"/>
  </si>
  <si>
    <t>The visual impairment project</t>
    <phoneticPr fontId="18" type="noConversion"/>
  </si>
  <si>
    <t>1992-1996</t>
    <phoneticPr fontId="18" type="noConversion"/>
  </si>
  <si>
    <t>40-102</t>
    <phoneticPr fontId="18" type="noConversion"/>
  </si>
  <si>
    <t>European ancestry, others (?)</t>
    <phoneticPr fontId="18" type="noConversion"/>
  </si>
  <si>
    <t>about 87%</t>
    <phoneticPr fontId="18" type="noConversion"/>
  </si>
  <si>
    <t>1844/3035</t>
    <phoneticPr fontId="18" type="noConversion"/>
  </si>
  <si>
    <t>50+</t>
    <phoneticPr fontId="18" type="noConversion"/>
  </si>
  <si>
    <t>Asian</t>
    <phoneticPr fontId="18" type="noConversion"/>
  </si>
  <si>
    <t>Japan</t>
    <phoneticPr fontId="18" type="noConversion"/>
  </si>
  <si>
    <t>International classification and grading system for ARM/Wisconsin Age-related Maculopathy Grading System</t>
    <phoneticPr fontId="18" type="noConversion"/>
  </si>
  <si>
    <t>France</t>
    <phoneticPr fontId="18" type="noConversion"/>
  </si>
  <si>
    <t>1995-1997</t>
    <phoneticPr fontId="18" type="noConversion"/>
  </si>
  <si>
    <t>no data</t>
    <phoneticPr fontId="18" type="noConversion"/>
  </si>
  <si>
    <t>60+</t>
    <phoneticPr fontId="18" type="noConversion"/>
  </si>
  <si>
    <t>European ancestry</t>
    <phoneticPr fontId="18" type="noConversion"/>
  </si>
  <si>
    <t>prospective</t>
    <phoneticPr fontId="18" type="noConversion"/>
  </si>
  <si>
    <t>1997-1999</t>
    <phoneticPr fontId="18" type="noConversion"/>
  </si>
  <si>
    <t>49-97</t>
    <phoneticPr fontId="18" type="noConversion"/>
  </si>
  <si>
    <t>1998-2000</t>
    <phoneticPr fontId="18" type="noConversion"/>
  </si>
  <si>
    <t>43+</t>
    <phoneticPr fontId="18" type="noConversion"/>
  </si>
  <si>
    <t>European ancestry, African ancestry</t>
    <phoneticPr fontId="18" type="noConversion"/>
  </si>
  <si>
    <t>65+</t>
    <phoneticPr fontId="18" type="noConversion"/>
  </si>
  <si>
    <t>Iceland</t>
    <phoneticPr fontId="18" type="noConversion"/>
  </si>
  <si>
    <t>55+</t>
    <phoneticPr fontId="18" type="noConversion"/>
  </si>
  <si>
    <t>69-97</t>
    <phoneticPr fontId="18" type="noConversion"/>
  </si>
  <si>
    <t>1997-1998</t>
    <phoneticPr fontId="18" type="noConversion"/>
  </si>
  <si>
    <t>cross-sectional</t>
    <phoneticPr fontId="18" type="noConversion"/>
  </si>
  <si>
    <t>40-98</t>
    <phoneticPr fontId="18" type="noConversion"/>
  </si>
  <si>
    <t>6357/7789</t>
    <phoneticPr fontId="18" type="noConversion"/>
  </si>
  <si>
    <t>Hispanic</t>
    <phoneticPr fontId="18" type="noConversion"/>
  </si>
  <si>
    <t>1996-2000</t>
    <phoneticPr fontId="18" type="noConversion"/>
  </si>
  <si>
    <t>60-80</t>
    <phoneticPr fontId="18" type="noConversion"/>
  </si>
  <si>
    <t>2000-2002</t>
    <phoneticPr fontId="18" type="noConversion"/>
  </si>
  <si>
    <t>Denmark</t>
    <phoneticPr fontId="18" type="noConversion"/>
  </si>
  <si>
    <t>Proyecto VER</t>
    <phoneticPr fontId="18" type="noConversion"/>
  </si>
  <si>
    <t>AREDS classification</t>
    <phoneticPr fontId="18" type="noConversion"/>
  </si>
  <si>
    <t>2002-2003</t>
    <phoneticPr fontId="18" type="noConversion"/>
  </si>
  <si>
    <t>1997-2003</t>
    <phoneticPr fontId="18" type="noConversion"/>
  </si>
  <si>
    <t>Europe</t>
    <phoneticPr fontId="18" type="noConversion"/>
  </si>
  <si>
    <t>European Ancestry, African Ancestry, Hispanic, Asian</t>
    <phoneticPr fontId="18" type="noConversion"/>
  </si>
  <si>
    <t>2002-2004</t>
    <phoneticPr fontId="18" type="noConversion"/>
  </si>
  <si>
    <t>45-84</t>
    <phoneticPr fontId="18" type="noConversion"/>
  </si>
  <si>
    <t>about 60%</t>
    <phoneticPr fontId="18" type="noConversion"/>
  </si>
  <si>
    <t>51-90</t>
    <phoneticPr fontId="18" type="noConversion"/>
  </si>
  <si>
    <t>Norway</t>
    <phoneticPr fontId="18" type="noConversion"/>
  </si>
  <si>
    <t>China</t>
    <phoneticPr fontId="18" type="noConversion"/>
  </si>
  <si>
    <t>Spain</t>
    <phoneticPr fontId="18" type="noConversion"/>
  </si>
  <si>
    <t>2003-2005</t>
    <phoneticPr fontId="18" type="noConversion"/>
  </si>
  <si>
    <t>43-86</t>
    <phoneticPr fontId="18" type="noConversion"/>
  </si>
  <si>
    <t>35+</t>
    <phoneticPr fontId="18" type="noConversion"/>
  </si>
  <si>
    <t>Greenland</t>
    <phoneticPr fontId="18" type="noConversion"/>
  </si>
  <si>
    <t>European Ancestry</t>
    <phoneticPr fontId="18" type="noConversion"/>
  </si>
  <si>
    <t>60+</t>
    <phoneticPr fontId="18" type="noConversion"/>
  </si>
  <si>
    <t>Brazil</t>
    <phoneticPr fontId="18" type="noConversion"/>
  </si>
  <si>
    <t>Taiwan</t>
    <phoneticPr fontId="18" type="noConversion"/>
  </si>
  <si>
    <t>65+</t>
    <phoneticPr fontId="18" type="noConversion"/>
  </si>
  <si>
    <t>2004-2006</t>
    <phoneticPr fontId="18" type="noConversion"/>
  </si>
  <si>
    <t>40-80</t>
    <phoneticPr fontId="18" type="noConversion"/>
  </si>
  <si>
    <t>Singapore</t>
    <phoneticPr fontId="18" type="noConversion"/>
  </si>
  <si>
    <t>Iran</t>
    <phoneticPr fontId="18" type="noConversion"/>
  </si>
  <si>
    <t>US</t>
    <phoneticPr fontId="18" type="noConversion"/>
  </si>
  <si>
    <t>21-84</t>
    <phoneticPr fontId="18" type="noConversion"/>
  </si>
  <si>
    <t>Asian</t>
    <phoneticPr fontId="18" type="noConversion"/>
  </si>
  <si>
    <t>India</t>
    <phoneticPr fontId="18" type="noConversion"/>
  </si>
  <si>
    <t>2005-2007</t>
    <phoneticPr fontId="18" type="noConversion"/>
  </si>
  <si>
    <t>Wisconsin Age-Related Maculopathy Grading System/AREDS</t>
    <phoneticPr fontId="18" type="noConversion"/>
  </si>
  <si>
    <t>prospective</t>
    <phoneticPr fontId="18" type="noConversion"/>
  </si>
  <si>
    <t>2004-2008</t>
    <phoneticPr fontId="18" type="noConversion"/>
  </si>
  <si>
    <t>40+</t>
    <phoneticPr fontId="18" type="noConversion"/>
  </si>
  <si>
    <t>1993-1995</t>
    <phoneticPr fontId="18" type="noConversion"/>
  </si>
  <si>
    <t>European Ancestry, African ancestry</t>
    <phoneticPr fontId="18" type="noConversion"/>
  </si>
  <si>
    <t>65-84</t>
    <phoneticPr fontId="18" type="noConversion"/>
  </si>
  <si>
    <t>no data</t>
    <phoneticPr fontId="18" type="noConversion"/>
  </si>
  <si>
    <t>1997-1998, 2002-2004</t>
    <phoneticPr fontId="18" type="noConversion"/>
  </si>
  <si>
    <t>follow up</t>
    <phoneticPr fontId="18" type="noConversion"/>
  </si>
  <si>
    <t>74+</t>
    <phoneticPr fontId="18" type="noConversion"/>
  </si>
  <si>
    <t>2005-2008</t>
    <phoneticPr fontId="18" type="noConversion"/>
  </si>
  <si>
    <t>NHANES (2005-2008)</t>
    <phoneticPr fontId="18" type="noConversion"/>
  </si>
  <si>
    <t>Spain</t>
    <phoneticPr fontId="18" type="noConversion"/>
  </si>
  <si>
    <t>European ancestry</t>
    <phoneticPr fontId="18" type="noConversion"/>
  </si>
  <si>
    <t>48-82</t>
    <phoneticPr fontId="18" type="noConversion"/>
  </si>
  <si>
    <t>1992-1995</t>
    <phoneticPr fontId="18" type="noConversion"/>
  </si>
  <si>
    <t>American Indian</t>
    <phoneticPr fontId="18" type="noConversion"/>
  </si>
  <si>
    <t>2006-2008</t>
    <phoneticPr fontId="18" type="noConversion"/>
  </si>
  <si>
    <t>30+</t>
    <phoneticPr fontId="18" type="noConversion"/>
  </si>
  <si>
    <t>China</t>
    <phoneticPr fontId="18" type="noConversion"/>
  </si>
  <si>
    <t>2006-2007</t>
    <phoneticPr fontId="18" type="noConversion"/>
  </si>
  <si>
    <t>Italy</t>
    <phoneticPr fontId="18" type="noConversion"/>
  </si>
  <si>
    <t>2005-2006</t>
    <phoneticPr fontId="18" type="noConversion"/>
  </si>
  <si>
    <t>61+</t>
    <phoneticPr fontId="18" type="noConversion"/>
  </si>
  <si>
    <t>885/1162</t>
    <phoneticPr fontId="18" type="noConversion"/>
  </si>
  <si>
    <t>2002-2006</t>
    <phoneticPr fontId="18" type="noConversion"/>
  </si>
  <si>
    <t>66-91</t>
    <phoneticPr fontId="18" type="noConversion"/>
  </si>
  <si>
    <t>Thailand</t>
    <phoneticPr fontId="18" type="noConversion"/>
  </si>
  <si>
    <t>1-98</t>
    <phoneticPr fontId="18" type="noConversion"/>
  </si>
  <si>
    <t>65-83</t>
    <phoneticPr fontId="18" type="noConversion"/>
  </si>
  <si>
    <t>UK</t>
    <phoneticPr fontId="18" type="noConversion"/>
  </si>
  <si>
    <t>no data (7742/10747)</t>
    <phoneticPr fontId="18" type="noConversion"/>
  </si>
  <si>
    <t>2005-2006</t>
    <phoneticPr fontId="18" type="noConversion"/>
  </si>
  <si>
    <t>Asian</t>
    <phoneticPr fontId="18" type="noConversion"/>
  </si>
  <si>
    <t>Singapore Prospective Study Program</t>
    <phoneticPr fontId="18" type="noConversion"/>
  </si>
  <si>
    <t>40+</t>
    <phoneticPr fontId="18" type="noConversion"/>
  </si>
  <si>
    <t>2009-2010</t>
    <phoneticPr fontId="18" type="noConversion"/>
  </si>
  <si>
    <t>65-87</t>
    <phoneticPr fontId="18" type="noConversion"/>
  </si>
  <si>
    <t>European ancestry</t>
    <phoneticPr fontId="18" type="noConversion"/>
  </si>
  <si>
    <t>Moon BG et al., 2012</t>
    <phoneticPr fontId="18" type="noConversion"/>
  </si>
  <si>
    <t>South Korea</t>
    <phoneticPr fontId="18" type="noConversion"/>
  </si>
  <si>
    <t>Korean</t>
    <phoneticPr fontId="18" type="noConversion"/>
  </si>
  <si>
    <t>health promotion facility of the Asan Medical Center</t>
    <phoneticPr fontId="18" type="noConversion"/>
  </si>
  <si>
    <t>Fundus photography</t>
    <phoneticPr fontId="18" type="noConversion"/>
  </si>
  <si>
    <t xml:space="preserve">International classification and grading system for ARM	</t>
    <phoneticPr fontId="18" type="noConversion"/>
  </si>
  <si>
    <t>10449/20112</t>
    <phoneticPr fontId="18" type="noConversion"/>
  </si>
  <si>
    <t>Cross-sectional</t>
  </si>
  <si>
    <t>2010.01.-2010.06</t>
    <phoneticPr fontId="18" type="noConversion"/>
  </si>
  <si>
    <t>Silvestri G et al., 2012</t>
    <phoneticPr fontId="18" type="noConversion"/>
  </si>
  <si>
    <t>Caucasian</t>
    <phoneticPr fontId="18" type="noConversion"/>
  </si>
  <si>
    <t>Fundus photograph</t>
    <phoneticPr fontId="18" type="noConversion"/>
  </si>
  <si>
    <t>Wisconsin</t>
    <phoneticPr fontId="18" type="noConversion"/>
  </si>
  <si>
    <t>18-54</t>
    <phoneticPr fontId="18" type="noConversion"/>
  </si>
  <si>
    <t>Hermann M et al., 2012</t>
    <phoneticPr fontId="18" type="noConversion"/>
  </si>
  <si>
    <t>Cologne</t>
    <phoneticPr fontId="18" type="noConversion"/>
  </si>
  <si>
    <t>Fundus photography, OCT</t>
    <phoneticPr fontId="18" type="noConversion"/>
  </si>
  <si>
    <t>1500/5315</t>
    <phoneticPr fontId="18" type="noConversion"/>
  </si>
  <si>
    <t>Cross-sectional</t>
    <phoneticPr fontId="18" type="noConversion"/>
  </si>
  <si>
    <t>2010-2011</t>
    <phoneticPr fontId="18" type="noConversion"/>
  </si>
  <si>
    <t>90+</t>
    <phoneticPr fontId="18" type="noConversion"/>
  </si>
  <si>
    <t>Gemmy Cheung CM et al., 2013</t>
    <phoneticPr fontId="18" type="noConversion"/>
  </si>
  <si>
    <t>Indian</t>
    <phoneticPr fontId="18" type="noConversion"/>
  </si>
  <si>
    <t>modified Wisconsin</t>
    <phoneticPr fontId="18" type="noConversion"/>
  </si>
  <si>
    <t>Population based, Cross-sectional</t>
    <phoneticPr fontId="18" type="noConversion"/>
  </si>
  <si>
    <t>Nakata I et al., 2013</t>
    <phoneticPr fontId="18" type="noConversion"/>
  </si>
  <si>
    <t>Nagahama study</t>
    <phoneticPr fontId="18" type="noConversion"/>
  </si>
  <si>
    <t>6065/6118</t>
    <phoneticPr fontId="18" type="noConversion"/>
  </si>
  <si>
    <t>2008-2010</t>
    <phoneticPr fontId="18" type="noConversion"/>
  </si>
  <si>
    <t>Mathenge W et al., 2013</t>
    <phoneticPr fontId="18" type="noConversion"/>
  </si>
  <si>
    <t>Kenya</t>
    <phoneticPr fontId="18" type="noConversion"/>
  </si>
  <si>
    <t>African</t>
    <phoneticPr fontId="18" type="noConversion"/>
  </si>
  <si>
    <t>Nakuru Eye Disease Cohort Study</t>
    <phoneticPr fontId="18" type="noConversion"/>
  </si>
  <si>
    <t>Fundus photography &amp; Slit lamp</t>
    <phoneticPr fontId="18" type="noConversion"/>
  </si>
  <si>
    <t>Population based?</t>
    <phoneticPr fontId="18" type="noConversion"/>
  </si>
  <si>
    <t>2007-2008</t>
    <phoneticPr fontId="18" type="noConversion"/>
  </si>
  <si>
    <t>Nidhi B et al., 2013</t>
    <phoneticPr fontId="18" type="noConversion"/>
  </si>
  <si>
    <t>Southern india</t>
    <phoneticPr fontId="18" type="noConversion"/>
  </si>
  <si>
    <t>population in South India</t>
    <phoneticPr fontId="18" type="noConversion"/>
  </si>
  <si>
    <t>3549/4378</t>
    <phoneticPr fontId="18" type="noConversion"/>
  </si>
  <si>
    <t>2009.06-2009.12</t>
    <phoneticPr fontId="18" type="noConversion"/>
  </si>
  <si>
    <t>45+</t>
    <phoneticPr fontId="18" type="noConversion"/>
  </si>
  <si>
    <t>Ristau T et al., 2014</t>
    <phoneticPr fontId="18" type="noConversion"/>
  </si>
  <si>
    <t>Germany</t>
    <phoneticPr fontId="18" type="noConversion"/>
  </si>
  <si>
    <t>Rotterdam</t>
    <phoneticPr fontId="18" type="noConversion"/>
  </si>
  <si>
    <t>Case-control</t>
    <phoneticPr fontId="18" type="noConversion"/>
  </si>
  <si>
    <t>La TY et al., 2014</t>
    <phoneticPr fontId="18" type="noConversion"/>
  </si>
  <si>
    <t>14352/16109</t>
    <phoneticPr fontId="18" type="noConversion"/>
  </si>
  <si>
    <t>2008-2011</t>
    <phoneticPr fontId="18" type="noConversion"/>
  </si>
  <si>
    <t>Huang EJ et al., 2014</t>
    <phoneticPr fontId="18" type="noConversion"/>
  </si>
  <si>
    <t>Fundus photobraphy</t>
    <phoneticPr fontId="18" type="noConversion"/>
  </si>
  <si>
    <t>708/3000</t>
    <phoneticPr fontId="18" type="noConversion"/>
  </si>
  <si>
    <t>2010.01-2012.03</t>
    <phoneticPr fontId="18" type="noConversion"/>
  </si>
  <si>
    <t>Korb CA et al., 2014</t>
    <phoneticPr fontId="18" type="noConversion"/>
  </si>
  <si>
    <t>2007.01-2008.10</t>
    <phoneticPr fontId="18" type="noConversion"/>
  </si>
  <si>
    <t>35-74</t>
    <phoneticPr fontId="18" type="noConversion"/>
  </si>
  <si>
    <t>Ye H et al., 2014</t>
    <phoneticPr fontId="18" type="noConversion"/>
  </si>
  <si>
    <t>2012.11-2013.02</t>
    <phoneticPr fontId="18" type="noConversion"/>
  </si>
  <si>
    <t>Jonasson F et al., 2014</t>
    <phoneticPr fontId="18" type="noConversion"/>
  </si>
  <si>
    <t>Prospective, Longitudinal</t>
    <phoneticPr fontId="18" type="noConversion"/>
  </si>
  <si>
    <t>2002-2006, f/u2007.11-2011.09</t>
    <phoneticPr fontId="18" type="noConversion"/>
  </si>
  <si>
    <t>67+ at baseline</t>
    <phoneticPr fontId="18" type="noConversion"/>
  </si>
  <si>
    <t>Akuffo KO et al., 2015</t>
    <phoneticPr fontId="18" type="noConversion"/>
  </si>
  <si>
    <t>Ireland</t>
    <phoneticPr fontId="18" type="noConversion"/>
  </si>
  <si>
    <t>modified International classification and grading system for ARM</t>
    <phoneticPr fontId="18" type="noConversion"/>
  </si>
  <si>
    <t>5035/8175</t>
    <phoneticPr fontId="18" type="noConversion"/>
  </si>
  <si>
    <t>2009.10-2011.07</t>
    <phoneticPr fontId="18" type="noConversion"/>
  </si>
  <si>
    <t>Yip JL et al., 2015</t>
    <phoneticPr fontId="18" type="noConversion"/>
  </si>
  <si>
    <t>British</t>
    <phoneticPr fontId="18" type="noConversion"/>
  </si>
  <si>
    <t>8623 / 7501</t>
    <phoneticPr fontId="18" type="noConversion"/>
  </si>
  <si>
    <t>Robman LD et al., 2015</t>
    <phoneticPr fontId="18" type="noConversion"/>
  </si>
  <si>
    <t>Australia</t>
    <phoneticPr fontId="18" type="noConversion"/>
  </si>
  <si>
    <t>Beckman</t>
    <phoneticPr fontId="18" type="noConversion"/>
  </si>
  <si>
    <t>27883/41514</t>
    <phoneticPr fontId="18" type="noConversion"/>
  </si>
  <si>
    <t>47-86</t>
    <phoneticPr fontId="18" type="noConversion"/>
  </si>
  <si>
    <t>Aoki A et al., 2015</t>
    <phoneticPr fontId="18" type="noConversion"/>
  </si>
  <si>
    <t>Wisconsin grade</t>
    <phoneticPr fontId="18" type="noConversion"/>
  </si>
  <si>
    <t>Retrospective</t>
    <phoneticPr fontId="18" type="noConversion"/>
  </si>
  <si>
    <t>2008-2012</t>
    <phoneticPr fontId="18" type="noConversion"/>
  </si>
  <si>
    <t>Joachim N et al., 2015</t>
    <phoneticPr fontId="18" type="noConversion"/>
  </si>
  <si>
    <t>1992-1994 (15yr f/u)</t>
    <phoneticPr fontId="18" type="noConversion"/>
  </si>
  <si>
    <t>Phan K et al., 2015</t>
    <phoneticPr fontId="18" type="noConversion"/>
  </si>
  <si>
    <t>2009.06-2012.01</t>
    <phoneticPr fontId="18" type="noConversion"/>
  </si>
  <si>
    <t>-</t>
    <phoneticPr fontId="18" type="noConversion"/>
  </si>
  <si>
    <t>Lazreg S et al., 2016</t>
    <phoneticPr fontId="18" type="noConversion"/>
  </si>
  <si>
    <t>Algeria, Italy</t>
    <phoneticPr fontId="18" type="noConversion"/>
  </si>
  <si>
    <t>North Africans</t>
    <phoneticPr fontId="18" type="noConversion"/>
  </si>
  <si>
    <t>population in Algeria / Italy</t>
    <phoneticPr fontId="18" type="noConversion"/>
  </si>
  <si>
    <t>Fisher DE et al., 2016</t>
    <phoneticPr fontId="18" type="noConversion"/>
  </si>
  <si>
    <t>White, Black, Hispanic, Chinese</t>
    <phoneticPr fontId="18" type="noConversion"/>
  </si>
  <si>
    <t>3811/6814</t>
    <phoneticPr fontId="18" type="noConversion"/>
  </si>
  <si>
    <t>Baseline 2000-2002, 1st fundus photography 2002-2004, f/u fundus photography 2010-2012</t>
    <phoneticPr fontId="18" type="noConversion"/>
  </si>
  <si>
    <t>46-86</t>
    <phoneticPr fontId="18" type="noConversion"/>
  </si>
  <si>
    <t>Cachulo Mda L et al., 2016</t>
    <phoneticPr fontId="18" type="noConversion"/>
  </si>
  <si>
    <t>Portuguese</t>
    <phoneticPr fontId="18" type="noConversion"/>
  </si>
  <si>
    <t>5996/13062</t>
    <phoneticPr fontId="18" type="noConversion"/>
  </si>
  <si>
    <t>2009.08-2011.04</t>
    <phoneticPr fontId="18" type="noConversion"/>
  </si>
  <si>
    <t>Raman R et al., 2016</t>
    <phoneticPr fontId="18" type="noConversion"/>
  </si>
  <si>
    <t>International classification and grading system for ARM</t>
  </si>
  <si>
    <t>2009-2011</t>
    <phoneticPr fontId="18" type="noConversion"/>
  </si>
  <si>
    <t>Brandl C et al., 2016</t>
    <phoneticPr fontId="18" type="noConversion"/>
  </si>
  <si>
    <t>2842/4261</t>
    <phoneticPr fontId="18" type="noConversion"/>
  </si>
  <si>
    <t>1999-2001</t>
    <phoneticPr fontId="18" type="noConversion"/>
  </si>
  <si>
    <t>24-75</t>
    <phoneticPr fontId="18" type="noConversion"/>
  </si>
  <si>
    <t>Srinivasan S et al., 2017</t>
    <phoneticPr fontId="18" type="noConversion"/>
  </si>
  <si>
    <t>south India</t>
    <phoneticPr fontId="18" type="noConversion"/>
  </si>
  <si>
    <t>5495/6617</t>
    <phoneticPr fontId="18" type="noConversion"/>
  </si>
  <si>
    <t>population based, cross-sectional study</t>
    <phoneticPr fontId="18" type="noConversion"/>
  </si>
  <si>
    <t>Keel S et al., 2017</t>
    <phoneticPr fontId="18" type="noConversion"/>
  </si>
  <si>
    <t>Retinal image</t>
    <phoneticPr fontId="18" type="noConversion"/>
  </si>
  <si>
    <t>2015-2016</t>
    <phoneticPr fontId="18" type="noConversion"/>
  </si>
  <si>
    <t>Cruickshanks KJ et al., 2017</t>
    <phoneticPr fontId="18" type="noConversion"/>
  </si>
  <si>
    <t>BDES (1988-1990, 5yr f/u), BDOS (2005-2008, 5yr f/u)</t>
    <phoneticPr fontId="18" type="noConversion"/>
  </si>
  <si>
    <t>22-86</t>
    <phoneticPr fontId="18" type="noConversion"/>
  </si>
  <si>
    <t>Cheung CMG et al., 2017</t>
    <phoneticPr fontId="18" type="noConversion"/>
  </si>
  <si>
    <t>Malay adults living in Singapore</t>
    <phoneticPr fontId="18" type="noConversion"/>
  </si>
  <si>
    <t>3280/4168</t>
    <phoneticPr fontId="18" type="noConversion"/>
  </si>
  <si>
    <t>population based survey</t>
    <phoneticPr fontId="18" type="noConversion"/>
  </si>
  <si>
    <t>2004.08-2006.06, f/u 2011-2013</t>
    <phoneticPr fontId="18" type="noConversion"/>
  </si>
  <si>
    <t>40-79</t>
    <phoneticPr fontId="18" type="noConversion"/>
  </si>
  <si>
    <t>Bastawrous A et al., 2017</t>
    <phoneticPr fontId="18" type="noConversion"/>
  </si>
  <si>
    <t>3304/4414</t>
    <phoneticPr fontId="18" type="noConversion"/>
  </si>
  <si>
    <t>2007-2008, f/u 2013-2014</t>
    <phoneticPr fontId="18" type="noConversion"/>
  </si>
  <si>
    <t>Wilde C et al., 2017</t>
    <phoneticPr fontId="18" type="noConversion"/>
  </si>
  <si>
    <t>modified Rotterdam classification</t>
    <phoneticPr fontId="18" type="noConversion"/>
  </si>
  <si>
    <t>Krasnik V et al., 2018</t>
    <phoneticPr fontId="18" type="noConversion"/>
  </si>
  <si>
    <t>Slovakia</t>
    <phoneticPr fontId="18" type="noConversion"/>
  </si>
  <si>
    <t>2924/3278</t>
    <phoneticPr fontId="18" type="noConversion"/>
  </si>
  <si>
    <t>Prospective, Cross-sectional</t>
    <phoneticPr fontId="18" type="noConversion"/>
  </si>
  <si>
    <t>Fujiwara K et al., 2018</t>
    <phoneticPr fontId="18" type="noConversion"/>
  </si>
  <si>
    <t>Burkemper B et al., 2018</t>
    <phoneticPr fontId="18" type="noConversion"/>
  </si>
  <si>
    <t>Chinese Americans</t>
    <phoneticPr fontId="18" type="noConversion"/>
  </si>
  <si>
    <t>2010.02-2013.10</t>
    <phoneticPr fontId="18" type="noConversion"/>
  </si>
  <si>
    <t>Zhang K et al., 2018</t>
    <phoneticPr fontId="18" type="noConversion"/>
  </si>
  <si>
    <t>Slit lamp</t>
    <phoneticPr fontId="18" type="noConversion"/>
  </si>
  <si>
    <t>2288/2400</t>
    <phoneticPr fontId="18" type="noConversion"/>
  </si>
  <si>
    <t>Foo VHX et al., 2018</t>
    <phoneticPr fontId="18" type="noConversion"/>
  </si>
  <si>
    <t>Population based cohort study</t>
    <phoneticPr fontId="18" type="noConversion"/>
  </si>
  <si>
    <t>2007-2009, f/u 2013-2015</t>
    <phoneticPr fontId="18" type="noConversion"/>
  </si>
  <si>
    <t>Brandl C et al., 2018</t>
    <phoneticPr fontId="18" type="noConversion"/>
  </si>
  <si>
    <t>AugUR1</t>
    <phoneticPr fontId="18" type="noConversion"/>
  </si>
  <si>
    <t>Beckman classification, Rotterdam classification</t>
    <phoneticPr fontId="18" type="noConversion"/>
  </si>
  <si>
    <t>1133/5644</t>
    <phoneticPr fontId="18" type="noConversion"/>
  </si>
  <si>
    <t>2013-2015</t>
    <phoneticPr fontId="18" type="noConversion"/>
  </si>
  <si>
    <t>70+</t>
    <phoneticPr fontId="18" type="noConversion"/>
  </si>
  <si>
    <t>Sasaki M et al., 2018</t>
    <phoneticPr fontId="18" type="noConversion"/>
  </si>
  <si>
    <t>2012.04-2015.03</t>
    <phoneticPr fontId="18" type="noConversion"/>
  </si>
  <si>
    <t>Lüdtke L et al., 2019</t>
    <phoneticPr fontId="18" type="noConversion"/>
  </si>
  <si>
    <t>north east Germany</t>
    <phoneticPr fontId="18" type="noConversion"/>
  </si>
  <si>
    <t>Rotterdam and International classification and grading system for ARM</t>
    <phoneticPr fontId="18" type="noConversion"/>
  </si>
  <si>
    <t>3934/8016</t>
    <phoneticPr fontId="18" type="noConversion"/>
  </si>
  <si>
    <t>population based</t>
    <phoneticPr fontId="18" type="noConversion"/>
  </si>
  <si>
    <t>29-79</t>
    <phoneticPr fontId="18" type="noConversion"/>
  </si>
  <si>
    <t>Mao F et al., 2019</t>
    <phoneticPr fontId="18" type="noConversion"/>
  </si>
  <si>
    <t>2006-2007, f/u 2012-2013</t>
    <phoneticPr fontId="18" type="noConversion"/>
  </si>
  <si>
    <t>Bikbov MM et al., 2020</t>
    <phoneticPr fontId="18" type="noConversion"/>
  </si>
  <si>
    <t>Russia</t>
    <phoneticPr fontId="18" type="noConversion"/>
  </si>
  <si>
    <t>Fundus photograph, OCT</t>
    <phoneticPr fontId="18" type="noConversion"/>
  </si>
  <si>
    <t>5899/7328</t>
    <phoneticPr fontId="18" type="noConversion"/>
  </si>
  <si>
    <t>2015-2017</t>
    <phoneticPr fontId="18" type="noConversion"/>
  </si>
  <si>
    <t>Behboudi H et al., 2020</t>
    <phoneticPr fontId="18" type="noConversion"/>
  </si>
  <si>
    <t>2014.06-2014.11</t>
    <phoneticPr fontId="18" type="noConversion"/>
  </si>
  <si>
    <t>Colijn JM et al., 2021</t>
    <phoneticPr fontId="18" type="noConversion"/>
  </si>
  <si>
    <t>Xue CC et al., 2021</t>
    <phoneticPr fontId="18" type="noConversion"/>
  </si>
  <si>
    <t>Tongren Health Care Study</t>
    <phoneticPr fontId="18" type="noConversion"/>
  </si>
  <si>
    <t>2017.07-2019.12</t>
    <phoneticPr fontId="18" type="noConversion"/>
  </si>
  <si>
    <t>Zapata MA et al., 2021</t>
    <phoneticPr fontId="18" type="noConversion"/>
  </si>
  <si>
    <t>population in Spain</t>
    <phoneticPr fontId="18" type="noConversion"/>
  </si>
  <si>
    <t>2013.01-2019.12</t>
    <phoneticPr fontId="18" type="noConversion"/>
  </si>
  <si>
    <t>Brandl C et al., 2022</t>
    <phoneticPr fontId="18" type="noConversion"/>
  </si>
  <si>
    <t>3CACSS, Beckman classification</t>
    <phoneticPr fontId="18" type="noConversion"/>
  </si>
  <si>
    <t>KORA-Fit 33-55, KORA-FF4 55-75, AugUR 70+</t>
    <phoneticPr fontId="18" type="noConversion"/>
  </si>
  <si>
    <t>Man REK et al., 2022</t>
    <phoneticPr fontId="18" type="noConversion"/>
  </si>
  <si>
    <t>ethinic Chinese individuals living in Singapore</t>
    <phoneticPr fontId="18" type="noConversion"/>
  </si>
  <si>
    <t>2661/3353</t>
    <phoneticPr fontId="18" type="noConversion"/>
  </si>
  <si>
    <t>2009-2011, f/u 2015-2017</t>
    <phoneticPr fontId="18" type="noConversion"/>
  </si>
  <si>
    <t>??</t>
    <phoneticPr fontId="18" type="noConversion"/>
  </si>
  <si>
    <t>Yongpeng Z et al., 2022</t>
    <phoneticPr fontId="18" type="noConversion"/>
  </si>
  <si>
    <t>Retrospective, cross-sectional</t>
    <phoneticPr fontId="18" type="noConversion"/>
  </si>
  <si>
    <t>Hogg RE et al., 2023</t>
    <phoneticPr fontId="18" type="noConversion"/>
  </si>
  <si>
    <t>3420/8452</t>
    <phoneticPr fontId="18" type="noConversion"/>
  </si>
  <si>
    <t>Longitudinal</t>
    <phoneticPr fontId="18" type="noConversion"/>
  </si>
  <si>
    <t>2013, f/u end 2018</t>
    <phoneticPr fontId="18" type="noConversion"/>
  </si>
  <si>
    <t>Korva-Gurung I et al., 2023</t>
    <phoneticPr fontId="18" type="noConversion"/>
  </si>
  <si>
    <t>late (wet)</t>
    <phoneticPr fontId="18" type="noConversion"/>
  </si>
  <si>
    <t>late (dry)</t>
    <phoneticPr fontId="18" type="noConversion"/>
  </si>
  <si>
    <t>3 (classification criteria의 이상함)</t>
    <phoneticPr fontId="18" type="noConversion"/>
  </si>
  <si>
    <t>3 (specific occupation)</t>
    <phoneticPr fontId="18" type="noConversion"/>
  </si>
  <si>
    <t>3 (general population 아님)</t>
    <phoneticPr fontId="18" type="noConversion"/>
  </si>
  <si>
    <t>3 (ICD code based)</t>
    <phoneticPr fontId="18" type="noConversion"/>
  </si>
  <si>
    <t>3 (no PDF)</t>
    <phoneticPr fontId="18" type="noConversion"/>
  </si>
  <si>
    <t>3 (matched control)</t>
    <phoneticPr fontId="18" type="noConversion"/>
  </si>
  <si>
    <t>Diagnostic criteria</t>
    <phoneticPr fontId="18" type="noConversion"/>
  </si>
  <si>
    <t>Age</t>
  </si>
  <si>
    <t>Region</t>
    <phoneticPr fontId="18" type="noConversion"/>
  </si>
  <si>
    <t>Nation</t>
  </si>
  <si>
    <t>Ethnicity</t>
    <phoneticPr fontId="18" type="noConversion"/>
  </si>
  <si>
    <t>First authors</t>
  </si>
  <si>
    <t>Period</t>
  </si>
  <si>
    <t>Sample size</t>
  </si>
  <si>
    <t>Patients with AMD</t>
    <phoneticPr fontId="18" type="noConversion"/>
  </si>
  <si>
    <t>Prevalence or Incidence</t>
    <phoneticPr fontId="18" type="noConversion"/>
  </si>
  <si>
    <t>Type (Any, early to intermediate, late-wet, late-dry)</t>
    <phoneticPr fontId="18" type="noConversion"/>
  </si>
  <si>
    <t>Sex</t>
    <phoneticPr fontId="18" type="noConversion"/>
  </si>
  <si>
    <t>Prevalence</t>
    <phoneticPr fontId="18" type="noConversion"/>
  </si>
  <si>
    <t>Late</t>
    <phoneticPr fontId="18" type="noConversion"/>
  </si>
  <si>
    <t>Male</t>
    <phoneticPr fontId="18" type="noConversion"/>
  </si>
  <si>
    <t>NA</t>
    <phoneticPr fontId="18" type="noConversion"/>
  </si>
  <si>
    <t>Female</t>
    <phoneticPr fontId="18" type="noConversion"/>
  </si>
  <si>
    <t>40-49</t>
    <phoneticPr fontId="18" type="noConversion"/>
  </si>
  <si>
    <t>50-59</t>
    <phoneticPr fontId="18" type="noConversion"/>
  </si>
  <si>
    <t>60-69</t>
    <phoneticPr fontId="18" type="noConversion"/>
  </si>
  <si>
    <t>70-79</t>
    <phoneticPr fontId="18" type="noConversion"/>
  </si>
  <si>
    <t>80+</t>
    <phoneticPr fontId="18" type="noConversion"/>
  </si>
  <si>
    <t>Early to intermediate</t>
    <phoneticPr fontId="18" type="noConversion"/>
  </si>
  <si>
    <t>Late-dry</t>
    <phoneticPr fontId="18" type="noConversion"/>
  </si>
  <si>
    <t>65-69</t>
    <phoneticPr fontId="18" type="noConversion"/>
  </si>
  <si>
    <t>70-74</t>
    <phoneticPr fontId="18" type="noConversion"/>
  </si>
  <si>
    <t>75-79</t>
    <phoneticPr fontId="18" type="noConversion"/>
  </si>
  <si>
    <t>80-87</t>
    <phoneticPr fontId="18" type="noConversion"/>
  </si>
  <si>
    <t>Late-wet</t>
    <phoneticPr fontId="18" type="noConversion"/>
  </si>
  <si>
    <t>East Asia</t>
    <phoneticPr fontId="18" type="noConversion"/>
  </si>
  <si>
    <t>39-45</t>
    <phoneticPr fontId="18" type="noConversion"/>
  </si>
  <si>
    <t>46-52</t>
    <phoneticPr fontId="18" type="noConversion"/>
  </si>
  <si>
    <t>53-59</t>
    <phoneticPr fontId="18" type="noConversion"/>
  </si>
  <si>
    <t>United Kingdom</t>
    <phoneticPr fontId="18" type="noConversion"/>
  </si>
  <si>
    <t>90-92</t>
    <phoneticPr fontId="18" type="noConversion"/>
  </si>
  <si>
    <t>93+</t>
    <phoneticPr fontId="18" type="noConversion"/>
  </si>
  <si>
    <t>Asia</t>
    <phoneticPr fontId="18" type="noConversion"/>
  </si>
  <si>
    <t>2007-2009</t>
    <phoneticPr fontId="18" type="noConversion"/>
  </si>
  <si>
    <t>Nakata I et al., 2013</t>
  </si>
  <si>
    <t>AREDS</t>
    <phoneticPr fontId="18" type="noConversion"/>
  </si>
  <si>
    <t>Africa</t>
    <phoneticPr fontId="18" type="noConversion"/>
  </si>
  <si>
    <t>45-49</t>
    <phoneticPr fontId="18" type="noConversion"/>
  </si>
  <si>
    <t>50-54</t>
    <phoneticPr fontId="18" type="noConversion"/>
  </si>
  <si>
    <t>55-59</t>
    <phoneticPr fontId="18" type="noConversion"/>
  </si>
  <si>
    <t>60-64</t>
    <phoneticPr fontId="18" type="noConversion"/>
  </si>
  <si>
    <t>75+</t>
    <phoneticPr fontId="18" type="noConversion"/>
  </si>
  <si>
    <t>Netherlands</t>
    <phoneticPr fontId="18" type="noConversion"/>
  </si>
  <si>
    <t>Early</t>
    <phoneticPr fontId="18" type="noConversion"/>
  </si>
  <si>
    <t>Intermediate</t>
    <phoneticPr fontId="18" type="noConversion"/>
  </si>
  <si>
    <t>2006-2013</t>
    <phoneticPr fontId="18" type="noConversion"/>
  </si>
  <si>
    <t>2008-2011</t>
  </si>
  <si>
    <t>2010-2012</t>
    <phoneticPr fontId="18" type="noConversion"/>
  </si>
  <si>
    <t>35-44</t>
    <phoneticPr fontId="18" type="noConversion"/>
  </si>
  <si>
    <t>45-54</t>
    <phoneticPr fontId="18" type="noConversion"/>
  </si>
  <si>
    <t>55-64</t>
    <phoneticPr fontId="18" type="noConversion"/>
  </si>
  <si>
    <t>65-74</t>
    <phoneticPr fontId="18" type="noConversion"/>
  </si>
  <si>
    <t>2012-2013</t>
    <phoneticPr fontId="18" type="noConversion"/>
  </si>
  <si>
    <t>80-95</t>
    <phoneticPr fontId="18" type="noConversion"/>
  </si>
  <si>
    <t>50-95</t>
    <phoneticPr fontId="18" type="noConversion"/>
  </si>
  <si>
    <t>Incidence</t>
    <phoneticPr fontId="18" type="noConversion"/>
  </si>
  <si>
    <t>80-84</t>
    <phoneticPr fontId="18" type="noConversion"/>
  </si>
  <si>
    <t>85+</t>
    <phoneticPr fontId="18" type="noConversion"/>
  </si>
  <si>
    <t>50-64</t>
    <phoneticPr fontId="18" type="noConversion"/>
  </si>
  <si>
    <t>44-91</t>
    <phoneticPr fontId="18" type="noConversion"/>
  </si>
  <si>
    <t>Oceania</t>
    <phoneticPr fontId="18" type="noConversion"/>
  </si>
  <si>
    <t>40-69</t>
    <phoneticPr fontId="18" type="noConversion"/>
  </si>
  <si>
    <t>80-89</t>
    <phoneticPr fontId="18" type="noConversion"/>
  </si>
  <si>
    <t>49-59</t>
    <phoneticPr fontId="18" type="noConversion"/>
  </si>
  <si>
    <t>2009-2012</t>
    <phoneticPr fontId="18" type="noConversion"/>
  </si>
  <si>
    <t>Algeria</t>
    <phoneticPr fontId="18" type="noConversion"/>
  </si>
  <si>
    <t>55-65</t>
    <phoneticPr fontId="18" type="noConversion"/>
  </si>
  <si>
    <t>65-75</t>
    <phoneticPr fontId="18" type="noConversion"/>
  </si>
  <si>
    <t>75-85</t>
    <phoneticPr fontId="18" type="noConversion"/>
  </si>
  <si>
    <t>North America</t>
    <phoneticPr fontId="18" type="noConversion"/>
  </si>
  <si>
    <t>75-84</t>
    <phoneticPr fontId="18" type="noConversion"/>
  </si>
  <si>
    <t>Portugal</t>
    <phoneticPr fontId="18" type="noConversion"/>
  </si>
  <si>
    <t>70-75</t>
    <phoneticPr fontId="18" type="noConversion"/>
  </si>
  <si>
    <t>40-75</t>
    <phoneticPr fontId="18" type="noConversion"/>
  </si>
  <si>
    <t>Oceanian</t>
    <phoneticPr fontId="18" type="noConversion"/>
  </si>
  <si>
    <t>85-89</t>
    <phoneticPr fontId="18" type="noConversion"/>
  </si>
  <si>
    <t>2010-2013</t>
    <phoneticPr fontId="18" type="noConversion"/>
  </si>
  <si>
    <t>2012-2015</t>
    <phoneticPr fontId="18" type="noConversion"/>
  </si>
  <si>
    <t>35-49</t>
    <phoneticPr fontId="18" type="noConversion"/>
  </si>
  <si>
    <t>30-39</t>
    <phoneticPr fontId="18" type="noConversion"/>
  </si>
  <si>
    <t>2015-2017</t>
  </si>
  <si>
    <t>2009-2013</t>
    <phoneticPr fontId="18" type="noConversion"/>
  </si>
  <si>
    <t>2001-2003</t>
    <phoneticPr fontId="18" type="noConversion"/>
  </si>
  <si>
    <t>2007-2012</t>
    <phoneticPr fontId="18" type="noConversion"/>
  </si>
  <si>
    <t>2017-2019</t>
    <phoneticPr fontId="18" type="noConversion"/>
  </si>
  <si>
    <t>2013-2019</t>
    <phoneticPr fontId="18" type="noConversion"/>
  </si>
  <si>
    <t>66-75</t>
    <phoneticPr fontId="18" type="noConversion"/>
  </si>
  <si>
    <t>76-85</t>
    <phoneticPr fontId="18" type="noConversion"/>
  </si>
  <si>
    <t>51-60</t>
    <phoneticPr fontId="18" type="noConversion"/>
  </si>
  <si>
    <t>61-70</t>
    <phoneticPr fontId="18" type="noConversion"/>
  </si>
  <si>
    <t>71-80</t>
    <phoneticPr fontId="18" type="noConversion"/>
  </si>
  <si>
    <t>81-100</t>
    <phoneticPr fontId="18" type="noConversion"/>
  </si>
  <si>
    <t xml:space="preserve">Early </t>
    <phoneticPr fontId="18" type="noConversion"/>
  </si>
  <si>
    <t>43-54</t>
    <phoneticPr fontId="18" type="noConversion"/>
  </si>
  <si>
    <t xml:space="preserve"> North America</t>
    <phoneticPr fontId="18" type="noConversion"/>
  </si>
  <si>
    <t>30-49</t>
    <phoneticPr fontId="18" type="noConversion"/>
  </si>
  <si>
    <t>49-54</t>
    <phoneticPr fontId="18" type="noConversion"/>
  </si>
  <si>
    <t>Carribean</t>
    <phoneticPr fontId="18" type="noConversion"/>
  </si>
  <si>
    <t>40-80+</t>
    <phoneticPr fontId="18" type="noConversion"/>
  </si>
  <si>
    <t>48-54</t>
    <phoneticPr fontId="18" type="noConversion"/>
  </si>
  <si>
    <t>65-72</t>
    <phoneticPr fontId="18" type="noConversion"/>
  </si>
  <si>
    <t>40-99</t>
    <phoneticPr fontId="18" type="noConversion"/>
  </si>
  <si>
    <t>40-59</t>
    <phoneticPr fontId="18" type="noConversion"/>
  </si>
  <si>
    <t>60-74</t>
    <phoneticPr fontId="18" type="noConversion"/>
  </si>
  <si>
    <t xml:space="preserve">Male </t>
    <phoneticPr fontId="18" type="noConversion"/>
  </si>
  <si>
    <t>Asian ancestry</t>
    <phoneticPr fontId="18" type="noConversion"/>
  </si>
  <si>
    <t>prevalence</t>
    <phoneticPr fontId="18" type="noConversion"/>
  </si>
  <si>
    <t>90-97</t>
    <phoneticPr fontId="18" type="noConversion"/>
  </si>
  <si>
    <t>69-74</t>
    <phoneticPr fontId="18" type="noConversion"/>
  </si>
  <si>
    <t>7 countries</t>
    <phoneticPr fontId="18" type="noConversion"/>
  </si>
  <si>
    <t>Estonia</t>
    <phoneticPr fontId="18" type="noConversion"/>
  </si>
  <si>
    <t>Northern Ireland</t>
    <phoneticPr fontId="18" type="noConversion"/>
  </si>
  <si>
    <t>81-90</t>
    <phoneticPr fontId="18" type="noConversion"/>
  </si>
  <si>
    <t>40-44</t>
    <phoneticPr fontId="18" type="noConversion"/>
  </si>
  <si>
    <t>35-54</t>
    <phoneticPr fontId="18" type="noConversion"/>
  </si>
  <si>
    <t>South America</t>
    <phoneticPr fontId="18" type="noConversion"/>
  </si>
  <si>
    <t>70-80</t>
    <phoneticPr fontId="18" type="noConversion"/>
  </si>
  <si>
    <t>21-34</t>
    <phoneticPr fontId="18" type="noConversion"/>
  </si>
  <si>
    <t>1998-2002</t>
    <phoneticPr fontId="18" type="noConversion"/>
  </si>
  <si>
    <t>48-59</t>
    <phoneticPr fontId="18" type="noConversion"/>
  </si>
  <si>
    <t>70-82</t>
    <phoneticPr fontId="18" type="noConversion"/>
  </si>
  <si>
    <t>30-100</t>
    <phoneticPr fontId="18" type="noConversion"/>
  </si>
  <si>
    <t>30-40</t>
    <phoneticPr fontId="18" type="noConversion"/>
  </si>
  <si>
    <t>41-50</t>
    <phoneticPr fontId="18" type="noConversion"/>
  </si>
  <si>
    <t>61-64</t>
    <phoneticPr fontId="18" type="noConversion"/>
  </si>
  <si>
    <t>66-69</t>
    <phoneticPr fontId="18" type="noConversion"/>
  </si>
  <si>
    <t>85-91</t>
    <phoneticPr fontId="18" type="noConversion"/>
  </si>
  <si>
    <t xml:space="preserve">Intermediate </t>
    <phoneticPr fontId="18" type="noConversion"/>
  </si>
  <si>
    <t xml:space="preserve"> 2006-2011</t>
    <phoneticPr fontId="18" type="noConversion"/>
  </si>
  <si>
    <t>2006-2011</t>
    <phoneticPr fontId="18" type="noConversion"/>
  </si>
  <si>
    <t>2003-2007</t>
    <phoneticPr fontId="18" type="noConversion"/>
  </si>
  <si>
    <r>
      <t>Incidence (neovascular</t>
    </r>
    <r>
      <rPr>
        <sz val="11"/>
        <color theme="1"/>
        <rFont val="맑은 고딕"/>
        <family val="1"/>
        <charset val="129"/>
      </rPr>
      <t>만 있어서 고민)</t>
    </r>
    <phoneticPr fontId="18" type="noConversion"/>
  </si>
  <si>
    <t>Type (NA to early/intermediate, Early/intermediate to late, NA to late, NA to late-dry, NA to late-wet)</t>
    <phoneticPr fontId="18" type="noConversion"/>
  </si>
  <si>
    <t>NA to early/intermediate</t>
    <phoneticPr fontId="18" type="noConversion"/>
  </si>
  <si>
    <t>Early/intermediate to late</t>
    <phoneticPr fontId="18" type="noConversion"/>
  </si>
  <si>
    <t>1985-1990</t>
    <phoneticPr fontId="18" type="noConversion"/>
  </si>
  <si>
    <t>NA to intermediate</t>
    <phoneticPr fontId="18" type="noConversion"/>
  </si>
  <si>
    <t xml:space="preserve">NA </t>
    <phoneticPr fontId="18" type="noConversion"/>
  </si>
  <si>
    <t>80-97</t>
    <phoneticPr fontId="18" type="noConversion"/>
  </si>
  <si>
    <t>NA to late</t>
    <phoneticPr fontId="18" type="noConversion"/>
  </si>
  <si>
    <t>NA to late-wet</t>
    <phoneticPr fontId="18" type="noConversion"/>
  </si>
  <si>
    <t>NA to late-dry</t>
    <phoneticPr fontId="18" type="noConversion"/>
  </si>
  <si>
    <t>43-84</t>
    <phoneticPr fontId="18" type="noConversion"/>
  </si>
  <si>
    <t>Early/intermediate to late-wet</t>
    <phoneticPr fontId="18" type="noConversion"/>
  </si>
  <si>
    <t>Early/intermediate to late-dry</t>
    <phoneticPr fontId="18" type="noConversion"/>
  </si>
  <si>
    <t>NA to early</t>
    <phoneticPr fontId="18" type="noConversion"/>
  </si>
  <si>
    <t>1992-1997</t>
    <phoneticPr fontId="18" type="noConversion"/>
  </si>
  <si>
    <t>75-86</t>
    <phoneticPr fontId="18" type="noConversion"/>
  </si>
  <si>
    <t>74-79</t>
    <phoneticPr fontId="18" type="noConversion"/>
  </si>
  <si>
    <t>3 (insufficient data)</t>
    <phoneticPr fontId="18" type="noConversion"/>
  </si>
  <si>
    <t>Klein R, Klein BE, Jensen SC, Meuer SM.</t>
    <phoneticPr fontId="18" type="noConversion"/>
  </si>
  <si>
    <t>Klein R et al, 1997</t>
    <phoneticPr fontId="18" type="noConversion"/>
  </si>
  <si>
    <t>3 (general population x)</t>
    <phoneticPr fontId="18" type="noConversion"/>
  </si>
  <si>
    <t>4 (no PDF)</t>
    <phoneticPr fontId="18" type="noConversion"/>
  </si>
  <si>
    <t>year_start</t>
    <phoneticPr fontId="18" type="noConversion"/>
  </si>
  <si>
    <t>year_end</t>
    <phoneticPr fontId="18" type="noConversion"/>
  </si>
  <si>
    <t>age_start</t>
    <phoneticPr fontId="18" type="noConversion"/>
  </si>
  <si>
    <t>age_end</t>
    <phoneticPr fontId="18" type="noConversion"/>
  </si>
  <si>
    <t>End hypothesized 95</t>
    <phoneticPr fontId="18" type="noConversion"/>
  </si>
  <si>
    <t>40-95</t>
    <phoneticPr fontId="18" type="noConversion"/>
  </si>
  <si>
    <t>85-98</t>
    <phoneticPr fontId="18" type="noConversion"/>
  </si>
  <si>
    <t>75-89</t>
    <phoneticPr fontId="18" type="noConversion"/>
  </si>
  <si>
    <t>80-99</t>
    <phoneticPr fontId="18" type="noConversion"/>
  </si>
  <si>
    <t>45-85</t>
    <phoneticPr fontId="18" type="noConversion"/>
  </si>
  <si>
    <t>50-79</t>
    <phoneticPr fontId="18" type="noConversion"/>
  </si>
  <si>
    <t>39-59</t>
    <phoneticPr fontId="18" type="noConversion"/>
  </si>
  <si>
    <t>50-74</t>
    <phoneticPr fontId="18" type="noConversion"/>
  </si>
  <si>
    <t>proportion</t>
    <phoneticPr fontId="18" type="noConversion"/>
  </si>
  <si>
    <t>standard error</t>
    <phoneticPr fontId="18" type="noConversion"/>
  </si>
  <si>
    <t>NR</t>
    <phoneticPr fontId="18" type="noConversion"/>
  </si>
  <si>
    <t>Incidence (5 yr)</t>
    <phoneticPr fontId="18" type="noConversion"/>
  </si>
  <si>
    <t>NA to Early/Intermediate</t>
    <phoneticPr fontId="18" type="noConversion"/>
  </si>
  <si>
    <t>67+</t>
    <phoneticPr fontId="18" type="noConversion"/>
  </si>
  <si>
    <t>European</t>
    <phoneticPr fontId="18" type="noConversion"/>
  </si>
  <si>
    <t>67-69</t>
    <phoneticPr fontId="18" type="noConversion"/>
  </si>
  <si>
    <t>NA to Any</t>
    <phoneticPr fontId="18" type="noConversion"/>
  </si>
  <si>
    <t>Early/Intermediate to Late</t>
    <phoneticPr fontId="18" type="noConversion"/>
  </si>
  <si>
    <t>Incidence (15 yr)</t>
    <phoneticPr fontId="18" type="noConversion"/>
  </si>
  <si>
    <t>1992-1994</t>
    <phoneticPr fontId="18" type="noConversion"/>
  </si>
  <si>
    <t>NA to Late</t>
    <phoneticPr fontId="18" type="noConversion"/>
  </si>
  <si>
    <t>NA to Late-wet</t>
    <phoneticPr fontId="18" type="noConversion"/>
  </si>
  <si>
    <t>NA to Late-dry</t>
    <phoneticPr fontId="18" type="noConversion"/>
  </si>
  <si>
    <t>Wisconsin</t>
  </si>
  <si>
    <t>Incidence (8 yr)</t>
    <phoneticPr fontId="18" type="noConversion"/>
  </si>
  <si>
    <t>US</t>
  </si>
  <si>
    <t>Overall</t>
    <phoneticPr fontId="18" type="noConversion"/>
  </si>
  <si>
    <t>Fisher DE et al., 2016</t>
  </si>
  <si>
    <t>45-84</t>
  </si>
  <si>
    <t>White</t>
    <phoneticPr fontId="18" type="noConversion"/>
  </si>
  <si>
    <t>Black</t>
    <phoneticPr fontId="18" type="noConversion"/>
  </si>
  <si>
    <t>Chinese</t>
    <phoneticPr fontId="18" type="noConversion"/>
  </si>
  <si>
    <t>NA/Early/Intermediate to Late</t>
    <phoneticPr fontId="18" type="noConversion"/>
  </si>
  <si>
    <t>22-39</t>
    <phoneticPr fontId="18" type="noConversion"/>
  </si>
  <si>
    <t>?</t>
    <phoneticPr fontId="18" type="noConversion"/>
  </si>
  <si>
    <t>Cruickshanks KJ et al., 2017</t>
  </si>
  <si>
    <t>80-86</t>
    <phoneticPr fontId="18" type="noConversion"/>
  </si>
  <si>
    <t>Incidence (6 yr)</t>
    <phoneticPr fontId="18" type="noConversion"/>
  </si>
  <si>
    <t>Cheung CMG et al., 2017</t>
  </si>
  <si>
    <t>Bastawrous A et al., 2017</t>
  </si>
  <si>
    <t>Foo VHX et al., 2018</t>
  </si>
  <si>
    <t>Mao F et al., 2019</t>
  </si>
  <si>
    <t>Beckman</t>
  </si>
  <si>
    <t>Incidence (3 yr)</t>
    <phoneticPr fontId="18" type="noConversion"/>
  </si>
  <si>
    <t>35-50</t>
    <phoneticPr fontId="18" type="noConversion"/>
  </si>
  <si>
    <t>Brandl C et al., 2022</t>
  </si>
  <si>
    <t>53-75</t>
    <phoneticPr fontId="18" type="noConversion"/>
  </si>
  <si>
    <t>70-96</t>
    <phoneticPr fontId="18" type="noConversion"/>
  </si>
  <si>
    <t>Man REK et al.,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</si>
</sst>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2"/>
      <color rgb="FF212121"/>
      <name val="Segoe UI"/>
      <family val="2"/>
    </font>
    <font>
      <b/>
      <sz val="9"/>
      <color indexed="81"/>
      <name val="Tahoma"/>
      <family val="2"/>
    </font>
    <font>
      <sz val="9"/>
      <color indexed="81"/>
      <name val="Tahoma"/>
      <family val="2"/>
    </font>
    <font>
      <sz val="11"/>
      <color theme="1"/>
      <name val="Times New Roman"/>
      <family val="1"/>
    </font>
    <font>
      <sz val="11"/>
      <color rgb="FFFF0000"/>
      <name val="Times New Roman"/>
      <family val="1"/>
    </font>
    <font>
      <sz val="12"/>
      <color rgb="FF212121"/>
      <name val="Times New Roman"/>
      <family val="1"/>
    </font>
    <font>
      <sz val="11"/>
      <color rgb="FF00B050"/>
      <name val="Times New Roman"/>
      <family val="1"/>
    </font>
    <font>
      <sz val="11"/>
      <name val="Times New Roman"/>
      <family val="1"/>
    </font>
    <font>
      <sz val="9"/>
      <color indexed="81"/>
      <name val="돋움"/>
      <family val="3"/>
      <charset val="129"/>
    </font>
    <font>
      <sz val="11"/>
      <color theme="1"/>
      <name val="맑은 고딕"/>
      <family val="1"/>
      <charset val="129"/>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2">
    <xf numFmtId="0" fontId="0" fillId="0" borderId="0" xfId="0">
      <alignment vertical="center"/>
    </xf>
    <xf numFmtId="14" fontId="0" fillId="0" borderId="0" xfId="0" applyNumberFormat="1">
      <alignment vertical="center"/>
    </xf>
    <xf numFmtId="0" fontId="0" fillId="33" borderId="0" xfId="0" applyFill="1">
      <alignment vertical="center"/>
    </xf>
    <xf numFmtId="0" fontId="0" fillId="34" borderId="0" xfId="0" applyFill="1">
      <alignment vertical="center"/>
    </xf>
    <xf numFmtId="0" fontId="19" fillId="0" borderId="0" xfId="0" applyFont="1">
      <alignment vertical="center"/>
    </xf>
    <xf numFmtId="0" fontId="14" fillId="34" borderId="0" xfId="0" applyFont="1" applyFill="1">
      <alignment vertical="center"/>
    </xf>
    <xf numFmtId="0" fontId="22" fillId="0" borderId="0" xfId="0" applyFont="1" applyAlignment="1">
      <alignment horizontal="center" vertical="center"/>
    </xf>
    <xf numFmtId="0" fontId="22" fillId="34" borderId="0" xfId="0" applyFont="1" applyFill="1" applyAlignment="1">
      <alignment horizontal="center" vertical="center"/>
    </xf>
    <xf numFmtId="0" fontId="22" fillId="33" borderId="0" xfId="0" applyFont="1" applyFill="1" applyAlignment="1">
      <alignment horizontal="center" vertical="center"/>
    </xf>
    <xf numFmtId="0" fontId="23" fillId="34" borderId="0" xfId="0" applyFont="1" applyFill="1" applyAlignment="1">
      <alignment horizontal="center" vertical="center"/>
    </xf>
    <xf numFmtId="0" fontId="24" fillId="0" borderId="0" xfId="0" applyFont="1" applyAlignment="1">
      <alignment horizontal="center" vertical="center"/>
    </xf>
    <xf numFmtId="9" fontId="22" fillId="0" borderId="0" xfId="0" applyNumberFormat="1" applyFont="1" applyAlignment="1">
      <alignment horizontal="center" vertical="center"/>
    </xf>
    <xf numFmtId="10" fontId="22" fillId="0" borderId="0" xfId="0" applyNumberFormat="1" applyFont="1" applyAlignment="1">
      <alignment horizontal="center" vertical="center"/>
    </xf>
    <xf numFmtId="0" fontId="25" fillId="0" borderId="0" xfId="0" applyFont="1" applyAlignment="1">
      <alignment horizontal="center" vertical="center"/>
    </xf>
    <xf numFmtId="0" fontId="26" fillId="34" borderId="0" xfId="0" applyFont="1" applyFill="1" applyAlignment="1">
      <alignment horizontal="center" vertical="center"/>
    </xf>
    <xf numFmtId="0" fontId="25" fillId="34" borderId="0" xfId="0" applyFont="1" applyFill="1" applyAlignment="1">
      <alignment horizontal="center" vertical="center"/>
    </xf>
    <xf numFmtId="0" fontId="22" fillId="0" borderId="0" xfId="0" applyFont="1">
      <alignment vertical="center"/>
    </xf>
    <xf numFmtId="0" fontId="26" fillId="0" borderId="0" xfId="0" applyFont="1" applyAlignment="1">
      <alignment horizontal="center" vertical="center"/>
    </xf>
    <xf numFmtId="49" fontId="22" fillId="35" borderId="0" xfId="0" applyNumberFormat="1" applyFont="1" applyFill="1" applyAlignment="1">
      <alignment horizontal="center" vertical="center"/>
    </xf>
    <xf numFmtId="0" fontId="22" fillId="36" borderId="0" xfId="0" applyFont="1" applyFill="1" applyAlignment="1">
      <alignment horizontal="center" vertical="center"/>
    </xf>
    <xf numFmtId="49" fontId="22" fillId="0" borderId="0" xfId="0" applyNumberFormat="1" applyFont="1" applyAlignment="1">
      <alignment horizontal="center" vertical="center"/>
    </xf>
    <xf numFmtId="0" fontId="23" fillId="0" borderId="0" xfId="0" applyFont="1" applyAlignment="1">
      <alignment horizontal="center" vertical="center"/>
    </xf>
    <xf numFmtId="0" fontId="22" fillId="0" borderId="0" xfId="0" applyFont="1" applyAlignment="1">
      <alignment horizontal="center"/>
    </xf>
    <xf numFmtId="0" fontId="26" fillId="37" borderId="0" xfId="0" applyFont="1" applyFill="1" applyAlignment="1">
      <alignment horizontal="center" vertical="center"/>
    </xf>
    <xf numFmtId="0" fontId="22" fillId="37" borderId="0" xfId="0" applyFont="1" applyFill="1" applyAlignment="1">
      <alignment horizontal="center" vertical="center"/>
    </xf>
    <xf numFmtId="17" fontId="22" fillId="0" borderId="0" xfId="0" applyNumberFormat="1" applyFont="1" applyAlignment="1">
      <alignment horizontal="center" vertical="center"/>
    </xf>
    <xf numFmtId="0" fontId="22" fillId="38" borderId="0" xfId="0" applyFont="1" applyFill="1" applyAlignment="1">
      <alignment horizontal="center" vertical="center"/>
    </xf>
    <xf numFmtId="49" fontId="22" fillId="39" borderId="0" xfId="0" applyNumberFormat="1" applyFont="1" applyFill="1" applyAlignment="1">
      <alignment horizontal="center" vertical="center"/>
    </xf>
    <xf numFmtId="0" fontId="22" fillId="39" borderId="0" xfId="0" applyFont="1" applyFill="1" applyAlignment="1">
      <alignment horizontal="center" vertical="center"/>
    </xf>
    <xf numFmtId="0" fontId="22" fillId="40" borderId="0" xfId="0" applyFont="1" applyFill="1" applyAlignment="1">
      <alignment horizontal="center" vertical="center"/>
    </xf>
    <xf numFmtId="49" fontId="22" fillId="40" borderId="0" xfId="0" applyNumberFormat="1" applyFont="1" applyFill="1" applyAlignment="1">
      <alignment horizontal="center" vertical="center"/>
    </xf>
    <xf numFmtId="0" fontId="22" fillId="0" borderId="0" xfId="0" applyFont="1"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2551"/>
  <sheetViews>
    <sheetView zoomScale="85" zoomScaleNormal="85" workbookViewId="0">
      <selection activeCell="C87" sqref="C87"/>
    </sheetView>
  </sheetViews>
  <sheetFormatPr defaultRowHeight="16.899999999999999" x14ac:dyDescent="0.6"/>
  <cols>
    <col min="1" max="1" width="32.75" customWidth="1"/>
    <col min="2" max="2" width="46.625" bestFit="1" customWidth="1"/>
    <col min="3" max="3" width="10.625" customWidth="1"/>
    <col min="4" max="4" width="132.25" customWidth="1"/>
  </cols>
  <sheetData>
    <row r="1" spans="1:13" x14ac:dyDescent="0.6">
      <c r="A1" t="s">
        <v>13249</v>
      </c>
      <c r="B1" t="s">
        <v>13250</v>
      </c>
      <c r="C1" t="s">
        <v>13189</v>
      </c>
      <c r="D1" t="s">
        <v>0</v>
      </c>
      <c r="E1" t="s">
        <v>1</v>
      </c>
      <c r="F1" t="s">
        <v>2</v>
      </c>
      <c r="G1" t="s">
        <v>3</v>
      </c>
      <c r="H1" t="s">
        <v>4</v>
      </c>
      <c r="I1" t="s">
        <v>5</v>
      </c>
      <c r="J1" t="s">
        <v>6</v>
      </c>
      <c r="K1" t="s">
        <v>7</v>
      </c>
      <c r="L1" t="s">
        <v>8</v>
      </c>
      <c r="M1" t="s">
        <v>9</v>
      </c>
    </row>
    <row r="2" spans="1:13" hidden="1" x14ac:dyDescent="0.6">
      <c r="B2">
        <v>2</v>
      </c>
      <c r="C2">
        <v>843512</v>
      </c>
      <c r="D2" t="s">
        <v>3613</v>
      </c>
      <c r="E2" t="s">
        <v>3614</v>
      </c>
      <c r="F2" t="s">
        <v>3615</v>
      </c>
      <c r="G2" t="s">
        <v>3616</v>
      </c>
      <c r="H2" t="s">
        <v>171</v>
      </c>
      <c r="I2">
        <v>1977</v>
      </c>
      <c r="J2" s="1">
        <v>28157</v>
      </c>
      <c r="K2" t="s">
        <v>3617</v>
      </c>
      <c r="M2" t="s">
        <v>3618</v>
      </c>
    </row>
    <row r="3" spans="1:13" hidden="1" x14ac:dyDescent="0.6">
      <c r="B3">
        <v>1</v>
      </c>
      <c r="C3">
        <v>551347</v>
      </c>
      <c r="D3" t="s">
        <v>3775</v>
      </c>
      <c r="E3" t="s">
        <v>3776</v>
      </c>
      <c r="F3" t="s">
        <v>3777</v>
      </c>
      <c r="G3" t="s">
        <v>3778</v>
      </c>
      <c r="H3" t="s">
        <v>77</v>
      </c>
      <c r="I3">
        <v>1979</v>
      </c>
      <c r="J3" s="1">
        <v>29099</v>
      </c>
      <c r="M3" t="s">
        <v>3779</v>
      </c>
    </row>
    <row r="4" spans="1:13" hidden="1" x14ac:dyDescent="0.6">
      <c r="B4">
        <v>1</v>
      </c>
      <c r="C4">
        <v>575789</v>
      </c>
      <c r="D4" t="s">
        <v>3873</v>
      </c>
      <c r="E4" t="s">
        <v>3874</v>
      </c>
      <c r="F4" t="s">
        <v>3875</v>
      </c>
      <c r="G4" t="s">
        <v>3876</v>
      </c>
      <c r="H4" t="s">
        <v>3877</v>
      </c>
      <c r="I4">
        <v>1979</v>
      </c>
      <c r="J4" s="1">
        <v>28856</v>
      </c>
    </row>
    <row r="5" spans="1:13" hidden="1" x14ac:dyDescent="0.6">
      <c r="B5">
        <v>1</v>
      </c>
      <c r="C5">
        <v>7425974</v>
      </c>
      <c r="D5" t="s">
        <v>4673</v>
      </c>
      <c r="E5" t="s">
        <v>4674</v>
      </c>
      <c r="F5" t="s">
        <v>4675</v>
      </c>
      <c r="G5" t="s">
        <v>4676</v>
      </c>
      <c r="H5" t="s">
        <v>4677</v>
      </c>
      <c r="I5">
        <v>1980</v>
      </c>
      <c r="J5" s="1">
        <v>29434</v>
      </c>
      <c r="M5" t="s">
        <v>4678</v>
      </c>
    </row>
    <row r="6" spans="1:13" hidden="1" x14ac:dyDescent="0.6">
      <c r="B6">
        <v>1</v>
      </c>
      <c r="C6">
        <v>7262412</v>
      </c>
      <c r="D6" t="s">
        <v>4740</v>
      </c>
      <c r="E6" t="s">
        <v>4741</v>
      </c>
      <c r="F6" t="s">
        <v>4742</v>
      </c>
      <c r="G6" t="s">
        <v>4743</v>
      </c>
      <c r="H6" t="s">
        <v>4744</v>
      </c>
      <c r="I6">
        <v>1981</v>
      </c>
      <c r="J6" s="1">
        <v>29587</v>
      </c>
    </row>
    <row r="7" spans="1:13" hidden="1" x14ac:dyDescent="0.6">
      <c r="B7">
        <v>1</v>
      </c>
      <c r="C7">
        <v>6328859</v>
      </c>
      <c r="D7" t="s">
        <v>4474</v>
      </c>
      <c r="E7" t="s">
        <v>4475</v>
      </c>
      <c r="F7" t="s">
        <v>4476</v>
      </c>
      <c r="G7" t="s">
        <v>4477</v>
      </c>
      <c r="H7" t="s">
        <v>4478</v>
      </c>
      <c r="I7">
        <v>1984</v>
      </c>
      <c r="J7" s="1">
        <v>30682</v>
      </c>
      <c r="M7" t="s">
        <v>4479</v>
      </c>
    </row>
    <row r="8" spans="1:13" hidden="1" x14ac:dyDescent="0.6">
      <c r="B8">
        <v>1</v>
      </c>
      <c r="C8">
        <v>6538771</v>
      </c>
      <c r="D8" t="s">
        <v>4655</v>
      </c>
      <c r="E8" t="s">
        <v>4656</v>
      </c>
      <c r="F8" t="s">
        <v>4657</v>
      </c>
      <c r="G8" t="s">
        <v>4658</v>
      </c>
      <c r="H8" t="s">
        <v>1981</v>
      </c>
      <c r="I8">
        <v>1984</v>
      </c>
      <c r="J8" s="1">
        <v>30742</v>
      </c>
    </row>
    <row r="9" spans="1:13" hidden="1" x14ac:dyDescent="0.6">
      <c r="B9">
        <v>1</v>
      </c>
      <c r="C9">
        <v>3877089</v>
      </c>
      <c r="D9" t="s">
        <v>3810</v>
      </c>
      <c r="E9" t="s">
        <v>3811</v>
      </c>
      <c r="F9" t="s">
        <v>3812</v>
      </c>
      <c r="G9" t="s">
        <v>3813</v>
      </c>
      <c r="H9" t="s">
        <v>3814</v>
      </c>
      <c r="I9">
        <v>1985</v>
      </c>
      <c r="J9" s="1">
        <v>31321</v>
      </c>
    </row>
    <row r="10" spans="1:13" hidden="1" x14ac:dyDescent="0.6">
      <c r="B10">
        <v>1</v>
      </c>
      <c r="C10">
        <v>3970124</v>
      </c>
      <c r="D10" t="s">
        <v>4285</v>
      </c>
      <c r="E10" t="s">
        <v>4286</v>
      </c>
      <c r="F10" t="s">
        <v>4287</v>
      </c>
      <c r="G10" t="s">
        <v>4288</v>
      </c>
      <c r="H10" t="s">
        <v>39</v>
      </c>
      <c r="I10">
        <v>1985</v>
      </c>
      <c r="J10" s="1">
        <v>31093</v>
      </c>
      <c r="M10" t="s">
        <v>4289</v>
      </c>
    </row>
    <row r="11" spans="1:13" hidden="1" x14ac:dyDescent="0.6">
      <c r="B11">
        <v>1</v>
      </c>
      <c r="C11">
        <v>2413417</v>
      </c>
      <c r="D11" t="s">
        <v>4862</v>
      </c>
      <c r="E11" t="s">
        <v>4863</v>
      </c>
      <c r="F11" t="s">
        <v>4864</v>
      </c>
      <c r="G11" t="s">
        <v>4865</v>
      </c>
      <c r="H11" t="s">
        <v>77</v>
      </c>
      <c r="I11">
        <v>1985</v>
      </c>
      <c r="J11" s="1">
        <v>31260</v>
      </c>
    </row>
    <row r="12" spans="1:13" hidden="1" x14ac:dyDescent="0.6">
      <c r="B12">
        <v>1</v>
      </c>
      <c r="C12">
        <v>2437625</v>
      </c>
      <c r="D12" t="s">
        <v>3619</v>
      </c>
      <c r="E12" t="s">
        <v>3620</v>
      </c>
      <c r="F12" t="s">
        <v>3621</v>
      </c>
      <c r="G12" t="s">
        <v>3622</v>
      </c>
      <c r="H12" t="s">
        <v>310</v>
      </c>
      <c r="I12">
        <v>1986</v>
      </c>
      <c r="J12" s="1">
        <v>31413</v>
      </c>
      <c r="M12" t="s">
        <v>3623</v>
      </c>
    </row>
    <row r="13" spans="1:13" hidden="1" x14ac:dyDescent="0.6">
      <c r="B13">
        <v>1</v>
      </c>
      <c r="C13">
        <v>3491448</v>
      </c>
      <c r="D13" t="s">
        <v>3846</v>
      </c>
      <c r="E13" t="s">
        <v>3847</v>
      </c>
      <c r="F13" t="s">
        <v>3848</v>
      </c>
      <c r="G13" t="s">
        <v>3849</v>
      </c>
      <c r="H13" t="s">
        <v>3850</v>
      </c>
      <c r="I13">
        <v>1986</v>
      </c>
      <c r="J13" s="1">
        <v>31413</v>
      </c>
    </row>
    <row r="14" spans="1:13" hidden="1" x14ac:dyDescent="0.6">
      <c r="B14" t="s">
        <v>5170</v>
      </c>
      <c r="C14">
        <v>3509880</v>
      </c>
      <c r="D14" t="s">
        <v>2530</v>
      </c>
      <c r="E14" t="s">
        <v>2531</v>
      </c>
      <c r="F14" t="s">
        <v>2532</v>
      </c>
      <c r="G14" t="s">
        <v>2533</v>
      </c>
      <c r="H14" t="s">
        <v>2534</v>
      </c>
      <c r="I14">
        <v>1987</v>
      </c>
      <c r="J14" s="1">
        <v>32021</v>
      </c>
    </row>
    <row r="15" spans="1:13" hidden="1" x14ac:dyDescent="0.6">
      <c r="B15">
        <v>2</v>
      </c>
      <c r="C15">
        <v>3509881</v>
      </c>
      <c r="D15" t="s">
        <v>2689</v>
      </c>
      <c r="E15" t="s">
        <v>2690</v>
      </c>
      <c r="F15" t="s">
        <v>2691</v>
      </c>
      <c r="G15" t="s">
        <v>2533</v>
      </c>
      <c r="H15" t="s">
        <v>2534</v>
      </c>
      <c r="I15">
        <v>1987</v>
      </c>
      <c r="J15" s="1">
        <v>32021</v>
      </c>
    </row>
    <row r="16" spans="1:13" hidden="1" x14ac:dyDescent="0.6">
      <c r="B16">
        <v>1</v>
      </c>
      <c r="C16">
        <v>3231407</v>
      </c>
      <c r="D16" t="s">
        <v>4650</v>
      </c>
      <c r="E16" t="s">
        <v>4651</v>
      </c>
      <c r="F16" t="s">
        <v>4652</v>
      </c>
      <c r="G16" t="s">
        <v>4653</v>
      </c>
      <c r="H16" t="s">
        <v>4654</v>
      </c>
      <c r="I16">
        <v>1988</v>
      </c>
      <c r="J16" s="1">
        <v>32478</v>
      </c>
    </row>
    <row r="17" spans="1:13" x14ac:dyDescent="0.6">
      <c r="A17" t="s">
        <v>13271</v>
      </c>
      <c r="B17" t="s">
        <v>13262</v>
      </c>
      <c r="C17" s="3">
        <v>2786408</v>
      </c>
      <c r="D17" t="s">
        <v>5077</v>
      </c>
      <c r="E17" t="s">
        <v>13305</v>
      </c>
      <c r="F17" t="s">
        <v>527</v>
      </c>
      <c r="G17" t="s">
        <v>528</v>
      </c>
      <c r="H17" t="s">
        <v>44</v>
      </c>
      <c r="I17">
        <v>1989</v>
      </c>
      <c r="J17" s="1">
        <v>32660</v>
      </c>
      <c r="M17" t="s">
        <v>529</v>
      </c>
    </row>
    <row r="18" spans="1:13" hidden="1" x14ac:dyDescent="0.6">
      <c r="B18" t="s">
        <v>5021</v>
      </c>
      <c r="C18">
        <v>2786410</v>
      </c>
      <c r="D18" t="s">
        <v>572</v>
      </c>
      <c r="E18" t="s">
        <v>573</v>
      </c>
      <c r="F18" t="s">
        <v>574</v>
      </c>
      <c r="G18" t="s">
        <v>575</v>
      </c>
      <c r="H18" t="s">
        <v>44</v>
      </c>
      <c r="I18">
        <v>1989</v>
      </c>
      <c r="J18" s="1">
        <v>32660</v>
      </c>
      <c r="M18" t="s">
        <v>576</v>
      </c>
    </row>
    <row r="19" spans="1:13" hidden="1" x14ac:dyDescent="0.6">
      <c r="B19">
        <v>2</v>
      </c>
      <c r="C19">
        <v>2618628</v>
      </c>
      <c r="D19" t="s">
        <v>585</v>
      </c>
      <c r="E19" t="s">
        <v>586</v>
      </c>
      <c r="F19" t="s">
        <v>587</v>
      </c>
      <c r="G19" t="s">
        <v>588</v>
      </c>
      <c r="H19" t="s">
        <v>589</v>
      </c>
      <c r="I19">
        <v>1989</v>
      </c>
      <c r="J19" s="1">
        <v>32843</v>
      </c>
      <c r="M19" t="s">
        <v>590</v>
      </c>
    </row>
    <row r="20" spans="1:13" hidden="1" x14ac:dyDescent="0.6">
      <c r="A20" t="s">
        <v>13244</v>
      </c>
      <c r="B20" t="s">
        <v>13794</v>
      </c>
      <c r="C20">
        <v>2785256</v>
      </c>
      <c r="D20" t="s">
        <v>2489</v>
      </c>
      <c r="E20" t="s">
        <v>13307</v>
      </c>
      <c r="F20" t="s">
        <v>2490</v>
      </c>
      <c r="G20" t="s">
        <v>2491</v>
      </c>
      <c r="H20" t="s">
        <v>77</v>
      </c>
      <c r="I20">
        <v>1989</v>
      </c>
      <c r="J20" s="1">
        <v>32568</v>
      </c>
      <c r="M20" t="s">
        <v>2492</v>
      </c>
    </row>
    <row r="21" spans="1:13" hidden="1" x14ac:dyDescent="0.6">
      <c r="B21">
        <v>2</v>
      </c>
      <c r="C21">
        <v>2621309</v>
      </c>
      <c r="D21" t="s">
        <v>2880</v>
      </c>
      <c r="E21" t="s">
        <v>2881</v>
      </c>
      <c r="F21" t="s">
        <v>2882</v>
      </c>
      <c r="G21" t="s">
        <v>2883</v>
      </c>
      <c r="H21" t="s">
        <v>1677</v>
      </c>
      <c r="I21">
        <v>1989</v>
      </c>
      <c r="J21" s="1">
        <v>32509</v>
      </c>
    </row>
    <row r="22" spans="1:13" hidden="1" x14ac:dyDescent="0.6">
      <c r="B22">
        <v>1</v>
      </c>
      <c r="C22">
        <v>2710529</v>
      </c>
      <c r="D22" t="s">
        <v>3322</v>
      </c>
      <c r="E22" t="s">
        <v>3323</v>
      </c>
      <c r="F22" t="s">
        <v>3324</v>
      </c>
      <c r="G22" t="s">
        <v>733</v>
      </c>
      <c r="H22" t="s">
        <v>77</v>
      </c>
      <c r="I22">
        <v>1989</v>
      </c>
      <c r="J22" s="1">
        <v>32568</v>
      </c>
      <c r="M22" t="s">
        <v>3325</v>
      </c>
    </row>
    <row r="23" spans="1:13" hidden="1" x14ac:dyDescent="0.6">
      <c r="B23">
        <v>1</v>
      </c>
      <c r="C23">
        <v>2596548</v>
      </c>
      <c r="D23" t="s">
        <v>3684</v>
      </c>
      <c r="E23" t="s">
        <v>3685</v>
      </c>
      <c r="F23" t="s">
        <v>3686</v>
      </c>
      <c r="G23" t="s">
        <v>3687</v>
      </c>
      <c r="H23" t="s">
        <v>39</v>
      </c>
      <c r="I23">
        <v>1989</v>
      </c>
      <c r="J23" s="1">
        <v>32857</v>
      </c>
      <c r="M23" t="s">
        <v>3688</v>
      </c>
    </row>
    <row r="24" spans="1:13" hidden="1" x14ac:dyDescent="0.6">
      <c r="B24">
        <v>1</v>
      </c>
      <c r="C24">
        <v>2562534</v>
      </c>
      <c r="D24" t="s">
        <v>3806</v>
      </c>
      <c r="E24" t="s">
        <v>3807</v>
      </c>
      <c r="F24" t="s">
        <v>3808</v>
      </c>
      <c r="G24" t="s">
        <v>349</v>
      </c>
      <c r="H24" t="s">
        <v>350</v>
      </c>
      <c r="I24">
        <v>1989</v>
      </c>
      <c r="J24" s="1">
        <v>32509</v>
      </c>
      <c r="K24" t="s">
        <v>3809</v>
      </c>
    </row>
    <row r="25" spans="1:13" hidden="1" x14ac:dyDescent="0.6">
      <c r="B25" t="s">
        <v>5019</v>
      </c>
      <c r="C25">
        <v>2622670</v>
      </c>
      <c r="D25" t="s">
        <v>4084</v>
      </c>
      <c r="E25" t="s">
        <v>4085</v>
      </c>
      <c r="F25" t="s">
        <v>4086</v>
      </c>
      <c r="G25" t="s">
        <v>4087</v>
      </c>
      <c r="H25" t="s">
        <v>4088</v>
      </c>
      <c r="I25">
        <v>1989</v>
      </c>
      <c r="J25" s="1">
        <v>32690</v>
      </c>
      <c r="M25" t="s">
        <v>4089</v>
      </c>
    </row>
    <row r="26" spans="1:13" hidden="1" x14ac:dyDescent="0.6">
      <c r="B26">
        <v>2</v>
      </c>
      <c r="C26">
        <v>2095019</v>
      </c>
      <c r="D26" t="s">
        <v>346</v>
      </c>
      <c r="E26" t="s">
        <v>347</v>
      </c>
      <c r="F26" t="s">
        <v>348</v>
      </c>
      <c r="G26" t="s">
        <v>349</v>
      </c>
      <c r="H26" t="s">
        <v>350</v>
      </c>
      <c r="I26">
        <v>1990</v>
      </c>
      <c r="J26" s="1">
        <v>32874</v>
      </c>
      <c r="K26" t="s">
        <v>351</v>
      </c>
    </row>
    <row r="27" spans="1:13" hidden="1" x14ac:dyDescent="0.6">
      <c r="B27">
        <v>2</v>
      </c>
      <c r="C27">
        <v>2081852</v>
      </c>
      <c r="D27" t="s">
        <v>1673</v>
      </c>
      <c r="E27" t="s">
        <v>1674</v>
      </c>
      <c r="F27" t="s">
        <v>1675</v>
      </c>
      <c r="G27" t="s">
        <v>1676</v>
      </c>
      <c r="H27" t="s">
        <v>1677</v>
      </c>
      <c r="I27">
        <v>1990</v>
      </c>
      <c r="J27" s="1">
        <v>32874</v>
      </c>
    </row>
    <row r="28" spans="1:13" hidden="1" x14ac:dyDescent="0.6">
      <c r="B28" t="s">
        <v>5019</v>
      </c>
      <c r="C28">
        <v>2356703</v>
      </c>
      <c r="D28" t="s">
        <v>1686</v>
      </c>
      <c r="E28" t="s">
        <v>586</v>
      </c>
      <c r="F28" t="s">
        <v>1687</v>
      </c>
      <c r="G28" t="s">
        <v>588</v>
      </c>
      <c r="H28" t="s">
        <v>589</v>
      </c>
      <c r="I28">
        <v>1990</v>
      </c>
      <c r="J28" s="1">
        <v>32964</v>
      </c>
      <c r="M28" t="s">
        <v>1688</v>
      </c>
    </row>
    <row r="29" spans="1:13" hidden="1" x14ac:dyDescent="0.6">
      <c r="B29">
        <v>1</v>
      </c>
      <c r="C29">
        <v>1693497</v>
      </c>
      <c r="D29" t="s">
        <v>1869</v>
      </c>
      <c r="F29" t="s">
        <v>1870</v>
      </c>
      <c r="H29" t="s">
        <v>44</v>
      </c>
      <c r="I29">
        <v>1990</v>
      </c>
      <c r="J29" s="1">
        <v>33025</v>
      </c>
      <c r="M29" t="s">
        <v>1871</v>
      </c>
    </row>
    <row r="30" spans="1:13" hidden="1" x14ac:dyDescent="0.6">
      <c r="B30">
        <v>1</v>
      </c>
      <c r="C30">
        <v>2402402</v>
      </c>
      <c r="D30" t="s">
        <v>2052</v>
      </c>
      <c r="E30" t="s">
        <v>2053</v>
      </c>
      <c r="F30" t="s">
        <v>2054</v>
      </c>
      <c r="G30" t="s">
        <v>2055</v>
      </c>
      <c r="H30" t="s">
        <v>101</v>
      </c>
      <c r="I30">
        <v>1990</v>
      </c>
      <c r="J30" s="1">
        <v>33055</v>
      </c>
      <c r="M30" t="s">
        <v>2056</v>
      </c>
    </row>
    <row r="31" spans="1:13" hidden="1" x14ac:dyDescent="0.6">
      <c r="B31" t="s">
        <v>5170</v>
      </c>
      <c r="C31">
        <v>2336934</v>
      </c>
      <c r="D31" t="s">
        <v>2121</v>
      </c>
      <c r="E31" t="s">
        <v>586</v>
      </c>
      <c r="F31" t="s">
        <v>2122</v>
      </c>
      <c r="G31" t="s">
        <v>588</v>
      </c>
      <c r="H31" t="s">
        <v>589</v>
      </c>
      <c r="I31">
        <v>1990</v>
      </c>
      <c r="J31" s="1">
        <v>32905</v>
      </c>
      <c r="M31" t="s">
        <v>2123</v>
      </c>
    </row>
    <row r="32" spans="1:13" hidden="1" x14ac:dyDescent="0.6">
      <c r="B32">
        <v>2</v>
      </c>
      <c r="C32">
        <v>2220356</v>
      </c>
      <c r="D32" t="s">
        <v>2345</v>
      </c>
      <c r="E32" t="s">
        <v>586</v>
      </c>
      <c r="F32" t="s">
        <v>2346</v>
      </c>
      <c r="G32" t="s">
        <v>588</v>
      </c>
      <c r="H32" t="s">
        <v>589</v>
      </c>
      <c r="I32">
        <v>1990</v>
      </c>
      <c r="J32" s="1">
        <v>33086</v>
      </c>
      <c r="M32" t="s">
        <v>2347</v>
      </c>
    </row>
    <row r="33" spans="1:13" hidden="1" x14ac:dyDescent="0.6">
      <c r="B33">
        <v>1</v>
      </c>
      <c r="C33">
        <v>1693009</v>
      </c>
      <c r="D33" t="s">
        <v>3709</v>
      </c>
      <c r="E33" t="s">
        <v>3710</v>
      </c>
      <c r="F33" t="s">
        <v>3711</v>
      </c>
      <c r="G33" t="s">
        <v>3712</v>
      </c>
      <c r="H33" t="s">
        <v>310</v>
      </c>
      <c r="I33">
        <v>1990</v>
      </c>
      <c r="J33" s="1">
        <v>32874</v>
      </c>
    </row>
    <row r="34" spans="1:13" hidden="1" x14ac:dyDescent="0.6">
      <c r="B34">
        <v>1</v>
      </c>
      <c r="C34">
        <v>1699513</v>
      </c>
      <c r="D34" t="s">
        <v>3756</v>
      </c>
      <c r="E34" t="s">
        <v>3757</v>
      </c>
      <c r="F34" t="s">
        <v>3758</v>
      </c>
      <c r="G34" t="s">
        <v>1117</v>
      </c>
      <c r="H34" t="s">
        <v>44</v>
      </c>
      <c r="I34">
        <v>1990</v>
      </c>
      <c r="J34" s="1">
        <v>33147</v>
      </c>
      <c r="M34" t="s">
        <v>3759</v>
      </c>
    </row>
    <row r="35" spans="1:13" hidden="1" x14ac:dyDescent="0.6">
      <c r="B35">
        <v>2</v>
      </c>
      <c r="C35">
        <v>2275350</v>
      </c>
      <c r="D35" t="s">
        <v>3959</v>
      </c>
      <c r="E35" t="s">
        <v>3960</v>
      </c>
      <c r="F35" t="s">
        <v>3961</v>
      </c>
      <c r="G35" t="s">
        <v>3962</v>
      </c>
      <c r="H35" t="s">
        <v>589</v>
      </c>
      <c r="I35">
        <v>1990</v>
      </c>
      <c r="J35" s="1">
        <v>33147</v>
      </c>
      <c r="M35" t="s">
        <v>3963</v>
      </c>
    </row>
    <row r="36" spans="1:13" hidden="1" x14ac:dyDescent="0.6">
      <c r="B36">
        <v>1</v>
      </c>
      <c r="C36">
        <v>2253570</v>
      </c>
      <c r="D36" t="s">
        <v>4401</v>
      </c>
      <c r="E36" t="s">
        <v>4402</v>
      </c>
      <c r="F36" t="s">
        <v>4403</v>
      </c>
      <c r="G36" t="s">
        <v>4404</v>
      </c>
      <c r="H36" t="s">
        <v>2720</v>
      </c>
      <c r="I36">
        <v>1990</v>
      </c>
      <c r="J36" s="1">
        <v>33117</v>
      </c>
    </row>
    <row r="37" spans="1:13" hidden="1" x14ac:dyDescent="0.6">
      <c r="B37">
        <v>1</v>
      </c>
      <c r="C37">
        <v>2272570</v>
      </c>
      <c r="D37" t="s">
        <v>4420</v>
      </c>
      <c r="E37" t="s">
        <v>4421</v>
      </c>
      <c r="F37" t="s">
        <v>4422</v>
      </c>
      <c r="G37" t="s">
        <v>4423</v>
      </c>
      <c r="H37" t="s">
        <v>4424</v>
      </c>
      <c r="I37">
        <v>1990</v>
      </c>
      <c r="J37" s="1">
        <v>32874</v>
      </c>
    </row>
    <row r="38" spans="1:13" hidden="1" x14ac:dyDescent="0.6">
      <c r="B38">
        <v>2</v>
      </c>
      <c r="C38">
        <v>1688685</v>
      </c>
      <c r="D38" t="s">
        <v>4438</v>
      </c>
      <c r="E38" t="s">
        <v>4439</v>
      </c>
      <c r="F38" t="s">
        <v>4440</v>
      </c>
      <c r="G38" t="s">
        <v>61</v>
      </c>
      <c r="H38" t="s">
        <v>39</v>
      </c>
      <c r="I38">
        <v>1990</v>
      </c>
      <c r="J38" s="1">
        <v>32888</v>
      </c>
      <c r="M38" t="s">
        <v>4441</v>
      </c>
    </row>
    <row r="39" spans="1:13" hidden="1" x14ac:dyDescent="0.6">
      <c r="B39" t="s">
        <v>5019</v>
      </c>
      <c r="C39">
        <v>2231996</v>
      </c>
      <c r="D39" t="s">
        <v>4754</v>
      </c>
      <c r="E39" t="s">
        <v>4755</v>
      </c>
      <c r="F39" t="s">
        <v>4756</v>
      </c>
      <c r="G39" t="s">
        <v>4757</v>
      </c>
      <c r="H39" t="s">
        <v>369</v>
      </c>
      <c r="I39">
        <v>1990</v>
      </c>
      <c r="J39" s="1">
        <v>33191</v>
      </c>
    </row>
    <row r="40" spans="1:13" hidden="1" x14ac:dyDescent="0.6">
      <c r="B40">
        <v>2</v>
      </c>
      <c r="C40">
        <v>1841671</v>
      </c>
      <c r="D40" t="s">
        <v>943</v>
      </c>
      <c r="E40" t="s">
        <v>944</v>
      </c>
      <c r="F40" t="s">
        <v>945</v>
      </c>
      <c r="G40" t="s">
        <v>946</v>
      </c>
      <c r="H40" t="s">
        <v>143</v>
      </c>
      <c r="I40">
        <v>1991</v>
      </c>
      <c r="J40" s="1">
        <v>33420</v>
      </c>
      <c r="M40" t="s">
        <v>947</v>
      </c>
    </row>
    <row r="41" spans="1:13" hidden="1" x14ac:dyDescent="0.6">
      <c r="B41" t="s">
        <v>5019</v>
      </c>
      <c r="C41">
        <v>1922252</v>
      </c>
      <c r="D41" t="s">
        <v>3257</v>
      </c>
      <c r="E41" t="s">
        <v>3258</v>
      </c>
      <c r="F41" t="s">
        <v>3259</v>
      </c>
      <c r="G41" t="s">
        <v>3260</v>
      </c>
      <c r="H41" t="s">
        <v>27</v>
      </c>
      <c r="I41">
        <v>1991</v>
      </c>
      <c r="J41" s="1">
        <v>33556</v>
      </c>
      <c r="M41" t="s">
        <v>3261</v>
      </c>
    </row>
    <row r="42" spans="1:13" hidden="1" x14ac:dyDescent="0.6">
      <c r="B42">
        <v>1</v>
      </c>
      <c r="C42">
        <v>1707308</v>
      </c>
      <c r="D42" t="s">
        <v>3883</v>
      </c>
      <c r="E42" t="s">
        <v>3884</v>
      </c>
      <c r="F42" t="s">
        <v>3885</v>
      </c>
      <c r="G42" t="s">
        <v>3886</v>
      </c>
      <c r="H42" t="s">
        <v>171</v>
      </c>
      <c r="I42">
        <v>1991</v>
      </c>
      <c r="J42" s="1">
        <v>33298</v>
      </c>
      <c r="K42" t="s">
        <v>3887</v>
      </c>
      <c r="M42" t="s">
        <v>3888</v>
      </c>
    </row>
    <row r="43" spans="1:13" x14ac:dyDescent="0.6">
      <c r="A43" t="s">
        <v>5064</v>
      </c>
      <c r="B43" t="s">
        <v>13262</v>
      </c>
      <c r="C43" s="3">
        <v>1630784</v>
      </c>
      <c r="D43" t="s">
        <v>5078</v>
      </c>
      <c r="E43" t="s">
        <v>13308</v>
      </c>
      <c r="F43" t="s">
        <v>546</v>
      </c>
      <c r="G43" t="s">
        <v>38</v>
      </c>
      <c r="H43" t="s">
        <v>77</v>
      </c>
      <c r="I43">
        <v>1992</v>
      </c>
      <c r="J43" s="1">
        <v>33756</v>
      </c>
      <c r="M43" t="s">
        <v>547</v>
      </c>
    </row>
    <row r="44" spans="1:13" hidden="1" x14ac:dyDescent="0.6">
      <c r="A44" t="s">
        <v>5064</v>
      </c>
      <c r="B44" t="s">
        <v>13257</v>
      </c>
      <c r="C44">
        <v>1454318</v>
      </c>
      <c r="D44" t="s">
        <v>5123</v>
      </c>
      <c r="E44" t="s">
        <v>264</v>
      </c>
      <c r="F44" t="s">
        <v>1129</v>
      </c>
      <c r="G44" t="s">
        <v>38</v>
      </c>
      <c r="H44" t="s">
        <v>77</v>
      </c>
      <c r="I44">
        <v>1992</v>
      </c>
      <c r="J44" s="1">
        <v>33878</v>
      </c>
      <c r="M44" t="s">
        <v>1130</v>
      </c>
    </row>
    <row r="45" spans="1:13" hidden="1" x14ac:dyDescent="0.6">
      <c r="B45" t="s">
        <v>5167</v>
      </c>
      <c r="C45">
        <v>1731731</v>
      </c>
      <c r="D45" t="s">
        <v>1886</v>
      </c>
      <c r="E45" t="s">
        <v>1887</v>
      </c>
      <c r="F45" t="s">
        <v>1888</v>
      </c>
      <c r="G45" t="s">
        <v>349</v>
      </c>
      <c r="H45" t="s">
        <v>44</v>
      </c>
      <c r="I45">
        <v>1992</v>
      </c>
      <c r="J45" s="1">
        <v>33604</v>
      </c>
      <c r="M45" t="s">
        <v>1889</v>
      </c>
    </row>
    <row r="46" spans="1:13" hidden="1" x14ac:dyDescent="0.6">
      <c r="A46" t="s">
        <v>5193</v>
      </c>
      <c r="B46" t="s">
        <v>5170</v>
      </c>
      <c r="C46">
        <v>1299574</v>
      </c>
      <c r="D46" t="s">
        <v>2263</v>
      </c>
      <c r="E46" t="s">
        <v>13310</v>
      </c>
      <c r="F46" t="s">
        <v>2264</v>
      </c>
      <c r="G46" t="s">
        <v>2265</v>
      </c>
      <c r="H46" t="s">
        <v>1893</v>
      </c>
      <c r="I46">
        <v>1992</v>
      </c>
      <c r="J46" s="1">
        <v>33786</v>
      </c>
    </row>
    <row r="47" spans="1:13" hidden="1" x14ac:dyDescent="0.6">
      <c r="B47">
        <v>1</v>
      </c>
      <c r="C47">
        <v>1443247</v>
      </c>
      <c r="D47" t="s">
        <v>2493</v>
      </c>
      <c r="E47" t="s">
        <v>2494</v>
      </c>
      <c r="F47" t="s">
        <v>2495</v>
      </c>
      <c r="G47" t="s">
        <v>2496</v>
      </c>
      <c r="H47" t="s">
        <v>2497</v>
      </c>
      <c r="I47">
        <v>1992</v>
      </c>
      <c r="J47" s="1">
        <v>33939</v>
      </c>
      <c r="M47" t="s">
        <v>2498</v>
      </c>
    </row>
    <row r="48" spans="1:13" hidden="1" x14ac:dyDescent="0.6">
      <c r="B48">
        <v>2</v>
      </c>
      <c r="C48">
        <v>1598956</v>
      </c>
      <c r="D48" t="s">
        <v>2636</v>
      </c>
      <c r="E48" t="s">
        <v>2637</v>
      </c>
      <c r="F48" t="s">
        <v>2638</v>
      </c>
      <c r="G48" t="s">
        <v>2639</v>
      </c>
      <c r="H48" t="s">
        <v>39</v>
      </c>
      <c r="I48">
        <v>1992</v>
      </c>
      <c r="J48" s="1">
        <v>33770</v>
      </c>
      <c r="M48" t="s">
        <v>2640</v>
      </c>
    </row>
    <row r="49" spans="1:13" hidden="1" x14ac:dyDescent="0.6">
      <c r="B49">
        <v>2</v>
      </c>
      <c r="C49">
        <v>21404464</v>
      </c>
      <c r="D49" t="s">
        <v>3153</v>
      </c>
      <c r="E49" t="s">
        <v>3154</v>
      </c>
      <c r="F49" t="s">
        <v>3155</v>
      </c>
      <c r="G49" t="s">
        <v>3156</v>
      </c>
      <c r="H49" t="s">
        <v>3157</v>
      </c>
      <c r="I49">
        <v>1992</v>
      </c>
      <c r="J49" s="1">
        <v>33878</v>
      </c>
      <c r="K49" t="s">
        <v>3158</v>
      </c>
    </row>
    <row r="50" spans="1:13" hidden="1" x14ac:dyDescent="0.6">
      <c r="B50">
        <v>2</v>
      </c>
      <c r="C50">
        <v>1477609</v>
      </c>
      <c r="D50" t="s">
        <v>3515</v>
      </c>
      <c r="E50" t="s">
        <v>3516</v>
      </c>
      <c r="F50" t="s">
        <v>3517</v>
      </c>
      <c r="G50" t="s">
        <v>61</v>
      </c>
      <c r="H50" t="s">
        <v>3518</v>
      </c>
      <c r="I50">
        <v>1992</v>
      </c>
      <c r="J50" s="1">
        <v>33604</v>
      </c>
    </row>
    <row r="51" spans="1:13" hidden="1" x14ac:dyDescent="0.6">
      <c r="B51">
        <v>2</v>
      </c>
      <c r="C51">
        <v>1281402</v>
      </c>
      <c r="D51" t="s">
        <v>3531</v>
      </c>
      <c r="E51" t="s">
        <v>3532</v>
      </c>
      <c r="F51" t="s">
        <v>3533</v>
      </c>
      <c r="G51" t="s">
        <v>3534</v>
      </c>
      <c r="H51" t="s">
        <v>44</v>
      </c>
      <c r="I51">
        <v>1992</v>
      </c>
      <c r="J51" s="1">
        <v>33939</v>
      </c>
      <c r="M51" t="s">
        <v>3535</v>
      </c>
    </row>
    <row r="52" spans="1:13" hidden="1" x14ac:dyDescent="0.6">
      <c r="B52">
        <v>1</v>
      </c>
      <c r="C52">
        <v>1484687</v>
      </c>
      <c r="D52" t="s">
        <v>4580</v>
      </c>
      <c r="E52" t="s">
        <v>4581</v>
      </c>
      <c r="F52" t="s">
        <v>4582</v>
      </c>
      <c r="G52" t="s">
        <v>4583</v>
      </c>
      <c r="H52" t="s">
        <v>580</v>
      </c>
      <c r="I52">
        <v>1992</v>
      </c>
      <c r="J52" s="1">
        <v>33604</v>
      </c>
      <c r="M52" t="s">
        <v>4584</v>
      </c>
    </row>
    <row r="53" spans="1:13" hidden="1" x14ac:dyDescent="0.6">
      <c r="A53" t="s">
        <v>5064</v>
      </c>
      <c r="B53" t="s">
        <v>13257</v>
      </c>
      <c r="C53">
        <v>8470986</v>
      </c>
      <c r="D53" t="s">
        <v>5068</v>
      </c>
      <c r="E53" t="s">
        <v>480</v>
      </c>
      <c r="F53" t="s">
        <v>481</v>
      </c>
      <c r="G53" t="s">
        <v>482</v>
      </c>
      <c r="H53" t="s">
        <v>44</v>
      </c>
      <c r="I53">
        <v>1993</v>
      </c>
      <c r="J53" s="1">
        <v>34060</v>
      </c>
      <c r="M53" t="s">
        <v>483</v>
      </c>
    </row>
    <row r="54" spans="1:13" hidden="1" x14ac:dyDescent="0.6">
      <c r="A54" t="s">
        <v>13223</v>
      </c>
      <c r="B54" t="s">
        <v>5170</v>
      </c>
      <c r="C54">
        <v>8436893</v>
      </c>
      <c r="D54" t="s">
        <v>596</v>
      </c>
      <c r="E54" t="s">
        <v>13311</v>
      </c>
      <c r="F54" t="s">
        <v>597</v>
      </c>
      <c r="G54" t="s">
        <v>598</v>
      </c>
      <c r="H54" t="s">
        <v>599</v>
      </c>
      <c r="I54">
        <v>1993</v>
      </c>
      <c r="J54" s="1">
        <v>34001</v>
      </c>
      <c r="K54" t="s">
        <v>600</v>
      </c>
      <c r="M54" t="s">
        <v>601</v>
      </c>
    </row>
    <row r="55" spans="1:13" hidden="1" x14ac:dyDescent="0.6">
      <c r="A55" t="s">
        <v>5064</v>
      </c>
      <c r="B55" t="s">
        <v>13257</v>
      </c>
      <c r="C55">
        <v>8460013</v>
      </c>
      <c r="D55" t="s">
        <v>5147</v>
      </c>
      <c r="E55" t="s">
        <v>1422</v>
      </c>
      <c r="F55" t="s">
        <v>1423</v>
      </c>
      <c r="G55" t="s">
        <v>38</v>
      </c>
      <c r="H55" t="s">
        <v>77</v>
      </c>
      <c r="I55">
        <v>1993</v>
      </c>
      <c r="J55" s="1">
        <v>34029</v>
      </c>
      <c r="M55" t="s">
        <v>1424</v>
      </c>
    </row>
    <row r="56" spans="1:13" hidden="1" x14ac:dyDescent="0.6">
      <c r="A56" t="s">
        <v>5064</v>
      </c>
      <c r="B56" t="s">
        <v>13257</v>
      </c>
      <c r="C56">
        <v>8452123</v>
      </c>
      <c r="D56" t="s">
        <v>5159</v>
      </c>
      <c r="E56" t="s">
        <v>1600</v>
      </c>
      <c r="F56" t="s">
        <v>1601</v>
      </c>
      <c r="G56" t="s">
        <v>38</v>
      </c>
      <c r="H56" t="s">
        <v>120</v>
      </c>
      <c r="I56">
        <v>1993</v>
      </c>
      <c r="J56" s="1">
        <v>33984</v>
      </c>
      <c r="M56" t="s">
        <v>1602</v>
      </c>
    </row>
    <row r="57" spans="1:13" hidden="1" x14ac:dyDescent="0.6">
      <c r="B57" t="s">
        <v>5174</v>
      </c>
      <c r="C57">
        <v>7689826</v>
      </c>
      <c r="D57" t="s">
        <v>1938</v>
      </c>
      <c r="F57" t="s">
        <v>1939</v>
      </c>
      <c r="H57" t="s">
        <v>44</v>
      </c>
      <c r="I57">
        <v>1993</v>
      </c>
      <c r="J57" s="1">
        <v>34213</v>
      </c>
      <c r="M57" t="s">
        <v>1940</v>
      </c>
    </row>
    <row r="58" spans="1:13" hidden="1" x14ac:dyDescent="0.6">
      <c r="B58">
        <v>2</v>
      </c>
      <c r="C58">
        <v>8109882</v>
      </c>
      <c r="D58" t="s">
        <v>1977</v>
      </c>
      <c r="E58" t="s">
        <v>1978</v>
      </c>
      <c r="F58" t="s">
        <v>1979</v>
      </c>
      <c r="G58" t="s">
        <v>1980</v>
      </c>
      <c r="H58" t="s">
        <v>1981</v>
      </c>
      <c r="I58">
        <v>1993</v>
      </c>
      <c r="J58" s="1">
        <v>34274</v>
      </c>
    </row>
    <row r="59" spans="1:13" hidden="1" x14ac:dyDescent="0.6">
      <c r="B59">
        <v>2</v>
      </c>
      <c r="C59">
        <v>8056121</v>
      </c>
      <c r="D59" t="s">
        <v>3103</v>
      </c>
      <c r="E59" t="s">
        <v>3104</v>
      </c>
      <c r="F59" t="s">
        <v>3105</v>
      </c>
      <c r="G59" t="s">
        <v>3106</v>
      </c>
      <c r="H59" t="s">
        <v>3107</v>
      </c>
      <c r="I59">
        <v>1993</v>
      </c>
      <c r="J59" s="1">
        <v>34213</v>
      </c>
    </row>
    <row r="60" spans="1:13" hidden="1" x14ac:dyDescent="0.6">
      <c r="B60">
        <v>2</v>
      </c>
      <c r="C60">
        <v>8056120</v>
      </c>
      <c r="D60" t="s">
        <v>3547</v>
      </c>
      <c r="E60" t="s">
        <v>3548</v>
      </c>
      <c r="F60" t="s">
        <v>3549</v>
      </c>
      <c r="G60" t="s">
        <v>3550</v>
      </c>
      <c r="H60" t="s">
        <v>3107</v>
      </c>
      <c r="I60">
        <v>1993</v>
      </c>
      <c r="J60" s="1">
        <v>34213</v>
      </c>
    </row>
    <row r="61" spans="1:13" hidden="1" x14ac:dyDescent="0.6">
      <c r="B61">
        <v>2</v>
      </c>
      <c r="C61">
        <v>7512329</v>
      </c>
      <c r="D61" t="s">
        <v>3588</v>
      </c>
      <c r="E61" t="s">
        <v>3589</v>
      </c>
      <c r="F61" t="s">
        <v>3590</v>
      </c>
      <c r="G61" t="s">
        <v>3591</v>
      </c>
      <c r="H61" t="s">
        <v>44</v>
      </c>
      <c r="I61">
        <v>1993</v>
      </c>
      <c r="J61" s="1">
        <v>34304</v>
      </c>
      <c r="M61" t="s">
        <v>3592</v>
      </c>
    </row>
    <row r="62" spans="1:13" hidden="1" x14ac:dyDescent="0.6">
      <c r="B62">
        <v>1</v>
      </c>
      <c r="C62">
        <v>8219637</v>
      </c>
      <c r="D62" t="s">
        <v>3730</v>
      </c>
      <c r="E62" t="s">
        <v>3731</v>
      </c>
      <c r="F62" t="s">
        <v>3732</v>
      </c>
      <c r="G62" t="s">
        <v>3733</v>
      </c>
      <c r="H62" t="s">
        <v>126</v>
      </c>
      <c r="I62">
        <v>1993</v>
      </c>
      <c r="J62" s="1">
        <v>34243</v>
      </c>
    </row>
    <row r="63" spans="1:13" hidden="1" x14ac:dyDescent="0.6">
      <c r="A63" t="s">
        <v>5064</v>
      </c>
      <c r="B63" t="s">
        <v>13257</v>
      </c>
      <c r="C63">
        <v>8311771</v>
      </c>
      <c r="D63" t="s">
        <v>1296</v>
      </c>
      <c r="E63" t="s">
        <v>1297</v>
      </c>
      <c r="F63" t="s">
        <v>1298</v>
      </c>
      <c r="G63" t="s">
        <v>38</v>
      </c>
      <c r="H63" t="s">
        <v>44</v>
      </c>
      <c r="I63">
        <v>1994</v>
      </c>
      <c r="J63" s="1">
        <v>34366</v>
      </c>
      <c r="M63" t="s">
        <v>1299</v>
      </c>
    </row>
    <row r="64" spans="1:13" hidden="1" x14ac:dyDescent="0.6">
      <c r="B64">
        <v>1</v>
      </c>
      <c r="C64">
        <v>8060925</v>
      </c>
      <c r="D64" t="s">
        <v>1562</v>
      </c>
      <c r="E64" t="s">
        <v>1563</v>
      </c>
      <c r="F64" t="s">
        <v>1564</v>
      </c>
      <c r="G64" t="s">
        <v>1565</v>
      </c>
      <c r="H64" t="s">
        <v>171</v>
      </c>
      <c r="I64">
        <v>1994</v>
      </c>
      <c r="J64" s="1">
        <v>34486</v>
      </c>
      <c r="K64" t="s">
        <v>1566</v>
      </c>
      <c r="M64" t="s">
        <v>1567</v>
      </c>
    </row>
    <row r="65" spans="1:13" hidden="1" x14ac:dyDescent="0.6">
      <c r="B65">
        <v>2</v>
      </c>
      <c r="C65">
        <v>8079621</v>
      </c>
      <c r="D65" t="s">
        <v>1681</v>
      </c>
      <c r="E65" t="s">
        <v>1682</v>
      </c>
      <c r="F65" t="s">
        <v>1683</v>
      </c>
      <c r="G65" t="s">
        <v>1684</v>
      </c>
      <c r="H65" t="s">
        <v>589</v>
      </c>
      <c r="I65">
        <v>1994</v>
      </c>
      <c r="J65" s="1">
        <v>34425</v>
      </c>
      <c r="M65" t="s">
        <v>1685</v>
      </c>
    </row>
    <row r="66" spans="1:13" hidden="1" x14ac:dyDescent="0.6">
      <c r="B66" t="s">
        <v>5021</v>
      </c>
      <c r="C66">
        <v>8291588</v>
      </c>
      <c r="D66" t="s">
        <v>1793</v>
      </c>
      <c r="E66" t="s">
        <v>1794</v>
      </c>
      <c r="F66" t="s">
        <v>1795</v>
      </c>
      <c r="G66" t="s">
        <v>1796</v>
      </c>
      <c r="H66" t="s">
        <v>39</v>
      </c>
      <c r="I66">
        <v>1994</v>
      </c>
      <c r="J66" s="1">
        <v>34349</v>
      </c>
      <c r="M66" t="s">
        <v>1797</v>
      </c>
    </row>
    <row r="67" spans="1:13" hidden="1" x14ac:dyDescent="0.6">
      <c r="B67">
        <v>2</v>
      </c>
      <c r="C67">
        <v>8200325</v>
      </c>
      <c r="D67" t="s">
        <v>1926</v>
      </c>
      <c r="E67" t="s">
        <v>1927</v>
      </c>
      <c r="F67" t="s">
        <v>1928</v>
      </c>
      <c r="G67" t="s">
        <v>1929</v>
      </c>
      <c r="H67" t="s">
        <v>1930</v>
      </c>
      <c r="I67">
        <v>1994</v>
      </c>
      <c r="J67" s="1">
        <v>34335</v>
      </c>
    </row>
    <row r="68" spans="1:13" hidden="1" x14ac:dyDescent="0.6">
      <c r="A68" t="s">
        <v>5064</v>
      </c>
      <c r="B68" t="s">
        <v>13257</v>
      </c>
      <c r="C68">
        <v>7974195</v>
      </c>
      <c r="D68" t="s">
        <v>1599</v>
      </c>
      <c r="E68" t="s">
        <v>2191</v>
      </c>
      <c r="F68" t="s">
        <v>2192</v>
      </c>
      <c r="G68" t="s">
        <v>2193</v>
      </c>
      <c r="H68" t="s">
        <v>297</v>
      </c>
      <c r="I68">
        <v>1994</v>
      </c>
      <c r="J68" s="1">
        <v>34516</v>
      </c>
    </row>
    <row r="69" spans="1:13" hidden="1" x14ac:dyDescent="0.6">
      <c r="B69" t="s">
        <v>5019</v>
      </c>
      <c r="C69">
        <v>7929887</v>
      </c>
      <c r="D69" t="s">
        <v>2248</v>
      </c>
      <c r="E69" t="s">
        <v>2249</v>
      </c>
      <c r="F69" t="s">
        <v>2250</v>
      </c>
      <c r="G69" t="s">
        <v>2251</v>
      </c>
      <c r="H69" t="s">
        <v>2252</v>
      </c>
      <c r="I69">
        <v>1994</v>
      </c>
      <c r="J69" s="1">
        <v>34547</v>
      </c>
      <c r="M69" t="s">
        <v>2253</v>
      </c>
    </row>
    <row r="70" spans="1:13" x14ac:dyDescent="0.6">
      <c r="A70" t="s">
        <v>5200</v>
      </c>
      <c r="B70">
        <v>4</v>
      </c>
      <c r="C70" s="2">
        <v>8311777</v>
      </c>
      <c r="D70" t="s">
        <v>2485</v>
      </c>
      <c r="E70" t="s">
        <v>13312</v>
      </c>
      <c r="F70" t="s">
        <v>2486</v>
      </c>
      <c r="G70" t="s">
        <v>2487</v>
      </c>
      <c r="H70" t="s">
        <v>44</v>
      </c>
      <c r="I70">
        <v>1994</v>
      </c>
      <c r="J70" s="1">
        <v>34366</v>
      </c>
      <c r="M70" t="s">
        <v>2488</v>
      </c>
    </row>
    <row r="71" spans="1:13" hidden="1" x14ac:dyDescent="0.6">
      <c r="B71">
        <v>2</v>
      </c>
      <c r="C71">
        <v>7886884</v>
      </c>
      <c r="D71" t="s">
        <v>2697</v>
      </c>
      <c r="E71" t="s">
        <v>2698</v>
      </c>
      <c r="F71" t="s">
        <v>2699</v>
      </c>
      <c r="G71" t="s">
        <v>2700</v>
      </c>
      <c r="H71" t="s">
        <v>350</v>
      </c>
      <c r="I71">
        <v>1994</v>
      </c>
      <c r="J71" s="1">
        <v>34335</v>
      </c>
      <c r="K71" t="s">
        <v>2701</v>
      </c>
    </row>
    <row r="72" spans="1:13" hidden="1" x14ac:dyDescent="0.6">
      <c r="B72">
        <v>1</v>
      </c>
      <c r="C72">
        <v>8090455</v>
      </c>
      <c r="D72" t="s">
        <v>3561</v>
      </c>
      <c r="E72" t="s">
        <v>3562</v>
      </c>
      <c r="F72" t="s">
        <v>3563</v>
      </c>
      <c r="G72" t="s">
        <v>1796</v>
      </c>
      <c r="H72" t="s">
        <v>77</v>
      </c>
      <c r="I72">
        <v>1994</v>
      </c>
      <c r="J72" s="1">
        <v>34578</v>
      </c>
      <c r="M72" t="s">
        <v>3564</v>
      </c>
    </row>
    <row r="73" spans="1:13" hidden="1" x14ac:dyDescent="0.6">
      <c r="B73">
        <v>1</v>
      </c>
      <c r="C73">
        <v>7512335</v>
      </c>
      <c r="D73" t="s">
        <v>4019</v>
      </c>
      <c r="F73" t="s">
        <v>4020</v>
      </c>
      <c r="H73" t="s">
        <v>44</v>
      </c>
      <c r="I73">
        <v>1994</v>
      </c>
      <c r="J73" s="1">
        <v>34425</v>
      </c>
      <c r="M73" t="s">
        <v>4021</v>
      </c>
    </row>
    <row r="74" spans="1:13" hidden="1" x14ac:dyDescent="0.6">
      <c r="B74">
        <v>2</v>
      </c>
      <c r="C74">
        <v>8182680</v>
      </c>
      <c r="D74" t="s">
        <v>4121</v>
      </c>
      <c r="E74" t="s">
        <v>4122</v>
      </c>
      <c r="F74" t="s">
        <v>4123</v>
      </c>
      <c r="G74" t="s">
        <v>4124</v>
      </c>
      <c r="H74" t="s">
        <v>4125</v>
      </c>
      <c r="I74">
        <v>1994</v>
      </c>
      <c r="J74" s="1">
        <v>34425</v>
      </c>
      <c r="K74" t="s">
        <v>4126</v>
      </c>
    </row>
    <row r="75" spans="1:13" hidden="1" x14ac:dyDescent="0.6">
      <c r="B75">
        <v>1</v>
      </c>
      <c r="C75">
        <v>8039406</v>
      </c>
      <c r="D75" t="s">
        <v>4871</v>
      </c>
      <c r="E75" t="s">
        <v>4872</v>
      </c>
      <c r="F75" t="s">
        <v>4873</v>
      </c>
      <c r="G75" t="s">
        <v>4874</v>
      </c>
      <c r="H75" t="s">
        <v>3359</v>
      </c>
      <c r="I75">
        <v>1994</v>
      </c>
      <c r="J75" s="1">
        <v>34486</v>
      </c>
      <c r="M75" t="s">
        <v>4875</v>
      </c>
    </row>
    <row r="76" spans="1:13" hidden="1" x14ac:dyDescent="0.6">
      <c r="B76">
        <v>2</v>
      </c>
      <c r="C76">
        <v>8654516</v>
      </c>
      <c r="D76" t="s">
        <v>46</v>
      </c>
      <c r="E76" t="s">
        <v>47</v>
      </c>
      <c r="F76" t="s">
        <v>48</v>
      </c>
      <c r="G76" t="s">
        <v>49</v>
      </c>
      <c r="H76" t="s">
        <v>50</v>
      </c>
      <c r="I76">
        <v>1995</v>
      </c>
      <c r="J76" s="1">
        <v>34700</v>
      </c>
      <c r="M76" t="s">
        <v>51</v>
      </c>
    </row>
    <row r="77" spans="1:13" hidden="1" x14ac:dyDescent="0.6">
      <c r="B77">
        <v>2</v>
      </c>
      <c r="C77">
        <v>10150870</v>
      </c>
      <c r="D77" t="s">
        <v>58</v>
      </c>
      <c r="E77" t="s">
        <v>59</v>
      </c>
      <c r="F77" t="s">
        <v>60</v>
      </c>
      <c r="G77" t="s">
        <v>61</v>
      </c>
      <c r="H77" t="s">
        <v>62</v>
      </c>
      <c r="I77">
        <v>1995</v>
      </c>
      <c r="J77" s="1">
        <v>34827</v>
      </c>
      <c r="M77" t="s">
        <v>63</v>
      </c>
    </row>
    <row r="78" spans="1:13" x14ac:dyDescent="0.6">
      <c r="A78" t="s">
        <v>5023</v>
      </c>
      <c r="B78" t="s">
        <v>13262</v>
      </c>
      <c r="C78" s="3">
        <v>9097791</v>
      </c>
      <c r="D78" t="s">
        <v>5041</v>
      </c>
      <c r="E78" t="s">
        <v>13314</v>
      </c>
      <c r="F78" t="s">
        <v>113</v>
      </c>
      <c r="G78" t="s">
        <v>114</v>
      </c>
      <c r="H78" t="s">
        <v>77</v>
      </c>
      <c r="I78">
        <v>1995</v>
      </c>
      <c r="J78" s="1">
        <v>34973</v>
      </c>
      <c r="M78" t="s">
        <v>115</v>
      </c>
    </row>
    <row r="79" spans="1:13" hidden="1" x14ac:dyDescent="0.6">
      <c r="A79" t="s">
        <v>5064</v>
      </c>
      <c r="B79" t="s">
        <v>13257</v>
      </c>
      <c r="C79">
        <v>7786215</v>
      </c>
      <c r="D79" t="s">
        <v>157</v>
      </c>
      <c r="E79" t="s">
        <v>158</v>
      </c>
      <c r="F79" t="s">
        <v>159</v>
      </c>
      <c r="G79" t="s">
        <v>160</v>
      </c>
      <c r="H79" t="s">
        <v>44</v>
      </c>
      <c r="I79">
        <v>1995</v>
      </c>
      <c r="J79" s="1">
        <v>34851</v>
      </c>
      <c r="M79" t="s">
        <v>161</v>
      </c>
    </row>
    <row r="80" spans="1:13" x14ac:dyDescent="0.6">
      <c r="A80" t="s">
        <v>5047</v>
      </c>
      <c r="B80" t="s">
        <v>13262</v>
      </c>
      <c r="C80" s="2">
        <v>7862408</v>
      </c>
      <c r="D80" t="s">
        <v>5054</v>
      </c>
      <c r="E80" t="s">
        <v>13265</v>
      </c>
      <c r="F80" t="s">
        <v>352</v>
      </c>
      <c r="G80" t="s">
        <v>49</v>
      </c>
      <c r="H80" t="s">
        <v>77</v>
      </c>
      <c r="I80">
        <v>1995</v>
      </c>
      <c r="J80" s="1">
        <v>34731</v>
      </c>
      <c r="M80" t="s">
        <v>353</v>
      </c>
    </row>
    <row r="81" spans="1:13" hidden="1" x14ac:dyDescent="0.6">
      <c r="B81">
        <v>2</v>
      </c>
      <c r="C81">
        <v>7625405</v>
      </c>
      <c r="D81" t="s">
        <v>464</v>
      </c>
      <c r="E81" t="s">
        <v>465</v>
      </c>
      <c r="F81" t="s">
        <v>466</v>
      </c>
      <c r="G81" t="s">
        <v>49</v>
      </c>
      <c r="H81" t="s">
        <v>120</v>
      </c>
      <c r="I81">
        <v>1995</v>
      </c>
      <c r="J81" s="1">
        <v>34926</v>
      </c>
      <c r="M81" t="s">
        <v>467</v>
      </c>
    </row>
    <row r="82" spans="1:13" hidden="1" x14ac:dyDescent="0.6">
      <c r="A82" t="s">
        <v>5064</v>
      </c>
      <c r="B82" t="s">
        <v>13257</v>
      </c>
      <c r="C82">
        <v>7822146</v>
      </c>
      <c r="D82" t="s">
        <v>564</v>
      </c>
      <c r="E82" t="s">
        <v>565</v>
      </c>
      <c r="F82" t="s">
        <v>566</v>
      </c>
      <c r="G82" t="s">
        <v>38</v>
      </c>
      <c r="H82" t="s">
        <v>228</v>
      </c>
      <c r="I82">
        <v>1995</v>
      </c>
      <c r="J82" s="1">
        <v>34700</v>
      </c>
    </row>
    <row r="83" spans="1:13" hidden="1" x14ac:dyDescent="0.6">
      <c r="A83" t="s">
        <v>13254</v>
      </c>
      <c r="B83" t="s">
        <v>13257</v>
      </c>
      <c r="C83">
        <v>7891973</v>
      </c>
      <c r="D83" t="s">
        <v>758</v>
      </c>
      <c r="E83" t="s">
        <v>759</v>
      </c>
      <c r="F83" t="s">
        <v>760</v>
      </c>
      <c r="G83" t="s">
        <v>38</v>
      </c>
      <c r="H83" t="s">
        <v>77</v>
      </c>
      <c r="I83">
        <v>1995</v>
      </c>
      <c r="J83" s="1">
        <v>34759</v>
      </c>
      <c r="M83" t="s">
        <v>761</v>
      </c>
    </row>
    <row r="84" spans="1:13" hidden="1" x14ac:dyDescent="0.6">
      <c r="A84" t="s">
        <v>5064</v>
      </c>
      <c r="B84" t="s">
        <v>13257</v>
      </c>
      <c r="C84">
        <v>7639303</v>
      </c>
      <c r="D84" t="s">
        <v>5120</v>
      </c>
      <c r="E84" t="s">
        <v>1098</v>
      </c>
      <c r="F84" t="s">
        <v>1099</v>
      </c>
      <c r="G84" t="s">
        <v>1100</v>
      </c>
      <c r="H84" t="s">
        <v>39</v>
      </c>
      <c r="I84">
        <v>1995</v>
      </c>
      <c r="J84" s="1">
        <v>34912</v>
      </c>
      <c r="M84" t="s">
        <v>1101</v>
      </c>
    </row>
    <row r="85" spans="1:13" x14ac:dyDescent="0.6">
      <c r="B85">
        <v>4</v>
      </c>
      <c r="C85" s="3">
        <v>7656134</v>
      </c>
      <c r="D85" t="s">
        <v>1305</v>
      </c>
      <c r="E85" t="s">
        <v>13317</v>
      </c>
      <c r="F85" t="s">
        <v>1306</v>
      </c>
      <c r="G85" t="s">
        <v>1307</v>
      </c>
      <c r="H85" t="s">
        <v>251</v>
      </c>
      <c r="I85">
        <v>1995</v>
      </c>
      <c r="J85" s="1">
        <v>34790</v>
      </c>
      <c r="M85" t="s">
        <v>1308</v>
      </c>
    </row>
    <row r="86" spans="1:13" x14ac:dyDescent="0.6">
      <c r="A86" t="s">
        <v>13330</v>
      </c>
      <c r="B86" t="s">
        <v>13262</v>
      </c>
      <c r="C86" s="3">
        <v>7786213</v>
      </c>
      <c r="D86" t="s">
        <v>5140</v>
      </c>
      <c r="E86" t="s">
        <v>13319</v>
      </c>
      <c r="F86" t="s">
        <v>1333</v>
      </c>
      <c r="G86" t="s">
        <v>1334</v>
      </c>
      <c r="H86" t="s">
        <v>44</v>
      </c>
      <c r="I86">
        <v>1995</v>
      </c>
      <c r="J86" s="1">
        <v>34851</v>
      </c>
      <c r="M86" t="s">
        <v>1335</v>
      </c>
    </row>
    <row r="87" spans="1:13" x14ac:dyDescent="0.6">
      <c r="A87" t="s">
        <v>5226</v>
      </c>
      <c r="B87" t="s">
        <v>13957</v>
      </c>
      <c r="C87" s="5">
        <v>8963828</v>
      </c>
      <c r="D87" t="s">
        <v>1375</v>
      </c>
      <c r="E87" t="s">
        <v>13321</v>
      </c>
      <c r="F87" t="s">
        <v>1376</v>
      </c>
      <c r="G87" t="s">
        <v>588</v>
      </c>
      <c r="H87" t="s">
        <v>1377</v>
      </c>
      <c r="I87">
        <v>1995</v>
      </c>
      <c r="J87" s="1">
        <v>34700</v>
      </c>
    </row>
    <row r="88" spans="1:13" x14ac:dyDescent="0.6">
      <c r="A88" t="s">
        <v>13271</v>
      </c>
      <c r="B88" t="s">
        <v>13269</v>
      </c>
      <c r="C88" s="2">
        <v>7534060</v>
      </c>
      <c r="D88" t="s">
        <v>2416</v>
      </c>
      <c r="E88" t="s">
        <v>13323</v>
      </c>
      <c r="F88" t="s">
        <v>2417</v>
      </c>
      <c r="G88" t="s">
        <v>528</v>
      </c>
      <c r="H88" t="s">
        <v>44</v>
      </c>
      <c r="I88">
        <v>1995</v>
      </c>
      <c r="J88" s="1">
        <v>34759</v>
      </c>
      <c r="M88" t="s">
        <v>2418</v>
      </c>
    </row>
    <row r="89" spans="1:13" hidden="1" x14ac:dyDescent="0.6">
      <c r="B89">
        <v>1</v>
      </c>
      <c r="C89">
        <v>7666643</v>
      </c>
      <c r="D89" t="s">
        <v>2888</v>
      </c>
      <c r="E89" t="s">
        <v>2889</v>
      </c>
      <c r="F89" t="s">
        <v>2890</v>
      </c>
      <c r="G89" t="s">
        <v>2891</v>
      </c>
      <c r="H89" t="s">
        <v>137</v>
      </c>
      <c r="I89">
        <v>1995</v>
      </c>
      <c r="J89" s="1">
        <v>34851</v>
      </c>
      <c r="M89" t="s">
        <v>2892</v>
      </c>
    </row>
    <row r="90" spans="1:13" hidden="1" x14ac:dyDescent="0.6">
      <c r="B90" t="s">
        <v>5021</v>
      </c>
      <c r="C90">
        <v>7487619</v>
      </c>
      <c r="D90" t="s">
        <v>3480</v>
      </c>
      <c r="E90" t="s">
        <v>3481</v>
      </c>
      <c r="F90" t="s">
        <v>3482</v>
      </c>
      <c r="G90" t="s">
        <v>160</v>
      </c>
      <c r="H90" t="s">
        <v>44</v>
      </c>
      <c r="I90">
        <v>1995</v>
      </c>
      <c r="J90" s="1">
        <v>35034</v>
      </c>
      <c r="M90" t="s">
        <v>3483</v>
      </c>
    </row>
    <row r="91" spans="1:13" hidden="1" x14ac:dyDescent="0.6">
      <c r="B91">
        <v>1</v>
      </c>
      <c r="C91">
        <v>8833949</v>
      </c>
      <c r="D91" t="s">
        <v>4610</v>
      </c>
      <c r="E91" t="s">
        <v>4611</v>
      </c>
      <c r="F91" t="s">
        <v>4612</v>
      </c>
      <c r="G91" t="s">
        <v>4613</v>
      </c>
      <c r="H91" t="s">
        <v>840</v>
      </c>
      <c r="I91">
        <v>1995</v>
      </c>
      <c r="J91" s="1">
        <v>34943</v>
      </c>
    </row>
    <row r="92" spans="1:13" hidden="1" x14ac:dyDescent="0.6">
      <c r="B92">
        <v>1</v>
      </c>
      <c r="C92">
        <v>8722053</v>
      </c>
      <c r="D92" t="s">
        <v>4866</v>
      </c>
      <c r="E92" t="s">
        <v>4867</v>
      </c>
      <c r="F92" t="s">
        <v>4868</v>
      </c>
      <c r="G92" t="s">
        <v>4869</v>
      </c>
      <c r="H92" t="s">
        <v>2083</v>
      </c>
      <c r="I92">
        <v>1995</v>
      </c>
      <c r="J92" s="1">
        <v>35034</v>
      </c>
      <c r="M92" t="s">
        <v>4870</v>
      </c>
    </row>
    <row r="93" spans="1:13" hidden="1" x14ac:dyDescent="0.6">
      <c r="A93" t="s">
        <v>5062</v>
      </c>
      <c r="B93" t="s">
        <v>13257</v>
      </c>
      <c r="C93">
        <v>8859077</v>
      </c>
      <c r="D93" t="s">
        <v>5061</v>
      </c>
      <c r="E93" t="s">
        <v>404</v>
      </c>
      <c r="F93" t="s">
        <v>405</v>
      </c>
      <c r="G93" t="s">
        <v>49</v>
      </c>
      <c r="H93" t="s">
        <v>44</v>
      </c>
      <c r="I93">
        <v>1996</v>
      </c>
      <c r="J93" s="1">
        <v>35339</v>
      </c>
      <c r="M93" t="s">
        <v>406</v>
      </c>
    </row>
    <row r="94" spans="1:13" hidden="1" x14ac:dyDescent="0.6">
      <c r="A94" t="s">
        <v>5023</v>
      </c>
      <c r="B94" t="s">
        <v>13257</v>
      </c>
      <c r="C94">
        <v>8953988</v>
      </c>
      <c r="D94" t="s">
        <v>5086</v>
      </c>
      <c r="E94" t="s">
        <v>582</v>
      </c>
      <c r="F94" t="s">
        <v>583</v>
      </c>
      <c r="G94" t="s">
        <v>270</v>
      </c>
      <c r="H94" t="s">
        <v>44</v>
      </c>
      <c r="I94">
        <v>1996</v>
      </c>
      <c r="J94" s="1">
        <v>35400</v>
      </c>
      <c r="M94" t="s">
        <v>584</v>
      </c>
    </row>
    <row r="95" spans="1:13" hidden="1" x14ac:dyDescent="0.6">
      <c r="B95">
        <v>2</v>
      </c>
      <c r="C95">
        <v>8643241</v>
      </c>
      <c r="D95" t="s">
        <v>706</v>
      </c>
      <c r="E95" t="s">
        <v>707</v>
      </c>
      <c r="F95" t="s">
        <v>708</v>
      </c>
      <c r="G95" t="s">
        <v>709</v>
      </c>
      <c r="H95" t="s">
        <v>77</v>
      </c>
      <c r="I95">
        <v>1996</v>
      </c>
      <c r="J95" s="1">
        <v>35217</v>
      </c>
      <c r="M95" t="s">
        <v>710</v>
      </c>
    </row>
    <row r="96" spans="1:13" hidden="1" x14ac:dyDescent="0.6">
      <c r="A96" t="s">
        <v>5064</v>
      </c>
      <c r="B96" t="s">
        <v>13257</v>
      </c>
      <c r="C96">
        <v>8694736</v>
      </c>
      <c r="D96" t="s">
        <v>860</v>
      </c>
      <c r="E96" t="s">
        <v>861</v>
      </c>
      <c r="F96" t="s">
        <v>862</v>
      </c>
      <c r="G96" t="s">
        <v>160</v>
      </c>
      <c r="H96" t="s">
        <v>44</v>
      </c>
      <c r="I96">
        <v>1996</v>
      </c>
      <c r="J96" s="1">
        <v>35278</v>
      </c>
      <c r="M96" t="s">
        <v>863</v>
      </c>
    </row>
    <row r="97" spans="1:13" hidden="1" x14ac:dyDescent="0.6">
      <c r="B97">
        <v>1</v>
      </c>
      <c r="C97">
        <v>8874425</v>
      </c>
      <c r="D97" t="s">
        <v>904</v>
      </c>
      <c r="E97" t="s">
        <v>905</v>
      </c>
      <c r="F97" t="s">
        <v>906</v>
      </c>
      <c r="G97" t="s">
        <v>907</v>
      </c>
      <c r="H97" t="s">
        <v>77</v>
      </c>
      <c r="I97">
        <v>1996</v>
      </c>
      <c r="J97" s="1">
        <v>35339</v>
      </c>
      <c r="M97" t="s">
        <v>908</v>
      </c>
    </row>
    <row r="98" spans="1:13" hidden="1" x14ac:dyDescent="0.6">
      <c r="B98">
        <v>2</v>
      </c>
      <c r="C98">
        <v>8753995</v>
      </c>
      <c r="D98" t="s">
        <v>1072</v>
      </c>
      <c r="E98" t="s">
        <v>1073</v>
      </c>
      <c r="F98" t="s">
        <v>1074</v>
      </c>
      <c r="G98" t="s">
        <v>61</v>
      </c>
      <c r="H98" t="s">
        <v>126</v>
      </c>
      <c r="I98">
        <v>1996</v>
      </c>
      <c r="J98" s="1">
        <v>35217</v>
      </c>
    </row>
    <row r="99" spans="1:13" hidden="1" x14ac:dyDescent="0.6">
      <c r="A99" t="s">
        <v>13258</v>
      </c>
      <c r="B99" t="s">
        <v>13257</v>
      </c>
      <c r="C99">
        <v>8827966</v>
      </c>
      <c r="D99" t="s">
        <v>1150</v>
      </c>
      <c r="E99" t="s">
        <v>1151</v>
      </c>
      <c r="F99" t="s">
        <v>1152</v>
      </c>
      <c r="G99" t="s">
        <v>130</v>
      </c>
      <c r="H99" t="s">
        <v>369</v>
      </c>
      <c r="I99">
        <v>1996</v>
      </c>
      <c r="J99" s="1">
        <v>35347</v>
      </c>
    </row>
    <row r="100" spans="1:13" hidden="1" x14ac:dyDescent="0.6">
      <c r="B100" t="s">
        <v>5019</v>
      </c>
      <c r="C100">
        <v>8664242</v>
      </c>
      <c r="D100" t="s">
        <v>1250</v>
      </c>
      <c r="E100" t="s">
        <v>1251</v>
      </c>
      <c r="F100" t="s">
        <v>1252</v>
      </c>
      <c r="G100" t="s">
        <v>1253</v>
      </c>
      <c r="H100" t="s">
        <v>171</v>
      </c>
      <c r="I100">
        <v>1996</v>
      </c>
      <c r="J100" s="1">
        <v>35065</v>
      </c>
      <c r="K100" t="s">
        <v>1254</v>
      </c>
      <c r="M100" t="s">
        <v>1255</v>
      </c>
    </row>
    <row r="101" spans="1:13" hidden="1" x14ac:dyDescent="0.6">
      <c r="A101" t="s">
        <v>13231</v>
      </c>
      <c r="B101" t="s">
        <v>13795</v>
      </c>
      <c r="C101">
        <v>8827967</v>
      </c>
      <c r="D101" t="s">
        <v>1264</v>
      </c>
      <c r="E101" t="s">
        <v>13325</v>
      </c>
      <c r="F101" t="s">
        <v>1265</v>
      </c>
      <c r="G101" t="s">
        <v>1010</v>
      </c>
      <c r="H101" t="s">
        <v>369</v>
      </c>
      <c r="I101">
        <v>1996</v>
      </c>
      <c r="J101" s="1">
        <v>35347</v>
      </c>
    </row>
    <row r="102" spans="1:13" hidden="1" x14ac:dyDescent="0.6">
      <c r="B102" t="s">
        <v>5019</v>
      </c>
      <c r="C102">
        <v>8883559</v>
      </c>
      <c r="D102" t="s">
        <v>1472</v>
      </c>
      <c r="E102" t="s">
        <v>1473</v>
      </c>
      <c r="F102" t="s">
        <v>1474</v>
      </c>
      <c r="G102" t="s">
        <v>1475</v>
      </c>
      <c r="H102" t="s">
        <v>251</v>
      </c>
      <c r="I102">
        <v>1996</v>
      </c>
      <c r="J102" s="1">
        <v>35278</v>
      </c>
      <c r="M102" t="s">
        <v>1476</v>
      </c>
    </row>
    <row r="103" spans="1:13" hidden="1" x14ac:dyDescent="0.6">
      <c r="A103" t="s">
        <v>5064</v>
      </c>
      <c r="B103" t="s">
        <v>13257</v>
      </c>
      <c r="C103">
        <v>8705873</v>
      </c>
      <c r="D103" t="s">
        <v>5160</v>
      </c>
      <c r="E103" t="s">
        <v>1678</v>
      </c>
      <c r="F103" t="s">
        <v>1679</v>
      </c>
      <c r="G103" t="s">
        <v>368</v>
      </c>
      <c r="H103" t="s">
        <v>155</v>
      </c>
      <c r="I103">
        <v>1996</v>
      </c>
      <c r="J103" s="1">
        <v>35125</v>
      </c>
      <c r="M103" t="s">
        <v>1680</v>
      </c>
    </row>
    <row r="104" spans="1:13" hidden="1" x14ac:dyDescent="0.6">
      <c r="B104" t="s">
        <v>5021</v>
      </c>
      <c r="C104">
        <v>9081520</v>
      </c>
      <c r="D104" t="s">
        <v>2217</v>
      </c>
      <c r="E104" t="s">
        <v>2218</v>
      </c>
      <c r="F104" t="s">
        <v>2219</v>
      </c>
      <c r="G104" t="s">
        <v>2220</v>
      </c>
      <c r="H104" t="s">
        <v>126</v>
      </c>
      <c r="I104">
        <v>1996</v>
      </c>
      <c r="J104" s="1">
        <v>35400</v>
      </c>
      <c r="M104" t="s">
        <v>2221</v>
      </c>
    </row>
    <row r="105" spans="1:13" hidden="1" x14ac:dyDescent="0.6">
      <c r="A105" t="s">
        <v>5047</v>
      </c>
      <c r="B105">
        <v>2</v>
      </c>
      <c r="C105">
        <v>8594493</v>
      </c>
      <c r="D105" t="s">
        <v>5192</v>
      </c>
      <c r="E105" t="s">
        <v>2259</v>
      </c>
      <c r="F105" t="s">
        <v>2260</v>
      </c>
      <c r="G105" t="s">
        <v>2261</v>
      </c>
      <c r="H105" t="s">
        <v>77</v>
      </c>
      <c r="I105">
        <v>1996</v>
      </c>
      <c r="J105" s="1">
        <v>35096</v>
      </c>
      <c r="M105" t="s">
        <v>2262</v>
      </c>
    </row>
    <row r="106" spans="1:13" hidden="1" x14ac:dyDescent="0.6">
      <c r="B106">
        <v>1</v>
      </c>
      <c r="C106">
        <v>8600223</v>
      </c>
      <c r="D106" t="s">
        <v>2912</v>
      </c>
      <c r="E106" t="s">
        <v>2913</v>
      </c>
      <c r="F106" t="s">
        <v>2914</v>
      </c>
      <c r="G106" t="s">
        <v>2496</v>
      </c>
      <c r="H106" t="s">
        <v>2915</v>
      </c>
      <c r="I106">
        <v>1996</v>
      </c>
      <c r="J106" s="1">
        <v>35125</v>
      </c>
      <c r="M106" t="s">
        <v>2916</v>
      </c>
    </row>
    <row r="107" spans="1:13" hidden="1" x14ac:dyDescent="0.6">
      <c r="B107" t="s">
        <v>5019</v>
      </c>
      <c r="C107">
        <v>8841061</v>
      </c>
      <c r="D107" t="s">
        <v>3904</v>
      </c>
      <c r="E107" t="s">
        <v>3905</v>
      </c>
      <c r="F107" t="s">
        <v>3906</v>
      </c>
      <c r="G107" t="s">
        <v>3907</v>
      </c>
      <c r="H107" t="s">
        <v>155</v>
      </c>
      <c r="I107">
        <v>1996</v>
      </c>
      <c r="J107" s="1">
        <v>35217</v>
      </c>
      <c r="M107" t="s">
        <v>3908</v>
      </c>
    </row>
    <row r="108" spans="1:13" hidden="1" x14ac:dyDescent="0.6">
      <c r="B108">
        <v>2</v>
      </c>
      <c r="C108">
        <v>9186125</v>
      </c>
      <c r="D108" t="s">
        <v>332</v>
      </c>
      <c r="E108" t="s">
        <v>333</v>
      </c>
      <c r="F108" t="s">
        <v>334</v>
      </c>
      <c r="G108" t="s">
        <v>130</v>
      </c>
      <c r="H108" t="s">
        <v>39</v>
      </c>
      <c r="I108">
        <v>1997</v>
      </c>
      <c r="J108" s="1">
        <v>35462</v>
      </c>
      <c r="M108" t="s">
        <v>335</v>
      </c>
    </row>
    <row r="109" spans="1:13" hidden="1" x14ac:dyDescent="0.6">
      <c r="B109">
        <v>2</v>
      </c>
      <c r="C109">
        <v>9338679</v>
      </c>
      <c r="D109" t="s">
        <v>864</v>
      </c>
      <c r="E109" t="s">
        <v>865</v>
      </c>
      <c r="F109" t="s">
        <v>866</v>
      </c>
      <c r="G109" t="s">
        <v>867</v>
      </c>
      <c r="H109" t="s">
        <v>44</v>
      </c>
      <c r="I109">
        <v>1997</v>
      </c>
      <c r="J109" s="1">
        <v>35727</v>
      </c>
      <c r="M109" t="s">
        <v>868</v>
      </c>
    </row>
    <row r="110" spans="1:13" x14ac:dyDescent="0.6">
      <c r="A110" t="s">
        <v>13286</v>
      </c>
      <c r="B110">
        <v>4</v>
      </c>
      <c r="C110" s="3">
        <v>9152129</v>
      </c>
      <c r="D110" t="s">
        <v>873</v>
      </c>
      <c r="E110" t="s">
        <v>13326</v>
      </c>
      <c r="F110" t="s">
        <v>874</v>
      </c>
      <c r="G110" t="s">
        <v>875</v>
      </c>
      <c r="H110" t="s">
        <v>44</v>
      </c>
      <c r="I110">
        <v>1997</v>
      </c>
      <c r="J110" s="1">
        <v>35551</v>
      </c>
      <c r="M110" t="s">
        <v>876</v>
      </c>
    </row>
    <row r="111" spans="1:13" x14ac:dyDescent="0.6">
      <c r="A111" t="s">
        <v>5064</v>
      </c>
      <c r="B111" t="s">
        <v>13263</v>
      </c>
      <c r="C111" s="2">
        <v>9022098</v>
      </c>
      <c r="D111" t="s">
        <v>921</v>
      </c>
      <c r="E111" t="s">
        <v>13954</v>
      </c>
      <c r="F111" t="s">
        <v>922</v>
      </c>
      <c r="G111" t="s">
        <v>38</v>
      </c>
      <c r="H111" t="s">
        <v>77</v>
      </c>
      <c r="I111">
        <v>1997</v>
      </c>
      <c r="J111" s="1">
        <v>35431</v>
      </c>
      <c r="M111" t="s">
        <v>923</v>
      </c>
    </row>
    <row r="112" spans="1:13" hidden="1" x14ac:dyDescent="0.6">
      <c r="B112">
        <v>1</v>
      </c>
      <c r="C112">
        <v>9145416</v>
      </c>
      <c r="D112" t="s">
        <v>1131</v>
      </c>
      <c r="E112" t="s">
        <v>1132</v>
      </c>
      <c r="F112" t="s">
        <v>1133</v>
      </c>
      <c r="G112" t="s">
        <v>1134</v>
      </c>
      <c r="H112" t="s">
        <v>155</v>
      </c>
      <c r="I112">
        <v>1997</v>
      </c>
      <c r="J112" s="1">
        <v>35490</v>
      </c>
      <c r="M112" t="s">
        <v>1135</v>
      </c>
    </row>
    <row r="113" spans="1:13" hidden="1" x14ac:dyDescent="0.6">
      <c r="B113">
        <v>2</v>
      </c>
      <c r="C113">
        <v>9402844</v>
      </c>
      <c r="D113" t="s">
        <v>332</v>
      </c>
      <c r="E113" t="s">
        <v>1210</v>
      </c>
      <c r="F113" t="s">
        <v>1211</v>
      </c>
      <c r="G113" t="s">
        <v>1212</v>
      </c>
      <c r="H113" t="s">
        <v>39</v>
      </c>
      <c r="I113">
        <v>1997</v>
      </c>
      <c r="J113" s="1">
        <v>35788</v>
      </c>
      <c r="M113" t="s">
        <v>1213</v>
      </c>
    </row>
    <row r="114" spans="1:13" hidden="1" x14ac:dyDescent="0.6">
      <c r="B114">
        <v>2</v>
      </c>
      <c r="C114">
        <v>9373468</v>
      </c>
      <c r="D114" t="s">
        <v>1214</v>
      </c>
      <c r="E114" t="s">
        <v>1215</v>
      </c>
      <c r="F114" t="s">
        <v>1216</v>
      </c>
      <c r="G114" t="s">
        <v>1134</v>
      </c>
      <c r="H114" t="s">
        <v>615</v>
      </c>
      <c r="I114">
        <v>1997</v>
      </c>
      <c r="J114" s="1">
        <v>35431</v>
      </c>
      <c r="M114" t="s">
        <v>1217</v>
      </c>
    </row>
    <row r="115" spans="1:13" hidden="1" x14ac:dyDescent="0.6">
      <c r="A115" t="s">
        <v>5023</v>
      </c>
      <c r="B115" t="s">
        <v>13257</v>
      </c>
      <c r="C115">
        <v>9267614</v>
      </c>
      <c r="D115" t="s">
        <v>5138</v>
      </c>
      <c r="E115" t="s">
        <v>1289</v>
      </c>
      <c r="F115" t="s">
        <v>1290</v>
      </c>
      <c r="G115" t="s">
        <v>270</v>
      </c>
      <c r="H115" t="s">
        <v>609</v>
      </c>
      <c r="I115">
        <v>1997</v>
      </c>
      <c r="J115" s="1">
        <v>35551</v>
      </c>
      <c r="M115" t="s">
        <v>1291</v>
      </c>
    </row>
    <row r="116" spans="1:13" hidden="1" x14ac:dyDescent="0.6">
      <c r="A116" t="s">
        <v>13237</v>
      </c>
      <c r="B116" t="s">
        <v>13259</v>
      </c>
      <c r="C116">
        <v>9373467</v>
      </c>
      <c r="D116" t="s">
        <v>1692</v>
      </c>
      <c r="E116" t="s">
        <v>13328</v>
      </c>
      <c r="F116" t="s">
        <v>1693</v>
      </c>
      <c r="G116" t="s">
        <v>1694</v>
      </c>
      <c r="H116" t="s">
        <v>615</v>
      </c>
      <c r="I116">
        <v>1997</v>
      </c>
      <c r="J116" s="1">
        <v>35431</v>
      </c>
      <c r="M116" t="s">
        <v>1695</v>
      </c>
    </row>
    <row r="117" spans="1:13" hidden="1" x14ac:dyDescent="0.6">
      <c r="B117">
        <v>2</v>
      </c>
      <c r="C117">
        <v>9577122</v>
      </c>
      <c r="D117" t="s">
        <v>1723</v>
      </c>
      <c r="E117" t="s">
        <v>1724</v>
      </c>
      <c r="F117" t="s">
        <v>1725</v>
      </c>
      <c r="G117" t="s">
        <v>1726</v>
      </c>
      <c r="H117" t="s">
        <v>840</v>
      </c>
      <c r="I117">
        <v>1997</v>
      </c>
      <c r="J117" s="1">
        <v>35431</v>
      </c>
    </row>
    <row r="118" spans="1:13" ht="18.75" hidden="1" x14ac:dyDescent="0.6">
      <c r="A118" s="4" t="s">
        <v>13239</v>
      </c>
      <c r="B118" t="s">
        <v>13796</v>
      </c>
      <c r="C118">
        <v>9046260</v>
      </c>
      <c r="D118" t="s">
        <v>1803</v>
      </c>
      <c r="E118" t="s">
        <v>13333</v>
      </c>
      <c r="F118" t="s">
        <v>1804</v>
      </c>
      <c r="G118" t="s">
        <v>482</v>
      </c>
      <c r="H118" t="s">
        <v>44</v>
      </c>
      <c r="I118">
        <v>1997</v>
      </c>
      <c r="J118" s="1">
        <v>35462</v>
      </c>
      <c r="M118" t="s">
        <v>1805</v>
      </c>
    </row>
    <row r="119" spans="1:13" hidden="1" x14ac:dyDescent="0.6">
      <c r="B119">
        <v>1</v>
      </c>
      <c r="C119">
        <v>9395831</v>
      </c>
      <c r="D119" t="s">
        <v>1960</v>
      </c>
      <c r="E119" t="s">
        <v>1961</v>
      </c>
      <c r="F119" t="s">
        <v>1962</v>
      </c>
      <c r="G119" t="s">
        <v>1963</v>
      </c>
      <c r="H119" t="s">
        <v>609</v>
      </c>
      <c r="I119">
        <v>1997</v>
      </c>
      <c r="J119" s="1">
        <v>35777</v>
      </c>
      <c r="M119" t="s">
        <v>1964</v>
      </c>
    </row>
    <row r="120" spans="1:13" hidden="1" x14ac:dyDescent="0.6">
      <c r="B120" t="s">
        <v>5019</v>
      </c>
      <c r="C120">
        <v>9269393</v>
      </c>
      <c r="D120" t="s">
        <v>2227</v>
      </c>
      <c r="E120" t="s">
        <v>2228</v>
      </c>
      <c r="F120" t="s">
        <v>2229</v>
      </c>
      <c r="G120" t="s">
        <v>2230</v>
      </c>
      <c r="H120" t="s">
        <v>209</v>
      </c>
      <c r="I120">
        <v>1997</v>
      </c>
      <c r="J120" s="1">
        <v>35521</v>
      </c>
    </row>
    <row r="121" spans="1:13" hidden="1" x14ac:dyDescent="0.6">
      <c r="B121" t="s">
        <v>5019</v>
      </c>
      <c r="C121">
        <v>9491177</v>
      </c>
      <c r="D121" t="s">
        <v>2716</v>
      </c>
      <c r="E121" t="s">
        <v>2717</v>
      </c>
      <c r="F121" t="s">
        <v>2718</v>
      </c>
      <c r="G121" t="s">
        <v>2719</v>
      </c>
      <c r="H121" t="s">
        <v>2720</v>
      </c>
      <c r="I121">
        <v>1997</v>
      </c>
      <c r="J121" s="1">
        <v>35612</v>
      </c>
    </row>
    <row r="122" spans="1:13" hidden="1" x14ac:dyDescent="0.6">
      <c r="B122">
        <v>2</v>
      </c>
      <c r="C122">
        <v>9298415</v>
      </c>
      <c r="D122" t="s">
        <v>2844</v>
      </c>
      <c r="E122" t="s">
        <v>2845</v>
      </c>
      <c r="F122" t="s">
        <v>2846</v>
      </c>
      <c r="G122" t="s">
        <v>2847</v>
      </c>
      <c r="H122" t="s">
        <v>2185</v>
      </c>
      <c r="I122">
        <v>1997</v>
      </c>
      <c r="J122" s="1">
        <v>35431</v>
      </c>
      <c r="M122" t="s">
        <v>2848</v>
      </c>
    </row>
    <row r="123" spans="1:13" hidden="1" x14ac:dyDescent="0.6">
      <c r="B123" t="s">
        <v>5021</v>
      </c>
      <c r="C123">
        <v>9160021</v>
      </c>
      <c r="D123" t="s">
        <v>3058</v>
      </c>
      <c r="E123" t="s">
        <v>3059</v>
      </c>
      <c r="F123" t="s">
        <v>3060</v>
      </c>
      <c r="G123" t="s">
        <v>3061</v>
      </c>
      <c r="H123" t="s">
        <v>77</v>
      </c>
      <c r="I123">
        <v>1997</v>
      </c>
      <c r="J123" s="1">
        <v>35551</v>
      </c>
      <c r="M123" t="s">
        <v>3062</v>
      </c>
    </row>
    <row r="124" spans="1:13" hidden="1" x14ac:dyDescent="0.6">
      <c r="B124">
        <v>2</v>
      </c>
      <c r="C124">
        <v>9194725</v>
      </c>
      <c r="D124" t="s">
        <v>3314</v>
      </c>
      <c r="F124" t="s">
        <v>3315</v>
      </c>
      <c r="H124" t="s">
        <v>44</v>
      </c>
      <c r="I124">
        <v>1997</v>
      </c>
      <c r="J124" s="1">
        <v>35582</v>
      </c>
      <c r="M124" t="s">
        <v>3316</v>
      </c>
    </row>
    <row r="125" spans="1:13" hidden="1" x14ac:dyDescent="0.6">
      <c r="B125">
        <v>1</v>
      </c>
      <c r="C125">
        <v>9355184</v>
      </c>
      <c r="D125" t="s">
        <v>3389</v>
      </c>
      <c r="E125" t="s">
        <v>3390</v>
      </c>
      <c r="F125" t="s">
        <v>3391</v>
      </c>
      <c r="G125" t="s">
        <v>3392</v>
      </c>
      <c r="H125" t="s">
        <v>310</v>
      </c>
      <c r="I125">
        <v>1997</v>
      </c>
      <c r="J125" s="1">
        <v>35431</v>
      </c>
      <c r="M125" t="s">
        <v>3393</v>
      </c>
    </row>
    <row r="126" spans="1:13" hidden="1" x14ac:dyDescent="0.6">
      <c r="B126">
        <v>1</v>
      </c>
      <c r="C126">
        <v>9509313</v>
      </c>
      <c r="D126" t="s">
        <v>4454</v>
      </c>
      <c r="E126" t="s">
        <v>4455</v>
      </c>
      <c r="F126" t="s">
        <v>4456</v>
      </c>
      <c r="G126" t="s">
        <v>4457</v>
      </c>
      <c r="H126" t="s">
        <v>1105</v>
      </c>
      <c r="I126">
        <v>1997</v>
      </c>
      <c r="J126" s="1">
        <v>35878</v>
      </c>
      <c r="M126" t="s">
        <v>4458</v>
      </c>
    </row>
    <row r="127" spans="1:13" hidden="1" x14ac:dyDescent="0.6">
      <c r="B127">
        <v>1</v>
      </c>
      <c r="C127">
        <v>9209138</v>
      </c>
      <c r="D127" t="s">
        <v>4517</v>
      </c>
      <c r="E127" t="s">
        <v>4518</v>
      </c>
      <c r="F127" t="s">
        <v>4519</v>
      </c>
      <c r="G127" t="s">
        <v>4520</v>
      </c>
      <c r="H127" t="s">
        <v>2427</v>
      </c>
      <c r="I127">
        <v>1997</v>
      </c>
      <c r="J127" s="1">
        <v>35582</v>
      </c>
    </row>
    <row r="128" spans="1:13" hidden="1" x14ac:dyDescent="0.6">
      <c r="A128" t="s">
        <v>5224</v>
      </c>
      <c r="B128">
        <v>2</v>
      </c>
      <c r="C128">
        <v>9186446</v>
      </c>
      <c r="D128" t="s">
        <v>4521</v>
      </c>
      <c r="E128" t="s">
        <v>4522</v>
      </c>
      <c r="F128" t="s">
        <v>4523</v>
      </c>
      <c r="G128" t="s">
        <v>114</v>
      </c>
      <c r="H128" t="s">
        <v>77</v>
      </c>
      <c r="I128">
        <v>1997</v>
      </c>
      <c r="J128" s="1">
        <v>35582</v>
      </c>
      <c r="M128" t="s">
        <v>4524</v>
      </c>
    </row>
    <row r="129" spans="1:13" hidden="1" x14ac:dyDescent="0.6">
      <c r="B129">
        <v>1</v>
      </c>
      <c r="C129">
        <v>9487758</v>
      </c>
      <c r="D129" t="s">
        <v>4585</v>
      </c>
      <c r="E129" t="s">
        <v>4586</v>
      </c>
      <c r="F129" t="s">
        <v>4587</v>
      </c>
      <c r="G129" t="s">
        <v>61</v>
      </c>
      <c r="H129" t="s">
        <v>126</v>
      </c>
      <c r="I129">
        <v>1997</v>
      </c>
      <c r="J129" s="1">
        <v>35860</v>
      </c>
      <c r="M129" t="s">
        <v>4588</v>
      </c>
    </row>
    <row r="130" spans="1:13" hidden="1" x14ac:dyDescent="0.6">
      <c r="B130">
        <v>2</v>
      </c>
      <c r="C130">
        <v>9683972</v>
      </c>
      <c r="D130" t="s">
        <v>10</v>
      </c>
      <c r="E130" t="s">
        <v>11</v>
      </c>
      <c r="F130" t="s">
        <v>12</v>
      </c>
      <c r="G130" t="s">
        <v>13</v>
      </c>
      <c r="H130" t="s">
        <v>14</v>
      </c>
      <c r="I130">
        <v>1998</v>
      </c>
      <c r="J130" s="1">
        <v>36007</v>
      </c>
      <c r="K130" t="s">
        <v>15</v>
      </c>
      <c r="M130" t="s">
        <v>16</v>
      </c>
    </row>
    <row r="131" spans="1:13" hidden="1" x14ac:dyDescent="0.6">
      <c r="B131">
        <v>2</v>
      </c>
      <c r="C131">
        <v>9456998</v>
      </c>
      <c r="D131" t="s">
        <v>263</v>
      </c>
      <c r="E131" t="s">
        <v>264</v>
      </c>
      <c r="F131" t="s">
        <v>265</v>
      </c>
      <c r="G131" t="s">
        <v>38</v>
      </c>
      <c r="H131" t="s">
        <v>120</v>
      </c>
      <c r="I131">
        <v>1998</v>
      </c>
      <c r="J131" s="1">
        <v>35837</v>
      </c>
      <c r="M131" t="s">
        <v>266</v>
      </c>
    </row>
    <row r="132" spans="1:13" hidden="1" x14ac:dyDescent="0.6">
      <c r="B132">
        <v>2</v>
      </c>
      <c r="C132">
        <v>9869796</v>
      </c>
      <c r="D132" t="s">
        <v>446</v>
      </c>
      <c r="E132" t="s">
        <v>447</v>
      </c>
      <c r="F132" t="s">
        <v>448</v>
      </c>
      <c r="G132" t="s">
        <v>449</v>
      </c>
      <c r="H132" t="s">
        <v>44</v>
      </c>
      <c r="I132">
        <v>1998</v>
      </c>
      <c r="J132" s="1">
        <v>36160</v>
      </c>
      <c r="M132" t="s">
        <v>450</v>
      </c>
    </row>
    <row r="133" spans="1:13" hidden="1" x14ac:dyDescent="0.6">
      <c r="A133" t="s">
        <v>5023</v>
      </c>
      <c r="B133" t="s">
        <v>13257</v>
      </c>
      <c r="C133">
        <v>9761297</v>
      </c>
      <c r="D133" t="s">
        <v>5087</v>
      </c>
      <c r="E133" t="s">
        <v>602</v>
      </c>
      <c r="F133" t="s">
        <v>603</v>
      </c>
      <c r="G133" t="s">
        <v>330</v>
      </c>
      <c r="H133" t="s">
        <v>228</v>
      </c>
      <c r="I133">
        <v>1998</v>
      </c>
      <c r="J133" s="1">
        <v>36075</v>
      </c>
    </row>
    <row r="134" spans="1:13" hidden="1" x14ac:dyDescent="0.6">
      <c r="A134" t="s">
        <v>5023</v>
      </c>
      <c r="B134" t="s">
        <v>13257</v>
      </c>
      <c r="C134">
        <v>9717749</v>
      </c>
      <c r="D134" t="s">
        <v>5088</v>
      </c>
      <c r="E134" t="s">
        <v>607</v>
      </c>
      <c r="F134" t="s">
        <v>608</v>
      </c>
      <c r="G134" t="s">
        <v>270</v>
      </c>
      <c r="H134" t="s">
        <v>609</v>
      </c>
      <c r="I134">
        <v>1998</v>
      </c>
      <c r="J134" s="1">
        <v>36033</v>
      </c>
      <c r="M134" t="s">
        <v>610</v>
      </c>
    </row>
    <row r="135" spans="1:13" hidden="1" x14ac:dyDescent="0.6">
      <c r="B135">
        <v>2</v>
      </c>
      <c r="C135">
        <v>9715683</v>
      </c>
      <c r="D135" t="s">
        <v>762</v>
      </c>
      <c r="E135" t="s">
        <v>763</v>
      </c>
      <c r="F135" t="s">
        <v>764</v>
      </c>
      <c r="G135" t="s">
        <v>765</v>
      </c>
      <c r="H135" t="s">
        <v>44</v>
      </c>
      <c r="I135">
        <v>1998</v>
      </c>
      <c r="J135" s="1">
        <v>36033</v>
      </c>
      <c r="M135" t="s">
        <v>766</v>
      </c>
    </row>
    <row r="136" spans="1:13" hidden="1" x14ac:dyDescent="0.6">
      <c r="A136" t="s">
        <v>5064</v>
      </c>
      <c r="B136" t="s">
        <v>13257</v>
      </c>
      <c r="C136">
        <v>9514490</v>
      </c>
      <c r="D136" t="s">
        <v>958</v>
      </c>
      <c r="E136" t="s">
        <v>959</v>
      </c>
      <c r="F136" t="s">
        <v>960</v>
      </c>
      <c r="G136" t="s">
        <v>38</v>
      </c>
      <c r="H136" t="s">
        <v>44</v>
      </c>
      <c r="I136">
        <v>1998</v>
      </c>
      <c r="J136" s="1">
        <v>35880</v>
      </c>
      <c r="M136" t="s">
        <v>961</v>
      </c>
    </row>
    <row r="137" spans="1:13" hidden="1" x14ac:dyDescent="0.6">
      <c r="A137" t="s">
        <v>5022</v>
      </c>
      <c r="B137" t="s">
        <v>13257</v>
      </c>
      <c r="C137">
        <v>9709743</v>
      </c>
      <c r="D137" t="s">
        <v>5118</v>
      </c>
      <c r="E137" t="s">
        <v>1095</v>
      </c>
      <c r="F137" t="s">
        <v>1096</v>
      </c>
      <c r="G137" t="s">
        <v>114</v>
      </c>
      <c r="H137" t="s">
        <v>77</v>
      </c>
      <c r="I137">
        <v>1998</v>
      </c>
      <c r="J137" s="1">
        <v>36033</v>
      </c>
      <c r="M137" t="s">
        <v>1097</v>
      </c>
    </row>
    <row r="138" spans="1:13" hidden="1" x14ac:dyDescent="0.6">
      <c r="A138" t="s">
        <v>5064</v>
      </c>
      <c r="B138" t="s">
        <v>13257</v>
      </c>
      <c r="C138">
        <v>9593377</v>
      </c>
      <c r="D138" t="s">
        <v>5134</v>
      </c>
      <c r="E138" t="s">
        <v>1260</v>
      </c>
      <c r="F138" t="s">
        <v>1261</v>
      </c>
      <c r="G138" t="s">
        <v>1262</v>
      </c>
      <c r="H138" t="s">
        <v>77</v>
      </c>
      <c r="I138">
        <v>1998</v>
      </c>
      <c r="J138" s="1">
        <v>35936</v>
      </c>
      <c r="M138" t="s">
        <v>1263</v>
      </c>
    </row>
    <row r="139" spans="1:13" hidden="1" x14ac:dyDescent="0.6">
      <c r="A139" t="s">
        <v>5064</v>
      </c>
      <c r="B139" t="s">
        <v>13257</v>
      </c>
      <c r="C139">
        <v>9565051</v>
      </c>
      <c r="D139" t="s">
        <v>1309</v>
      </c>
      <c r="E139" t="s">
        <v>1310</v>
      </c>
      <c r="F139" t="s">
        <v>1311</v>
      </c>
      <c r="G139" t="s">
        <v>38</v>
      </c>
      <c r="H139" t="s">
        <v>44</v>
      </c>
      <c r="I139">
        <v>1998</v>
      </c>
      <c r="J139" s="1">
        <v>35917</v>
      </c>
      <c r="M139" t="s">
        <v>1312</v>
      </c>
    </row>
    <row r="140" spans="1:13" hidden="1" x14ac:dyDescent="0.6">
      <c r="A140" t="s">
        <v>5022</v>
      </c>
      <c r="B140" t="s">
        <v>13257</v>
      </c>
      <c r="C140">
        <v>9596493</v>
      </c>
      <c r="D140" t="s">
        <v>5149</v>
      </c>
      <c r="E140" t="s">
        <v>1469</v>
      </c>
      <c r="F140" t="s">
        <v>1470</v>
      </c>
      <c r="G140" t="s">
        <v>270</v>
      </c>
      <c r="H140" t="s">
        <v>44</v>
      </c>
      <c r="I140">
        <v>1998</v>
      </c>
      <c r="J140" s="1">
        <v>35937</v>
      </c>
      <c r="M140" t="s">
        <v>1471</v>
      </c>
    </row>
    <row r="141" spans="1:13" hidden="1" x14ac:dyDescent="0.6">
      <c r="B141">
        <v>2</v>
      </c>
      <c r="C141">
        <v>9571660</v>
      </c>
      <c r="D141" t="s">
        <v>1603</v>
      </c>
      <c r="E141" t="s">
        <v>1604</v>
      </c>
      <c r="F141" t="s">
        <v>1605</v>
      </c>
      <c r="G141" t="s">
        <v>907</v>
      </c>
      <c r="H141" t="s">
        <v>1606</v>
      </c>
      <c r="I141">
        <v>1998</v>
      </c>
      <c r="J141" s="1">
        <v>35923</v>
      </c>
    </row>
    <row r="142" spans="1:13" hidden="1" x14ac:dyDescent="0.6">
      <c r="A142" t="s">
        <v>5064</v>
      </c>
      <c r="B142" t="s">
        <v>13257</v>
      </c>
      <c r="C142">
        <v>9676703</v>
      </c>
      <c r="D142" t="s">
        <v>5172</v>
      </c>
      <c r="E142" t="s">
        <v>1918</v>
      </c>
      <c r="F142" t="s">
        <v>1919</v>
      </c>
      <c r="G142" t="s">
        <v>1920</v>
      </c>
      <c r="H142" t="s">
        <v>120</v>
      </c>
      <c r="I142">
        <v>1998</v>
      </c>
      <c r="J142" s="1">
        <v>36000</v>
      </c>
      <c r="M142" t="s">
        <v>1921</v>
      </c>
    </row>
    <row r="143" spans="1:13" hidden="1" x14ac:dyDescent="0.6">
      <c r="B143" t="s">
        <v>5188</v>
      </c>
      <c r="C143">
        <v>9587926</v>
      </c>
      <c r="D143" t="s">
        <v>2142</v>
      </c>
      <c r="E143" t="s">
        <v>2143</v>
      </c>
      <c r="F143" t="s">
        <v>2144</v>
      </c>
      <c r="G143" t="s">
        <v>2145</v>
      </c>
      <c r="H143" t="s">
        <v>2146</v>
      </c>
      <c r="I143">
        <v>1998</v>
      </c>
      <c r="J143" s="1">
        <v>35935</v>
      </c>
      <c r="M143" t="s">
        <v>2147</v>
      </c>
    </row>
    <row r="144" spans="1:13" hidden="1" x14ac:dyDescent="0.6">
      <c r="B144">
        <v>2</v>
      </c>
      <c r="C144">
        <v>10674860</v>
      </c>
      <c r="D144" t="s">
        <v>2181</v>
      </c>
      <c r="E144" t="s">
        <v>2182</v>
      </c>
      <c r="F144" t="s">
        <v>2183</v>
      </c>
      <c r="G144" t="s">
        <v>2184</v>
      </c>
      <c r="H144" t="s">
        <v>2185</v>
      </c>
      <c r="I144">
        <v>1998</v>
      </c>
      <c r="J144" s="1">
        <v>36572</v>
      </c>
      <c r="M144" t="s">
        <v>2186</v>
      </c>
    </row>
    <row r="145" spans="2:13" hidden="1" x14ac:dyDescent="0.6">
      <c r="B145">
        <v>2</v>
      </c>
      <c r="C145">
        <v>9715685</v>
      </c>
      <c r="D145" t="s">
        <v>2312</v>
      </c>
      <c r="E145" t="s">
        <v>2313</v>
      </c>
      <c r="F145" t="s">
        <v>2314</v>
      </c>
      <c r="G145" t="s">
        <v>2315</v>
      </c>
      <c r="H145" t="s">
        <v>44</v>
      </c>
      <c r="I145">
        <v>1998</v>
      </c>
      <c r="J145" s="1">
        <v>36033</v>
      </c>
      <c r="M145" t="s">
        <v>2316</v>
      </c>
    </row>
    <row r="146" spans="2:13" hidden="1" x14ac:dyDescent="0.6">
      <c r="B146">
        <v>2</v>
      </c>
      <c r="C146">
        <v>9924306</v>
      </c>
      <c r="D146" t="s">
        <v>2328</v>
      </c>
      <c r="E146" t="s">
        <v>1697</v>
      </c>
      <c r="F146" t="s">
        <v>2329</v>
      </c>
      <c r="G146" t="s">
        <v>1699</v>
      </c>
      <c r="H146" t="s">
        <v>171</v>
      </c>
      <c r="I146">
        <v>1998</v>
      </c>
      <c r="J146" s="1">
        <v>36190</v>
      </c>
      <c r="K146" t="s">
        <v>2330</v>
      </c>
      <c r="M146" t="s">
        <v>2331</v>
      </c>
    </row>
    <row r="147" spans="2:13" hidden="1" x14ac:dyDescent="0.6">
      <c r="B147">
        <v>2</v>
      </c>
      <c r="C147">
        <v>10085626</v>
      </c>
      <c r="D147" t="s">
        <v>2341</v>
      </c>
      <c r="E147" t="s">
        <v>2342</v>
      </c>
      <c r="F147" t="s">
        <v>2343</v>
      </c>
      <c r="G147" t="s">
        <v>2344</v>
      </c>
      <c r="H147" t="s">
        <v>800</v>
      </c>
      <c r="I147">
        <v>1998</v>
      </c>
      <c r="J147" s="1">
        <v>36242</v>
      </c>
    </row>
    <row r="148" spans="2:13" hidden="1" x14ac:dyDescent="0.6">
      <c r="B148">
        <v>2</v>
      </c>
      <c r="C148">
        <v>9499774</v>
      </c>
      <c r="D148" t="s">
        <v>2405</v>
      </c>
      <c r="E148" t="s">
        <v>2406</v>
      </c>
      <c r="F148" t="s">
        <v>2407</v>
      </c>
      <c r="G148" t="s">
        <v>2408</v>
      </c>
      <c r="H148" t="s">
        <v>77</v>
      </c>
      <c r="I148">
        <v>1998</v>
      </c>
      <c r="J148" s="1">
        <v>35875</v>
      </c>
      <c r="M148" t="s">
        <v>2409</v>
      </c>
    </row>
    <row r="149" spans="2:13" hidden="1" x14ac:dyDescent="0.6">
      <c r="B149" t="s">
        <v>5021</v>
      </c>
      <c r="C149">
        <v>9437316</v>
      </c>
      <c r="D149" t="s">
        <v>2609</v>
      </c>
      <c r="E149" t="s">
        <v>2610</v>
      </c>
      <c r="F149" t="s">
        <v>2611</v>
      </c>
      <c r="G149" t="s">
        <v>2612</v>
      </c>
      <c r="H149" t="s">
        <v>39</v>
      </c>
      <c r="I149">
        <v>1998</v>
      </c>
      <c r="J149" s="1">
        <v>35818</v>
      </c>
      <c r="M149" t="s">
        <v>2613</v>
      </c>
    </row>
    <row r="150" spans="2:13" hidden="1" x14ac:dyDescent="0.6">
      <c r="B150">
        <v>1</v>
      </c>
      <c r="C150">
        <v>9847478</v>
      </c>
      <c r="D150" t="s">
        <v>2964</v>
      </c>
      <c r="E150" t="s">
        <v>2965</v>
      </c>
      <c r="F150" t="s">
        <v>2966</v>
      </c>
      <c r="G150" t="s">
        <v>2967</v>
      </c>
      <c r="H150" t="s">
        <v>800</v>
      </c>
      <c r="I150">
        <v>1998</v>
      </c>
      <c r="J150" s="1">
        <v>36145</v>
      </c>
    </row>
    <row r="151" spans="2:13" hidden="1" x14ac:dyDescent="0.6">
      <c r="B151">
        <v>2</v>
      </c>
      <c r="C151">
        <v>9797659</v>
      </c>
      <c r="D151" t="s">
        <v>3026</v>
      </c>
      <c r="E151" t="s">
        <v>3027</v>
      </c>
      <c r="F151" t="s">
        <v>3028</v>
      </c>
      <c r="G151" t="s">
        <v>3029</v>
      </c>
      <c r="H151" t="s">
        <v>171</v>
      </c>
      <c r="I151">
        <v>1998</v>
      </c>
      <c r="J151" s="1">
        <v>36102</v>
      </c>
      <c r="K151" t="s">
        <v>3030</v>
      </c>
      <c r="M151" t="s">
        <v>3031</v>
      </c>
    </row>
    <row r="152" spans="2:13" hidden="1" x14ac:dyDescent="0.6">
      <c r="B152">
        <v>1</v>
      </c>
      <c r="C152">
        <v>9801042</v>
      </c>
      <c r="D152" t="s">
        <v>3336</v>
      </c>
      <c r="E152" t="s">
        <v>3337</v>
      </c>
      <c r="F152" t="s">
        <v>3338</v>
      </c>
      <c r="G152" t="s">
        <v>3339</v>
      </c>
      <c r="H152" t="s">
        <v>310</v>
      </c>
      <c r="I152">
        <v>1998</v>
      </c>
      <c r="J152" s="1">
        <v>36103</v>
      </c>
    </row>
    <row r="153" spans="2:13" hidden="1" x14ac:dyDescent="0.6">
      <c r="B153">
        <v>1</v>
      </c>
      <c r="C153">
        <v>9442774</v>
      </c>
      <c r="D153" t="s">
        <v>3682</v>
      </c>
      <c r="F153" t="s">
        <v>3683</v>
      </c>
      <c r="H153" t="s">
        <v>77</v>
      </c>
      <c r="I153">
        <v>1998</v>
      </c>
      <c r="J153" s="1">
        <v>35822</v>
      </c>
    </row>
    <row r="154" spans="2:13" hidden="1" x14ac:dyDescent="0.6">
      <c r="B154">
        <v>1</v>
      </c>
      <c r="C154">
        <v>9801043</v>
      </c>
      <c r="D154" t="s">
        <v>3990</v>
      </c>
      <c r="E154" t="s">
        <v>3991</v>
      </c>
      <c r="F154" t="s">
        <v>3992</v>
      </c>
      <c r="G154" t="s">
        <v>3376</v>
      </c>
      <c r="H154" t="s">
        <v>310</v>
      </c>
      <c r="I154">
        <v>1998</v>
      </c>
      <c r="J154" s="1">
        <v>36103</v>
      </c>
      <c r="M154" t="s">
        <v>3993</v>
      </c>
    </row>
    <row r="155" spans="2:13" hidden="1" x14ac:dyDescent="0.6">
      <c r="B155" t="s">
        <v>5019</v>
      </c>
      <c r="C155">
        <v>9797662</v>
      </c>
      <c r="D155" t="s">
        <v>4274</v>
      </c>
      <c r="E155" t="s">
        <v>4275</v>
      </c>
      <c r="F155" t="s">
        <v>4276</v>
      </c>
      <c r="G155" t="s">
        <v>4277</v>
      </c>
      <c r="H155" t="s">
        <v>171</v>
      </c>
      <c r="I155">
        <v>1998</v>
      </c>
      <c r="J155" s="1">
        <v>36102</v>
      </c>
      <c r="K155" t="s">
        <v>4278</v>
      </c>
      <c r="M155" t="s">
        <v>4279</v>
      </c>
    </row>
    <row r="156" spans="2:13" hidden="1" x14ac:dyDescent="0.6">
      <c r="B156">
        <v>1</v>
      </c>
      <c r="C156">
        <v>9749877</v>
      </c>
      <c r="D156" t="s">
        <v>4371</v>
      </c>
      <c r="E156" t="s">
        <v>4372</v>
      </c>
      <c r="F156" t="s">
        <v>4373</v>
      </c>
      <c r="G156" t="s">
        <v>4374</v>
      </c>
      <c r="H156" t="s">
        <v>1105</v>
      </c>
      <c r="I156">
        <v>1998</v>
      </c>
      <c r="J156" s="1">
        <v>36066</v>
      </c>
      <c r="M156" t="s">
        <v>4375</v>
      </c>
    </row>
    <row r="157" spans="2:13" hidden="1" x14ac:dyDescent="0.6">
      <c r="B157">
        <v>1</v>
      </c>
      <c r="C157">
        <v>10325994</v>
      </c>
      <c r="D157" t="s">
        <v>4551</v>
      </c>
      <c r="E157" t="s">
        <v>4552</v>
      </c>
      <c r="F157" t="s">
        <v>4553</v>
      </c>
      <c r="G157" t="s">
        <v>4554</v>
      </c>
      <c r="H157" t="s">
        <v>615</v>
      </c>
      <c r="I157">
        <v>1998</v>
      </c>
      <c r="J157" s="1">
        <v>36298</v>
      </c>
      <c r="M157" t="s">
        <v>4555</v>
      </c>
    </row>
    <row r="158" spans="2:13" hidden="1" x14ac:dyDescent="0.6">
      <c r="B158">
        <v>1</v>
      </c>
      <c r="C158">
        <v>9559492</v>
      </c>
      <c r="D158" t="s">
        <v>4570</v>
      </c>
      <c r="E158" t="s">
        <v>4571</v>
      </c>
      <c r="F158" t="s">
        <v>4572</v>
      </c>
      <c r="G158" t="s">
        <v>4573</v>
      </c>
      <c r="H158" t="s">
        <v>4574</v>
      </c>
      <c r="I158">
        <v>1998</v>
      </c>
      <c r="J158" s="1">
        <v>35914</v>
      </c>
    </row>
    <row r="159" spans="2:13" hidden="1" x14ac:dyDescent="0.6">
      <c r="B159">
        <v>1</v>
      </c>
      <c r="C159">
        <v>9843254</v>
      </c>
      <c r="D159" t="s">
        <v>4725</v>
      </c>
      <c r="E159" t="s">
        <v>4726</v>
      </c>
      <c r="F159" t="s">
        <v>4727</v>
      </c>
      <c r="G159" t="s">
        <v>4728</v>
      </c>
      <c r="H159" t="s">
        <v>609</v>
      </c>
      <c r="I159">
        <v>1998</v>
      </c>
      <c r="J159" s="1">
        <v>36137</v>
      </c>
      <c r="M159" t="s">
        <v>4729</v>
      </c>
    </row>
    <row r="160" spans="2:13" hidden="1" x14ac:dyDescent="0.6">
      <c r="B160">
        <v>2</v>
      </c>
      <c r="C160">
        <v>10192518</v>
      </c>
      <c r="D160" t="s">
        <v>108</v>
      </c>
      <c r="E160" t="s">
        <v>109</v>
      </c>
      <c r="F160" t="s">
        <v>110</v>
      </c>
      <c r="G160" t="s">
        <v>38</v>
      </c>
      <c r="H160" t="s">
        <v>111</v>
      </c>
      <c r="I160">
        <v>1999</v>
      </c>
      <c r="J160" s="1">
        <v>36257</v>
      </c>
      <c r="M160" t="s">
        <v>112</v>
      </c>
    </row>
    <row r="161" spans="1:13" hidden="1" x14ac:dyDescent="0.6">
      <c r="B161">
        <v>2</v>
      </c>
      <c r="C161">
        <v>10606451</v>
      </c>
      <c r="D161" t="s">
        <v>425</v>
      </c>
      <c r="E161" t="s">
        <v>426</v>
      </c>
      <c r="F161" t="s">
        <v>427</v>
      </c>
      <c r="G161" t="s">
        <v>428</v>
      </c>
      <c r="H161" t="s">
        <v>310</v>
      </c>
      <c r="I161">
        <v>1999</v>
      </c>
      <c r="J161" s="1">
        <v>36516</v>
      </c>
      <c r="M161" t="s">
        <v>429</v>
      </c>
    </row>
    <row r="162" spans="1:13" hidden="1" x14ac:dyDescent="0.6">
      <c r="A162" t="s">
        <v>5023</v>
      </c>
      <c r="B162" t="s">
        <v>13257</v>
      </c>
      <c r="C162">
        <v>10544345</v>
      </c>
      <c r="D162" t="s">
        <v>5071</v>
      </c>
      <c r="E162" t="s">
        <v>492</v>
      </c>
      <c r="F162" t="s">
        <v>493</v>
      </c>
      <c r="G162" t="s">
        <v>330</v>
      </c>
      <c r="H162" t="s">
        <v>155</v>
      </c>
      <c r="I162">
        <v>1999</v>
      </c>
      <c r="J162" s="1">
        <v>36466</v>
      </c>
      <c r="M162" t="s">
        <v>494</v>
      </c>
    </row>
    <row r="163" spans="1:13" x14ac:dyDescent="0.6">
      <c r="A163" t="s">
        <v>5073</v>
      </c>
      <c r="B163">
        <v>4</v>
      </c>
      <c r="C163" s="3">
        <v>10496392</v>
      </c>
      <c r="D163" t="s">
        <v>5072</v>
      </c>
      <c r="E163" t="s">
        <v>13334</v>
      </c>
      <c r="F163" t="s">
        <v>499</v>
      </c>
      <c r="G163" t="s">
        <v>38</v>
      </c>
      <c r="H163" t="s">
        <v>44</v>
      </c>
      <c r="I163">
        <v>1999</v>
      </c>
      <c r="J163" s="1">
        <v>36428</v>
      </c>
      <c r="M163" t="s">
        <v>500</v>
      </c>
    </row>
    <row r="164" spans="1:13" hidden="1" x14ac:dyDescent="0.6">
      <c r="B164">
        <v>2</v>
      </c>
      <c r="C164">
        <v>10463414</v>
      </c>
      <c r="D164" t="s">
        <v>618</v>
      </c>
      <c r="E164" t="s">
        <v>619</v>
      </c>
      <c r="F164" t="s">
        <v>620</v>
      </c>
      <c r="G164" t="s">
        <v>621</v>
      </c>
      <c r="H164" t="s">
        <v>251</v>
      </c>
      <c r="I164">
        <v>1999</v>
      </c>
      <c r="J164" s="1">
        <v>36399</v>
      </c>
      <c r="M164" t="s">
        <v>622</v>
      </c>
    </row>
    <row r="165" spans="1:13" hidden="1" x14ac:dyDescent="0.6">
      <c r="B165">
        <v>2</v>
      </c>
      <c r="C165">
        <v>10562649</v>
      </c>
      <c r="D165" t="s">
        <v>730</v>
      </c>
      <c r="E165" t="s">
        <v>731</v>
      </c>
      <c r="F165" t="s">
        <v>732</v>
      </c>
      <c r="G165" t="s">
        <v>733</v>
      </c>
      <c r="H165" t="s">
        <v>734</v>
      </c>
      <c r="I165">
        <v>1999</v>
      </c>
      <c r="J165" s="1">
        <v>36481</v>
      </c>
    </row>
    <row r="166" spans="1:13" x14ac:dyDescent="0.6">
      <c r="A166" t="s">
        <v>13287</v>
      </c>
      <c r="B166">
        <v>4</v>
      </c>
      <c r="C166" s="3">
        <v>10326966</v>
      </c>
      <c r="D166" t="s">
        <v>748</v>
      </c>
      <c r="E166" t="s">
        <v>13336</v>
      </c>
      <c r="F166" t="s">
        <v>749</v>
      </c>
      <c r="G166" t="s">
        <v>750</v>
      </c>
      <c r="H166" t="s">
        <v>44</v>
      </c>
      <c r="I166">
        <v>1999</v>
      </c>
      <c r="J166" s="1">
        <v>36298</v>
      </c>
      <c r="M166" t="s">
        <v>751</v>
      </c>
    </row>
    <row r="167" spans="1:13" hidden="1" x14ac:dyDescent="0.6">
      <c r="A167" t="s">
        <v>5022</v>
      </c>
      <c r="B167" t="s">
        <v>13257</v>
      </c>
      <c r="C167">
        <v>10484190</v>
      </c>
      <c r="D167" t="s">
        <v>5026</v>
      </c>
      <c r="E167" t="s">
        <v>857</v>
      </c>
      <c r="F167" t="s">
        <v>858</v>
      </c>
      <c r="G167" t="s">
        <v>114</v>
      </c>
      <c r="H167" t="s">
        <v>609</v>
      </c>
      <c r="I167">
        <v>1999</v>
      </c>
      <c r="J167" s="1">
        <v>36417</v>
      </c>
      <c r="M167" t="s">
        <v>859</v>
      </c>
    </row>
    <row r="168" spans="1:13" hidden="1" x14ac:dyDescent="0.6">
      <c r="B168" t="s">
        <v>5020</v>
      </c>
      <c r="C168">
        <v>10067908</v>
      </c>
      <c r="D168" t="s">
        <v>1007</v>
      </c>
      <c r="E168" t="s">
        <v>1008</v>
      </c>
      <c r="F168" t="s">
        <v>1009</v>
      </c>
      <c r="G168" t="s">
        <v>1010</v>
      </c>
      <c r="H168" t="s">
        <v>120</v>
      </c>
      <c r="I168">
        <v>1999</v>
      </c>
      <c r="J168" s="1">
        <v>36225</v>
      </c>
      <c r="M168" t="s">
        <v>1011</v>
      </c>
    </row>
    <row r="169" spans="1:13" x14ac:dyDescent="0.6">
      <c r="A169" t="s">
        <v>5111</v>
      </c>
      <c r="B169">
        <v>4</v>
      </c>
      <c r="C169" s="3">
        <v>10366070</v>
      </c>
      <c r="D169" t="s">
        <v>5110</v>
      </c>
      <c r="E169" t="s">
        <v>13338</v>
      </c>
      <c r="F169" t="s">
        <v>1034</v>
      </c>
      <c r="G169" t="s">
        <v>419</v>
      </c>
      <c r="H169" t="s">
        <v>77</v>
      </c>
      <c r="I169">
        <v>1999</v>
      </c>
      <c r="J169" s="1">
        <v>36323</v>
      </c>
      <c r="M169" t="s">
        <v>1035</v>
      </c>
    </row>
    <row r="170" spans="1:13" hidden="1" x14ac:dyDescent="0.6">
      <c r="A170" t="s">
        <v>5062</v>
      </c>
      <c r="B170" t="s">
        <v>13257</v>
      </c>
      <c r="C170">
        <v>10547142</v>
      </c>
      <c r="D170" t="s">
        <v>1055</v>
      </c>
      <c r="E170" t="s">
        <v>1056</v>
      </c>
      <c r="F170" t="s">
        <v>1057</v>
      </c>
      <c r="G170" t="s">
        <v>449</v>
      </c>
      <c r="H170" t="s">
        <v>120</v>
      </c>
      <c r="I170">
        <v>1999</v>
      </c>
      <c r="J170" s="1">
        <v>36469</v>
      </c>
      <c r="M170" t="s">
        <v>1058</v>
      </c>
    </row>
    <row r="171" spans="1:13" hidden="1" x14ac:dyDescent="0.6">
      <c r="A171" t="s">
        <v>13233</v>
      </c>
      <c r="B171" t="s">
        <v>13798</v>
      </c>
      <c r="C171">
        <v>10486685</v>
      </c>
      <c r="D171" t="s">
        <v>1346</v>
      </c>
      <c r="E171" t="s">
        <v>13340</v>
      </c>
      <c r="F171" t="s">
        <v>1347</v>
      </c>
      <c r="G171" t="s">
        <v>1348</v>
      </c>
      <c r="H171" t="s">
        <v>1349</v>
      </c>
      <c r="I171">
        <v>1999</v>
      </c>
      <c r="J171" s="1">
        <v>36419</v>
      </c>
    </row>
    <row r="172" spans="1:13" x14ac:dyDescent="0.6">
      <c r="A172" t="s">
        <v>13254</v>
      </c>
      <c r="B172">
        <v>4</v>
      </c>
      <c r="C172" s="3">
        <v>10366071</v>
      </c>
      <c r="D172" t="s">
        <v>1378</v>
      </c>
      <c r="E172" t="s">
        <v>13341</v>
      </c>
      <c r="F172" t="s">
        <v>1379</v>
      </c>
      <c r="G172" t="s">
        <v>38</v>
      </c>
      <c r="H172" t="s">
        <v>77</v>
      </c>
      <c r="I172">
        <v>1999</v>
      </c>
      <c r="J172" s="1">
        <v>36323</v>
      </c>
      <c r="M172" t="s">
        <v>1380</v>
      </c>
    </row>
    <row r="173" spans="1:13" hidden="1" x14ac:dyDescent="0.6">
      <c r="A173" t="s">
        <v>5125</v>
      </c>
      <c r="B173" t="s">
        <v>13257</v>
      </c>
      <c r="C173">
        <v>10532448</v>
      </c>
      <c r="D173" t="s">
        <v>1618</v>
      </c>
      <c r="E173" t="s">
        <v>1619</v>
      </c>
      <c r="F173" t="s">
        <v>1620</v>
      </c>
      <c r="G173" t="s">
        <v>765</v>
      </c>
      <c r="H173" t="s">
        <v>44</v>
      </c>
      <c r="I173">
        <v>1999</v>
      </c>
      <c r="J173" s="1">
        <v>36459</v>
      </c>
      <c r="M173" t="s">
        <v>1621</v>
      </c>
    </row>
    <row r="174" spans="1:13" hidden="1" x14ac:dyDescent="0.6">
      <c r="B174" t="s">
        <v>5020</v>
      </c>
      <c r="C174">
        <v>10487974</v>
      </c>
      <c r="D174" t="s">
        <v>1824</v>
      </c>
      <c r="E174" t="s">
        <v>1825</v>
      </c>
      <c r="F174" t="s">
        <v>1826</v>
      </c>
      <c r="G174" t="s">
        <v>1827</v>
      </c>
      <c r="H174" t="s">
        <v>155</v>
      </c>
      <c r="I174">
        <v>1999</v>
      </c>
      <c r="J174" s="1">
        <v>36420</v>
      </c>
      <c r="M174" t="s">
        <v>1828</v>
      </c>
    </row>
    <row r="175" spans="1:13" hidden="1" x14ac:dyDescent="0.6">
      <c r="B175" t="s">
        <v>5174</v>
      </c>
      <c r="C175">
        <v>10487973</v>
      </c>
      <c r="D175" t="s">
        <v>1946</v>
      </c>
      <c r="E175" t="s">
        <v>1947</v>
      </c>
      <c r="F175" t="s">
        <v>1948</v>
      </c>
      <c r="G175" t="s">
        <v>1078</v>
      </c>
      <c r="H175" t="s">
        <v>155</v>
      </c>
      <c r="I175">
        <v>1999</v>
      </c>
      <c r="J175" s="1">
        <v>36420</v>
      </c>
      <c r="M175" t="s">
        <v>1949</v>
      </c>
    </row>
    <row r="176" spans="1:13" hidden="1" x14ac:dyDescent="0.6">
      <c r="A176" t="s">
        <v>5125</v>
      </c>
      <c r="B176" t="s">
        <v>13257</v>
      </c>
      <c r="C176">
        <v>9951468</v>
      </c>
      <c r="D176" t="s">
        <v>5175</v>
      </c>
      <c r="E176" t="s">
        <v>1982</v>
      </c>
      <c r="F176" t="s">
        <v>1983</v>
      </c>
      <c r="G176" t="s">
        <v>765</v>
      </c>
      <c r="H176" t="s">
        <v>77</v>
      </c>
      <c r="I176">
        <v>1999</v>
      </c>
      <c r="J176" s="1">
        <v>36201</v>
      </c>
      <c r="M176" t="s">
        <v>1984</v>
      </c>
    </row>
    <row r="177" spans="1:13" hidden="1" x14ac:dyDescent="0.6">
      <c r="B177">
        <v>2</v>
      </c>
      <c r="C177">
        <v>10328389</v>
      </c>
      <c r="D177" t="s">
        <v>2513</v>
      </c>
      <c r="E177" t="s">
        <v>2514</v>
      </c>
      <c r="F177" t="s">
        <v>2515</v>
      </c>
      <c r="G177" t="s">
        <v>733</v>
      </c>
      <c r="H177" t="s">
        <v>77</v>
      </c>
      <c r="I177">
        <v>1999</v>
      </c>
      <c r="J177" s="1">
        <v>36298</v>
      </c>
      <c r="M177" t="s">
        <v>2516</v>
      </c>
    </row>
    <row r="178" spans="1:13" hidden="1" x14ac:dyDescent="0.6">
      <c r="A178" t="s">
        <v>5023</v>
      </c>
      <c r="B178" t="s">
        <v>13257</v>
      </c>
      <c r="C178">
        <v>10201600</v>
      </c>
      <c r="D178" t="s">
        <v>2621</v>
      </c>
      <c r="E178" t="s">
        <v>2622</v>
      </c>
      <c r="F178" t="s">
        <v>2623</v>
      </c>
      <c r="G178" t="s">
        <v>270</v>
      </c>
      <c r="H178" t="s">
        <v>77</v>
      </c>
      <c r="I178">
        <v>1999</v>
      </c>
      <c r="J178" s="1">
        <v>36264</v>
      </c>
      <c r="M178" t="s">
        <v>2624</v>
      </c>
    </row>
    <row r="179" spans="1:13" hidden="1" x14ac:dyDescent="0.6">
      <c r="B179">
        <v>2</v>
      </c>
      <c r="C179">
        <v>10494230</v>
      </c>
      <c r="D179" t="s">
        <v>2785</v>
      </c>
      <c r="E179" t="s">
        <v>2786</v>
      </c>
      <c r="F179" t="s">
        <v>2787</v>
      </c>
      <c r="G179" t="s">
        <v>114</v>
      </c>
      <c r="H179" t="s">
        <v>95</v>
      </c>
      <c r="I179">
        <v>1999</v>
      </c>
      <c r="J179" s="1">
        <v>36427</v>
      </c>
      <c r="M179" t="s">
        <v>2788</v>
      </c>
    </row>
    <row r="180" spans="1:13" hidden="1" x14ac:dyDescent="0.6">
      <c r="B180">
        <v>2</v>
      </c>
      <c r="C180">
        <v>10453174</v>
      </c>
      <c r="D180" t="s">
        <v>2838</v>
      </c>
      <c r="E180" t="s">
        <v>2839</v>
      </c>
      <c r="F180" t="s">
        <v>2840</v>
      </c>
      <c r="G180" t="s">
        <v>2841</v>
      </c>
      <c r="H180" t="s">
        <v>2842</v>
      </c>
      <c r="I180">
        <v>1999</v>
      </c>
      <c r="J180" s="1">
        <v>36396</v>
      </c>
      <c r="M180" t="s">
        <v>2843</v>
      </c>
    </row>
    <row r="181" spans="1:13" hidden="1" x14ac:dyDescent="0.6">
      <c r="B181" t="s">
        <v>5135</v>
      </c>
      <c r="C181">
        <v>10192649</v>
      </c>
      <c r="D181" t="s">
        <v>2937</v>
      </c>
      <c r="E181" t="s">
        <v>2938</v>
      </c>
      <c r="F181" t="s">
        <v>2939</v>
      </c>
      <c r="G181" t="s">
        <v>2940</v>
      </c>
      <c r="H181" t="s">
        <v>1240</v>
      </c>
      <c r="I181">
        <v>1999</v>
      </c>
      <c r="J181" s="1">
        <v>36257</v>
      </c>
      <c r="M181" t="s">
        <v>2941</v>
      </c>
    </row>
    <row r="182" spans="1:13" hidden="1" x14ac:dyDescent="0.6">
      <c r="B182" t="s">
        <v>5019</v>
      </c>
      <c r="C182">
        <v>10566859</v>
      </c>
      <c r="D182" t="s">
        <v>3271</v>
      </c>
      <c r="E182" t="s">
        <v>3272</v>
      </c>
      <c r="F182" t="s">
        <v>3273</v>
      </c>
      <c r="G182" t="s">
        <v>3274</v>
      </c>
      <c r="H182" t="s">
        <v>101</v>
      </c>
      <c r="I182">
        <v>1999</v>
      </c>
      <c r="J182" s="1">
        <v>36488</v>
      </c>
      <c r="M182" t="s">
        <v>3275</v>
      </c>
    </row>
    <row r="183" spans="1:13" hidden="1" x14ac:dyDescent="0.6">
      <c r="A183" t="s">
        <v>5195</v>
      </c>
      <c r="B183">
        <v>2</v>
      </c>
      <c r="C183">
        <v>10588299</v>
      </c>
      <c r="D183" t="s">
        <v>5207</v>
      </c>
      <c r="E183" t="s">
        <v>3356</v>
      </c>
      <c r="F183" t="s">
        <v>3357</v>
      </c>
      <c r="G183" t="s">
        <v>3358</v>
      </c>
      <c r="H183" t="s">
        <v>3359</v>
      </c>
      <c r="I183">
        <v>1999</v>
      </c>
      <c r="J183" s="1">
        <v>36504</v>
      </c>
      <c r="K183" t="s">
        <v>3360</v>
      </c>
      <c r="L183" t="s">
        <v>3361</v>
      </c>
      <c r="M183" t="s">
        <v>3362</v>
      </c>
    </row>
    <row r="184" spans="1:13" hidden="1" x14ac:dyDescent="0.6">
      <c r="B184">
        <v>2</v>
      </c>
      <c r="C184">
        <v>10485549</v>
      </c>
      <c r="D184" t="s">
        <v>3450</v>
      </c>
      <c r="E184" t="s">
        <v>3451</v>
      </c>
      <c r="F184" t="s">
        <v>3452</v>
      </c>
      <c r="G184" t="s">
        <v>733</v>
      </c>
      <c r="H184" t="s">
        <v>77</v>
      </c>
      <c r="I184">
        <v>1999</v>
      </c>
      <c r="J184" s="1">
        <v>36418</v>
      </c>
      <c r="M184" t="s">
        <v>3453</v>
      </c>
    </row>
    <row r="185" spans="1:13" hidden="1" x14ac:dyDescent="0.6">
      <c r="B185">
        <v>1</v>
      </c>
      <c r="C185">
        <v>10365330</v>
      </c>
      <c r="D185" t="s">
        <v>3632</v>
      </c>
      <c r="E185" t="s">
        <v>3633</v>
      </c>
      <c r="F185" t="s">
        <v>3634</v>
      </c>
      <c r="G185" t="s">
        <v>3635</v>
      </c>
      <c r="H185" t="s">
        <v>1677</v>
      </c>
      <c r="I185">
        <v>1999</v>
      </c>
      <c r="J185" s="1">
        <v>36323</v>
      </c>
    </row>
    <row r="186" spans="1:13" hidden="1" x14ac:dyDescent="0.6">
      <c r="B186" t="s">
        <v>5019</v>
      </c>
      <c r="C186">
        <v>10202291</v>
      </c>
      <c r="D186" t="s">
        <v>3796</v>
      </c>
      <c r="E186" t="s">
        <v>3797</v>
      </c>
      <c r="F186" t="s">
        <v>3798</v>
      </c>
      <c r="G186" t="s">
        <v>3799</v>
      </c>
      <c r="H186" t="s">
        <v>580</v>
      </c>
      <c r="I186">
        <v>1999</v>
      </c>
      <c r="J186" s="1">
        <v>36265</v>
      </c>
      <c r="M186" t="s">
        <v>3800</v>
      </c>
    </row>
    <row r="187" spans="1:13" hidden="1" x14ac:dyDescent="0.6">
      <c r="B187">
        <v>2</v>
      </c>
      <c r="C187">
        <v>10485557</v>
      </c>
      <c r="D187" t="s">
        <v>4312</v>
      </c>
      <c r="E187" t="s">
        <v>4313</v>
      </c>
      <c r="F187" t="s">
        <v>4314</v>
      </c>
      <c r="G187" t="s">
        <v>4315</v>
      </c>
      <c r="H187" t="s">
        <v>77</v>
      </c>
      <c r="I187">
        <v>1999</v>
      </c>
      <c r="J187" s="1">
        <v>36418</v>
      </c>
      <c r="M187" t="s">
        <v>4316</v>
      </c>
    </row>
    <row r="188" spans="1:13" hidden="1" x14ac:dyDescent="0.6">
      <c r="B188">
        <v>1</v>
      </c>
      <c r="C188">
        <v>10450374</v>
      </c>
      <c r="D188" t="s">
        <v>4595</v>
      </c>
      <c r="E188" t="s">
        <v>4596</v>
      </c>
      <c r="F188" t="s">
        <v>4597</v>
      </c>
      <c r="G188" t="s">
        <v>4598</v>
      </c>
      <c r="H188" t="s">
        <v>615</v>
      </c>
      <c r="I188">
        <v>1999</v>
      </c>
      <c r="J188" s="1">
        <v>36390</v>
      </c>
      <c r="M188" t="s">
        <v>4599</v>
      </c>
    </row>
    <row r="189" spans="1:13" hidden="1" x14ac:dyDescent="0.6">
      <c r="B189">
        <v>1</v>
      </c>
      <c r="C189">
        <v>10450373</v>
      </c>
      <c r="D189" t="s">
        <v>4838</v>
      </c>
      <c r="E189" t="s">
        <v>4839</v>
      </c>
      <c r="F189" t="s">
        <v>4840</v>
      </c>
      <c r="G189" t="s">
        <v>4841</v>
      </c>
      <c r="H189" t="s">
        <v>615</v>
      </c>
      <c r="I189">
        <v>1999</v>
      </c>
      <c r="J189" s="1">
        <v>36390</v>
      </c>
      <c r="M189" t="s">
        <v>4842</v>
      </c>
    </row>
    <row r="190" spans="1:13" hidden="1" x14ac:dyDescent="0.6">
      <c r="B190">
        <v>1</v>
      </c>
      <c r="C190">
        <v>10641903</v>
      </c>
      <c r="D190" t="s">
        <v>4938</v>
      </c>
      <c r="E190" t="s">
        <v>4939</v>
      </c>
      <c r="F190" t="s">
        <v>4940</v>
      </c>
      <c r="G190" t="s">
        <v>4941</v>
      </c>
      <c r="H190" t="s">
        <v>609</v>
      </c>
      <c r="I190">
        <v>1999</v>
      </c>
      <c r="J190" s="1">
        <v>36546</v>
      </c>
      <c r="M190" t="s">
        <v>4942</v>
      </c>
    </row>
    <row r="191" spans="1:13" hidden="1" x14ac:dyDescent="0.6">
      <c r="B191">
        <v>2</v>
      </c>
      <c r="C191">
        <v>10675430</v>
      </c>
      <c r="D191" t="s">
        <v>10</v>
      </c>
      <c r="E191" t="s">
        <v>24</v>
      </c>
      <c r="F191" t="s">
        <v>25</v>
      </c>
      <c r="G191" t="s">
        <v>26</v>
      </c>
      <c r="H191" t="s">
        <v>27</v>
      </c>
      <c r="I191">
        <v>2000</v>
      </c>
      <c r="J191" s="1">
        <v>36573</v>
      </c>
      <c r="M191" t="s">
        <v>28</v>
      </c>
    </row>
    <row r="192" spans="1:13" hidden="1" x14ac:dyDescent="0.6">
      <c r="B192" t="s">
        <v>13219</v>
      </c>
      <c r="C192">
        <v>11190014</v>
      </c>
      <c r="D192" t="s">
        <v>456</v>
      </c>
      <c r="E192" t="s">
        <v>457</v>
      </c>
      <c r="F192" t="s">
        <v>458</v>
      </c>
      <c r="G192" t="s">
        <v>459</v>
      </c>
      <c r="H192" t="s">
        <v>350</v>
      </c>
      <c r="I192">
        <v>2000</v>
      </c>
      <c r="J192" s="1">
        <v>36946</v>
      </c>
      <c r="K192" t="s">
        <v>460</v>
      </c>
    </row>
    <row r="193" spans="1:13" hidden="1" x14ac:dyDescent="0.6">
      <c r="B193">
        <v>2</v>
      </c>
      <c r="C193">
        <v>11340884</v>
      </c>
      <c r="D193" t="s">
        <v>796</v>
      </c>
      <c r="E193" t="s">
        <v>797</v>
      </c>
      <c r="F193" t="s">
        <v>798</v>
      </c>
      <c r="G193" t="s">
        <v>799</v>
      </c>
      <c r="H193" t="s">
        <v>800</v>
      </c>
      <c r="I193">
        <v>2000</v>
      </c>
      <c r="J193" s="1">
        <v>37020</v>
      </c>
    </row>
    <row r="194" spans="1:13" hidden="1" x14ac:dyDescent="0.6">
      <c r="B194" t="s">
        <v>5278</v>
      </c>
      <c r="C194">
        <v>10815161</v>
      </c>
      <c r="D194" t="s">
        <v>892</v>
      </c>
      <c r="E194" t="s">
        <v>893</v>
      </c>
      <c r="F194" t="s">
        <v>894</v>
      </c>
      <c r="G194" t="s">
        <v>895</v>
      </c>
      <c r="H194" t="s">
        <v>44</v>
      </c>
      <c r="I194">
        <v>2000</v>
      </c>
      <c r="J194" s="1">
        <v>36664</v>
      </c>
      <c r="M194" t="s">
        <v>896</v>
      </c>
    </row>
    <row r="195" spans="1:13" hidden="1" x14ac:dyDescent="0.6">
      <c r="A195" t="s">
        <v>13230</v>
      </c>
      <c r="B195" t="s">
        <v>13257</v>
      </c>
      <c r="C195">
        <v>10721964</v>
      </c>
      <c r="D195" t="s">
        <v>1012</v>
      </c>
      <c r="E195" t="s">
        <v>582</v>
      </c>
      <c r="F195" t="s">
        <v>1013</v>
      </c>
      <c r="G195" t="s">
        <v>270</v>
      </c>
      <c r="H195" t="s">
        <v>44</v>
      </c>
      <c r="I195">
        <v>2000</v>
      </c>
      <c r="J195" s="1">
        <v>36603</v>
      </c>
      <c r="M195" t="s">
        <v>1014</v>
      </c>
    </row>
    <row r="196" spans="1:13" x14ac:dyDescent="0.6">
      <c r="A196" t="s">
        <v>13288</v>
      </c>
      <c r="B196">
        <v>4</v>
      </c>
      <c r="C196" s="3">
        <v>10919916</v>
      </c>
      <c r="D196" t="s">
        <v>1015</v>
      </c>
      <c r="E196" t="s">
        <v>13342</v>
      </c>
      <c r="F196" t="s">
        <v>1016</v>
      </c>
      <c r="G196" t="s">
        <v>1017</v>
      </c>
      <c r="H196" t="s">
        <v>77</v>
      </c>
      <c r="I196">
        <v>2000</v>
      </c>
      <c r="J196" s="1">
        <v>36740</v>
      </c>
      <c r="M196" t="s">
        <v>1018</v>
      </c>
    </row>
    <row r="197" spans="1:13" hidden="1" x14ac:dyDescent="0.6">
      <c r="B197">
        <v>2</v>
      </c>
      <c r="C197">
        <v>10768338</v>
      </c>
      <c r="D197" t="s">
        <v>1245</v>
      </c>
      <c r="E197" t="s">
        <v>1246</v>
      </c>
      <c r="F197" t="s">
        <v>1247</v>
      </c>
      <c r="G197" t="s">
        <v>1248</v>
      </c>
      <c r="H197" t="s">
        <v>77</v>
      </c>
      <c r="I197">
        <v>2000</v>
      </c>
      <c r="J197" s="1">
        <v>36634</v>
      </c>
      <c r="M197" t="s">
        <v>1249</v>
      </c>
    </row>
    <row r="198" spans="1:13" hidden="1" x14ac:dyDescent="0.6">
      <c r="B198">
        <v>2</v>
      </c>
      <c r="C198">
        <v>10906094</v>
      </c>
      <c r="D198" t="s">
        <v>1491</v>
      </c>
      <c r="E198" t="s">
        <v>1492</v>
      </c>
      <c r="F198" t="s">
        <v>1493</v>
      </c>
      <c r="G198" t="s">
        <v>1494</v>
      </c>
      <c r="H198" t="s">
        <v>171</v>
      </c>
      <c r="I198">
        <v>2000</v>
      </c>
      <c r="J198" s="1">
        <v>36732</v>
      </c>
      <c r="K198" t="s">
        <v>1495</v>
      </c>
      <c r="M198" t="s">
        <v>1496</v>
      </c>
    </row>
    <row r="199" spans="1:13" hidden="1" x14ac:dyDescent="0.6">
      <c r="A199" t="s">
        <v>5064</v>
      </c>
      <c r="B199" t="s">
        <v>13257</v>
      </c>
      <c r="C199">
        <v>11020411</v>
      </c>
      <c r="D199" t="s">
        <v>5151</v>
      </c>
      <c r="E199" t="s">
        <v>1519</v>
      </c>
      <c r="F199" t="s">
        <v>1520</v>
      </c>
      <c r="G199" t="s">
        <v>368</v>
      </c>
      <c r="H199" t="s">
        <v>39</v>
      </c>
      <c r="I199">
        <v>2000</v>
      </c>
      <c r="J199" s="1">
        <v>36805</v>
      </c>
      <c r="M199" t="s">
        <v>1521</v>
      </c>
    </row>
    <row r="200" spans="1:13" hidden="1" x14ac:dyDescent="0.6">
      <c r="B200">
        <v>1</v>
      </c>
      <c r="C200">
        <v>10883187</v>
      </c>
      <c r="D200" t="s">
        <v>2171</v>
      </c>
      <c r="E200" t="s">
        <v>2172</v>
      </c>
      <c r="F200" t="s">
        <v>2173</v>
      </c>
      <c r="G200" t="s">
        <v>2174</v>
      </c>
      <c r="H200" t="s">
        <v>2175</v>
      </c>
      <c r="I200">
        <v>2000</v>
      </c>
      <c r="J200" s="1">
        <v>36714</v>
      </c>
    </row>
    <row r="201" spans="1:13" hidden="1" x14ac:dyDescent="0.6">
      <c r="B201">
        <v>2</v>
      </c>
      <c r="C201">
        <v>11090470</v>
      </c>
      <c r="D201" t="s">
        <v>2386</v>
      </c>
      <c r="E201" t="s">
        <v>2387</v>
      </c>
      <c r="F201" t="s">
        <v>2388</v>
      </c>
      <c r="G201" t="s">
        <v>2389</v>
      </c>
      <c r="H201" t="s">
        <v>171</v>
      </c>
      <c r="I201">
        <v>2000</v>
      </c>
      <c r="J201" s="1">
        <v>36855</v>
      </c>
      <c r="K201" t="s">
        <v>2390</v>
      </c>
      <c r="M201" t="s">
        <v>2391</v>
      </c>
    </row>
    <row r="202" spans="1:13" hidden="1" x14ac:dyDescent="0.6">
      <c r="B202">
        <v>2</v>
      </c>
      <c r="C202">
        <v>11092291</v>
      </c>
      <c r="D202" t="s">
        <v>3087</v>
      </c>
      <c r="E202" t="s">
        <v>3088</v>
      </c>
      <c r="F202" t="s">
        <v>3089</v>
      </c>
      <c r="G202" t="s">
        <v>3090</v>
      </c>
      <c r="H202" t="s">
        <v>2083</v>
      </c>
      <c r="I202">
        <v>2000</v>
      </c>
      <c r="J202" s="1">
        <v>36855</v>
      </c>
      <c r="M202" t="s">
        <v>3091</v>
      </c>
    </row>
    <row r="203" spans="1:13" hidden="1" x14ac:dyDescent="0.6">
      <c r="B203">
        <v>2</v>
      </c>
      <c r="C203">
        <v>10966957</v>
      </c>
      <c r="D203" t="s">
        <v>3117</v>
      </c>
      <c r="E203" t="s">
        <v>3118</v>
      </c>
      <c r="F203" t="s">
        <v>3119</v>
      </c>
      <c r="G203" t="s">
        <v>3120</v>
      </c>
      <c r="H203" t="s">
        <v>171</v>
      </c>
      <c r="I203">
        <v>2000</v>
      </c>
      <c r="J203" s="1">
        <v>36770</v>
      </c>
      <c r="K203" t="s">
        <v>3121</v>
      </c>
      <c r="M203" t="s">
        <v>3122</v>
      </c>
    </row>
    <row r="204" spans="1:13" hidden="1" x14ac:dyDescent="0.6">
      <c r="B204">
        <v>2</v>
      </c>
      <c r="C204">
        <v>10943671</v>
      </c>
      <c r="D204" t="s">
        <v>3401</v>
      </c>
      <c r="E204" t="s">
        <v>3402</v>
      </c>
      <c r="F204" t="s">
        <v>3403</v>
      </c>
      <c r="G204" t="s">
        <v>3404</v>
      </c>
      <c r="H204" t="s">
        <v>1203</v>
      </c>
      <c r="I204">
        <v>2000</v>
      </c>
      <c r="J204" s="1">
        <v>36754</v>
      </c>
      <c r="M204" t="s">
        <v>3405</v>
      </c>
    </row>
    <row r="205" spans="1:13" hidden="1" x14ac:dyDescent="0.6">
      <c r="B205">
        <v>1</v>
      </c>
      <c r="C205">
        <v>10958763</v>
      </c>
      <c r="D205" t="s">
        <v>3519</v>
      </c>
      <c r="E205" t="s">
        <v>3520</v>
      </c>
      <c r="F205" t="s">
        <v>3521</v>
      </c>
      <c r="G205" t="s">
        <v>3522</v>
      </c>
      <c r="H205" t="s">
        <v>3523</v>
      </c>
      <c r="I205">
        <v>2000</v>
      </c>
      <c r="J205" s="1">
        <v>36764</v>
      </c>
      <c r="K205" t="s">
        <v>3524</v>
      </c>
      <c r="M205" t="s">
        <v>3525</v>
      </c>
    </row>
    <row r="206" spans="1:13" hidden="1" x14ac:dyDescent="0.6">
      <c r="B206">
        <v>1</v>
      </c>
      <c r="C206">
        <v>10652172</v>
      </c>
      <c r="D206" t="s">
        <v>3624</v>
      </c>
      <c r="E206" t="s">
        <v>3625</v>
      </c>
      <c r="F206" t="s">
        <v>3626</v>
      </c>
      <c r="G206" t="s">
        <v>368</v>
      </c>
      <c r="H206" t="s">
        <v>155</v>
      </c>
      <c r="I206">
        <v>2000</v>
      </c>
      <c r="J206" s="1">
        <v>36554</v>
      </c>
    </row>
    <row r="207" spans="1:13" hidden="1" x14ac:dyDescent="0.6">
      <c r="B207">
        <v>1</v>
      </c>
      <c r="C207">
        <v>10705114</v>
      </c>
      <c r="D207" t="s">
        <v>3656</v>
      </c>
      <c r="E207" t="s">
        <v>3657</v>
      </c>
      <c r="F207" t="s">
        <v>3658</v>
      </c>
      <c r="G207" t="s">
        <v>3659</v>
      </c>
      <c r="H207" t="s">
        <v>1677</v>
      </c>
      <c r="I207">
        <v>2000</v>
      </c>
      <c r="J207" s="1">
        <v>36593</v>
      </c>
    </row>
    <row r="208" spans="1:13" hidden="1" x14ac:dyDescent="0.6">
      <c r="B208">
        <v>2</v>
      </c>
      <c r="C208">
        <v>10845009</v>
      </c>
      <c r="D208" t="s">
        <v>3815</v>
      </c>
      <c r="E208" t="s">
        <v>3816</v>
      </c>
      <c r="F208" t="s">
        <v>3817</v>
      </c>
      <c r="G208" t="s">
        <v>3818</v>
      </c>
      <c r="H208" t="s">
        <v>615</v>
      </c>
      <c r="I208">
        <v>2000</v>
      </c>
      <c r="J208" s="1">
        <v>36686</v>
      </c>
      <c r="M208" t="s">
        <v>3819</v>
      </c>
    </row>
    <row r="209" spans="1:13" hidden="1" x14ac:dyDescent="0.6">
      <c r="B209">
        <v>1</v>
      </c>
      <c r="C209">
        <v>10730228</v>
      </c>
      <c r="D209" t="s">
        <v>3820</v>
      </c>
      <c r="E209" t="s">
        <v>3821</v>
      </c>
      <c r="F209" t="s">
        <v>3822</v>
      </c>
      <c r="G209" t="s">
        <v>3823</v>
      </c>
      <c r="H209" t="s">
        <v>137</v>
      </c>
      <c r="I209">
        <v>2000</v>
      </c>
      <c r="J209" s="1">
        <v>36609</v>
      </c>
      <c r="M209" t="s">
        <v>3824</v>
      </c>
    </row>
    <row r="210" spans="1:13" hidden="1" x14ac:dyDescent="0.6">
      <c r="B210" t="s">
        <v>5019</v>
      </c>
      <c r="C210">
        <v>11126088</v>
      </c>
      <c r="D210" t="s">
        <v>3836</v>
      </c>
      <c r="E210" t="s">
        <v>2626</v>
      </c>
      <c r="F210" t="s">
        <v>3837</v>
      </c>
      <c r="G210" t="s">
        <v>2628</v>
      </c>
      <c r="H210" t="s">
        <v>3838</v>
      </c>
      <c r="I210">
        <v>2000</v>
      </c>
      <c r="J210" s="1">
        <v>36889</v>
      </c>
    </row>
    <row r="211" spans="1:13" hidden="1" x14ac:dyDescent="0.6">
      <c r="B211">
        <v>2</v>
      </c>
      <c r="C211">
        <v>11137687</v>
      </c>
      <c r="D211" t="s">
        <v>3862</v>
      </c>
      <c r="E211" t="s">
        <v>3863</v>
      </c>
      <c r="F211" t="s">
        <v>3864</v>
      </c>
      <c r="G211" t="s">
        <v>3865</v>
      </c>
      <c r="H211" t="s">
        <v>3866</v>
      </c>
      <c r="I211">
        <v>2000</v>
      </c>
      <c r="J211" s="1">
        <v>36895</v>
      </c>
      <c r="M211" t="s">
        <v>3867</v>
      </c>
    </row>
    <row r="212" spans="1:13" hidden="1" x14ac:dyDescent="0.6">
      <c r="B212">
        <v>2</v>
      </c>
      <c r="C212">
        <v>10902419</v>
      </c>
      <c r="D212" t="s">
        <v>4044</v>
      </c>
      <c r="E212" t="s">
        <v>4045</v>
      </c>
      <c r="F212" t="s">
        <v>4046</v>
      </c>
      <c r="G212" t="s">
        <v>4047</v>
      </c>
      <c r="H212" t="s">
        <v>4048</v>
      </c>
      <c r="I212">
        <v>2000</v>
      </c>
      <c r="J212" s="1">
        <v>36728</v>
      </c>
    </row>
    <row r="213" spans="1:13" hidden="1" x14ac:dyDescent="0.6">
      <c r="B213">
        <v>1</v>
      </c>
      <c r="C213">
        <v>10812328</v>
      </c>
      <c r="D213" t="s">
        <v>4341</v>
      </c>
      <c r="E213" t="s">
        <v>4342</v>
      </c>
      <c r="F213" t="s">
        <v>4343</v>
      </c>
      <c r="G213" t="s">
        <v>1827</v>
      </c>
      <c r="H213" t="s">
        <v>3056</v>
      </c>
      <c r="I213">
        <v>2000</v>
      </c>
      <c r="J213" s="1">
        <v>36663</v>
      </c>
      <c r="M213" t="s">
        <v>4344</v>
      </c>
    </row>
    <row r="214" spans="1:13" hidden="1" x14ac:dyDescent="0.6">
      <c r="B214">
        <v>1</v>
      </c>
      <c r="C214">
        <v>10897343</v>
      </c>
      <c r="D214" t="s">
        <v>4664</v>
      </c>
      <c r="E214" t="s">
        <v>4665</v>
      </c>
      <c r="F214" t="s">
        <v>4666</v>
      </c>
      <c r="G214" t="s">
        <v>4667</v>
      </c>
      <c r="H214" t="s">
        <v>4088</v>
      </c>
      <c r="I214">
        <v>2000</v>
      </c>
      <c r="J214" s="1">
        <v>36725</v>
      </c>
    </row>
    <row r="215" spans="1:13" hidden="1" x14ac:dyDescent="0.6">
      <c r="B215">
        <v>1</v>
      </c>
      <c r="C215">
        <v>11124294</v>
      </c>
      <c r="D215" t="s">
        <v>4805</v>
      </c>
      <c r="E215" t="s">
        <v>4806</v>
      </c>
      <c r="F215" t="s">
        <v>4807</v>
      </c>
      <c r="G215" t="s">
        <v>2753</v>
      </c>
      <c r="H215" t="s">
        <v>39</v>
      </c>
      <c r="I215">
        <v>2000</v>
      </c>
      <c r="J215" s="1">
        <v>36882</v>
      </c>
      <c r="M215" t="s">
        <v>4808</v>
      </c>
    </row>
    <row r="216" spans="1:13" hidden="1" x14ac:dyDescent="0.6">
      <c r="B216">
        <v>1</v>
      </c>
      <c r="C216">
        <v>11022152</v>
      </c>
      <c r="D216" t="s">
        <v>4983</v>
      </c>
      <c r="E216" t="s">
        <v>4984</v>
      </c>
      <c r="F216" t="s">
        <v>4985</v>
      </c>
      <c r="G216" t="s">
        <v>4986</v>
      </c>
      <c r="H216" t="s">
        <v>4987</v>
      </c>
      <c r="I216">
        <v>2000</v>
      </c>
      <c r="J216" s="1">
        <v>36806</v>
      </c>
    </row>
    <row r="217" spans="1:13" hidden="1" x14ac:dyDescent="0.6">
      <c r="B217">
        <v>2</v>
      </c>
      <c r="C217">
        <v>11297486</v>
      </c>
      <c r="D217" t="s">
        <v>267</v>
      </c>
      <c r="E217" t="s">
        <v>268</v>
      </c>
      <c r="F217" t="s">
        <v>269</v>
      </c>
      <c r="G217" t="s">
        <v>270</v>
      </c>
      <c r="H217" t="s">
        <v>77</v>
      </c>
      <c r="I217">
        <v>2001</v>
      </c>
      <c r="J217" s="1">
        <v>36993</v>
      </c>
      <c r="M217" t="s">
        <v>271</v>
      </c>
    </row>
    <row r="218" spans="1:13" hidden="1" x14ac:dyDescent="0.6">
      <c r="A218" t="s">
        <v>5062</v>
      </c>
      <c r="B218" t="s">
        <v>13257</v>
      </c>
      <c r="C218">
        <v>11527936</v>
      </c>
      <c r="D218" t="s">
        <v>5067</v>
      </c>
      <c r="E218" t="s">
        <v>468</v>
      </c>
      <c r="F218" t="s">
        <v>469</v>
      </c>
      <c r="G218" t="s">
        <v>449</v>
      </c>
      <c r="H218" t="s">
        <v>228</v>
      </c>
      <c r="I218">
        <v>2001</v>
      </c>
      <c r="J218" s="1">
        <v>37134</v>
      </c>
    </row>
    <row r="219" spans="1:13" hidden="1" x14ac:dyDescent="0.6">
      <c r="A219" t="s">
        <v>13222</v>
      </c>
      <c r="B219" t="s">
        <v>13257</v>
      </c>
      <c r="C219">
        <v>11594944</v>
      </c>
      <c r="D219" t="s">
        <v>550</v>
      </c>
      <c r="E219" t="s">
        <v>13344</v>
      </c>
      <c r="F219" t="s">
        <v>551</v>
      </c>
      <c r="G219" t="s">
        <v>552</v>
      </c>
      <c r="H219" t="s">
        <v>44</v>
      </c>
      <c r="I219">
        <v>2001</v>
      </c>
      <c r="J219" s="1">
        <v>37187</v>
      </c>
      <c r="M219" t="s">
        <v>553</v>
      </c>
    </row>
    <row r="220" spans="1:13" x14ac:dyDescent="0.6">
      <c r="A220" t="s">
        <v>6304</v>
      </c>
      <c r="B220" t="s">
        <v>13262</v>
      </c>
      <c r="C220" s="3">
        <v>11567955</v>
      </c>
      <c r="D220" t="s">
        <v>5036</v>
      </c>
      <c r="E220" t="s">
        <v>13345</v>
      </c>
      <c r="F220" t="s">
        <v>726</v>
      </c>
      <c r="G220" t="s">
        <v>727</v>
      </c>
      <c r="H220" t="s">
        <v>171</v>
      </c>
      <c r="I220">
        <v>2001</v>
      </c>
      <c r="J220" s="1">
        <v>37159</v>
      </c>
      <c r="K220" t="s">
        <v>728</v>
      </c>
      <c r="M220" t="s">
        <v>729</v>
      </c>
    </row>
    <row r="221" spans="1:13" hidden="1" x14ac:dyDescent="0.6">
      <c r="A221" t="s">
        <v>5064</v>
      </c>
      <c r="B221" t="s">
        <v>13257</v>
      </c>
      <c r="C221">
        <v>11471093</v>
      </c>
      <c r="D221" t="s">
        <v>962</v>
      </c>
      <c r="E221" t="s">
        <v>963</v>
      </c>
      <c r="F221" t="s">
        <v>964</v>
      </c>
      <c r="G221" t="s">
        <v>368</v>
      </c>
      <c r="H221" t="s">
        <v>155</v>
      </c>
      <c r="I221">
        <v>2001</v>
      </c>
      <c r="J221" s="1">
        <v>37099</v>
      </c>
      <c r="M221" t="s">
        <v>965</v>
      </c>
    </row>
    <row r="222" spans="1:13" hidden="1" x14ac:dyDescent="0.6">
      <c r="B222">
        <v>2</v>
      </c>
      <c r="C222">
        <v>11555073</v>
      </c>
      <c r="D222" t="s">
        <v>980</v>
      </c>
      <c r="E222" t="s">
        <v>981</v>
      </c>
      <c r="F222" t="s">
        <v>982</v>
      </c>
      <c r="G222" t="s">
        <v>983</v>
      </c>
      <c r="H222" t="s">
        <v>984</v>
      </c>
      <c r="I222">
        <v>2001</v>
      </c>
      <c r="J222" s="1">
        <v>37148</v>
      </c>
      <c r="M222" t="s">
        <v>985</v>
      </c>
    </row>
    <row r="223" spans="1:13" x14ac:dyDescent="0.6">
      <c r="A223" t="s">
        <v>5125</v>
      </c>
      <c r="B223" t="s">
        <v>13262</v>
      </c>
      <c r="C223" s="2">
        <v>11594945</v>
      </c>
      <c r="D223" t="s">
        <v>5124</v>
      </c>
      <c r="E223" t="s">
        <v>13347</v>
      </c>
      <c r="F223" t="s">
        <v>1141</v>
      </c>
      <c r="G223" t="s">
        <v>765</v>
      </c>
      <c r="H223" t="s">
        <v>44</v>
      </c>
      <c r="I223">
        <v>2001</v>
      </c>
      <c r="J223" s="1">
        <v>37187</v>
      </c>
      <c r="M223" t="s">
        <v>1142</v>
      </c>
    </row>
    <row r="224" spans="1:13" hidden="1" x14ac:dyDescent="0.6">
      <c r="B224" t="s">
        <v>5020</v>
      </c>
      <c r="C224">
        <v>11581068</v>
      </c>
      <c r="D224" t="s">
        <v>1218</v>
      </c>
      <c r="E224" t="s">
        <v>1219</v>
      </c>
      <c r="F224" t="s">
        <v>1220</v>
      </c>
      <c r="G224" t="s">
        <v>1221</v>
      </c>
      <c r="H224" t="s">
        <v>77</v>
      </c>
      <c r="I224">
        <v>2001</v>
      </c>
      <c r="J224" s="1">
        <v>37167</v>
      </c>
      <c r="M224" t="s">
        <v>1222</v>
      </c>
    </row>
    <row r="225" spans="1:13" hidden="1" x14ac:dyDescent="0.6">
      <c r="B225">
        <v>2</v>
      </c>
      <c r="C225">
        <v>11545630</v>
      </c>
      <c r="D225" t="s">
        <v>1229</v>
      </c>
      <c r="E225" t="s">
        <v>1230</v>
      </c>
      <c r="F225" t="s">
        <v>1231</v>
      </c>
      <c r="G225" t="s">
        <v>1232</v>
      </c>
      <c r="H225" t="s">
        <v>44</v>
      </c>
      <c r="I225">
        <v>2001</v>
      </c>
      <c r="J225" s="1">
        <v>37161</v>
      </c>
      <c r="K225" t="s">
        <v>1233</v>
      </c>
      <c r="L225" t="s">
        <v>1234</v>
      </c>
      <c r="M225" t="s">
        <v>1235</v>
      </c>
    </row>
    <row r="226" spans="1:13" hidden="1" x14ac:dyDescent="0.6">
      <c r="B226">
        <v>2</v>
      </c>
      <c r="C226">
        <v>11494688</v>
      </c>
      <c r="D226" t="s">
        <v>1386</v>
      </c>
      <c r="E226" t="s">
        <v>1387</v>
      </c>
      <c r="F226" t="s">
        <v>1388</v>
      </c>
      <c r="G226" t="s">
        <v>1389</v>
      </c>
      <c r="H226" t="s">
        <v>1390</v>
      </c>
      <c r="I226">
        <v>2001</v>
      </c>
      <c r="J226" s="1">
        <v>37113</v>
      </c>
    </row>
    <row r="227" spans="1:13" hidden="1" x14ac:dyDescent="0.6">
      <c r="A227" t="s">
        <v>5113</v>
      </c>
      <c r="B227" t="s">
        <v>13257</v>
      </c>
      <c r="C227">
        <v>11471092</v>
      </c>
      <c r="D227" t="s">
        <v>1435</v>
      </c>
      <c r="E227" t="s">
        <v>1436</v>
      </c>
      <c r="F227" t="s">
        <v>1437</v>
      </c>
      <c r="G227" t="s">
        <v>765</v>
      </c>
      <c r="H227" t="s">
        <v>155</v>
      </c>
      <c r="I227">
        <v>2001</v>
      </c>
      <c r="J227" s="1">
        <v>37099</v>
      </c>
      <c r="M227" t="s">
        <v>1438</v>
      </c>
    </row>
    <row r="228" spans="1:13" hidden="1" x14ac:dyDescent="0.6">
      <c r="B228">
        <v>2</v>
      </c>
      <c r="C228">
        <v>11734515</v>
      </c>
      <c r="D228" t="s">
        <v>1640</v>
      </c>
      <c r="E228" t="s">
        <v>1641</v>
      </c>
      <c r="F228" t="s">
        <v>1642</v>
      </c>
      <c r="G228" t="s">
        <v>1643</v>
      </c>
      <c r="H228" t="s">
        <v>171</v>
      </c>
      <c r="I228">
        <v>2001</v>
      </c>
      <c r="J228" s="1">
        <v>37231</v>
      </c>
      <c r="K228" t="s">
        <v>1644</v>
      </c>
      <c r="M228" t="s">
        <v>1645</v>
      </c>
    </row>
    <row r="229" spans="1:13" hidden="1" x14ac:dyDescent="0.6">
      <c r="A229" t="s">
        <v>5064</v>
      </c>
      <c r="B229" t="s">
        <v>13257</v>
      </c>
      <c r="C229">
        <v>11438075</v>
      </c>
      <c r="D229" t="s">
        <v>5161</v>
      </c>
      <c r="E229" t="s">
        <v>1689</v>
      </c>
      <c r="F229" t="s">
        <v>1690</v>
      </c>
      <c r="G229" t="s">
        <v>38</v>
      </c>
      <c r="H229" t="s">
        <v>39</v>
      </c>
      <c r="I229">
        <v>2001</v>
      </c>
      <c r="J229" s="1">
        <v>37077</v>
      </c>
      <c r="M229" t="s">
        <v>1691</v>
      </c>
    </row>
    <row r="230" spans="1:13" hidden="1" x14ac:dyDescent="0.6">
      <c r="B230" t="s">
        <v>5019</v>
      </c>
      <c r="C230">
        <v>11733284</v>
      </c>
      <c r="D230" t="s">
        <v>1719</v>
      </c>
      <c r="E230" t="s">
        <v>1720</v>
      </c>
      <c r="F230" t="s">
        <v>1721</v>
      </c>
      <c r="G230" t="s">
        <v>871</v>
      </c>
      <c r="H230" t="s">
        <v>77</v>
      </c>
      <c r="I230">
        <v>2001</v>
      </c>
      <c r="J230" s="1">
        <v>37231</v>
      </c>
      <c r="M230" t="s">
        <v>1722</v>
      </c>
    </row>
    <row r="231" spans="1:13" hidden="1" x14ac:dyDescent="0.6">
      <c r="B231">
        <v>2</v>
      </c>
      <c r="C231">
        <v>11735796</v>
      </c>
      <c r="D231" t="s">
        <v>1735</v>
      </c>
      <c r="E231" t="s">
        <v>1736</v>
      </c>
      <c r="F231" t="s">
        <v>1737</v>
      </c>
      <c r="G231" t="s">
        <v>1738</v>
      </c>
      <c r="H231" t="s">
        <v>44</v>
      </c>
      <c r="I231">
        <v>2001</v>
      </c>
      <c r="J231" s="1">
        <v>37251</v>
      </c>
      <c r="M231" t="s">
        <v>1739</v>
      </c>
    </row>
    <row r="232" spans="1:13" hidden="1" x14ac:dyDescent="0.6">
      <c r="A232" t="s">
        <v>5064</v>
      </c>
      <c r="B232" t="s">
        <v>13257</v>
      </c>
      <c r="C232">
        <v>11476699</v>
      </c>
      <c r="D232" t="s">
        <v>5165</v>
      </c>
      <c r="E232" t="s">
        <v>1821</v>
      </c>
      <c r="F232" t="s">
        <v>1822</v>
      </c>
      <c r="G232" t="s">
        <v>339</v>
      </c>
      <c r="H232" t="s">
        <v>39</v>
      </c>
      <c r="I232">
        <v>2001</v>
      </c>
      <c r="J232" s="1">
        <v>37103</v>
      </c>
      <c r="M232" t="s">
        <v>1823</v>
      </c>
    </row>
    <row r="233" spans="1:13" hidden="1" x14ac:dyDescent="0.6">
      <c r="B233">
        <v>1</v>
      </c>
      <c r="C233">
        <v>11240465</v>
      </c>
      <c r="D233" t="s">
        <v>2103</v>
      </c>
      <c r="E233" t="s">
        <v>2104</v>
      </c>
      <c r="F233" t="s">
        <v>2105</v>
      </c>
      <c r="G233" t="s">
        <v>2106</v>
      </c>
      <c r="H233" t="s">
        <v>1677</v>
      </c>
      <c r="I233">
        <v>2001</v>
      </c>
      <c r="J233" s="1">
        <v>36960</v>
      </c>
    </row>
    <row r="234" spans="1:13" hidden="1" x14ac:dyDescent="0.6">
      <c r="B234" t="s">
        <v>5019</v>
      </c>
      <c r="C234">
        <v>11804245</v>
      </c>
      <c r="D234" t="s">
        <v>2271</v>
      </c>
      <c r="E234" t="s">
        <v>2272</v>
      </c>
      <c r="F234" t="s">
        <v>2273</v>
      </c>
      <c r="G234" t="s">
        <v>2274</v>
      </c>
      <c r="H234" t="s">
        <v>2275</v>
      </c>
      <c r="I234">
        <v>2001</v>
      </c>
      <c r="J234" s="1">
        <v>37280</v>
      </c>
    </row>
    <row r="235" spans="1:13" hidden="1" x14ac:dyDescent="0.6">
      <c r="B235" t="s">
        <v>5021</v>
      </c>
      <c r="C235">
        <v>11399447</v>
      </c>
      <c r="D235" t="s">
        <v>2466</v>
      </c>
      <c r="E235" t="s">
        <v>2467</v>
      </c>
      <c r="F235" t="s">
        <v>2468</v>
      </c>
      <c r="G235" t="s">
        <v>895</v>
      </c>
      <c r="H235" t="s">
        <v>1240</v>
      </c>
      <c r="I235">
        <v>2001</v>
      </c>
      <c r="J235" s="1">
        <v>37054</v>
      </c>
      <c r="M235" t="s">
        <v>2469</v>
      </c>
    </row>
    <row r="236" spans="1:13" hidden="1" x14ac:dyDescent="0.6">
      <c r="B236">
        <v>2</v>
      </c>
      <c r="C236">
        <v>11371492</v>
      </c>
      <c r="D236" t="s">
        <v>2724</v>
      </c>
      <c r="E236" t="s">
        <v>2725</v>
      </c>
      <c r="F236" t="s">
        <v>2726</v>
      </c>
      <c r="G236" t="s">
        <v>2727</v>
      </c>
      <c r="H236" t="s">
        <v>171</v>
      </c>
      <c r="I236">
        <v>2001</v>
      </c>
      <c r="J236" s="1">
        <v>37035</v>
      </c>
      <c r="K236" t="s">
        <v>2728</v>
      </c>
      <c r="M236" t="s">
        <v>2729</v>
      </c>
    </row>
    <row r="237" spans="1:13" hidden="1" x14ac:dyDescent="0.6">
      <c r="B237" t="s">
        <v>5135</v>
      </c>
      <c r="C237">
        <v>11892440</v>
      </c>
      <c r="D237" t="s">
        <v>3092</v>
      </c>
      <c r="E237" t="s">
        <v>3093</v>
      </c>
      <c r="F237" t="s">
        <v>3094</v>
      </c>
      <c r="G237" t="s">
        <v>3095</v>
      </c>
      <c r="H237" t="s">
        <v>3096</v>
      </c>
      <c r="I237">
        <v>2001</v>
      </c>
      <c r="J237" s="1">
        <v>37330</v>
      </c>
    </row>
    <row r="238" spans="1:13" hidden="1" x14ac:dyDescent="0.6">
      <c r="A238" t="s">
        <v>13261</v>
      </c>
      <c r="B238" t="s">
        <v>13257</v>
      </c>
      <c r="C238">
        <v>11157315</v>
      </c>
      <c r="D238" t="s">
        <v>3145</v>
      </c>
      <c r="E238" t="s">
        <v>3146</v>
      </c>
      <c r="F238" t="s">
        <v>3147</v>
      </c>
      <c r="G238" t="s">
        <v>895</v>
      </c>
      <c r="H238" t="s">
        <v>438</v>
      </c>
      <c r="I238">
        <v>2001</v>
      </c>
      <c r="J238" s="1">
        <v>36929</v>
      </c>
      <c r="M238" t="s">
        <v>3148</v>
      </c>
    </row>
    <row r="239" spans="1:13" hidden="1" x14ac:dyDescent="0.6">
      <c r="B239" t="s">
        <v>5020</v>
      </c>
      <c r="C239">
        <v>11483080</v>
      </c>
      <c r="D239" t="s">
        <v>3149</v>
      </c>
      <c r="E239" t="s">
        <v>3150</v>
      </c>
      <c r="F239" t="s">
        <v>3151</v>
      </c>
      <c r="G239" t="s">
        <v>1010</v>
      </c>
      <c r="H239" t="s">
        <v>44</v>
      </c>
      <c r="I239">
        <v>2001</v>
      </c>
      <c r="J239" s="1">
        <v>37117</v>
      </c>
      <c r="M239" t="s">
        <v>3152</v>
      </c>
    </row>
    <row r="240" spans="1:13" hidden="1" x14ac:dyDescent="0.6">
      <c r="A240" t="s">
        <v>5195</v>
      </c>
      <c r="B240">
        <v>2</v>
      </c>
      <c r="C240">
        <v>11594942</v>
      </c>
      <c r="D240" t="s">
        <v>3913</v>
      </c>
      <c r="E240" t="s">
        <v>3356</v>
      </c>
      <c r="F240" t="s">
        <v>3914</v>
      </c>
      <c r="G240" t="s">
        <v>3358</v>
      </c>
      <c r="H240" t="s">
        <v>44</v>
      </c>
      <c r="I240">
        <v>2001</v>
      </c>
      <c r="J240" s="1">
        <v>37187</v>
      </c>
      <c r="K240" t="s">
        <v>3915</v>
      </c>
      <c r="L240" t="s">
        <v>3916</v>
      </c>
      <c r="M240" t="s">
        <v>3917</v>
      </c>
    </row>
    <row r="241" spans="1:13" hidden="1" x14ac:dyDescent="0.6">
      <c r="B241">
        <v>1</v>
      </c>
      <c r="C241">
        <v>11321137</v>
      </c>
      <c r="D241" t="s">
        <v>4059</v>
      </c>
      <c r="E241" t="s">
        <v>4060</v>
      </c>
      <c r="F241" t="s">
        <v>4061</v>
      </c>
      <c r="G241" t="s">
        <v>4062</v>
      </c>
      <c r="H241" t="s">
        <v>310</v>
      </c>
      <c r="I241">
        <v>2001</v>
      </c>
      <c r="J241" s="1">
        <v>37007</v>
      </c>
      <c r="M241" t="s">
        <v>4063</v>
      </c>
    </row>
    <row r="242" spans="1:13" hidden="1" x14ac:dyDescent="0.6">
      <c r="B242">
        <v>2</v>
      </c>
      <c r="C242">
        <v>11730667</v>
      </c>
      <c r="D242" t="s">
        <v>4253</v>
      </c>
      <c r="E242" t="s">
        <v>4254</v>
      </c>
      <c r="F242" t="s">
        <v>4255</v>
      </c>
      <c r="G242" t="s">
        <v>4256</v>
      </c>
      <c r="H242" t="s">
        <v>39</v>
      </c>
      <c r="I242">
        <v>2001</v>
      </c>
      <c r="J242" s="1">
        <v>37229</v>
      </c>
    </row>
    <row r="243" spans="1:13" hidden="1" x14ac:dyDescent="0.6">
      <c r="B243">
        <v>1</v>
      </c>
      <c r="C243">
        <v>11509429</v>
      </c>
      <c r="D243" t="s">
        <v>4268</v>
      </c>
      <c r="E243" t="s">
        <v>4269</v>
      </c>
      <c r="F243" t="s">
        <v>4270</v>
      </c>
      <c r="G243" t="s">
        <v>4271</v>
      </c>
      <c r="H243" t="s">
        <v>1064</v>
      </c>
      <c r="I243">
        <v>2001</v>
      </c>
      <c r="J243" s="1">
        <v>37121</v>
      </c>
      <c r="K243" t="s">
        <v>4272</v>
      </c>
      <c r="M243" t="s">
        <v>4273</v>
      </c>
    </row>
    <row r="244" spans="1:13" hidden="1" x14ac:dyDescent="0.6">
      <c r="B244" t="s">
        <v>5019</v>
      </c>
      <c r="C244">
        <v>11702977</v>
      </c>
      <c r="D244" t="s">
        <v>4280</v>
      </c>
      <c r="E244" t="s">
        <v>4281</v>
      </c>
      <c r="F244" t="s">
        <v>4282</v>
      </c>
      <c r="G244" t="s">
        <v>4283</v>
      </c>
      <c r="H244" t="s">
        <v>615</v>
      </c>
      <c r="I244">
        <v>2001</v>
      </c>
      <c r="J244" s="1">
        <v>37208</v>
      </c>
      <c r="M244" t="s">
        <v>4284</v>
      </c>
    </row>
    <row r="245" spans="1:13" hidden="1" x14ac:dyDescent="0.6">
      <c r="B245">
        <v>2</v>
      </c>
      <c r="C245">
        <v>12061304</v>
      </c>
      <c r="D245" t="s">
        <v>64</v>
      </c>
      <c r="E245" t="s">
        <v>65</v>
      </c>
      <c r="F245" t="s">
        <v>66</v>
      </c>
      <c r="G245" t="s">
        <v>67</v>
      </c>
      <c r="H245" t="s">
        <v>68</v>
      </c>
      <c r="I245">
        <v>2002</v>
      </c>
      <c r="J245" s="1">
        <v>37421</v>
      </c>
    </row>
    <row r="246" spans="1:13" hidden="1" x14ac:dyDescent="0.6">
      <c r="B246">
        <v>2</v>
      </c>
      <c r="C246">
        <v>11950377</v>
      </c>
      <c r="D246" t="s">
        <v>85</v>
      </c>
      <c r="E246" t="s">
        <v>86</v>
      </c>
      <c r="F246" t="s">
        <v>87</v>
      </c>
      <c r="G246" t="s">
        <v>88</v>
      </c>
      <c r="H246" t="s">
        <v>89</v>
      </c>
      <c r="I246">
        <v>2002</v>
      </c>
      <c r="J246" s="1">
        <v>37359</v>
      </c>
      <c r="M246" t="s">
        <v>90</v>
      </c>
    </row>
    <row r="247" spans="1:13" hidden="1" x14ac:dyDescent="0.6">
      <c r="B247">
        <v>2</v>
      </c>
      <c r="C247">
        <v>12190777</v>
      </c>
      <c r="D247" t="s">
        <v>484</v>
      </c>
      <c r="E247" t="s">
        <v>485</v>
      </c>
      <c r="F247" t="s">
        <v>486</v>
      </c>
      <c r="G247" t="s">
        <v>487</v>
      </c>
      <c r="H247" t="s">
        <v>251</v>
      </c>
      <c r="I247">
        <v>2002</v>
      </c>
      <c r="J247" s="1">
        <v>37491</v>
      </c>
      <c r="M247" t="s">
        <v>488</v>
      </c>
    </row>
    <row r="248" spans="1:13" x14ac:dyDescent="0.6">
      <c r="A248" t="s">
        <v>5023</v>
      </c>
      <c r="B248" t="s">
        <v>13263</v>
      </c>
      <c r="C248" s="2">
        <v>12045049</v>
      </c>
      <c r="D248" t="s">
        <v>5076</v>
      </c>
      <c r="E248" t="s">
        <v>13349</v>
      </c>
      <c r="F248" t="s">
        <v>525</v>
      </c>
      <c r="G248" t="s">
        <v>114</v>
      </c>
      <c r="H248" t="s">
        <v>77</v>
      </c>
      <c r="I248">
        <v>2002</v>
      </c>
      <c r="J248" s="1">
        <v>37412</v>
      </c>
      <c r="M248" t="s">
        <v>526</v>
      </c>
    </row>
    <row r="249" spans="1:13" hidden="1" x14ac:dyDescent="0.6">
      <c r="B249">
        <v>2</v>
      </c>
      <c r="C249">
        <v>12470750</v>
      </c>
      <c r="D249" t="s">
        <v>851</v>
      </c>
      <c r="E249" t="s">
        <v>852</v>
      </c>
      <c r="F249" t="s">
        <v>853</v>
      </c>
      <c r="G249" t="s">
        <v>219</v>
      </c>
      <c r="H249" t="s">
        <v>39</v>
      </c>
      <c r="I249">
        <v>2002</v>
      </c>
      <c r="J249" s="1">
        <v>37600</v>
      </c>
      <c r="M249" t="s">
        <v>854</v>
      </c>
    </row>
    <row r="250" spans="1:13" hidden="1" x14ac:dyDescent="0.6">
      <c r="A250" t="s">
        <v>5023</v>
      </c>
      <c r="B250" t="s">
        <v>13257</v>
      </c>
      <c r="C250">
        <v>12365915</v>
      </c>
      <c r="D250" t="s">
        <v>913</v>
      </c>
      <c r="E250" t="s">
        <v>914</v>
      </c>
      <c r="F250" t="s">
        <v>915</v>
      </c>
      <c r="G250" t="s">
        <v>114</v>
      </c>
      <c r="H250" t="s">
        <v>44</v>
      </c>
      <c r="I250">
        <v>2002</v>
      </c>
      <c r="J250" s="1">
        <v>37538</v>
      </c>
      <c r="M250" t="s">
        <v>916</v>
      </c>
    </row>
    <row r="251" spans="1:13" hidden="1" x14ac:dyDescent="0.6">
      <c r="B251">
        <v>2</v>
      </c>
      <c r="C251">
        <v>12470752</v>
      </c>
      <c r="D251" t="s">
        <v>938</v>
      </c>
      <c r="E251" t="s">
        <v>939</v>
      </c>
      <c r="F251" t="s">
        <v>940</v>
      </c>
      <c r="G251" t="s">
        <v>941</v>
      </c>
      <c r="H251" t="s">
        <v>39</v>
      </c>
      <c r="I251">
        <v>2002</v>
      </c>
      <c r="J251" s="1">
        <v>37600</v>
      </c>
      <c r="M251" t="s">
        <v>942</v>
      </c>
    </row>
    <row r="252" spans="1:13" hidden="1" x14ac:dyDescent="0.6">
      <c r="B252" t="s">
        <v>5020</v>
      </c>
      <c r="C252">
        <v>12098721</v>
      </c>
      <c r="D252" t="s">
        <v>1061</v>
      </c>
      <c r="E252" t="s">
        <v>1062</v>
      </c>
      <c r="F252" t="s">
        <v>1063</v>
      </c>
      <c r="G252" t="s">
        <v>349</v>
      </c>
      <c r="H252" t="s">
        <v>1064</v>
      </c>
      <c r="I252">
        <v>2002</v>
      </c>
      <c r="J252" s="1">
        <v>37443</v>
      </c>
      <c r="K252" t="s">
        <v>1065</v>
      </c>
      <c r="M252" t="s">
        <v>1066</v>
      </c>
    </row>
    <row r="253" spans="1:13" hidden="1" x14ac:dyDescent="0.6">
      <c r="B253">
        <v>1</v>
      </c>
      <c r="C253">
        <v>11927430</v>
      </c>
      <c r="D253" t="s">
        <v>1136</v>
      </c>
      <c r="E253" t="s">
        <v>1137</v>
      </c>
      <c r="F253" t="s">
        <v>1138</v>
      </c>
      <c r="G253" t="s">
        <v>1139</v>
      </c>
      <c r="H253" t="s">
        <v>77</v>
      </c>
      <c r="I253">
        <v>2002</v>
      </c>
      <c r="J253" s="1">
        <v>37349</v>
      </c>
      <c r="M253" t="s">
        <v>1140</v>
      </c>
    </row>
    <row r="254" spans="1:13" hidden="1" x14ac:dyDescent="0.6">
      <c r="B254">
        <v>1</v>
      </c>
      <c r="C254">
        <v>12149057</v>
      </c>
      <c r="D254" t="s">
        <v>1153</v>
      </c>
      <c r="E254" t="s">
        <v>1154</v>
      </c>
      <c r="F254" t="s">
        <v>1155</v>
      </c>
      <c r="G254" t="s">
        <v>983</v>
      </c>
      <c r="H254" t="s">
        <v>44</v>
      </c>
      <c r="I254">
        <v>2002</v>
      </c>
      <c r="J254" s="1">
        <v>37469</v>
      </c>
      <c r="M254" t="s">
        <v>1156</v>
      </c>
    </row>
    <row r="255" spans="1:13" x14ac:dyDescent="0.6">
      <c r="A255" t="s">
        <v>5064</v>
      </c>
      <c r="B255" t="s">
        <v>13263</v>
      </c>
      <c r="C255" s="2">
        <v>12359593</v>
      </c>
      <c r="D255" t="s">
        <v>5129</v>
      </c>
      <c r="E255" t="s">
        <v>13351</v>
      </c>
      <c r="F255" t="s">
        <v>1197</v>
      </c>
      <c r="G255" t="s">
        <v>38</v>
      </c>
      <c r="H255" t="s">
        <v>77</v>
      </c>
      <c r="I255">
        <v>2002</v>
      </c>
      <c r="J255" s="1">
        <v>37532</v>
      </c>
      <c r="M255" t="s">
        <v>1198</v>
      </c>
    </row>
    <row r="256" spans="1:13" hidden="1" x14ac:dyDescent="0.6">
      <c r="A256" t="s">
        <v>5022</v>
      </c>
      <c r="B256" t="s">
        <v>13257</v>
      </c>
      <c r="C256">
        <v>12466170</v>
      </c>
      <c r="D256" t="s">
        <v>5146</v>
      </c>
      <c r="E256" t="s">
        <v>1413</v>
      </c>
      <c r="F256" t="s">
        <v>1414</v>
      </c>
      <c r="G256" t="s">
        <v>1415</v>
      </c>
      <c r="H256" t="s">
        <v>77</v>
      </c>
      <c r="I256">
        <v>2002</v>
      </c>
      <c r="J256" s="1">
        <v>37596</v>
      </c>
      <c r="M256" t="s">
        <v>1416</v>
      </c>
    </row>
    <row r="257" spans="1:13" hidden="1" x14ac:dyDescent="0.6">
      <c r="B257">
        <v>2</v>
      </c>
      <c r="C257">
        <v>12234882</v>
      </c>
      <c r="D257" t="s">
        <v>1458</v>
      </c>
      <c r="E257" t="s">
        <v>1459</v>
      </c>
      <c r="F257" t="s">
        <v>1460</v>
      </c>
      <c r="G257" t="s">
        <v>1461</v>
      </c>
      <c r="H257" t="s">
        <v>171</v>
      </c>
      <c r="I257">
        <v>2002</v>
      </c>
      <c r="J257" s="1">
        <v>37517</v>
      </c>
      <c r="K257" t="s">
        <v>1462</v>
      </c>
      <c r="M257" t="s">
        <v>1463</v>
      </c>
    </row>
    <row r="258" spans="1:13" hidden="1" x14ac:dyDescent="0.6">
      <c r="A258" t="s">
        <v>5064</v>
      </c>
      <c r="B258" t="s">
        <v>13257</v>
      </c>
      <c r="C258">
        <v>12202504</v>
      </c>
      <c r="D258" t="s">
        <v>1488</v>
      </c>
      <c r="E258" t="s">
        <v>1489</v>
      </c>
      <c r="F258" t="s">
        <v>1490</v>
      </c>
      <c r="G258" t="s">
        <v>219</v>
      </c>
      <c r="H258" t="s">
        <v>228</v>
      </c>
      <c r="I258">
        <v>2002</v>
      </c>
      <c r="J258" s="1">
        <v>37499</v>
      </c>
    </row>
    <row r="259" spans="1:13" hidden="1" x14ac:dyDescent="0.6">
      <c r="B259">
        <v>2</v>
      </c>
      <c r="C259">
        <v>12049577</v>
      </c>
      <c r="D259" t="s">
        <v>1510</v>
      </c>
      <c r="E259" t="s">
        <v>1511</v>
      </c>
      <c r="F259" t="s">
        <v>1512</v>
      </c>
      <c r="G259" t="s">
        <v>1513</v>
      </c>
      <c r="H259" t="s">
        <v>44</v>
      </c>
      <c r="I259">
        <v>2002</v>
      </c>
      <c r="J259" s="1">
        <v>37414</v>
      </c>
      <c r="M259" t="s">
        <v>1514</v>
      </c>
    </row>
    <row r="260" spans="1:13" hidden="1" x14ac:dyDescent="0.6">
      <c r="A260" t="s">
        <v>5022</v>
      </c>
      <c r="B260" t="s">
        <v>13257</v>
      </c>
      <c r="C260">
        <v>12187426</v>
      </c>
      <c r="D260" t="s">
        <v>5152</v>
      </c>
      <c r="E260" t="s">
        <v>1522</v>
      </c>
      <c r="F260" t="s">
        <v>1523</v>
      </c>
      <c r="G260" t="s">
        <v>1524</v>
      </c>
      <c r="H260" t="s">
        <v>155</v>
      </c>
      <c r="I260">
        <v>2002</v>
      </c>
      <c r="J260" s="1">
        <v>37489</v>
      </c>
      <c r="M260" t="s">
        <v>1525</v>
      </c>
    </row>
    <row r="261" spans="1:13" hidden="1" x14ac:dyDescent="0.6">
      <c r="B261">
        <v>2</v>
      </c>
      <c r="C261">
        <v>12219472</v>
      </c>
      <c r="D261" t="s">
        <v>1696</v>
      </c>
      <c r="E261" t="s">
        <v>1697</v>
      </c>
      <c r="F261" t="s">
        <v>1698</v>
      </c>
      <c r="G261" t="s">
        <v>1699</v>
      </c>
      <c r="H261" t="s">
        <v>1700</v>
      </c>
      <c r="I261">
        <v>2002</v>
      </c>
      <c r="J261" s="1">
        <v>37510</v>
      </c>
    </row>
    <row r="262" spans="1:13" hidden="1" x14ac:dyDescent="0.6">
      <c r="A262" t="s">
        <v>5064</v>
      </c>
      <c r="B262" t="s">
        <v>13257</v>
      </c>
      <c r="C262">
        <v>12427071</v>
      </c>
      <c r="D262" t="s">
        <v>5183</v>
      </c>
      <c r="E262" t="s">
        <v>2072</v>
      </c>
      <c r="F262" t="s">
        <v>2073</v>
      </c>
      <c r="G262" t="s">
        <v>38</v>
      </c>
      <c r="H262" t="s">
        <v>44</v>
      </c>
      <c r="I262">
        <v>2002</v>
      </c>
      <c r="J262" s="1">
        <v>37573</v>
      </c>
      <c r="M262" t="s">
        <v>2074</v>
      </c>
    </row>
    <row r="263" spans="1:13" hidden="1" x14ac:dyDescent="0.6">
      <c r="B263">
        <v>1</v>
      </c>
      <c r="C263">
        <v>12414434</v>
      </c>
      <c r="D263" t="s">
        <v>2162</v>
      </c>
      <c r="E263" t="s">
        <v>2163</v>
      </c>
      <c r="F263" t="s">
        <v>2164</v>
      </c>
      <c r="G263" t="s">
        <v>2165</v>
      </c>
      <c r="H263" t="s">
        <v>77</v>
      </c>
      <c r="I263">
        <v>2002</v>
      </c>
      <c r="J263" s="1">
        <v>37565</v>
      </c>
      <c r="M263" t="s">
        <v>2166</v>
      </c>
    </row>
    <row r="264" spans="1:13" hidden="1" x14ac:dyDescent="0.6">
      <c r="B264">
        <v>2</v>
      </c>
      <c r="C264">
        <v>11967733</v>
      </c>
      <c r="D264" t="s">
        <v>2276</v>
      </c>
      <c r="E264" t="s">
        <v>2277</v>
      </c>
      <c r="F264" t="s">
        <v>2278</v>
      </c>
      <c r="G264" t="s">
        <v>2279</v>
      </c>
      <c r="H264" t="s">
        <v>1671</v>
      </c>
      <c r="I264">
        <v>2002</v>
      </c>
      <c r="J264" s="1">
        <v>37369</v>
      </c>
    </row>
    <row r="265" spans="1:13" hidden="1" x14ac:dyDescent="0.6">
      <c r="B265" t="s">
        <v>5020</v>
      </c>
      <c r="C265">
        <v>11860971</v>
      </c>
      <c r="D265" t="s">
        <v>2670</v>
      </c>
      <c r="E265" t="s">
        <v>2671</v>
      </c>
      <c r="F265" t="s">
        <v>2672</v>
      </c>
      <c r="G265" t="s">
        <v>2673</v>
      </c>
      <c r="H265" t="s">
        <v>39</v>
      </c>
      <c r="I265">
        <v>2002</v>
      </c>
      <c r="J265" s="1">
        <v>37315</v>
      </c>
      <c r="M265" t="s">
        <v>2674</v>
      </c>
    </row>
    <row r="266" spans="1:13" hidden="1" x14ac:dyDescent="0.6">
      <c r="B266">
        <v>2</v>
      </c>
      <c r="C266">
        <v>12095810</v>
      </c>
      <c r="D266" t="s">
        <v>2750</v>
      </c>
      <c r="E266" t="s">
        <v>2751</v>
      </c>
      <c r="F266" t="s">
        <v>2752</v>
      </c>
      <c r="G266" t="s">
        <v>2753</v>
      </c>
      <c r="H266" t="s">
        <v>39</v>
      </c>
      <c r="I266">
        <v>2002</v>
      </c>
      <c r="J266" s="1">
        <v>37441</v>
      </c>
      <c r="M266" t="s">
        <v>2754</v>
      </c>
    </row>
    <row r="267" spans="1:13" hidden="1" x14ac:dyDescent="0.6">
      <c r="B267">
        <v>2</v>
      </c>
      <c r="C267">
        <v>11917792</v>
      </c>
      <c r="D267" t="s">
        <v>2907</v>
      </c>
      <c r="E267" t="s">
        <v>2908</v>
      </c>
      <c r="F267" t="s">
        <v>2909</v>
      </c>
      <c r="G267" t="s">
        <v>2910</v>
      </c>
      <c r="H267" t="s">
        <v>126</v>
      </c>
      <c r="I267">
        <v>2002</v>
      </c>
      <c r="J267" s="1">
        <v>37344</v>
      </c>
      <c r="M267" t="s">
        <v>2911</v>
      </c>
    </row>
    <row r="268" spans="1:13" hidden="1" x14ac:dyDescent="0.6">
      <c r="A268" t="s">
        <v>5195</v>
      </c>
      <c r="B268">
        <v>2</v>
      </c>
      <c r="C268">
        <v>11962062</v>
      </c>
      <c r="D268" t="s">
        <v>3503</v>
      </c>
      <c r="E268" t="s">
        <v>3504</v>
      </c>
      <c r="F268" t="s">
        <v>3505</v>
      </c>
      <c r="G268" t="s">
        <v>3506</v>
      </c>
      <c r="H268" t="s">
        <v>3507</v>
      </c>
      <c r="I268">
        <v>2002</v>
      </c>
      <c r="J268" s="1">
        <v>37365</v>
      </c>
    </row>
    <row r="269" spans="1:13" hidden="1" x14ac:dyDescent="0.6">
      <c r="B269" t="s">
        <v>5019</v>
      </c>
      <c r="C269">
        <v>11927431</v>
      </c>
      <c r="D269" t="s">
        <v>3720</v>
      </c>
      <c r="E269" t="s">
        <v>3721</v>
      </c>
      <c r="F269" t="s">
        <v>3722</v>
      </c>
      <c r="G269" t="s">
        <v>3723</v>
      </c>
      <c r="H269" t="s">
        <v>77</v>
      </c>
      <c r="I269">
        <v>2002</v>
      </c>
      <c r="J269" s="1">
        <v>37349</v>
      </c>
      <c r="M269" t="s">
        <v>3724</v>
      </c>
    </row>
    <row r="270" spans="1:13" hidden="1" x14ac:dyDescent="0.6">
      <c r="B270">
        <v>2</v>
      </c>
      <c r="C270">
        <v>12518408</v>
      </c>
      <c r="D270" t="s">
        <v>3931</v>
      </c>
      <c r="E270" t="s">
        <v>3932</v>
      </c>
      <c r="F270" t="s">
        <v>3933</v>
      </c>
      <c r="G270" t="s">
        <v>3934</v>
      </c>
      <c r="H270" t="s">
        <v>3935</v>
      </c>
      <c r="I270">
        <v>2002</v>
      </c>
      <c r="J270" s="1">
        <v>37631</v>
      </c>
    </row>
    <row r="271" spans="1:13" hidden="1" x14ac:dyDescent="0.6">
      <c r="B271" t="s">
        <v>5019</v>
      </c>
      <c r="C271">
        <v>15339130</v>
      </c>
      <c r="D271" t="s">
        <v>4354</v>
      </c>
      <c r="E271" t="s">
        <v>4355</v>
      </c>
      <c r="F271" t="s">
        <v>4356</v>
      </c>
      <c r="G271" t="s">
        <v>4357</v>
      </c>
      <c r="H271" t="s">
        <v>2216</v>
      </c>
      <c r="I271">
        <v>2002</v>
      </c>
      <c r="J271" s="1">
        <v>38232</v>
      </c>
    </row>
    <row r="272" spans="1:13" hidden="1" x14ac:dyDescent="0.6">
      <c r="B272">
        <v>1</v>
      </c>
      <c r="C272">
        <v>11812424</v>
      </c>
      <c r="D272" t="s">
        <v>4843</v>
      </c>
      <c r="E272" t="s">
        <v>4844</v>
      </c>
      <c r="F272" t="s">
        <v>4845</v>
      </c>
      <c r="G272" t="s">
        <v>4846</v>
      </c>
      <c r="H272" t="s">
        <v>39</v>
      </c>
      <c r="I272">
        <v>2002</v>
      </c>
      <c r="J272" s="1">
        <v>37285</v>
      </c>
      <c r="M272" t="s">
        <v>4847</v>
      </c>
    </row>
    <row r="273" spans="1:13" hidden="1" x14ac:dyDescent="0.6">
      <c r="A273" t="s">
        <v>13220</v>
      </c>
      <c r="B273" t="s">
        <v>13797</v>
      </c>
      <c r="C273">
        <v>12917168</v>
      </c>
      <c r="D273" t="s">
        <v>506</v>
      </c>
      <c r="E273" t="s">
        <v>13353</v>
      </c>
      <c r="F273" t="s">
        <v>507</v>
      </c>
      <c r="G273" t="s">
        <v>508</v>
      </c>
      <c r="H273" t="s">
        <v>77</v>
      </c>
      <c r="I273">
        <v>2003</v>
      </c>
      <c r="J273" s="1">
        <v>37848</v>
      </c>
      <c r="M273" t="s">
        <v>509</v>
      </c>
    </row>
    <row r="274" spans="1:13" x14ac:dyDescent="0.6">
      <c r="A274" t="s">
        <v>5075</v>
      </c>
      <c r="B274" t="s">
        <v>13262</v>
      </c>
      <c r="C274" s="3">
        <v>12617709</v>
      </c>
      <c r="D274" t="s">
        <v>5079</v>
      </c>
      <c r="E274" t="s">
        <v>13360</v>
      </c>
      <c r="F274" t="s">
        <v>548</v>
      </c>
      <c r="G274" t="s">
        <v>523</v>
      </c>
      <c r="H274" t="s">
        <v>44</v>
      </c>
      <c r="I274">
        <v>2003</v>
      </c>
      <c r="J274" s="1">
        <v>37686</v>
      </c>
      <c r="M274" t="s">
        <v>549</v>
      </c>
    </row>
    <row r="275" spans="1:13" hidden="1" x14ac:dyDescent="0.6">
      <c r="A275" t="s">
        <v>6304</v>
      </c>
      <c r="B275" t="s">
        <v>13257</v>
      </c>
      <c r="C275">
        <v>12642312</v>
      </c>
      <c r="D275" t="s">
        <v>5091</v>
      </c>
      <c r="E275" t="s">
        <v>645</v>
      </c>
      <c r="F275" t="s">
        <v>646</v>
      </c>
      <c r="G275" t="s">
        <v>647</v>
      </c>
      <c r="H275" t="s">
        <v>171</v>
      </c>
      <c r="I275">
        <v>2003</v>
      </c>
      <c r="J275" s="1">
        <v>37699</v>
      </c>
      <c r="K275" t="s">
        <v>648</v>
      </c>
      <c r="M275" t="s">
        <v>649</v>
      </c>
    </row>
    <row r="276" spans="1:13" hidden="1" x14ac:dyDescent="0.6">
      <c r="B276">
        <v>2</v>
      </c>
      <c r="C276">
        <v>12598445</v>
      </c>
      <c r="D276" t="s">
        <v>685</v>
      </c>
      <c r="E276" t="s">
        <v>686</v>
      </c>
      <c r="F276" t="s">
        <v>687</v>
      </c>
      <c r="G276" t="s">
        <v>315</v>
      </c>
      <c r="H276" t="s">
        <v>171</v>
      </c>
      <c r="I276">
        <v>2003</v>
      </c>
      <c r="J276" s="1">
        <v>37677</v>
      </c>
      <c r="K276" t="s">
        <v>688</v>
      </c>
      <c r="M276" t="s">
        <v>689</v>
      </c>
    </row>
    <row r="277" spans="1:13" hidden="1" x14ac:dyDescent="0.6">
      <c r="B277">
        <v>2</v>
      </c>
      <c r="C277">
        <v>14566632</v>
      </c>
      <c r="D277" t="s">
        <v>801</v>
      </c>
      <c r="E277" t="s">
        <v>802</v>
      </c>
      <c r="F277" t="s">
        <v>803</v>
      </c>
      <c r="G277" t="s">
        <v>804</v>
      </c>
      <c r="H277" t="s">
        <v>155</v>
      </c>
      <c r="I277">
        <v>2003</v>
      </c>
      <c r="J277" s="1">
        <v>37915</v>
      </c>
      <c r="M277" t="s">
        <v>805</v>
      </c>
    </row>
    <row r="278" spans="1:13" hidden="1" x14ac:dyDescent="0.6">
      <c r="A278" t="s">
        <v>5064</v>
      </c>
      <c r="B278" t="s">
        <v>13257</v>
      </c>
      <c r="C278">
        <v>12697576</v>
      </c>
      <c r="D278" t="s">
        <v>5102</v>
      </c>
      <c r="E278" t="s">
        <v>970</v>
      </c>
      <c r="F278" t="s">
        <v>971</v>
      </c>
      <c r="G278" t="s">
        <v>972</v>
      </c>
      <c r="H278" t="s">
        <v>120</v>
      </c>
      <c r="I278">
        <v>2003</v>
      </c>
      <c r="J278" s="1">
        <v>37728</v>
      </c>
      <c r="M278" t="s">
        <v>973</v>
      </c>
    </row>
    <row r="279" spans="1:13" x14ac:dyDescent="0.6">
      <c r="A279" t="s">
        <v>5062</v>
      </c>
      <c r="B279" t="s">
        <v>13263</v>
      </c>
      <c r="C279" s="2">
        <v>12695249</v>
      </c>
      <c r="D279" t="s">
        <v>5122</v>
      </c>
      <c r="E279" t="s">
        <v>13362</v>
      </c>
      <c r="F279" t="s">
        <v>1126</v>
      </c>
      <c r="G279" t="s">
        <v>1127</v>
      </c>
      <c r="H279" t="s">
        <v>44</v>
      </c>
      <c r="I279">
        <v>2003</v>
      </c>
      <c r="J279" s="1">
        <v>37727</v>
      </c>
      <c r="M279" t="s">
        <v>1128</v>
      </c>
    </row>
    <row r="280" spans="1:13" hidden="1" x14ac:dyDescent="0.6">
      <c r="B280">
        <v>1</v>
      </c>
      <c r="C280">
        <v>12797657</v>
      </c>
      <c r="D280" t="s">
        <v>1162</v>
      </c>
      <c r="E280" t="s">
        <v>1163</v>
      </c>
      <c r="F280" t="s">
        <v>1164</v>
      </c>
      <c r="G280" t="s">
        <v>1165</v>
      </c>
      <c r="H280" t="s">
        <v>1166</v>
      </c>
      <c r="I280">
        <v>2003</v>
      </c>
      <c r="J280" s="1">
        <v>37784</v>
      </c>
    </row>
    <row r="281" spans="1:13" hidden="1" x14ac:dyDescent="0.6">
      <c r="A281" t="s">
        <v>5022</v>
      </c>
      <c r="B281" t="s">
        <v>13257</v>
      </c>
      <c r="C281">
        <v>12742843</v>
      </c>
      <c r="D281" t="s">
        <v>5139</v>
      </c>
      <c r="E281" t="s">
        <v>1313</v>
      </c>
      <c r="F281" t="s">
        <v>1314</v>
      </c>
      <c r="G281" t="s">
        <v>330</v>
      </c>
      <c r="H281" t="s">
        <v>44</v>
      </c>
      <c r="I281">
        <v>2003</v>
      </c>
      <c r="J281" s="1">
        <v>37755</v>
      </c>
      <c r="M281" t="s">
        <v>1315</v>
      </c>
    </row>
    <row r="282" spans="1:13" ht="18.75" hidden="1" x14ac:dyDescent="0.6">
      <c r="A282" s="4" t="s">
        <v>13234</v>
      </c>
      <c r="B282" t="s">
        <v>13257</v>
      </c>
      <c r="C282">
        <v>12788126</v>
      </c>
      <c r="D282" t="s">
        <v>1350</v>
      </c>
      <c r="E282" t="s">
        <v>1351</v>
      </c>
      <c r="F282" t="s">
        <v>1352</v>
      </c>
      <c r="G282" t="s">
        <v>772</v>
      </c>
      <c r="H282" t="s">
        <v>39</v>
      </c>
      <c r="I282">
        <v>2003</v>
      </c>
      <c r="J282" s="1">
        <v>37778</v>
      </c>
      <c r="M282" t="s">
        <v>1353</v>
      </c>
    </row>
    <row r="283" spans="1:13" hidden="1" x14ac:dyDescent="0.6">
      <c r="A283" t="s">
        <v>5047</v>
      </c>
      <c r="B283" t="s">
        <v>13257</v>
      </c>
      <c r="C283">
        <v>12939290</v>
      </c>
      <c r="D283" t="s">
        <v>5143</v>
      </c>
      <c r="E283" t="s">
        <v>1372</v>
      </c>
      <c r="F283" t="s">
        <v>1373</v>
      </c>
      <c r="G283" t="s">
        <v>1127</v>
      </c>
      <c r="H283" t="s">
        <v>228</v>
      </c>
      <c r="I283">
        <v>2003</v>
      </c>
      <c r="J283" s="1">
        <v>37860</v>
      </c>
      <c r="M283" t="s">
        <v>1374</v>
      </c>
    </row>
    <row r="284" spans="1:13" x14ac:dyDescent="0.6">
      <c r="A284" t="s">
        <v>5211</v>
      </c>
      <c r="B284">
        <v>4</v>
      </c>
      <c r="C284" s="3">
        <v>12511342</v>
      </c>
      <c r="D284" t="s">
        <v>13285</v>
      </c>
      <c r="E284" t="s">
        <v>13364</v>
      </c>
      <c r="F284" t="s">
        <v>1477</v>
      </c>
      <c r="G284" t="s">
        <v>38</v>
      </c>
      <c r="H284" t="s">
        <v>77</v>
      </c>
      <c r="I284">
        <v>2003</v>
      </c>
      <c r="J284" s="1">
        <v>37625</v>
      </c>
      <c r="M284" t="s">
        <v>1478</v>
      </c>
    </row>
    <row r="285" spans="1:13" hidden="1" x14ac:dyDescent="0.6">
      <c r="A285" t="s">
        <v>5064</v>
      </c>
      <c r="B285" t="s">
        <v>13257</v>
      </c>
      <c r="C285">
        <v>12742845</v>
      </c>
      <c r="D285" t="s">
        <v>1484</v>
      </c>
      <c r="E285" t="s">
        <v>1485</v>
      </c>
      <c r="F285" t="s">
        <v>1486</v>
      </c>
      <c r="G285" t="s">
        <v>38</v>
      </c>
      <c r="H285" t="s">
        <v>44</v>
      </c>
      <c r="I285">
        <v>2003</v>
      </c>
      <c r="J285" s="1">
        <v>37755</v>
      </c>
      <c r="M285" t="s">
        <v>1487</v>
      </c>
    </row>
    <row r="286" spans="1:13" hidden="1" x14ac:dyDescent="0.6">
      <c r="A286" t="s">
        <v>5047</v>
      </c>
      <c r="B286" t="s">
        <v>13257</v>
      </c>
      <c r="C286">
        <v>12867381</v>
      </c>
      <c r="D286" t="s">
        <v>5156</v>
      </c>
      <c r="E286" t="s">
        <v>1572</v>
      </c>
      <c r="F286" t="s">
        <v>1573</v>
      </c>
      <c r="G286" t="s">
        <v>1574</v>
      </c>
      <c r="H286" t="s">
        <v>77</v>
      </c>
      <c r="I286">
        <v>2003</v>
      </c>
      <c r="J286" s="1">
        <v>37820</v>
      </c>
      <c r="M286" t="s">
        <v>1575</v>
      </c>
    </row>
    <row r="287" spans="1:13" hidden="1" x14ac:dyDescent="0.6">
      <c r="A287" t="s">
        <v>5023</v>
      </c>
      <c r="B287" t="s">
        <v>13257</v>
      </c>
      <c r="C287">
        <v>12607158</v>
      </c>
      <c r="D287" t="s">
        <v>5157</v>
      </c>
      <c r="E287" t="s">
        <v>1576</v>
      </c>
      <c r="F287" t="s">
        <v>1577</v>
      </c>
      <c r="G287" t="s">
        <v>330</v>
      </c>
      <c r="H287" t="s">
        <v>155</v>
      </c>
      <c r="I287">
        <v>2003</v>
      </c>
      <c r="J287" s="1">
        <v>37680</v>
      </c>
      <c r="M287" t="s">
        <v>1578</v>
      </c>
    </row>
    <row r="288" spans="1:13" hidden="1" x14ac:dyDescent="0.6">
      <c r="A288" t="s">
        <v>13225</v>
      </c>
      <c r="B288" t="s">
        <v>13798</v>
      </c>
      <c r="C288">
        <v>14704514</v>
      </c>
      <c r="D288" t="s">
        <v>1579</v>
      </c>
      <c r="E288" t="s">
        <v>13366</v>
      </c>
      <c r="F288" t="s">
        <v>1580</v>
      </c>
      <c r="G288" t="s">
        <v>1581</v>
      </c>
      <c r="H288" t="s">
        <v>1582</v>
      </c>
      <c r="I288">
        <v>2003</v>
      </c>
      <c r="J288" s="1">
        <v>37992</v>
      </c>
    </row>
    <row r="289" spans="1:13" hidden="1" x14ac:dyDescent="0.6">
      <c r="A289" t="s">
        <v>5064</v>
      </c>
      <c r="B289" t="s">
        <v>13257</v>
      </c>
      <c r="C289">
        <v>12799274</v>
      </c>
      <c r="D289" t="s">
        <v>5162</v>
      </c>
      <c r="E289" t="s">
        <v>1485</v>
      </c>
      <c r="F289" t="s">
        <v>1712</v>
      </c>
      <c r="G289" t="s">
        <v>38</v>
      </c>
      <c r="H289" t="s">
        <v>77</v>
      </c>
      <c r="I289">
        <v>2003</v>
      </c>
      <c r="J289" s="1">
        <v>37784</v>
      </c>
      <c r="M289" t="s">
        <v>1713</v>
      </c>
    </row>
    <row r="290" spans="1:13" hidden="1" x14ac:dyDescent="0.6">
      <c r="A290" t="s">
        <v>5047</v>
      </c>
      <c r="B290" t="s">
        <v>13257</v>
      </c>
      <c r="C290">
        <v>12939291</v>
      </c>
      <c r="D290" t="s">
        <v>5163</v>
      </c>
      <c r="E290" t="s">
        <v>1727</v>
      </c>
      <c r="F290" t="s">
        <v>1728</v>
      </c>
      <c r="G290" t="s">
        <v>1729</v>
      </c>
      <c r="H290" t="s">
        <v>228</v>
      </c>
      <c r="I290">
        <v>2003</v>
      </c>
      <c r="J290" s="1">
        <v>37860</v>
      </c>
      <c r="M290" t="s">
        <v>1730</v>
      </c>
    </row>
    <row r="291" spans="1:13" hidden="1" x14ac:dyDescent="0.6">
      <c r="B291">
        <v>2</v>
      </c>
      <c r="C291">
        <v>12724698</v>
      </c>
      <c r="D291" t="s">
        <v>1740</v>
      </c>
      <c r="E291" t="s">
        <v>1741</v>
      </c>
      <c r="F291" t="s">
        <v>1742</v>
      </c>
      <c r="G291" t="s">
        <v>1743</v>
      </c>
      <c r="H291" t="s">
        <v>615</v>
      </c>
      <c r="I291">
        <v>2003</v>
      </c>
      <c r="J291" s="1">
        <v>37743</v>
      </c>
      <c r="M291" t="s">
        <v>1744</v>
      </c>
    </row>
    <row r="292" spans="1:13" hidden="1" x14ac:dyDescent="0.6">
      <c r="A292" t="s">
        <v>5064</v>
      </c>
      <c r="B292" t="s">
        <v>13257</v>
      </c>
      <c r="C292">
        <v>12912693</v>
      </c>
      <c r="D292" t="s">
        <v>1784</v>
      </c>
      <c r="E292" t="s">
        <v>1785</v>
      </c>
      <c r="F292" t="s">
        <v>1786</v>
      </c>
      <c r="G292" t="s">
        <v>38</v>
      </c>
      <c r="H292" t="s">
        <v>44</v>
      </c>
      <c r="I292">
        <v>2003</v>
      </c>
      <c r="J292" s="1">
        <v>37846</v>
      </c>
      <c r="M292" t="s">
        <v>1787</v>
      </c>
    </row>
    <row r="293" spans="1:13" hidden="1" x14ac:dyDescent="0.6">
      <c r="B293">
        <v>2</v>
      </c>
      <c r="C293">
        <v>14597045</v>
      </c>
      <c r="D293" t="s">
        <v>1855</v>
      </c>
      <c r="E293" t="s">
        <v>1856</v>
      </c>
      <c r="F293" t="s">
        <v>1857</v>
      </c>
      <c r="G293" t="s">
        <v>1858</v>
      </c>
      <c r="H293" t="s">
        <v>39</v>
      </c>
      <c r="I293">
        <v>2003</v>
      </c>
      <c r="J293" s="1">
        <v>37930</v>
      </c>
      <c r="M293" t="s">
        <v>1859</v>
      </c>
    </row>
    <row r="294" spans="1:13" hidden="1" x14ac:dyDescent="0.6">
      <c r="A294" t="s">
        <v>5227</v>
      </c>
      <c r="B294">
        <v>2</v>
      </c>
      <c r="C294">
        <v>14522772</v>
      </c>
      <c r="D294" t="s">
        <v>5171</v>
      </c>
      <c r="E294" t="s">
        <v>1915</v>
      </c>
      <c r="F294" t="s">
        <v>1916</v>
      </c>
      <c r="G294" t="s">
        <v>330</v>
      </c>
      <c r="H294" t="s">
        <v>77</v>
      </c>
      <c r="I294">
        <v>2003</v>
      </c>
      <c r="J294" s="1">
        <v>37897</v>
      </c>
      <c r="M294" t="s">
        <v>1917</v>
      </c>
    </row>
    <row r="295" spans="1:13" hidden="1" x14ac:dyDescent="0.6">
      <c r="A295" t="s">
        <v>5064</v>
      </c>
      <c r="B295" t="s">
        <v>13257</v>
      </c>
      <c r="C295">
        <v>12917167</v>
      </c>
      <c r="D295" t="s">
        <v>1922</v>
      </c>
      <c r="E295" t="s">
        <v>1923</v>
      </c>
      <c r="F295" t="s">
        <v>1924</v>
      </c>
      <c r="G295" t="s">
        <v>339</v>
      </c>
      <c r="H295" t="s">
        <v>77</v>
      </c>
      <c r="I295">
        <v>2003</v>
      </c>
      <c r="J295" s="1">
        <v>37848</v>
      </c>
      <c r="M295" t="s">
        <v>1925</v>
      </c>
    </row>
    <row r="296" spans="1:13" hidden="1" x14ac:dyDescent="0.6">
      <c r="A296" t="s">
        <v>5064</v>
      </c>
      <c r="B296" t="s">
        <v>13257</v>
      </c>
      <c r="C296">
        <v>12689879</v>
      </c>
      <c r="D296" t="s">
        <v>5173</v>
      </c>
      <c r="E296" t="s">
        <v>1485</v>
      </c>
      <c r="F296" t="s">
        <v>1931</v>
      </c>
      <c r="G296" t="s">
        <v>38</v>
      </c>
      <c r="H296" t="s">
        <v>77</v>
      </c>
      <c r="I296">
        <v>2003</v>
      </c>
      <c r="J296" s="1">
        <v>37723</v>
      </c>
      <c r="M296" t="s">
        <v>1932</v>
      </c>
    </row>
    <row r="297" spans="1:13" hidden="1" x14ac:dyDescent="0.6">
      <c r="B297" t="s">
        <v>5020</v>
      </c>
      <c r="C297">
        <v>12560276</v>
      </c>
      <c r="D297" t="s">
        <v>2067</v>
      </c>
      <c r="E297" t="s">
        <v>2068</v>
      </c>
      <c r="F297" t="s">
        <v>2069</v>
      </c>
      <c r="G297" t="s">
        <v>1127</v>
      </c>
      <c r="H297" t="s">
        <v>1064</v>
      </c>
      <c r="I297">
        <v>2003</v>
      </c>
      <c r="J297" s="1">
        <v>37653</v>
      </c>
      <c r="K297" t="s">
        <v>2070</v>
      </c>
      <c r="M297" t="s">
        <v>2071</v>
      </c>
    </row>
    <row r="298" spans="1:13" hidden="1" x14ac:dyDescent="0.6">
      <c r="A298" t="s">
        <v>13267</v>
      </c>
      <c r="B298" t="s">
        <v>13797</v>
      </c>
      <c r="C298">
        <v>12963614</v>
      </c>
      <c r="D298" t="s">
        <v>2117</v>
      </c>
      <c r="E298" t="s">
        <v>13367</v>
      </c>
      <c r="F298" t="s">
        <v>2118</v>
      </c>
      <c r="G298" t="s">
        <v>2119</v>
      </c>
      <c r="H298" t="s">
        <v>44</v>
      </c>
      <c r="I298">
        <v>2003</v>
      </c>
      <c r="J298" s="1">
        <v>37874</v>
      </c>
      <c r="M298" t="s">
        <v>2120</v>
      </c>
    </row>
    <row r="299" spans="1:13" hidden="1" x14ac:dyDescent="0.6">
      <c r="A299" t="s">
        <v>5189</v>
      </c>
      <c r="B299" t="s">
        <v>13257</v>
      </c>
      <c r="C299">
        <v>14628964</v>
      </c>
      <c r="D299" t="s">
        <v>2157</v>
      </c>
      <c r="E299" t="s">
        <v>2158</v>
      </c>
      <c r="F299" t="s">
        <v>2159</v>
      </c>
      <c r="G299" t="s">
        <v>2160</v>
      </c>
      <c r="H299" t="s">
        <v>155</v>
      </c>
      <c r="I299">
        <v>2003</v>
      </c>
      <c r="J299" s="1">
        <v>37950</v>
      </c>
      <c r="M299" t="s">
        <v>2161</v>
      </c>
    </row>
    <row r="300" spans="1:13" hidden="1" x14ac:dyDescent="0.6">
      <c r="B300">
        <v>2</v>
      </c>
      <c r="C300">
        <v>14510790</v>
      </c>
      <c r="D300" t="s">
        <v>2254</v>
      </c>
      <c r="E300" t="s">
        <v>2255</v>
      </c>
      <c r="F300" t="s">
        <v>2256</v>
      </c>
      <c r="G300" t="s">
        <v>2257</v>
      </c>
      <c r="H300" t="s">
        <v>251</v>
      </c>
      <c r="I300">
        <v>2003</v>
      </c>
      <c r="J300" s="1">
        <v>37891</v>
      </c>
      <c r="M300" t="s">
        <v>2258</v>
      </c>
    </row>
    <row r="301" spans="1:13" hidden="1" x14ac:dyDescent="0.6">
      <c r="B301">
        <v>2</v>
      </c>
      <c r="C301">
        <v>14662593</v>
      </c>
      <c r="D301" t="s">
        <v>2419</v>
      </c>
      <c r="E301" t="s">
        <v>2420</v>
      </c>
      <c r="F301" t="s">
        <v>2421</v>
      </c>
      <c r="G301" t="s">
        <v>130</v>
      </c>
      <c r="H301" t="s">
        <v>44</v>
      </c>
      <c r="I301">
        <v>2003</v>
      </c>
      <c r="J301" s="1">
        <v>37965</v>
      </c>
      <c r="K301" t="s">
        <v>2422</v>
      </c>
      <c r="L301" t="s">
        <v>2423</v>
      </c>
      <c r="M301" t="s">
        <v>2424</v>
      </c>
    </row>
    <row r="302" spans="1:13" hidden="1" x14ac:dyDescent="0.6">
      <c r="B302" t="s">
        <v>5019</v>
      </c>
      <c r="C302">
        <v>14628969</v>
      </c>
      <c r="D302" t="s">
        <v>2631</v>
      </c>
      <c r="E302" t="s">
        <v>2632</v>
      </c>
      <c r="F302" t="s">
        <v>2633</v>
      </c>
      <c r="G302" t="s">
        <v>2634</v>
      </c>
      <c r="H302" t="s">
        <v>155</v>
      </c>
      <c r="I302">
        <v>2003</v>
      </c>
      <c r="J302" s="1">
        <v>37950</v>
      </c>
      <c r="M302" t="s">
        <v>2635</v>
      </c>
    </row>
    <row r="303" spans="1:13" hidden="1" x14ac:dyDescent="0.6">
      <c r="B303">
        <v>1</v>
      </c>
      <c r="C303">
        <v>12605267</v>
      </c>
      <c r="D303" t="s">
        <v>2884</v>
      </c>
      <c r="E303" t="s">
        <v>2885</v>
      </c>
      <c r="F303" t="s">
        <v>2886</v>
      </c>
      <c r="G303" t="s">
        <v>1338</v>
      </c>
      <c r="H303" t="s">
        <v>1203</v>
      </c>
      <c r="I303">
        <v>2003</v>
      </c>
      <c r="J303" s="1">
        <v>37680</v>
      </c>
      <c r="M303" t="s">
        <v>2887</v>
      </c>
    </row>
    <row r="304" spans="1:13" hidden="1" x14ac:dyDescent="0.6">
      <c r="B304">
        <v>1</v>
      </c>
      <c r="C304">
        <v>12799240</v>
      </c>
      <c r="D304" t="s">
        <v>3077</v>
      </c>
      <c r="E304" t="s">
        <v>3078</v>
      </c>
      <c r="F304" t="s">
        <v>3079</v>
      </c>
      <c r="G304" t="s">
        <v>3080</v>
      </c>
      <c r="H304" t="s">
        <v>77</v>
      </c>
      <c r="I304">
        <v>2003</v>
      </c>
      <c r="J304" s="1">
        <v>37784</v>
      </c>
      <c r="M304" t="s">
        <v>3081</v>
      </c>
    </row>
    <row r="305" spans="1:13" hidden="1" x14ac:dyDescent="0.6">
      <c r="B305">
        <v>2</v>
      </c>
      <c r="C305">
        <v>12824829</v>
      </c>
      <c r="D305" t="s">
        <v>3309</v>
      </c>
      <c r="E305" t="s">
        <v>3310</v>
      </c>
      <c r="F305" t="s">
        <v>3311</v>
      </c>
      <c r="G305" t="s">
        <v>3312</v>
      </c>
      <c r="H305" t="s">
        <v>310</v>
      </c>
      <c r="I305">
        <v>2003</v>
      </c>
      <c r="J305" s="1">
        <v>37798</v>
      </c>
      <c r="M305" t="s">
        <v>3313</v>
      </c>
    </row>
    <row r="306" spans="1:13" hidden="1" x14ac:dyDescent="0.6">
      <c r="B306">
        <v>1</v>
      </c>
      <c r="C306">
        <v>12881339</v>
      </c>
      <c r="D306" t="s">
        <v>3346</v>
      </c>
      <c r="E306" t="s">
        <v>3347</v>
      </c>
      <c r="F306" t="s">
        <v>3348</v>
      </c>
      <c r="G306" t="s">
        <v>777</v>
      </c>
      <c r="H306" t="s">
        <v>171</v>
      </c>
      <c r="I306">
        <v>2003</v>
      </c>
      <c r="J306" s="1">
        <v>37828</v>
      </c>
      <c r="K306" t="s">
        <v>3349</v>
      </c>
      <c r="M306" t="s">
        <v>3350</v>
      </c>
    </row>
    <row r="307" spans="1:13" hidden="1" x14ac:dyDescent="0.6">
      <c r="B307">
        <v>2</v>
      </c>
      <c r="C307">
        <v>12796248</v>
      </c>
      <c r="D307" t="s">
        <v>3889</v>
      </c>
      <c r="E307" t="s">
        <v>3890</v>
      </c>
      <c r="F307" t="s">
        <v>3891</v>
      </c>
      <c r="G307" t="s">
        <v>130</v>
      </c>
      <c r="H307" t="s">
        <v>44</v>
      </c>
      <c r="I307">
        <v>2003</v>
      </c>
      <c r="J307" s="1">
        <v>37783</v>
      </c>
      <c r="M307" t="s">
        <v>3892</v>
      </c>
    </row>
    <row r="308" spans="1:13" hidden="1" x14ac:dyDescent="0.6">
      <c r="B308" t="s">
        <v>5019</v>
      </c>
      <c r="C308">
        <v>12928268</v>
      </c>
      <c r="D308" t="s">
        <v>4095</v>
      </c>
      <c r="E308" t="s">
        <v>4096</v>
      </c>
      <c r="F308" t="s">
        <v>4097</v>
      </c>
      <c r="G308" t="s">
        <v>4098</v>
      </c>
      <c r="H308" t="s">
        <v>171</v>
      </c>
      <c r="I308">
        <v>2003</v>
      </c>
      <c r="J308" s="1">
        <v>37854</v>
      </c>
      <c r="K308" t="s">
        <v>4099</v>
      </c>
      <c r="M308" t="s">
        <v>4100</v>
      </c>
    </row>
    <row r="309" spans="1:13" hidden="1" x14ac:dyDescent="0.6">
      <c r="A309" t="s">
        <v>5125</v>
      </c>
      <c r="B309">
        <v>2</v>
      </c>
      <c r="C309">
        <v>14644713</v>
      </c>
      <c r="D309" t="s">
        <v>4332</v>
      </c>
      <c r="E309" t="s">
        <v>4333</v>
      </c>
      <c r="F309" t="s">
        <v>4334</v>
      </c>
      <c r="G309" t="s">
        <v>765</v>
      </c>
      <c r="H309" t="s">
        <v>77</v>
      </c>
      <c r="I309">
        <v>2003</v>
      </c>
      <c r="J309" s="1">
        <v>37959</v>
      </c>
      <c r="M309" t="s">
        <v>4335</v>
      </c>
    </row>
    <row r="310" spans="1:13" hidden="1" x14ac:dyDescent="0.6">
      <c r="B310" t="s">
        <v>5019</v>
      </c>
      <c r="C310">
        <v>12812875</v>
      </c>
      <c r="D310" t="s">
        <v>4589</v>
      </c>
      <c r="E310" t="s">
        <v>4590</v>
      </c>
      <c r="F310" t="s">
        <v>4591</v>
      </c>
      <c r="G310" t="s">
        <v>4592</v>
      </c>
      <c r="H310" t="s">
        <v>171</v>
      </c>
      <c r="I310">
        <v>2003</v>
      </c>
      <c r="J310" s="1">
        <v>37791</v>
      </c>
      <c r="K310" t="s">
        <v>4593</v>
      </c>
      <c r="M310" t="s">
        <v>4594</v>
      </c>
    </row>
    <row r="311" spans="1:13" hidden="1" x14ac:dyDescent="0.6">
      <c r="B311">
        <v>1</v>
      </c>
      <c r="C311">
        <v>12750100</v>
      </c>
      <c r="D311" t="s">
        <v>4848</v>
      </c>
      <c r="E311" t="s">
        <v>4849</v>
      </c>
      <c r="F311" t="s">
        <v>4850</v>
      </c>
      <c r="G311" t="s">
        <v>4851</v>
      </c>
      <c r="H311" t="s">
        <v>77</v>
      </c>
      <c r="I311">
        <v>2003</v>
      </c>
      <c r="J311" s="1">
        <v>37758</v>
      </c>
      <c r="M311" t="s">
        <v>4852</v>
      </c>
    </row>
    <row r="312" spans="1:13" hidden="1" x14ac:dyDescent="0.6">
      <c r="B312">
        <v>2</v>
      </c>
      <c r="C312">
        <v>15013873</v>
      </c>
      <c r="D312" t="s">
        <v>69</v>
      </c>
      <c r="E312" t="s">
        <v>70</v>
      </c>
      <c r="F312" t="s">
        <v>71</v>
      </c>
      <c r="G312" t="s">
        <v>38</v>
      </c>
      <c r="H312" t="s">
        <v>39</v>
      </c>
      <c r="I312">
        <v>2004</v>
      </c>
      <c r="J312" s="1">
        <v>38058</v>
      </c>
      <c r="M312" t="s">
        <v>72</v>
      </c>
    </row>
    <row r="313" spans="1:13" hidden="1" x14ac:dyDescent="0.6">
      <c r="B313">
        <v>2</v>
      </c>
      <c r="C313">
        <v>15516188</v>
      </c>
      <c r="D313" t="s">
        <v>91</v>
      </c>
      <c r="E313" t="s">
        <v>92</v>
      </c>
      <c r="F313" t="s">
        <v>93</v>
      </c>
      <c r="G313" t="s">
        <v>94</v>
      </c>
      <c r="H313" t="s">
        <v>95</v>
      </c>
      <c r="I313">
        <v>2004</v>
      </c>
      <c r="J313" s="1">
        <v>38293</v>
      </c>
      <c r="M313" t="s">
        <v>96</v>
      </c>
    </row>
    <row r="314" spans="1:13" hidden="1" x14ac:dyDescent="0.6">
      <c r="B314">
        <v>2</v>
      </c>
      <c r="C314">
        <v>15577562</v>
      </c>
      <c r="D314" t="s">
        <v>69</v>
      </c>
      <c r="E314" t="s">
        <v>128</v>
      </c>
      <c r="F314" t="s">
        <v>129</v>
      </c>
      <c r="G314" t="s">
        <v>130</v>
      </c>
      <c r="H314" t="s">
        <v>131</v>
      </c>
      <c r="I314">
        <v>2004</v>
      </c>
      <c r="J314" s="1">
        <v>38325</v>
      </c>
      <c r="M314" t="s">
        <v>132</v>
      </c>
    </row>
    <row r="315" spans="1:13" hidden="1" x14ac:dyDescent="0.6">
      <c r="A315" t="s">
        <v>5096</v>
      </c>
      <c r="B315" t="s">
        <v>13257</v>
      </c>
      <c r="C315">
        <v>15255027</v>
      </c>
      <c r="D315" t="s">
        <v>282</v>
      </c>
      <c r="E315" t="s">
        <v>283</v>
      </c>
      <c r="F315" t="s">
        <v>284</v>
      </c>
      <c r="G315" t="s">
        <v>285</v>
      </c>
      <c r="H315" t="s">
        <v>155</v>
      </c>
      <c r="I315">
        <v>2004</v>
      </c>
      <c r="J315" s="1">
        <v>38185</v>
      </c>
      <c r="M315" t="s">
        <v>286</v>
      </c>
    </row>
    <row r="316" spans="1:13" hidden="1" x14ac:dyDescent="0.6">
      <c r="A316" t="s">
        <v>13215</v>
      </c>
      <c r="B316" t="s">
        <v>13257</v>
      </c>
      <c r="C316">
        <v>15234127</v>
      </c>
      <c r="D316" t="s">
        <v>336</v>
      </c>
      <c r="E316" t="s">
        <v>337</v>
      </c>
      <c r="F316" t="s">
        <v>338</v>
      </c>
      <c r="G316" t="s">
        <v>339</v>
      </c>
      <c r="H316" t="s">
        <v>77</v>
      </c>
      <c r="I316">
        <v>2004</v>
      </c>
      <c r="J316" s="1">
        <v>38174</v>
      </c>
      <c r="M316" t="s">
        <v>340</v>
      </c>
    </row>
    <row r="317" spans="1:13" hidden="1" x14ac:dyDescent="0.6">
      <c r="B317" t="s">
        <v>13212</v>
      </c>
      <c r="C317">
        <v>15078675</v>
      </c>
      <c r="D317" t="s">
        <v>416</v>
      </c>
      <c r="E317" t="s">
        <v>417</v>
      </c>
      <c r="F317" t="s">
        <v>418</v>
      </c>
      <c r="G317" t="s">
        <v>419</v>
      </c>
      <c r="H317" t="s">
        <v>44</v>
      </c>
      <c r="I317">
        <v>2004</v>
      </c>
      <c r="J317" s="1">
        <v>38091</v>
      </c>
      <c r="M317" t="s">
        <v>420</v>
      </c>
    </row>
    <row r="318" spans="1:13" ht="18.75" x14ac:dyDescent="0.6">
      <c r="A318" s="4" t="s">
        <v>5042</v>
      </c>
      <c r="B318" t="s">
        <v>13263</v>
      </c>
      <c r="C318" s="2">
        <v>15177968</v>
      </c>
      <c r="D318" t="s">
        <v>495</v>
      </c>
      <c r="E318" t="s">
        <v>13368</v>
      </c>
      <c r="F318" t="s">
        <v>496</v>
      </c>
      <c r="G318" t="s">
        <v>497</v>
      </c>
      <c r="H318" t="s">
        <v>77</v>
      </c>
      <c r="I318">
        <v>2004</v>
      </c>
      <c r="J318" s="1">
        <v>38143</v>
      </c>
      <c r="M318" t="s">
        <v>498</v>
      </c>
    </row>
    <row r="319" spans="1:13" hidden="1" x14ac:dyDescent="0.6">
      <c r="A319" t="s">
        <v>5064</v>
      </c>
      <c r="B319" t="s">
        <v>13257</v>
      </c>
      <c r="C319">
        <v>15136324</v>
      </c>
      <c r="D319" t="s">
        <v>909</v>
      </c>
      <c r="E319" t="s">
        <v>910</v>
      </c>
      <c r="F319" t="s">
        <v>911</v>
      </c>
      <c r="G319" t="s">
        <v>339</v>
      </c>
      <c r="H319" t="s">
        <v>44</v>
      </c>
      <c r="I319">
        <v>2004</v>
      </c>
      <c r="J319" s="1">
        <v>38119</v>
      </c>
      <c r="M319" t="s">
        <v>912</v>
      </c>
    </row>
    <row r="320" spans="1:13" hidden="1" x14ac:dyDescent="0.6">
      <c r="A320" t="s">
        <v>13227</v>
      </c>
      <c r="B320" t="s">
        <v>5170</v>
      </c>
      <c r="C320">
        <v>15736677</v>
      </c>
      <c r="D320" t="s">
        <v>929</v>
      </c>
      <c r="E320" t="s">
        <v>13370</v>
      </c>
      <c r="F320" t="s">
        <v>930</v>
      </c>
      <c r="G320" t="s">
        <v>931</v>
      </c>
      <c r="H320" t="s">
        <v>932</v>
      </c>
      <c r="I320">
        <v>2004</v>
      </c>
      <c r="J320" s="1">
        <v>38413</v>
      </c>
      <c r="M320" t="s">
        <v>933</v>
      </c>
    </row>
    <row r="321" spans="1:13" hidden="1" x14ac:dyDescent="0.6">
      <c r="B321">
        <v>2</v>
      </c>
      <c r="C321">
        <v>15184924</v>
      </c>
      <c r="D321" t="s">
        <v>948</v>
      </c>
      <c r="E321" t="s">
        <v>949</v>
      </c>
      <c r="F321" t="s">
        <v>950</v>
      </c>
      <c r="G321" t="s">
        <v>951</v>
      </c>
      <c r="H321" t="s">
        <v>615</v>
      </c>
      <c r="I321">
        <v>2004</v>
      </c>
      <c r="J321" s="1">
        <v>38147</v>
      </c>
      <c r="M321" t="s">
        <v>952</v>
      </c>
    </row>
    <row r="322" spans="1:13" hidden="1" x14ac:dyDescent="0.6">
      <c r="A322" t="s">
        <v>5023</v>
      </c>
      <c r="B322" t="s">
        <v>13257</v>
      </c>
      <c r="C322">
        <v>15115451</v>
      </c>
      <c r="D322" t="s">
        <v>1167</v>
      </c>
      <c r="E322" t="s">
        <v>1168</v>
      </c>
      <c r="F322" t="s">
        <v>1169</v>
      </c>
      <c r="G322" t="s">
        <v>1170</v>
      </c>
      <c r="H322" t="s">
        <v>251</v>
      </c>
      <c r="I322">
        <v>2004</v>
      </c>
      <c r="J322" s="1">
        <v>38107</v>
      </c>
      <c r="M322" t="s">
        <v>1171</v>
      </c>
    </row>
    <row r="323" spans="1:13" x14ac:dyDescent="0.6">
      <c r="A323" t="s">
        <v>5050</v>
      </c>
      <c r="B323" t="s">
        <v>13262</v>
      </c>
      <c r="C323" s="3">
        <v>15234128</v>
      </c>
      <c r="D323" t="s">
        <v>5127</v>
      </c>
      <c r="E323" t="s">
        <v>13371</v>
      </c>
      <c r="F323" t="s">
        <v>1191</v>
      </c>
      <c r="G323" t="s">
        <v>300</v>
      </c>
      <c r="H323" t="s">
        <v>77</v>
      </c>
      <c r="I323">
        <v>2004</v>
      </c>
      <c r="J323" s="1">
        <v>38174</v>
      </c>
      <c r="M323" t="s">
        <v>1192</v>
      </c>
    </row>
    <row r="324" spans="1:13" hidden="1" x14ac:dyDescent="0.6">
      <c r="A324" t="s">
        <v>5125</v>
      </c>
      <c r="B324" t="s">
        <v>13257</v>
      </c>
      <c r="C324">
        <v>15036224</v>
      </c>
      <c r="D324" t="s">
        <v>1236</v>
      </c>
      <c r="E324" t="s">
        <v>1237</v>
      </c>
      <c r="F324" t="s">
        <v>1238</v>
      </c>
      <c r="G324" t="s">
        <v>1239</v>
      </c>
      <c r="H324" t="s">
        <v>1240</v>
      </c>
      <c r="I324">
        <v>2004</v>
      </c>
      <c r="J324" s="1">
        <v>38070</v>
      </c>
      <c r="M324" t="s">
        <v>1241</v>
      </c>
    </row>
    <row r="325" spans="1:13" hidden="1" x14ac:dyDescent="0.6">
      <c r="A325" t="s">
        <v>5023</v>
      </c>
      <c r="B325" t="s">
        <v>13257</v>
      </c>
      <c r="C325">
        <v>15180836</v>
      </c>
      <c r="D325" t="s">
        <v>5136</v>
      </c>
      <c r="E325" t="s">
        <v>1271</v>
      </c>
      <c r="F325" t="s">
        <v>1272</v>
      </c>
      <c r="G325" t="s">
        <v>330</v>
      </c>
      <c r="H325" t="s">
        <v>386</v>
      </c>
      <c r="I325">
        <v>2004</v>
      </c>
      <c r="J325" s="1">
        <v>38146</v>
      </c>
      <c r="M325" t="s">
        <v>1273</v>
      </c>
    </row>
    <row r="326" spans="1:13" hidden="1" x14ac:dyDescent="0.6">
      <c r="B326" t="s">
        <v>5021</v>
      </c>
      <c r="C326">
        <v>14716184</v>
      </c>
      <c r="D326" t="s">
        <v>1366</v>
      </c>
      <c r="E326" t="s">
        <v>1367</v>
      </c>
      <c r="F326" t="s">
        <v>1368</v>
      </c>
      <c r="G326" t="s">
        <v>1369</v>
      </c>
      <c r="H326" t="s">
        <v>1370</v>
      </c>
      <c r="I326">
        <v>2004</v>
      </c>
      <c r="J326" s="1">
        <v>37999</v>
      </c>
      <c r="M326" t="s">
        <v>1371</v>
      </c>
    </row>
    <row r="327" spans="1:13" hidden="1" x14ac:dyDescent="0.6">
      <c r="B327" t="s">
        <v>5019</v>
      </c>
      <c r="C327">
        <v>15019328</v>
      </c>
      <c r="D327" t="s">
        <v>1501</v>
      </c>
      <c r="E327" t="s">
        <v>1502</v>
      </c>
      <c r="F327" t="s">
        <v>1503</v>
      </c>
      <c r="G327" t="s">
        <v>1504</v>
      </c>
      <c r="H327" t="s">
        <v>77</v>
      </c>
      <c r="I327">
        <v>2004</v>
      </c>
      <c r="J327" s="1">
        <v>38063</v>
      </c>
      <c r="M327" t="s">
        <v>1505</v>
      </c>
    </row>
    <row r="328" spans="1:13" hidden="1" x14ac:dyDescent="0.6">
      <c r="A328" t="s">
        <v>5064</v>
      </c>
      <c r="B328" t="s">
        <v>13257</v>
      </c>
      <c r="C328">
        <v>15223787</v>
      </c>
      <c r="D328" t="s">
        <v>5158</v>
      </c>
      <c r="E328" t="s">
        <v>1596</v>
      </c>
      <c r="F328" t="s">
        <v>1597</v>
      </c>
      <c r="G328" t="s">
        <v>738</v>
      </c>
      <c r="H328" t="s">
        <v>228</v>
      </c>
      <c r="I328">
        <v>2004</v>
      </c>
      <c r="J328" s="1">
        <v>38168</v>
      </c>
      <c r="M328" t="s">
        <v>1598</v>
      </c>
    </row>
    <row r="329" spans="1:13" hidden="1" x14ac:dyDescent="0.6">
      <c r="A329" t="s">
        <v>13261</v>
      </c>
      <c r="B329" t="s">
        <v>13257</v>
      </c>
      <c r="C329">
        <v>15197064</v>
      </c>
      <c r="D329" t="s">
        <v>1656</v>
      </c>
      <c r="E329" t="s">
        <v>1657</v>
      </c>
      <c r="F329" t="s">
        <v>1658</v>
      </c>
      <c r="G329" t="s">
        <v>895</v>
      </c>
      <c r="H329" t="s">
        <v>44</v>
      </c>
      <c r="I329">
        <v>2004</v>
      </c>
      <c r="J329" s="1">
        <v>38154</v>
      </c>
      <c r="M329" t="s">
        <v>1659</v>
      </c>
    </row>
    <row r="330" spans="1:13" hidden="1" x14ac:dyDescent="0.6">
      <c r="B330" t="s">
        <v>5021</v>
      </c>
      <c r="C330">
        <v>15488782</v>
      </c>
      <c r="D330" t="s">
        <v>1714</v>
      </c>
      <c r="E330" t="s">
        <v>1715</v>
      </c>
      <c r="F330" t="s">
        <v>1716</v>
      </c>
      <c r="G330" t="s">
        <v>1717</v>
      </c>
      <c r="H330" t="s">
        <v>39</v>
      </c>
      <c r="I330">
        <v>2004</v>
      </c>
      <c r="J330" s="1">
        <v>38279</v>
      </c>
      <c r="M330" t="s">
        <v>1718</v>
      </c>
    </row>
    <row r="331" spans="1:13" hidden="1" x14ac:dyDescent="0.6">
      <c r="B331">
        <v>1</v>
      </c>
      <c r="C331">
        <v>15031152</v>
      </c>
      <c r="D331" t="s">
        <v>1748</v>
      </c>
      <c r="E331" t="s">
        <v>1749</v>
      </c>
      <c r="F331" t="s">
        <v>1750</v>
      </c>
      <c r="G331" t="s">
        <v>1751</v>
      </c>
      <c r="H331" t="s">
        <v>171</v>
      </c>
      <c r="I331">
        <v>2004</v>
      </c>
      <c r="J331" s="1">
        <v>38066</v>
      </c>
      <c r="K331" t="s">
        <v>1752</v>
      </c>
      <c r="M331" t="s">
        <v>1753</v>
      </c>
    </row>
    <row r="332" spans="1:13" hidden="1" x14ac:dyDescent="0.6">
      <c r="B332">
        <v>2</v>
      </c>
      <c r="C332">
        <v>15131673</v>
      </c>
      <c r="D332" t="s">
        <v>1768</v>
      </c>
      <c r="E332" t="s">
        <v>1769</v>
      </c>
      <c r="F332" t="s">
        <v>1770</v>
      </c>
      <c r="G332" t="s">
        <v>1771</v>
      </c>
      <c r="H332" t="s">
        <v>615</v>
      </c>
      <c r="I332">
        <v>2004</v>
      </c>
      <c r="J332" s="1">
        <v>38115</v>
      </c>
      <c r="M332" t="s">
        <v>1772</v>
      </c>
    </row>
    <row r="333" spans="1:13" hidden="1" x14ac:dyDescent="0.6">
      <c r="A333" t="s">
        <v>5022</v>
      </c>
      <c r="B333" t="s">
        <v>13257</v>
      </c>
      <c r="C333">
        <v>14693785</v>
      </c>
      <c r="D333" t="s">
        <v>5166</v>
      </c>
      <c r="E333" t="s">
        <v>1860</v>
      </c>
      <c r="F333" t="s">
        <v>1861</v>
      </c>
      <c r="G333" t="s">
        <v>330</v>
      </c>
      <c r="H333" t="s">
        <v>171</v>
      </c>
      <c r="I333">
        <v>2004</v>
      </c>
      <c r="J333" s="1">
        <v>37980</v>
      </c>
      <c r="K333" t="s">
        <v>1862</v>
      </c>
      <c r="M333" t="s">
        <v>1863</v>
      </c>
    </row>
    <row r="334" spans="1:13" hidden="1" x14ac:dyDescent="0.6">
      <c r="B334" t="s">
        <v>5174</v>
      </c>
      <c r="C334">
        <v>15234130</v>
      </c>
      <c r="D334" t="s">
        <v>1941</v>
      </c>
      <c r="E334" t="s">
        <v>1942</v>
      </c>
      <c r="F334" t="s">
        <v>1943</v>
      </c>
      <c r="G334" t="s">
        <v>1944</v>
      </c>
      <c r="H334" t="s">
        <v>77</v>
      </c>
      <c r="I334">
        <v>2004</v>
      </c>
      <c r="J334" s="1">
        <v>38174</v>
      </c>
      <c r="M334" t="s">
        <v>1945</v>
      </c>
    </row>
    <row r="335" spans="1:13" hidden="1" x14ac:dyDescent="0.6">
      <c r="A335" t="s">
        <v>13225</v>
      </c>
      <c r="B335" t="s">
        <v>13257</v>
      </c>
      <c r="C335">
        <v>15252233</v>
      </c>
      <c r="D335" t="s">
        <v>2041</v>
      </c>
      <c r="E335" t="s">
        <v>2042</v>
      </c>
      <c r="F335" t="s">
        <v>2043</v>
      </c>
      <c r="G335" t="s">
        <v>1581</v>
      </c>
      <c r="H335" t="s">
        <v>1582</v>
      </c>
      <c r="I335">
        <v>2004</v>
      </c>
      <c r="J335" s="1">
        <v>38183</v>
      </c>
    </row>
    <row r="336" spans="1:13" hidden="1" x14ac:dyDescent="0.6">
      <c r="A336" t="s">
        <v>5179</v>
      </c>
      <c r="B336">
        <v>2</v>
      </c>
      <c r="C336">
        <v>14872268</v>
      </c>
      <c r="D336" t="s">
        <v>2085</v>
      </c>
      <c r="E336" t="s">
        <v>2086</v>
      </c>
      <c r="F336" t="s">
        <v>2087</v>
      </c>
      <c r="G336" t="s">
        <v>2088</v>
      </c>
      <c r="H336" t="s">
        <v>126</v>
      </c>
      <c r="I336">
        <v>2004</v>
      </c>
      <c r="J336" s="1">
        <v>38029</v>
      </c>
      <c r="M336" t="s">
        <v>2089</v>
      </c>
    </row>
    <row r="337" spans="1:13" hidden="1" x14ac:dyDescent="0.6">
      <c r="A337" t="s">
        <v>5064</v>
      </c>
      <c r="B337" t="s">
        <v>13257</v>
      </c>
      <c r="C337">
        <v>15013865</v>
      </c>
      <c r="D337" t="s">
        <v>5186</v>
      </c>
      <c r="E337" t="s">
        <v>2100</v>
      </c>
      <c r="F337" t="s">
        <v>2101</v>
      </c>
      <c r="G337" t="s">
        <v>38</v>
      </c>
      <c r="H337" t="s">
        <v>39</v>
      </c>
      <c r="I337">
        <v>2004</v>
      </c>
      <c r="J337" s="1">
        <v>38058</v>
      </c>
      <c r="M337" t="s">
        <v>2102</v>
      </c>
    </row>
    <row r="338" spans="1:13" hidden="1" x14ac:dyDescent="0.6">
      <c r="B338">
        <v>2</v>
      </c>
      <c r="C338">
        <v>15636237</v>
      </c>
      <c r="D338" t="s">
        <v>2235</v>
      </c>
      <c r="E338" t="s">
        <v>2236</v>
      </c>
      <c r="F338" t="s">
        <v>2237</v>
      </c>
      <c r="G338" t="s">
        <v>2238</v>
      </c>
      <c r="H338" t="s">
        <v>840</v>
      </c>
      <c r="I338">
        <v>2004</v>
      </c>
      <c r="J338" s="1">
        <v>38360</v>
      </c>
    </row>
    <row r="339" spans="1:13" hidden="1" x14ac:dyDescent="0.6">
      <c r="B339">
        <v>1</v>
      </c>
      <c r="C339">
        <v>16281465</v>
      </c>
      <c r="D339" t="s">
        <v>2399</v>
      </c>
      <c r="E339" t="s">
        <v>2400</v>
      </c>
      <c r="F339" t="s">
        <v>2401</v>
      </c>
      <c r="G339" t="s">
        <v>2402</v>
      </c>
      <c r="H339" t="s">
        <v>2403</v>
      </c>
      <c r="I339">
        <v>2004</v>
      </c>
      <c r="J339" s="1">
        <v>38668</v>
      </c>
      <c r="M339" t="s">
        <v>2404</v>
      </c>
    </row>
    <row r="340" spans="1:13" hidden="1" x14ac:dyDescent="0.6">
      <c r="A340" t="s">
        <v>5196</v>
      </c>
      <c r="B340" t="s">
        <v>13257</v>
      </c>
      <c r="C340">
        <v>15059717</v>
      </c>
      <c r="D340" t="s">
        <v>2462</v>
      </c>
      <c r="E340" t="s">
        <v>2463</v>
      </c>
      <c r="F340" t="s">
        <v>2464</v>
      </c>
      <c r="G340" t="s">
        <v>1127</v>
      </c>
      <c r="H340" t="s">
        <v>39</v>
      </c>
      <c r="I340">
        <v>2004</v>
      </c>
      <c r="J340" s="1">
        <v>38080</v>
      </c>
      <c r="M340" t="s">
        <v>2465</v>
      </c>
    </row>
    <row r="341" spans="1:13" hidden="1" x14ac:dyDescent="0.6">
      <c r="B341">
        <v>2</v>
      </c>
      <c r="C341">
        <v>15177967</v>
      </c>
      <c r="D341" t="s">
        <v>2499</v>
      </c>
      <c r="E341" t="s">
        <v>2500</v>
      </c>
      <c r="F341" t="s">
        <v>2501</v>
      </c>
      <c r="G341" t="s">
        <v>1127</v>
      </c>
      <c r="H341" t="s">
        <v>77</v>
      </c>
      <c r="I341">
        <v>2004</v>
      </c>
      <c r="J341" s="1">
        <v>38143</v>
      </c>
      <c r="M341" t="s">
        <v>2502</v>
      </c>
    </row>
    <row r="342" spans="1:13" hidden="1" x14ac:dyDescent="0.6">
      <c r="B342" t="s">
        <v>5135</v>
      </c>
      <c r="C342">
        <v>15628644</v>
      </c>
      <c r="D342" t="s">
        <v>2503</v>
      </c>
      <c r="E342" t="s">
        <v>2504</v>
      </c>
      <c r="F342" t="s">
        <v>2505</v>
      </c>
      <c r="G342" t="s">
        <v>2506</v>
      </c>
      <c r="H342" t="s">
        <v>2507</v>
      </c>
      <c r="I342">
        <v>2004</v>
      </c>
      <c r="J342" s="1">
        <v>38357</v>
      </c>
      <c r="M342" t="s">
        <v>2508</v>
      </c>
    </row>
    <row r="343" spans="1:13" hidden="1" x14ac:dyDescent="0.6">
      <c r="B343">
        <v>2</v>
      </c>
      <c r="C343">
        <v>15590583</v>
      </c>
      <c r="D343" t="s">
        <v>2973</v>
      </c>
      <c r="E343" t="s">
        <v>2974</v>
      </c>
      <c r="F343" t="s">
        <v>2975</v>
      </c>
      <c r="G343" t="s">
        <v>2976</v>
      </c>
      <c r="H343" t="s">
        <v>155</v>
      </c>
      <c r="I343">
        <v>2004</v>
      </c>
      <c r="J343" s="1">
        <v>38335</v>
      </c>
      <c r="M343" t="s">
        <v>2977</v>
      </c>
    </row>
    <row r="344" spans="1:13" hidden="1" x14ac:dyDescent="0.6">
      <c r="A344" t="s">
        <v>5204</v>
      </c>
      <c r="B344" t="s">
        <v>5019</v>
      </c>
      <c r="C344">
        <v>15148203</v>
      </c>
      <c r="D344" t="s">
        <v>3097</v>
      </c>
      <c r="E344" t="s">
        <v>3098</v>
      </c>
      <c r="F344" t="s">
        <v>3099</v>
      </c>
      <c r="G344" t="s">
        <v>3100</v>
      </c>
      <c r="H344" t="s">
        <v>171</v>
      </c>
      <c r="I344">
        <v>2004</v>
      </c>
      <c r="J344" s="1">
        <v>38126</v>
      </c>
      <c r="K344" t="s">
        <v>3101</v>
      </c>
      <c r="M344" t="s">
        <v>3102</v>
      </c>
    </row>
    <row r="345" spans="1:13" hidden="1" x14ac:dyDescent="0.6">
      <c r="B345">
        <v>2</v>
      </c>
      <c r="C345">
        <v>15059698</v>
      </c>
      <c r="D345" t="s">
        <v>3213</v>
      </c>
      <c r="E345" t="s">
        <v>3214</v>
      </c>
      <c r="F345" t="s">
        <v>3215</v>
      </c>
      <c r="G345" t="s">
        <v>3216</v>
      </c>
      <c r="H345" t="s">
        <v>39</v>
      </c>
      <c r="I345">
        <v>2004</v>
      </c>
      <c r="J345" s="1">
        <v>38080</v>
      </c>
      <c r="M345" t="s">
        <v>3217</v>
      </c>
    </row>
    <row r="346" spans="1:13" hidden="1" x14ac:dyDescent="0.6">
      <c r="B346" t="s">
        <v>5019</v>
      </c>
      <c r="C346">
        <v>15078664</v>
      </c>
      <c r="D346" t="s">
        <v>3469</v>
      </c>
      <c r="E346" t="s">
        <v>3470</v>
      </c>
      <c r="F346" t="s">
        <v>3471</v>
      </c>
      <c r="G346" t="s">
        <v>3472</v>
      </c>
      <c r="H346" t="s">
        <v>44</v>
      </c>
      <c r="I346">
        <v>2004</v>
      </c>
      <c r="J346" s="1">
        <v>38091</v>
      </c>
      <c r="M346" t="s">
        <v>3473</v>
      </c>
    </row>
    <row r="347" spans="1:13" hidden="1" x14ac:dyDescent="0.6">
      <c r="A347" t="s">
        <v>5023</v>
      </c>
      <c r="B347">
        <v>2</v>
      </c>
      <c r="C347">
        <v>15004577</v>
      </c>
      <c r="D347" t="s">
        <v>3583</v>
      </c>
      <c r="E347" t="s">
        <v>3584</v>
      </c>
      <c r="F347" t="s">
        <v>3585</v>
      </c>
      <c r="G347" t="s">
        <v>3586</v>
      </c>
      <c r="H347" t="s">
        <v>615</v>
      </c>
      <c r="I347">
        <v>2004</v>
      </c>
      <c r="J347" s="1">
        <v>38055</v>
      </c>
      <c r="M347" t="s">
        <v>3587</v>
      </c>
    </row>
    <row r="348" spans="1:13" hidden="1" x14ac:dyDescent="0.6">
      <c r="B348" t="s">
        <v>5021</v>
      </c>
      <c r="C348">
        <v>15111581</v>
      </c>
      <c r="D348" t="s">
        <v>3602</v>
      </c>
      <c r="E348" t="s">
        <v>3603</v>
      </c>
      <c r="F348" t="s">
        <v>3604</v>
      </c>
      <c r="G348" t="s">
        <v>3605</v>
      </c>
      <c r="H348" t="s">
        <v>228</v>
      </c>
      <c r="I348">
        <v>2004</v>
      </c>
      <c r="J348" s="1">
        <v>38105</v>
      </c>
      <c r="M348" t="s">
        <v>3606</v>
      </c>
    </row>
    <row r="349" spans="1:13" x14ac:dyDescent="0.6">
      <c r="A349" t="s">
        <v>13330</v>
      </c>
      <c r="B349" t="s">
        <v>13263</v>
      </c>
      <c r="C349" s="2">
        <v>15051202</v>
      </c>
      <c r="D349" t="s">
        <v>5216</v>
      </c>
      <c r="E349" t="s">
        <v>13373</v>
      </c>
      <c r="F349" t="s">
        <v>3851</v>
      </c>
      <c r="G349" t="s">
        <v>361</v>
      </c>
      <c r="H349" t="s">
        <v>77</v>
      </c>
      <c r="I349">
        <v>2004</v>
      </c>
      <c r="J349" s="1">
        <v>38077</v>
      </c>
      <c r="M349" t="s">
        <v>3852</v>
      </c>
    </row>
    <row r="350" spans="1:13" hidden="1" x14ac:dyDescent="0.6">
      <c r="A350" t="s">
        <v>5022</v>
      </c>
      <c r="B350">
        <v>2</v>
      </c>
      <c r="C350">
        <v>14691156</v>
      </c>
      <c r="D350" t="s">
        <v>5218</v>
      </c>
      <c r="E350" t="s">
        <v>3858</v>
      </c>
      <c r="F350" t="s">
        <v>3859</v>
      </c>
      <c r="G350" t="s">
        <v>3860</v>
      </c>
      <c r="H350" t="s">
        <v>228</v>
      </c>
      <c r="I350">
        <v>2004</v>
      </c>
      <c r="J350" s="1">
        <v>37979</v>
      </c>
      <c r="M350" t="s">
        <v>3861</v>
      </c>
    </row>
    <row r="351" spans="1:13" hidden="1" x14ac:dyDescent="0.6">
      <c r="B351">
        <v>2</v>
      </c>
      <c r="C351">
        <v>15602406</v>
      </c>
      <c r="D351" t="s">
        <v>3909</v>
      </c>
      <c r="E351" t="s">
        <v>3910</v>
      </c>
      <c r="F351" t="s">
        <v>3911</v>
      </c>
      <c r="G351" t="s">
        <v>3912</v>
      </c>
      <c r="H351" t="s">
        <v>1677</v>
      </c>
      <c r="I351">
        <v>2004</v>
      </c>
      <c r="J351" s="1">
        <v>38338</v>
      </c>
    </row>
    <row r="352" spans="1:13" hidden="1" x14ac:dyDescent="0.6">
      <c r="A352" t="s">
        <v>5206</v>
      </c>
      <c r="B352">
        <v>2</v>
      </c>
      <c r="C352">
        <v>15333116</v>
      </c>
      <c r="D352" t="s">
        <v>3941</v>
      </c>
      <c r="E352" t="s">
        <v>3942</v>
      </c>
      <c r="F352" t="s">
        <v>3943</v>
      </c>
      <c r="G352" t="s">
        <v>3944</v>
      </c>
      <c r="H352" t="s">
        <v>3945</v>
      </c>
      <c r="I352">
        <v>2004</v>
      </c>
      <c r="J352" s="1">
        <v>38230</v>
      </c>
      <c r="K352" t="s">
        <v>3946</v>
      </c>
      <c r="M352" t="s">
        <v>3947</v>
      </c>
    </row>
    <row r="353" spans="1:13" hidden="1" x14ac:dyDescent="0.6">
      <c r="B353">
        <v>1</v>
      </c>
      <c r="C353">
        <v>15029043</v>
      </c>
      <c r="D353" t="s">
        <v>3954</v>
      </c>
      <c r="E353" t="s">
        <v>3955</v>
      </c>
      <c r="F353" t="s">
        <v>3956</v>
      </c>
      <c r="G353" t="s">
        <v>3957</v>
      </c>
      <c r="H353" t="s">
        <v>1677</v>
      </c>
      <c r="I353">
        <v>2004</v>
      </c>
      <c r="J353" s="1">
        <v>38065</v>
      </c>
      <c r="M353" t="s">
        <v>3958</v>
      </c>
    </row>
    <row r="354" spans="1:13" hidden="1" x14ac:dyDescent="0.6">
      <c r="A354" t="s">
        <v>5223</v>
      </c>
      <c r="B354" t="s">
        <v>5170</v>
      </c>
      <c r="C354">
        <v>15557432</v>
      </c>
      <c r="D354" t="s">
        <v>5222</v>
      </c>
      <c r="E354" t="s">
        <v>13375</v>
      </c>
      <c r="F354" t="s">
        <v>4435</v>
      </c>
      <c r="G354" t="s">
        <v>4436</v>
      </c>
      <c r="H354" t="s">
        <v>228</v>
      </c>
      <c r="I354">
        <v>2004</v>
      </c>
      <c r="J354" s="1">
        <v>38315</v>
      </c>
      <c r="M354" t="s">
        <v>4437</v>
      </c>
    </row>
    <row r="355" spans="1:13" hidden="1" x14ac:dyDescent="0.6">
      <c r="B355">
        <v>2</v>
      </c>
      <c r="C355">
        <v>15590581</v>
      </c>
      <c r="D355" t="s">
        <v>4561</v>
      </c>
      <c r="E355" t="s">
        <v>4562</v>
      </c>
      <c r="F355" t="s">
        <v>4563</v>
      </c>
      <c r="G355" t="s">
        <v>4564</v>
      </c>
      <c r="H355" t="s">
        <v>155</v>
      </c>
      <c r="I355">
        <v>2004</v>
      </c>
      <c r="J355" s="1">
        <v>38335</v>
      </c>
      <c r="M355" t="s">
        <v>4565</v>
      </c>
    </row>
    <row r="356" spans="1:13" hidden="1" x14ac:dyDescent="0.6">
      <c r="B356">
        <v>1</v>
      </c>
      <c r="C356">
        <v>15059708</v>
      </c>
      <c r="D356" t="s">
        <v>4645</v>
      </c>
      <c r="E356" t="s">
        <v>4646</v>
      </c>
      <c r="F356" t="s">
        <v>4647</v>
      </c>
      <c r="G356" t="s">
        <v>4648</v>
      </c>
      <c r="H356" t="s">
        <v>39</v>
      </c>
      <c r="I356">
        <v>2004</v>
      </c>
      <c r="J356" s="1">
        <v>38080</v>
      </c>
      <c r="M356" t="s">
        <v>4649</v>
      </c>
    </row>
    <row r="357" spans="1:13" hidden="1" x14ac:dyDescent="0.6">
      <c r="B357">
        <v>1</v>
      </c>
      <c r="C357">
        <v>15207838</v>
      </c>
      <c r="D357" t="s">
        <v>4814</v>
      </c>
      <c r="E357" t="s">
        <v>4815</v>
      </c>
      <c r="F357" t="s">
        <v>4816</v>
      </c>
      <c r="G357" t="s">
        <v>4817</v>
      </c>
      <c r="H357" t="s">
        <v>4452</v>
      </c>
      <c r="I357">
        <v>2004</v>
      </c>
      <c r="J357" s="1">
        <v>38161</v>
      </c>
      <c r="M357" t="s">
        <v>4818</v>
      </c>
    </row>
    <row r="358" spans="1:13" hidden="1" x14ac:dyDescent="0.6">
      <c r="B358">
        <v>1</v>
      </c>
      <c r="C358">
        <v>15504969</v>
      </c>
      <c r="D358" t="s">
        <v>4959</v>
      </c>
      <c r="E358" t="s">
        <v>4960</v>
      </c>
      <c r="F358" t="s">
        <v>4961</v>
      </c>
      <c r="G358" t="s">
        <v>4962</v>
      </c>
      <c r="H358" t="s">
        <v>4963</v>
      </c>
      <c r="I358">
        <v>2004</v>
      </c>
      <c r="J358" s="1">
        <v>38287</v>
      </c>
      <c r="M358" t="s">
        <v>4964</v>
      </c>
    </row>
    <row r="359" spans="1:13" hidden="1" x14ac:dyDescent="0.6">
      <c r="A359" t="s">
        <v>5096</v>
      </c>
      <c r="B359" t="s">
        <v>13257</v>
      </c>
      <c r="C359">
        <v>16187985</v>
      </c>
      <c r="D359" t="s">
        <v>247</v>
      </c>
      <c r="E359" t="s">
        <v>248</v>
      </c>
      <c r="F359" t="s">
        <v>249</v>
      </c>
      <c r="G359" t="s">
        <v>250</v>
      </c>
      <c r="H359" t="s">
        <v>251</v>
      </c>
      <c r="I359">
        <v>2005</v>
      </c>
      <c r="J359" s="1">
        <v>38624</v>
      </c>
      <c r="M359" t="s">
        <v>252</v>
      </c>
    </row>
    <row r="360" spans="1:13" hidden="1" x14ac:dyDescent="0.6">
      <c r="A360" t="s">
        <v>5050</v>
      </c>
      <c r="B360" t="s">
        <v>13257</v>
      </c>
      <c r="C360">
        <v>15652825</v>
      </c>
      <c r="D360" t="s">
        <v>5057</v>
      </c>
      <c r="E360" t="s">
        <v>357</v>
      </c>
      <c r="F360" t="s">
        <v>358</v>
      </c>
      <c r="G360" t="s">
        <v>274</v>
      </c>
      <c r="H360" t="s">
        <v>39</v>
      </c>
      <c r="I360">
        <v>2005</v>
      </c>
      <c r="J360" s="1">
        <v>38370</v>
      </c>
      <c r="M360" t="s">
        <v>359</v>
      </c>
    </row>
    <row r="361" spans="1:13" hidden="1" x14ac:dyDescent="0.6">
      <c r="B361">
        <v>2</v>
      </c>
      <c r="C361">
        <v>15917104</v>
      </c>
      <c r="D361" t="s">
        <v>475</v>
      </c>
      <c r="E361" t="s">
        <v>476</v>
      </c>
      <c r="F361" t="s">
        <v>477</v>
      </c>
      <c r="G361" t="s">
        <v>478</v>
      </c>
      <c r="H361" t="s">
        <v>402</v>
      </c>
      <c r="I361">
        <v>2005</v>
      </c>
      <c r="J361" s="1">
        <v>38499</v>
      </c>
      <c r="M361" t="s">
        <v>479</v>
      </c>
    </row>
    <row r="362" spans="1:13" x14ac:dyDescent="0.6">
      <c r="A362" t="s">
        <v>5075</v>
      </c>
      <c r="B362" t="s">
        <v>13263</v>
      </c>
      <c r="C362" s="2">
        <v>15629833</v>
      </c>
      <c r="D362" t="s">
        <v>5074</v>
      </c>
      <c r="E362" t="s">
        <v>13376</v>
      </c>
      <c r="F362" t="s">
        <v>522</v>
      </c>
      <c r="G362" t="s">
        <v>523</v>
      </c>
      <c r="H362" t="s">
        <v>77</v>
      </c>
      <c r="I362">
        <v>2005</v>
      </c>
      <c r="J362" s="1">
        <v>38357</v>
      </c>
      <c r="M362" t="s">
        <v>524</v>
      </c>
    </row>
    <row r="363" spans="1:13" hidden="1" x14ac:dyDescent="0.6">
      <c r="A363" t="s">
        <v>5064</v>
      </c>
      <c r="B363" t="s">
        <v>13257</v>
      </c>
      <c r="C363">
        <v>16038655</v>
      </c>
      <c r="D363" t="s">
        <v>5082</v>
      </c>
      <c r="E363" t="s">
        <v>557</v>
      </c>
      <c r="F363" t="s">
        <v>558</v>
      </c>
      <c r="G363" t="s">
        <v>38</v>
      </c>
      <c r="H363" t="s">
        <v>39</v>
      </c>
      <c r="I363">
        <v>2005</v>
      </c>
      <c r="J363" s="1">
        <v>38559</v>
      </c>
      <c r="M363" t="s">
        <v>559</v>
      </c>
    </row>
    <row r="364" spans="1:13" x14ac:dyDescent="0.6">
      <c r="A364" t="s">
        <v>5107</v>
      </c>
      <c r="B364">
        <v>4</v>
      </c>
      <c r="C364" s="3">
        <v>16303932</v>
      </c>
      <c r="D364" t="s">
        <v>5106</v>
      </c>
      <c r="E364" t="s">
        <v>13378</v>
      </c>
      <c r="F364" t="s">
        <v>604</v>
      </c>
      <c r="G364" t="s">
        <v>605</v>
      </c>
      <c r="H364" t="s">
        <v>228</v>
      </c>
      <c r="I364">
        <v>2005</v>
      </c>
      <c r="J364" s="1">
        <v>38680</v>
      </c>
      <c r="M364" t="s">
        <v>606</v>
      </c>
    </row>
    <row r="365" spans="1:13" hidden="1" x14ac:dyDescent="0.6">
      <c r="B365" t="s">
        <v>5019</v>
      </c>
      <c r="C365">
        <v>15938683</v>
      </c>
      <c r="D365" t="s">
        <v>660</v>
      </c>
      <c r="E365" t="s">
        <v>661</v>
      </c>
      <c r="F365" t="s">
        <v>662</v>
      </c>
      <c r="G365" t="s">
        <v>349</v>
      </c>
      <c r="H365" t="s">
        <v>95</v>
      </c>
      <c r="I365">
        <v>2005</v>
      </c>
      <c r="J365" s="1">
        <v>38512</v>
      </c>
      <c r="M365" t="s">
        <v>663</v>
      </c>
    </row>
    <row r="366" spans="1:13" hidden="1" x14ac:dyDescent="0.6">
      <c r="B366">
        <v>2</v>
      </c>
      <c r="C366">
        <v>17057801</v>
      </c>
      <c r="D366" t="s">
        <v>717</v>
      </c>
      <c r="E366" t="s">
        <v>718</v>
      </c>
      <c r="F366" t="s">
        <v>719</v>
      </c>
      <c r="G366" t="s">
        <v>720</v>
      </c>
      <c r="H366" t="s">
        <v>350</v>
      </c>
      <c r="I366">
        <v>2005</v>
      </c>
      <c r="J366" s="1">
        <v>39014</v>
      </c>
      <c r="K366" t="s">
        <v>721</v>
      </c>
    </row>
    <row r="367" spans="1:13" hidden="1" x14ac:dyDescent="0.6">
      <c r="B367">
        <v>2</v>
      </c>
      <c r="C367">
        <v>16029263</v>
      </c>
      <c r="D367" t="s">
        <v>247</v>
      </c>
      <c r="E367" t="s">
        <v>248</v>
      </c>
      <c r="F367" t="s">
        <v>767</v>
      </c>
      <c r="G367" t="s">
        <v>250</v>
      </c>
      <c r="H367" t="s">
        <v>251</v>
      </c>
      <c r="I367">
        <v>2005</v>
      </c>
      <c r="J367" s="1">
        <v>38554</v>
      </c>
      <c r="M367" t="s">
        <v>768</v>
      </c>
    </row>
    <row r="368" spans="1:13" hidden="1" x14ac:dyDescent="0.6">
      <c r="B368" t="s">
        <v>5020</v>
      </c>
      <c r="C368">
        <v>15848919</v>
      </c>
      <c r="D368" t="s">
        <v>769</v>
      </c>
      <c r="E368" t="s">
        <v>770</v>
      </c>
      <c r="F368" t="s">
        <v>771</v>
      </c>
      <c r="G368" t="s">
        <v>772</v>
      </c>
      <c r="H368" t="s">
        <v>155</v>
      </c>
      <c r="I368">
        <v>2005</v>
      </c>
      <c r="J368" s="1">
        <v>38468</v>
      </c>
      <c r="M368" t="s">
        <v>773</v>
      </c>
    </row>
    <row r="369" spans="1:13" hidden="1" x14ac:dyDescent="0.6">
      <c r="A369" t="s">
        <v>13225</v>
      </c>
      <c r="B369" t="s">
        <v>13257</v>
      </c>
      <c r="C369">
        <v>15812769</v>
      </c>
      <c r="D369" t="s">
        <v>813</v>
      </c>
      <c r="E369" t="s">
        <v>814</v>
      </c>
      <c r="F369" t="s">
        <v>815</v>
      </c>
      <c r="G369" t="s">
        <v>816</v>
      </c>
      <c r="H369" t="s">
        <v>143</v>
      </c>
      <c r="I369">
        <v>2005</v>
      </c>
      <c r="J369" s="1">
        <v>38449</v>
      </c>
      <c r="M369" t="s">
        <v>817</v>
      </c>
    </row>
    <row r="370" spans="1:13" x14ac:dyDescent="0.6">
      <c r="A370" t="s">
        <v>6304</v>
      </c>
      <c r="B370" t="s">
        <v>13263</v>
      </c>
      <c r="C370" s="2">
        <v>15914602</v>
      </c>
      <c r="D370" t="s">
        <v>5027</v>
      </c>
      <c r="E370" t="s">
        <v>13380</v>
      </c>
      <c r="F370" t="s">
        <v>855</v>
      </c>
      <c r="G370" t="s">
        <v>647</v>
      </c>
      <c r="H370" t="s">
        <v>228</v>
      </c>
      <c r="I370">
        <v>2005</v>
      </c>
      <c r="J370" s="1">
        <v>38498</v>
      </c>
      <c r="M370" t="s">
        <v>856</v>
      </c>
    </row>
    <row r="371" spans="1:13" hidden="1" x14ac:dyDescent="0.6">
      <c r="B371">
        <v>2</v>
      </c>
      <c r="C371">
        <v>15691568</v>
      </c>
      <c r="D371" t="s">
        <v>5025</v>
      </c>
      <c r="E371" t="s">
        <v>869</v>
      </c>
      <c r="F371" t="s">
        <v>870</v>
      </c>
      <c r="G371" t="s">
        <v>871</v>
      </c>
      <c r="H371" t="s">
        <v>77</v>
      </c>
      <c r="I371">
        <v>2005</v>
      </c>
      <c r="J371" s="1">
        <v>38388</v>
      </c>
      <c r="M371" t="s">
        <v>872</v>
      </c>
    </row>
    <row r="372" spans="1:13" hidden="1" x14ac:dyDescent="0.6">
      <c r="A372" t="s">
        <v>5040</v>
      </c>
      <c r="B372" t="s">
        <v>13257</v>
      </c>
      <c r="C372">
        <v>16029262</v>
      </c>
      <c r="D372" t="s">
        <v>5024</v>
      </c>
      <c r="E372" t="s">
        <v>869</v>
      </c>
      <c r="F372" t="s">
        <v>897</v>
      </c>
      <c r="G372" t="s">
        <v>871</v>
      </c>
      <c r="H372" t="s">
        <v>251</v>
      </c>
      <c r="I372">
        <v>2005</v>
      </c>
      <c r="J372" s="1">
        <v>38554</v>
      </c>
      <c r="M372" t="s">
        <v>898</v>
      </c>
    </row>
    <row r="373" spans="1:13" hidden="1" x14ac:dyDescent="0.6">
      <c r="A373" t="s">
        <v>5023</v>
      </c>
      <c r="B373" t="s">
        <v>13257</v>
      </c>
      <c r="C373">
        <v>15767067</v>
      </c>
      <c r="D373" t="s">
        <v>917</v>
      </c>
      <c r="E373" t="s">
        <v>918</v>
      </c>
      <c r="F373" t="s">
        <v>919</v>
      </c>
      <c r="G373" t="s">
        <v>533</v>
      </c>
      <c r="H373" t="s">
        <v>39</v>
      </c>
      <c r="I373">
        <v>2005</v>
      </c>
      <c r="J373" s="1">
        <v>38427</v>
      </c>
      <c r="M373" t="s">
        <v>920</v>
      </c>
    </row>
    <row r="374" spans="1:13" hidden="1" x14ac:dyDescent="0.6">
      <c r="A374" t="s">
        <v>5179</v>
      </c>
      <c r="B374" t="s">
        <v>5278</v>
      </c>
      <c r="C374">
        <v>16286611</v>
      </c>
      <c r="D374" t="s">
        <v>1050</v>
      </c>
      <c r="E374" t="s">
        <v>1051</v>
      </c>
      <c r="F374" t="s">
        <v>1052</v>
      </c>
      <c r="G374" t="s">
        <v>1053</v>
      </c>
      <c r="H374" t="s">
        <v>44</v>
      </c>
      <c r="I374">
        <v>2005</v>
      </c>
      <c r="J374" s="1">
        <v>38672</v>
      </c>
      <c r="M374" t="s">
        <v>1054</v>
      </c>
    </row>
    <row r="375" spans="1:13" x14ac:dyDescent="0.6">
      <c r="A375" t="s">
        <v>5039</v>
      </c>
      <c r="B375">
        <v>4</v>
      </c>
      <c r="C375" s="2">
        <v>15878058</v>
      </c>
      <c r="D375" t="s">
        <v>5115</v>
      </c>
      <c r="E375" t="s">
        <v>13382</v>
      </c>
      <c r="F375" t="s">
        <v>1059</v>
      </c>
      <c r="G375" t="s">
        <v>871</v>
      </c>
      <c r="H375" t="s">
        <v>77</v>
      </c>
      <c r="I375">
        <v>2005</v>
      </c>
      <c r="J375" s="1">
        <v>38482</v>
      </c>
      <c r="M375" t="s">
        <v>1060</v>
      </c>
    </row>
    <row r="376" spans="1:13" x14ac:dyDescent="0.6">
      <c r="A376" t="s">
        <v>13288</v>
      </c>
      <c r="B376">
        <v>4</v>
      </c>
      <c r="C376" s="3">
        <v>16286621</v>
      </c>
      <c r="D376" t="s">
        <v>1292</v>
      </c>
      <c r="E376" t="s">
        <v>13384</v>
      </c>
      <c r="F376" t="s">
        <v>1293</v>
      </c>
      <c r="G376" t="s">
        <v>1294</v>
      </c>
      <c r="H376" t="s">
        <v>44</v>
      </c>
      <c r="I376">
        <v>2005</v>
      </c>
      <c r="J376" s="1">
        <v>38672</v>
      </c>
      <c r="M376" t="s">
        <v>1295</v>
      </c>
    </row>
    <row r="377" spans="1:13" hidden="1" x14ac:dyDescent="0.6">
      <c r="A377" t="s">
        <v>5195</v>
      </c>
      <c r="B377">
        <v>2</v>
      </c>
      <c r="C377">
        <v>15808240</v>
      </c>
      <c r="D377" t="s">
        <v>1316</v>
      </c>
      <c r="E377" t="s">
        <v>1317</v>
      </c>
      <c r="F377" t="s">
        <v>1318</v>
      </c>
      <c r="G377" t="s">
        <v>1319</v>
      </c>
      <c r="H377" t="s">
        <v>77</v>
      </c>
      <c r="I377">
        <v>2005</v>
      </c>
      <c r="J377" s="1">
        <v>38448</v>
      </c>
      <c r="K377" t="s">
        <v>1320</v>
      </c>
      <c r="L377" t="s">
        <v>1321</v>
      </c>
      <c r="M377" t="s">
        <v>1322</v>
      </c>
    </row>
    <row r="378" spans="1:13" hidden="1" x14ac:dyDescent="0.6">
      <c r="B378">
        <v>2</v>
      </c>
      <c r="C378">
        <v>15767473</v>
      </c>
      <c r="D378" t="s">
        <v>1425</v>
      </c>
      <c r="E378" t="s">
        <v>1426</v>
      </c>
      <c r="F378" t="s">
        <v>1427</v>
      </c>
      <c r="G378" t="s">
        <v>130</v>
      </c>
      <c r="H378" t="s">
        <v>44</v>
      </c>
      <c r="I378">
        <v>2005</v>
      </c>
      <c r="J378" s="1">
        <v>38427</v>
      </c>
      <c r="M378" t="s">
        <v>1428</v>
      </c>
    </row>
    <row r="379" spans="1:13" x14ac:dyDescent="0.6">
      <c r="A379" t="s">
        <v>5113</v>
      </c>
      <c r="B379" t="s">
        <v>13263</v>
      </c>
      <c r="C379" s="2">
        <v>16310477</v>
      </c>
      <c r="D379" t="s">
        <v>1455</v>
      </c>
      <c r="E379" t="s">
        <v>13386</v>
      </c>
      <c r="F379" t="s">
        <v>1456</v>
      </c>
      <c r="G379" t="s">
        <v>765</v>
      </c>
      <c r="H379" t="s">
        <v>39</v>
      </c>
      <c r="I379">
        <v>2005</v>
      </c>
      <c r="J379" s="1">
        <v>38685</v>
      </c>
      <c r="M379" t="s">
        <v>1457</v>
      </c>
    </row>
    <row r="380" spans="1:13" hidden="1" x14ac:dyDescent="0.6">
      <c r="B380" t="s">
        <v>5135</v>
      </c>
      <c r="C380">
        <v>15805910</v>
      </c>
      <c r="D380" t="s">
        <v>1464</v>
      </c>
      <c r="E380" t="s">
        <v>1465</v>
      </c>
      <c r="F380" t="s">
        <v>1466</v>
      </c>
      <c r="G380" t="s">
        <v>1467</v>
      </c>
      <c r="H380" t="s">
        <v>310</v>
      </c>
      <c r="I380">
        <v>2005</v>
      </c>
      <c r="J380" s="1">
        <v>38447</v>
      </c>
      <c r="M380" t="s">
        <v>1468</v>
      </c>
    </row>
    <row r="381" spans="1:13" hidden="1" x14ac:dyDescent="0.6">
      <c r="B381">
        <v>2</v>
      </c>
      <c r="C381">
        <v>15939388</v>
      </c>
      <c r="D381" t="s">
        <v>1515</v>
      </c>
      <c r="E381" t="s">
        <v>1516</v>
      </c>
      <c r="F381" t="s">
        <v>1517</v>
      </c>
      <c r="G381" t="s">
        <v>38</v>
      </c>
      <c r="H381" t="s">
        <v>39</v>
      </c>
      <c r="I381">
        <v>2005</v>
      </c>
      <c r="J381" s="1">
        <v>38512</v>
      </c>
      <c r="M381" t="s">
        <v>1518</v>
      </c>
    </row>
    <row r="382" spans="1:13" hidden="1" x14ac:dyDescent="0.6">
      <c r="B382">
        <v>2</v>
      </c>
      <c r="C382">
        <v>15931824</v>
      </c>
      <c r="D382" t="s">
        <v>1622</v>
      </c>
      <c r="E382" t="s">
        <v>1623</v>
      </c>
      <c r="F382" t="s">
        <v>1624</v>
      </c>
      <c r="G382" t="s">
        <v>1625</v>
      </c>
      <c r="H382" t="s">
        <v>1626</v>
      </c>
      <c r="I382">
        <v>2005</v>
      </c>
      <c r="J382" s="1">
        <v>38507</v>
      </c>
    </row>
    <row r="383" spans="1:13" hidden="1" x14ac:dyDescent="0.6">
      <c r="B383" t="s">
        <v>5019</v>
      </c>
      <c r="C383">
        <v>15834082</v>
      </c>
      <c r="D383" t="s">
        <v>1731</v>
      </c>
      <c r="E383" t="s">
        <v>1502</v>
      </c>
      <c r="F383" t="s">
        <v>1732</v>
      </c>
      <c r="G383" t="s">
        <v>1504</v>
      </c>
      <c r="H383" t="s">
        <v>171</v>
      </c>
      <c r="I383">
        <v>2005</v>
      </c>
      <c r="J383" s="1">
        <v>38461</v>
      </c>
      <c r="K383" t="s">
        <v>1733</v>
      </c>
      <c r="M383" t="s">
        <v>1734</v>
      </c>
    </row>
    <row r="384" spans="1:13" hidden="1" x14ac:dyDescent="0.6">
      <c r="A384" t="s">
        <v>13238</v>
      </c>
      <c r="B384" t="s">
        <v>13259</v>
      </c>
      <c r="C384">
        <v>15905946</v>
      </c>
      <c r="D384" t="s">
        <v>1760</v>
      </c>
      <c r="E384" t="s">
        <v>13388</v>
      </c>
      <c r="F384" t="s">
        <v>1761</v>
      </c>
      <c r="G384" t="s">
        <v>1762</v>
      </c>
      <c r="H384" t="s">
        <v>570</v>
      </c>
      <c r="I384">
        <v>2005</v>
      </c>
      <c r="J384" s="1">
        <v>38493</v>
      </c>
      <c r="M384" t="s">
        <v>1763</v>
      </c>
    </row>
    <row r="385" spans="1:13" x14ac:dyDescent="0.6">
      <c r="A385" t="s">
        <v>13241</v>
      </c>
      <c r="B385">
        <v>4</v>
      </c>
      <c r="C385" s="2">
        <v>15774107</v>
      </c>
      <c r="D385" t="s">
        <v>1890</v>
      </c>
      <c r="E385" t="s">
        <v>13389</v>
      </c>
      <c r="F385" t="s">
        <v>1891</v>
      </c>
      <c r="G385" t="s">
        <v>1892</v>
      </c>
      <c r="H385" t="s">
        <v>1893</v>
      </c>
      <c r="I385">
        <v>2005</v>
      </c>
      <c r="J385" s="1">
        <v>38430</v>
      </c>
    </row>
    <row r="386" spans="1:13" hidden="1" x14ac:dyDescent="0.6">
      <c r="B386">
        <v>1</v>
      </c>
      <c r="C386">
        <v>15751243</v>
      </c>
      <c r="D386" t="s">
        <v>1955</v>
      </c>
      <c r="E386" t="s">
        <v>1956</v>
      </c>
      <c r="F386" t="s">
        <v>1957</v>
      </c>
      <c r="G386" t="s">
        <v>1958</v>
      </c>
      <c r="H386" t="s">
        <v>143</v>
      </c>
      <c r="I386">
        <v>2005</v>
      </c>
      <c r="J386" s="1">
        <v>38420</v>
      </c>
      <c r="M386" t="s">
        <v>1959</v>
      </c>
    </row>
    <row r="387" spans="1:13" hidden="1" x14ac:dyDescent="0.6">
      <c r="A387" t="s">
        <v>5177</v>
      </c>
      <c r="B387" t="s">
        <v>13257</v>
      </c>
      <c r="C387">
        <v>15857061</v>
      </c>
      <c r="D387" t="s">
        <v>2009</v>
      </c>
      <c r="E387" t="s">
        <v>2010</v>
      </c>
      <c r="F387" t="s">
        <v>2011</v>
      </c>
      <c r="G387" t="s">
        <v>871</v>
      </c>
      <c r="H387" t="s">
        <v>251</v>
      </c>
      <c r="I387">
        <v>2005</v>
      </c>
      <c r="J387" s="1">
        <v>38471</v>
      </c>
      <c r="M387" t="s">
        <v>2012</v>
      </c>
    </row>
    <row r="388" spans="1:13" hidden="1" x14ac:dyDescent="0.6">
      <c r="B388">
        <v>2</v>
      </c>
      <c r="C388">
        <v>16283987</v>
      </c>
      <c r="D388" t="s">
        <v>2028</v>
      </c>
      <c r="E388" t="s">
        <v>2029</v>
      </c>
      <c r="F388" t="s">
        <v>2030</v>
      </c>
      <c r="G388" t="s">
        <v>1818</v>
      </c>
      <c r="H388" t="s">
        <v>155</v>
      </c>
      <c r="I388">
        <v>2005</v>
      </c>
      <c r="J388" s="1">
        <v>38671</v>
      </c>
      <c r="M388" t="s">
        <v>2031</v>
      </c>
    </row>
    <row r="389" spans="1:13" hidden="1" x14ac:dyDescent="0.6">
      <c r="A389" t="s">
        <v>5064</v>
      </c>
      <c r="B389" t="s">
        <v>13257</v>
      </c>
      <c r="C389">
        <v>16376678</v>
      </c>
      <c r="D389" t="s">
        <v>2113</v>
      </c>
      <c r="E389" t="s">
        <v>2114</v>
      </c>
      <c r="F389" t="s">
        <v>2115</v>
      </c>
      <c r="G389" t="s">
        <v>1262</v>
      </c>
      <c r="H389" t="s">
        <v>39</v>
      </c>
      <c r="I389">
        <v>2005</v>
      </c>
      <c r="J389" s="1">
        <v>38713</v>
      </c>
      <c r="M389" t="s">
        <v>2116</v>
      </c>
    </row>
    <row r="390" spans="1:13" hidden="1" x14ac:dyDescent="0.6">
      <c r="B390">
        <v>1</v>
      </c>
      <c r="C390">
        <v>16009834</v>
      </c>
      <c r="D390" t="s">
        <v>2132</v>
      </c>
      <c r="E390" t="s">
        <v>2133</v>
      </c>
      <c r="F390" t="s">
        <v>2134</v>
      </c>
      <c r="G390" t="s">
        <v>2135</v>
      </c>
      <c r="H390" t="s">
        <v>44</v>
      </c>
      <c r="I390">
        <v>2005</v>
      </c>
      <c r="J390" s="1">
        <v>38546</v>
      </c>
      <c r="M390" t="s">
        <v>2136</v>
      </c>
    </row>
    <row r="391" spans="1:13" hidden="1" x14ac:dyDescent="0.6">
      <c r="B391">
        <v>2</v>
      </c>
      <c r="C391">
        <v>15882903</v>
      </c>
      <c r="D391" t="s">
        <v>2266</v>
      </c>
      <c r="E391" t="s">
        <v>2267</v>
      </c>
      <c r="F391" t="s">
        <v>2268</v>
      </c>
      <c r="G391" t="s">
        <v>2269</v>
      </c>
      <c r="H391" t="s">
        <v>77</v>
      </c>
      <c r="I391">
        <v>2005</v>
      </c>
      <c r="J391" s="1">
        <v>38483</v>
      </c>
      <c r="M391" t="s">
        <v>2270</v>
      </c>
    </row>
    <row r="392" spans="1:13" hidden="1" x14ac:dyDescent="0.6">
      <c r="A392" t="s">
        <v>5179</v>
      </c>
      <c r="B392">
        <v>2</v>
      </c>
      <c r="C392">
        <v>16118746</v>
      </c>
      <c r="D392" t="s">
        <v>2291</v>
      </c>
      <c r="E392" t="s">
        <v>2292</v>
      </c>
      <c r="F392" t="s">
        <v>2293</v>
      </c>
      <c r="G392" t="s">
        <v>2294</v>
      </c>
      <c r="H392" t="s">
        <v>137</v>
      </c>
      <c r="I392">
        <v>2005</v>
      </c>
      <c r="J392" s="1">
        <v>38589</v>
      </c>
      <c r="M392" t="s">
        <v>2295</v>
      </c>
    </row>
    <row r="393" spans="1:13" hidden="1" x14ac:dyDescent="0.6">
      <c r="B393">
        <v>2</v>
      </c>
      <c r="C393">
        <v>15543182</v>
      </c>
      <c r="D393" t="s">
        <v>2641</v>
      </c>
      <c r="E393" t="s">
        <v>2642</v>
      </c>
      <c r="F393" t="s">
        <v>2643</v>
      </c>
      <c r="G393" t="s">
        <v>2644</v>
      </c>
      <c r="H393" t="s">
        <v>615</v>
      </c>
      <c r="I393">
        <v>2005</v>
      </c>
      <c r="J393" s="1">
        <v>38307</v>
      </c>
      <c r="M393" t="s">
        <v>2645</v>
      </c>
    </row>
    <row r="394" spans="1:13" hidden="1" x14ac:dyDescent="0.6">
      <c r="B394">
        <v>2</v>
      </c>
      <c r="C394">
        <v>15947801</v>
      </c>
      <c r="D394" t="s">
        <v>2665</v>
      </c>
      <c r="E394" t="s">
        <v>2666</v>
      </c>
      <c r="F394" t="s">
        <v>2667</v>
      </c>
      <c r="G394" t="s">
        <v>2668</v>
      </c>
      <c r="H394" t="s">
        <v>1349</v>
      </c>
      <c r="I394">
        <v>2005</v>
      </c>
      <c r="J394" s="1">
        <v>38514</v>
      </c>
      <c r="M394" t="s">
        <v>2669</v>
      </c>
    </row>
    <row r="395" spans="1:13" hidden="1" x14ac:dyDescent="0.6">
      <c r="B395">
        <v>2</v>
      </c>
      <c r="C395">
        <v>15613954</v>
      </c>
      <c r="D395" t="s">
        <v>2692</v>
      </c>
      <c r="E395" t="s">
        <v>2693</v>
      </c>
      <c r="F395" t="s">
        <v>2694</v>
      </c>
      <c r="G395" t="s">
        <v>2695</v>
      </c>
      <c r="H395" t="s">
        <v>2111</v>
      </c>
      <c r="I395">
        <v>2005</v>
      </c>
      <c r="J395" s="1">
        <v>38344</v>
      </c>
      <c r="M395" t="s">
        <v>2696</v>
      </c>
    </row>
    <row r="396" spans="1:13" hidden="1" x14ac:dyDescent="0.6">
      <c r="A396" t="s">
        <v>5179</v>
      </c>
      <c r="B396" t="s">
        <v>5278</v>
      </c>
      <c r="C396">
        <v>15909159</v>
      </c>
      <c r="D396" t="s">
        <v>2712</v>
      </c>
      <c r="E396" t="s">
        <v>2713</v>
      </c>
      <c r="F396" t="s">
        <v>2714</v>
      </c>
      <c r="G396" t="s">
        <v>1053</v>
      </c>
      <c r="H396" t="s">
        <v>1203</v>
      </c>
      <c r="I396">
        <v>2005</v>
      </c>
      <c r="J396" s="1">
        <v>38496</v>
      </c>
      <c r="M396" t="s">
        <v>2715</v>
      </c>
    </row>
    <row r="397" spans="1:13" hidden="1" x14ac:dyDescent="0.6">
      <c r="A397" t="s">
        <v>5047</v>
      </c>
      <c r="B397" t="s">
        <v>13257</v>
      </c>
      <c r="C397">
        <v>15808242</v>
      </c>
      <c r="D397" t="s">
        <v>5205</v>
      </c>
      <c r="E397" t="s">
        <v>1727</v>
      </c>
      <c r="F397" t="s">
        <v>3128</v>
      </c>
      <c r="G397" t="s">
        <v>1729</v>
      </c>
      <c r="H397" t="s">
        <v>77</v>
      </c>
      <c r="I397">
        <v>2005</v>
      </c>
      <c r="J397" s="1">
        <v>38448</v>
      </c>
      <c r="M397" t="s">
        <v>3129</v>
      </c>
    </row>
    <row r="398" spans="1:13" hidden="1" x14ac:dyDescent="0.6">
      <c r="B398" t="s">
        <v>5020</v>
      </c>
      <c r="C398">
        <v>15642811</v>
      </c>
      <c r="D398" t="s">
        <v>3186</v>
      </c>
      <c r="E398" t="s">
        <v>3187</v>
      </c>
      <c r="F398" t="s">
        <v>3188</v>
      </c>
      <c r="G398" t="s">
        <v>1221</v>
      </c>
      <c r="H398" t="s">
        <v>44</v>
      </c>
      <c r="I398">
        <v>2005</v>
      </c>
      <c r="J398" s="1">
        <v>38364</v>
      </c>
      <c r="M398" t="s">
        <v>3189</v>
      </c>
    </row>
    <row r="399" spans="1:13" hidden="1" x14ac:dyDescent="0.6">
      <c r="A399" t="s">
        <v>5206</v>
      </c>
      <c r="B399">
        <v>2</v>
      </c>
      <c r="C399">
        <v>15623863</v>
      </c>
      <c r="D399" t="s">
        <v>3287</v>
      </c>
      <c r="E399" t="s">
        <v>3288</v>
      </c>
      <c r="F399" t="s">
        <v>3289</v>
      </c>
      <c r="G399" t="s">
        <v>3290</v>
      </c>
      <c r="H399" t="s">
        <v>3291</v>
      </c>
      <c r="I399">
        <v>2005</v>
      </c>
      <c r="J399" s="1">
        <v>38351</v>
      </c>
      <c r="K399" t="s">
        <v>3292</v>
      </c>
      <c r="M399" t="s">
        <v>3293</v>
      </c>
    </row>
    <row r="400" spans="1:13" hidden="1" x14ac:dyDescent="0.6">
      <c r="B400">
        <v>2</v>
      </c>
      <c r="C400">
        <v>15963319</v>
      </c>
      <c r="D400" t="s">
        <v>3326</v>
      </c>
      <c r="E400" t="s">
        <v>3327</v>
      </c>
      <c r="F400" t="s">
        <v>3328</v>
      </c>
      <c r="G400" t="s">
        <v>3329</v>
      </c>
      <c r="H400" t="s">
        <v>1090</v>
      </c>
      <c r="I400">
        <v>2005</v>
      </c>
      <c r="J400" s="1">
        <v>38524</v>
      </c>
      <c r="K400" t="s">
        <v>3330</v>
      </c>
    </row>
    <row r="401" spans="1:13" hidden="1" x14ac:dyDescent="0.6">
      <c r="A401" t="s">
        <v>5047</v>
      </c>
      <c r="B401" t="s">
        <v>13257</v>
      </c>
      <c r="C401">
        <v>16380590</v>
      </c>
      <c r="D401" t="s">
        <v>3652</v>
      </c>
      <c r="E401" t="s">
        <v>3653</v>
      </c>
      <c r="F401" t="s">
        <v>3654</v>
      </c>
      <c r="G401" t="s">
        <v>1127</v>
      </c>
      <c r="H401" t="s">
        <v>369</v>
      </c>
      <c r="I401">
        <v>2005</v>
      </c>
      <c r="J401" s="1">
        <v>38715</v>
      </c>
      <c r="M401" t="s">
        <v>3655</v>
      </c>
    </row>
    <row r="402" spans="1:13" hidden="1" x14ac:dyDescent="0.6">
      <c r="B402">
        <v>1</v>
      </c>
      <c r="C402">
        <v>15965170</v>
      </c>
      <c r="D402" t="s">
        <v>3693</v>
      </c>
      <c r="E402" t="s">
        <v>3694</v>
      </c>
      <c r="F402" t="s">
        <v>3695</v>
      </c>
      <c r="G402" t="s">
        <v>3696</v>
      </c>
      <c r="H402" t="s">
        <v>171</v>
      </c>
      <c r="I402">
        <v>2005</v>
      </c>
      <c r="J402" s="1">
        <v>38524</v>
      </c>
      <c r="K402" t="s">
        <v>3697</v>
      </c>
      <c r="M402" t="s">
        <v>3698</v>
      </c>
    </row>
    <row r="403" spans="1:13" hidden="1" x14ac:dyDescent="0.6">
      <c r="A403" t="s">
        <v>5073</v>
      </c>
      <c r="B403" t="s">
        <v>5021</v>
      </c>
      <c r="C403">
        <v>15745779</v>
      </c>
      <c r="D403" t="s">
        <v>3742</v>
      </c>
      <c r="E403" t="s">
        <v>3743</v>
      </c>
      <c r="F403" t="s">
        <v>3744</v>
      </c>
      <c r="G403" t="s">
        <v>3745</v>
      </c>
      <c r="H403" t="s">
        <v>77</v>
      </c>
      <c r="I403">
        <v>2005</v>
      </c>
      <c r="J403" s="1">
        <v>38416</v>
      </c>
      <c r="M403" t="s">
        <v>3746</v>
      </c>
    </row>
    <row r="404" spans="1:13" hidden="1" x14ac:dyDescent="0.6">
      <c r="B404">
        <v>1</v>
      </c>
      <c r="C404">
        <v>16141858</v>
      </c>
      <c r="D404" t="s">
        <v>3770</v>
      </c>
      <c r="E404" t="s">
        <v>3771</v>
      </c>
      <c r="F404" t="s">
        <v>3772</v>
      </c>
      <c r="G404" t="s">
        <v>3773</v>
      </c>
      <c r="H404" t="s">
        <v>310</v>
      </c>
      <c r="I404">
        <v>2005</v>
      </c>
      <c r="J404" s="1">
        <v>38601</v>
      </c>
      <c r="M404" t="s">
        <v>3774</v>
      </c>
    </row>
    <row r="405" spans="1:13" hidden="1" x14ac:dyDescent="0.6">
      <c r="B405">
        <v>1</v>
      </c>
      <c r="C405">
        <v>16681052</v>
      </c>
      <c r="D405" t="s">
        <v>3982</v>
      </c>
      <c r="E405" t="s">
        <v>3983</v>
      </c>
      <c r="F405" t="s">
        <v>3984</v>
      </c>
      <c r="G405" t="s">
        <v>3985</v>
      </c>
      <c r="H405" t="s">
        <v>2275</v>
      </c>
      <c r="I405">
        <v>2005</v>
      </c>
      <c r="J405" s="1">
        <v>38847</v>
      </c>
    </row>
    <row r="406" spans="1:13" hidden="1" x14ac:dyDescent="0.6">
      <c r="B406">
        <v>1</v>
      </c>
      <c r="C406">
        <v>16219725</v>
      </c>
      <c r="D406" t="s">
        <v>4106</v>
      </c>
      <c r="E406" t="s">
        <v>4107</v>
      </c>
      <c r="F406" t="s">
        <v>4108</v>
      </c>
      <c r="G406" t="s">
        <v>4109</v>
      </c>
      <c r="H406" t="s">
        <v>44</v>
      </c>
      <c r="I406">
        <v>2005</v>
      </c>
      <c r="J406" s="1">
        <v>38638</v>
      </c>
      <c r="M406" t="s">
        <v>4110</v>
      </c>
    </row>
    <row r="407" spans="1:13" hidden="1" x14ac:dyDescent="0.6">
      <c r="B407">
        <v>2</v>
      </c>
      <c r="C407">
        <v>15955978</v>
      </c>
      <c r="D407" t="s">
        <v>4145</v>
      </c>
      <c r="E407" t="s">
        <v>4146</v>
      </c>
      <c r="F407" t="s">
        <v>4147</v>
      </c>
      <c r="G407" t="s">
        <v>130</v>
      </c>
      <c r="H407" t="s">
        <v>44</v>
      </c>
      <c r="I407">
        <v>2005</v>
      </c>
      <c r="J407" s="1">
        <v>38519</v>
      </c>
      <c r="M407" t="s">
        <v>4148</v>
      </c>
    </row>
    <row r="408" spans="1:13" hidden="1" x14ac:dyDescent="0.6">
      <c r="B408">
        <v>1</v>
      </c>
      <c r="C408">
        <v>15704570</v>
      </c>
      <c r="D408" t="s">
        <v>4149</v>
      </c>
      <c r="E408" t="s">
        <v>4150</v>
      </c>
      <c r="F408" t="s">
        <v>4151</v>
      </c>
      <c r="G408" t="s">
        <v>4152</v>
      </c>
      <c r="H408" t="s">
        <v>4153</v>
      </c>
      <c r="I408">
        <v>2005</v>
      </c>
      <c r="J408" s="1">
        <v>38395</v>
      </c>
    </row>
    <row r="409" spans="1:13" hidden="1" x14ac:dyDescent="0.6">
      <c r="B409">
        <v>1</v>
      </c>
      <c r="C409">
        <v>15883487</v>
      </c>
      <c r="D409" t="s">
        <v>4910</v>
      </c>
      <c r="E409" t="s">
        <v>4911</v>
      </c>
      <c r="F409" t="s">
        <v>4912</v>
      </c>
      <c r="G409" t="s">
        <v>3912</v>
      </c>
      <c r="H409" t="s">
        <v>1677</v>
      </c>
      <c r="I409">
        <v>2005</v>
      </c>
      <c r="J409" s="1">
        <v>38483</v>
      </c>
      <c r="M409" t="s">
        <v>4913</v>
      </c>
    </row>
    <row r="410" spans="1:13" hidden="1" x14ac:dyDescent="0.6">
      <c r="B410">
        <v>1</v>
      </c>
      <c r="C410">
        <v>15792309</v>
      </c>
      <c r="D410" t="s">
        <v>4914</v>
      </c>
      <c r="E410" t="s">
        <v>4915</v>
      </c>
      <c r="F410" t="s">
        <v>4916</v>
      </c>
      <c r="G410" t="s">
        <v>4917</v>
      </c>
      <c r="H410" t="s">
        <v>1777</v>
      </c>
      <c r="I410">
        <v>2005</v>
      </c>
      <c r="J410" s="1">
        <v>38440</v>
      </c>
    </row>
    <row r="411" spans="1:13" hidden="1" x14ac:dyDescent="0.6">
      <c r="B411">
        <v>1</v>
      </c>
      <c r="C411">
        <v>15769856</v>
      </c>
      <c r="D411" t="s">
        <v>4975</v>
      </c>
      <c r="E411" t="s">
        <v>4976</v>
      </c>
      <c r="F411" t="s">
        <v>4977</v>
      </c>
      <c r="G411" t="s">
        <v>4978</v>
      </c>
      <c r="H411" t="s">
        <v>4979</v>
      </c>
      <c r="I411">
        <v>2005</v>
      </c>
      <c r="J411" s="1">
        <v>38428</v>
      </c>
      <c r="K411" t="s">
        <v>4980</v>
      </c>
      <c r="L411" t="s">
        <v>4981</v>
      </c>
      <c r="M411" t="s">
        <v>4982</v>
      </c>
    </row>
    <row r="412" spans="1:13" hidden="1" x14ac:dyDescent="0.6">
      <c r="B412">
        <v>2</v>
      </c>
      <c r="C412">
        <v>16723359</v>
      </c>
      <c r="D412" t="s">
        <v>199</v>
      </c>
      <c r="E412" t="s">
        <v>200</v>
      </c>
      <c r="F412" t="s">
        <v>201</v>
      </c>
      <c r="G412" t="s">
        <v>202</v>
      </c>
      <c r="H412" t="s">
        <v>171</v>
      </c>
      <c r="I412">
        <v>2006</v>
      </c>
      <c r="J412" s="1">
        <v>38863</v>
      </c>
      <c r="K412" t="s">
        <v>203</v>
      </c>
      <c r="M412" t="s">
        <v>204</v>
      </c>
    </row>
    <row r="413" spans="1:13" hidden="1" x14ac:dyDescent="0.6">
      <c r="A413" t="s">
        <v>5073</v>
      </c>
      <c r="B413" t="s">
        <v>13257</v>
      </c>
      <c r="C413">
        <v>16847292</v>
      </c>
      <c r="D413" t="s">
        <v>216</v>
      </c>
      <c r="E413" t="s">
        <v>217</v>
      </c>
      <c r="F413" t="s">
        <v>218</v>
      </c>
      <c r="G413" t="s">
        <v>219</v>
      </c>
      <c r="H413" t="s">
        <v>220</v>
      </c>
      <c r="I413">
        <v>2006</v>
      </c>
      <c r="J413" s="1">
        <v>38917</v>
      </c>
      <c r="M413" t="s">
        <v>221</v>
      </c>
    </row>
    <row r="414" spans="1:13" hidden="1" x14ac:dyDescent="0.6">
      <c r="B414">
        <v>2</v>
      </c>
      <c r="C414">
        <v>16646746</v>
      </c>
      <c r="D414" t="s">
        <v>253</v>
      </c>
      <c r="E414" t="s">
        <v>254</v>
      </c>
      <c r="F414" t="s">
        <v>255</v>
      </c>
      <c r="G414" t="s">
        <v>256</v>
      </c>
      <c r="H414" t="s">
        <v>95</v>
      </c>
      <c r="I414">
        <v>2006</v>
      </c>
      <c r="J414" s="1">
        <v>38839</v>
      </c>
      <c r="M414" t="s">
        <v>257</v>
      </c>
    </row>
    <row r="415" spans="1:13" hidden="1" x14ac:dyDescent="0.6">
      <c r="B415">
        <v>2</v>
      </c>
      <c r="C415">
        <v>17134647</v>
      </c>
      <c r="D415" t="s">
        <v>293</v>
      </c>
      <c r="E415" t="s">
        <v>294</v>
      </c>
      <c r="F415" t="s">
        <v>295</v>
      </c>
      <c r="G415" t="s">
        <v>296</v>
      </c>
      <c r="H415" t="s">
        <v>297</v>
      </c>
      <c r="I415">
        <v>2006</v>
      </c>
      <c r="J415" s="1">
        <v>39052</v>
      </c>
      <c r="M415" t="s">
        <v>298</v>
      </c>
    </row>
    <row r="416" spans="1:13" x14ac:dyDescent="0.6">
      <c r="A416" t="s">
        <v>13330</v>
      </c>
      <c r="B416" t="s">
        <v>13263</v>
      </c>
      <c r="C416" s="2">
        <v>16290049</v>
      </c>
      <c r="D416" t="s">
        <v>5058</v>
      </c>
      <c r="E416" t="s">
        <v>13391</v>
      </c>
      <c r="F416" t="s">
        <v>360</v>
      </c>
      <c r="G416" t="s">
        <v>361</v>
      </c>
      <c r="H416" t="s">
        <v>77</v>
      </c>
      <c r="I416">
        <v>2006</v>
      </c>
      <c r="J416" s="1">
        <v>38674</v>
      </c>
      <c r="M416" t="s">
        <v>362</v>
      </c>
    </row>
    <row r="417" spans="1:13" x14ac:dyDescent="0.6">
      <c r="A417" t="s">
        <v>5096</v>
      </c>
      <c r="B417">
        <v>4</v>
      </c>
      <c r="C417" s="3">
        <v>16606879</v>
      </c>
      <c r="D417" t="s">
        <v>5066</v>
      </c>
      <c r="E417" t="s">
        <v>13393</v>
      </c>
      <c r="F417" t="s">
        <v>461</v>
      </c>
      <c r="G417" t="s">
        <v>462</v>
      </c>
      <c r="H417" t="s">
        <v>44</v>
      </c>
      <c r="I417">
        <v>2006</v>
      </c>
      <c r="J417" s="1">
        <v>38819</v>
      </c>
      <c r="M417" t="s">
        <v>463</v>
      </c>
    </row>
    <row r="418" spans="1:13" hidden="1" x14ac:dyDescent="0.6">
      <c r="A418" t="s">
        <v>5023</v>
      </c>
      <c r="B418" t="s">
        <v>13257</v>
      </c>
      <c r="C418">
        <v>16902306</v>
      </c>
      <c r="D418" t="s">
        <v>530</v>
      </c>
      <c r="E418" t="s">
        <v>531</v>
      </c>
      <c r="F418" t="s">
        <v>532</v>
      </c>
      <c r="G418" t="s">
        <v>533</v>
      </c>
      <c r="H418" t="s">
        <v>534</v>
      </c>
      <c r="I418">
        <v>2006</v>
      </c>
      <c r="J418" s="1">
        <v>38941</v>
      </c>
      <c r="M418" t="s">
        <v>535</v>
      </c>
    </row>
    <row r="419" spans="1:13" x14ac:dyDescent="0.6">
      <c r="A419" t="s">
        <v>5081</v>
      </c>
      <c r="B419">
        <v>4</v>
      </c>
      <c r="C419" s="2">
        <v>17157601</v>
      </c>
      <c r="D419" t="s">
        <v>5080</v>
      </c>
      <c r="E419" t="s">
        <v>13395</v>
      </c>
      <c r="F419" t="s">
        <v>554</v>
      </c>
      <c r="G419" t="s">
        <v>555</v>
      </c>
      <c r="H419" t="s">
        <v>39</v>
      </c>
      <c r="I419">
        <v>2006</v>
      </c>
      <c r="J419" s="1">
        <v>39064</v>
      </c>
      <c r="M419" t="s">
        <v>556</v>
      </c>
    </row>
    <row r="420" spans="1:13" hidden="1" x14ac:dyDescent="0.6">
      <c r="B420" t="s">
        <v>5019</v>
      </c>
      <c r="C420">
        <v>17214111</v>
      </c>
      <c r="D420" t="s">
        <v>631</v>
      </c>
      <c r="E420" t="s">
        <v>632</v>
      </c>
      <c r="F420" t="s">
        <v>633</v>
      </c>
      <c r="G420" t="s">
        <v>634</v>
      </c>
      <c r="H420" t="s">
        <v>635</v>
      </c>
      <c r="I420">
        <v>2006</v>
      </c>
      <c r="J420" s="1">
        <v>39094</v>
      </c>
    </row>
    <row r="421" spans="1:13" hidden="1" x14ac:dyDescent="0.6">
      <c r="B421" t="s">
        <v>5020</v>
      </c>
      <c r="C421">
        <v>16832022</v>
      </c>
      <c r="D421" t="s">
        <v>640</v>
      </c>
      <c r="E421" t="s">
        <v>641</v>
      </c>
      <c r="F421" t="s">
        <v>642</v>
      </c>
      <c r="G421" t="s">
        <v>643</v>
      </c>
      <c r="H421" t="s">
        <v>44</v>
      </c>
      <c r="I421">
        <v>2006</v>
      </c>
      <c r="J421" s="1">
        <v>38911</v>
      </c>
      <c r="M421" t="s">
        <v>644</v>
      </c>
    </row>
    <row r="422" spans="1:13" hidden="1" x14ac:dyDescent="0.6">
      <c r="B422" t="s">
        <v>5020</v>
      </c>
      <c r="C422">
        <v>16387004</v>
      </c>
      <c r="D422" t="s">
        <v>722</v>
      </c>
      <c r="E422" t="s">
        <v>723</v>
      </c>
      <c r="F422" t="s">
        <v>724</v>
      </c>
      <c r="G422" t="s">
        <v>130</v>
      </c>
      <c r="H422" t="s">
        <v>39</v>
      </c>
      <c r="I422">
        <v>2006</v>
      </c>
      <c r="J422" s="1">
        <v>38720</v>
      </c>
      <c r="M422" t="s">
        <v>725</v>
      </c>
    </row>
    <row r="423" spans="1:13" hidden="1" x14ac:dyDescent="0.6">
      <c r="A423" t="s">
        <v>5034</v>
      </c>
      <c r="B423" t="s">
        <v>13257</v>
      </c>
      <c r="C423">
        <v>17011870</v>
      </c>
      <c r="D423" t="s">
        <v>5033</v>
      </c>
      <c r="E423" t="s">
        <v>752</v>
      </c>
      <c r="F423" t="s">
        <v>753</v>
      </c>
      <c r="G423" t="s">
        <v>579</v>
      </c>
      <c r="H423" t="s">
        <v>39</v>
      </c>
      <c r="I423">
        <v>2006</v>
      </c>
      <c r="J423" s="1">
        <v>38993</v>
      </c>
      <c r="M423" t="s">
        <v>754</v>
      </c>
    </row>
    <row r="424" spans="1:13" hidden="1" x14ac:dyDescent="0.6">
      <c r="B424">
        <v>2</v>
      </c>
      <c r="C424">
        <v>16935586</v>
      </c>
      <c r="D424" t="s">
        <v>818</v>
      </c>
      <c r="E424" t="s">
        <v>819</v>
      </c>
      <c r="F424" t="s">
        <v>820</v>
      </c>
      <c r="G424" t="s">
        <v>821</v>
      </c>
      <c r="H424" t="s">
        <v>39</v>
      </c>
      <c r="I424">
        <v>2006</v>
      </c>
      <c r="J424" s="1">
        <v>38958</v>
      </c>
      <c r="M424" t="s">
        <v>822</v>
      </c>
    </row>
    <row r="425" spans="1:13" hidden="1" x14ac:dyDescent="0.6">
      <c r="B425">
        <v>2</v>
      </c>
      <c r="C425">
        <v>16406547</v>
      </c>
      <c r="D425" t="s">
        <v>885</v>
      </c>
      <c r="E425" t="s">
        <v>886</v>
      </c>
      <c r="F425" t="s">
        <v>887</v>
      </c>
      <c r="G425" t="s">
        <v>219</v>
      </c>
      <c r="H425" t="s">
        <v>77</v>
      </c>
      <c r="I425">
        <v>2006</v>
      </c>
      <c r="J425" s="1">
        <v>38730</v>
      </c>
      <c r="M425" t="s">
        <v>888</v>
      </c>
    </row>
    <row r="426" spans="1:13" ht="18.75" x14ac:dyDescent="0.6">
      <c r="A426" s="4" t="s">
        <v>5104</v>
      </c>
      <c r="B426" t="s">
        <v>13262</v>
      </c>
      <c r="C426" s="3">
        <v>16513455</v>
      </c>
      <c r="D426" t="s">
        <v>889</v>
      </c>
      <c r="E426" t="s">
        <v>13397</v>
      </c>
      <c r="F426" t="s">
        <v>890</v>
      </c>
      <c r="G426" t="s">
        <v>38</v>
      </c>
      <c r="H426" t="s">
        <v>77</v>
      </c>
      <c r="I426">
        <v>2006</v>
      </c>
      <c r="J426" s="1">
        <v>38780</v>
      </c>
      <c r="M426" t="s">
        <v>891</v>
      </c>
    </row>
    <row r="427" spans="1:13" hidden="1" x14ac:dyDescent="0.6">
      <c r="A427" t="s">
        <v>5034</v>
      </c>
      <c r="B427" t="s">
        <v>13257</v>
      </c>
      <c r="C427">
        <v>16774957</v>
      </c>
      <c r="D427" t="s">
        <v>5101</v>
      </c>
      <c r="E427" t="s">
        <v>934</v>
      </c>
      <c r="F427" t="s">
        <v>935</v>
      </c>
      <c r="G427" t="s">
        <v>579</v>
      </c>
      <c r="H427" t="s">
        <v>171</v>
      </c>
      <c r="I427">
        <v>2006</v>
      </c>
      <c r="J427" s="1">
        <v>38884</v>
      </c>
      <c r="K427" t="s">
        <v>936</v>
      </c>
      <c r="M427" t="s">
        <v>937</v>
      </c>
    </row>
    <row r="428" spans="1:13" hidden="1" x14ac:dyDescent="0.6">
      <c r="B428">
        <v>1</v>
      </c>
      <c r="C428">
        <v>16491035</v>
      </c>
      <c r="D428" t="s">
        <v>953</v>
      </c>
      <c r="E428" t="s">
        <v>954</v>
      </c>
      <c r="F428" t="s">
        <v>955</v>
      </c>
      <c r="G428" t="s">
        <v>956</v>
      </c>
      <c r="H428" t="s">
        <v>580</v>
      </c>
      <c r="I428">
        <v>2006</v>
      </c>
      <c r="J428" s="1">
        <v>38772</v>
      </c>
      <c r="M428" t="s">
        <v>957</v>
      </c>
    </row>
    <row r="429" spans="1:13" hidden="1" x14ac:dyDescent="0.6">
      <c r="A429" t="s">
        <v>5064</v>
      </c>
      <c r="B429" t="s">
        <v>13257</v>
      </c>
      <c r="C429">
        <v>16490495</v>
      </c>
      <c r="D429" t="s">
        <v>986</v>
      </c>
      <c r="E429" t="s">
        <v>987</v>
      </c>
      <c r="F429" t="s">
        <v>988</v>
      </c>
      <c r="G429" t="s">
        <v>989</v>
      </c>
      <c r="H429" t="s">
        <v>39</v>
      </c>
      <c r="I429">
        <v>2006</v>
      </c>
      <c r="J429" s="1">
        <v>38772</v>
      </c>
      <c r="M429" t="s">
        <v>990</v>
      </c>
    </row>
    <row r="430" spans="1:13" hidden="1" x14ac:dyDescent="0.6">
      <c r="B430">
        <v>2</v>
      </c>
      <c r="C430">
        <v>16458093</v>
      </c>
      <c r="D430" t="s">
        <v>1024</v>
      </c>
      <c r="E430" t="s">
        <v>1025</v>
      </c>
      <c r="F430" t="s">
        <v>1026</v>
      </c>
      <c r="G430" t="s">
        <v>130</v>
      </c>
      <c r="H430" t="s">
        <v>77</v>
      </c>
      <c r="I430">
        <v>2006</v>
      </c>
      <c r="J430" s="1">
        <v>38755</v>
      </c>
      <c r="M430" t="s">
        <v>1027</v>
      </c>
    </row>
    <row r="431" spans="1:13" hidden="1" x14ac:dyDescent="0.6">
      <c r="A431" t="s">
        <v>5022</v>
      </c>
      <c r="B431" t="s">
        <v>13257</v>
      </c>
      <c r="C431">
        <v>16828507</v>
      </c>
      <c r="D431" t="s">
        <v>5114</v>
      </c>
      <c r="E431" t="s">
        <v>1036</v>
      </c>
      <c r="F431" t="s">
        <v>1037</v>
      </c>
      <c r="G431" t="s">
        <v>513</v>
      </c>
      <c r="H431" t="s">
        <v>77</v>
      </c>
      <c r="I431">
        <v>2006</v>
      </c>
      <c r="J431" s="1">
        <v>38909</v>
      </c>
      <c r="M431" t="s">
        <v>1038</v>
      </c>
    </row>
    <row r="432" spans="1:13" x14ac:dyDescent="0.6">
      <c r="A432" t="s">
        <v>5117</v>
      </c>
      <c r="B432">
        <v>4</v>
      </c>
      <c r="C432" s="3">
        <v>16965494</v>
      </c>
      <c r="D432" t="s">
        <v>5116</v>
      </c>
      <c r="E432" t="s">
        <v>13399</v>
      </c>
      <c r="F432" t="s">
        <v>1092</v>
      </c>
      <c r="G432" t="s">
        <v>1093</v>
      </c>
      <c r="H432" t="s">
        <v>251</v>
      </c>
      <c r="I432">
        <v>2006</v>
      </c>
      <c r="J432" s="1">
        <v>38973</v>
      </c>
      <c r="M432" t="s">
        <v>1094</v>
      </c>
    </row>
    <row r="433" spans="1:13" hidden="1" x14ac:dyDescent="0.6">
      <c r="A433" t="s">
        <v>5023</v>
      </c>
      <c r="B433" t="s">
        <v>13257</v>
      </c>
      <c r="C433">
        <v>16832021</v>
      </c>
      <c r="D433" t="s">
        <v>1143</v>
      </c>
      <c r="E433" t="s">
        <v>1144</v>
      </c>
      <c r="F433" t="s">
        <v>1145</v>
      </c>
      <c r="G433" t="s">
        <v>1146</v>
      </c>
      <c r="H433" t="s">
        <v>44</v>
      </c>
      <c r="I433">
        <v>2006</v>
      </c>
      <c r="J433" s="1">
        <v>38911</v>
      </c>
      <c r="M433" t="s">
        <v>1147</v>
      </c>
    </row>
    <row r="434" spans="1:13" hidden="1" x14ac:dyDescent="0.6">
      <c r="A434" t="s">
        <v>5064</v>
      </c>
      <c r="B434" t="s">
        <v>13257</v>
      </c>
      <c r="C434">
        <v>17077116</v>
      </c>
      <c r="D434" t="s">
        <v>1182</v>
      </c>
      <c r="E434" t="s">
        <v>736</v>
      </c>
      <c r="F434" t="s">
        <v>1183</v>
      </c>
      <c r="G434" t="s">
        <v>738</v>
      </c>
      <c r="H434" t="s">
        <v>171</v>
      </c>
      <c r="I434">
        <v>2006</v>
      </c>
      <c r="J434" s="1">
        <v>39023</v>
      </c>
      <c r="K434" t="s">
        <v>1184</v>
      </c>
      <c r="M434" t="s">
        <v>1185</v>
      </c>
    </row>
    <row r="435" spans="1:13" x14ac:dyDescent="0.6">
      <c r="A435" t="s">
        <v>5034</v>
      </c>
      <c r="B435">
        <v>4</v>
      </c>
      <c r="C435" s="3">
        <v>16989759</v>
      </c>
      <c r="D435" t="s">
        <v>5128</v>
      </c>
      <c r="E435" t="s">
        <v>13401</v>
      </c>
      <c r="F435" t="s">
        <v>1194</v>
      </c>
      <c r="G435" t="s">
        <v>1195</v>
      </c>
      <c r="H435" t="s">
        <v>39</v>
      </c>
      <c r="I435">
        <v>2006</v>
      </c>
      <c r="J435" s="1">
        <v>38983</v>
      </c>
      <c r="M435" t="s">
        <v>1196</v>
      </c>
    </row>
    <row r="436" spans="1:13" hidden="1" x14ac:dyDescent="0.6">
      <c r="A436" t="s">
        <v>5023</v>
      </c>
      <c r="B436" t="s">
        <v>13257</v>
      </c>
      <c r="C436">
        <v>16935334</v>
      </c>
      <c r="D436" t="s">
        <v>5133</v>
      </c>
      <c r="E436" t="s">
        <v>1256</v>
      </c>
      <c r="F436" t="s">
        <v>1257</v>
      </c>
      <c r="G436" t="s">
        <v>1258</v>
      </c>
      <c r="H436" t="s">
        <v>77</v>
      </c>
      <c r="I436">
        <v>2006</v>
      </c>
      <c r="J436" s="1">
        <v>38958</v>
      </c>
      <c r="M436" t="s">
        <v>1259</v>
      </c>
    </row>
    <row r="437" spans="1:13" hidden="1" x14ac:dyDescent="0.6">
      <c r="A437" t="s">
        <v>13261</v>
      </c>
      <c r="B437" t="s">
        <v>13259</v>
      </c>
      <c r="C437">
        <v>16600942</v>
      </c>
      <c r="D437" t="s">
        <v>1300</v>
      </c>
      <c r="E437" t="s">
        <v>1301</v>
      </c>
      <c r="F437" t="s">
        <v>1302</v>
      </c>
      <c r="G437" t="s">
        <v>1303</v>
      </c>
      <c r="H437" t="s">
        <v>438</v>
      </c>
      <c r="I437">
        <v>2006</v>
      </c>
      <c r="J437" s="1">
        <v>38815</v>
      </c>
      <c r="M437" t="s">
        <v>1304</v>
      </c>
    </row>
    <row r="438" spans="1:13" hidden="1" x14ac:dyDescent="0.6">
      <c r="A438" t="s">
        <v>5050</v>
      </c>
      <c r="B438" t="s">
        <v>13257</v>
      </c>
      <c r="C438">
        <v>16386980</v>
      </c>
      <c r="D438" t="s">
        <v>5153</v>
      </c>
      <c r="E438" t="s">
        <v>1537</v>
      </c>
      <c r="F438" t="s">
        <v>1538</v>
      </c>
      <c r="G438" t="s">
        <v>274</v>
      </c>
      <c r="H438" t="s">
        <v>39</v>
      </c>
      <c r="I438">
        <v>2006</v>
      </c>
      <c r="J438" s="1">
        <v>38720</v>
      </c>
      <c r="M438" t="s">
        <v>1539</v>
      </c>
    </row>
    <row r="439" spans="1:13" hidden="1" x14ac:dyDescent="0.6">
      <c r="B439">
        <v>2</v>
      </c>
      <c r="C439">
        <v>16310288</v>
      </c>
      <c r="D439" t="s">
        <v>475</v>
      </c>
      <c r="E439" t="s">
        <v>1587</v>
      </c>
      <c r="F439" t="s">
        <v>1588</v>
      </c>
      <c r="G439" t="s">
        <v>1589</v>
      </c>
      <c r="H439" t="s">
        <v>402</v>
      </c>
      <c r="I439">
        <v>2006</v>
      </c>
      <c r="J439" s="1">
        <v>38685</v>
      </c>
      <c r="M439" t="s">
        <v>1590</v>
      </c>
    </row>
    <row r="440" spans="1:13" hidden="1" x14ac:dyDescent="0.6">
      <c r="B440">
        <v>2</v>
      </c>
      <c r="C440">
        <v>16723442</v>
      </c>
      <c r="D440" t="s">
        <v>1646</v>
      </c>
      <c r="E440" t="s">
        <v>1647</v>
      </c>
      <c r="F440" t="s">
        <v>1648</v>
      </c>
      <c r="G440" t="s">
        <v>1232</v>
      </c>
      <c r="H440" t="s">
        <v>228</v>
      </c>
      <c r="I440">
        <v>2006</v>
      </c>
      <c r="J440" s="1">
        <v>38863</v>
      </c>
      <c r="K440" t="s">
        <v>1649</v>
      </c>
      <c r="L440" t="s">
        <v>1650</v>
      </c>
      <c r="M440" t="s">
        <v>1651</v>
      </c>
    </row>
    <row r="441" spans="1:13" hidden="1" x14ac:dyDescent="0.6">
      <c r="B441">
        <v>2</v>
      </c>
      <c r="C441">
        <v>16511713</v>
      </c>
      <c r="D441" t="s">
        <v>1667</v>
      </c>
      <c r="E441" t="s">
        <v>1668</v>
      </c>
      <c r="F441" t="s">
        <v>1669</v>
      </c>
      <c r="G441" t="s">
        <v>1670</v>
      </c>
      <c r="H441" t="s">
        <v>1671</v>
      </c>
      <c r="I441">
        <v>2006</v>
      </c>
      <c r="J441" s="1">
        <v>38779</v>
      </c>
      <c r="M441" t="s">
        <v>1672</v>
      </c>
    </row>
    <row r="442" spans="1:13" hidden="1" x14ac:dyDescent="0.6">
      <c r="B442">
        <v>1</v>
      </c>
      <c r="C442">
        <v>16897221</v>
      </c>
      <c r="D442" t="s">
        <v>1788</v>
      </c>
      <c r="E442" t="s">
        <v>1789</v>
      </c>
      <c r="F442" t="s">
        <v>1790</v>
      </c>
      <c r="G442" t="s">
        <v>1791</v>
      </c>
      <c r="H442" t="s">
        <v>1105</v>
      </c>
      <c r="I442">
        <v>2006</v>
      </c>
      <c r="J442" s="1">
        <v>38939</v>
      </c>
      <c r="M442" t="s">
        <v>1792</v>
      </c>
    </row>
    <row r="443" spans="1:13" hidden="1" x14ac:dyDescent="0.6">
      <c r="B443">
        <v>2</v>
      </c>
      <c r="C443">
        <v>16927227</v>
      </c>
      <c r="D443" t="s">
        <v>1972</v>
      </c>
      <c r="E443" t="s">
        <v>1973</v>
      </c>
      <c r="F443" t="s">
        <v>1974</v>
      </c>
      <c r="G443" t="s">
        <v>1975</v>
      </c>
      <c r="H443" t="s">
        <v>137</v>
      </c>
      <c r="I443">
        <v>2006</v>
      </c>
      <c r="J443" s="1">
        <v>38953</v>
      </c>
      <c r="M443" t="s">
        <v>1976</v>
      </c>
    </row>
    <row r="444" spans="1:13" hidden="1" x14ac:dyDescent="0.6">
      <c r="A444" t="s">
        <v>13242</v>
      </c>
      <c r="B444" t="s">
        <v>5170</v>
      </c>
      <c r="C444">
        <v>16790220</v>
      </c>
      <c r="D444" t="s">
        <v>1985</v>
      </c>
      <c r="E444" t="s">
        <v>13403</v>
      </c>
      <c r="F444" t="s">
        <v>1986</v>
      </c>
      <c r="G444" t="s">
        <v>1987</v>
      </c>
      <c r="H444" t="s">
        <v>1988</v>
      </c>
      <c r="I444">
        <v>2006</v>
      </c>
      <c r="J444" s="1">
        <v>38891</v>
      </c>
      <c r="K444" t="s">
        <v>1989</v>
      </c>
      <c r="M444" t="s">
        <v>1990</v>
      </c>
    </row>
    <row r="445" spans="1:13" hidden="1" x14ac:dyDescent="0.6">
      <c r="B445">
        <v>2</v>
      </c>
      <c r="C445">
        <v>17157582</v>
      </c>
      <c r="D445" t="s">
        <v>2004</v>
      </c>
      <c r="E445" t="s">
        <v>2005</v>
      </c>
      <c r="F445" t="s">
        <v>2006</v>
      </c>
      <c r="G445" t="s">
        <v>2007</v>
      </c>
      <c r="H445" t="s">
        <v>39</v>
      </c>
      <c r="I445">
        <v>2006</v>
      </c>
      <c r="J445" s="1">
        <v>39064</v>
      </c>
      <c r="M445" t="s">
        <v>2008</v>
      </c>
    </row>
    <row r="446" spans="1:13" hidden="1" x14ac:dyDescent="0.6">
      <c r="A446" t="s">
        <v>5050</v>
      </c>
      <c r="B446" t="s">
        <v>5019</v>
      </c>
      <c r="C446">
        <v>16949442</v>
      </c>
      <c r="D446" t="s">
        <v>5181</v>
      </c>
      <c r="E446" t="s">
        <v>2048</v>
      </c>
      <c r="F446" t="s">
        <v>2049</v>
      </c>
      <c r="G446" t="s">
        <v>2050</v>
      </c>
      <c r="H446" t="s">
        <v>77</v>
      </c>
      <c r="I446">
        <v>2006</v>
      </c>
      <c r="J446" s="1">
        <v>38965</v>
      </c>
      <c r="M446" t="s">
        <v>2051</v>
      </c>
    </row>
    <row r="447" spans="1:13" hidden="1" x14ac:dyDescent="0.6">
      <c r="B447">
        <v>1</v>
      </c>
      <c r="C447">
        <v>17061219</v>
      </c>
      <c r="D447" t="s">
        <v>2167</v>
      </c>
      <c r="E447" t="s">
        <v>2168</v>
      </c>
      <c r="F447" t="s">
        <v>2169</v>
      </c>
      <c r="G447" t="s">
        <v>423</v>
      </c>
      <c r="H447" t="s">
        <v>143</v>
      </c>
      <c r="I447">
        <v>2006</v>
      </c>
      <c r="J447" s="1">
        <v>39015</v>
      </c>
      <c r="M447" t="s">
        <v>2170</v>
      </c>
    </row>
    <row r="448" spans="1:13" hidden="1" x14ac:dyDescent="0.6">
      <c r="B448">
        <v>2</v>
      </c>
      <c r="C448">
        <v>16847288</v>
      </c>
      <c r="D448" t="s">
        <v>2209</v>
      </c>
      <c r="F448" t="s">
        <v>2210</v>
      </c>
      <c r="H448" t="s">
        <v>220</v>
      </c>
      <c r="I448">
        <v>2006</v>
      </c>
      <c r="J448" s="1">
        <v>38917</v>
      </c>
      <c r="M448" t="s">
        <v>2211</v>
      </c>
    </row>
    <row r="449" spans="1:13" hidden="1" x14ac:dyDescent="0.6">
      <c r="B449">
        <v>2</v>
      </c>
      <c r="C449">
        <v>16898046</v>
      </c>
      <c r="D449" t="s">
        <v>2280</v>
      </c>
      <c r="E449" t="s">
        <v>2281</v>
      </c>
      <c r="F449" t="s">
        <v>2282</v>
      </c>
      <c r="G449" t="s">
        <v>2283</v>
      </c>
      <c r="H449" t="s">
        <v>2284</v>
      </c>
      <c r="I449">
        <v>2006</v>
      </c>
      <c r="J449" s="1">
        <v>38940</v>
      </c>
    </row>
    <row r="450" spans="1:13" hidden="1" x14ac:dyDescent="0.6">
      <c r="B450">
        <v>2</v>
      </c>
      <c r="C450">
        <v>17157603</v>
      </c>
      <c r="D450" t="s">
        <v>2675</v>
      </c>
      <c r="E450" t="s">
        <v>2676</v>
      </c>
      <c r="F450" t="s">
        <v>2677</v>
      </c>
      <c r="G450" t="s">
        <v>2678</v>
      </c>
      <c r="H450" t="s">
        <v>39</v>
      </c>
      <c r="I450">
        <v>2006</v>
      </c>
      <c r="J450" s="1">
        <v>39064</v>
      </c>
      <c r="M450" t="s">
        <v>2679</v>
      </c>
    </row>
    <row r="451" spans="1:13" hidden="1" x14ac:dyDescent="0.6">
      <c r="B451" t="s">
        <v>5021</v>
      </c>
      <c r="C451">
        <v>16828512</v>
      </c>
      <c r="D451" t="s">
        <v>2794</v>
      </c>
      <c r="E451" t="s">
        <v>2795</v>
      </c>
      <c r="F451" t="s">
        <v>2796</v>
      </c>
      <c r="G451" t="s">
        <v>2797</v>
      </c>
      <c r="H451" t="s">
        <v>77</v>
      </c>
      <c r="I451">
        <v>2006</v>
      </c>
      <c r="J451" s="1">
        <v>38909</v>
      </c>
      <c r="M451" t="s">
        <v>2798</v>
      </c>
    </row>
    <row r="452" spans="1:13" hidden="1" x14ac:dyDescent="0.6">
      <c r="B452">
        <v>2</v>
      </c>
      <c r="C452">
        <v>16837537</v>
      </c>
      <c r="D452" t="s">
        <v>2804</v>
      </c>
      <c r="E452" t="s">
        <v>2805</v>
      </c>
      <c r="F452" t="s">
        <v>2806</v>
      </c>
      <c r="G452" t="s">
        <v>2807</v>
      </c>
      <c r="H452" t="s">
        <v>171</v>
      </c>
      <c r="I452">
        <v>2006</v>
      </c>
      <c r="J452" s="1">
        <v>38912</v>
      </c>
      <c r="K452" t="s">
        <v>2808</v>
      </c>
      <c r="M452" t="s">
        <v>2809</v>
      </c>
    </row>
    <row r="453" spans="1:13" hidden="1" x14ac:dyDescent="0.6">
      <c r="B453">
        <v>1</v>
      </c>
      <c r="C453">
        <v>17074563</v>
      </c>
      <c r="D453" t="s">
        <v>2828</v>
      </c>
      <c r="E453" t="s">
        <v>2829</v>
      </c>
      <c r="F453" t="s">
        <v>2830</v>
      </c>
      <c r="G453" t="s">
        <v>2831</v>
      </c>
      <c r="H453" t="s">
        <v>77</v>
      </c>
      <c r="I453">
        <v>2006</v>
      </c>
      <c r="J453" s="1">
        <v>39022</v>
      </c>
      <c r="M453" t="s">
        <v>2832</v>
      </c>
    </row>
    <row r="454" spans="1:13" hidden="1" x14ac:dyDescent="0.6">
      <c r="A454" t="s">
        <v>5195</v>
      </c>
      <c r="B454">
        <v>2</v>
      </c>
      <c r="C454">
        <v>16908818</v>
      </c>
      <c r="D454" t="s">
        <v>2858</v>
      </c>
      <c r="E454" t="s">
        <v>2859</v>
      </c>
      <c r="F454" t="s">
        <v>2860</v>
      </c>
      <c r="G454" t="s">
        <v>2861</v>
      </c>
      <c r="H454" t="s">
        <v>44</v>
      </c>
      <c r="I454">
        <v>2006</v>
      </c>
      <c r="J454" s="1">
        <v>38945</v>
      </c>
      <c r="M454" t="s">
        <v>2862</v>
      </c>
    </row>
    <row r="455" spans="1:13" hidden="1" x14ac:dyDescent="0.6">
      <c r="A455" t="s">
        <v>5112</v>
      </c>
      <c r="B455" t="s">
        <v>13257</v>
      </c>
      <c r="C455">
        <v>16849663</v>
      </c>
      <c r="D455" t="s">
        <v>2932</v>
      </c>
      <c r="E455" t="s">
        <v>2933</v>
      </c>
      <c r="F455" t="s">
        <v>2934</v>
      </c>
      <c r="G455" t="s">
        <v>2935</v>
      </c>
      <c r="H455" t="s">
        <v>369</v>
      </c>
      <c r="I455">
        <v>2006</v>
      </c>
      <c r="J455" s="1">
        <v>38918</v>
      </c>
      <c r="M455" t="s">
        <v>2936</v>
      </c>
    </row>
    <row r="456" spans="1:13" hidden="1" x14ac:dyDescent="0.6">
      <c r="B456">
        <v>1</v>
      </c>
      <c r="C456">
        <v>17302207</v>
      </c>
      <c r="D456" t="s">
        <v>2985</v>
      </c>
      <c r="E456" t="s">
        <v>2986</v>
      </c>
      <c r="F456" t="s">
        <v>2987</v>
      </c>
      <c r="G456" t="s">
        <v>2988</v>
      </c>
      <c r="H456" t="s">
        <v>2440</v>
      </c>
      <c r="I456">
        <v>2006</v>
      </c>
      <c r="J456" s="1">
        <v>39130</v>
      </c>
      <c r="K456" t="s">
        <v>2989</v>
      </c>
      <c r="M456" t="s">
        <v>2990</v>
      </c>
    </row>
    <row r="457" spans="1:13" hidden="1" x14ac:dyDescent="0.6">
      <c r="B457">
        <v>1</v>
      </c>
      <c r="C457">
        <v>16458680</v>
      </c>
      <c r="D457" t="s">
        <v>3190</v>
      </c>
      <c r="E457" t="s">
        <v>3191</v>
      </c>
      <c r="F457" t="s">
        <v>3192</v>
      </c>
      <c r="G457" t="s">
        <v>3193</v>
      </c>
      <c r="H457" t="s">
        <v>39</v>
      </c>
      <c r="I457">
        <v>2006</v>
      </c>
      <c r="J457" s="1">
        <v>38755</v>
      </c>
      <c r="M457" t="s">
        <v>3194</v>
      </c>
    </row>
    <row r="458" spans="1:13" hidden="1" x14ac:dyDescent="0.6">
      <c r="B458">
        <v>1</v>
      </c>
      <c r="C458">
        <v>17151492</v>
      </c>
      <c r="D458" t="s">
        <v>3317</v>
      </c>
      <c r="E458" t="s">
        <v>3318</v>
      </c>
      <c r="F458" t="s">
        <v>3319</v>
      </c>
      <c r="G458" t="s">
        <v>3320</v>
      </c>
      <c r="H458" t="s">
        <v>310</v>
      </c>
      <c r="I458">
        <v>2006</v>
      </c>
      <c r="J458" s="1">
        <v>39059</v>
      </c>
      <c r="M458" t="s">
        <v>3321</v>
      </c>
    </row>
    <row r="459" spans="1:13" hidden="1" x14ac:dyDescent="0.6">
      <c r="B459">
        <v>1</v>
      </c>
      <c r="C459">
        <v>17151485</v>
      </c>
      <c r="D459" t="s">
        <v>3704</v>
      </c>
      <c r="E459" t="s">
        <v>3705</v>
      </c>
      <c r="F459" t="s">
        <v>3706</v>
      </c>
      <c r="G459" t="s">
        <v>3707</v>
      </c>
      <c r="H459" t="s">
        <v>310</v>
      </c>
      <c r="I459">
        <v>2006</v>
      </c>
      <c r="J459" s="1">
        <v>39059</v>
      </c>
      <c r="M459" t="s">
        <v>3708</v>
      </c>
    </row>
    <row r="460" spans="1:13" hidden="1" x14ac:dyDescent="0.6">
      <c r="B460">
        <v>1</v>
      </c>
      <c r="C460">
        <v>16490525</v>
      </c>
      <c r="D460" t="s">
        <v>3780</v>
      </c>
      <c r="E460" t="s">
        <v>3781</v>
      </c>
      <c r="F460" t="s">
        <v>3782</v>
      </c>
      <c r="G460" t="s">
        <v>3783</v>
      </c>
      <c r="H460" t="s">
        <v>39</v>
      </c>
      <c r="I460">
        <v>2006</v>
      </c>
      <c r="J460" s="1">
        <v>38772</v>
      </c>
      <c r="M460" t="s">
        <v>3784</v>
      </c>
    </row>
    <row r="461" spans="1:13" hidden="1" x14ac:dyDescent="0.6">
      <c r="B461">
        <v>1</v>
      </c>
      <c r="C461">
        <v>17011852</v>
      </c>
      <c r="D461" t="s">
        <v>3831</v>
      </c>
      <c r="E461" t="s">
        <v>3832</v>
      </c>
      <c r="F461" t="s">
        <v>3833</v>
      </c>
      <c r="G461" t="s">
        <v>3834</v>
      </c>
      <c r="H461" t="s">
        <v>39</v>
      </c>
      <c r="I461">
        <v>2006</v>
      </c>
      <c r="J461" s="1">
        <v>38993</v>
      </c>
      <c r="M461" t="s">
        <v>3835</v>
      </c>
    </row>
    <row r="462" spans="1:13" hidden="1" x14ac:dyDescent="0.6">
      <c r="B462">
        <v>2</v>
      </c>
      <c r="C462">
        <v>17217208</v>
      </c>
      <c r="D462" t="s">
        <v>3922</v>
      </c>
      <c r="E462" t="s">
        <v>3923</v>
      </c>
      <c r="F462" t="s">
        <v>3924</v>
      </c>
      <c r="G462" t="s">
        <v>3925</v>
      </c>
      <c r="H462" t="s">
        <v>3926</v>
      </c>
      <c r="I462">
        <v>2006</v>
      </c>
      <c r="J462" s="1">
        <v>39098</v>
      </c>
    </row>
    <row r="463" spans="1:13" hidden="1" x14ac:dyDescent="0.6">
      <c r="A463" t="s">
        <v>5220</v>
      </c>
      <c r="B463" t="s">
        <v>5019</v>
      </c>
      <c r="C463">
        <v>16877074</v>
      </c>
      <c r="D463" t="s">
        <v>5219</v>
      </c>
      <c r="E463" t="s">
        <v>3927</v>
      </c>
      <c r="F463" t="s">
        <v>3928</v>
      </c>
      <c r="G463" t="s">
        <v>3929</v>
      </c>
      <c r="H463" t="s">
        <v>77</v>
      </c>
      <c r="I463">
        <v>2006</v>
      </c>
      <c r="J463" s="1">
        <v>38930</v>
      </c>
      <c r="M463" t="s">
        <v>3930</v>
      </c>
    </row>
    <row r="464" spans="1:13" hidden="1" x14ac:dyDescent="0.6">
      <c r="B464">
        <v>1</v>
      </c>
      <c r="C464">
        <v>16581422</v>
      </c>
      <c r="D464" t="s">
        <v>4002</v>
      </c>
      <c r="E464" t="s">
        <v>4003</v>
      </c>
      <c r="F464" t="s">
        <v>4004</v>
      </c>
      <c r="G464" t="s">
        <v>1999</v>
      </c>
      <c r="H464" t="s">
        <v>77</v>
      </c>
      <c r="I464">
        <v>2006</v>
      </c>
      <c r="J464" s="1">
        <v>38811</v>
      </c>
      <c r="M464" t="s">
        <v>4005</v>
      </c>
    </row>
    <row r="465" spans="1:13" hidden="1" x14ac:dyDescent="0.6">
      <c r="B465">
        <v>1</v>
      </c>
      <c r="C465">
        <v>16988631</v>
      </c>
      <c r="D465" t="s">
        <v>4014</v>
      </c>
      <c r="E465" t="s">
        <v>4015</v>
      </c>
      <c r="F465" t="s">
        <v>4016</v>
      </c>
      <c r="G465" t="s">
        <v>4017</v>
      </c>
      <c r="H465" t="s">
        <v>1677</v>
      </c>
      <c r="I465">
        <v>2006</v>
      </c>
      <c r="J465" s="1">
        <v>38982</v>
      </c>
      <c r="M465" t="s">
        <v>4018</v>
      </c>
    </row>
    <row r="466" spans="1:13" hidden="1" x14ac:dyDescent="0.6">
      <c r="B466">
        <v>1</v>
      </c>
      <c r="C466">
        <v>17101999</v>
      </c>
      <c r="D466" t="s">
        <v>4205</v>
      </c>
      <c r="E466" t="s">
        <v>4206</v>
      </c>
      <c r="F466" t="s">
        <v>4207</v>
      </c>
      <c r="G466" t="s">
        <v>4208</v>
      </c>
      <c r="H466" t="s">
        <v>44</v>
      </c>
      <c r="I466">
        <v>2006</v>
      </c>
      <c r="J466" s="1">
        <v>39036</v>
      </c>
      <c r="M466" t="s">
        <v>4209</v>
      </c>
    </row>
    <row r="467" spans="1:13" hidden="1" x14ac:dyDescent="0.6">
      <c r="B467">
        <v>2</v>
      </c>
      <c r="C467">
        <v>16622083</v>
      </c>
      <c r="D467" t="s">
        <v>4257</v>
      </c>
      <c r="E467" t="s">
        <v>4258</v>
      </c>
      <c r="F467" t="s">
        <v>4259</v>
      </c>
      <c r="G467" t="s">
        <v>4260</v>
      </c>
      <c r="H467" t="s">
        <v>171</v>
      </c>
      <c r="I467">
        <v>2006</v>
      </c>
      <c r="J467" s="1">
        <v>38827</v>
      </c>
      <c r="K467" t="s">
        <v>4261</v>
      </c>
      <c r="M467" t="s">
        <v>4262</v>
      </c>
    </row>
    <row r="468" spans="1:13" hidden="1" x14ac:dyDescent="0.6">
      <c r="B468">
        <v>1</v>
      </c>
      <c r="C468">
        <v>16722800</v>
      </c>
      <c r="D468" t="s">
        <v>4541</v>
      </c>
      <c r="E468" t="s">
        <v>4542</v>
      </c>
      <c r="F468" t="s">
        <v>4543</v>
      </c>
      <c r="G468" t="s">
        <v>4544</v>
      </c>
      <c r="H468" t="s">
        <v>4399</v>
      </c>
      <c r="I468">
        <v>2006</v>
      </c>
      <c r="J468" s="1">
        <v>38863</v>
      </c>
      <c r="M468" t="s">
        <v>4545</v>
      </c>
    </row>
    <row r="469" spans="1:13" hidden="1" x14ac:dyDescent="0.6">
      <c r="B469">
        <v>1</v>
      </c>
      <c r="C469">
        <v>17011867</v>
      </c>
      <c r="D469" t="s">
        <v>4624</v>
      </c>
      <c r="E469" t="s">
        <v>4625</v>
      </c>
      <c r="F469" t="s">
        <v>4626</v>
      </c>
      <c r="G469" t="s">
        <v>4627</v>
      </c>
      <c r="H469" t="s">
        <v>39</v>
      </c>
      <c r="I469">
        <v>2006</v>
      </c>
      <c r="J469" s="1">
        <v>38993</v>
      </c>
      <c r="M469" t="s">
        <v>4628</v>
      </c>
    </row>
    <row r="470" spans="1:13" hidden="1" x14ac:dyDescent="0.6">
      <c r="B470" t="s">
        <v>5019</v>
      </c>
      <c r="C470">
        <v>16510345</v>
      </c>
      <c r="D470" t="s">
        <v>4679</v>
      </c>
      <c r="E470" t="s">
        <v>4680</v>
      </c>
      <c r="F470" t="s">
        <v>4681</v>
      </c>
      <c r="G470" t="s">
        <v>4682</v>
      </c>
      <c r="H470" t="s">
        <v>155</v>
      </c>
      <c r="I470">
        <v>2006</v>
      </c>
      <c r="J470" s="1">
        <v>38779</v>
      </c>
      <c r="M470" t="s">
        <v>4683</v>
      </c>
    </row>
    <row r="471" spans="1:13" hidden="1" x14ac:dyDescent="0.6">
      <c r="B471">
        <v>1</v>
      </c>
      <c r="C471">
        <v>16964358</v>
      </c>
      <c r="D471" t="s">
        <v>4730</v>
      </c>
      <c r="E471" t="s">
        <v>4731</v>
      </c>
      <c r="F471" t="s">
        <v>4732</v>
      </c>
      <c r="G471" t="s">
        <v>4733</v>
      </c>
      <c r="H471" t="s">
        <v>1819</v>
      </c>
      <c r="I471">
        <v>2006</v>
      </c>
      <c r="J471" s="1">
        <v>38972</v>
      </c>
    </row>
    <row r="472" spans="1:13" hidden="1" x14ac:dyDescent="0.6">
      <c r="B472">
        <v>1</v>
      </c>
      <c r="C472">
        <v>16705508</v>
      </c>
      <c r="D472" t="s">
        <v>4758</v>
      </c>
      <c r="E472" t="s">
        <v>4759</v>
      </c>
      <c r="F472" t="s">
        <v>4760</v>
      </c>
      <c r="G472" t="s">
        <v>1022</v>
      </c>
      <c r="H472" t="s">
        <v>137</v>
      </c>
      <c r="I472">
        <v>2006</v>
      </c>
      <c r="J472" s="1">
        <v>38855</v>
      </c>
      <c r="M472" t="s">
        <v>4761</v>
      </c>
    </row>
    <row r="473" spans="1:13" hidden="1" x14ac:dyDescent="0.6">
      <c r="B473">
        <v>1</v>
      </c>
      <c r="C473">
        <v>16360213</v>
      </c>
      <c r="D473" t="s">
        <v>4923</v>
      </c>
      <c r="E473" t="s">
        <v>4924</v>
      </c>
      <c r="F473" t="s">
        <v>4925</v>
      </c>
      <c r="G473" t="s">
        <v>4926</v>
      </c>
      <c r="H473" t="s">
        <v>77</v>
      </c>
      <c r="I473">
        <v>2006</v>
      </c>
      <c r="J473" s="1">
        <v>38706</v>
      </c>
      <c r="M473" t="s">
        <v>4927</v>
      </c>
    </row>
    <row r="474" spans="1:13" hidden="1" x14ac:dyDescent="0.6">
      <c r="B474">
        <v>2</v>
      </c>
      <c r="C474">
        <v>17896295</v>
      </c>
      <c r="D474" t="s">
        <v>153</v>
      </c>
      <c r="E474" t="s">
        <v>36</v>
      </c>
      <c r="F474" t="s">
        <v>154</v>
      </c>
      <c r="G474" t="s">
        <v>38</v>
      </c>
      <c r="H474" t="s">
        <v>155</v>
      </c>
      <c r="I474">
        <v>2007</v>
      </c>
      <c r="J474" s="1">
        <v>39352</v>
      </c>
      <c r="M474" t="s">
        <v>156</v>
      </c>
    </row>
    <row r="475" spans="1:13" hidden="1" x14ac:dyDescent="0.6">
      <c r="A475" t="s">
        <v>13210</v>
      </c>
      <c r="B475" t="s">
        <v>13257</v>
      </c>
      <c r="C475">
        <v>17846364</v>
      </c>
      <c r="D475" t="s">
        <v>222</v>
      </c>
      <c r="E475" t="s">
        <v>13404</v>
      </c>
      <c r="F475" t="s">
        <v>223</v>
      </c>
      <c r="G475" t="s">
        <v>224</v>
      </c>
      <c r="H475" t="s">
        <v>44</v>
      </c>
      <c r="I475">
        <v>2007</v>
      </c>
      <c r="J475" s="1">
        <v>39337</v>
      </c>
      <c r="M475" t="s">
        <v>225</v>
      </c>
    </row>
    <row r="476" spans="1:13" hidden="1" x14ac:dyDescent="0.6">
      <c r="B476">
        <v>2</v>
      </c>
      <c r="C476">
        <v>17389477</v>
      </c>
      <c r="D476" t="s">
        <v>318</v>
      </c>
      <c r="E476" t="s">
        <v>319</v>
      </c>
      <c r="F476" t="s">
        <v>320</v>
      </c>
      <c r="G476" t="s">
        <v>321</v>
      </c>
      <c r="H476" t="s">
        <v>228</v>
      </c>
      <c r="I476">
        <v>2007</v>
      </c>
      <c r="J476" s="1">
        <v>39170</v>
      </c>
      <c r="M476" t="s">
        <v>322</v>
      </c>
    </row>
    <row r="477" spans="1:13" hidden="1" x14ac:dyDescent="0.6">
      <c r="A477" t="s">
        <v>13216</v>
      </c>
      <c r="B477">
        <v>2</v>
      </c>
      <c r="C477">
        <v>17187863</v>
      </c>
      <c r="D477" t="s">
        <v>378</v>
      </c>
      <c r="E477" t="s">
        <v>379</v>
      </c>
      <c r="F477" t="s">
        <v>380</v>
      </c>
      <c r="G477" t="s">
        <v>381</v>
      </c>
      <c r="H477" t="s">
        <v>77</v>
      </c>
      <c r="I477">
        <v>2007</v>
      </c>
      <c r="J477" s="1">
        <v>39077</v>
      </c>
      <c r="M477" t="s">
        <v>382</v>
      </c>
    </row>
    <row r="478" spans="1:13" hidden="1" x14ac:dyDescent="0.6">
      <c r="B478">
        <v>2</v>
      </c>
      <c r="C478">
        <v>17452183</v>
      </c>
      <c r="D478" t="s">
        <v>394</v>
      </c>
      <c r="E478" t="s">
        <v>395</v>
      </c>
      <c r="F478" t="s">
        <v>396</v>
      </c>
      <c r="G478" t="s">
        <v>344</v>
      </c>
      <c r="H478" t="s">
        <v>39</v>
      </c>
      <c r="I478">
        <v>2007</v>
      </c>
      <c r="J478" s="1">
        <v>39197</v>
      </c>
      <c r="M478" t="s">
        <v>397</v>
      </c>
    </row>
    <row r="479" spans="1:13" hidden="1" x14ac:dyDescent="0.6">
      <c r="A479" t="s">
        <v>5023</v>
      </c>
      <c r="B479" t="s">
        <v>13257</v>
      </c>
      <c r="C479">
        <v>17275090</v>
      </c>
      <c r="D479" t="s">
        <v>5089</v>
      </c>
      <c r="E479" t="s">
        <v>623</v>
      </c>
      <c r="F479" t="s">
        <v>624</v>
      </c>
      <c r="G479" t="s">
        <v>625</v>
      </c>
      <c r="H479" t="s">
        <v>77</v>
      </c>
      <c r="I479">
        <v>2007</v>
      </c>
      <c r="J479" s="1">
        <v>39119</v>
      </c>
      <c r="M479" t="s">
        <v>626</v>
      </c>
    </row>
    <row r="480" spans="1:13" hidden="1" x14ac:dyDescent="0.6">
      <c r="A480" t="s">
        <v>5211</v>
      </c>
      <c r="B480" t="s">
        <v>13279</v>
      </c>
      <c r="C480" s="2">
        <v>17613847</v>
      </c>
      <c r="D480" t="s">
        <v>5090</v>
      </c>
      <c r="E480" t="s">
        <v>627</v>
      </c>
      <c r="F480" t="s">
        <v>628</v>
      </c>
      <c r="G480" t="s">
        <v>629</v>
      </c>
      <c r="H480" t="s">
        <v>155</v>
      </c>
      <c r="I480">
        <v>2007</v>
      </c>
      <c r="J480" s="1">
        <v>39270</v>
      </c>
      <c r="M480" t="s">
        <v>630</v>
      </c>
    </row>
    <row r="481" spans="1:13" hidden="1" x14ac:dyDescent="0.6">
      <c r="A481" t="s">
        <v>5064</v>
      </c>
      <c r="B481" t="s">
        <v>13257</v>
      </c>
      <c r="C481">
        <v>17475196</v>
      </c>
      <c r="D481" t="s">
        <v>650</v>
      </c>
      <c r="E481" t="s">
        <v>413</v>
      </c>
      <c r="F481" t="s">
        <v>651</v>
      </c>
      <c r="G481" t="s">
        <v>38</v>
      </c>
      <c r="H481" t="s">
        <v>39</v>
      </c>
      <c r="I481">
        <v>2007</v>
      </c>
      <c r="J481" s="1">
        <v>39206</v>
      </c>
      <c r="K481" t="s">
        <v>652</v>
      </c>
      <c r="L481" t="s">
        <v>653</v>
      </c>
      <c r="M481" t="s">
        <v>654</v>
      </c>
    </row>
    <row r="482" spans="1:13" x14ac:dyDescent="0.6">
      <c r="A482" t="s">
        <v>5094</v>
      </c>
      <c r="B482" t="s">
        <v>13263</v>
      </c>
      <c r="C482" s="2">
        <v>17198852</v>
      </c>
      <c r="D482" t="s">
        <v>5093</v>
      </c>
      <c r="E482" t="s">
        <v>13405</v>
      </c>
      <c r="F482" t="s">
        <v>668</v>
      </c>
      <c r="G482" t="s">
        <v>330</v>
      </c>
      <c r="H482" t="s">
        <v>77</v>
      </c>
      <c r="I482">
        <v>2007</v>
      </c>
      <c r="J482" s="1">
        <v>39085</v>
      </c>
      <c r="M482" t="s">
        <v>669</v>
      </c>
    </row>
    <row r="483" spans="1:13" hidden="1" x14ac:dyDescent="0.6">
      <c r="A483" t="s">
        <v>5096</v>
      </c>
      <c r="B483" t="s">
        <v>13257</v>
      </c>
      <c r="C483">
        <v>17337063</v>
      </c>
      <c r="D483" t="s">
        <v>5095</v>
      </c>
      <c r="E483" t="s">
        <v>670</v>
      </c>
      <c r="F483" t="s">
        <v>671</v>
      </c>
      <c r="G483" t="s">
        <v>672</v>
      </c>
      <c r="H483" t="s">
        <v>77</v>
      </c>
      <c r="I483">
        <v>2007</v>
      </c>
      <c r="J483" s="1">
        <v>39147</v>
      </c>
      <c r="M483" t="s">
        <v>673</v>
      </c>
    </row>
    <row r="484" spans="1:13" hidden="1" x14ac:dyDescent="0.6">
      <c r="A484" t="s">
        <v>5023</v>
      </c>
      <c r="B484" t="s">
        <v>13257</v>
      </c>
      <c r="C484">
        <v>17698756</v>
      </c>
      <c r="D484" t="s">
        <v>5099</v>
      </c>
      <c r="E484" t="s">
        <v>714</v>
      </c>
      <c r="F484" t="s">
        <v>715</v>
      </c>
      <c r="G484" t="s">
        <v>625</v>
      </c>
      <c r="H484" t="s">
        <v>44</v>
      </c>
      <c r="I484">
        <v>2007</v>
      </c>
      <c r="J484" s="1">
        <v>39313</v>
      </c>
      <c r="M484" t="s">
        <v>716</v>
      </c>
    </row>
    <row r="485" spans="1:13" hidden="1" x14ac:dyDescent="0.6">
      <c r="A485" t="s">
        <v>5064</v>
      </c>
      <c r="B485" t="s">
        <v>13257</v>
      </c>
      <c r="C485">
        <v>17524768</v>
      </c>
      <c r="D485" t="s">
        <v>735</v>
      </c>
      <c r="E485" t="s">
        <v>736</v>
      </c>
      <c r="F485" t="s">
        <v>737</v>
      </c>
      <c r="G485" t="s">
        <v>738</v>
      </c>
      <c r="H485" t="s">
        <v>39</v>
      </c>
      <c r="I485">
        <v>2007</v>
      </c>
      <c r="J485" s="1">
        <v>39228</v>
      </c>
      <c r="K485" t="s">
        <v>739</v>
      </c>
      <c r="L485" t="s">
        <v>740</v>
      </c>
      <c r="M485" t="s">
        <v>741</v>
      </c>
    </row>
    <row r="486" spans="1:13" hidden="1" x14ac:dyDescent="0.6">
      <c r="B486">
        <v>2</v>
      </c>
      <c r="C486">
        <v>16973663</v>
      </c>
      <c r="D486" t="s">
        <v>774</v>
      </c>
      <c r="E486" t="s">
        <v>775</v>
      </c>
      <c r="F486" t="s">
        <v>776</v>
      </c>
      <c r="G486" t="s">
        <v>777</v>
      </c>
      <c r="H486" t="s">
        <v>171</v>
      </c>
      <c r="I486">
        <v>2007</v>
      </c>
      <c r="J486" s="1">
        <v>38976</v>
      </c>
      <c r="K486" t="s">
        <v>778</v>
      </c>
      <c r="M486" t="s">
        <v>779</v>
      </c>
    </row>
    <row r="487" spans="1:13" x14ac:dyDescent="0.6">
      <c r="A487" t="s">
        <v>5045</v>
      </c>
      <c r="B487" t="s">
        <v>13270</v>
      </c>
      <c r="C487" s="3">
        <v>17325139</v>
      </c>
      <c r="D487" t="s">
        <v>5038</v>
      </c>
      <c r="E487" t="s">
        <v>13407</v>
      </c>
      <c r="F487" t="s">
        <v>780</v>
      </c>
      <c r="G487" t="s">
        <v>781</v>
      </c>
      <c r="H487" t="s">
        <v>228</v>
      </c>
      <c r="I487">
        <v>2007</v>
      </c>
      <c r="J487" s="1">
        <v>39141</v>
      </c>
      <c r="M487" t="s">
        <v>782</v>
      </c>
    </row>
    <row r="488" spans="1:13" hidden="1" x14ac:dyDescent="0.6">
      <c r="A488" t="s">
        <v>13261</v>
      </c>
      <c r="B488" t="s">
        <v>13257</v>
      </c>
      <c r="C488">
        <v>17994438</v>
      </c>
      <c r="D488" t="s">
        <v>899</v>
      </c>
      <c r="E488" t="s">
        <v>900</v>
      </c>
      <c r="F488" t="s">
        <v>901</v>
      </c>
      <c r="G488" t="s">
        <v>902</v>
      </c>
      <c r="H488" t="s">
        <v>155</v>
      </c>
      <c r="I488">
        <v>2007</v>
      </c>
      <c r="J488" s="1">
        <v>39399</v>
      </c>
      <c r="M488" t="s">
        <v>903</v>
      </c>
    </row>
    <row r="489" spans="1:13" hidden="1" x14ac:dyDescent="0.6">
      <c r="A489" t="s">
        <v>5023</v>
      </c>
      <c r="B489" t="s">
        <v>13257</v>
      </c>
      <c r="C489">
        <v>17386278</v>
      </c>
      <c r="D489" t="s">
        <v>5103</v>
      </c>
      <c r="E489" t="s">
        <v>1004</v>
      </c>
      <c r="F489" t="s">
        <v>1005</v>
      </c>
      <c r="G489" t="s">
        <v>625</v>
      </c>
      <c r="H489" t="s">
        <v>39</v>
      </c>
      <c r="I489">
        <v>2007</v>
      </c>
      <c r="J489" s="1">
        <v>39169</v>
      </c>
      <c r="M489" t="s">
        <v>1006</v>
      </c>
    </row>
    <row r="490" spans="1:13" hidden="1" x14ac:dyDescent="0.6">
      <c r="B490">
        <v>2</v>
      </c>
      <c r="C490">
        <v>17389473</v>
      </c>
      <c r="D490" t="s">
        <v>1019</v>
      </c>
      <c r="E490" t="s">
        <v>1020</v>
      </c>
      <c r="F490" t="s">
        <v>1021</v>
      </c>
      <c r="G490" t="s">
        <v>1022</v>
      </c>
      <c r="H490" t="s">
        <v>228</v>
      </c>
      <c r="I490">
        <v>2007</v>
      </c>
      <c r="J490" s="1">
        <v>39170</v>
      </c>
      <c r="M490" t="s">
        <v>1023</v>
      </c>
    </row>
    <row r="491" spans="1:13" hidden="1" x14ac:dyDescent="0.6">
      <c r="A491" t="s">
        <v>5064</v>
      </c>
      <c r="B491" t="s">
        <v>13257</v>
      </c>
      <c r="C491">
        <v>17591627</v>
      </c>
      <c r="D491" t="s">
        <v>1039</v>
      </c>
      <c r="E491" t="s">
        <v>1040</v>
      </c>
      <c r="F491" t="s">
        <v>1041</v>
      </c>
      <c r="G491" t="s">
        <v>1042</v>
      </c>
      <c r="H491" t="s">
        <v>1043</v>
      </c>
      <c r="I491">
        <v>2007</v>
      </c>
      <c r="J491" s="1">
        <v>39260</v>
      </c>
      <c r="M491" t="s">
        <v>1044</v>
      </c>
    </row>
    <row r="492" spans="1:13" hidden="1" x14ac:dyDescent="0.6">
      <c r="B492">
        <v>2</v>
      </c>
      <c r="C492">
        <v>16732219</v>
      </c>
      <c r="D492" t="s">
        <v>1075</v>
      </c>
      <c r="E492" t="s">
        <v>1076</v>
      </c>
      <c r="F492" t="s">
        <v>1077</v>
      </c>
      <c r="G492" t="s">
        <v>1078</v>
      </c>
      <c r="H492" t="s">
        <v>615</v>
      </c>
      <c r="I492">
        <v>2007</v>
      </c>
      <c r="J492" s="1">
        <v>38867</v>
      </c>
      <c r="M492" t="s">
        <v>1079</v>
      </c>
    </row>
    <row r="493" spans="1:13" x14ac:dyDescent="0.6">
      <c r="A493" t="s">
        <v>5064</v>
      </c>
      <c r="B493" t="s">
        <v>13263</v>
      </c>
      <c r="C493" s="2">
        <v>17270675</v>
      </c>
      <c r="D493" t="s">
        <v>5121</v>
      </c>
      <c r="E493" t="s">
        <v>13409</v>
      </c>
      <c r="F493" t="s">
        <v>1119</v>
      </c>
      <c r="G493" t="s">
        <v>38</v>
      </c>
      <c r="H493" t="s">
        <v>77</v>
      </c>
      <c r="I493">
        <v>2007</v>
      </c>
      <c r="J493" s="1">
        <v>39116</v>
      </c>
      <c r="M493" t="s">
        <v>1120</v>
      </c>
    </row>
    <row r="494" spans="1:13" hidden="1" x14ac:dyDescent="0.6">
      <c r="B494">
        <v>1</v>
      </c>
      <c r="C494">
        <v>17554484</v>
      </c>
      <c r="D494" t="s">
        <v>1157</v>
      </c>
      <c r="E494" t="s">
        <v>1158</v>
      </c>
      <c r="F494" t="s">
        <v>1159</v>
      </c>
      <c r="G494" t="s">
        <v>1160</v>
      </c>
      <c r="H494" t="s">
        <v>1105</v>
      </c>
      <c r="I494">
        <v>2007</v>
      </c>
      <c r="J494" s="1">
        <v>39241</v>
      </c>
      <c r="M494" t="s">
        <v>1161</v>
      </c>
    </row>
    <row r="495" spans="1:13" hidden="1" x14ac:dyDescent="0.6">
      <c r="B495">
        <v>2</v>
      </c>
      <c r="C495">
        <v>17939627</v>
      </c>
      <c r="D495" t="s">
        <v>1172</v>
      </c>
      <c r="E495" t="s">
        <v>1173</v>
      </c>
      <c r="F495" t="s">
        <v>1174</v>
      </c>
      <c r="G495" t="s">
        <v>1175</v>
      </c>
      <c r="H495" t="s">
        <v>635</v>
      </c>
      <c r="I495">
        <v>2007</v>
      </c>
      <c r="J495" s="1">
        <v>39373</v>
      </c>
    </row>
    <row r="496" spans="1:13" hidden="1" x14ac:dyDescent="0.6">
      <c r="B496" t="s">
        <v>5021</v>
      </c>
      <c r="C496">
        <v>18046240</v>
      </c>
      <c r="D496" t="s">
        <v>1279</v>
      </c>
      <c r="E496" t="s">
        <v>1280</v>
      </c>
      <c r="F496" t="s">
        <v>1281</v>
      </c>
      <c r="G496" t="s">
        <v>1282</v>
      </c>
      <c r="H496" t="s">
        <v>310</v>
      </c>
      <c r="I496">
        <v>2007</v>
      </c>
      <c r="J496" s="1">
        <v>39416</v>
      </c>
      <c r="M496" t="s">
        <v>1283</v>
      </c>
    </row>
    <row r="497" spans="1:13" hidden="1" x14ac:dyDescent="0.6">
      <c r="B497" t="s">
        <v>5021</v>
      </c>
      <c r="C497">
        <v>17884003</v>
      </c>
      <c r="D497" t="s">
        <v>1354</v>
      </c>
      <c r="E497" t="s">
        <v>1355</v>
      </c>
      <c r="F497" t="s">
        <v>1356</v>
      </c>
      <c r="G497" t="s">
        <v>1357</v>
      </c>
      <c r="H497" t="s">
        <v>39</v>
      </c>
      <c r="I497">
        <v>2007</v>
      </c>
      <c r="J497" s="1">
        <v>39347</v>
      </c>
      <c r="M497" t="s">
        <v>1358</v>
      </c>
    </row>
    <row r="498" spans="1:13" hidden="1" x14ac:dyDescent="0.6">
      <c r="A498" t="s">
        <v>13268</v>
      </c>
      <c r="B498">
        <v>2</v>
      </c>
      <c r="C498">
        <v>18054636</v>
      </c>
      <c r="D498" t="s">
        <v>1381</v>
      </c>
      <c r="E498" t="s">
        <v>1382</v>
      </c>
      <c r="F498" t="s">
        <v>1383</v>
      </c>
      <c r="G498" t="s">
        <v>1384</v>
      </c>
      <c r="H498" t="s">
        <v>77</v>
      </c>
      <c r="I498">
        <v>2007</v>
      </c>
      <c r="J498" s="1">
        <v>39423</v>
      </c>
      <c r="M498" t="s">
        <v>1385</v>
      </c>
    </row>
    <row r="499" spans="1:13" hidden="1" x14ac:dyDescent="0.6">
      <c r="A499" t="s">
        <v>5022</v>
      </c>
      <c r="B499" t="s">
        <v>13257</v>
      </c>
      <c r="C499">
        <v>17110636</v>
      </c>
      <c r="D499" t="s">
        <v>5148</v>
      </c>
      <c r="E499" t="s">
        <v>1439</v>
      </c>
      <c r="F499" t="s">
        <v>1440</v>
      </c>
      <c r="G499" t="s">
        <v>1441</v>
      </c>
      <c r="H499" t="s">
        <v>120</v>
      </c>
      <c r="I499">
        <v>2007</v>
      </c>
      <c r="J499" s="1">
        <v>39039</v>
      </c>
      <c r="M499" t="s">
        <v>1442</v>
      </c>
    </row>
    <row r="500" spans="1:13" hidden="1" x14ac:dyDescent="0.6">
      <c r="A500" t="s">
        <v>5073</v>
      </c>
      <c r="B500" t="s">
        <v>13257</v>
      </c>
      <c r="C500">
        <v>17188055</v>
      </c>
      <c r="D500" t="s">
        <v>5150</v>
      </c>
      <c r="E500" t="s">
        <v>1506</v>
      </c>
      <c r="F500" t="s">
        <v>1507</v>
      </c>
      <c r="G500" t="s">
        <v>1508</v>
      </c>
      <c r="H500" t="s">
        <v>39</v>
      </c>
      <c r="I500">
        <v>2007</v>
      </c>
      <c r="J500" s="1">
        <v>39077</v>
      </c>
      <c r="M500" t="s">
        <v>1509</v>
      </c>
    </row>
    <row r="501" spans="1:13" hidden="1" x14ac:dyDescent="0.6">
      <c r="A501" t="s">
        <v>5022</v>
      </c>
      <c r="B501" t="s">
        <v>13257</v>
      </c>
      <c r="C501">
        <v>17724180</v>
      </c>
      <c r="D501" t="s">
        <v>5155</v>
      </c>
      <c r="E501" t="s">
        <v>1568</v>
      </c>
      <c r="F501" t="s">
        <v>1569</v>
      </c>
      <c r="G501" t="s">
        <v>1570</v>
      </c>
      <c r="H501" t="s">
        <v>228</v>
      </c>
      <c r="I501">
        <v>2007</v>
      </c>
      <c r="J501" s="1">
        <v>39323</v>
      </c>
      <c r="M501" t="s">
        <v>1571</v>
      </c>
    </row>
    <row r="502" spans="1:13" hidden="1" x14ac:dyDescent="0.6">
      <c r="B502">
        <v>2</v>
      </c>
      <c r="C502">
        <v>18161615</v>
      </c>
      <c r="D502" t="s">
        <v>1627</v>
      </c>
      <c r="E502" t="s">
        <v>1628</v>
      </c>
      <c r="F502" t="s">
        <v>1629</v>
      </c>
      <c r="G502" t="s">
        <v>1258</v>
      </c>
      <c r="H502" t="s">
        <v>155</v>
      </c>
      <c r="I502">
        <v>2007</v>
      </c>
      <c r="J502" s="1">
        <v>39445</v>
      </c>
      <c r="M502" t="s">
        <v>1630</v>
      </c>
    </row>
    <row r="503" spans="1:13" hidden="1" x14ac:dyDescent="0.6">
      <c r="A503" t="s">
        <v>5195</v>
      </c>
      <c r="B503">
        <v>2</v>
      </c>
      <c r="C503">
        <v>17921404</v>
      </c>
      <c r="D503" t="s">
        <v>1631</v>
      </c>
      <c r="E503" t="s">
        <v>1632</v>
      </c>
      <c r="F503" t="s">
        <v>1633</v>
      </c>
      <c r="G503" t="s">
        <v>1303</v>
      </c>
      <c r="H503" t="s">
        <v>438</v>
      </c>
      <c r="I503">
        <v>2007</v>
      </c>
      <c r="J503" s="1">
        <v>39364</v>
      </c>
      <c r="M503" t="s">
        <v>1634</v>
      </c>
    </row>
    <row r="504" spans="1:13" hidden="1" x14ac:dyDescent="0.6">
      <c r="A504" t="s">
        <v>5195</v>
      </c>
      <c r="B504">
        <v>2</v>
      </c>
      <c r="C504">
        <v>17616779</v>
      </c>
      <c r="D504" t="s">
        <v>1652</v>
      </c>
      <c r="E504" t="s">
        <v>1653</v>
      </c>
      <c r="F504" t="s">
        <v>1654</v>
      </c>
      <c r="G504" t="s">
        <v>1303</v>
      </c>
      <c r="H504" t="s">
        <v>438</v>
      </c>
      <c r="I504">
        <v>2007</v>
      </c>
      <c r="J504" s="1">
        <v>39273</v>
      </c>
      <c r="M504" t="s">
        <v>1655</v>
      </c>
    </row>
    <row r="505" spans="1:13" hidden="1" x14ac:dyDescent="0.6">
      <c r="B505">
        <v>2</v>
      </c>
      <c r="C505">
        <v>17694237</v>
      </c>
      <c r="D505" t="s">
        <v>1815</v>
      </c>
      <c r="E505" t="s">
        <v>1816</v>
      </c>
      <c r="F505" t="s">
        <v>1817</v>
      </c>
      <c r="G505" t="s">
        <v>1818</v>
      </c>
      <c r="H505" t="s">
        <v>1819</v>
      </c>
      <c r="I505">
        <v>2007</v>
      </c>
      <c r="J505" s="1">
        <v>39313</v>
      </c>
      <c r="M505" t="s">
        <v>1820</v>
      </c>
    </row>
    <row r="506" spans="1:13" hidden="1" x14ac:dyDescent="0.6">
      <c r="B506" t="s">
        <v>5020</v>
      </c>
      <c r="C506">
        <v>17923538</v>
      </c>
      <c r="D506" t="s">
        <v>1881</v>
      </c>
      <c r="E506" t="s">
        <v>1882</v>
      </c>
      <c r="F506" t="s">
        <v>1883</v>
      </c>
      <c r="G506" t="s">
        <v>1884</v>
      </c>
      <c r="H506" t="s">
        <v>44</v>
      </c>
      <c r="I506">
        <v>2007</v>
      </c>
      <c r="J506" s="1">
        <v>39365</v>
      </c>
      <c r="M506" t="s">
        <v>1885</v>
      </c>
    </row>
    <row r="507" spans="1:13" hidden="1" x14ac:dyDescent="0.6">
      <c r="A507" t="s">
        <v>5179</v>
      </c>
      <c r="B507" t="s">
        <v>5278</v>
      </c>
      <c r="C507">
        <v>17531503</v>
      </c>
      <c r="D507" t="s">
        <v>2023</v>
      </c>
      <c r="E507" t="s">
        <v>2024</v>
      </c>
      <c r="F507" t="s">
        <v>2025</v>
      </c>
      <c r="G507" t="s">
        <v>2026</v>
      </c>
      <c r="H507" t="s">
        <v>1240</v>
      </c>
      <c r="I507">
        <v>2007</v>
      </c>
      <c r="J507" s="1">
        <v>39231</v>
      </c>
      <c r="M507" t="s">
        <v>2027</v>
      </c>
    </row>
    <row r="508" spans="1:13" hidden="1" x14ac:dyDescent="0.6">
      <c r="B508">
        <v>2</v>
      </c>
      <c r="C508">
        <v>16440007</v>
      </c>
      <c r="D508" t="s">
        <v>2063</v>
      </c>
      <c r="E508" t="s">
        <v>2064</v>
      </c>
      <c r="F508" t="s">
        <v>2065</v>
      </c>
      <c r="G508" t="s">
        <v>533</v>
      </c>
      <c r="H508" t="s">
        <v>615</v>
      </c>
      <c r="I508">
        <v>2007</v>
      </c>
      <c r="J508" s="1">
        <v>38745</v>
      </c>
      <c r="M508" t="s">
        <v>2066</v>
      </c>
    </row>
    <row r="509" spans="1:13" hidden="1" x14ac:dyDescent="0.6">
      <c r="B509" t="s">
        <v>5021</v>
      </c>
      <c r="C509">
        <v>17309009</v>
      </c>
      <c r="D509" t="s">
        <v>2090</v>
      </c>
      <c r="E509" t="s">
        <v>2091</v>
      </c>
      <c r="F509" t="s">
        <v>2092</v>
      </c>
      <c r="G509" t="s">
        <v>2093</v>
      </c>
      <c r="H509" t="s">
        <v>137</v>
      </c>
      <c r="I509">
        <v>2007</v>
      </c>
      <c r="J509" s="1">
        <v>39133</v>
      </c>
      <c r="M509" t="s">
        <v>2094</v>
      </c>
    </row>
    <row r="510" spans="1:13" hidden="1" x14ac:dyDescent="0.6">
      <c r="B510" t="s">
        <v>5021</v>
      </c>
      <c r="C510">
        <v>17458794</v>
      </c>
      <c r="D510" t="s">
        <v>2153</v>
      </c>
      <c r="E510" t="s">
        <v>2154</v>
      </c>
      <c r="F510" t="s">
        <v>2155</v>
      </c>
      <c r="G510" t="s">
        <v>2127</v>
      </c>
      <c r="H510" t="s">
        <v>137</v>
      </c>
      <c r="I510">
        <v>2007</v>
      </c>
      <c r="J510" s="1">
        <v>39199</v>
      </c>
      <c r="M510" t="s">
        <v>2156</v>
      </c>
    </row>
    <row r="511" spans="1:13" hidden="1" x14ac:dyDescent="0.6">
      <c r="B511">
        <v>1</v>
      </c>
      <c r="C511">
        <v>17915581</v>
      </c>
      <c r="D511" t="s">
        <v>2187</v>
      </c>
      <c r="E511" t="s">
        <v>2188</v>
      </c>
      <c r="F511" t="s">
        <v>2189</v>
      </c>
      <c r="G511" t="s">
        <v>2190</v>
      </c>
      <c r="H511" t="s">
        <v>1954</v>
      </c>
      <c r="I511">
        <v>2007</v>
      </c>
      <c r="J511" s="1">
        <v>39361</v>
      </c>
    </row>
    <row r="512" spans="1:13" hidden="1" x14ac:dyDescent="0.6">
      <c r="B512">
        <v>2</v>
      </c>
      <c r="C512">
        <v>17504847</v>
      </c>
      <c r="D512" t="s">
        <v>2285</v>
      </c>
      <c r="E512" t="s">
        <v>2286</v>
      </c>
      <c r="F512" t="s">
        <v>2287</v>
      </c>
      <c r="G512" t="s">
        <v>2288</v>
      </c>
      <c r="H512" t="s">
        <v>171</v>
      </c>
      <c r="I512">
        <v>2007</v>
      </c>
      <c r="J512" s="1">
        <v>39219</v>
      </c>
      <c r="K512" t="s">
        <v>2289</v>
      </c>
      <c r="M512" t="s">
        <v>2290</v>
      </c>
    </row>
    <row r="513" spans="1:13" hidden="1" x14ac:dyDescent="0.6">
      <c r="B513">
        <v>2</v>
      </c>
      <c r="C513">
        <v>17210851</v>
      </c>
      <c r="D513" t="s">
        <v>2296</v>
      </c>
      <c r="E513" t="s">
        <v>2297</v>
      </c>
      <c r="F513" t="s">
        <v>2298</v>
      </c>
      <c r="G513" t="s">
        <v>2299</v>
      </c>
      <c r="H513" t="s">
        <v>44</v>
      </c>
      <c r="I513">
        <v>2007</v>
      </c>
      <c r="J513" s="1">
        <v>39093</v>
      </c>
      <c r="M513" t="s">
        <v>2300</v>
      </c>
    </row>
    <row r="514" spans="1:13" hidden="1" x14ac:dyDescent="0.6">
      <c r="A514" t="s">
        <v>5195</v>
      </c>
      <c r="B514">
        <v>2</v>
      </c>
      <c r="C514">
        <v>17456821</v>
      </c>
      <c r="D514" t="s">
        <v>2353</v>
      </c>
      <c r="E514" t="s">
        <v>2354</v>
      </c>
      <c r="F514" t="s">
        <v>2355</v>
      </c>
      <c r="G514" t="s">
        <v>130</v>
      </c>
      <c r="H514" t="s">
        <v>369</v>
      </c>
      <c r="I514">
        <v>2007</v>
      </c>
      <c r="J514" s="1">
        <v>39198</v>
      </c>
      <c r="M514" t="s">
        <v>2356</v>
      </c>
    </row>
    <row r="515" spans="1:13" hidden="1" x14ac:dyDescent="0.6">
      <c r="B515">
        <v>1</v>
      </c>
      <c r="C515">
        <v>17198447</v>
      </c>
      <c r="D515" t="s">
        <v>2447</v>
      </c>
      <c r="E515" t="s">
        <v>2448</v>
      </c>
      <c r="F515" t="s">
        <v>2449</v>
      </c>
      <c r="G515" t="s">
        <v>2450</v>
      </c>
      <c r="H515" t="s">
        <v>2451</v>
      </c>
      <c r="I515">
        <v>2007</v>
      </c>
      <c r="J515" s="1">
        <v>39085</v>
      </c>
    </row>
    <row r="516" spans="1:13" hidden="1" x14ac:dyDescent="0.6">
      <c r="A516" t="s">
        <v>5195</v>
      </c>
      <c r="B516">
        <v>2</v>
      </c>
      <c r="C516">
        <v>17347568</v>
      </c>
      <c r="D516" t="s">
        <v>2540</v>
      </c>
      <c r="E516" t="s">
        <v>2541</v>
      </c>
      <c r="F516" t="s">
        <v>2542</v>
      </c>
      <c r="G516" t="s">
        <v>2543</v>
      </c>
      <c r="H516" t="s">
        <v>2544</v>
      </c>
      <c r="I516">
        <v>2007</v>
      </c>
      <c r="J516" s="1">
        <v>39151</v>
      </c>
      <c r="M516" t="s">
        <v>2545</v>
      </c>
    </row>
    <row r="517" spans="1:13" hidden="1" x14ac:dyDescent="0.6">
      <c r="B517">
        <v>2</v>
      </c>
      <c r="C517">
        <v>17659985</v>
      </c>
      <c r="D517" t="s">
        <v>2680</v>
      </c>
      <c r="E517" t="s">
        <v>2681</v>
      </c>
      <c r="F517" t="s">
        <v>2682</v>
      </c>
      <c r="G517" t="s">
        <v>330</v>
      </c>
      <c r="H517" t="s">
        <v>39</v>
      </c>
      <c r="I517">
        <v>2007</v>
      </c>
      <c r="J517" s="1">
        <v>39294</v>
      </c>
      <c r="M517" t="s">
        <v>2683</v>
      </c>
    </row>
    <row r="518" spans="1:13" hidden="1" x14ac:dyDescent="0.6">
      <c r="B518" t="s">
        <v>5021</v>
      </c>
      <c r="C518">
        <v>17398321</v>
      </c>
      <c r="D518" t="s">
        <v>2684</v>
      </c>
      <c r="E518" t="s">
        <v>2685</v>
      </c>
      <c r="F518" t="s">
        <v>2686</v>
      </c>
      <c r="G518" t="s">
        <v>2687</v>
      </c>
      <c r="H518" t="s">
        <v>77</v>
      </c>
      <c r="I518">
        <v>2007</v>
      </c>
      <c r="J518" s="1">
        <v>39175</v>
      </c>
      <c r="M518" t="s">
        <v>2688</v>
      </c>
    </row>
    <row r="519" spans="1:13" hidden="1" x14ac:dyDescent="0.6">
      <c r="A519" t="s">
        <v>13245</v>
      </c>
      <c r="B519" t="s">
        <v>13257</v>
      </c>
      <c r="C519">
        <v>17846365</v>
      </c>
      <c r="D519" t="s">
        <v>2775</v>
      </c>
      <c r="E519" t="s">
        <v>2776</v>
      </c>
      <c r="F519" t="s">
        <v>2777</v>
      </c>
      <c r="G519" t="s">
        <v>2778</v>
      </c>
      <c r="H519" t="s">
        <v>44</v>
      </c>
      <c r="I519">
        <v>2007</v>
      </c>
      <c r="J519" s="1">
        <v>39337</v>
      </c>
      <c r="M519" t="s">
        <v>2779</v>
      </c>
    </row>
    <row r="520" spans="1:13" hidden="1" x14ac:dyDescent="0.6">
      <c r="B520">
        <v>2</v>
      </c>
      <c r="C520">
        <v>17229805</v>
      </c>
      <c r="D520" t="s">
        <v>2810</v>
      </c>
      <c r="E520" t="s">
        <v>2811</v>
      </c>
      <c r="F520" t="s">
        <v>2812</v>
      </c>
      <c r="G520" t="s">
        <v>2813</v>
      </c>
      <c r="H520" t="s">
        <v>171</v>
      </c>
      <c r="I520">
        <v>2007</v>
      </c>
      <c r="J520" s="1">
        <v>39101</v>
      </c>
      <c r="K520" t="s">
        <v>2814</v>
      </c>
      <c r="M520" t="s">
        <v>2815</v>
      </c>
    </row>
    <row r="521" spans="1:13" hidden="1" x14ac:dyDescent="0.6">
      <c r="A521" t="s">
        <v>5023</v>
      </c>
      <c r="B521" t="s">
        <v>13257</v>
      </c>
      <c r="C521">
        <v>17258528</v>
      </c>
      <c r="D521" t="s">
        <v>2823</v>
      </c>
      <c r="E521" t="s">
        <v>2824</v>
      </c>
      <c r="F521" t="s">
        <v>2825</v>
      </c>
      <c r="G521" t="s">
        <v>2826</v>
      </c>
      <c r="H521" t="s">
        <v>39</v>
      </c>
      <c r="I521">
        <v>2007</v>
      </c>
      <c r="J521" s="1">
        <v>39112</v>
      </c>
      <c r="M521" t="s">
        <v>2827</v>
      </c>
    </row>
    <row r="522" spans="1:13" hidden="1" x14ac:dyDescent="0.6">
      <c r="B522">
        <v>1</v>
      </c>
      <c r="C522">
        <v>17325191</v>
      </c>
      <c r="D522" t="s">
        <v>2849</v>
      </c>
      <c r="E522" t="s">
        <v>2850</v>
      </c>
      <c r="F522" t="s">
        <v>2851</v>
      </c>
      <c r="G522" t="s">
        <v>2852</v>
      </c>
      <c r="H522" t="s">
        <v>228</v>
      </c>
      <c r="I522">
        <v>2007</v>
      </c>
      <c r="J522" s="1">
        <v>39141</v>
      </c>
      <c r="M522" t="s">
        <v>2853</v>
      </c>
    </row>
    <row r="523" spans="1:13" hidden="1" x14ac:dyDescent="0.6">
      <c r="B523" t="s">
        <v>5021</v>
      </c>
      <c r="C523">
        <v>17306880</v>
      </c>
      <c r="D523" t="s">
        <v>2898</v>
      </c>
      <c r="E523" t="s">
        <v>2899</v>
      </c>
      <c r="F523" t="s">
        <v>2900</v>
      </c>
      <c r="G523" t="s">
        <v>2901</v>
      </c>
      <c r="H523" t="s">
        <v>77</v>
      </c>
      <c r="I523">
        <v>2007</v>
      </c>
      <c r="J523" s="1">
        <v>39133</v>
      </c>
      <c r="M523" t="s">
        <v>2902</v>
      </c>
    </row>
    <row r="524" spans="1:13" hidden="1" x14ac:dyDescent="0.6">
      <c r="A524" t="s">
        <v>5185</v>
      </c>
      <c r="B524" t="s">
        <v>13257</v>
      </c>
      <c r="C524">
        <v>17035267</v>
      </c>
      <c r="D524" t="s">
        <v>5201</v>
      </c>
      <c r="E524" t="s">
        <v>2903</v>
      </c>
      <c r="F524" t="s">
        <v>2904</v>
      </c>
      <c r="G524" t="s">
        <v>2778</v>
      </c>
      <c r="H524" t="s">
        <v>171</v>
      </c>
      <c r="I524">
        <v>2007</v>
      </c>
      <c r="J524" s="1">
        <v>39003</v>
      </c>
      <c r="K524" t="s">
        <v>2905</v>
      </c>
      <c r="M524" t="s">
        <v>2906</v>
      </c>
    </row>
    <row r="525" spans="1:13" hidden="1" x14ac:dyDescent="0.6">
      <c r="B525">
        <v>2</v>
      </c>
      <c r="C525">
        <v>17979033</v>
      </c>
      <c r="D525" t="s">
        <v>2927</v>
      </c>
      <c r="E525" t="s">
        <v>2928</v>
      </c>
      <c r="F525" t="s">
        <v>2929</v>
      </c>
      <c r="G525" t="s">
        <v>2930</v>
      </c>
      <c r="H525" t="s">
        <v>1671</v>
      </c>
      <c r="I525">
        <v>2007</v>
      </c>
      <c r="J525" s="1">
        <v>39392</v>
      </c>
      <c r="M525" t="s">
        <v>2931</v>
      </c>
    </row>
    <row r="526" spans="1:13" hidden="1" x14ac:dyDescent="0.6">
      <c r="B526">
        <v>2</v>
      </c>
      <c r="C526">
        <v>17822992</v>
      </c>
      <c r="D526" t="s">
        <v>3042</v>
      </c>
      <c r="E526" t="s">
        <v>3043</v>
      </c>
      <c r="F526" t="s">
        <v>3044</v>
      </c>
      <c r="G526" t="s">
        <v>513</v>
      </c>
      <c r="H526" t="s">
        <v>77</v>
      </c>
      <c r="I526">
        <v>2007</v>
      </c>
      <c r="J526" s="1">
        <v>39333</v>
      </c>
      <c r="M526" t="s">
        <v>3045</v>
      </c>
    </row>
    <row r="527" spans="1:13" hidden="1" x14ac:dyDescent="0.6">
      <c r="B527">
        <v>1</v>
      </c>
      <c r="C527">
        <v>17419956</v>
      </c>
      <c r="D527" t="s">
        <v>3052</v>
      </c>
      <c r="E527" t="s">
        <v>3053</v>
      </c>
      <c r="F527" t="s">
        <v>3054</v>
      </c>
      <c r="G527" t="s">
        <v>3055</v>
      </c>
      <c r="H527" t="s">
        <v>3056</v>
      </c>
      <c r="I527">
        <v>2007</v>
      </c>
      <c r="J527" s="1">
        <v>39183</v>
      </c>
      <c r="M527" t="s">
        <v>3057</v>
      </c>
    </row>
    <row r="528" spans="1:13" hidden="1" x14ac:dyDescent="0.6">
      <c r="B528">
        <v>1</v>
      </c>
      <c r="C528">
        <v>17406882</v>
      </c>
      <c r="D528" t="s">
        <v>3123</v>
      </c>
      <c r="E528" t="s">
        <v>3124</v>
      </c>
      <c r="F528" t="s">
        <v>3125</v>
      </c>
      <c r="G528" t="s">
        <v>3126</v>
      </c>
      <c r="H528" t="s">
        <v>1203</v>
      </c>
      <c r="I528">
        <v>2007</v>
      </c>
      <c r="J528" s="1">
        <v>39177</v>
      </c>
      <c r="M528" t="s">
        <v>3127</v>
      </c>
    </row>
    <row r="529" spans="1:13" hidden="1" x14ac:dyDescent="0.6">
      <c r="B529">
        <v>1</v>
      </c>
      <c r="C529">
        <v>17765428</v>
      </c>
      <c r="D529" t="s">
        <v>3140</v>
      </c>
      <c r="E529" t="s">
        <v>3141</v>
      </c>
      <c r="F529" t="s">
        <v>3142</v>
      </c>
      <c r="G529" t="s">
        <v>3143</v>
      </c>
      <c r="H529" t="s">
        <v>39</v>
      </c>
      <c r="I529">
        <v>2007</v>
      </c>
      <c r="J529" s="1">
        <v>39329</v>
      </c>
      <c r="M529" t="s">
        <v>3144</v>
      </c>
    </row>
    <row r="530" spans="1:13" hidden="1" x14ac:dyDescent="0.6">
      <c r="A530" t="s">
        <v>5047</v>
      </c>
      <c r="B530">
        <v>2</v>
      </c>
      <c r="C530">
        <v>17119995</v>
      </c>
      <c r="D530" t="s">
        <v>3231</v>
      </c>
      <c r="E530" t="s">
        <v>3232</v>
      </c>
      <c r="F530" t="s">
        <v>3233</v>
      </c>
      <c r="G530" t="s">
        <v>3234</v>
      </c>
      <c r="H530" t="s">
        <v>1203</v>
      </c>
      <c r="I530">
        <v>2007</v>
      </c>
      <c r="J530" s="1">
        <v>39044</v>
      </c>
      <c r="M530" t="s">
        <v>3235</v>
      </c>
    </row>
    <row r="531" spans="1:13" hidden="1" x14ac:dyDescent="0.6">
      <c r="B531">
        <v>2</v>
      </c>
      <c r="C531">
        <v>17671939</v>
      </c>
      <c r="D531" t="s">
        <v>3252</v>
      </c>
      <c r="E531" t="s">
        <v>3253</v>
      </c>
      <c r="F531" t="s">
        <v>3254</v>
      </c>
      <c r="G531" t="s">
        <v>3255</v>
      </c>
      <c r="H531" t="s">
        <v>143</v>
      </c>
      <c r="I531">
        <v>2007</v>
      </c>
      <c r="J531" s="1">
        <v>39297</v>
      </c>
      <c r="M531" t="s">
        <v>3256</v>
      </c>
    </row>
    <row r="532" spans="1:13" hidden="1" x14ac:dyDescent="0.6">
      <c r="B532">
        <v>2</v>
      </c>
      <c r="C532">
        <v>17458791</v>
      </c>
      <c r="D532" t="s">
        <v>3294</v>
      </c>
      <c r="E532" t="s">
        <v>3295</v>
      </c>
      <c r="F532" t="s">
        <v>3296</v>
      </c>
      <c r="G532" t="s">
        <v>2140</v>
      </c>
      <c r="H532" t="s">
        <v>137</v>
      </c>
      <c r="I532">
        <v>2007</v>
      </c>
      <c r="J532" s="1">
        <v>39199</v>
      </c>
      <c r="M532" t="s">
        <v>3297</v>
      </c>
    </row>
    <row r="533" spans="1:13" hidden="1" x14ac:dyDescent="0.6">
      <c r="B533" t="s">
        <v>5019</v>
      </c>
      <c r="C533">
        <v>17994442</v>
      </c>
      <c r="D533" t="s">
        <v>3368</v>
      </c>
      <c r="E533" t="s">
        <v>3369</v>
      </c>
      <c r="F533" t="s">
        <v>3370</v>
      </c>
      <c r="G533" t="s">
        <v>3371</v>
      </c>
      <c r="H533" t="s">
        <v>155</v>
      </c>
      <c r="I533">
        <v>2007</v>
      </c>
      <c r="J533" s="1">
        <v>39399</v>
      </c>
      <c r="M533" t="s">
        <v>3372</v>
      </c>
    </row>
    <row r="534" spans="1:13" hidden="1" x14ac:dyDescent="0.6">
      <c r="B534" t="s">
        <v>5021</v>
      </c>
      <c r="C534">
        <v>17198853</v>
      </c>
      <c r="D534" t="s">
        <v>3427</v>
      </c>
      <c r="E534" t="s">
        <v>3428</v>
      </c>
      <c r="F534" t="s">
        <v>3429</v>
      </c>
      <c r="G534" t="s">
        <v>3430</v>
      </c>
      <c r="H534" t="s">
        <v>77</v>
      </c>
      <c r="I534">
        <v>2007</v>
      </c>
      <c r="J534" s="1">
        <v>39085</v>
      </c>
      <c r="M534" t="s">
        <v>3431</v>
      </c>
    </row>
    <row r="535" spans="1:13" hidden="1" x14ac:dyDescent="0.6">
      <c r="B535" t="s">
        <v>5021</v>
      </c>
      <c r="C535">
        <v>17270677</v>
      </c>
      <c r="D535" t="s">
        <v>3438</v>
      </c>
      <c r="E535" t="s">
        <v>3439</v>
      </c>
      <c r="F535" t="s">
        <v>3440</v>
      </c>
      <c r="G535" t="s">
        <v>3441</v>
      </c>
      <c r="H535" t="s">
        <v>77</v>
      </c>
      <c r="I535">
        <v>2007</v>
      </c>
      <c r="J535" s="1">
        <v>39116</v>
      </c>
      <c r="M535" t="s">
        <v>3442</v>
      </c>
    </row>
    <row r="536" spans="1:13" hidden="1" x14ac:dyDescent="0.6">
      <c r="B536">
        <v>2</v>
      </c>
      <c r="C536">
        <v>17618238</v>
      </c>
      <c r="D536" t="s">
        <v>3498</v>
      </c>
      <c r="E536" t="s">
        <v>3499</v>
      </c>
      <c r="F536" t="s">
        <v>3500</v>
      </c>
      <c r="G536" t="s">
        <v>3501</v>
      </c>
      <c r="H536" t="s">
        <v>615</v>
      </c>
      <c r="I536">
        <v>2007</v>
      </c>
      <c r="J536" s="1">
        <v>39273</v>
      </c>
      <c r="M536" t="s">
        <v>3502</v>
      </c>
    </row>
    <row r="537" spans="1:13" hidden="1" x14ac:dyDescent="0.6">
      <c r="B537">
        <v>2</v>
      </c>
      <c r="C537">
        <v>16763649</v>
      </c>
      <c r="D537" t="s">
        <v>3526</v>
      </c>
      <c r="E537" t="s">
        <v>3527</v>
      </c>
      <c r="F537" t="s">
        <v>3528</v>
      </c>
      <c r="G537" t="s">
        <v>3529</v>
      </c>
      <c r="H537" t="s">
        <v>615</v>
      </c>
      <c r="I537">
        <v>2007</v>
      </c>
      <c r="J537" s="1">
        <v>38878</v>
      </c>
      <c r="M537" t="s">
        <v>3530</v>
      </c>
    </row>
    <row r="538" spans="1:13" hidden="1" x14ac:dyDescent="0.6">
      <c r="A538" t="s">
        <v>5213</v>
      </c>
      <c r="B538" t="s">
        <v>5278</v>
      </c>
      <c r="C538">
        <v>17353399</v>
      </c>
      <c r="D538" t="s">
        <v>3536</v>
      </c>
      <c r="E538" t="s">
        <v>13411</v>
      </c>
      <c r="F538" t="s">
        <v>3537</v>
      </c>
      <c r="G538" t="s">
        <v>1232</v>
      </c>
      <c r="H538" t="s">
        <v>44</v>
      </c>
      <c r="I538">
        <v>2007</v>
      </c>
      <c r="J538" s="1">
        <v>39155</v>
      </c>
      <c r="K538" t="s">
        <v>3538</v>
      </c>
      <c r="L538" t="s">
        <v>3539</v>
      </c>
      <c r="M538" t="s">
        <v>3540</v>
      </c>
    </row>
    <row r="539" spans="1:13" hidden="1" x14ac:dyDescent="0.6">
      <c r="B539" t="s">
        <v>5167</v>
      </c>
      <c r="C539">
        <v>17210852</v>
      </c>
      <c r="D539" t="s">
        <v>3593</v>
      </c>
      <c r="E539" t="s">
        <v>3594</v>
      </c>
      <c r="F539" t="s">
        <v>3595</v>
      </c>
      <c r="G539" t="s">
        <v>1232</v>
      </c>
      <c r="H539" t="s">
        <v>44</v>
      </c>
      <c r="I539">
        <v>2007</v>
      </c>
      <c r="J539" s="1">
        <v>39093</v>
      </c>
      <c r="M539" t="s">
        <v>3596</v>
      </c>
    </row>
    <row r="540" spans="1:13" hidden="1" x14ac:dyDescent="0.6">
      <c r="B540">
        <v>2</v>
      </c>
      <c r="C540">
        <v>17509509</v>
      </c>
      <c r="D540" t="s">
        <v>3597</v>
      </c>
      <c r="E540" t="s">
        <v>3598</v>
      </c>
      <c r="F540" t="s">
        <v>3599</v>
      </c>
      <c r="G540" t="s">
        <v>3600</v>
      </c>
      <c r="H540" t="s">
        <v>39</v>
      </c>
      <c r="I540">
        <v>2007</v>
      </c>
      <c r="J540" s="1">
        <v>39221</v>
      </c>
      <c r="M540" t="s">
        <v>3601</v>
      </c>
    </row>
    <row r="541" spans="1:13" hidden="1" x14ac:dyDescent="0.6">
      <c r="B541" t="s">
        <v>5021</v>
      </c>
      <c r="C541">
        <v>17241667</v>
      </c>
      <c r="D541" t="s">
        <v>3660</v>
      </c>
      <c r="E541" t="s">
        <v>3661</v>
      </c>
      <c r="F541" t="s">
        <v>3662</v>
      </c>
      <c r="G541" t="s">
        <v>3663</v>
      </c>
      <c r="H541" t="s">
        <v>77</v>
      </c>
      <c r="I541">
        <v>2007</v>
      </c>
      <c r="J541" s="1">
        <v>39106</v>
      </c>
      <c r="M541" t="s">
        <v>3664</v>
      </c>
    </row>
    <row r="542" spans="1:13" hidden="1" x14ac:dyDescent="0.6">
      <c r="B542">
        <v>1</v>
      </c>
      <c r="C542">
        <v>17461520</v>
      </c>
      <c r="D542" t="s">
        <v>3713</v>
      </c>
      <c r="E542" t="s">
        <v>3714</v>
      </c>
      <c r="F542" t="s">
        <v>3715</v>
      </c>
      <c r="G542" t="s">
        <v>3716</v>
      </c>
      <c r="H542" t="s">
        <v>3717</v>
      </c>
      <c r="I542">
        <v>2007</v>
      </c>
      <c r="J542" s="1">
        <v>39200</v>
      </c>
      <c r="K542" t="s">
        <v>3718</v>
      </c>
      <c r="M542" t="s">
        <v>3719</v>
      </c>
    </row>
    <row r="543" spans="1:13" hidden="1" x14ac:dyDescent="0.6">
      <c r="B543">
        <v>1</v>
      </c>
      <c r="C543">
        <v>17951911</v>
      </c>
      <c r="D543" t="s">
        <v>2799</v>
      </c>
      <c r="E543" t="s">
        <v>3725</v>
      </c>
      <c r="F543" t="s">
        <v>3726</v>
      </c>
      <c r="G543" t="s">
        <v>3727</v>
      </c>
      <c r="H543" t="s">
        <v>800</v>
      </c>
      <c r="I543">
        <v>2007</v>
      </c>
      <c r="J543" s="1">
        <v>39379</v>
      </c>
      <c r="K543" t="s">
        <v>3728</v>
      </c>
      <c r="M543" t="s">
        <v>3729</v>
      </c>
    </row>
    <row r="544" spans="1:13" hidden="1" x14ac:dyDescent="0.6">
      <c r="A544" t="s">
        <v>5023</v>
      </c>
      <c r="B544">
        <v>2</v>
      </c>
      <c r="C544">
        <v>17460250</v>
      </c>
      <c r="D544" t="s">
        <v>3752</v>
      </c>
      <c r="E544" t="s">
        <v>3753</v>
      </c>
      <c r="F544" t="s">
        <v>3754</v>
      </c>
      <c r="G544" t="s">
        <v>1170</v>
      </c>
      <c r="H544" t="s">
        <v>228</v>
      </c>
      <c r="I544">
        <v>2007</v>
      </c>
      <c r="J544" s="1">
        <v>39199</v>
      </c>
      <c r="M544" t="s">
        <v>3755</v>
      </c>
    </row>
    <row r="545" spans="1:13" hidden="1" x14ac:dyDescent="0.6">
      <c r="B545">
        <v>1</v>
      </c>
      <c r="C545">
        <v>17955841</v>
      </c>
      <c r="D545" t="s">
        <v>3785</v>
      </c>
      <c r="E545" t="s">
        <v>3786</v>
      </c>
      <c r="F545" t="s">
        <v>3787</v>
      </c>
      <c r="G545" t="s">
        <v>3788</v>
      </c>
      <c r="H545" t="s">
        <v>1777</v>
      </c>
      <c r="I545">
        <v>2007</v>
      </c>
      <c r="J545" s="1">
        <v>39380</v>
      </c>
      <c r="M545" t="s">
        <v>3789</v>
      </c>
    </row>
    <row r="546" spans="1:13" hidden="1" x14ac:dyDescent="0.6">
      <c r="A546" t="s">
        <v>5047</v>
      </c>
      <c r="B546">
        <v>1</v>
      </c>
      <c r="C546">
        <v>17325140</v>
      </c>
      <c r="D546" t="s">
        <v>4022</v>
      </c>
      <c r="E546" t="s">
        <v>4023</v>
      </c>
      <c r="F546" t="s">
        <v>4024</v>
      </c>
      <c r="G546" t="s">
        <v>1542</v>
      </c>
      <c r="H546" t="s">
        <v>228</v>
      </c>
      <c r="I546">
        <v>2007</v>
      </c>
      <c r="J546" s="1">
        <v>39141</v>
      </c>
      <c r="M546" t="s">
        <v>4025</v>
      </c>
    </row>
    <row r="547" spans="1:13" hidden="1" x14ac:dyDescent="0.6">
      <c r="B547">
        <v>1</v>
      </c>
      <c r="C547">
        <v>17426452</v>
      </c>
      <c r="D547" t="s">
        <v>4049</v>
      </c>
      <c r="E547" t="s">
        <v>4050</v>
      </c>
      <c r="F547" t="s">
        <v>4051</v>
      </c>
      <c r="G547" t="s">
        <v>3284</v>
      </c>
      <c r="H547" t="s">
        <v>4052</v>
      </c>
      <c r="I547">
        <v>2007</v>
      </c>
      <c r="J547" s="1">
        <v>39184</v>
      </c>
      <c r="M547" t="s">
        <v>4053</v>
      </c>
    </row>
    <row r="548" spans="1:13" hidden="1" x14ac:dyDescent="0.6">
      <c r="B548">
        <v>1</v>
      </c>
      <c r="C548">
        <v>17320962</v>
      </c>
      <c r="D548" t="s">
        <v>4232</v>
      </c>
      <c r="E548" t="s">
        <v>4233</v>
      </c>
      <c r="F548" t="s">
        <v>4234</v>
      </c>
      <c r="G548" t="s">
        <v>473</v>
      </c>
      <c r="H548" t="s">
        <v>77</v>
      </c>
      <c r="I548">
        <v>2007</v>
      </c>
      <c r="J548" s="1">
        <v>39140</v>
      </c>
      <c r="M548" t="s">
        <v>4235</v>
      </c>
    </row>
    <row r="549" spans="1:13" hidden="1" x14ac:dyDescent="0.6">
      <c r="B549">
        <v>1</v>
      </c>
      <c r="C549">
        <v>17593007</v>
      </c>
      <c r="D549" t="s">
        <v>4396</v>
      </c>
      <c r="E549" t="s">
        <v>4397</v>
      </c>
      <c r="F549" t="s">
        <v>4398</v>
      </c>
      <c r="G549" t="s">
        <v>1338</v>
      </c>
      <c r="H549" t="s">
        <v>4399</v>
      </c>
      <c r="I549">
        <v>2007</v>
      </c>
      <c r="J549" s="1">
        <v>39260</v>
      </c>
      <c r="M549" t="s">
        <v>4400</v>
      </c>
    </row>
    <row r="550" spans="1:13" hidden="1" x14ac:dyDescent="0.6">
      <c r="A550" t="s">
        <v>5185</v>
      </c>
      <c r="B550">
        <v>2</v>
      </c>
      <c r="C550">
        <v>17198851</v>
      </c>
      <c r="D550" t="s">
        <v>5184</v>
      </c>
      <c r="E550" t="s">
        <v>4417</v>
      </c>
      <c r="F550" t="s">
        <v>4418</v>
      </c>
      <c r="G550" t="s">
        <v>219</v>
      </c>
      <c r="H550" t="s">
        <v>77</v>
      </c>
      <c r="I550">
        <v>2007</v>
      </c>
      <c r="J550" s="1">
        <v>39085</v>
      </c>
      <c r="M550" t="s">
        <v>4419</v>
      </c>
    </row>
    <row r="551" spans="1:13" hidden="1" x14ac:dyDescent="0.6">
      <c r="B551">
        <v>1</v>
      </c>
      <c r="C551">
        <v>17616355</v>
      </c>
      <c r="D551" t="s">
        <v>4448</v>
      </c>
      <c r="E551" t="s">
        <v>4449</v>
      </c>
      <c r="F551" t="s">
        <v>4450</v>
      </c>
      <c r="G551" t="s">
        <v>4451</v>
      </c>
      <c r="H551" t="s">
        <v>4452</v>
      </c>
      <c r="I551">
        <v>2007</v>
      </c>
      <c r="J551" s="1">
        <v>39273</v>
      </c>
      <c r="M551" t="s">
        <v>4453</v>
      </c>
    </row>
    <row r="552" spans="1:13" hidden="1" x14ac:dyDescent="0.6">
      <c r="B552">
        <v>1</v>
      </c>
      <c r="C552">
        <v>17264974</v>
      </c>
      <c r="D552" t="s">
        <v>4507</v>
      </c>
      <c r="E552" t="s">
        <v>4508</v>
      </c>
      <c r="F552" t="s">
        <v>4509</v>
      </c>
      <c r="G552" t="s">
        <v>3951</v>
      </c>
      <c r="H552" t="s">
        <v>4510</v>
      </c>
      <c r="I552">
        <v>2007</v>
      </c>
      <c r="J552" s="1">
        <v>39114</v>
      </c>
      <c r="M552" t="s">
        <v>4511</v>
      </c>
    </row>
    <row r="553" spans="1:13" hidden="1" x14ac:dyDescent="0.6">
      <c r="B553">
        <v>1</v>
      </c>
      <c r="C553">
        <v>17846698</v>
      </c>
      <c r="D553" t="s">
        <v>4700</v>
      </c>
      <c r="E553" t="s">
        <v>4701</v>
      </c>
      <c r="F553" t="s">
        <v>4702</v>
      </c>
      <c r="G553" t="s">
        <v>4703</v>
      </c>
      <c r="H553" t="s">
        <v>4704</v>
      </c>
      <c r="I553">
        <v>2007</v>
      </c>
      <c r="J553" s="1">
        <v>39337</v>
      </c>
      <c r="M553" t="s">
        <v>4705</v>
      </c>
    </row>
    <row r="554" spans="1:13" hidden="1" x14ac:dyDescent="0.6">
      <c r="B554">
        <v>1</v>
      </c>
      <c r="C554">
        <v>17558313</v>
      </c>
      <c r="D554" t="s">
        <v>4720</v>
      </c>
      <c r="E554" t="s">
        <v>4721</v>
      </c>
      <c r="F554" t="s">
        <v>4722</v>
      </c>
      <c r="G554" t="s">
        <v>4723</v>
      </c>
      <c r="H554" t="s">
        <v>310</v>
      </c>
      <c r="I554">
        <v>2007</v>
      </c>
      <c r="J554" s="1">
        <v>39248</v>
      </c>
      <c r="M554" t="s">
        <v>4724</v>
      </c>
    </row>
    <row r="555" spans="1:13" hidden="1" x14ac:dyDescent="0.6">
      <c r="B555">
        <v>1</v>
      </c>
      <c r="C555">
        <v>17525768</v>
      </c>
      <c r="D555" t="s">
        <v>4783</v>
      </c>
      <c r="E555" t="s">
        <v>4784</v>
      </c>
      <c r="F555" t="s">
        <v>4785</v>
      </c>
      <c r="G555" t="s">
        <v>43</v>
      </c>
      <c r="H555" t="s">
        <v>615</v>
      </c>
      <c r="I555">
        <v>2007</v>
      </c>
      <c r="J555" s="1">
        <v>39228</v>
      </c>
      <c r="M555" t="s">
        <v>4786</v>
      </c>
    </row>
    <row r="556" spans="1:13" hidden="1" x14ac:dyDescent="0.6">
      <c r="B556">
        <v>1</v>
      </c>
      <c r="C556">
        <v>17172462</v>
      </c>
      <c r="D556" t="s">
        <v>4881</v>
      </c>
      <c r="E556" t="s">
        <v>4882</v>
      </c>
      <c r="F556" t="s">
        <v>4883</v>
      </c>
      <c r="G556" t="s">
        <v>4884</v>
      </c>
      <c r="H556" t="s">
        <v>4885</v>
      </c>
      <c r="I556">
        <v>2007</v>
      </c>
      <c r="J556" s="1">
        <v>39070</v>
      </c>
      <c r="K556" t="s">
        <v>4886</v>
      </c>
      <c r="M556" t="s">
        <v>4887</v>
      </c>
    </row>
    <row r="557" spans="1:13" hidden="1" x14ac:dyDescent="0.6">
      <c r="B557">
        <v>1</v>
      </c>
      <c r="C557">
        <v>17559723</v>
      </c>
      <c r="D557" t="s">
        <v>4888</v>
      </c>
      <c r="E557" t="s">
        <v>4889</v>
      </c>
      <c r="F557" t="s">
        <v>4890</v>
      </c>
      <c r="G557" t="s">
        <v>4891</v>
      </c>
      <c r="H557" t="s">
        <v>4892</v>
      </c>
      <c r="I557">
        <v>2007</v>
      </c>
      <c r="J557" s="1">
        <v>39248</v>
      </c>
      <c r="M557" t="s">
        <v>4893</v>
      </c>
    </row>
    <row r="558" spans="1:13" hidden="1" x14ac:dyDescent="0.6">
      <c r="B558">
        <v>1</v>
      </c>
      <c r="C558">
        <v>17621176</v>
      </c>
      <c r="D558" t="s">
        <v>4928</v>
      </c>
      <c r="E558" t="s">
        <v>4929</v>
      </c>
      <c r="F558" t="s">
        <v>4930</v>
      </c>
      <c r="G558" t="s">
        <v>4931</v>
      </c>
      <c r="H558" t="s">
        <v>310</v>
      </c>
      <c r="I558">
        <v>2007</v>
      </c>
      <c r="J558" s="1">
        <v>39274</v>
      </c>
      <c r="M558" t="s">
        <v>4932</v>
      </c>
    </row>
    <row r="559" spans="1:13" hidden="1" x14ac:dyDescent="0.6">
      <c r="B559">
        <v>2</v>
      </c>
      <c r="C559">
        <v>19027484</v>
      </c>
      <c r="D559" t="s">
        <v>10</v>
      </c>
      <c r="E559" t="s">
        <v>17</v>
      </c>
      <c r="F559" t="s">
        <v>18</v>
      </c>
      <c r="G559" t="s">
        <v>19</v>
      </c>
      <c r="H559" t="s">
        <v>20</v>
      </c>
      <c r="I559">
        <v>2008</v>
      </c>
      <c r="J559" s="1">
        <v>39778</v>
      </c>
      <c r="K559" t="s">
        <v>21</v>
      </c>
      <c r="L559" t="s">
        <v>22</v>
      </c>
      <c r="M559" t="s">
        <v>23</v>
      </c>
    </row>
    <row r="560" spans="1:13" hidden="1" x14ac:dyDescent="0.6">
      <c r="B560">
        <v>2</v>
      </c>
      <c r="C560">
        <v>18988167</v>
      </c>
      <c r="D560" t="s">
        <v>139</v>
      </c>
      <c r="E560" t="s">
        <v>140</v>
      </c>
      <c r="F560" t="s">
        <v>141</v>
      </c>
      <c r="G560" t="s">
        <v>142</v>
      </c>
      <c r="H560" t="s">
        <v>143</v>
      </c>
      <c r="I560">
        <v>2008</v>
      </c>
      <c r="J560" s="1">
        <v>39759</v>
      </c>
      <c r="M560" t="s">
        <v>144</v>
      </c>
    </row>
    <row r="561" spans="1:13" hidden="1" x14ac:dyDescent="0.6">
      <c r="B561">
        <v>2</v>
      </c>
      <c r="C561">
        <v>18854465</v>
      </c>
      <c r="D561" t="s">
        <v>177</v>
      </c>
      <c r="E561" t="s">
        <v>178</v>
      </c>
      <c r="F561" t="s">
        <v>179</v>
      </c>
      <c r="G561" t="s">
        <v>180</v>
      </c>
      <c r="H561" t="s">
        <v>181</v>
      </c>
      <c r="I561">
        <v>2008</v>
      </c>
      <c r="J561" s="1">
        <v>39737</v>
      </c>
      <c r="K561" t="s">
        <v>182</v>
      </c>
    </row>
    <row r="562" spans="1:13" hidden="1" x14ac:dyDescent="0.6">
      <c r="A562" t="s">
        <v>5050</v>
      </c>
      <c r="B562" t="s">
        <v>13257</v>
      </c>
      <c r="C562">
        <v>18222193</v>
      </c>
      <c r="D562" t="s">
        <v>5049</v>
      </c>
      <c r="E562" t="s">
        <v>272</v>
      </c>
      <c r="F562" t="s">
        <v>273</v>
      </c>
      <c r="G562" t="s">
        <v>274</v>
      </c>
      <c r="H562" t="s">
        <v>39</v>
      </c>
      <c r="I562">
        <v>2008</v>
      </c>
      <c r="J562" s="1">
        <v>39476</v>
      </c>
      <c r="K562" t="s">
        <v>275</v>
      </c>
      <c r="L562" t="s">
        <v>276</v>
      </c>
      <c r="M562" t="s">
        <v>277</v>
      </c>
    </row>
    <row r="563" spans="1:13" x14ac:dyDescent="0.6">
      <c r="A563" t="s">
        <v>5060</v>
      </c>
      <c r="B563">
        <v>4</v>
      </c>
      <c r="C563" s="3">
        <v>18222000</v>
      </c>
      <c r="D563" t="s">
        <v>5059</v>
      </c>
      <c r="E563" t="s">
        <v>13412</v>
      </c>
      <c r="F563" t="s">
        <v>363</v>
      </c>
      <c r="G563" t="s">
        <v>76</v>
      </c>
      <c r="H563" t="s">
        <v>77</v>
      </c>
      <c r="I563">
        <v>2008</v>
      </c>
      <c r="J563" s="1">
        <v>39476</v>
      </c>
      <c r="M563" t="s">
        <v>364</v>
      </c>
    </row>
    <row r="564" spans="1:13" hidden="1" x14ac:dyDescent="0.6">
      <c r="B564">
        <v>2</v>
      </c>
      <c r="C564">
        <v>17914929</v>
      </c>
      <c r="D564" t="s">
        <v>388</v>
      </c>
      <c r="E564" t="s">
        <v>389</v>
      </c>
      <c r="F564" t="s">
        <v>390</v>
      </c>
      <c r="G564" t="s">
        <v>391</v>
      </c>
      <c r="H564" t="s">
        <v>392</v>
      </c>
      <c r="I564">
        <v>2008</v>
      </c>
      <c r="J564" s="1">
        <v>39360</v>
      </c>
      <c r="M564" t="s">
        <v>393</v>
      </c>
    </row>
    <row r="565" spans="1:13" hidden="1" x14ac:dyDescent="0.6">
      <c r="A565" t="s">
        <v>5064</v>
      </c>
      <c r="B565" t="s">
        <v>13257</v>
      </c>
      <c r="C565">
        <v>18541850</v>
      </c>
      <c r="D565" t="s">
        <v>5063</v>
      </c>
      <c r="E565" t="s">
        <v>413</v>
      </c>
      <c r="F565" t="s">
        <v>414</v>
      </c>
      <c r="G565" t="s">
        <v>38</v>
      </c>
      <c r="H565" t="s">
        <v>44</v>
      </c>
      <c r="I565">
        <v>2008</v>
      </c>
      <c r="J565" s="1">
        <v>39610</v>
      </c>
      <c r="M565" t="s">
        <v>415</v>
      </c>
    </row>
    <row r="566" spans="1:13" hidden="1" x14ac:dyDescent="0.6">
      <c r="A566" t="s">
        <v>5023</v>
      </c>
      <c r="B566" t="s">
        <v>13257</v>
      </c>
      <c r="C566">
        <v>18842800</v>
      </c>
      <c r="D566" t="s">
        <v>434</v>
      </c>
      <c r="E566" t="s">
        <v>435</v>
      </c>
      <c r="F566" t="s">
        <v>436</v>
      </c>
      <c r="G566" t="s">
        <v>437</v>
      </c>
      <c r="H566" t="s">
        <v>438</v>
      </c>
      <c r="I566">
        <v>2008</v>
      </c>
      <c r="J566" s="1">
        <v>39731</v>
      </c>
      <c r="M566" t="s">
        <v>439</v>
      </c>
    </row>
    <row r="567" spans="1:13" hidden="1" x14ac:dyDescent="0.6">
      <c r="B567">
        <v>2</v>
      </c>
      <c r="C567">
        <v>18850467</v>
      </c>
      <c r="D567" t="s">
        <v>451</v>
      </c>
      <c r="E567" t="s">
        <v>452</v>
      </c>
      <c r="F567" t="s">
        <v>453</v>
      </c>
      <c r="G567" t="s">
        <v>454</v>
      </c>
      <c r="H567" t="s">
        <v>155</v>
      </c>
      <c r="I567">
        <v>2008</v>
      </c>
      <c r="J567" s="1">
        <v>39735</v>
      </c>
      <c r="M567" t="s">
        <v>455</v>
      </c>
    </row>
    <row r="568" spans="1:13" x14ac:dyDescent="0.6">
      <c r="A568" t="s">
        <v>5070</v>
      </c>
      <c r="B568">
        <v>4</v>
      </c>
      <c r="C568" s="3">
        <v>18267341</v>
      </c>
      <c r="D568" t="s">
        <v>5069</v>
      </c>
      <c r="E568" t="s">
        <v>13414</v>
      </c>
      <c r="F568" t="s">
        <v>489</v>
      </c>
      <c r="G568" t="s">
        <v>490</v>
      </c>
      <c r="H568" t="s">
        <v>77</v>
      </c>
      <c r="I568">
        <v>2008</v>
      </c>
      <c r="J568" s="1">
        <v>39491</v>
      </c>
      <c r="M568" t="s">
        <v>491</v>
      </c>
    </row>
    <row r="569" spans="1:13" hidden="1" x14ac:dyDescent="0.6">
      <c r="A569" t="s">
        <v>5023</v>
      </c>
      <c r="B569" t="s">
        <v>13257</v>
      </c>
      <c r="C569">
        <v>18216312</v>
      </c>
      <c r="D569" t="s">
        <v>510</v>
      </c>
      <c r="E569" t="s">
        <v>511</v>
      </c>
      <c r="F569" t="s">
        <v>512</v>
      </c>
      <c r="G569" t="s">
        <v>513</v>
      </c>
      <c r="H569" t="s">
        <v>514</v>
      </c>
      <c r="I569">
        <v>2008</v>
      </c>
      <c r="J569" s="1">
        <v>39472</v>
      </c>
      <c r="K569" t="s">
        <v>515</v>
      </c>
      <c r="M569" t="s">
        <v>516</v>
      </c>
    </row>
    <row r="570" spans="1:13" hidden="1" x14ac:dyDescent="0.6">
      <c r="A570" t="s">
        <v>5084</v>
      </c>
      <c r="B570" t="s">
        <v>13257</v>
      </c>
      <c r="C570">
        <v>18760764</v>
      </c>
      <c r="D570" t="s">
        <v>5083</v>
      </c>
      <c r="E570" t="s">
        <v>560</v>
      </c>
      <c r="F570" t="s">
        <v>561</v>
      </c>
      <c r="G570" t="s">
        <v>562</v>
      </c>
      <c r="H570" t="s">
        <v>39</v>
      </c>
      <c r="I570">
        <v>2008</v>
      </c>
      <c r="J570" s="1">
        <v>39693</v>
      </c>
      <c r="M570" t="s">
        <v>563</v>
      </c>
    </row>
    <row r="571" spans="1:13" x14ac:dyDescent="0.6">
      <c r="A571" t="s">
        <v>13238</v>
      </c>
      <c r="B571">
        <v>4</v>
      </c>
      <c r="C571" s="3">
        <v>18641824</v>
      </c>
      <c r="D571" t="s">
        <v>567</v>
      </c>
      <c r="E571" t="s">
        <v>13416</v>
      </c>
      <c r="F571" t="s">
        <v>568</v>
      </c>
      <c r="G571" t="s">
        <v>569</v>
      </c>
      <c r="H571" t="s">
        <v>570</v>
      </c>
      <c r="I571">
        <v>2008</v>
      </c>
      <c r="J571" s="1">
        <v>39651</v>
      </c>
      <c r="M571" t="s">
        <v>571</v>
      </c>
    </row>
    <row r="572" spans="1:13" hidden="1" x14ac:dyDescent="0.6">
      <c r="A572" t="s">
        <v>5034</v>
      </c>
      <c r="B572" t="s">
        <v>13257</v>
      </c>
      <c r="C572">
        <v>18714172</v>
      </c>
      <c r="D572" t="s">
        <v>5085</v>
      </c>
      <c r="E572" t="s">
        <v>577</v>
      </c>
      <c r="F572" t="s">
        <v>578</v>
      </c>
      <c r="G572" t="s">
        <v>579</v>
      </c>
      <c r="H572" t="s">
        <v>580</v>
      </c>
      <c r="I572">
        <v>2008</v>
      </c>
      <c r="J572" s="1">
        <v>39681</v>
      </c>
      <c r="M572" t="s">
        <v>581</v>
      </c>
    </row>
    <row r="573" spans="1:13" x14ac:dyDescent="0.6">
      <c r="A573" t="s">
        <v>5037</v>
      </c>
      <c r="B573">
        <v>4</v>
      </c>
      <c r="C573" s="3">
        <v>18390643</v>
      </c>
      <c r="D573" t="s">
        <v>5032</v>
      </c>
      <c r="E573" t="s">
        <v>13418</v>
      </c>
      <c r="F573" t="s">
        <v>755</v>
      </c>
      <c r="G573" t="s">
        <v>756</v>
      </c>
      <c r="H573" t="s">
        <v>228</v>
      </c>
      <c r="I573">
        <v>2008</v>
      </c>
      <c r="J573" s="1">
        <v>39547</v>
      </c>
      <c r="M573" t="s">
        <v>757</v>
      </c>
    </row>
    <row r="574" spans="1:13" hidden="1" x14ac:dyDescent="0.6">
      <c r="A574" t="s">
        <v>5030</v>
      </c>
      <c r="B574" t="s">
        <v>13257</v>
      </c>
      <c r="C574">
        <v>18723144</v>
      </c>
      <c r="D574" t="s">
        <v>5031</v>
      </c>
      <c r="E574" t="s">
        <v>783</v>
      </c>
      <c r="F574" t="s">
        <v>784</v>
      </c>
      <c r="G574" t="s">
        <v>785</v>
      </c>
      <c r="H574" t="s">
        <v>39</v>
      </c>
      <c r="I574">
        <v>2008</v>
      </c>
      <c r="J574" s="1">
        <v>39690</v>
      </c>
      <c r="M574" t="s">
        <v>786</v>
      </c>
    </row>
    <row r="575" spans="1:13" ht="18.75" hidden="1" x14ac:dyDescent="0.6">
      <c r="A575" s="4" t="s">
        <v>5104</v>
      </c>
      <c r="B575" t="s">
        <v>13257</v>
      </c>
      <c r="C575">
        <v>18538409</v>
      </c>
      <c r="D575" t="s">
        <v>5100</v>
      </c>
      <c r="E575" t="s">
        <v>791</v>
      </c>
      <c r="F575" t="s">
        <v>792</v>
      </c>
      <c r="G575" t="s">
        <v>38</v>
      </c>
      <c r="H575" t="s">
        <v>77</v>
      </c>
      <c r="I575">
        <v>2008</v>
      </c>
      <c r="J575" s="1">
        <v>39609</v>
      </c>
      <c r="K575" t="s">
        <v>793</v>
      </c>
      <c r="L575" t="s">
        <v>794</v>
      </c>
      <c r="M575" t="s">
        <v>795</v>
      </c>
    </row>
    <row r="576" spans="1:13" hidden="1" x14ac:dyDescent="0.6">
      <c r="A576" t="s">
        <v>5030</v>
      </c>
      <c r="B576" t="s">
        <v>13257</v>
      </c>
      <c r="C576">
        <v>18664503</v>
      </c>
      <c r="D576" t="s">
        <v>5029</v>
      </c>
      <c r="E576" t="s">
        <v>829</v>
      </c>
      <c r="F576" t="s">
        <v>830</v>
      </c>
      <c r="G576" t="s">
        <v>785</v>
      </c>
      <c r="H576" t="s">
        <v>171</v>
      </c>
      <c r="I576">
        <v>2008</v>
      </c>
      <c r="J576" s="1">
        <v>39660</v>
      </c>
      <c r="M576" t="s">
        <v>831</v>
      </c>
    </row>
    <row r="577" spans="1:13" hidden="1" x14ac:dyDescent="0.6">
      <c r="B577">
        <v>1</v>
      </c>
      <c r="C577">
        <v>19089562</v>
      </c>
      <c r="D577" t="s">
        <v>5119</v>
      </c>
      <c r="E577" t="s">
        <v>1102</v>
      </c>
      <c r="F577" t="s">
        <v>1103</v>
      </c>
      <c r="G577" t="s">
        <v>1104</v>
      </c>
      <c r="H577" t="s">
        <v>1105</v>
      </c>
      <c r="I577">
        <v>2008</v>
      </c>
      <c r="J577" s="1">
        <v>39800</v>
      </c>
      <c r="M577" t="s">
        <v>1106</v>
      </c>
    </row>
    <row r="578" spans="1:13" hidden="1" x14ac:dyDescent="0.6">
      <c r="B578">
        <v>2</v>
      </c>
      <c r="C578">
        <v>18268216</v>
      </c>
      <c r="D578" t="s">
        <v>1114</v>
      </c>
      <c r="E578" t="s">
        <v>1115</v>
      </c>
      <c r="F578" t="s">
        <v>1116</v>
      </c>
      <c r="G578" t="s">
        <v>1117</v>
      </c>
      <c r="H578" t="s">
        <v>44</v>
      </c>
      <c r="I578">
        <v>2008</v>
      </c>
      <c r="J578" s="1">
        <v>39491</v>
      </c>
      <c r="M578" t="s">
        <v>1118</v>
      </c>
    </row>
    <row r="579" spans="1:13" hidden="1" x14ac:dyDescent="0.6">
      <c r="B579">
        <v>2</v>
      </c>
      <c r="C579">
        <v>18363677</v>
      </c>
      <c r="D579" t="s">
        <v>1121</v>
      </c>
      <c r="E579" t="s">
        <v>1122</v>
      </c>
      <c r="F579" t="s">
        <v>1123</v>
      </c>
      <c r="G579" t="s">
        <v>1124</v>
      </c>
      <c r="H579" t="s">
        <v>984</v>
      </c>
      <c r="I579">
        <v>2008</v>
      </c>
      <c r="J579" s="1">
        <v>39535</v>
      </c>
      <c r="M579" t="s">
        <v>1125</v>
      </c>
    </row>
    <row r="580" spans="1:13" x14ac:dyDescent="0.6">
      <c r="A580" t="s">
        <v>5030</v>
      </c>
      <c r="B580" t="s">
        <v>13262</v>
      </c>
      <c r="C580" s="3">
        <v>18439679</v>
      </c>
      <c r="D580" t="s">
        <v>5126</v>
      </c>
      <c r="E580" t="s">
        <v>13420</v>
      </c>
      <c r="F580" t="s">
        <v>1148</v>
      </c>
      <c r="G580" t="s">
        <v>76</v>
      </c>
      <c r="H580" t="s">
        <v>77</v>
      </c>
      <c r="I580">
        <v>2008</v>
      </c>
      <c r="J580" s="1">
        <v>39567</v>
      </c>
      <c r="M580" t="s">
        <v>1149</v>
      </c>
    </row>
    <row r="581" spans="1:13" hidden="1" x14ac:dyDescent="0.6">
      <c r="B581">
        <v>1</v>
      </c>
      <c r="C581">
        <v>18709381</v>
      </c>
      <c r="D581" t="s">
        <v>1199</v>
      </c>
      <c r="E581" t="s">
        <v>1200</v>
      </c>
      <c r="F581" t="s">
        <v>1201</v>
      </c>
      <c r="G581" t="s">
        <v>1202</v>
      </c>
      <c r="H581" t="s">
        <v>1203</v>
      </c>
      <c r="I581">
        <v>2008</v>
      </c>
      <c r="J581" s="1">
        <v>39679</v>
      </c>
      <c r="K581" t="s">
        <v>1204</v>
      </c>
      <c r="L581" t="s">
        <v>1205</v>
      </c>
      <c r="M581" t="s">
        <v>1206</v>
      </c>
    </row>
    <row r="582" spans="1:13" hidden="1" x14ac:dyDescent="0.6">
      <c r="B582">
        <v>2</v>
      </c>
      <c r="C582">
        <v>17995985</v>
      </c>
      <c r="D582" t="s">
        <v>1274</v>
      </c>
      <c r="E582" t="s">
        <v>1275</v>
      </c>
      <c r="F582" t="s">
        <v>1276</v>
      </c>
      <c r="G582" t="s">
        <v>1277</v>
      </c>
      <c r="H582" t="s">
        <v>83</v>
      </c>
      <c r="I582">
        <v>2008</v>
      </c>
      <c r="J582" s="1">
        <v>39399</v>
      </c>
      <c r="M582" t="s">
        <v>1278</v>
      </c>
    </row>
    <row r="583" spans="1:13" hidden="1" x14ac:dyDescent="0.6">
      <c r="B583">
        <v>2</v>
      </c>
      <c r="C583">
        <v>18326611</v>
      </c>
      <c r="D583" t="s">
        <v>1323</v>
      </c>
      <c r="E583" t="s">
        <v>1324</v>
      </c>
      <c r="F583" t="s">
        <v>1325</v>
      </c>
      <c r="G583" t="s">
        <v>1326</v>
      </c>
      <c r="H583" t="s">
        <v>438</v>
      </c>
      <c r="I583">
        <v>2008</v>
      </c>
      <c r="J583" s="1">
        <v>39518</v>
      </c>
      <c r="M583" t="s">
        <v>1327</v>
      </c>
    </row>
    <row r="584" spans="1:13" hidden="1" x14ac:dyDescent="0.6">
      <c r="B584">
        <v>2</v>
      </c>
      <c r="C584">
        <v>18974517</v>
      </c>
      <c r="D584" t="s">
        <v>1340</v>
      </c>
      <c r="E584" t="s">
        <v>1341</v>
      </c>
      <c r="F584" t="s">
        <v>1342</v>
      </c>
      <c r="G584" t="s">
        <v>1343</v>
      </c>
      <c r="H584" t="s">
        <v>800</v>
      </c>
      <c r="I584">
        <v>2008</v>
      </c>
      <c r="J584" s="1">
        <v>39753</v>
      </c>
      <c r="K584" t="s">
        <v>1344</v>
      </c>
      <c r="M584" t="s">
        <v>1345</v>
      </c>
    </row>
    <row r="585" spans="1:13" hidden="1" x14ac:dyDescent="0.6">
      <c r="B585">
        <v>1</v>
      </c>
      <c r="C585">
        <v>18569816</v>
      </c>
      <c r="D585" t="s">
        <v>1417</v>
      </c>
      <c r="E585" t="s">
        <v>1418</v>
      </c>
      <c r="F585" t="s">
        <v>1419</v>
      </c>
      <c r="G585" t="s">
        <v>1420</v>
      </c>
      <c r="H585" t="s">
        <v>155</v>
      </c>
      <c r="I585">
        <v>2008</v>
      </c>
      <c r="J585" s="1">
        <v>39623</v>
      </c>
      <c r="M585" t="s">
        <v>1421</v>
      </c>
    </row>
    <row r="586" spans="1:13" hidden="1" x14ac:dyDescent="0.6">
      <c r="B586">
        <v>2</v>
      </c>
      <c r="C586">
        <v>18326750</v>
      </c>
      <c r="D586" t="s">
        <v>1448</v>
      </c>
      <c r="E586" t="s">
        <v>1449</v>
      </c>
      <c r="F586" t="s">
        <v>1450</v>
      </c>
      <c r="G586" t="s">
        <v>1451</v>
      </c>
      <c r="H586" t="s">
        <v>228</v>
      </c>
      <c r="I586">
        <v>2008</v>
      </c>
      <c r="J586" s="1">
        <v>39518</v>
      </c>
      <c r="K586" t="s">
        <v>1452</v>
      </c>
      <c r="L586" t="s">
        <v>1453</v>
      </c>
      <c r="M586" t="s">
        <v>1454</v>
      </c>
    </row>
    <row r="587" spans="1:13" hidden="1" x14ac:dyDescent="0.6">
      <c r="B587">
        <v>2</v>
      </c>
      <c r="C587">
        <v>19065914</v>
      </c>
      <c r="D587" t="s">
        <v>1497</v>
      </c>
      <c r="E587" t="s">
        <v>1498</v>
      </c>
      <c r="F587" t="s">
        <v>1499</v>
      </c>
      <c r="G587" t="s">
        <v>1500</v>
      </c>
      <c r="H587" t="s">
        <v>684</v>
      </c>
      <c r="I587">
        <v>2008</v>
      </c>
      <c r="J587" s="1">
        <v>39793</v>
      </c>
    </row>
    <row r="588" spans="1:13" hidden="1" x14ac:dyDescent="0.6">
      <c r="A588" t="s">
        <v>5047</v>
      </c>
      <c r="B588" t="s">
        <v>13257</v>
      </c>
      <c r="C588">
        <v>18708255</v>
      </c>
      <c r="D588" t="s">
        <v>5154</v>
      </c>
      <c r="E588" t="s">
        <v>1540</v>
      </c>
      <c r="F588" t="s">
        <v>1541</v>
      </c>
      <c r="G588" t="s">
        <v>1542</v>
      </c>
      <c r="H588" t="s">
        <v>77</v>
      </c>
      <c r="I588">
        <v>2008</v>
      </c>
      <c r="J588" s="1">
        <v>39679</v>
      </c>
      <c r="M588" t="s">
        <v>1543</v>
      </c>
    </row>
    <row r="589" spans="1:13" hidden="1" x14ac:dyDescent="0.6">
      <c r="B589">
        <v>2</v>
      </c>
      <c r="C589">
        <v>18722666</v>
      </c>
      <c r="D589" t="s">
        <v>1549</v>
      </c>
      <c r="E589" t="s">
        <v>1550</v>
      </c>
      <c r="F589" t="s">
        <v>1551</v>
      </c>
      <c r="G589" t="s">
        <v>1552</v>
      </c>
      <c r="H589" t="s">
        <v>77</v>
      </c>
      <c r="I589">
        <v>2008</v>
      </c>
      <c r="J589" s="1">
        <v>39690</v>
      </c>
      <c r="K589" t="s">
        <v>1553</v>
      </c>
      <c r="L589" t="s">
        <v>1554</v>
      </c>
      <c r="M589" t="s">
        <v>1555</v>
      </c>
    </row>
    <row r="590" spans="1:13" hidden="1" x14ac:dyDescent="0.6">
      <c r="B590">
        <v>1</v>
      </c>
      <c r="C590">
        <v>17582498</v>
      </c>
      <c r="D590" t="s">
        <v>1591</v>
      </c>
      <c r="E590" t="s">
        <v>1592</v>
      </c>
      <c r="F590" t="s">
        <v>1593</v>
      </c>
      <c r="G590" t="s">
        <v>1594</v>
      </c>
      <c r="H590" t="s">
        <v>77</v>
      </c>
      <c r="I590">
        <v>2008</v>
      </c>
      <c r="J590" s="1">
        <v>39255</v>
      </c>
      <c r="M590" t="s">
        <v>1595</v>
      </c>
    </row>
    <row r="591" spans="1:13" hidden="1" x14ac:dyDescent="0.6">
      <c r="A591" t="s">
        <v>5096</v>
      </c>
      <c r="B591" t="s">
        <v>13257</v>
      </c>
      <c r="C591">
        <v>18689376</v>
      </c>
      <c r="D591" t="s">
        <v>1614</v>
      </c>
      <c r="E591" t="s">
        <v>1615</v>
      </c>
      <c r="F591" t="s">
        <v>1616</v>
      </c>
      <c r="G591" t="s">
        <v>285</v>
      </c>
      <c r="H591" t="s">
        <v>438</v>
      </c>
      <c r="I591">
        <v>2008</v>
      </c>
      <c r="J591" s="1">
        <v>39672</v>
      </c>
      <c r="M591" t="s">
        <v>1617</v>
      </c>
    </row>
    <row r="592" spans="1:13" hidden="1" x14ac:dyDescent="0.6">
      <c r="B592" t="s">
        <v>5021</v>
      </c>
      <c r="C592">
        <v>19102747</v>
      </c>
      <c r="D592" t="s">
        <v>1701</v>
      </c>
      <c r="E592" t="s">
        <v>1702</v>
      </c>
      <c r="F592" t="s">
        <v>1703</v>
      </c>
      <c r="G592" t="s">
        <v>552</v>
      </c>
      <c r="H592" t="s">
        <v>1704</v>
      </c>
      <c r="I592">
        <v>2008</v>
      </c>
      <c r="J592" s="1">
        <v>39806</v>
      </c>
      <c r="K592" t="s">
        <v>1705</v>
      </c>
      <c r="M592" t="s">
        <v>1706</v>
      </c>
    </row>
    <row r="593" spans="1:13" hidden="1" x14ac:dyDescent="0.6">
      <c r="B593">
        <v>2</v>
      </c>
      <c r="C593">
        <v>18656584</v>
      </c>
      <c r="D593" t="s">
        <v>1193</v>
      </c>
      <c r="E593" t="s">
        <v>1745</v>
      </c>
      <c r="F593" t="s">
        <v>1746</v>
      </c>
      <c r="G593" t="s">
        <v>1195</v>
      </c>
      <c r="H593" t="s">
        <v>39</v>
      </c>
      <c r="I593">
        <v>2008</v>
      </c>
      <c r="J593" s="1">
        <v>39658</v>
      </c>
      <c r="M593" t="s">
        <v>1747</v>
      </c>
    </row>
    <row r="594" spans="1:13" hidden="1" x14ac:dyDescent="0.6">
      <c r="A594" t="s">
        <v>13240</v>
      </c>
      <c r="B594" t="s">
        <v>5170</v>
      </c>
      <c r="C594">
        <v>18463522</v>
      </c>
      <c r="D594" t="s">
        <v>1829</v>
      </c>
      <c r="E594" t="s">
        <v>13421</v>
      </c>
      <c r="F594" t="s">
        <v>1830</v>
      </c>
      <c r="G594" t="s">
        <v>1831</v>
      </c>
      <c r="H594" t="s">
        <v>310</v>
      </c>
      <c r="I594">
        <v>2008</v>
      </c>
      <c r="J594" s="1">
        <v>39577</v>
      </c>
      <c r="M594" t="s">
        <v>1832</v>
      </c>
    </row>
    <row r="595" spans="1:13" hidden="1" x14ac:dyDescent="0.6">
      <c r="B595" t="s">
        <v>5020</v>
      </c>
      <c r="C595">
        <v>18672295</v>
      </c>
      <c r="D595" t="s">
        <v>1843</v>
      </c>
      <c r="E595" t="s">
        <v>1844</v>
      </c>
      <c r="F595" t="s">
        <v>1845</v>
      </c>
      <c r="G595" t="s">
        <v>1846</v>
      </c>
      <c r="H595" t="s">
        <v>77</v>
      </c>
      <c r="I595">
        <v>2008</v>
      </c>
      <c r="J595" s="1">
        <v>39662</v>
      </c>
      <c r="K595" t="s">
        <v>1847</v>
      </c>
      <c r="L595" t="s">
        <v>1848</v>
      </c>
      <c r="M595" t="s">
        <v>1849</v>
      </c>
    </row>
    <row r="596" spans="1:13" hidden="1" x14ac:dyDescent="0.6">
      <c r="B596">
        <v>2</v>
      </c>
      <c r="C596">
        <v>19626797</v>
      </c>
      <c r="D596" t="s">
        <v>1864</v>
      </c>
      <c r="E596" t="s">
        <v>1865</v>
      </c>
      <c r="F596" t="s">
        <v>1866</v>
      </c>
      <c r="G596" t="s">
        <v>1867</v>
      </c>
      <c r="H596" t="s">
        <v>1868</v>
      </c>
      <c r="I596">
        <v>2008</v>
      </c>
      <c r="J596" s="1">
        <v>40019</v>
      </c>
    </row>
    <row r="597" spans="1:13" hidden="1" x14ac:dyDescent="0.6">
      <c r="B597">
        <v>2</v>
      </c>
      <c r="C597">
        <v>18439567</v>
      </c>
      <c r="D597" t="s">
        <v>1872</v>
      </c>
      <c r="E597" t="s">
        <v>1873</v>
      </c>
      <c r="F597" t="s">
        <v>1874</v>
      </c>
      <c r="G597" t="s">
        <v>704</v>
      </c>
      <c r="H597" t="s">
        <v>39</v>
      </c>
      <c r="I597">
        <v>2008</v>
      </c>
      <c r="J597" s="1">
        <v>39567</v>
      </c>
      <c r="M597" t="s">
        <v>1875</v>
      </c>
    </row>
    <row r="598" spans="1:13" hidden="1" x14ac:dyDescent="0.6">
      <c r="B598">
        <v>2</v>
      </c>
      <c r="C598">
        <v>18358852</v>
      </c>
      <c r="D598" t="s">
        <v>1910</v>
      </c>
      <c r="E598" t="s">
        <v>1911</v>
      </c>
      <c r="F598" t="s">
        <v>1912</v>
      </c>
      <c r="G598" t="s">
        <v>1913</v>
      </c>
      <c r="H598" t="s">
        <v>39</v>
      </c>
      <c r="I598">
        <v>2008</v>
      </c>
      <c r="J598" s="1">
        <v>39532</v>
      </c>
      <c r="M598" t="s">
        <v>1914</v>
      </c>
    </row>
    <row r="599" spans="1:13" hidden="1" x14ac:dyDescent="0.6">
      <c r="A599" t="s">
        <v>5047</v>
      </c>
      <c r="B599" t="s">
        <v>13259</v>
      </c>
      <c r="C599">
        <v>18599571</v>
      </c>
      <c r="D599" t="s">
        <v>5180</v>
      </c>
      <c r="E599" t="s">
        <v>2044</v>
      </c>
      <c r="F599" t="s">
        <v>2045</v>
      </c>
      <c r="G599" t="s">
        <v>2046</v>
      </c>
      <c r="H599" t="s">
        <v>228</v>
      </c>
      <c r="I599">
        <v>2008</v>
      </c>
      <c r="J599" s="1">
        <v>39634</v>
      </c>
      <c r="M599" t="s">
        <v>2047</v>
      </c>
    </row>
    <row r="600" spans="1:13" hidden="1" x14ac:dyDescent="0.6">
      <c r="B600">
        <v>1</v>
      </c>
      <c r="C600">
        <v>18346993</v>
      </c>
      <c r="D600" t="s">
        <v>2079</v>
      </c>
      <c r="E600" t="s">
        <v>2080</v>
      </c>
      <c r="F600" t="s">
        <v>2081</v>
      </c>
      <c r="G600" t="s">
        <v>2082</v>
      </c>
      <c r="H600" t="s">
        <v>2083</v>
      </c>
      <c r="I600">
        <v>2008</v>
      </c>
      <c r="J600" s="1">
        <v>39526</v>
      </c>
      <c r="M600" t="s">
        <v>2084</v>
      </c>
    </row>
    <row r="601" spans="1:13" hidden="1" x14ac:dyDescent="0.6">
      <c r="A601" t="s">
        <v>5047</v>
      </c>
      <c r="B601" t="s">
        <v>13257</v>
      </c>
      <c r="C601">
        <v>18541849</v>
      </c>
      <c r="D601" t="s">
        <v>5187</v>
      </c>
      <c r="E601" t="s">
        <v>2129</v>
      </c>
      <c r="F601" t="s">
        <v>2130</v>
      </c>
      <c r="G601" t="s">
        <v>1542</v>
      </c>
      <c r="H601" t="s">
        <v>44</v>
      </c>
      <c r="I601">
        <v>2008</v>
      </c>
      <c r="J601" s="1">
        <v>39610</v>
      </c>
      <c r="M601" t="s">
        <v>2131</v>
      </c>
    </row>
    <row r="602" spans="1:13" hidden="1" x14ac:dyDescent="0.6">
      <c r="B602">
        <v>1</v>
      </c>
      <c r="C602">
        <v>18503787</v>
      </c>
      <c r="D602" t="s">
        <v>2148</v>
      </c>
      <c r="E602" t="s">
        <v>2149</v>
      </c>
      <c r="F602" t="s">
        <v>2150</v>
      </c>
      <c r="G602" t="s">
        <v>2151</v>
      </c>
      <c r="H602" t="s">
        <v>39</v>
      </c>
      <c r="I602">
        <v>2008</v>
      </c>
      <c r="J602" s="1">
        <v>39596</v>
      </c>
      <c r="M602" t="s">
        <v>2152</v>
      </c>
    </row>
    <row r="603" spans="1:13" hidden="1" x14ac:dyDescent="0.6">
      <c r="B603" t="s">
        <v>5135</v>
      </c>
      <c r="C603">
        <v>18547286</v>
      </c>
      <c r="D603" t="s">
        <v>2176</v>
      </c>
      <c r="E603" t="s">
        <v>2177</v>
      </c>
      <c r="F603" t="s">
        <v>2178</v>
      </c>
      <c r="G603" t="s">
        <v>2179</v>
      </c>
      <c r="H603" t="s">
        <v>83</v>
      </c>
      <c r="I603">
        <v>2008</v>
      </c>
      <c r="J603" s="1">
        <v>39612</v>
      </c>
      <c r="M603" t="s">
        <v>2180</v>
      </c>
    </row>
    <row r="604" spans="1:13" hidden="1" x14ac:dyDescent="0.6">
      <c r="B604">
        <v>2</v>
      </c>
      <c r="C604">
        <v>19065975</v>
      </c>
      <c r="D604" t="s">
        <v>2204</v>
      </c>
      <c r="E604" t="s">
        <v>2205</v>
      </c>
      <c r="F604" t="s">
        <v>2206</v>
      </c>
      <c r="G604" t="s">
        <v>2207</v>
      </c>
      <c r="H604" t="s">
        <v>1777</v>
      </c>
      <c r="I604">
        <v>2008</v>
      </c>
      <c r="J604" s="1">
        <v>39793</v>
      </c>
      <c r="M604" t="s">
        <v>2208</v>
      </c>
    </row>
    <row r="605" spans="1:13" hidden="1" x14ac:dyDescent="0.6">
      <c r="A605" t="s">
        <v>5064</v>
      </c>
      <c r="B605" t="s">
        <v>13257</v>
      </c>
      <c r="C605">
        <v>18672224</v>
      </c>
      <c r="D605" t="s">
        <v>5191</v>
      </c>
      <c r="E605" t="s">
        <v>2243</v>
      </c>
      <c r="F605" t="s">
        <v>2244</v>
      </c>
      <c r="G605" t="s">
        <v>38</v>
      </c>
      <c r="H605" t="s">
        <v>39</v>
      </c>
      <c r="I605">
        <v>2008</v>
      </c>
      <c r="J605" s="1">
        <v>39662</v>
      </c>
      <c r="K605" t="s">
        <v>2245</v>
      </c>
      <c r="L605" t="s">
        <v>2246</v>
      </c>
      <c r="M605" t="s">
        <v>2247</v>
      </c>
    </row>
    <row r="606" spans="1:13" hidden="1" x14ac:dyDescent="0.6">
      <c r="B606">
        <v>2</v>
      </c>
      <c r="C606">
        <v>18088159</v>
      </c>
      <c r="D606" t="s">
        <v>2301</v>
      </c>
      <c r="E606" t="s">
        <v>2302</v>
      </c>
      <c r="F606" t="s">
        <v>2303</v>
      </c>
      <c r="G606" t="s">
        <v>2304</v>
      </c>
      <c r="H606" t="s">
        <v>2305</v>
      </c>
      <c r="I606">
        <v>2008</v>
      </c>
      <c r="J606" s="1">
        <v>39436</v>
      </c>
      <c r="M606" t="s">
        <v>2306</v>
      </c>
    </row>
    <row r="607" spans="1:13" hidden="1" x14ac:dyDescent="0.6">
      <c r="B607">
        <v>2</v>
      </c>
      <c r="C607">
        <v>18378209</v>
      </c>
      <c r="D607" t="s">
        <v>2307</v>
      </c>
      <c r="E607" t="s">
        <v>2308</v>
      </c>
      <c r="F607" t="s">
        <v>2309</v>
      </c>
      <c r="G607" t="s">
        <v>2310</v>
      </c>
      <c r="H607" t="s">
        <v>39</v>
      </c>
      <c r="I607">
        <v>2008</v>
      </c>
      <c r="J607" s="1">
        <v>39540</v>
      </c>
      <c r="M607" t="s">
        <v>2311</v>
      </c>
    </row>
    <row r="608" spans="1:13" hidden="1" x14ac:dyDescent="0.6">
      <c r="B608">
        <v>2</v>
      </c>
      <c r="C608">
        <v>17653567</v>
      </c>
      <c r="D608" t="s">
        <v>2348</v>
      </c>
      <c r="E608" t="s">
        <v>2349</v>
      </c>
      <c r="F608" t="s">
        <v>2350</v>
      </c>
      <c r="G608" t="s">
        <v>2351</v>
      </c>
      <c r="H608" t="s">
        <v>1203</v>
      </c>
      <c r="I608">
        <v>2008</v>
      </c>
      <c r="J608" s="1">
        <v>39290</v>
      </c>
      <c r="M608" t="s">
        <v>2352</v>
      </c>
    </row>
    <row r="609" spans="1:13" hidden="1" x14ac:dyDescent="0.6">
      <c r="B609">
        <v>2</v>
      </c>
      <c r="C609">
        <v>18760765</v>
      </c>
      <c r="D609" t="s">
        <v>2371</v>
      </c>
      <c r="E609" t="s">
        <v>2372</v>
      </c>
      <c r="F609" t="s">
        <v>2373</v>
      </c>
      <c r="G609" t="s">
        <v>2374</v>
      </c>
      <c r="H609" t="s">
        <v>39</v>
      </c>
      <c r="I609">
        <v>2008</v>
      </c>
      <c r="J609" s="1">
        <v>39693</v>
      </c>
      <c r="M609" t="s">
        <v>2375</v>
      </c>
    </row>
    <row r="610" spans="1:13" hidden="1" x14ac:dyDescent="0.6">
      <c r="B610">
        <v>2</v>
      </c>
      <c r="C610">
        <v>18226801</v>
      </c>
      <c r="D610" t="s">
        <v>2383</v>
      </c>
      <c r="E610" t="s">
        <v>2308</v>
      </c>
      <c r="F610" t="s">
        <v>2384</v>
      </c>
      <c r="G610" t="s">
        <v>2310</v>
      </c>
      <c r="H610" t="s">
        <v>39</v>
      </c>
      <c r="I610">
        <v>2008</v>
      </c>
      <c r="J610" s="1">
        <v>39477</v>
      </c>
      <c r="M610" t="s">
        <v>2385</v>
      </c>
    </row>
    <row r="611" spans="1:13" hidden="1" x14ac:dyDescent="0.6">
      <c r="B611">
        <v>2</v>
      </c>
      <c r="C611">
        <v>18939352</v>
      </c>
      <c r="D611" t="s">
        <v>2428</v>
      </c>
      <c r="E611" t="s">
        <v>2429</v>
      </c>
      <c r="F611" t="s">
        <v>2430</v>
      </c>
      <c r="G611" t="s">
        <v>1717</v>
      </c>
      <c r="H611" t="s">
        <v>386</v>
      </c>
      <c r="I611">
        <v>2008</v>
      </c>
      <c r="J611" s="1">
        <v>39744</v>
      </c>
    </row>
    <row r="612" spans="1:13" hidden="1" x14ac:dyDescent="0.6">
      <c r="B612">
        <v>2</v>
      </c>
      <c r="C612">
        <v>18652983</v>
      </c>
      <c r="D612" t="s">
        <v>2475</v>
      </c>
      <c r="E612" t="s">
        <v>2476</v>
      </c>
      <c r="F612" t="s">
        <v>2477</v>
      </c>
      <c r="G612" t="s">
        <v>2478</v>
      </c>
      <c r="H612" t="s">
        <v>1240</v>
      </c>
      <c r="I612">
        <v>2008</v>
      </c>
      <c r="J612" s="1">
        <v>39655</v>
      </c>
      <c r="M612" t="s">
        <v>2479</v>
      </c>
    </row>
    <row r="613" spans="1:13" hidden="1" x14ac:dyDescent="0.6">
      <c r="B613">
        <v>2</v>
      </c>
      <c r="C613">
        <v>18579928</v>
      </c>
      <c r="D613" t="s">
        <v>2535</v>
      </c>
      <c r="E613" t="s">
        <v>2536</v>
      </c>
      <c r="F613" t="s">
        <v>2537</v>
      </c>
      <c r="G613" t="s">
        <v>2538</v>
      </c>
      <c r="H613" t="s">
        <v>2539</v>
      </c>
      <c r="I613">
        <v>2008</v>
      </c>
      <c r="J613" s="1">
        <v>39626</v>
      </c>
    </row>
    <row r="614" spans="1:13" hidden="1" x14ac:dyDescent="0.6">
      <c r="B614">
        <v>1</v>
      </c>
      <c r="C614">
        <v>18401314</v>
      </c>
      <c r="D614" t="s">
        <v>2560</v>
      </c>
      <c r="E614" t="s">
        <v>2561</v>
      </c>
      <c r="F614" t="s">
        <v>2562</v>
      </c>
      <c r="G614" t="s">
        <v>2563</v>
      </c>
      <c r="H614" t="s">
        <v>1677</v>
      </c>
      <c r="I614">
        <v>2008</v>
      </c>
      <c r="J614" s="1">
        <v>39549</v>
      </c>
      <c r="M614" t="s">
        <v>2564</v>
      </c>
    </row>
    <row r="615" spans="1:13" hidden="1" x14ac:dyDescent="0.6">
      <c r="B615">
        <v>2</v>
      </c>
      <c r="C615">
        <v>18331076</v>
      </c>
      <c r="D615" t="s">
        <v>2582</v>
      </c>
      <c r="E615" t="s">
        <v>2583</v>
      </c>
      <c r="F615" t="s">
        <v>2584</v>
      </c>
      <c r="G615" t="s">
        <v>2585</v>
      </c>
      <c r="H615" t="s">
        <v>89</v>
      </c>
      <c r="I615">
        <v>2008</v>
      </c>
      <c r="J615" s="1">
        <v>39519</v>
      </c>
      <c r="M615" t="s">
        <v>2586</v>
      </c>
    </row>
    <row r="616" spans="1:13" hidden="1" x14ac:dyDescent="0.6">
      <c r="A616" t="s">
        <v>5179</v>
      </c>
      <c r="B616" t="s">
        <v>5278</v>
      </c>
      <c r="C616">
        <v>18569809</v>
      </c>
      <c r="D616" t="s">
        <v>2594</v>
      </c>
      <c r="E616" t="s">
        <v>2595</v>
      </c>
      <c r="F616" t="s">
        <v>2596</v>
      </c>
      <c r="G616" t="s">
        <v>2026</v>
      </c>
      <c r="H616" t="s">
        <v>155</v>
      </c>
      <c r="I616">
        <v>2008</v>
      </c>
      <c r="J616" s="1">
        <v>39623</v>
      </c>
      <c r="M616" t="s">
        <v>2597</v>
      </c>
    </row>
    <row r="617" spans="1:13" hidden="1" x14ac:dyDescent="0.6">
      <c r="B617">
        <v>2</v>
      </c>
      <c r="C617">
        <v>19140270</v>
      </c>
      <c r="D617" t="s">
        <v>2721</v>
      </c>
      <c r="E617" t="s">
        <v>2722</v>
      </c>
      <c r="F617" t="s">
        <v>2723</v>
      </c>
      <c r="G617" t="s">
        <v>1909</v>
      </c>
      <c r="H617" t="s">
        <v>540</v>
      </c>
      <c r="I617">
        <v>2008</v>
      </c>
      <c r="J617" s="1">
        <v>39827</v>
      </c>
    </row>
    <row r="618" spans="1:13" hidden="1" x14ac:dyDescent="0.6">
      <c r="B618">
        <v>2</v>
      </c>
      <c r="C618">
        <v>18369702</v>
      </c>
      <c r="D618" t="s">
        <v>2770</v>
      </c>
      <c r="E618" t="s">
        <v>2771</v>
      </c>
      <c r="F618" t="s">
        <v>2772</v>
      </c>
      <c r="G618" t="s">
        <v>2773</v>
      </c>
      <c r="H618" t="s">
        <v>1105</v>
      </c>
      <c r="I618">
        <v>2008</v>
      </c>
      <c r="J618" s="1">
        <v>39536</v>
      </c>
      <c r="M618" t="s">
        <v>2774</v>
      </c>
    </row>
    <row r="619" spans="1:13" hidden="1" x14ac:dyDescent="0.6">
      <c r="B619">
        <v>1</v>
      </c>
      <c r="C619">
        <v>18412594</v>
      </c>
      <c r="D619" t="s">
        <v>2799</v>
      </c>
      <c r="E619" t="s">
        <v>2800</v>
      </c>
      <c r="F619" t="s">
        <v>2801</v>
      </c>
      <c r="G619" t="s">
        <v>2802</v>
      </c>
      <c r="H619" t="s">
        <v>386</v>
      </c>
      <c r="I619">
        <v>2008</v>
      </c>
      <c r="J619" s="1">
        <v>39555</v>
      </c>
      <c r="M619" t="s">
        <v>2803</v>
      </c>
    </row>
    <row r="620" spans="1:13" hidden="1" x14ac:dyDescent="0.6">
      <c r="B620">
        <v>2</v>
      </c>
      <c r="C620">
        <v>18061132</v>
      </c>
      <c r="D620" t="s">
        <v>2833</v>
      </c>
      <c r="E620" t="s">
        <v>2834</v>
      </c>
      <c r="F620" t="s">
        <v>2835</v>
      </c>
      <c r="G620" t="s">
        <v>2836</v>
      </c>
      <c r="H620" t="s">
        <v>39</v>
      </c>
      <c r="I620">
        <v>2008</v>
      </c>
      <c r="J620" s="1">
        <v>39423</v>
      </c>
      <c r="M620" t="s">
        <v>2837</v>
      </c>
    </row>
    <row r="621" spans="1:13" hidden="1" x14ac:dyDescent="0.6">
      <c r="B621">
        <v>2</v>
      </c>
      <c r="C621">
        <v>18535608</v>
      </c>
      <c r="D621" t="s">
        <v>2868</v>
      </c>
      <c r="E621" t="s">
        <v>2869</v>
      </c>
      <c r="F621" t="s">
        <v>2870</v>
      </c>
      <c r="G621" t="s">
        <v>2871</v>
      </c>
      <c r="H621" t="s">
        <v>615</v>
      </c>
      <c r="I621">
        <v>2008</v>
      </c>
      <c r="J621" s="1">
        <v>39606</v>
      </c>
      <c r="M621" t="s">
        <v>2872</v>
      </c>
    </row>
    <row r="622" spans="1:13" hidden="1" x14ac:dyDescent="0.6">
      <c r="A622" t="s">
        <v>13261</v>
      </c>
      <c r="B622" t="s">
        <v>13257</v>
      </c>
      <c r="C622">
        <v>18541575</v>
      </c>
      <c r="D622" t="s">
        <v>2917</v>
      </c>
      <c r="E622" t="s">
        <v>2918</v>
      </c>
      <c r="F622" t="s">
        <v>2919</v>
      </c>
      <c r="G622" t="s">
        <v>895</v>
      </c>
      <c r="H622" t="s">
        <v>438</v>
      </c>
      <c r="I622">
        <v>2008</v>
      </c>
      <c r="J622" s="1">
        <v>39610</v>
      </c>
      <c r="K622" t="s">
        <v>2920</v>
      </c>
      <c r="L622" t="s">
        <v>2921</v>
      </c>
      <c r="M622" t="s">
        <v>2922</v>
      </c>
    </row>
    <row r="623" spans="1:13" hidden="1" x14ac:dyDescent="0.6">
      <c r="B623">
        <v>1</v>
      </c>
      <c r="C623">
        <v>18541085</v>
      </c>
      <c r="D623" t="s">
        <v>2942</v>
      </c>
      <c r="E623" t="s">
        <v>2943</v>
      </c>
      <c r="F623" t="s">
        <v>2944</v>
      </c>
      <c r="G623" t="s">
        <v>2945</v>
      </c>
      <c r="H623" t="s">
        <v>2946</v>
      </c>
      <c r="I623">
        <v>2008</v>
      </c>
      <c r="J623" s="1">
        <v>39610</v>
      </c>
    </row>
    <row r="624" spans="1:13" hidden="1" x14ac:dyDescent="0.6">
      <c r="B624">
        <v>2</v>
      </c>
      <c r="C624">
        <v>18515689</v>
      </c>
      <c r="D624" t="s">
        <v>2991</v>
      </c>
      <c r="E624" t="s">
        <v>981</v>
      </c>
      <c r="F624" t="s">
        <v>2992</v>
      </c>
      <c r="G624" t="s">
        <v>983</v>
      </c>
      <c r="H624" t="s">
        <v>2395</v>
      </c>
      <c r="I624">
        <v>2008</v>
      </c>
      <c r="J624" s="1">
        <v>39602</v>
      </c>
      <c r="K624" t="s">
        <v>2993</v>
      </c>
      <c r="L624" t="s">
        <v>2994</v>
      </c>
      <c r="M624" t="s">
        <v>2995</v>
      </c>
    </row>
    <row r="625" spans="1:13" hidden="1" x14ac:dyDescent="0.6">
      <c r="B625">
        <v>2</v>
      </c>
      <c r="C625">
        <v>18432494</v>
      </c>
      <c r="D625" t="s">
        <v>3113</v>
      </c>
      <c r="E625" t="s">
        <v>3114</v>
      </c>
      <c r="F625" t="s">
        <v>3115</v>
      </c>
      <c r="G625" t="s">
        <v>2554</v>
      </c>
      <c r="H625" t="s">
        <v>155</v>
      </c>
      <c r="I625">
        <v>2008</v>
      </c>
      <c r="J625" s="1">
        <v>39563</v>
      </c>
      <c r="M625" t="s">
        <v>3116</v>
      </c>
    </row>
    <row r="626" spans="1:13" hidden="1" x14ac:dyDescent="0.6">
      <c r="B626">
        <v>2</v>
      </c>
      <c r="C626">
        <v>18984085</v>
      </c>
      <c r="D626" t="s">
        <v>3199</v>
      </c>
      <c r="E626" t="s">
        <v>3200</v>
      </c>
      <c r="F626" t="s">
        <v>3201</v>
      </c>
      <c r="G626" t="s">
        <v>219</v>
      </c>
      <c r="H626" t="s">
        <v>39</v>
      </c>
      <c r="I626">
        <v>2008</v>
      </c>
      <c r="J626" s="1">
        <v>39758</v>
      </c>
      <c r="M626" t="s">
        <v>3202</v>
      </c>
    </row>
    <row r="627" spans="1:13" hidden="1" x14ac:dyDescent="0.6">
      <c r="A627" t="s">
        <v>5195</v>
      </c>
      <c r="B627">
        <v>2</v>
      </c>
      <c r="C627">
        <v>17868874</v>
      </c>
      <c r="D627" t="s">
        <v>3208</v>
      </c>
      <c r="E627" t="s">
        <v>3209</v>
      </c>
      <c r="F627" t="s">
        <v>3210</v>
      </c>
      <c r="G627" t="s">
        <v>3211</v>
      </c>
      <c r="H627" t="s">
        <v>77</v>
      </c>
      <c r="I627">
        <v>2008</v>
      </c>
      <c r="J627" s="1">
        <v>39343</v>
      </c>
      <c r="M627" t="s">
        <v>3212</v>
      </c>
    </row>
    <row r="628" spans="1:13" hidden="1" x14ac:dyDescent="0.6">
      <c r="B628" t="s">
        <v>5021</v>
      </c>
      <c r="C628">
        <v>18326733</v>
      </c>
      <c r="D628" t="s">
        <v>3236</v>
      </c>
      <c r="E628" t="s">
        <v>3237</v>
      </c>
      <c r="F628" t="s">
        <v>3238</v>
      </c>
      <c r="G628" t="s">
        <v>1994</v>
      </c>
      <c r="H628" t="s">
        <v>228</v>
      </c>
      <c r="I628">
        <v>2008</v>
      </c>
      <c r="J628" s="1">
        <v>39518</v>
      </c>
      <c r="M628" t="s">
        <v>3239</v>
      </c>
    </row>
    <row r="629" spans="1:13" hidden="1" x14ac:dyDescent="0.6">
      <c r="B629">
        <v>1</v>
      </c>
      <c r="C629">
        <v>18188952</v>
      </c>
      <c r="D629" t="s">
        <v>3281</v>
      </c>
      <c r="E629" t="s">
        <v>3282</v>
      </c>
      <c r="F629" t="s">
        <v>3283</v>
      </c>
      <c r="G629" t="s">
        <v>3284</v>
      </c>
      <c r="H629" t="s">
        <v>3285</v>
      </c>
      <c r="I629">
        <v>2008</v>
      </c>
      <c r="J629" s="1">
        <v>39462</v>
      </c>
      <c r="M629" t="s">
        <v>3286</v>
      </c>
    </row>
    <row r="630" spans="1:13" hidden="1" x14ac:dyDescent="0.6">
      <c r="B630" t="s">
        <v>5021</v>
      </c>
      <c r="C630">
        <v>18779491</v>
      </c>
      <c r="D630" t="s">
        <v>3331</v>
      </c>
      <c r="E630" t="s">
        <v>3332</v>
      </c>
      <c r="F630" t="s">
        <v>3333</v>
      </c>
      <c r="G630" t="s">
        <v>3334</v>
      </c>
      <c r="H630" t="s">
        <v>44</v>
      </c>
      <c r="I630">
        <v>2008</v>
      </c>
      <c r="J630" s="1">
        <v>39701</v>
      </c>
      <c r="M630" t="s">
        <v>3335</v>
      </c>
    </row>
    <row r="631" spans="1:13" hidden="1" x14ac:dyDescent="0.6">
      <c r="B631">
        <v>1</v>
      </c>
      <c r="C631">
        <v>18362109</v>
      </c>
      <c r="D631" t="s">
        <v>3351</v>
      </c>
      <c r="E631" t="s">
        <v>3352</v>
      </c>
      <c r="F631" t="s">
        <v>3353</v>
      </c>
      <c r="G631" t="s">
        <v>3354</v>
      </c>
      <c r="H631" t="s">
        <v>228</v>
      </c>
      <c r="I631">
        <v>2008</v>
      </c>
      <c r="J631" s="1">
        <v>39533</v>
      </c>
      <c r="M631" t="s">
        <v>3355</v>
      </c>
    </row>
    <row r="632" spans="1:13" hidden="1" x14ac:dyDescent="0.6">
      <c r="B632">
        <v>2</v>
      </c>
      <c r="C632">
        <v>17972093</v>
      </c>
      <c r="D632" t="s">
        <v>3363</v>
      </c>
      <c r="E632" t="s">
        <v>3364</v>
      </c>
      <c r="F632" t="s">
        <v>3365</v>
      </c>
      <c r="G632" t="s">
        <v>3366</v>
      </c>
      <c r="H632" t="s">
        <v>1203</v>
      </c>
      <c r="I632">
        <v>2008</v>
      </c>
      <c r="J632" s="1">
        <v>39387</v>
      </c>
      <c r="M632" t="s">
        <v>3367</v>
      </c>
    </row>
    <row r="633" spans="1:13" hidden="1" x14ac:dyDescent="0.6">
      <c r="A633" t="s">
        <v>5195</v>
      </c>
      <c r="B633">
        <v>1</v>
      </c>
      <c r="C633">
        <v>18541031</v>
      </c>
      <c r="D633" t="s">
        <v>3394</v>
      </c>
      <c r="E633" t="s">
        <v>3395</v>
      </c>
      <c r="F633" t="s">
        <v>3396</v>
      </c>
      <c r="G633" t="s">
        <v>3397</v>
      </c>
      <c r="H633" t="s">
        <v>3398</v>
      </c>
      <c r="I633">
        <v>2008</v>
      </c>
      <c r="J633" s="1">
        <v>39610</v>
      </c>
      <c r="K633" t="s">
        <v>3399</v>
      </c>
      <c r="M633" t="s">
        <v>3400</v>
      </c>
    </row>
    <row r="634" spans="1:13" hidden="1" x14ac:dyDescent="0.6">
      <c r="B634">
        <v>2</v>
      </c>
      <c r="C634">
        <v>18248681</v>
      </c>
      <c r="D634" t="s">
        <v>3443</v>
      </c>
      <c r="E634" t="s">
        <v>3444</v>
      </c>
      <c r="F634" t="s">
        <v>3445</v>
      </c>
      <c r="G634" t="s">
        <v>3446</v>
      </c>
      <c r="H634" t="s">
        <v>3447</v>
      </c>
      <c r="I634">
        <v>2008</v>
      </c>
      <c r="J634" s="1">
        <v>39484</v>
      </c>
      <c r="K634" t="s">
        <v>3448</v>
      </c>
      <c r="M634" t="s">
        <v>3449</v>
      </c>
    </row>
    <row r="635" spans="1:13" hidden="1" x14ac:dyDescent="0.6">
      <c r="A635" t="s">
        <v>5195</v>
      </c>
      <c r="B635">
        <v>2</v>
      </c>
      <c r="C635">
        <v>17981333</v>
      </c>
      <c r="D635" t="s">
        <v>3484</v>
      </c>
      <c r="E635" t="s">
        <v>3485</v>
      </c>
      <c r="F635" t="s">
        <v>3486</v>
      </c>
      <c r="G635" t="s">
        <v>3487</v>
      </c>
      <c r="H635" t="s">
        <v>77</v>
      </c>
      <c r="I635">
        <v>2008</v>
      </c>
      <c r="J635" s="1">
        <v>39392</v>
      </c>
      <c r="M635" t="s">
        <v>3488</v>
      </c>
    </row>
    <row r="636" spans="1:13" hidden="1" x14ac:dyDescent="0.6">
      <c r="A636" t="s">
        <v>5096</v>
      </c>
      <c r="B636">
        <v>2</v>
      </c>
      <c r="C636">
        <v>18852418</v>
      </c>
      <c r="D636" t="s">
        <v>3493</v>
      </c>
      <c r="E636" t="s">
        <v>3494</v>
      </c>
      <c r="F636" t="s">
        <v>3495</v>
      </c>
      <c r="G636" t="s">
        <v>3496</v>
      </c>
      <c r="H636" t="s">
        <v>44</v>
      </c>
      <c r="I636">
        <v>2008</v>
      </c>
      <c r="J636" s="1">
        <v>39736</v>
      </c>
      <c r="M636" t="s">
        <v>3497</v>
      </c>
    </row>
    <row r="637" spans="1:13" hidden="1" x14ac:dyDescent="0.6">
      <c r="B637">
        <v>2</v>
      </c>
      <c r="C637">
        <v>18223247</v>
      </c>
      <c r="D637" t="s">
        <v>3551</v>
      </c>
      <c r="E637" t="s">
        <v>3552</v>
      </c>
      <c r="F637" t="s">
        <v>3553</v>
      </c>
      <c r="G637" t="s">
        <v>3554</v>
      </c>
      <c r="H637" t="s">
        <v>228</v>
      </c>
      <c r="I637">
        <v>2008</v>
      </c>
      <c r="J637" s="1">
        <v>39476</v>
      </c>
      <c r="M637" t="s">
        <v>3555</v>
      </c>
    </row>
    <row r="638" spans="1:13" hidden="1" x14ac:dyDescent="0.6">
      <c r="B638">
        <v>1</v>
      </c>
      <c r="C638">
        <v>18203751</v>
      </c>
      <c r="D638" t="s">
        <v>3565</v>
      </c>
      <c r="E638" t="s">
        <v>3566</v>
      </c>
      <c r="F638" t="s">
        <v>3567</v>
      </c>
      <c r="G638" t="s">
        <v>3568</v>
      </c>
      <c r="H638" t="s">
        <v>1043</v>
      </c>
      <c r="I638">
        <v>2008</v>
      </c>
      <c r="J638" s="1">
        <v>39469</v>
      </c>
      <c r="M638" t="s">
        <v>3569</v>
      </c>
    </row>
    <row r="639" spans="1:13" hidden="1" x14ac:dyDescent="0.6">
      <c r="B639">
        <v>2</v>
      </c>
      <c r="C639">
        <v>18533377</v>
      </c>
      <c r="D639" t="s">
        <v>3636</v>
      </c>
      <c r="E639" t="s">
        <v>3637</v>
      </c>
      <c r="F639" t="s">
        <v>3638</v>
      </c>
      <c r="G639" t="s">
        <v>3639</v>
      </c>
      <c r="H639" t="s">
        <v>3640</v>
      </c>
      <c r="I639">
        <v>2008</v>
      </c>
      <c r="J639" s="1">
        <v>39606</v>
      </c>
    </row>
    <row r="640" spans="1:13" hidden="1" x14ac:dyDescent="0.6">
      <c r="B640" t="s">
        <v>5167</v>
      </c>
      <c r="C640">
        <v>18784628</v>
      </c>
      <c r="D640" t="s">
        <v>3641</v>
      </c>
      <c r="E640" t="s">
        <v>3642</v>
      </c>
      <c r="F640" t="s">
        <v>3643</v>
      </c>
      <c r="G640" t="s">
        <v>2310</v>
      </c>
      <c r="H640" t="s">
        <v>310</v>
      </c>
      <c r="I640">
        <v>2008</v>
      </c>
      <c r="J640" s="1">
        <v>39703</v>
      </c>
      <c r="M640" t="s">
        <v>3644</v>
      </c>
    </row>
    <row r="641" spans="1:13" hidden="1" x14ac:dyDescent="0.6">
      <c r="B641" t="s">
        <v>5020</v>
      </c>
      <c r="C641">
        <v>18179676</v>
      </c>
      <c r="D641" t="s">
        <v>3672</v>
      </c>
      <c r="E641" t="s">
        <v>3673</v>
      </c>
      <c r="F641" t="s">
        <v>3674</v>
      </c>
      <c r="G641" t="s">
        <v>508</v>
      </c>
      <c r="H641" t="s">
        <v>3675</v>
      </c>
      <c r="I641">
        <v>2008</v>
      </c>
      <c r="J641" s="1">
        <v>39456</v>
      </c>
      <c r="M641" t="s">
        <v>3676</v>
      </c>
    </row>
    <row r="642" spans="1:13" hidden="1" x14ac:dyDescent="0.6">
      <c r="B642" t="s">
        <v>5135</v>
      </c>
      <c r="C642">
        <v>18413522</v>
      </c>
      <c r="D642" t="s">
        <v>3677</v>
      </c>
      <c r="E642" t="s">
        <v>3678</v>
      </c>
      <c r="F642" t="s">
        <v>3679</v>
      </c>
      <c r="G642" t="s">
        <v>3680</v>
      </c>
      <c r="H642" t="s">
        <v>44</v>
      </c>
      <c r="I642">
        <v>2008</v>
      </c>
      <c r="J642" s="1">
        <v>39555</v>
      </c>
      <c r="M642" t="s">
        <v>3681</v>
      </c>
    </row>
    <row r="643" spans="1:13" hidden="1" x14ac:dyDescent="0.6">
      <c r="A643" t="s">
        <v>5064</v>
      </c>
      <c r="B643" t="s">
        <v>13257</v>
      </c>
      <c r="C643">
        <v>17997484</v>
      </c>
      <c r="D643" t="s">
        <v>3734</v>
      </c>
      <c r="E643" t="s">
        <v>3735</v>
      </c>
      <c r="F643" t="s">
        <v>3736</v>
      </c>
      <c r="G643" t="s">
        <v>368</v>
      </c>
      <c r="H643" t="s">
        <v>77</v>
      </c>
      <c r="I643">
        <v>2008</v>
      </c>
      <c r="J643" s="1">
        <v>39399</v>
      </c>
      <c r="M643" t="s">
        <v>3737</v>
      </c>
    </row>
    <row r="644" spans="1:13" hidden="1" x14ac:dyDescent="0.6">
      <c r="A644" t="s">
        <v>5075</v>
      </c>
      <c r="B644" t="s">
        <v>5019</v>
      </c>
      <c r="C644">
        <v>18513265</v>
      </c>
      <c r="D644" t="s">
        <v>5214</v>
      </c>
      <c r="E644" t="s">
        <v>3738</v>
      </c>
      <c r="F644" t="s">
        <v>3739</v>
      </c>
      <c r="G644" t="s">
        <v>3740</v>
      </c>
      <c r="H644" t="s">
        <v>83</v>
      </c>
      <c r="I644">
        <v>2008</v>
      </c>
      <c r="J644" s="1">
        <v>39602</v>
      </c>
      <c r="M644" t="s">
        <v>3741</v>
      </c>
    </row>
    <row r="645" spans="1:13" hidden="1" x14ac:dyDescent="0.6">
      <c r="A645" t="s">
        <v>5185</v>
      </c>
      <c r="B645" t="s">
        <v>13257</v>
      </c>
      <c r="C645">
        <v>19001224</v>
      </c>
      <c r="D645" t="s">
        <v>5215</v>
      </c>
      <c r="E645" t="s">
        <v>3790</v>
      </c>
      <c r="F645" t="s">
        <v>3791</v>
      </c>
      <c r="G645" t="s">
        <v>3792</v>
      </c>
      <c r="H645" t="s">
        <v>44</v>
      </c>
      <c r="I645">
        <v>2008</v>
      </c>
      <c r="J645" s="1">
        <v>39765</v>
      </c>
      <c r="K645" t="s">
        <v>3793</v>
      </c>
      <c r="L645" t="s">
        <v>3794</v>
      </c>
      <c r="M645" t="s">
        <v>3795</v>
      </c>
    </row>
    <row r="646" spans="1:13" hidden="1" x14ac:dyDescent="0.6">
      <c r="B646">
        <v>1</v>
      </c>
      <c r="C646">
        <v>18575587</v>
      </c>
      <c r="D646" t="s">
        <v>3893</v>
      </c>
      <c r="E646" t="s">
        <v>3894</v>
      </c>
      <c r="F646" t="s">
        <v>3895</v>
      </c>
      <c r="G646" t="s">
        <v>3896</v>
      </c>
      <c r="H646" t="s">
        <v>3828</v>
      </c>
      <c r="I646">
        <v>2008</v>
      </c>
      <c r="J646" s="1">
        <v>39625</v>
      </c>
      <c r="K646" t="s">
        <v>3897</v>
      </c>
      <c r="M646" t="s">
        <v>3898</v>
      </c>
    </row>
    <row r="647" spans="1:13" hidden="1" x14ac:dyDescent="0.6">
      <c r="A647" t="s">
        <v>5030</v>
      </c>
      <c r="B647">
        <v>2</v>
      </c>
      <c r="C647">
        <v>18658173</v>
      </c>
      <c r="D647" t="s">
        <v>3986</v>
      </c>
      <c r="E647" t="s">
        <v>3987</v>
      </c>
      <c r="F647" t="s">
        <v>3988</v>
      </c>
      <c r="G647" t="s">
        <v>76</v>
      </c>
      <c r="H647" t="s">
        <v>171</v>
      </c>
      <c r="I647">
        <v>2008</v>
      </c>
      <c r="J647" s="1">
        <v>39658</v>
      </c>
      <c r="M647" t="s">
        <v>3989</v>
      </c>
    </row>
    <row r="648" spans="1:13" hidden="1" x14ac:dyDescent="0.6">
      <c r="A648" t="s">
        <v>5022</v>
      </c>
      <c r="B648" t="s">
        <v>13257</v>
      </c>
      <c r="C648">
        <v>17664009</v>
      </c>
      <c r="D648" t="s">
        <v>5221</v>
      </c>
      <c r="E648" t="s">
        <v>4006</v>
      </c>
      <c r="F648" t="s">
        <v>4007</v>
      </c>
      <c r="G648" t="s">
        <v>625</v>
      </c>
      <c r="H648" t="s">
        <v>77</v>
      </c>
      <c r="I648">
        <v>2008</v>
      </c>
      <c r="J648" s="1">
        <v>39295</v>
      </c>
      <c r="M648" t="s">
        <v>4008</v>
      </c>
    </row>
    <row r="649" spans="1:13" hidden="1" x14ac:dyDescent="0.6">
      <c r="B649">
        <v>2</v>
      </c>
      <c r="C649">
        <v>18840203</v>
      </c>
      <c r="D649" t="s">
        <v>4026</v>
      </c>
      <c r="E649" t="s">
        <v>4027</v>
      </c>
      <c r="F649" t="s">
        <v>4028</v>
      </c>
      <c r="G649" t="s">
        <v>4029</v>
      </c>
      <c r="H649" t="s">
        <v>4030</v>
      </c>
      <c r="I649">
        <v>2008</v>
      </c>
      <c r="J649" s="1">
        <v>39730</v>
      </c>
      <c r="K649" t="s">
        <v>4031</v>
      </c>
      <c r="L649" t="s">
        <v>4032</v>
      </c>
      <c r="M649" t="s">
        <v>4033</v>
      </c>
    </row>
    <row r="650" spans="1:13" hidden="1" x14ac:dyDescent="0.6">
      <c r="B650">
        <v>1</v>
      </c>
      <c r="C650">
        <v>18629508</v>
      </c>
      <c r="D650" t="s">
        <v>4054</v>
      </c>
      <c r="E650" t="s">
        <v>4055</v>
      </c>
      <c r="F650" t="s">
        <v>4056</v>
      </c>
      <c r="G650" t="s">
        <v>4057</v>
      </c>
      <c r="H650" t="s">
        <v>126</v>
      </c>
      <c r="I650">
        <v>2008</v>
      </c>
      <c r="J650" s="1">
        <v>39646</v>
      </c>
      <c r="M650" t="s">
        <v>4058</v>
      </c>
    </row>
    <row r="651" spans="1:13" hidden="1" x14ac:dyDescent="0.6">
      <c r="B651">
        <v>2</v>
      </c>
      <c r="C651">
        <v>18473366</v>
      </c>
      <c r="D651" t="s">
        <v>4064</v>
      </c>
      <c r="E651" t="s">
        <v>4065</v>
      </c>
      <c r="F651" t="s">
        <v>4066</v>
      </c>
      <c r="G651" t="s">
        <v>4067</v>
      </c>
      <c r="H651" t="s">
        <v>1002</v>
      </c>
      <c r="I651">
        <v>2008</v>
      </c>
      <c r="J651" s="1">
        <v>39582</v>
      </c>
      <c r="M651" t="s">
        <v>4068</v>
      </c>
    </row>
    <row r="652" spans="1:13" hidden="1" x14ac:dyDescent="0.6">
      <c r="B652">
        <v>2</v>
      </c>
      <c r="C652">
        <v>18465721</v>
      </c>
      <c r="D652" t="s">
        <v>4069</v>
      </c>
      <c r="E652" t="s">
        <v>4070</v>
      </c>
      <c r="F652" t="s">
        <v>4071</v>
      </c>
      <c r="G652" t="s">
        <v>4072</v>
      </c>
      <c r="H652" t="s">
        <v>143</v>
      </c>
      <c r="I652">
        <v>2008</v>
      </c>
      <c r="J652" s="1">
        <v>39578</v>
      </c>
      <c r="M652" t="s">
        <v>4073</v>
      </c>
    </row>
    <row r="653" spans="1:13" hidden="1" x14ac:dyDescent="0.6">
      <c r="B653">
        <v>2</v>
      </c>
      <c r="C653">
        <v>18486216</v>
      </c>
      <c r="D653" t="s">
        <v>4127</v>
      </c>
      <c r="E653" t="s">
        <v>4128</v>
      </c>
      <c r="F653" t="s">
        <v>4129</v>
      </c>
      <c r="G653" t="s">
        <v>733</v>
      </c>
      <c r="H653" t="s">
        <v>77</v>
      </c>
      <c r="I653">
        <v>2008</v>
      </c>
      <c r="J653" s="1">
        <v>39588</v>
      </c>
      <c r="K653" t="s">
        <v>4130</v>
      </c>
      <c r="L653" t="s">
        <v>4131</v>
      </c>
      <c r="M653" t="s">
        <v>4132</v>
      </c>
    </row>
    <row r="654" spans="1:13" hidden="1" x14ac:dyDescent="0.6">
      <c r="B654" t="s">
        <v>5021</v>
      </c>
      <c r="C654">
        <v>18690977</v>
      </c>
      <c r="D654" t="s">
        <v>4133</v>
      </c>
      <c r="E654" t="s">
        <v>4134</v>
      </c>
      <c r="F654" t="s">
        <v>4135</v>
      </c>
      <c r="G654" t="s">
        <v>4136</v>
      </c>
      <c r="H654" t="s">
        <v>4137</v>
      </c>
      <c r="I654">
        <v>2008</v>
      </c>
      <c r="J654" s="1">
        <v>39672</v>
      </c>
      <c r="M654" t="s">
        <v>4138</v>
      </c>
    </row>
    <row r="655" spans="1:13" hidden="1" x14ac:dyDescent="0.6">
      <c r="B655">
        <v>1</v>
      </c>
      <c r="C655">
        <v>18254344</v>
      </c>
      <c r="D655" t="s">
        <v>4162</v>
      </c>
      <c r="E655" t="s">
        <v>4163</v>
      </c>
      <c r="F655" t="s">
        <v>4164</v>
      </c>
      <c r="G655" t="s">
        <v>4165</v>
      </c>
      <c r="H655" t="s">
        <v>1777</v>
      </c>
      <c r="I655">
        <v>2008</v>
      </c>
      <c r="J655" s="1">
        <v>39486</v>
      </c>
      <c r="M655" t="s">
        <v>4166</v>
      </c>
    </row>
    <row r="656" spans="1:13" hidden="1" x14ac:dyDescent="0.6">
      <c r="B656">
        <v>1</v>
      </c>
      <c r="C656">
        <v>18772808</v>
      </c>
      <c r="D656" t="s">
        <v>4178</v>
      </c>
      <c r="E656" t="s">
        <v>4179</v>
      </c>
      <c r="F656" t="s">
        <v>4180</v>
      </c>
      <c r="G656" t="s">
        <v>4181</v>
      </c>
      <c r="H656" t="s">
        <v>1677</v>
      </c>
      <c r="I656">
        <v>2008</v>
      </c>
      <c r="J656" s="1">
        <v>39697</v>
      </c>
      <c r="M656" t="s">
        <v>4182</v>
      </c>
    </row>
    <row r="657" spans="1:13" hidden="1" x14ac:dyDescent="0.6">
      <c r="B657">
        <v>1</v>
      </c>
      <c r="C657">
        <v>18235016</v>
      </c>
      <c r="D657" t="s">
        <v>4183</v>
      </c>
      <c r="E657" t="s">
        <v>4184</v>
      </c>
      <c r="F657" t="s">
        <v>4185</v>
      </c>
      <c r="G657" t="s">
        <v>4186</v>
      </c>
      <c r="H657" t="s">
        <v>228</v>
      </c>
      <c r="I657">
        <v>2008</v>
      </c>
      <c r="J657" s="1">
        <v>39479</v>
      </c>
      <c r="M657" t="s">
        <v>4187</v>
      </c>
    </row>
    <row r="658" spans="1:13" hidden="1" x14ac:dyDescent="0.6">
      <c r="A658" t="s">
        <v>5195</v>
      </c>
      <c r="B658">
        <v>2</v>
      </c>
      <c r="C658">
        <v>18779490</v>
      </c>
      <c r="D658" t="s">
        <v>4193</v>
      </c>
      <c r="E658" t="s">
        <v>4194</v>
      </c>
      <c r="F658" t="s">
        <v>4195</v>
      </c>
      <c r="G658" t="s">
        <v>4196</v>
      </c>
      <c r="H658" t="s">
        <v>44</v>
      </c>
      <c r="I658">
        <v>2008</v>
      </c>
      <c r="J658" s="1">
        <v>39701</v>
      </c>
      <c r="K658" t="s">
        <v>4197</v>
      </c>
      <c r="L658" t="s">
        <v>4198</v>
      </c>
      <c r="M658" t="s">
        <v>4199</v>
      </c>
    </row>
    <row r="659" spans="1:13" hidden="1" x14ac:dyDescent="0.6">
      <c r="B659" t="s">
        <v>5019</v>
      </c>
      <c r="C659">
        <v>18235074</v>
      </c>
      <c r="D659" t="s">
        <v>4221</v>
      </c>
      <c r="E659" t="s">
        <v>4222</v>
      </c>
      <c r="F659" t="s">
        <v>4223</v>
      </c>
      <c r="G659" t="s">
        <v>4224</v>
      </c>
      <c r="H659" t="s">
        <v>3291</v>
      </c>
      <c r="I659">
        <v>2008</v>
      </c>
      <c r="J659" s="1">
        <v>39479</v>
      </c>
      <c r="K659" t="s">
        <v>4225</v>
      </c>
      <c r="M659" t="s">
        <v>4226</v>
      </c>
    </row>
    <row r="660" spans="1:13" hidden="1" x14ac:dyDescent="0.6">
      <c r="B660">
        <v>1</v>
      </c>
      <c r="C660">
        <v>18398360</v>
      </c>
      <c r="D660" t="s">
        <v>4236</v>
      </c>
      <c r="E660" t="s">
        <v>4237</v>
      </c>
      <c r="F660" t="s">
        <v>4238</v>
      </c>
      <c r="G660" t="s">
        <v>4239</v>
      </c>
      <c r="H660" t="s">
        <v>310</v>
      </c>
      <c r="I660">
        <v>2008</v>
      </c>
      <c r="J660" s="1">
        <v>39548</v>
      </c>
      <c r="M660" t="s">
        <v>4240</v>
      </c>
    </row>
    <row r="661" spans="1:13" hidden="1" x14ac:dyDescent="0.6">
      <c r="B661">
        <v>2</v>
      </c>
      <c r="C661">
        <v>18787486</v>
      </c>
      <c r="D661" t="s">
        <v>4295</v>
      </c>
      <c r="E661" t="s">
        <v>4296</v>
      </c>
      <c r="F661" t="s">
        <v>4297</v>
      </c>
      <c r="G661" t="s">
        <v>4298</v>
      </c>
      <c r="H661" t="s">
        <v>4299</v>
      </c>
      <c r="I661">
        <v>2008</v>
      </c>
      <c r="J661" s="1">
        <v>39704</v>
      </c>
      <c r="M661" t="s">
        <v>4300</v>
      </c>
    </row>
    <row r="662" spans="1:13" hidden="1" x14ac:dyDescent="0.6">
      <c r="B662">
        <v>1</v>
      </c>
      <c r="C662">
        <v>18303233</v>
      </c>
      <c r="D662" t="s">
        <v>4336</v>
      </c>
      <c r="E662" t="s">
        <v>4337</v>
      </c>
      <c r="F662" t="s">
        <v>4338</v>
      </c>
      <c r="G662" t="s">
        <v>4339</v>
      </c>
      <c r="H662" t="s">
        <v>580</v>
      </c>
      <c r="I662">
        <v>2008</v>
      </c>
      <c r="J662" s="1">
        <v>39506</v>
      </c>
      <c r="M662" t="s">
        <v>4340</v>
      </c>
    </row>
    <row r="663" spans="1:13" hidden="1" x14ac:dyDescent="0.6">
      <c r="B663">
        <v>1</v>
      </c>
      <c r="C663">
        <v>18538742</v>
      </c>
      <c r="D663" t="s">
        <v>4358</v>
      </c>
      <c r="E663" t="s">
        <v>4359</v>
      </c>
      <c r="F663" t="s">
        <v>4360</v>
      </c>
      <c r="G663" t="s">
        <v>4361</v>
      </c>
      <c r="H663" t="s">
        <v>39</v>
      </c>
      <c r="I663">
        <v>2008</v>
      </c>
      <c r="J663" s="1">
        <v>39609</v>
      </c>
      <c r="K663" t="s">
        <v>4362</v>
      </c>
      <c r="L663" t="s">
        <v>4363</v>
      </c>
      <c r="M663" t="s">
        <v>4364</v>
      </c>
    </row>
    <row r="664" spans="1:13" hidden="1" x14ac:dyDescent="0.6">
      <c r="B664">
        <v>1</v>
      </c>
      <c r="C664">
        <v>18502512</v>
      </c>
      <c r="D664" t="s">
        <v>4391</v>
      </c>
      <c r="E664" t="s">
        <v>4392</v>
      </c>
      <c r="F664" t="s">
        <v>4393</v>
      </c>
      <c r="G664" t="s">
        <v>4394</v>
      </c>
      <c r="H664" t="s">
        <v>77</v>
      </c>
      <c r="I664">
        <v>2008</v>
      </c>
      <c r="J664" s="1">
        <v>39595</v>
      </c>
      <c r="M664" t="s">
        <v>4395</v>
      </c>
    </row>
    <row r="665" spans="1:13" hidden="1" x14ac:dyDescent="0.6">
      <c r="B665">
        <v>1</v>
      </c>
      <c r="C665">
        <v>18597734</v>
      </c>
      <c r="D665" t="s">
        <v>4405</v>
      </c>
      <c r="E665" t="s">
        <v>4406</v>
      </c>
      <c r="F665" t="s">
        <v>4407</v>
      </c>
      <c r="G665" t="s">
        <v>4408</v>
      </c>
      <c r="H665" t="s">
        <v>3523</v>
      </c>
      <c r="I665">
        <v>2008</v>
      </c>
      <c r="J665" s="1">
        <v>39633</v>
      </c>
      <c r="K665" t="s">
        <v>4409</v>
      </c>
      <c r="M665" t="s">
        <v>4410</v>
      </c>
    </row>
    <row r="666" spans="1:13" hidden="1" x14ac:dyDescent="0.6">
      <c r="B666">
        <v>1</v>
      </c>
      <c r="C666">
        <v>18163432</v>
      </c>
      <c r="D666" t="s">
        <v>4442</v>
      </c>
      <c r="E666" t="s">
        <v>4443</v>
      </c>
      <c r="F666" t="s">
        <v>4444</v>
      </c>
      <c r="G666" t="s">
        <v>4445</v>
      </c>
      <c r="H666" t="s">
        <v>4446</v>
      </c>
      <c r="I666">
        <v>2008</v>
      </c>
      <c r="J666" s="1">
        <v>39448</v>
      </c>
      <c r="M666" t="s">
        <v>4447</v>
      </c>
    </row>
    <row r="667" spans="1:13" hidden="1" x14ac:dyDescent="0.6">
      <c r="B667">
        <v>1</v>
      </c>
      <c r="C667">
        <v>18662914</v>
      </c>
      <c r="D667" t="s">
        <v>4497</v>
      </c>
      <c r="E667" t="s">
        <v>4498</v>
      </c>
      <c r="F667" t="s">
        <v>4499</v>
      </c>
      <c r="G667" t="s">
        <v>4500</v>
      </c>
      <c r="H667" t="s">
        <v>171</v>
      </c>
      <c r="I667">
        <v>2008</v>
      </c>
      <c r="J667" s="1">
        <v>39659</v>
      </c>
      <c r="M667" t="s">
        <v>4501</v>
      </c>
    </row>
    <row r="668" spans="1:13" hidden="1" x14ac:dyDescent="0.6">
      <c r="B668">
        <v>1</v>
      </c>
      <c r="C668">
        <v>17965104</v>
      </c>
      <c r="D668" t="s">
        <v>4706</v>
      </c>
      <c r="E668" t="s">
        <v>4707</v>
      </c>
      <c r="F668" t="s">
        <v>4708</v>
      </c>
      <c r="G668" t="s">
        <v>4709</v>
      </c>
      <c r="H668" t="s">
        <v>171</v>
      </c>
      <c r="I668">
        <v>2008</v>
      </c>
      <c r="J668" s="1">
        <v>39385</v>
      </c>
      <c r="M668" t="s">
        <v>4710</v>
      </c>
    </row>
    <row r="669" spans="1:13" hidden="1" x14ac:dyDescent="0.6">
      <c r="B669">
        <v>1</v>
      </c>
      <c r="C669">
        <v>18164066</v>
      </c>
      <c r="D669" t="s">
        <v>4771</v>
      </c>
      <c r="E669" t="s">
        <v>4772</v>
      </c>
      <c r="F669" t="s">
        <v>4773</v>
      </c>
      <c r="G669" t="s">
        <v>4774</v>
      </c>
      <c r="H669" t="s">
        <v>77</v>
      </c>
      <c r="I669">
        <v>2008</v>
      </c>
      <c r="J669" s="1">
        <v>39448</v>
      </c>
      <c r="K669" t="s">
        <v>4775</v>
      </c>
      <c r="L669" t="s">
        <v>4776</v>
      </c>
      <c r="M669" t="s">
        <v>4777</v>
      </c>
    </row>
    <row r="670" spans="1:13" hidden="1" x14ac:dyDescent="0.6">
      <c r="B670">
        <v>1</v>
      </c>
      <c r="C670">
        <v>18971854</v>
      </c>
      <c r="D670" t="s">
        <v>4819</v>
      </c>
      <c r="E670" t="s">
        <v>4820</v>
      </c>
      <c r="F670" t="s">
        <v>4821</v>
      </c>
      <c r="G670" t="s">
        <v>4822</v>
      </c>
      <c r="H670" t="s">
        <v>1677</v>
      </c>
      <c r="I670">
        <v>2008</v>
      </c>
      <c r="J670" s="1">
        <v>39752</v>
      </c>
      <c r="M670" t="s">
        <v>4823</v>
      </c>
    </row>
    <row r="671" spans="1:13" hidden="1" x14ac:dyDescent="0.6">
      <c r="B671">
        <v>1</v>
      </c>
      <c r="C671">
        <v>18772178</v>
      </c>
      <c r="D671" t="s">
        <v>4824</v>
      </c>
      <c r="E671" t="s">
        <v>4825</v>
      </c>
      <c r="F671" t="s">
        <v>4826</v>
      </c>
      <c r="G671" t="s">
        <v>4827</v>
      </c>
      <c r="H671" t="s">
        <v>171</v>
      </c>
      <c r="I671">
        <v>2008</v>
      </c>
      <c r="J671" s="1">
        <v>39697</v>
      </c>
      <c r="M671" t="s">
        <v>4828</v>
      </c>
    </row>
    <row r="672" spans="1:13" hidden="1" x14ac:dyDescent="0.6">
      <c r="B672">
        <v>1</v>
      </c>
      <c r="C672">
        <v>17574675</v>
      </c>
      <c r="D672" t="s">
        <v>4853</v>
      </c>
      <c r="E672" t="s">
        <v>4854</v>
      </c>
      <c r="F672" t="s">
        <v>4855</v>
      </c>
      <c r="G672" t="s">
        <v>1884</v>
      </c>
      <c r="H672" t="s">
        <v>77</v>
      </c>
      <c r="I672">
        <v>2008</v>
      </c>
      <c r="J672" s="1">
        <v>39252</v>
      </c>
      <c r="M672" t="s">
        <v>4856</v>
      </c>
    </row>
    <row r="673" spans="1:13" hidden="1" x14ac:dyDescent="0.6">
      <c r="B673">
        <v>1</v>
      </c>
      <c r="C673">
        <v>17653552</v>
      </c>
      <c r="D673" t="s">
        <v>4997</v>
      </c>
      <c r="E673" t="s">
        <v>4998</v>
      </c>
      <c r="F673" t="s">
        <v>4999</v>
      </c>
      <c r="G673" t="s">
        <v>5000</v>
      </c>
      <c r="H673" t="s">
        <v>126</v>
      </c>
      <c r="I673">
        <v>2008</v>
      </c>
      <c r="J673" s="1">
        <v>39290</v>
      </c>
      <c r="M673" t="s">
        <v>5001</v>
      </c>
    </row>
    <row r="674" spans="1:13" hidden="1" x14ac:dyDescent="0.6">
      <c r="B674">
        <v>1</v>
      </c>
      <c r="C674">
        <v>18351536</v>
      </c>
      <c r="D674" t="s">
        <v>5014</v>
      </c>
      <c r="E674" t="s">
        <v>5015</v>
      </c>
      <c r="F674" t="s">
        <v>5016</v>
      </c>
      <c r="G674" t="s">
        <v>5017</v>
      </c>
      <c r="H674" t="s">
        <v>137</v>
      </c>
      <c r="I674">
        <v>2008</v>
      </c>
      <c r="J674" s="1">
        <v>39528</v>
      </c>
      <c r="M674" t="s">
        <v>5018</v>
      </c>
    </row>
    <row r="675" spans="1:13" hidden="1" x14ac:dyDescent="0.6">
      <c r="B675">
        <v>2</v>
      </c>
      <c r="C675">
        <v>19266466</v>
      </c>
      <c r="D675" t="s">
        <v>52</v>
      </c>
      <c r="E675" t="s">
        <v>53</v>
      </c>
      <c r="F675" t="s">
        <v>54</v>
      </c>
      <c r="G675" t="s">
        <v>55</v>
      </c>
      <c r="H675" t="s">
        <v>56</v>
      </c>
      <c r="I675">
        <v>2009</v>
      </c>
      <c r="J675" s="1">
        <v>39879</v>
      </c>
      <c r="M675" t="s">
        <v>57</v>
      </c>
    </row>
    <row r="676" spans="1:13" hidden="1" x14ac:dyDescent="0.6">
      <c r="B676">
        <v>2</v>
      </c>
      <c r="C676">
        <v>19016663</v>
      </c>
      <c r="D676" t="s">
        <v>79</v>
      </c>
      <c r="E676" t="s">
        <v>80</v>
      </c>
      <c r="F676" t="s">
        <v>81</v>
      </c>
      <c r="G676" t="s">
        <v>82</v>
      </c>
      <c r="H676" t="s">
        <v>83</v>
      </c>
      <c r="I676">
        <v>2009</v>
      </c>
      <c r="J676" s="1">
        <v>39772</v>
      </c>
      <c r="M676" t="s">
        <v>84</v>
      </c>
    </row>
    <row r="677" spans="1:13" hidden="1" x14ac:dyDescent="0.6">
      <c r="B677">
        <v>2</v>
      </c>
      <c r="C677">
        <v>18491113</v>
      </c>
      <c r="D677" t="s">
        <v>122</v>
      </c>
      <c r="E677" t="s">
        <v>123</v>
      </c>
      <c r="F677" t="s">
        <v>124</v>
      </c>
      <c r="G677" t="s">
        <v>125</v>
      </c>
      <c r="H677" t="s">
        <v>126</v>
      </c>
      <c r="I677">
        <v>2009</v>
      </c>
      <c r="J677" s="1">
        <v>39589</v>
      </c>
      <c r="M677" t="s">
        <v>127</v>
      </c>
    </row>
    <row r="678" spans="1:13" hidden="1" x14ac:dyDescent="0.6">
      <c r="B678">
        <v>2</v>
      </c>
      <c r="C678">
        <v>19296026</v>
      </c>
      <c r="D678" t="s">
        <v>205</v>
      </c>
      <c r="E678" t="s">
        <v>206</v>
      </c>
      <c r="F678" t="s">
        <v>207</v>
      </c>
      <c r="G678" t="s">
        <v>208</v>
      </c>
      <c r="H678" t="s">
        <v>209</v>
      </c>
      <c r="I678">
        <v>2009</v>
      </c>
      <c r="J678" s="1">
        <v>39892</v>
      </c>
    </row>
    <row r="679" spans="1:13" hidden="1" x14ac:dyDescent="0.6">
      <c r="A679" t="s">
        <v>13214</v>
      </c>
      <c r="B679" t="s">
        <v>13796</v>
      </c>
      <c r="C679">
        <v>19329388</v>
      </c>
      <c r="D679" t="s">
        <v>323</v>
      </c>
      <c r="E679" t="s">
        <v>13422</v>
      </c>
      <c r="F679" t="s">
        <v>324</v>
      </c>
      <c r="G679" t="s">
        <v>325</v>
      </c>
      <c r="H679" t="s">
        <v>326</v>
      </c>
      <c r="I679">
        <v>2009</v>
      </c>
      <c r="J679" s="1">
        <v>39903</v>
      </c>
    </row>
    <row r="680" spans="1:13" hidden="1" x14ac:dyDescent="0.6">
      <c r="B680">
        <v>2</v>
      </c>
      <c r="C680">
        <v>19365036</v>
      </c>
      <c r="D680" t="s">
        <v>470</v>
      </c>
      <c r="E680" t="s">
        <v>471</v>
      </c>
      <c r="F680" t="s">
        <v>472</v>
      </c>
      <c r="G680" t="s">
        <v>473</v>
      </c>
      <c r="H680" t="s">
        <v>44</v>
      </c>
      <c r="I680">
        <v>2009</v>
      </c>
      <c r="J680" s="1">
        <v>39918</v>
      </c>
      <c r="M680" t="s">
        <v>474</v>
      </c>
    </row>
    <row r="681" spans="1:13" hidden="1" x14ac:dyDescent="0.6">
      <c r="A681" t="s">
        <v>13221</v>
      </c>
      <c r="B681" t="s">
        <v>13257</v>
      </c>
      <c r="C681">
        <v>19433719</v>
      </c>
      <c r="D681" t="s">
        <v>517</v>
      </c>
      <c r="E681" t="s">
        <v>518</v>
      </c>
      <c r="F681" t="s">
        <v>519</v>
      </c>
      <c r="G681" t="s">
        <v>520</v>
      </c>
      <c r="H681" t="s">
        <v>44</v>
      </c>
      <c r="I681">
        <v>2009</v>
      </c>
      <c r="J681" s="1">
        <v>39946</v>
      </c>
      <c r="M681" t="s">
        <v>521</v>
      </c>
    </row>
    <row r="682" spans="1:13" hidden="1" x14ac:dyDescent="0.6">
      <c r="B682">
        <v>2</v>
      </c>
      <c r="C682">
        <v>18614243</v>
      </c>
      <c r="D682" t="s">
        <v>674</v>
      </c>
      <c r="E682" t="s">
        <v>675</v>
      </c>
      <c r="F682" t="s">
        <v>676</v>
      </c>
      <c r="G682" t="s">
        <v>677</v>
      </c>
      <c r="H682" t="s">
        <v>678</v>
      </c>
      <c r="I682">
        <v>2009</v>
      </c>
      <c r="J682" s="1">
        <v>39640</v>
      </c>
      <c r="M682" t="s">
        <v>679</v>
      </c>
    </row>
    <row r="683" spans="1:13" hidden="1" x14ac:dyDescent="0.6">
      <c r="B683">
        <v>2</v>
      </c>
      <c r="C683">
        <v>19815291</v>
      </c>
      <c r="D683" t="s">
        <v>701</v>
      </c>
      <c r="E683" t="s">
        <v>702</v>
      </c>
      <c r="F683" t="s">
        <v>703</v>
      </c>
      <c r="G683" t="s">
        <v>704</v>
      </c>
      <c r="H683" t="s">
        <v>77</v>
      </c>
      <c r="I683">
        <v>2009</v>
      </c>
      <c r="J683" s="1">
        <v>40096</v>
      </c>
      <c r="M683" t="s">
        <v>705</v>
      </c>
    </row>
    <row r="684" spans="1:13" hidden="1" x14ac:dyDescent="0.6">
      <c r="A684" t="s">
        <v>13226</v>
      </c>
      <c r="B684" t="s">
        <v>13798</v>
      </c>
      <c r="C684">
        <v>19874110</v>
      </c>
      <c r="D684" t="s">
        <v>882</v>
      </c>
      <c r="E684" t="s">
        <v>13423</v>
      </c>
      <c r="F684" t="s">
        <v>883</v>
      </c>
      <c r="G684" t="s">
        <v>884</v>
      </c>
      <c r="H684" t="s">
        <v>155</v>
      </c>
      <c r="I684">
        <v>2009</v>
      </c>
      <c r="J684" s="1">
        <v>40117</v>
      </c>
    </row>
    <row r="685" spans="1:13" hidden="1" x14ac:dyDescent="0.6">
      <c r="A685" t="s">
        <v>13228</v>
      </c>
      <c r="B685" t="s">
        <v>13798</v>
      </c>
      <c r="C685">
        <v>19756317</v>
      </c>
      <c r="D685" t="s">
        <v>966</v>
      </c>
      <c r="E685" t="s">
        <v>13424</v>
      </c>
      <c r="F685" t="s">
        <v>967</v>
      </c>
      <c r="G685" t="s">
        <v>968</v>
      </c>
      <c r="H685" t="s">
        <v>969</v>
      </c>
      <c r="I685">
        <v>2009</v>
      </c>
      <c r="J685" s="1">
        <v>40073</v>
      </c>
    </row>
    <row r="686" spans="1:13" hidden="1" x14ac:dyDescent="0.6">
      <c r="B686" t="s">
        <v>5135</v>
      </c>
      <c r="C686">
        <v>18566466</v>
      </c>
      <c r="D686" t="s">
        <v>991</v>
      </c>
      <c r="E686" t="s">
        <v>992</v>
      </c>
      <c r="F686" t="s">
        <v>993</v>
      </c>
      <c r="G686" t="s">
        <v>994</v>
      </c>
      <c r="H686" t="s">
        <v>228</v>
      </c>
      <c r="I686">
        <v>2009</v>
      </c>
      <c r="J686" s="1">
        <v>39620</v>
      </c>
      <c r="K686" t="s">
        <v>995</v>
      </c>
      <c r="L686" t="s">
        <v>996</v>
      </c>
      <c r="M686" t="s">
        <v>997</v>
      </c>
    </row>
    <row r="687" spans="1:13" hidden="1" x14ac:dyDescent="0.6">
      <c r="A687" t="s">
        <v>5195</v>
      </c>
      <c r="B687">
        <v>2</v>
      </c>
      <c r="C687">
        <v>19117936</v>
      </c>
      <c r="D687" t="s">
        <v>1028</v>
      </c>
      <c r="E687" t="s">
        <v>1029</v>
      </c>
      <c r="F687" t="s">
        <v>1030</v>
      </c>
      <c r="G687" t="s">
        <v>130</v>
      </c>
      <c r="H687" t="s">
        <v>228</v>
      </c>
      <c r="I687">
        <v>2009</v>
      </c>
      <c r="J687" s="1">
        <v>39815</v>
      </c>
      <c r="K687" t="s">
        <v>1031</v>
      </c>
      <c r="L687" t="s">
        <v>1032</v>
      </c>
      <c r="M687" t="s">
        <v>1033</v>
      </c>
    </row>
    <row r="688" spans="1:13" hidden="1" x14ac:dyDescent="0.6">
      <c r="B688">
        <v>1</v>
      </c>
      <c r="C688">
        <v>19901205</v>
      </c>
      <c r="D688" t="s">
        <v>1045</v>
      </c>
      <c r="E688" t="s">
        <v>1046</v>
      </c>
      <c r="F688" t="s">
        <v>1047</v>
      </c>
      <c r="G688" t="s">
        <v>1048</v>
      </c>
      <c r="H688" t="s">
        <v>44</v>
      </c>
      <c r="I688">
        <v>2009</v>
      </c>
      <c r="J688" s="1">
        <v>40128</v>
      </c>
      <c r="M688" t="s">
        <v>1049</v>
      </c>
    </row>
    <row r="689" spans="1:13" hidden="1" x14ac:dyDescent="0.6">
      <c r="B689">
        <v>2</v>
      </c>
      <c r="C689">
        <v>21141003</v>
      </c>
      <c r="D689" t="s">
        <v>1080</v>
      </c>
      <c r="E689" t="s">
        <v>1081</v>
      </c>
      <c r="F689" t="s">
        <v>1082</v>
      </c>
      <c r="G689" t="s">
        <v>1083</v>
      </c>
      <c r="H689" t="s">
        <v>1084</v>
      </c>
      <c r="I689">
        <v>2009</v>
      </c>
      <c r="J689" s="1">
        <v>40527</v>
      </c>
      <c r="M689" t="s">
        <v>1085</v>
      </c>
    </row>
    <row r="690" spans="1:13" hidden="1" x14ac:dyDescent="0.6">
      <c r="B690">
        <v>1</v>
      </c>
      <c r="C690">
        <v>19091420</v>
      </c>
      <c r="D690" t="s">
        <v>1107</v>
      </c>
      <c r="E690" t="s">
        <v>1108</v>
      </c>
      <c r="F690" t="s">
        <v>1109</v>
      </c>
      <c r="G690" t="s">
        <v>1110</v>
      </c>
      <c r="H690" t="s">
        <v>77</v>
      </c>
      <c r="I690">
        <v>2009</v>
      </c>
      <c r="J690" s="1">
        <v>39801</v>
      </c>
      <c r="K690" t="s">
        <v>1111</v>
      </c>
      <c r="L690" t="s">
        <v>1112</v>
      </c>
      <c r="M690" t="s">
        <v>1113</v>
      </c>
    </row>
    <row r="691" spans="1:13" hidden="1" x14ac:dyDescent="0.6">
      <c r="B691">
        <v>2</v>
      </c>
      <c r="C691">
        <v>19806575</v>
      </c>
      <c r="D691" t="s">
        <v>1223</v>
      </c>
      <c r="E691" t="s">
        <v>1224</v>
      </c>
      <c r="F691" t="s">
        <v>1225</v>
      </c>
      <c r="G691" t="s">
        <v>1226</v>
      </c>
      <c r="H691" t="s">
        <v>1227</v>
      </c>
      <c r="I691">
        <v>2009</v>
      </c>
      <c r="J691" s="1">
        <v>40093</v>
      </c>
      <c r="M691" t="s">
        <v>1228</v>
      </c>
    </row>
    <row r="692" spans="1:13" hidden="1" x14ac:dyDescent="0.6">
      <c r="A692" t="s">
        <v>5132</v>
      </c>
      <c r="B692" t="s">
        <v>13257</v>
      </c>
      <c r="C692">
        <v>19429580</v>
      </c>
      <c r="D692" t="s">
        <v>5131</v>
      </c>
      <c r="E692" t="s">
        <v>1242</v>
      </c>
      <c r="F692" t="s">
        <v>1243</v>
      </c>
      <c r="G692" t="s">
        <v>605</v>
      </c>
      <c r="H692" t="s">
        <v>171</v>
      </c>
      <c r="I692">
        <v>2009</v>
      </c>
      <c r="J692" s="1">
        <v>39945</v>
      </c>
      <c r="M692" t="s">
        <v>1244</v>
      </c>
    </row>
    <row r="693" spans="1:13" hidden="1" x14ac:dyDescent="0.6">
      <c r="B693" t="s">
        <v>5135</v>
      </c>
      <c r="C693">
        <v>20795460</v>
      </c>
      <c r="D693" t="s">
        <v>1266</v>
      </c>
      <c r="E693" t="s">
        <v>1267</v>
      </c>
      <c r="F693" t="s">
        <v>1268</v>
      </c>
      <c r="G693" t="s">
        <v>1269</v>
      </c>
      <c r="H693" t="s">
        <v>1270</v>
      </c>
      <c r="I693">
        <v>2009</v>
      </c>
      <c r="J693" s="1">
        <v>40418</v>
      </c>
    </row>
    <row r="694" spans="1:13" hidden="1" x14ac:dyDescent="0.6">
      <c r="B694" t="s">
        <v>5020</v>
      </c>
      <c r="C694">
        <v>19850347</v>
      </c>
      <c r="D694" t="s">
        <v>1359</v>
      </c>
      <c r="E694" t="s">
        <v>1360</v>
      </c>
      <c r="F694" t="s">
        <v>1361</v>
      </c>
      <c r="G694" t="s">
        <v>1362</v>
      </c>
      <c r="H694" t="s">
        <v>77</v>
      </c>
      <c r="I694">
        <v>2009</v>
      </c>
      <c r="J694" s="1">
        <v>40110</v>
      </c>
      <c r="K694" t="s">
        <v>1363</v>
      </c>
      <c r="L694" t="s">
        <v>1364</v>
      </c>
      <c r="M694" t="s">
        <v>1365</v>
      </c>
    </row>
    <row r="695" spans="1:13" hidden="1" x14ac:dyDescent="0.6">
      <c r="B695">
        <v>2</v>
      </c>
      <c r="C695">
        <v>18977788</v>
      </c>
      <c r="D695" t="s">
        <v>1401</v>
      </c>
      <c r="E695" t="s">
        <v>1402</v>
      </c>
      <c r="F695" t="s">
        <v>1403</v>
      </c>
      <c r="G695" t="s">
        <v>1404</v>
      </c>
      <c r="H695" t="s">
        <v>171</v>
      </c>
      <c r="I695">
        <v>2009</v>
      </c>
      <c r="J695" s="1">
        <v>39756</v>
      </c>
      <c r="K695" t="s">
        <v>1405</v>
      </c>
      <c r="M695" t="s">
        <v>1406</v>
      </c>
    </row>
    <row r="696" spans="1:13" hidden="1" x14ac:dyDescent="0.6">
      <c r="B696" t="s">
        <v>5020</v>
      </c>
      <c r="C696">
        <v>19812176</v>
      </c>
      <c r="D696" t="s">
        <v>1429</v>
      </c>
      <c r="E696" t="s">
        <v>1430</v>
      </c>
      <c r="F696" t="s">
        <v>1431</v>
      </c>
      <c r="G696" t="s">
        <v>1432</v>
      </c>
      <c r="H696" t="s">
        <v>438</v>
      </c>
      <c r="I696">
        <v>2009</v>
      </c>
      <c r="J696" s="1">
        <v>40095</v>
      </c>
      <c r="K696" t="s">
        <v>1433</v>
      </c>
      <c r="M696" t="s">
        <v>1434</v>
      </c>
    </row>
    <row r="697" spans="1:13" hidden="1" x14ac:dyDescent="0.6">
      <c r="B697">
        <v>2</v>
      </c>
      <c r="C697">
        <v>19491722</v>
      </c>
      <c r="D697" t="s">
        <v>1443</v>
      </c>
      <c r="E697" t="s">
        <v>1444</v>
      </c>
      <c r="F697" t="s">
        <v>1445</v>
      </c>
      <c r="G697" t="s">
        <v>1446</v>
      </c>
      <c r="H697" t="s">
        <v>310</v>
      </c>
      <c r="I697">
        <v>2009</v>
      </c>
      <c r="J697" s="1">
        <v>39968</v>
      </c>
      <c r="M697" t="s">
        <v>1447</v>
      </c>
    </row>
    <row r="698" spans="1:13" hidden="1" x14ac:dyDescent="0.6">
      <c r="B698">
        <v>2</v>
      </c>
      <c r="C698">
        <v>19366028</v>
      </c>
      <c r="D698" t="s">
        <v>1479</v>
      </c>
      <c r="E698" t="s">
        <v>1480</v>
      </c>
      <c r="F698" t="s">
        <v>1481</v>
      </c>
      <c r="G698" t="s">
        <v>1482</v>
      </c>
      <c r="H698" t="s">
        <v>1483</v>
      </c>
      <c r="I698">
        <v>2009</v>
      </c>
      <c r="J698" s="1">
        <v>39919</v>
      </c>
    </row>
    <row r="699" spans="1:13" hidden="1" x14ac:dyDescent="0.6">
      <c r="B699">
        <v>1</v>
      </c>
      <c r="C699">
        <v>19485292</v>
      </c>
      <c r="D699" t="s">
        <v>1773</v>
      </c>
      <c r="E699" t="s">
        <v>1774</v>
      </c>
      <c r="F699" t="s">
        <v>1775</v>
      </c>
      <c r="G699" t="s">
        <v>1776</v>
      </c>
      <c r="H699" t="s">
        <v>1777</v>
      </c>
      <c r="I699">
        <v>2009</v>
      </c>
      <c r="J699" s="1">
        <v>39967</v>
      </c>
      <c r="M699" t="s">
        <v>1778</v>
      </c>
    </row>
    <row r="700" spans="1:13" hidden="1" x14ac:dyDescent="0.6">
      <c r="B700">
        <v>2</v>
      </c>
      <c r="C700">
        <v>19395632</v>
      </c>
      <c r="D700" t="s">
        <v>1838</v>
      </c>
      <c r="E700" t="s">
        <v>1839</v>
      </c>
      <c r="F700" t="s">
        <v>1840</v>
      </c>
      <c r="G700" t="s">
        <v>1841</v>
      </c>
      <c r="H700" t="s">
        <v>171</v>
      </c>
      <c r="I700">
        <v>2009</v>
      </c>
      <c r="J700" s="1">
        <v>39931</v>
      </c>
      <c r="M700" t="s">
        <v>1842</v>
      </c>
    </row>
    <row r="701" spans="1:13" hidden="1" x14ac:dyDescent="0.6">
      <c r="B701" t="s">
        <v>5021</v>
      </c>
      <c r="C701">
        <v>19399715</v>
      </c>
      <c r="D701" t="s">
        <v>1991</v>
      </c>
      <c r="E701" t="s">
        <v>1992</v>
      </c>
      <c r="F701" t="s">
        <v>1993</v>
      </c>
      <c r="G701" t="s">
        <v>1994</v>
      </c>
      <c r="H701" t="s">
        <v>137</v>
      </c>
      <c r="I701">
        <v>2009</v>
      </c>
      <c r="J701" s="1">
        <v>39932</v>
      </c>
      <c r="M701" t="s">
        <v>1995</v>
      </c>
    </row>
    <row r="702" spans="1:13" hidden="1" x14ac:dyDescent="0.6">
      <c r="B702" t="s">
        <v>5174</v>
      </c>
      <c r="C702">
        <v>19928717</v>
      </c>
      <c r="D702" t="s">
        <v>1996</v>
      </c>
      <c r="E702" t="s">
        <v>1997</v>
      </c>
      <c r="F702" t="s">
        <v>1998</v>
      </c>
      <c r="G702" t="s">
        <v>1999</v>
      </c>
      <c r="H702" t="s">
        <v>1777</v>
      </c>
      <c r="I702">
        <v>2009</v>
      </c>
      <c r="J702" s="1">
        <v>40143</v>
      </c>
      <c r="M702" t="s">
        <v>2000</v>
      </c>
    </row>
    <row r="703" spans="1:13" hidden="1" x14ac:dyDescent="0.6">
      <c r="B703">
        <v>1</v>
      </c>
      <c r="C703">
        <v>18618760</v>
      </c>
      <c r="D703" t="s">
        <v>2095</v>
      </c>
      <c r="E703" t="s">
        <v>2096</v>
      </c>
      <c r="F703" t="s">
        <v>2097</v>
      </c>
      <c r="G703" t="s">
        <v>2098</v>
      </c>
      <c r="H703" t="s">
        <v>1002</v>
      </c>
      <c r="I703">
        <v>2009</v>
      </c>
      <c r="J703" s="1">
        <v>39641</v>
      </c>
      <c r="M703" t="s">
        <v>2099</v>
      </c>
    </row>
    <row r="704" spans="1:13" hidden="1" x14ac:dyDescent="0.6">
      <c r="B704">
        <v>2</v>
      </c>
      <c r="C704">
        <v>19791582</v>
      </c>
      <c r="D704" t="s">
        <v>2222</v>
      </c>
      <c r="E704" t="s">
        <v>2223</v>
      </c>
      <c r="F704" t="s">
        <v>2224</v>
      </c>
      <c r="G704" t="s">
        <v>2225</v>
      </c>
      <c r="H704" t="s">
        <v>2226</v>
      </c>
      <c r="I704">
        <v>2009</v>
      </c>
      <c r="J704" s="1">
        <v>40088</v>
      </c>
    </row>
    <row r="705" spans="1:13" hidden="1" x14ac:dyDescent="0.6">
      <c r="A705" t="s">
        <v>5179</v>
      </c>
      <c r="B705" t="s">
        <v>5278</v>
      </c>
      <c r="C705">
        <v>19539431</v>
      </c>
      <c r="D705" t="s">
        <v>2357</v>
      </c>
      <c r="E705" t="s">
        <v>2358</v>
      </c>
      <c r="F705" t="s">
        <v>2359</v>
      </c>
      <c r="G705" t="s">
        <v>2026</v>
      </c>
      <c r="H705" t="s">
        <v>2360</v>
      </c>
      <c r="I705">
        <v>2009</v>
      </c>
      <c r="J705" s="1">
        <v>39987</v>
      </c>
      <c r="M705" t="s">
        <v>2361</v>
      </c>
    </row>
    <row r="706" spans="1:13" hidden="1" x14ac:dyDescent="0.6">
      <c r="B706" t="s">
        <v>5020</v>
      </c>
      <c r="C706">
        <v>19554672</v>
      </c>
      <c r="D706" t="s">
        <v>2392</v>
      </c>
      <c r="E706" t="s">
        <v>2393</v>
      </c>
      <c r="F706" t="s">
        <v>2394</v>
      </c>
      <c r="G706" t="s">
        <v>983</v>
      </c>
      <c r="H706" t="s">
        <v>2395</v>
      </c>
      <c r="I706">
        <v>2009</v>
      </c>
      <c r="J706" s="1">
        <v>39990</v>
      </c>
      <c r="K706" t="s">
        <v>2396</v>
      </c>
      <c r="L706" t="s">
        <v>2397</v>
      </c>
      <c r="M706" t="s">
        <v>2398</v>
      </c>
    </row>
    <row r="707" spans="1:13" hidden="1" x14ac:dyDescent="0.6">
      <c r="B707">
        <v>1</v>
      </c>
      <c r="C707">
        <v>19455971</v>
      </c>
      <c r="D707" t="s">
        <v>2425</v>
      </c>
      <c r="E707" t="s">
        <v>1158</v>
      </c>
      <c r="F707" t="s">
        <v>2426</v>
      </c>
      <c r="G707" t="s">
        <v>1160</v>
      </c>
      <c r="H707" t="s">
        <v>2427</v>
      </c>
      <c r="I707">
        <v>2009</v>
      </c>
      <c r="J707" s="1">
        <v>39955</v>
      </c>
    </row>
    <row r="708" spans="1:13" hidden="1" x14ac:dyDescent="0.6">
      <c r="B708">
        <v>2</v>
      </c>
      <c r="C708">
        <v>19403111</v>
      </c>
      <c r="D708" t="s">
        <v>2457</v>
      </c>
      <c r="E708" t="s">
        <v>2458</v>
      </c>
      <c r="F708" t="s">
        <v>2459</v>
      </c>
      <c r="G708" t="s">
        <v>2460</v>
      </c>
      <c r="H708" t="s">
        <v>39</v>
      </c>
      <c r="I708">
        <v>2009</v>
      </c>
      <c r="J708" s="1">
        <v>39934</v>
      </c>
      <c r="M708" t="s">
        <v>2461</v>
      </c>
    </row>
    <row r="709" spans="1:13" hidden="1" x14ac:dyDescent="0.6">
      <c r="A709" t="s">
        <v>5023</v>
      </c>
      <c r="B709" t="s">
        <v>13257</v>
      </c>
      <c r="C709">
        <v>19433717</v>
      </c>
      <c r="D709" t="s">
        <v>2509</v>
      </c>
      <c r="E709" t="s">
        <v>2510</v>
      </c>
      <c r="F709" t="s">
        <v>2511</v>
      </c>
      <c r="G709" t="s">
        <v>625</v>
      </c>
      <c r="H709" t="s">
        <v>44</v>
      </c>
      <c r="I709">
        <v>2009</v>
      </c>
      <c r="J709" s="1">
        <v>39946</v>
      </c>
      <c r="M709" t="s">
        <v>2512</v>
      </c>
    </row>
    <row r="710" spans="1:13" hidden="1" x14ac:dyDescent="0.6">
      <c r="B710">
        <v>1</v>
      </c>
      <c r="C710">
        <v>19159862</v>
      </c>
      <c r="D710" t="s">
        <v>2565</v>
      </c>
      <c r="E710" t="s">
        <v>2566</v>
      </c>
      <c r="F710" t="s">
        <v>2567</v>
      </c>
      <c r="G710" t="s">
        <v>2568</v>
      </c>
      <c r="H710" t="s">
        <v>39</v>
      </c>
      <c r="I710">
        <v>2009</v>
      </c>
      <c r="J710" s="1">
        <v>39836</v>
      </c>
      <c r="M710" t="s">
        <v>2569</v>
      </c>
    </row>
    <row r="711" spans="1:13" hidden="1" x14ac:dyDescent="0.6">
      <c r="A711" t="s">
        <v>5195</v>
      </c>
      <c r="B711">
        <v>2</v>
      </c>
      <c r="C711">
        <v>19700198</v>
      </c>
      <c r="D711" t="s">
        <v>2587</v>
      </c>
      <c r="E711" t="s">
        <v>2588</v>
      </c>
      <c r="F711" t="s">
        <v>2589</v>
      </c>
      <c r="G711" t="s">
        <v>2590</v>
      </c>
      <c r="H711" t="s">
        <v>77</v>
      </c>
      <c r="I711">
        <v>2009</v>
      </c>
      <c r="J711" s="1">
        <v>40050</v>
      </c>
      <c r="K711" t="s">
        <v>2591</v>
      </c>
      <c r="L711" t="s">
        <v>2592</v>
      </c>
      <c r="M711" t="s">
        <v>2593</v>
      </c>
    </row>
    <row r="712" spans="1:13" hidden="1" x14ac:dyDescent="0.6">
      <c r="A712" t="s">
        <v>5023</v>
      </c>
      <c r="B712" t="s">
        <v>13257</v>
      </c>
      <c r="C712">
        <v>19074778</v>
      </c>
      <c r="D712" t="s">
        <v>2604</v>
      </c>
      <c r="E712" t="s">
        <v>2605</v>
      </c>
      <c r="F712" t="s">
        <v>2606</v>
      </c>
      <c r="G712" t="s">
        <v>330</v>
      </c>
      <c r="H712" t="s">
        <v>120</v>
      </c>
      <c r="I712">
        <v>2009</v>
      </c>
      <c r="J712" s="1">
        <v>39799</v>
      </c>
      <c r="K712" t="s">
        <v>2607</v>
      </c>
      <c r="M712" t="s">
        <v>2608</v>
      </c>
    </row>
    <row r="713" spans="1:13" hidden="1" x14ac:dyDescent="0.6">
      <c r="A713" t="s">
        <v>5023</v>
      </c>
      <c r="B713" t="s">
        <v>13257</v>
      </c>
      <c r="C713">
        <v>19353402</v>
      </c>
      <c r="D713" t="s">
        <v>2656</v>
      </c>
      <c r="E713" t="s">
        <v>2657</v>
      </c>
      <c r="F713" t="s">
        <v>2658</v>
      </c>
      <c r="G713" t="s">
        <v>533</v>
      </c>
      <c r="H713" t="s">
        <v>155</v>
      </c>
      <c r="I713">
        <v>2009</v>
      </c>
      <c r="J713" s="1">
        <v>39912</v>
      </c>
      <c r="M713" t="s">
        <v>2659</v>
      </c>
    </row>
    <row r="714" spans="1:13" hidden="1" x14ac:dyDescent="0.6">
      <c r="B714">
        <v>1</v>
      </c>
      <c r="C714">
        <v>19174716</v>
      </c>
      <c r="D714" t="s">
        <v>2755</v>
      </c>
      <c r="E714" t="s">
        <v>2756</v>
      </c>
      <c r="F714" t="s">
        <v>2757</v>
      </c>
      <c r="G714" t="s">
        <v>2758</v>
      </c>
      <c r="H714" t="s">
        <v>310</v>
      </c>
      <c r="I714">
        <v>2009</v>
      </c>
      <c r="J714" s="1">
        <v>39842</v>
      </c>
      <c r="M714" t="s">
        <v>2759</v>
      </c>
    </row>
    <row r="715" spans="1:13" hidden="1" x14ac:dyDescent="0.6">
      <c r="B715">
        <v>1</v>
      </c>
      <c r="C715">
        <v>20020237</v>
      </c>
      <c r="D715" t="s">
        <v>2765</v>
      </c>
      <c r="E715" t="s">
        <v>2766</v>
      </c>
      <c r="F715" t="s">
        <v>2767</v>
      </c>
      <c r="G715" t="s">
        <v>2768</v>
      </c>
      <c r="H715" t="s">
        <v>1105</v>
      </c>
      <c r="I715">
        <v>2009</v>
      </c>
      <c r="J715" s="1">
        <v>40166</v>
      </c>
      <c r="M715" t="s">
        <v>2769</v>
      </c>
    </row>
    <row r="716" spans="1:13" hidden="1" x14ac:dyDescent="0.6">
      <c r="B716">
        <v>1</v>
      </c>
      <c r="C716">
        <v>19769866</v>
      </c>
      <c r="D716" t="s">
        <v>2789</v>
      </c>
      <c r="E716" t="s">
        <v>2790</v>
      </c>
      <c r="F716" t="s">
        <v>2791</v>
      </c>
      <c r="G716" t="s">
        <v>2792</v>
      </c>
      <c r="H716" t="s">
        <v>1677</v>
      </c>
      <c r="I716">
        <v>2009</v>
      </c>
      <c r="J716" s="1">
        <v>40079</v>
      </c>
      <c r="M716" t="s">
        <v>2793</v>
      </c>
    </row>
    <row r="717" spans="1:13" hidden="1" x14ac:dyDescent="0.6">
      <c r="A717" t="s">
        <v>5144</v>
      </c>
      <c r="B717" t="s">
        <v>5135</v>
      </c>
      <c r="C717">
        <v>19273797</v>
      </c>
      <c r="D717" t="s">
        <v>2947</v>
      </c>
      <c r="E717" t="s">
        <v>2948</v>
      </c>
      <c r="F717" t="s">
        <v>2949</v>
      </c>
      <c r="G717" t="s">
        <v>2950</v>
      </c>
      <c r="H717" t="s">
        <v>44</v>
      </c>
      <c r="I717">
        <v>2009</v>
      </c>
      <c r="J717" s="1">
        <v>39883</v>
      </c>
      <c r="K717" t="s">
        <v>2951</v>
      </c>
      <c r="L717" t="s">
        <v>2952</v>
      </c>
      <c r="M717" t="s">
        <v>2953</v>
      </c>
    </row>
    <row r="718" spans="1:13" hidden="1" x14ac:dyDescent="0.6">
      <c r="B718">
        <v>1</v>
      </c>
      <c r="C718">
        <v>19763758</v>
      </c>
      <c r="D718" t="s">
        <v>2959</v>
      </c>
      <c r="E718" t="s">
        <v>2960</v>
      </c>
      <c r="F718" t="s">
        <v>2961</v>
      </c>
      <c r="G718" t="s">
        <v>2962</v>
      </c>
      <c r="H718" t="s">
        <v>1105</v>
      </c>
      <c r="I718">
        <v>2009</v>
      </c>
      <c r="J718" s="1">
        <v>40075</v>
      </c>
      <c r="M718" t="s">
        <v>2963</v>
      </c>
    </row>
    <row r="719" spans="1:13" hidden="1" x14ac:dyDescent="0.6">
      <c r="B719" t="s">
        <v>5020</v>
      </c>
      <c r="C719">
        <v>19237716</v>
      </c>
      <c r="D719" t="s">
        <v>2996</v>
      </c>
      <c r="E719" t="s">
        <v>2997</v>
      </c>
      <c r="F719" t="s">
        <v>2998</v>
      </c>
      <c r="G719" t="s">
        <v>1010</v>
      </c>
      <c r="H719" t="s">
        <v>2999</v>
      </c>
      <c r="I719">
        <v>2009</v>
      </c>
      <c r="J719" s="1">
        <v>39869</v>
      </c>
      <c r="K719" t="s">
        <v>3000</v>
      </c>
      <c r="L719" t="s">
        <v>3001</v>
      </c>
      <c r="M719" t="s">
        <v>3002</v>
      </c>
    </row>
    <row r="720" spans="1:13" hidden="1" x14ac:dyDescent="0.6">
      <c r="B720">
        <v>2</v>
      </c>
      <c r="C720">
        <v>19433718</v>
      </c>
      <c r="D720" t="s">
        <v>3008</v>
      </c>
      <c r="E720" t="s">
        <v>3009</v>
      </c>
      <c r="F720" t="s">
        <v>3010</v>
      </c>
      <c r="G720" t="s">
        <v>3011</v>
      </c>
      <c r="H720" t="s">
        <v>44</v>
      </c>
      <c r="I720">
        <v>2009</v>
      </c>
      <c r="J720" s="1">
        <v>39946</v>
      </c>
      <c r="K720" t="s">
        <v>3012</v>
      </c>
      <c r="L720" t="s">
        <v>3013</v>
      </c>
      <c r="M720" t="s">
        <v>3014</v>
      </c>
    </row>
    <row r="721" spans="1:13" hidden="1" x14ac:dyDescent="0.6">
      <c r="B721">
        <v>1</v>
      </c>
      <c r="C721">
        <v>19327744</v>
      </c>
      <c r="D721" t="s">
        <v>3015</v>
      </c>
      <c r="E721" t="s">
        <v>3016</v>
      </c>
      <c r="F721" t="s">
        <v>3017</v>
      </c>
      <c r="G721" t="s">
        <v>3018</v>
      </c>
      <c r="H721" t="s">
        <v>39</v>
      </c>
      <c r="I721">
        <v>2009</v>
      </c>
      <c r="J721" s="1">
        <v>39903</v>
      </c>
      <c r="M721" t="s">
        <v>3019</v>
      </c>
    </row>
    <row r="722" spans="1:13" hidden="1" x14ac:dyDescent="0.6">
      <c r="B722" t="s">
        <v>5020</v>
      </c>
      <c r="C722">
        <v>19815293</v>
      </c>
      <c r="D722" t="s">
        <v>3046</v>
      </c>
      <c r="E722" t="s">
        <v>3047</v>
      </c>
      <c r="F722" t="s">
        <v>3048</v>
      </c>
      <c r="G722" t="s">
        <v>1010</v>
      </c>
      <c r="H722" t="s">
        <v>77</v>
      </c>
      <c r="I722">
        <v>2009</v>
      </c>
      <c r="J722" s="1">
        <v>40096</v>
      </c>
      <c r="K722" t="s">
        <v>3049</v>
      </c>
      <c r="L722" t="s">
        <v>3050</v>
      </c>
      <c r="M722" t="s">
        <v>3051</v>
      </c>
    </row>
    <row r="723" spans="1:13" hidden="1" x14ac:dyDescent="0.6">
      <c r="B723" t="s">
        <v>5020</v>
      </c>
      <c r="C723">
        <v>19728932</v>
      </c>
      <c r="D723" t="s">
        <v>3063</v>
      </c>
      <c r="E723" t="s">
        <v>3064</v>
      </c>
      <c r="F723" t="s">
        <v>3065</v>
      </c>
      <c r="G723" t="s">
        <v>3066</v>
      </c>
      <c r="H723" t="s">
        <v>3067</v>
      </c>
      <c r="I723">
        <v>2009</v>
      </c>
      <c r="J723" s="1">
        <v>40061</v>
      </c>
      <c r="K723" t="s">
        <v>3068</v>
      </c>
      <c r="M723" t="s">
        <v>3069</v>
      </c>
    </row>
    <row r="724" spans="1:13" hidden="1" x14ac:dyDescent="0.6">
      <c r="B724" t="s">
        <v>5021</v>
      </c>
      <c r="C724">
        <v>19437313</v>
      </c>
      <c r="D724" t="s">
        <v>3082</v>
      </c>
      <c r="E724" t="s">
        <v>3083</v>
      </c>
      <c r="F724" t="s">
        <v>3084</v>
      </c>
      <c r="G724" t="s">
        <v>3085</v>
      </c>
      <c r="H724" t="s">
        <v>155</v>
      </c>
      <c r="I724">
        <v>2009</v>
      </c>
      <c r="J724" s="1">
        <v>39947</v>
      </c>
      <c r="M724" t="s">
        <v>3086</v>
      </c>
    </row>
    <row r="725" spans="1:13" hidden="1" x14ac:dyDescent="0.6">
      <c r="B725">
        <v>2</v>
      </c>
      <c r="C725">
        <v>19847608</v>
      </c>
      <c r="D725" t="s">
        <v>3108</v>
      </c>
      <c r="E725" t="s">
        <v>3109</v>
      </c>
      <c r="F725" t="s">
        <v>3110</v>
      </c>
      <c r="G725" t="s">
        <v>3111</v>
      </c>
      <c r="H725" t="s">
        <v>1105</v>
      </c>
      <c r="I725">
        <v>2009</v>
      </c>
      <c r="J725" s="1">
        <v>40109</v>
      </c>
      <c r="M725" t="s">
        <v>3112</v>
      </c>
    </row>
    <row r="726" spans="1:13" hidden="1" x14ac:dyDescent="0.6">
      <c r="A726" t="s">
        <v>5195</v>
      </c>
      <c r="B726">
        <v>2</v>
      </c>
      <c r="C726">
        <v>19752423</v>
      </c>
      <c r="D726" t="s">
        <v>3130</v>
      </c>
      <c r="E726" t="s">
        <v>3131</v>
      </c>
      <c r="F726" t="s">
        <v>3132</v>
      </c>
      <c r="G726" t="s">
        <v>1846</v>
      </c>
      <c r="H726" t="s">
        <v>44</v>
      </c>
      <c r="I726">
        <v>2009</v>
      </c>
      <c r="J726" s="1">
        <v>40072</v>
      </c>
      <c r="M726" t="s">
        <v>3133</v>
      </c>
    </row>
    <row r="727" spans="1:13" hidden="1" x14ac:dyDescent="0.6">
      <c r="B727">
        <v>2</v>
      </c>
      <c r="C727">
        <v>19118805</v>
      </c>
      <c r="D727" t="s">
        <v>3218</v>
      </c>
      <c r="E727" t="s">
        <v>3219</v>
      </c>
      <c r="F727" t="s">
        <v>3220</v>
      </c>
      <c r="G727" t="s">
        <v>983</v>
      </c>
      <c r="H727" t="s">
        <v>3221</v>
      </c>
      <c r="I727">
        <v>2009</v>
      </c>
      <c r="J727" s="1">
        <v>39816</v>
      </c>
      <c r="K727" t="s">
        <v>3222</v>
      </c>
      <c r="L727" t="s">
        <v>3223</v>
      </c>
      <c r="M727" t="s">
        <v>3224</v>
      </c>
    </row>
    <row r="728" spans="1:13" hidden="1" x14ac:dyDescent="0.6">
      <c r="B728">
        <v>1</v>
      </c>
      <c r="C728">
        <v>19516114</v>
      </c>
      <c r="D728" t="s">
        <v>3240</v>
      </c>
      <c r="E728" t="s">
        <v>3241</v>
      </c>
      <c r="F728" t="s">
        <v>3242</v>
      </c>
      <c r="G728" t="s">
        <v>2590</v>
      </c>
      <c r="H728" t="s">
        <v>310</v>
      </c>
      <c r="I728">
        <v>2009</v>
      </c>
      <c r="J728" s="1">
        <v>39976</v>
      </c>
      <c r="K728" t="s">
        <v>3243</v>
      </c>
      <c r="L728" t="s">
        <v>3244</v>
      </c>
      <c r="M728" t="s">
        <v>3245</v>
      </c>
    </row>
    <row r="729" spans="1:13" hidden="1" x14ac:dyDescent="0.6">
      <c r="B729">
        <v>2</v>
      </c>
      <c r="C729">
        <v>19092728</v>
      </c>
      <c r="D729" t="s">
        <v>3266</v>
      </c>
      <c r="E729" t="s">
        <v>3267</v>
      </c>
      <c r="F729" t="s">
        <v>3268</v>
      </c>
      <c r="G729" t="s">
        <v>3269</v>
      </c>
      <c r="H729" t="s">
        <v>310</v>
      </c>
      <c r="I729">
        <v>2009</v>
      </c>
      <c r="J729" s="1">
        <v>39801</v>
      </c>
      <c r="M729" t="s">
        <v>3270</v>
      </c>
    </row>
    <row r="730" spans="1:13" hidden="1" x14ac:dyDescent="0.6">
      <c r="B730">
        <v>1</v>
      </c>
      <c r="C730">
        <v>17975562</v>
      </c>
      <c r="D730" t="s">
        <v>3276</v>
      </c>
      <c r="E730" t="s">
        <v>3277</v>
      </c>
      <c r="F730" t="s">
        <v>3278</v>
      </c>
      <c r="G730" t="s">
        <v>3279</v>
      </c>
      <c r="H730" t="s">
        <v>615</v>
      </c>
      <c r="I730">
        <v>2009</v>
      </c>
      <c r="J730" s="1">
        <v>39389</v>
      </c>
      <c r="M730" t="s">
        <v>3280</v>
      </c>
    </row>
    <row r="731" spans="1:13" hidden="1" x14ac:dyDescent="0.6">
      <c r="A731" t="s">
        <v>5211</v>
      </c>
      <c r="B731" t="s">
        <v>5135</v>
      </c>
      <c r="C731">
        <v>19592102</v>
      </c>
      <c r="D731" t="s">
        <v>5210</v>
      </c>
      <c r="E731" t="s">
        <v>3459</v>
      </c>
      <c r="F731" t="s">
        <v>3460</v>
      </c>
      <c r="G731" t="s">
        <v>629</v>
      </c>
      <c r="H731" t="s">
        <v>77</v>
      </c>
      <c r="I731">
        <v>2009</v>
      </c>
      <c r="J731" s="1">
        <v>40008</v>
      </c>
      <c r="K731" t="s">
        <v>3461</v>
      </c>
      <c r="L731" t="s">
        <v>3462</v>
      </c>
      <c r="M731" t="s">
        <v>3463</v>
      </c>
    </row>
    <row r="732" spans="1:13" hidden="1" x14ac:dyDescent="0.6">
      <c r="A732" t="s">
        <v>5195</v>
      </c>
      <c r="B732">
        <v>2</v>
      </c>
      <c r="C732">
        <v>19901214</v>
      </c>
      <c r="D732" t="s">
        <v>3665</v>
      </c>
      <c r="E732" t="s">
        <v>3666</v>
      </c>
      <c r="F732" t="s">
        <v>3667</v>
      </c>
      <c r="G732" t="s">
        <v>3668</v>
      </c>
      <c r="H732" t="s">
        <v>44</v>
      </c>
      <c r="I732">
        <v>2009</v>
      </c>
      <c r="J732" s="1">
        <v>40128</v>
      </c>
      <c r="K732" t="s">
        <v>3669</v>
      </c>
      <c r="L732" t="s">
        <v>3670</v>
      </c>
      <c r="M732" t="s">
        <v>3671</v>
      </c>
    </row>
    <row r="733" spans="1:13" hidden="1" x14ac:dyDescent="0.6">
      <c r="B733">
        <v>1</v>
      </c>
      <c r="C733">
        <v>19352682</v>
      </c>
      <c r="D733" t="s">
        <v>3948</v>
      </c>
      <c r="E733" t="s">
        <v>3949</v>
      </c>
      <c r="F733" t="s">
        <v>3950</v>
      </c>
      <c r="G733" t="s">
        <v>3951</v>
      </c>
      <c r="H733" t="s">
        <v>3952</v>
      </c>
      <c r="I733">
        <v>2009</v>
      </c>
      <c r="J733" s="1">
        <v>39912</v>
      </c>
      <c r="M733" t="s">
        <v>3953</v>
      </c>
    </row>
    <row r="734" spans="1:13" hidden="1" x14ac:dyDescent="0.6">
      <c r="A734" t="s">
        <v>5047</v>
      </c>
      <c r="B734">
        <v>1</v>
      </c>
      <c r="C734">
        <v>19168221</v>
      </c>
      <c r="D734" t="s">
        <v>3972</v>
      </c>
      <c r="E734" t="s">
        <v>3973</v>
      </c>
      <c r="F734" t="s">
        <v>3974</v>
      </c>
      <c r="G734" t="s">
        <v>2935</v>
      </c>
      <c r="H734" t="s">
        <v>77</v>
      </c>
      <c r="I734">
        <v>2009</v>
      </c>
      <c r="J734" s="1">
        <v>39840</v>
      </c>
      <c r="M734" t="s">
        <v>3975</v>
      </c>
    </row>
    <row r="735" spans="1:13" hidden="1" x14ac:dyDescent="0.6">
      <c r="B735">
        <v>1</v>
      </c>
      <c r="C735">
        <v>19898178</v>
      </c>
      <c r="D735" t="s">
        <v>4188</v>
      </c>
      <c r="E735" t="s">
        <v>4189</v>
      </c>
      <c r="F735" t="s">
        <v>4190</v>
      </c>
      <c r="G735" t="s">
        <v>4191</v>
      </c>
      <c r="H735" t="s">
        <v>310</v>
      </c>
      <c r="I735">
        <v>2009</v>
      </c>
      <c r="J735" s="1">
        <v>40127</v>
      </c>
      <c r="M735" t="s">
        <v>4192</v>
      </c>
    </row>
    <row r="736" spans="1:13" hidden="1" x14ac:dyDescent="0.6">
      <c r="A736" t="s">
        <v>5195</v>
      </c>
      <c r="B736" t="s">
        <v>5021</v>
      </c>
      <c r="C736">
        <v>19410952</v>
      </c>
      <c r="D736" t="s">
        <v>4301</v>
      </c>
      <c r="E736" t="s">
        <v>1632</v>
      </c>
      <c r="F736" t="s">
        <v>4302</v>
      </c>
      <c r="G736" t="s">
        <v>1303</v>
      </c>
      <c r="H736" t="s">
        <v>77</v>
      </c>
      <c r="I736">
        <v>2009</v>
      </c>
      <c r="J736" s="1">
        <v>39938</v>
      </c>
      <c r="K736" t="s">
        <v>4303</v>
      </c>
      <c r="L736" t="s">
        <v>4304</v>
      </c>
      <c r="M736" t="s">
        <v>4305</v>
      </c>
    </row>
    <row r="737" spans="1:13" hidden="1" x14ac:dyDescent="0.6">
      <c r="B737">
        <v>1</v>
      </c>
      <c r="C737">
        <v>19916149</v>
      </c>
      <c r="D737" t="s">
        <v>4322</v>
      </c>
      <c r="E737" t="s">
        <v>4323</v>
      </c>
      <c r="F737" t="s">
        <v>4324</v>
      </c>
      <c r="G737" t="s">
        <v>4325</v>
      </c>
      <c r="H737" t="s">
        <v>137</v>
      </c>
      <c r="I737">
        <v>2009</v>
      </c>
      <c r="J737" s="1">
        <v>40134</v>
      </c>
      <c r="M737" t="s">
        <v>4326</v>
      </c>
    </row>
    <row r="738" spans="1:13" hidden="1" x14ac:dyDescent="0.6">
      <c r="B738">
        <v>1</v>
      </c>
      <c r="C738">
        <v>19643495</v>
      </c>
      <c r="D738" t="s">
        <v>4376</v>
      </c>
      <c r="E738" t="s">
        <v>4377</v>
      </c>
      <c r="F738" t="s">
        <v>4378</v>
      </c>
      <c r="G738" t="s">
        <v>4379</v>
      </c>
      <c r="H738" t="s">
        <v>77</v>
      </c>
      <c r="I738">
        <v>2009</v>
      </c>
      <c r="J738" s="1">
        <v>40026</v>
      </c>
      <c r="M738" t="s">
        <v>4380</v>
      </c>
    </row>
    <row r="739" spans="1:13" hidden="1" x14ac:dyDescent="0.6">
      <c r="B739">
        <v>1</v>
      </c>
      <c r="C739">
        <v>19304584</v>
      </c>
      <c r="D739" t="s">
        <v>4425</v>
      </c>
      <c r="E739" t="s">
        <v>4426</v>
      </c>
      <c r="F739" t="s">
        <v>4427</v>
      </c>
      <c r="G739" t="s">
        <v>4428</v>
      </c>
      <c r="H739" t="s">
        <v>171</v>
      </c>
      <c r="I739">
        <v>2009</v>
      </c>
      <c r="J739" s="1">
        <v>39896</v>
      </c>
      <c r="M739" t="s">
        <v>4429</v>
      </c>
    </row>
    <row r="740" spans="1:13" hidden="1" x14ac:dyDescent="0.6">
      <c r="B740">
        <v>1</v>
      </c>
      <c r="C740">
        <v>20137420</v>
      </c>
      <c r="D740" t="s">
        <v>4525</v>
      </c>
      <c r="E740" t="s">
        <v>4526</v>
      </c>
      <c r="F740" t="s">
        <v>4527</v>
      </c>
      <c r="G740" t="s">
        <v>4528</v>
      </c>
      <c r="H740" t="s">
        <v>1893</v>
      </c>
      <c r="I740">
        <v>2009</v>
      </c>
      <c r="J740" s="1">
        <v>40218</v>
      </c>
    </row>
    <row r="741" spans="1:13" hidden="1" x14ac:dyDescent="0.6">
      <c r="B741">
        <v>1</v>
      </c>
      <c r="C741">
        <v>18937820</v>
      </c>
      <c r="D741" t="s">
        <v>4566</v>
      </c>
      <c r="E741" t="s">
        <v>4567</v>
      </c>
      <c r="F741" t="s">
        <v>4568</v>
      </c>
      <c r="G741" t="s">
        <v>2257</v>
      </c>
      <c r="H741" t="s">
        <v>83</v>
      </c>
      <c r="I741">
        <v>2009</v>
      </c>
      <c r="J741" s="1">
        <v>39743</v>
      </c>
      <c r="M741" t="s">
        <v>4569</v>
      </c>
    </row>
    <row r="742" spans="1:13" hidden="1" x14ac:dyDescent="0.6">
      <c r="B742">
        <v>1</v>
      </c>
      <c r="C742">
        <v>19485295</v>
      </c>
      <c r="D742" t="s">
        <v>4575</v>
      </c>
      <c r="E742" t="s">
        <v>4576</v>
      </c>
      <c r="F742" t="s">
        <v>4577</v>
      </c>
      <c r="G742" t="s">
        <v>4578</v>
      </c>
      <c r="H742" t="s">
        <v>1777</v>
      </c>
      <c r="I742">
        <v>2009</v>
      </c>
      <c r="J742" s="1">
        <v>39967</v>
      </c>
      <c r="M742" t="s">
        <v>4579</v>
      </c>
    </row>
    <row r="743" spans="1:13" hidden="1" x14ac:dyDescent="0.6">
      <c r="B743">
        <v>1</v>
      </c>
      <c r="C743">
        <v>19900237</v>
      </c>
      <c r="D743" t="s">
        <v>4635</v>
      </c>
      <c r="E743" t="s">
        <v>4636</v>
      </c>
      <c r="F743" t="s">
        <v>4637</v>
      </c>
      <c r="G743" t="s">
        <v>4638</v>
      </c>
      <c r="H743" t="s">
        <v>4143</v>
      </c>
      <c r="I743">
        <v>2009</v>
      </c>
      <c r="J743" s="1">
        <v>40128</v>
      </c>
      <c r="M743" t="s">
        <v>4639</v>
      </c>
    </row>
    <row r="744" spans="1:13" hidden="1" x14ac:dyDescent="0.6">
      <c r="B744">
        <v>1</v>
      </c>
      <c r="C744">
        <v>19594565</v>
      </c>
      <c r="D744" t="s">
        <v>4715</v>
      </c>
      <c r="E744" t="s">
        <v>4716</v>
      </c>
      <c r="F744" t="s">
        <v>4717</v>
      </c>
      <c r="G744" t="s">
        <v>4718</v>
      </c>
      <c r="H744" t="s">
        <v>386</v>
      </c>
      <c r="I744">
        <v>2009</v>
      </c>
      <c r="J744" s="1">
        <v>40009</v>
      </c>
      <c r="M744" t="s">
        <v>4719</v>
      </c>
    </row>
    <row r="745" spans="1:13" hidden="1" x14ac:dyDescent="0.6">
      <c r="B745">
        <v>1</v>
      </c>
      <c r="C745">
        <v>19854540</v>
      </c>
      <c r="D745" t="s">
        <v>4778</v>
      </c>
      <c r="E745" t="s">
        <v>4779</v>
      </c>
      <c r="F745" t="s">
        <v>4780</v>
      </c>
      <c r="G745" t="s">
        <v>4781</v>
      </c>
      <c r="H745" t="s">
        <v>1677</v>
      </c>
      <c r="I745">
        <v>2009</v>
      </c>
      <c r="J745" s="1">
        <v>40113</v>
      </c>
      <c r="M745" t="s">
        <v>4782</v>
      </c>
    </row>
    <row r="746" spans="1:13" hidden="1" x14ac:dyDescent="0.6">
      <c r="B746">
        <v>1</v>
      </c>
      <c r="C746">
        <v>19606168</v>
      </c>
      <c r="D746" t="s">
        <v>4918</v>
      </c>
      <c r="E746" t="s">
        <v>4919</v>
      </c>
      <c r="F746" t="s">
        <v>4920</v>
      </c>
      <c r="G746" t="s">
        <v>4921</v>
      </c>
      <c r="H746" t="s">
        <v>1349</v>
      </c>
      <c r="I746">
        <v>2009</v>
      </c>
      <c r="J746" s="1">
        <v>40011</v>
      </c>
      <c r="M746" t="s">
        <v>4922</v>
      </c>
    </row>
    <row r="747" spans="1:13" hidden="1" x14ac:dyDescent="0.6">
      <c r="B747">
        <v>1</v>
      </c>
      <c r="C747">
        <v>19486799</v>
      </c>
      <c r="D747" t="s">
        <v>4954</v>
      </c>
      <c r="E747" t="s">
        <v>4955</v>
      </c>
      <c r="F747" t="s">
        <v>4956</v>
      </c>
      <c r="G747" t="s">
        <v>4957</v>
      </c>
      <c r="H747" t="s">
        <v>77</v>
      </c>
      <c r="I747">
        <v>2009</v>
      </c>
      <c r="J747" s="1">
        <v>39967</v>
      </c>
      <c r="M747" t="s">
        <v>4958</v>
      </c>
    </row>
    <row r="748" spans="1:13" hidden="1" x14ac:dyDescent="0.6">
      <c r="B748">
        <v>1</v>
      </c>
      <c r="C748">
        <v>19934815</v>
      </c>
      <c r="D748" t="s">
        <v>4970</v>
      </c>
      <c r="E748" t="s">
        <v>4971</v>
      </c>
      <c r="F748" t="s">
        <v>4972</v>
      </c>
      <c r="G748" t="s">
        <v>4973</v>
      </c>
      <c r="H748" t="s">
        <v>310</v>
      </c>
      <c r="I748">
        <v>2009</v>
      </c>
      <c r="J748" s="1">
        <v>40143</v>
      </c>
      <c r="M748" t="s">
        <v>4974</v>
      </c>
    </row>
    <row r="749" spans="1:13" hidden="1" x14ac:dyDescent="0.6">
      <c r="B749">
        <v>1</v>
      </c>
      <c r="C749">
        <v>20008710</v>
      </c>
      <c r="D749" t="s">
        <v>5002</v>
      </c>
      <c r="E749" t="s">
        <v>5003</v>
      </c>
      <c r="F749" t="s">
        <v>5004</v>
      </c>
      <c r="G749" t="s">
        <v>5005</v>
      </c>
      <c r="H749" t="s">
        <v>44</v>
      </c>
      <c r="I749">
        <v>2009</v>
      </c>
      <c r="J749" s="1">
        <v>40164</v>
      </c>
      <c r="K749" t="s">
        <v>5006</v>
      </c>
      <c r="L749" t="s">
        <v>5007</v>
      </c>
      <c r="M749" t="s">
        <v>5008</v>
      </c>
    </row>
    <row r="750" spans="1:13" hidden="1" x14ac:dyDescent="0.6">
      <c r="B750">
        <v>2</v>
      </c>
      <c r="C750">
        <v>20696800</v>
      </c>
      <c r="D750" t="s">
        <v>10</v>
      </c>
      <c r="E750" t="s">
        <v>29</v>
      </c>
      <c r="F750" t="s">
        <v>30</v>
      </c>
      <c r="G750" t="s">
        <v>31</v>
      </c>
      <c r="H750" t="s">
        <v>32</v>
      </c>
      <c r="I750">
        <v>2010</v>
      </c>
      <c r="J750" s="1">
        <v>40401</v>
      </c>
      <c r="K750" t="s">
        <v>33</v>
      </c>
      <c r="M750" t="s">
        <v>34</v>
      </c>
    </row>
    <row r="751" spans="1:13" hidden="1" x14ac:dyDescent="0.6">
      <c r="B751">
        <v>2</v>
      </c>
      <c r="C751">
        <v>20110127</v>
      </c>
      <c r="D751" t="s">
        <v>73</v>
      </c>
      <c r="E751" t="s">
        <v>74</v>
      </c>
      <c r="F751" t="s">
        <v>75</v>
      </c>
      <c r="G751" t="s">
        <v>76</v>
      </c>
      <c r="H751" t="s">
        <v>77</v>
      </c>
      <c r="I751">
        <v>2010</v>
      </c>
      <c r="J751" s="1">
        <v>40208</v>
      </c>
      <c r="M751" t="s">
        <v>78</v>
      </c>
    </row>
    <row r="752" spans="1:13" x14ac:dyDescent="0.6">
      <c r="A752" t="s">
        <v>5108</v>
      </c>
      <c r="B752" t="s">
        <v>13262</v>
      </c>
      <c r="C752" s="3">
        <v>20547953</v>
      </c>
      <c r="D752" t="s">
        <v>189</v>
      </c>
      <c r="E752" t="s">
        <v>13425</v>
      </c>
      <c r="F752" t="s">
        <v>190</v>
      </c>
      <c r="G752" t="s">
        <v>38</v>
      </c>
      <c r="H752" t="s">
        <v>44</v>
      </c>
      <c r="I752">
        <v>2010</v>
      </c>
      <c r="J752" s="1">
        <v>40345</v>
      </c>
      <c r="K752" t="s">
        <v>191</v>
      </c>
      <c r="L752" t="s">
        <v>192</v>
      </c>
      <c r="M752" t="s">
        <v>193</v>
      </c>
    </row>
    <row r="753" spans="1:13" hidden="1" x14ac:dyDescent="0.6">
      <c r="B753">
        <v>2</v>
      </c>
      <c r="C753">
        <v>20150546</v>
      </c>
      <c r="D753" t="s">
        <v>210</v>
      </c>
      <c r="E753" t="s">
        <v>211</v>
      </c>
      <c r="F753" t="s">
        <v>212</v>
      </c>
      <c r="G753" t="s">
        <v>213</v>
      </c>
      <c r="H753" t="s">
        <v>214</v>
      </c>
      <c r="I753">
        <v>2010</v>
      </c>
      <c r="J753" s="1">
        <v>40222</v>
      </c>
      <c r="M753" t="s">
        <v>215</v>
      </c>
    </row>
    <row r="754" spans="1:13" x14ac:dyDescent="0.6">
      <c r="A754" t="s">
        <v>5045</v>
      </c>
      <c r="B754">
        <v>4</v>
      </c>
      <c r="C754" s="2">
        <v>19696177</v>
      </c>
      <c r="D754" t="s">
        <v>5043</v>
      </c>
      <c r="E754" t="s">
        <v>13427</v>
      </c>
      <c r="F754" t="s">
        <v>226</v>
      </c>
      <c r="G754" t="s">
        <v>227</v>
      </c>
      <c r="H754" t="s">
        <v>228</v>
      </c>
      <c r="I754">
        <v>2010</v>
      </c>
      <c r="J754" s="1">
        <v>40047</v>
      </c>
      <c r="K754" t="s">
        <v>229</v>
      </c>
      <c r="M754" t="s">
        <v>230</v>
      </c>
    </row>
    <row r="755" spans="1:13" x14ac:dyDescent="0.6">
      <c r="A755" t="s">
        <v>5050</v>
      </c>
      <c r="B755" t="s">
        <v>13263</v>
      </c>
      <c r="C755" s="2">
        <v>20399926</v>
      </c>
      <c r="D755" t="s">
        <v>5052</v>
      </c>
      <c r="E755" t="s">
        <v>13429</v>
      </c>
      <c r="F755" t="s">
        <v>299</v>
      </c>
      <c r="G755" t="s">
        <v>300</v>
      </c>
      <c r="H755" t="s">
        <v>39</v>
      </c>
      <c r="I755">
        <v>2010</v>
      </c>
      <c r="J755" s="1">
        <v>40288</v>
      </c>
      <c r="K755" t="s">
        <v>301</v>
      </c>
      <c r="L755" t="s">
        <v>302</v>
      </c>
      <c r="M755" t="s">
        <v>303</v>
      </c>
    </row>
    <row r="756" spans="1:13" hidden="1" x14ac:dyDescent="0.6">
      <c r="B756">
        <v>2</v>
      </c>
      <c r="C756">
        <v>20472293</v>
      </c>
      <c r="D756" t="s">
        <v>501</v>
      </c>
      <c r="E756" t="s">
        <v>502</v>
      </c>
      <c r="F756" t="s">
        <v>503</v>
      </c>
      <c r="G756" t="s">
        <v>504</v>
      </c>
      <c r="H756" t="s">
        <v>77</v>
      </c>
      <c r="I756">
        <v>2010</v>
      </c>
      <c r="J756" s="1">
        <v>40316</v>
      </c>
      <c r="M756" t="s">
        <v>505</v>
      </c>
    </row>
    <row r="757" spans="1:13" hidden="1" x14ac:dyDescent="0.6">
      <c r="B757">
        <v>2</v>
      </c>
      <c r="C757">
        <v>21302701</v>
      </c>
      <c r="D757" t="s">
        <v>536</v>
      </c>
      <c r="E757" t="s">
        <v>537</v>
      </c>
      <c r="F757" t="s">
        <v>538</v>
      </c>
      <c r="G757" t="s">
        <v>539</v>
      </c>
      <c r="H757" t="s">
        <v>540</v>
      </c>
      <c r="I757">
        <v>2010</v>
      </c>
      <c r="J757" s="1">
        <v>40584</v>
      </c>
    </row>
    <row r="758" spans="1:13" hidden="1" x14ac:dyDescent="0.6">
      <c r="B758">
        <v>2</v>
      </c>
      <c r="C758">
        <v>20576774</v>
      </c>
      <c r="D758" t="s">
        <v>541</v>
      </c>
      <c r="E758" t="s">
        <v>542</v>
      </c>
      <c r="F758" t="s">
        <v>543</v>
      </c>
      <c r="G758" t="s">
        <v>544</v>
      </c>
      <c r="H758" t="s">
        <v>171</v>
      </c>
      <c r="I758">
        <v>2010</v>
      </c>
      <c r="J758" s="1">
        <v>40355</v>
      </c>
      <c r="M758" t="s">
        <v>545</v>
      </c>
    </row>
    <row r="759" spans="1:13" hidden="1" x14ac:dyDescent="0.6">
      <c r="A759" t="s">
        <v>5030</v>
      </c>
      <c r="B759" t="s">
        <v>13257</v>
      </c>
      <c r="C759">
        <v>19933187</v>
      </c>
      <c r="D759" t="s">
        <v>5105</v>
      </c>
      <c r="E759" t="s">
        <v>636</v>
      </c>
      <c r="F759" t="s">
        <v>637</v>
      </c>
      <c r="G759" t="s">
        <v>638</v>
      </c>
      <c r="H759" t="s">
        <v>228</v>
      </c>
      <c r="I759">
        <v>2010</v>
      </c>
      <c r="J759" s="1">
        <v>40143</v>
      </c>
      <c r="M759" t="s">
        <v>639</v>
      </c>
    </row>
    <row r="760" spans="1:13" x14ac:dyDescent="0.6">
      <c r="A760" t="s">
        <v>13247</v>
      </c>
      <c r="B760">
        <v>4</v>
      </c>
      <c r="C760" s="2">
        <v>20630597</v>
      </c>
      <c r="D760" t="s">
        <v>823</v>
      </c>
      <c r="E760" t="s">
        <v>13431</v>
      </c>
      <c r="F760" t="s">
        <v>824</v>
      </c>
      <c r="G760" t="s">
        <v>825</v>
      </c>
      <c r="H760" t="s">
        <v>77</v>
      </c>
      <c r="I760">
        <v>2010</v>
      </c>
      <c r="J760" s="1">
        <v>40375</v>
      </c>
      <c r="K760" t="s">
        <v>826</v>
      </c>
      <c r="L760" t="s">
        <v>827</v>
      </c>
      <c r="M760" t="s">
        <v>828</v>
      </c>
    </row>
    <row r="761" spans="1:13" hidden="1" x14ac:dyDescent="0.6">
      <c r="B761">
        <v>2</v>
      </c>
      <c r="C761">
        <v>21117364</v>
      </c>
      <c r="D761" t="s">
        <v>836</v>
      </c>
      <c r="E761" t="s">
        <v>837</v>
      </c>
      <c r="F761" t="s">
        <v>838</v>
      </c>
      <c r="G761" t="s">
        <v>839</v>
      </c>
      <c r="H761" t="s">
        <v>840</v>
      </c>
      <c r="I761">
        <v>2010</v>
      </c>
      <c r="J761" s="1">
        <v>40514</v>
      </c>
    </row>
    <row r="762" spans="1:13" ht="18.75" hidden="1" x14ac:dyDescent="0.6">
      <c r="A762" s="4" t="s">
        <v>5104</v>
      </c>
      <c r="B762" t="s">
        <v>13257</v>
      </c>
      <c r="C762">
        <v>20385944</v>
      </c>
      <c r="D762" t="s">
        <v>841</v>
      </c>
      <c r="E762" t="s">
        <v>842</v>
      </c>
      <c r="F762" t="s">
        <v>843</v>
      </c>
      <c r="G762" t="s">
        <v>38</v>
      </c>
      <c r="H762" t="s">
        <v>44</v>
      </c>
      <c r="I762">
        <v>2010</v>
      </c>
      <c r="J762" s="1">
        <v>40282</v>
      </c>
      <c r="K762" t="s">
        <v>844</v>
      </c>
      <c r="L762" t="s">
        <v>845</v>
      </c>
      <c r="M762" t="s">
        <v>846</v>
      </c>
    </row>
    <row r="763" spans="1:13" hidden="1" x14ac:dyDescent="0.6">
      <c r="B763">
        <v>2</v>
      </c>
      <c r="C763">
        <v>20042653</v>
      </c>
      <c r="D763" t="s">
        <v>1176</v>
      </c>
      <c r="E763" t="s">
        <v>1177</v>
      </c>
      <c r="F763" t="s">
        <v>1178</v>
      </c>
      <c r="G763" t="s">
        <v>1179</v>
      </c>
      <c r="H763" t="s">
        <v>228</v>
      </c>
      <c r="I763">
        <v>2010</v>
      </c>
      <c r="J763" s="1">
        <v>40179</v>
      </c>
      <c r="K763" t="s">
        <v>1180</v>
      </c>
      <c r="M763" t="s">
        <v>1181</v>
      </c>
    </row>
    <row r="764" spans="1:13" hidden="1" x14ac:dyDescent="0.6">
      <c r="B764" t="s">
        <v>5019</v>
      </c>
      <c r="C764">
        <v>20213621</v>
      </c>
      <c r="D764" t="s">
        <v>1186</v>
      </c>
      <c r="E764" t="s">
        <v>1187</v>
      </c>
      <c r="F764" t="s">
        <v>1188</v>
      </c>
      <c r="G764" t="s">
        <v>1189</v>
      </c>
      <c r="H764" t="s">
        <v>143</v>
      </c>
      <c r="I764">
        <v>2010</v>
      </c>
      <c r="J764" s="1">
        <v>40247</v>
      </c>
      <c r="M764" t="s">
        <v>1190</v>
      </c>
    </row>
    <row r="765" spans="1:13" hidden="1" x14ac:dyDescent="0.6">
      <c r="B765">
        <v>2</v>
      </c>
      <c r="C765">
        <v>20609179</v>
      </c>
      <c r="D765" t="s">
        <v>1556</v>
      </c>
      <c r="E765" t="s">
        <v>1557</v>
      </c>
      <c r="F765" t="s">
        <v>1558</v>
      </c>
      <c r="G765" t="s">
        <v>1559</v>
      </c>
      <c r="H765" t="s">
        <v>1560</v>
      </c>
      <c r="I765">
        <v>2010</v>
      </c>
      <c r="J765" s="1">
        <v>40368</v>
      </c>
      <c r="M765" t="s">
        <v>1561</v>
      </c>
    </row>
    <row r="766" spans="1:13" hidden="1" x14ac:dyDescent="0.6">
      <c r="B766">
        <v>2</v>
      </c>
      <c r="C766">
        <v>20168270</v>
      </c>
      <c r="D766" t="s">
        <v>1707</v>
      </c>
      <c r="E766" t="s">
        <v>1708</v>
      </c>
      <c r="F766" t="s">
        <v>1709</v>
      </c>
      <c r="G766" t="s">
        <v>1710</v>
      </c>
      <c r="H766" t="s">
        <v>310</v>
      </c>
      <c r="I766">
        <v>2010</v>
      </c>
      <c r="J766" s="1">
        <v>40229</v>
      </c>
      <c r="M766" t="s">
        <v>1711</v>
      </c>
    </row>
    <row r="767" spans="1:13" hidden="1" x14ac:dyDescent="0.6">
      <c r="B767">
        <v>1</v>
      </c>
      <c r="C767">
        <v>19936811</v>
      </c>
      <c r="D767" t="s">
        <v>1754</v>
      </c>
      <c r="E767" t="s">
        <v>1755</v>
      </c>
      <c r="F767" t="s">
        <v>1756</v>
      </c>
      <c r="G767" t="s">
        <v>1757</v>
      </c>
      <c r="H767" t="s">
        <v>1758</v>
      </c>
      <c r="I767">
        <v>2010</v>
      </c>
      <c r="J767" s="1">
        <v>40143</v>
      </c>
      <c r="M767" t="s">
        <v>1759</v>
      </c>
    </row>
    <row r="768" spans="1:13" hidden="1" x14ac:dyDescent="0.6">
      <c r="A768" t="s">
        <v>5030</v>
      </c>
      <c r="B768" t="s">
        <v>13257</v>
      </c>
      <c r="C768">
        <v>20671287</v>
      </c>
      <c r="D768" t="s">
        <v>5164</v>
      </c>
      <c r="E768" t="s">
        <v>1806</v>
      </c>
      <c r="F768" t="s">
        <v>1807</v>
      </c>
      <c r="G768" t="s">
        <v>1808</v>
      </c>
      <c r="H768" t="s">
        <v>228</v>
      </c>
      <c r="I768">
        <v>2010</v>
      </c>
      <c r="J768" s="1">
        <v>40390</v>
      </c>
      <c r="M768" t="s">
        <v>1809</v>
      </c>
    </row>
    <row r="769" spans="1:13" hidden="1" x14ac:dyDescent="0.6">
      <c r="B769" t="s">
        <v>5170</v>
      </c>
      <c r="C769">
        <v>21302700</v>
      </c>
      <c r="D769" t="s">
        <v>1906</v>
      </c>
      <c r="E769" t="s">
        <v>1907</v>
      </c>
      <c r="F769" t="s">
        <v>1908</v>
      </c>
      <c r="G769" t="s">
        <v>1909</v>
      </c>
      <c r="H769" t="s">
        <v>540</v>
      </c>
      <c r="I769">
        <v>2010</v>
      </c>
      <c r="J769" s="1">
        <v>40584</v>
      </c>
    </row>
    <row r="770" spans="1:13" hidden="1" x14ac:dyDescent="0.6">
      <c r="B770">
        <v>2</v>
      </c>
      <c r="C770">
        <v>21137473</v>
      </c>
      <c r="D770" t="s">
        <v>1950</v>
      </c>
      <c r="E770" t="s">
        <v>1951</v>
      </c>
      <c r="F770" t="s">
        <v>1952</v>
      </c>
      <c r="G770" t="s">
        <v>1953</v>
      </c>
      <c r="H770" t="s">
        <v>1954</v>
      </c>
      <c r="I770">
        <v>2010</v>
      </c>
      <c r="J770" s="1">
        <v>40521</v>
      </c>
    </row>
    <row r="771" spans="1:13" hidden="1" x14ac:dyDescent="0.6">
      <c r="B771">
        <v>1</v>
      </c>
      <c r="C771">
        <v>20863920</v>
      </c>
      <c r="D771" t="s">
        <v>1965</v>
      </c>
      <c r="E771" t="s">
        <v>1966</v>
      </c>
      <c r="F771" t="s">
        <v>1967</v>
      </c>
      <c r="G771" t="s">
        <v>1968</v>
      </c>
      <c r="H771" t="s">
        <v>39</v>
      </c>
      <c r="I771">
        <v>2010</v>
      </c>
      <c r="J771" s="1">
        <v>40446</v>
      </c>
      <c r="K771" t="s">
        <v>1969</v>
      </c>
      <c r="L771" t="s">
        <v>1970</v>
      </c>
      <c r="M771" t="s">
        <v>1971</v>
      </c>
    </row>
    <row r="772" spans="1:13" hidden="1" x14ac:dyDescent="0.6">
      <c r="A772" t="s">
        <v>13243</v>
      </c>
      <c r="B772" t="s">
        <v>5170</v>
      </c>
      <c r="C772">
        <v>19878108</v>
      </c>
      <c r="D772" t="s">
        <v>2037</v>
      </c>
      <c r="E772" t="s">
        <v>13433</v>
      </c>
      <c r="F772" t="s">
        <v>2038</v>
      </c>
      <c r="G772" t="s">
        <v>2039</v>
      </c>
      <c r="H772" t="s">
        <v>83</v>
      </c>
      <c r="I772">
        <v>2010</v>
      </c>
      <c r="J772" s="1">
        <v>40120</v>
      </c>
      <c r="M772" t="s">
        <v>2040</v>
      </c>
    </row>
    <row r="773" spans="1:13" hidden="1" x14ac:dyDescent="0.6">
      <c r="B773">
        <v>1</v>
      </c>
      <c r="C773">
        <v>20408066</v>
      </c>
      <c r="D773" t="s">
        <v>2124</v>
      </c>
      <c r="E773" t="s">
        <v>2125</v>
      </c>
      <c r="F773" t="s">
        <v>2126</v>
      </c>
      <c r="G773" t="s">
        <v>2127</v>
      </c>
      <c r="H773" t="s">
        <v>137</v>
      </c>
      <c r="I773">
        <v>2010</v>
      </c>
      <c r="J773" s="1">
        <v>40290</v>
      </c>
      <c r="M773" t="s">
        <v>2128</v>
      </c>
    </row>
    <row r="774" spans="1:13" hidden="1" x14ac:dyDescent="0.6">
      <c r="B774">
        <v>1</v>
      </c>
      <c r="C774">
        <v>20408068</v>
      </c>
      <c r="D774" t="s">
        <v>2137</v>
      </c>
      <c r="E774" t="s">
        <v>2138</v>
      </c>
      <c r="F774" t="s">
        <v>2139</v>
      </c>
      <c r="G774" t="s">
        <v>2140</v>
      </c>
      <c r="H774" t="s">
        <v>137</v>
      </c>
      <c r="I774">
        <v>2010</v>
      </c>
      <c r="J774" s="1">
        <v>40290</v>
      </c>
      <c r="M774" t="s">
        <v>2141</v>
      </c>
    </row>
    <row r="775" spans="1:13" hidden="1" x14ac:dyDescent="0.6">
      <c r="B775">
        <v>2</v>
      </c>
      <c r="C775">
        <v>20544680</v>
      </c>
      <c r="D775" t="s">
        <v>2199</v>
      </c>
      <c r="E775" t="s">
        <v>2200</v>
      </c>
      <c r="F775" t="s">
        <v>2201</v>
      </c>
      <c r="G775" t="s">
        <v>2202</v>
      </c>
      <c r="H775" t="s">
        <v>143</v>
      </c>
      <c r="I775">
        <v>2010</v>
      </c>
      <c r="J775" s="1">
        <v>40344</v>
      </c>
      <c r="M775" t="s">
        <v>2203</v>
      </c>
    </row>
    <row r="776" spans="1:13" hidden="1" x14ac:dyDescent="0.6">
      <c r="B776" t="s">
        <v>5019</v>
      </c>
      <c r="C776">
        <v>21218720</v>
      </c>
      <c r="D776" t="s">
        <v>2212</v>
      </c>
      <c r="E776" t="s">
        <v>2213</v>
      </c>
      <c r="F776" t="s">
        <v>2214</v>
      </c>
      <c r="G776" t="s">
        <v>2215</v>
      </c>
      <c r="H776" t="s">
        <v>2216</v>
      </c>
      <c r="I776">
        <v>2010</v>
      </c>
      <c r="J776" s="1">
        <v>40555</v>
      </c>
    </row>
    <row r="777" spans="1:13" hidden="1" x14ac:dyDescent="0.6">
      <c r="A777" t="s">
        <v>5190</v>
      </c>
      <c r="B777" t="s">
        <v>13798</v>
      </c>
      <c r="C777">
        <v>20949770</v>
      </c>
      <c r="D777" t="s">
        <v>2239</v>
      </c>
      <c r="E777" t="s">
        <v>13434</v>
      </c>
      <c r="F777" t="s">
        <v>2240</v>
      </c>
      <c r="G777" t="s">
        <v>2241</v>
      </c>
      <c r="H777" t="s">
        <v>2242</v>
      </c>
      <c r="I777">
        <v>2010</v>
      </c>
      <c r="J777" s="1">
        <v>40470</v>
      </c>
    </row>
    <row r="778" spans="1:13" hidden="1" x14ac:dyDescent="0.6">
      <c r="A778" t="s">
        <v>5179</v>
      </c>
      <c r="B778" t="s">
        <v>5278</v>
      </c>
      <c r="C778">
        <v>19797206</v>
      </c>
      <c r="D778" t="s">
        <v>2366</v>
      </c>
      <c r="E778" t="s">
        <v>2367</v>
      </c>
      <c r="F778" t="s">
        <v>2368</v>
      </c>
      <c r="G778" t="s">
        <v>2369</v>
      </c>
      <c r="H778" t="s">
        <v>228</v>
      </c>
      <c r="I778">
        <v>2010</v>
      </c>
      <c r="J778" s="1">
        <v>40089</v>
      </c>
      <c r="M778" t="s">
        <v>2370</v>
      </c>
    </row>
    <row r="779" spans="1:13" x14ac:dyDescent="0.6">
      <c r="A779" t="s">
        <v>5199</v>
      </c>
      <c r="B779">
        <v>4</v>
      </c>
      <c r="C779" s="2">
        <v>19796757</v>
      </c>
      <c r="D779" t="s">
        <v>5198</v>
      </c>
      <c r="E779" t="s">
        <v>13435</v>
      </c>
      <c r="F779" t="s">
        <v>2452</v>
      </c>
      <c r="G779" t="s">
        <v>2453</v>
      </c>
      <c r="H779" t="s">
        <v>39</v>
      </c>
      <c r="I779">
        <v>2010</v>
      </c>
      <c r="J779" s="1">
        <v>40089</v>
      </c>
      <c r="K779" t="s">
        <v>2454</v>
      </c>
      <c r="L779" t="s">
        <v>2455</v>
      </c>
      <c r="M779" t="s">
        <v>2456</v>
      </c>
    </row>
    <row r="780" spans="1:13" hidden="1" x14ac:dyDescent="0.6">
      <c r="B780">
        <v>2</v>
      </c>
      <c r="C780">
        <v>20182401</v>
      </c>
      <c r="D780" t="s">
        <v>2480</v>
      </c>
      <c r="E780" t="s">
        <v>2481</v>
      </c>
      <c r="F780" t="s">
        <v>2482</v>
      </c>
      <c r="G780" t="s">
        <v>2483</v>
      </c>
      <c r="H780" t="s">
        <v>310</v>
      </c>
      <c r="I780">
        <v>2010</v>
      </c>
      <c r="J780" s="1">
        <v>40235</v>
      </c>
      <c r="M780" t="s">
        <v>2484</v>
      </c>
    </row>
    <row r="781" spans="1:13" hidden="1" x14ac:dyDescent="0.6">
      <c r="B781">
        <v>2</v>
      </c>
      <c r="C781">
        <v>20408079</v>
      </c>
      <c r="D781" t="s">
        <v>2577</v>
      </c>
      <c r="E781" t="s">
        <v>2578</v>
      </c>
      <c r="F781" t="s">
        <v>2579</v>
      </c>
      <c r="G781" t="s">
        <v>2580</v>
      </c>
      <c r="H781" t="s">
        <v>137</v>
      </c>
      <c r="I781">
        <v>2010</v>
      </c>
      <c r="J781" s="1">
        <v>40290</v>
      </c>
      <c r="M781" t="s">
        <v>2581</v>
      </c>
    </row>
    <row r="782" spans="1:13" hidden="1" x14ac:dyDescent="0.6">
      <c r="A782" t="s">
        <v>5195</v>
      </c>
      <c r="B782">
        <v>2</v>
      </c>
      <c r="C782">
        <v>20079925</v>
      </c>
      <c r="D782" t="s">
        <v>2614</v>
      </c>
      <c r="E782" t="s">
        <v>2615</v>
      </c>
      <c r="F782" t="s">
        <v>2616</v>
      </c>
      <c r="G782" t="s">
        <v>2617</v>
      </c>
      <c r="H782" t="s">
        <v>77</v>
      </c>
      <c r="I782">
        <v>2010</v>
      </c>
      <c r="J782" s="1">
        <v>40197</v>
      </c>
      <c r="K782" t="s">
        <v>2618</v>
      </c>
      <c r="L782" t="s">
        <v>2619</v>
      </c>
      <c r="M782" t="s">
        <v>2620</v>
      </c>
    </row>
    <row r="783" spans="1:13" hidden="1" x14ac:dyDescent="0.6">
      <c r="B783">
        <v>2</v>
      </c>
      <c r="C783">
        <v>19726430</v>
      </c>
      <c r="D783" t="s">
        <v>2707</v>
      </c>
      <c r="E783" t="s">
        <v>2708</v>
      </c>
      <c r="F783" t="s">
        <v>2709</v>
      </c>
      <c r="G783" t="s">
        <v>2710</v>
      </c>
      <c r="H783" t="s">
        <v>171</v>
      </c>
      <c r="I783">
        <v>2010</v>
      </c>
      <c r="J783" s="1">
        <v>40060</v>
      </c>
      <c r="M783" t="s">
        <v>2711</v>
      </c>
    </row>
    <row r="784" spans="1:13" hidden="1" x14ac:dyDescent="0.6">
      <c r="B784">
        <v>1</v>
      </c>
      <c r="C784">
        <v>20378094</v>
      </c>
      <c r="D784" t="s">
        <v>2760</v>
      </c>
      <c r="E784" t="s">
        <v>2761</v>
      </c>
      <c r="F784" t="s">
        <v>2762</v>
      </c>
      <c r="G784" t="s">
        <v>2763</v>
      </c>
      <c r="H784" t="s">
        <v>39</v>
      </c>
      <c r="I784">
        <v>2010</v>
      </c>
      <c r="J784" s="1">
        <v>40278</v>
      </c>
      <c r="M784" t="s">
        <v>2764</v>
      </c>
    </row>
    <row r="785" spans="1:13" hidden="1" x14ac:dyDescent="0.6">
      <c r="B785">
        <v>1</v>
      </c>
      <c r="C785">
        <v>20493466</v>
      </c>
      <c r="D785" t="s">
        <v>2816</v>
      </c>
      <c r="E785" t="s">
        <v>2817</v>
      </c>
      <c r="F785" t="s">
        <v>2818</v>
      </c>
      <c r="G785" t="s">
        <v>2819</v>
      </c>
      <c r="H785" t="s">
        <v>39</v>
      </c>
      <c r="I785">
        <v>2010</v>
      </c>
      <c r="J785" s="1">
        <v>40323</v>
      </c>
      <c r="K785" t="s">
        <v>2820</v>
      </c>
      <c r="L785" t="s">
        <v>2821</v>
      </c>
      <c r="M785" t="s">
        <v>2822</v>
      </c>
    </row>
    <row r="786" spans="1:13" hidden="1" x14ac:dyDescent="0.6">
      <c r="B786">
        <v>2</v>
      </c>
      <c r="C786">
        <v>19815280</v>
      </c>
      <c r="D786" t="s">
        <v>2854</v>
      </c>
      <c r="E786" t="s">
        <v>2855</v>
      </c>
      <c r="F786" t="s">
        <v>2856</v>
      </c>
      <c r="G786" t="s">
        <v>504</v>
      </c>
      <c r="H786" t="s">
        <v>77</v>
      </c>
      <c r="I786">
        <v>2010</v>
      </c>
      <c r="J786" s="1">
        <v>40096</v>
      </c>
      <c r="M786" t="s">
        <v>2857</v>
      </c>
    </row>
    <row r="787" spans="1:13" hidden="1" x14ac:dyDescent="0.6">
      <c r="B787">
        <v>1</v>
      </c>
      <c r="C787">
        <v>20195508</v>
      </c>
      <c r="D787" t="s">
        <v>3070</v>
      </c>
      <c r="E787" t="s">
        <v>3071</v>
      </c>
      <c r="F787" t="s">
        <v>3072</v>
      </c>
      <c r="G787" t="s">
        <v>3073</v>
      </c>
      <c r="H787" t="s">
        <v>3074</v>
      </c>
      <c r="I787">
        <v>2010</v>
      </c>
      <c r="J787" s="1">
        <v>40240</v>
      </c>
      <c r="K787" t="s">
        <v>3075</v>
      </c>
      <c r="M787" t="s">
        <v>3076</v>
      </c>
    </row>
    <row r="788" spans="1:13" hidden="1" x14ac:dyDescent="0.6">
      <c r="B788">
        <v>1</v>
      </c>
      <c r="C788">
        <v>21060269</v>
      </c>
      <c r="D788" t="s">
        <v>3164</v>
      </c>
      <c r="E788" t="s">
        <v>3165</v>
      </c>
      <c r="F788" t="s">
        <v>3166</v>
      </c>
      <c r="G788" t="s">
        <v>3167</v>
      </c>
      <c r="H788" t="s">
        <v>310</v>
      </c>
      <c r="I788">
        <v>2010</v>
      </c>
      <c r="J788" s="1">
        <v>40492</v>
      </c>
      <c r="M788" t="s">
        <v>3168</v>
      </c>
    </row>
    <row r="789" spans="1:13" hidden="1" x14ac:dyDescent="0.6">
      <c r="B789">
        <v>1</v>
      </c>
      <c r="C789">
        <v>20856172</v>
      </c>
      <c r="D789" t="s">
        <v>3175</v>
      </c>
      <c r="E789" t="s">
        <v>3176</v>
      </c>
      <c r="F789" t="s">
        <v>3177</v>
      </c>
      <c r="G789" t="s">
        <v>3178</v>
      </c>
      <c r="H789" t="s">
        <v>310</v>
      </c>
      <c r="I789">
        <v>2010</v>
      </c>
      <c r="J789" s="1">
        <v>40443</v>
      </c>
      <c r="M789" t="s">
        <v>3179</v>
      </c>
    </row>
    <row r="790" spans="1:13" hidden="1" x14ac:dyDescent="0.6">
      <c r="B790">
        <v>2</v>
      </c>
      <c r="C790">
        <v>20537310</v>
      </c>
      <c r="D790" t="s">
        <v>3262</v>
      </c>
      <c r="E790" t="s">
        <v>3263</v>
      </c>
      <c r="F790" t="s">
        <v>3264</v>
      </c>
      <c r="G790" t="s">
        <v>777</v>
      </c>
      <c r="H790" t="s">
        <v>39</v>
      </c>
      <c r="I790">
        <v>2010</v>
      </c>
      <c r="J790" s="1">
        <v>40341</v>
      </c>
      <c r="M790" t="s">
        <v>3265</v>
      </c>
    </row>
    <row r="791" spans="1:13" hidden="1" x14ac:dyDescent="0.6">
      <c r="B791">
        <v>1</v>
      </c>
      <c r="C791">
        <v>20408078</v>
      </c>
      <c r="D791" t="s">
        <v>3305</v>
      </c>
      <c r="E791" t="s">
        <v>3306</v>
      </c>
      <c r="F791" t="s">
        <v>3307</v>
      </c>
      <c r="G791" t="s">
        <v>2580</v>
      </c>
      <c r="H791" t="s">
        <v>137</v>
      </c>
      <c r="I791">
        <v>2010</v>
      </c>
      <c r="J791" s="1">
        <v>40290</v>
      </c>
      <c r="M791" t="s">
        <v>3308</v>
      </c>
    </row>
    <row r="792" spans="1:13" hidden="1" x14ac:dyDescent="0.6">
      <c r="A792" t="s">
        <v>13260</v>
      </c>
      <c r="B792" t="s">
        <v>5021</v>
      </c>
      <c r="C792">
        <v>21060049</v>
      </c>
      <c r="D792" t="s">
        <v>3378</v>
      </c>
      <c r="E792" t="s">
        <v>3379</v>
      </c>
      <c r="F792" t="s">
        <v>3380</v>
      </c>
      <c r="G792" t="s">
        <v>1232</v>
      </c>
      <c r="H792" t="s">
        <v>44</v>
      </c>
      <c r="I792">
        <v>2010</v>
      </c>
      <c r="J792" s="1">
        <v>40492</v>
      </c>
      <c r="K792" t="s">
        <v>3381</v>
      </c>
      <c r="L792" t="s">
        <v>3382</v>
      </c>
      <c r="M792" t="s">
        <v>3383</v>
      </c>
    </row>
    <row r="793" spans="1:13" hidden="1" x14ac:dyDescent="0.6">
      <c r="B793">
        <v>1</v>
      </c>
      <c r="C793">
        <v>19696804</v>
      </c>
      <c r="D793" t="s">
        <v>3570</v>
      </c>
      <c r="E793" t="s">
        <v>3571</v>
      </c>
      <c r="F793" t="s">
        <v>3572</v>
      </c>
      <c r="G793" t="s">
        <v>2617</v>
      </c>
      <c r="H793" t="s">
        <v>615</v>
      </c>
      <c r="I793">
        <v>2010</v>
      </c>
      <c r="J793" s="1">
        <v>40047</v>
      </c>
      <c r="K793" t="s">
        <v>3573</v>
      </c>
      <c r="L793" t="s">
        <v>3574</v>
      </c>
      <c r="M793" t="s">
        <v>3575</v>
      </c>
    </row>
    <row r="794" spans="1:13" hidden="1" x14ac:dyDescent="0.6">
      <c r="B794">
        <v>1</v>
      </c>
      <c r="C794">
        <v>19427045</v>
      </c>
      <c r="D794" t="s">
        <v>3576</v>
      </c>
      <c r="E794" t="s">
        <v>3577</v>
      </c>
      <c r="F794" t="s">
        <v>3578</v>
      </c>
      <c r="G794" t="s">
        <v>3579</v>
      </c>
      <c r="H794" t="s">
        <v>678</v>
      </c>
      <c r="I794">
        <v>2010</v>
      </c>
      <c r="J794" s="1">
        <v>39945</v>
      </c>
      <c r="K794" t="s">
        <v>3580</v>
      </c>
      <c r="L794" t="s">
        <v>3581</v>
      </c>
      <c r="M794" t="s">
        <v>3582</v>
      </c>
    </row>
    <row r="795" spans="1:13" hidden="1" x14ac:dyDescent="0.6">
      <c r="B795">
        <v>1</v>
      </c>
      <c r="C795">
        <v>20937996</v>
      </c>
      <c r="D795" t="s">
        <v>3699</v>
      </c>
      <c r="E795" t="s">
        <v>3700</v>
      </c>
      <c r="F795" t="s">
        <v>3701</v>
      </c>
      <c r="G795" t="s">
        <v>3702</v>
      </c>
      <c r="H795" t="s">
        <v>44</v>
      </c>
      <c r="I795">
        <v>2010</v>
      </c>
      <c r="J795" s="1">
        <v>40464</v>
      </c>
      <c r="M795" t="s">
        <v>3703</v>
      </c>
    </row>
    <row r="796" spans="1:13" hidden="1" x14ac:dyDescent="0.6">
      <c r="B796">
        <v>1</v>
      </c>
      <c r="C796">
        <v>19939348</v>
      </c>
      <c r="D796" t="s">
        <v>3760</v>
      </c>
      <c r="E796" t="s">
        <v>3761</v>
      </c>
      <c r="F796" t="s">
        <v>3762</v>
      </c>
      <c r="G796" t="s">
        <v>3763</v>
      </c>
      <c r="H796" t="s">
        <v>39</v>
      </c>
      <c r="I796">
        <v>2010</v>
      </c>
      <c r="J796" s="1">
        <v>40144</v>
      </c>
      <c r="M796" t="s">
        <v>3764</v>
      </c>
    </row>
    <row r="797" spans="1:13" hidden="1" x14ac:dyDescent="0.6">
      <c r="B797" t="s">
        <v>5020</v>
      </c>
      <c r="C797">
        <v>20153900</v>
      </c>
      <c r="D797" t="s">
        <v>3765</v>
      </c>
      <c r="E797" t="s">
        <v>3047</v>
      </c>
      <c r="F797" t="s">
        <v>3766</v>
      </c>
      <c r="G797" t="s">
        <v>1010</v>
      </c>
      <c r="H797" t="s">
        <v>77</v>
      </c>
      <c r="I797">
        <v>2010</v>
      </c>
      <c r="J797" s="1">
        <v>40225</v>
      </c>
      <c r="K797" t="s">
        <v>3767</v>
      </c>
      <c r="L797" t="s">
        <v>3768</v>
      </c>
      <c r="M797" t="s">
        <v>3769</v>
      </c>
    </row>
    <row r="798" spans="1:13" hidden="1" x14ac:dyDescent="0.6">
      <c r="A798" t="s">
        <v>5047</v>
      </c>
      <c r="B798">
        <v>1</v>
      </c>
      <c r="C798">
        <v>21072178</v>
      </c>
      <c r="D798" t="s">
        <v>3825</v>
      </c>
      <c r="E798" t="s">
        <v>3826</v>
      </c>
      <c r="F798" t="s">
        <v>3827</v>
      </c>
      <c r="G798" t="s">
        <v>3409</v>
      </c>
      <c r="H798" t="s">
        <v>3828</v>
      </c>
      <c r="I798">
        <v>2010</v>
      </c>
      <c r="J798" s="1">
        <v>40495</v>
      </c>
      <c r="K798" t="s">
        <v>3829</v>
      </c>
      <c r="M798" t="s">
        <v>3830</v>
      </c>
    </row>
    <row r="799" spans="1:13" hidden="1" x14ac:dyDescent="0.6">
      <c r="A799" t="s">
        <v>5050</v>
      </c>
      <c r="B799" t="s">
        <v>13257</v>
      </c>
      <c r="C799" s="2">
        <v>20138605</v>
      </c>
      <c r="D799" t="s">
        <v>5217</v>
      </c>
      <c r="E799" t="s">
        <v>3853</v>
      </c>
      <c r="F799" t="s">
        <v>3854</v>
      </c>
      <c r="G799" t="s">
        <v>274</v>
      </c>
      <c r="H799" t="s">
        <v>39</v>
      </c>
      <c r="I799">
        <v>2010</v>
      </c>
      <c r="J799" s="1">
        <v>40218</v>
      </c>
      <c r="K799" t="s">
        <v>3855</v>
      </c>
      <c r="L799" t="s">
        <v>3856</v>
      </c>
      <c r="M799" t="s">
        <v>3857</v>
      </c>
    </row>
    <row r="800" spans="1:13" hidden="1" x14ac:dyDescent="0.6">
      <c r="B800">
        <v>2</v>
      </c>
      <c r="C800">
        <v>20516725</v>
      </c>
      <c r="D800" t="s">
        <v>3868</v>
      </c>
      <c r="E800" t="s">
        <v>3869</v>
      </c>
      <c r="F800" t="s">
        <v>3870</v>
      </c>
      <c r="G800" t="s">
        <v>3871</v>
      </c>
      <c r="H800" t="s">
        <v>1535</v>
      </c>
      <c r="I800">
        <v>2010</v>
      </c>
      <c r="J800" s="1">
        <v>40332</v>
      </c>
      <c r="M800" t="s">
        <v>3872</v>
      </c>
    </row>
    <row r="801" spans="2:13" hidden="1" x14ac:dyDescent="0.6">
      <c r="B801">
        <v>2</v>
      </c>
      <c r="C801">
        <v>21088948</v>
      </c>
      <c r="D801" t="s">
        <v>3899</v>
      </c>
      <c r="E801" t="s">
        <v>3900</v>
      </c>
      <c r="F801" t="s">
        <v>3901</v>
      </c>
      <c r="G801" t="s">
        <v>3902</v>
      </c>
      <c r="H801" t="s">
        <v>126</v>
      </c>
      <c r="I801">
        <v>2010</v>
      </c>
      <c r="J801" s="1">
        <v>40502</v>
      </c>
      <c r="M801" t="s">
        <v>3903</v>
      </c>
    </row>
    <row r="802" spans="2:13" hidden="1" x14ac:dyDescent="0.6">
      <c r="B802">
        <v>2</v>
      </c>
      <c r="C802">
        <v>20042647</v>
      </c>
      <c r="D802" t="s">
        <v>3964</v>
      </c>
      <c r="E802" t="s">
        <v>3965</v>
      </c>
      <c r="F802" t="s">
        <v>3966</v>
      </c>
      <c r="G802" t="s">
        <v>3354</v>
      </c>
      <c r="H802" t="s">
        <v>228</v>
      </c>
      <c r="I802">
        <v>2010</v>
      </c>
      <c r="J802" s="1">
        <v>40179</v>
      </c>
      <c r="M802" t="s">
        <v>3967</v>
      </c>
    </row>
    <row r="803" spans="2:13" hidden="1" x14ac:dyDescent="0.6">
      <c r="B803">
        <v>2</v>
      </c>
      <c r="C803">
        <v>20223672</v>
      </c>
      <c r="D803" t="s">
        <v>3976</v>
      </c>
      <c r="E803" t="s">
        <v>3977</v>
      </c>
      <c r="F803" t="s">
        <v>3978</v>
      </c>
      <c r="G803" t="s">
        <v>3979</v>
      </c>
      <c r="H803" t="s">
        <v>3980</v>
      </c>
      <c r="I803">
        <v>2010</v>
      </c>
      <c r="J803" s="1">
        <v>40250</v>
      </c>
      <c r="M803" t="s">
        <v>3981</v>
      </c>
    </row>
    <row r="804" spans="2:13" hidden="1" x14ac:dyDescent="0.6">
      <c r="B804">
        <v>2</v>
      </c>
      <c r="C804">
        <v>20536514</v>
      </c>
      <c r="D804" t="s">
        <v>4139</v>
      </c>
      <c r="E804" t="s">
        <v>4140</v>
      </c>
      <c r="F804" t="s">
        <v>4141</v>
      </c>
      <c r="G804" t="s">
        <v>4142</v>
      </c>
      <c r="H804" t="s">
        <v>4143</v>
      </c>
      <c r="I804">
        <v>2010</v>
      </c>
      <c r="J804" s="1">
        <v>40341</v>
      </c>
      <c r="M804" t="s">
        <v>4144</v>
      </c>
    </row>
    <row r="805" spans="2:13" hidden="1" x14ac:dyDescent="0.6">
      <c r="B805">
        <v>1</v>
      </c>
      <c r="C805">
        <v>20484590</v>
      </c>
      <c r="D805" t="s">
        <v>4217</v>
      </c>
      <c r="E805" t="s">
        <v>4218</v>
      </c>
      <c r="F805" t="s">
        <v>4219</v>
      </c>
      <c r="G805" t="s">
        <v>3750</v>
      </c>
      <c r="H805" t="s">
        <v>228</v>
      </c>
      <c r="I805">
        <v>2010</v>
      </c>
      <c r="J805" s="1">
        <v>40319</v>
      </c>
      <c r="M805" t="s">
        <v>4220</v>
      </c>
    </row>
    <row r="806" spans="2:13" hidden="1" x14ac:dyDescent="0.6">
      <c r="B806">
        <v>1</v>
      </c>
      <c r="C806">
        <v>20401560</v>
      </c>
      <c r="D806" t="s">
        <v>4263</v>
      </c>
      <c r="E806" t="s">
        <v>4264</v>
      </c>
      <c r="F806" t="s">
        <v>4265</v>
      </c>
      <c r="G806" t="s">
        <v>4266</v>
      </c>
      <c r="H806" t="s">
        <v>1105</v>
      </c>
      <c r="I806">
        <v>2010</v>
      </c>
      <c r="J806" s="1">
        <v>40288</v>
      </c>
      <c r="M806" t="s">
        <v>4267</v>
      </c>
    </row>
    <row r="807" spans="2:13" hidden="1" x14ac:dyDescent="0.6">
      <c r="B807">
        <v>1</v>
      </c>
      <c r="C807">
        <v>20213611</v>
      </c>
      <c r="D807" t="s">
        <v>4345</v>
      </c>
      <c r="E807" t="s">
        <v>4346</v>
      </c>
      <c r="F807" t="s">
        <v>4347</v>
      </c>
      <c r="G807" t="s">
        <v>4348</v>
      </c>
      <c r="H807" t="s">
        <v>143</v>
      </c>
      <c r="I807">
        <v>2010</v>
      </c>
      <c r="J807" s="1">
        <v>40247</v>
      </c>
      <c r="M807" t="s">
        <v>4349</v>
      </c>
    </row>
    <row r="808" spans="2:13" hidden="1" x14ac:dyDescent="0.6">
      <c r="B808">
        <v>1</v>
      </c>
      <c r="C808">
        <v>20138608</v>
      </c>
      <c r="D808" t="s">
        <v>4614</v>
      </c>
      <c r="E808" t="s">
        <v>4615</v>
      </c>
      <c r="F808" t="s">
        <v>4616</v>
      </c>
      <c r="G808" t="s">
        <v>4617</v>
      </c>
      <c r="H808" t="s">
        <v>39</v>
      </c>
      <c r="I808">
        <v>2010</v>
      </c>
      <c r="J808" s="1">
        <v>40218</v>
      </c>
      <c r="M808" t="s">
        <v>4618</v>
      </c>
    </row>
    <row r="809" spans="2:13" hidden="1" x14ac:dyDescent="0.6">
      <c r="B809">
        <v>1</v>
      </c>
      <c r="C809">
        <v>20539314</v>
      </c>
      <c r="D809" t="s">
        <v>4640</v>
      </c>
      <c r="E809" t="s">
        <v>4641</v>
      </c>
      <c r="F809" t="s">
        <v>4642</v>
      </c>
      <c r="G809" t="s">
        <v>4643</v>
      </c>
      <c r="H809" t="s">
        <v>615</v>
      </c>
      <c r="I809">
        <v>2010</v>
      </c>
      <c r="J809" s="1">
        <v>40341</v>
      </c>
      <c r="M809" t="s">
        <v>4644</v>
      </c>
    </row>
    <row r="810" spans="2:13" hidden="1" x14ac:dyDescent="0.6">
      <c r="B810">
        <v>1</v>
      </c>
      <c r="C810">
        <v>21060270</v>
      </c>
      <c r="D810" t="s">
        <v>4668</v>
      </c>
      <c r="E810" t="s">
        <v>4669</v>
      </c>
      <c r="F810" t="s">
        <v>4670</v>
      </c>
      <c r="G810" t="s">
        <v>4671</v>
      </c>
      <c r="H810" t="s">
        <v>310</v>
      </c>
      <c r="I810">
        <v>2010</v>
      </c>
      <c r="J810" s="1">
        <v>40492</v>
      </c>
      <c r="M810" t="s">
        <v>4672</v>
      </c>
    </row>
    <row r="811" spans="2:13" hidden="1" x14ac:dyDescent="0.6">
      <c r="B811">
        <v>1</v>
      </c>
      <c r="C811">
        <v>20175274</v>
      </c>
      <c r="D811" t="s">
        <v>4876</v>
      </c>
      <c r="E811" t="s">
        <v>4877</v>
      </c>
      <c r="F811" t="s">
        <v>4878</v>
      </c>
      <c r="G811" t="s">
        <v>4879</v>
      </c>
      <c r="H811" t="s">
        <v>310</v>
      </c>
      <c r="I811">
        <v>2010</v>
      </c>
      <c r="J811" s="1">
        <v>40232</v>
      </c>
      <c r="M811" t="s">
        <v>4880</v>
      </c>
    </row>
    <row r="812" spans="2:13" hidden="1" x14ac:dyDescent="0.6">
      <c r="B812">
        <v>1</v>
      </c>
      <c r="C812">
        <v>20559156</v>
      </c>
      <c r="D812" t="s">
        <v>4894</v>
      </c>
      <c r="E812" t="s">
        <v>4895</v>
      </c>
      <c r="F812" t="s">
        <v>4896</v>
      </c>
      <c r="G812" t="s">
        <v>4897</v>
      </c>
      <c r="H812" t="s">
        <v>310</v>
      </c>
      <c r="I812">
        <v>2010</v>
      </c>
      <c r="J812" s="1">
        <v>40348</v>
      </c>
      <c r="M812" t="s">
        <v>4898</v>
      </c>
    </row>
    <row r="813" spans="2:13" hidden="1" x14ac:dyDescent="0.6">
      <c r="B813">
        <v>1</v>
      </c>
      <c r="C813">
        <v>19952998</v>
      </c>
      <c r="D813" t="s">
        <v>4933</v>
      </c>
      <c r="E813" t="s">
        <v>4934</v>
      </c>
      <c r="F813" t="s">
        <v>4935</v>
      </c>
      <c r="G813" t="s">
        <v>4936</v>
      </c>
      <c r="H813" t="s">
        <v>310</v>
      </c>
      <c r="I813">
        <v>2010</v>
      </c>
      <c r="J813" s="1">
        <v>40150</v>
      </c>
      <c r="M813" t="s">
        <v>4937</v>
      </c>
    </row>
    <row r="814" spans="2:13" hidden="1" x14ac:dyDescent="0.6">
      <c r="B814">
        <v>1</v>
      </c>
      <c r="C814">
        <v>20924260</v>
      </c>
      <c r="D814" t="s">
        <v>4988</v>
      </c>
      <c r="E814" t="s">
        <v>4989</v>
      </c>
      <c r="F814" t="s">
        <v>4990</v>
      </c>
      <c r="G814" t="s">
        <v>2207</v>
      </c>
      <c r="H814" t="s">
        <v>310</v>
      </c>
      <c r="I814">
        <v>2010</v>
      </c>
      <c r="J814" s="1">
        <v>40458</v>
      </c>
      <c r="M814" t="s">
        <v>4991</v>
      </c>
    </row>
    <row r="815" spans="2:13" hidden="1" x14ac:dyDescent="0.6">
      <c r="B815">
        <v>2</v>
      </c>
      <c r="C815">
        <v>21784191</v>
      </c>
      <c r="D815" t="s">
        <v>35</v>
      </c>
      <c r="E815" t="s">
        <v>36</v>
      </c>
      <c r="F815" t="s">
        <v>37</v>
      </c>
      <c r="G815" t="s">
        <v>38</v>
      </c>
      <c r="H815" t="s">
        <v>39</v>
      </c>
      <c r="I815">
        <v>2011</v>
      </c>
      <c r="J815" s="1">
        <v>40750</v>
      </c>
      <c r="M815" t="s">
        <v>40</v>
      </c>
    </row>
    <row r="816" spans="2:13" hidden="1" x14ac:dyDescent="0.6">
      <c r="B816">
        <v>2</v>
      </c>
      <c r="C816">
        <v>21532519</v>
      </c>
      <c r="D816" t="s">
        <v>97</v>
      </c>
      <c r="E816" t="s">
        <v>98</v>
      </c>
      <c r="F816" t="s">
        <v>99</v>
      </c>
      <c r="G816" t="s">
        <v>100</v>
      </c>
      <c r="H816" t="s">
        <v>101</v>
      </c>
      <c r="I816">
        <v>2011</v>
      </c>
      <c r="J816" s="1">
        <v>40666</v>
      </c>
      <c r="M816" t="s">
        <v>102</v>
      </c>
    </row>
    <row r="817" spans="1:13" hidden="1" x14ac:dyDescent="0.6">
      <c r="A817" t="s">
        <v>5109</v>
      </c>
      <c r="B817" t="s">
        <v>13257</v>
      </c>
      <c r="C817">
        <v>21422060</v>
      </c>
      <c r="D817" t="s">
        <v>116</v>
      </c>
      <c r="E817" t="s">
        <v>117</v>
      </c>
      <c r="F817" t="s">
        <v>118</v>
      </c>
      <c r="G817" t="s">
        <v>119</v>
      </c>
      <c r="H817" t="s">
        <v>120</v>
      </c>
      <c r="I817">
        <v>2011</v>
      </c>
      <c r="J817" s="1">
        <v>40625</v>
      </c>
      <c r="M817" t="s">
        <v>121</v>
      </c>
    </row>
    <row r="818" spans="1:13" x14ac:dyDescent="0.6">
      <c r="A818" t="s">
        <v>13288</v>
      </c>
      <c r="B818">
        <v>4</v>
      </c>
      <c r="C818" s="3">
        <v>21220632</v>
      </c>
      <c r="D818" t="s">
        <v>145</v>
      </c>
      <c r="E818" t="s">
        <v>13437</v>
      </c>
      <c r="F818" t="s">
        <v>146</v>
      </c>
      <c r="G818" t="s">
        <v>38</v>
      </c>
      <c r="H818" t="s">
        <v>44</v>
      </c>
      <c r="I818">
        <v>2011</v>
      </c>
      <c r="J818" s="1">
        <v>40555</v>
      </c>
      <c r="M818" t="s">
        <v>147</v>
      </c>
    </row>
    <row r="819" spans="1:13" hidden="1" x14ac:dyDescent="0.6">
      <c r="B819">
        <v>2</v>
      </c>
      <c r="C819">
        <v>22609500</v>
      </c>
      <c r="D819" t="s">
        <v>162</v>
      </c>
      <c r="E819" t="s">
        <v>163</v>
      </c>
      <c r="F819" t="s">
        <v>164</v>
      </c>
      <c r="G819" t="s">
        <v>165</v>
      </c>
      <c r="H819" t="s">
        <v>166</v>
      </c>
      <c r="I819">
        <v>2011</v>
      </c>
      <c r="J819" s="1">
        <v>41051</v>
      </c>
      <c r="M819" t="s">
        <v>167</v>
      </c>
    </row>
    <row r="820" spans="1:13" x14ac:dyDescent="0.6">
      <c r="A820" t="s">
        <v>13242</v>
      </c>
      <c r="B820">
        <v>4</v>
      </c>
      <c r="C820" s="3">
        <v>21216795</v>
      </c>
      <c r="D820" t="s">
        <v>168</v>
      </c>
      <c r="E820" t="s">
        <v>13439</v>
      </c>
      <c r="F820" t="s">
        <v>169</v>
      </c>
      <c r="G820" t="s">
        <v>170</v>
      </c>
      <c r="H820" t="s">
        <v>171</v>
      </c>
      <c r="I820">
        <v>2011</v>
      </c>
      <c r="J820" s="1">
        <v>40554</v>
      </c>
      <c r="M820" t="s">
        <v>172</v>
      </c>
    </row>
    <row r="821" spans="1:13" hidden="1" x14ac:dyDescent="0.6">
      <c r="B821">
        <v>2</v>
      </c>
      <c r="C821">
        <v>21570056</v>
      </c>
      <c r="D821" t="s">
        <v>194</v>
      </c>
      <c r="E821" t="s">
        <v>195</v>
      </c>
      <c r="F821" t="s">
        <v>196</v>
      </c>
      <c r="G821" t="s">
        <v>197</v>
      </c>
      <c r="H821" t="s">
        <v>39</v>
      </c>
      <c r="I821">
        <v>2011</v>
      </c>
      <c r="J821" s="1">
        <v>40680</v>
      </c>
      <c r="M821" t="s">
        <v>198</v>
      </c>
    </row>
    <row r="822" spans="1:13" x14ac:dyDescent="0.6">
      <c r="A822" t="s">
        <v>5048</v>
      </c>
      <c r="B822">
        <v>4</v>
      </c>
      <c r="C822" s="3">
        <v>21310490</v>
      </c>
      <c r="D822" t="s">
        <v>5046</v>
      </c>
      <c r="E822" t="s">
        <v>13441</v>
      </c>
      <c r="F822" t="s">
        <v>231</v>
      </c>
      <c r="G822" t="s">
        <v>232</v>
      </c>
      <c r="H822" t="s">
        <v>77</v>
      </c>
      <c r="I822">
        <v>2011</v>
      </c>
      <c r="J822" s="1">
        <v>40586</v>
      </c>
      <c r="K822" t="s">
        <v>233</v>
      </c>
      <c r="L822" t="s">
        <v>234</v>
      </c>
      <c r="M822" t="s">
        <v>235</v>
      </c>
    </row>
    <row r="823" spans="1:13" hidden="1" x14ac:dyDescent="0.6">
      <c r="A823" t="s">
        <v>13211</v>
      </c>
      <c r="B823" t="s">
        <v>5170</v>
      </c>
      <c r="C823">
        <v>21320966</v>
      </c>
      <c r="D823" t="s">
        <v>236</v>
      </c>
      <c r="E823" t="s">
        <v>13443</v>
      </c>
      <c r="F823" t="s">
        <v>237</v>
      </c>
      <c r="G823" t="s">
        <v>238</v>
      </c>
      <c r="H823" t="s">
        <v>44</v>
      </c>
      <c r="I823">
        <v>2011</v>
      </c>
      <c r="J823" s="1">
        <v>40590</v>
      </c>
      <c r="M823" t="s">
        <v>239</v>
      </c>
    </row>
    <row r="824" spans="1:13" hidden="1" x14ac:dyDescent="0.6">
      <c r="B824">
        <v>2</v>
      </c>
      <c r="C824">
        <v>21339308</v>
      </c>
      <c r="D824" t="s">
        <v>240</v>
      </c>
      <c r="E824" t="s">
        <v>241</v>
      </c>
      <c r="F824" t="s">
        <v>242</v>
      </c>
      <c r="G824" t="s">
        <v>243</v>
      </c>
      <c r="H824" t="s">
        <v>244</v>
      </c>
      <c r="I824">
        <v>2011</v>
      </c>
      <c r="J824" s="1">
        <v>40597</v>
      </c>
      <c r="K824" t="s">
        <v>245</v>
      </c>
      <c r="M824" t="s">
        <v>246</v>
      </c>
    </row>
    <row r="825" spans="1:13" hidden="1" x14ac:dyDescent="0.6">
      <c r="B825">
        <v>2</v>
      </c>
      <c r="C825">
        <v>21498607</v>
      </c>
      <c r="D825" t="s">
        <v>304</v>
      </c>
      <c r="E825" t="s">
        <v>305</v>
      </c>
      <c r="F825" t="s">
        <v>306</v>
      </c>
      <c r="G825" t="s">
        <v>256</v>
      </c>
      <c r="H825" t="s">
        <v>228</v>
      </c>
      <c r="I825">
        <v>2011</v>
      </c>
      <c r="J825" s="1">
        <v>40652</v>
      </c>
      <c r="M825" t="s">
        <v>307</v>
      </c>
    </row>
    <row r="826" spans="1:13" x14ac:dyDescent="0.6">
      <c r="A826" t="s">
        <v>5142</v>
      </c>
      <c r="B826">
        <v>4</v>
      </c>
      <c r="C826" s="3">
        <v>21293316</v>
      </c>
      <c r="D826" t="s">
        <v>5053</v>
      </c>
      <c r="E826" t="s">
        <v>13444</v>
      </c>
      <c r="F826" t="s">
        <v>308</v>
      </c>
      <c r="G826" t="s">
        <v>309</v>
      </c>
      <c r="H826" t="s">
        <v>310</v>
      </c>
      <c r="I826">
        <v>2011</v>
      </c>
      <c r="J826" s="1">
        <v>40579</v>
      </c>
      <c r="M826" t="s">
        <v>311</v>
      </c>
    </row>
    <row r="827" spans="1:13" x14ac:dyDescent="0.6">
      <c r="A827" t="s">
        <v>5056</v>
      </c>
      <c r="B827" t="s">
        <v>13262</v>
      </c>
      <c r="C827" s="3">
        <v>21444116</v>
      </c>
      <c r="D827" t="s">
        <v>5055</v>
      </c>
      <c r="E827" t="s">
        <v>13446</v>
      </c>
      <c r="F827" t="s">
        <v>354</v>
      </c>
      <c r="G827" t="s">
        <v>355</v>
      </c>
      <c r="H827" t="s">
        <v>77</v>
      </c>
      <c r="I827">
        <v>2011</v>
      </c>
      <c r="J827" s="1">
        <v>40632</v>
      </c>
      <c r="M827" t="s">
        <v>356</v>
      </c>
    </row>
    <row r="828" spans="1:13" hidden="1" x14ac:dyDescent="0.6">
      <c r="A828" t="s">
        <v>13217</v>
      </c>
      <c r="B828" t="s">
        <v>13257</v>
      </c>
      <c r="C828">
        <v>21778274</v>
      </c>
      <c r="D828" t="s">
        <v>407</v>
      </c>
      <c r="E828" t="s">
        <v>408</v>
      </c>
      <c r="F828" t="s">
        <v>409</v>
      </c>
      <c r="G828" t="s">
        <v>410</v>
      </c>
      <c r="H828" t="s">
        <v>228</v>
      </c>
      <c r="I828">
        <v>2011</v>
      </c>
      <c r="J828" s="1">
        <v>40747</v>
      </c>
      <c r="K828" t="s">
        <v>411</v>
      </c>
      <c r="M828" t="s">
        <v>412</v>
      </c>
    </row>
    <row r="829" spans="1:13" x14ac:dyDescent="0.6">
      <c r="A829" t="s">
        <v>13218</v>
      </c>
      <c r="B829">
        <v>4</v>
      </c>
      <c r="C829" s="2">
        <v>21609241</v>
      </c>
      <c r="D829" t="s">
        <v>421</v>
      </c>
      <c r="E829" t="s">
        <v>13448</v>
      </c>
      <c r="F829" t="s">
        <v>422</v>
      </c>
      <c r="G829" t="s">
        <v>423</v>
      </c>
      <c r="H829" t="s">
        <v>155</v>
      </c>
      <c r="I829">
        <v>2011</v>
      </c>
      <c r="J829" s="1">
        <v>40689</v>
      </c>
      <c r="M829" t="s">
        <v>424</v>
      </c>
    </row>
    <row r="830" spans="1:13" hidden="1" x14ac:dyDescent="0.6">
      <c r="A830" t="s">
        <v>5084</v>
      </c>
      <c r="B830" t="s">
        <v>13257</v>
      </c>
      <c r="C830">
        <v>22053833</v>
      </c>
      <c r="D830" t="s">
        <v>430</v>
      </c>
      <c r="E830" t="s">
        <v>431</v>
      </c>
      <c r="F830" t="s">
        <v>432</v>
      </c>
      <c r="G830" t="s">
        <v>76</v>
      </c>
      <c r="H830" t="s">
        <v>155</v>
      </c>
      <c r="I830">
        <v>2011</v>
      </c>
      <c r="J830" s="1">
        <v>40855</v>
      </c>
      <c r="M830" t="s">
        <v>433</v>
      </c>
    </row>
    <row r="831" spans="1:13" hidden="1" x14ac:dyDescent="0.6">
      <c r="A831" t="s">
        <v>5050</v>
      </c>
      <c r="B831" t="s">
        <v>13257</v>
      </c>
      <c r="C831" s="2">
        <v>21679916</v>
      </c>
      <c r="D831" t="s">
        <v>5065</v>
      </c>
      <c r="E831" t="s">
        <v>440</v>
      </c>
      <c r="F831" t="s">
        <v>441</v>
      </c>
      <c r="G831" t="s">
        <v>442</v>
      </c>
      <c r="H831" t="s">
        <v>39</v>
      </c>
      <c r="I831">
        <v>2011</v>
      </c>
      <c r="J831" s="1">
        <v>40712</v>
      </c>
      <c r="K831" t="s">
        <v>443</v>
      </c>
      <c r="L831" t="s">
        <v>444</v>
      </c>
      <c r="M831" t="s">
        <v>445</v>
      </c>
    </row>
    <row r="832" spans="1:13" hidden="1" x14ac:dyDescent="0.6">
      <c r="B832">
        <v>2</v>
      </c>
      <c r="C832">
        <v>21498612</v>
      </c>
      <c r="D832" t="s">
        <v>591</v>
      </c>
      <c r="E832" t="s">
        <v>592</v>
      </c>
      <c r="F832" t="s">
        <v>593</v>
      </c>
      <c r="G832" t="s">
        <v>594</v>
      </c>
      <c r="H832" t="s">
        <v>228</v>
      </c>
      <c r="I832">
        <v>2011</v>
      </c>
      <c r="J832" s="1">
        <v>40652</v>
      </c>
      <c r="M832" t="s">
        <v>595</v>
      </c>
    </row>
    <row r="833" spans="1:13" hidden="1" x14ac:dyDescent="0.6">
      <c r="A833" t="s">
        <v>13224</v>
      </c>
      <c r="B833" t="s">
        <v>5278</v>
      </c>
      <c r="C833">
        <v>21818133</v>
      </c>
      <c r="D833" t="s">
        <v>611</v>
      </c>
      <c r="E833" t="s">
        <v>612</v>
      </c>
      <c r="F833" t="s">
        <v>613</v>
      </c>
      <c r="G833" t="s">
        <v>614</v>
      </c>
      <c r="H833" t="s">
        <v>615</v>
      </c>
      <c r="I833">
        <v>2011</v>
      </c>
      <c r="J833" s="1">
        <v>40761</v>
      </c>
      <c r="K833" t="s">
        <v>616</v>
      </c>
      <c r="M833" t="s">
        <v>617</v>
      </c>
    </row>
    <row r="834" spans="1:13" x14ac:dyDescent="0.6">
      <c r="A834" t="s">
        <v>13264</v>
      </c>
      <c r="B834" t="s">
        <v>13262</v>
      </c>
      <c r="C834" s="2">
        <v>21126770</v>
      </c>
      <c r="D834" t="s">
        <v>5092</v>
      </c>
      <c r="E834" t="s">
        <v>13450</v>
      </c>
      <c r="F834" t="s">
        <v>664</v>
      </c>
      <c r="G834" t="s">
        <v>523</v>
      </c>
      <c r="H834" t="s">
        <v>77</v>
      </c>
      <c r="I834">
        <v>2011</v>
      </c>
      <c r="J834" s="1">
        <v>40516</v>
      </c>
      <c r="K834" t="s">
        <v>665</v>
      </c>
      <c r="L834" t="s">
        <v>666</v>
      </c>
      <c r="M834" t="s">
        <v>667</v>
      </c>
    </row>
    <row r="835" spans="1:13" hidden="1" x14ac:dyDescent="0.6">
      <c r="A835" t="s">
        <v>5030</v>
      </c>
      <c r="B835" t="s">
        <v>13257</v>
      </c>
      <c r="C835">
        <v>21570050</v>
      </c>
      <c r="D835" t="s">
        <v>5097</v>
      </c>
      <c r="E835" t="s">
        <v>690</v>
      </c>
      <c r="F835" t="s">
        <v>691</v>
      </c>
      <c r="G835" t="s">
        <v>43</v>
      </c>
      <c r="H835" t="s">
        <v>39</v>
      </c>
      <c r="I835">
        <v>2011</v>
      </c>
      <c r="J835" s="1">
        <v>40680</v>
      </c>
      <c r="M835" t="s">
        <v>692</v>
      </c>
    </row>
    <row r="836" spans="1:13" hidden="1" x14ac:dyDescent="0.6">
      <c r="B836">
        <v>2</v>
      </c>
      <c r="C836">
        <v>20981449</v>
      </c>
      <c r="D836" t="s">
        <v>693</v>
      </c>
      <c r="E836" t="s">
        <v>694</v>
      </c>
      <c r="F836" t="s">
        <v>695</v>
      </c>
      <c r="G836" t="s">
        <v>696</v>
      </c>
      <c r="H836" t="s">
        <v>697</v>
      </c>
      <c r="I836">
        <v>2011</v>
      </c>
      <c r="J836" s="1">
        <v>40480</v>
      </c>
      <c r="K836" t="s">
        <v>698</v>
      </c>
      <c r="L836" t="s">
        <v>699</v>
      </c>
      <c r="M836" t="s">
        <v>700</v>
      </c>
    </row>
    <row r="837" spans="1:13" x14ac:dyDescent="0.6">
      <c r="A837" t="s">
        <v>13289</v>
      </c>
      <c r="B837">
        <v>4</v>
      </c>
      <c r="C837" s="3">
        <v>21275595</v>
      </c>
      <c r="D837" t="s">
        <v>5098</v>
      </c>
      <c r="E837" t="s">
        <v>13452</v>
      </c>
      <c r="F837" t="s">
        <v>711</v>
      </c>
      <c r="G837" t="s">
        <v>712</v>
      </c>
      <c r="H837" t="s">
        <v>155</v>
      </c>
      <c r="I837">
        <v>2011</v>
      </c>
      <c r="J837" s="1">
        <v>40575</v>
      </c>
      <c r="M837" t="s">
        <v>713</v>
      </c>
    </row>
    <row r="838" spans="1:13" hidden="1" x14ac:dyDescent="0.6">
      <c r="B838">
        <v>2</v>
      </c>
      <c r="C838">
        <v>21959373</v>
      </c>
      <c r="D838" t="s">
        <v>742</v>
      </c>
      <c r="E838" t="s">
        <v>743</v>
      </c>
      <c r="F838" t="s">
        <v>744</v>
      </c>
      <c r="G838" t="s">
        <v>130</v>
      </c>
      <c r="H838" t="s">
        <v>77</v>
      </c>
      <c r="I838">
        <v>2011</v>
      </c>
      <c r="J838" s="1">
        <v>40817</v>
      </c>
      <c r="K838" t="s">
        <v>745</v>
      </c>
      <c r="L838" t="s">
        <v>746</v>
      </c>
      <c r="M838" t="s">
        <v>747</v>
      </c>
    </row>
    <row r="839" spans="1:13" x14ac:dyDescent="0.6">
      <c r="A839" t="s">
        <v>5035</v>
      </c>
      <c r="B839">
        <v>4</v>
      </c>
      <c r="C839" s="3">
        <v>21436849</v>
      </c>
      <c r="D839" t="s">
        <v>5028</v>
      </c>
      <c r="E839" t="s">
        <v>13454</v>
      </c>
      <c r="F839" t="s">
        <v>847</v>
      </c>
      <c r="G839" t="s">
        <v>848</v>
      </c>
      <c r="H839" t="s">
        <v>615</v>
      </c>
      <c r="I839">
        <v>2011</v>
      </c>
      <c r="J839" s="1">
        <v>40628</v>
      </c>
      <c r="K839" t="s">
        <v>849</v>
      </c>
      <c r="M839" t="s">
        <v>850</v>
      </c>
    </row>
    <row r="840" spans="1:13" hidden="1" x14ac:dyDescent="0.6">
      <c r="A840" t="s">
        <v>13229</v>
      </c>
      <c r="B840" t="s">
        <v>13797</v>
      </c>
      <c r="C840">
        <v>21696700</v>
      </c>
      <c r="D840" t="s">
        <v>974</v>
      </c>
      <c r="E840" t="s">
        <v>13456</v>
      </c>
      <c r="F840" t="s">
        <v>975</v>
      </c>
      <c r="G840" t="s">
        <v>976</v>
      </c>
      <c r="H840" t="s">
        <v>39</v>
      </c>
      <c r="I840">
        <v>2011</v>
      </c>
      <c r="J840" s="1">
        <v>40718</v>
      </c>
      <c r="K840" t="s">
        <v>977</v>
      </c>
      <c r="L840" t="s">
        <v>978</v>
      </c>
      <c r="M840" t="s">
        <v>979</v>
      </c>
    </row>
    <row r="841" spans="1:13" hidden="1" x14ac:dyDescent="0.6">
      <c r="B841">
        <v>2</v>
      </c>
      <c r="C841">
        <v>22125223</v>
      </c>
      <c r="D841" t="s">
        <v>998</v>
      </c>
      <c r="E841" t="s">
        <v>999</v>
      </c>
      <c r="F841" t="s">
        <v>1000</v>
      </c>
      <c r="G841" t="s">
        <v>1001</v>
      </c>
      <c r="H841" t="s">
        <v>1002</v>
      </c>
      <c r="I841">
        <v>2011</v>
      </c>
      <c r="J841" s="1">
        <v>40877</v>
      </c>
      <c r="M841" t="s">
        <v>1003</v>
      </c>
    </row>
    <row r="842" spans="1:13" hidden="1" x14ac:dyDescent="0.6">
      <c r="B842">
        <v>2</v>
      </c>
      <c r="C842">
        <v>21335117</v>
      </c>
      <c r="D842" t="s">
        <v>1067</v>
      </c>
      <c r="E842" t="s">
        <v>1068</v>
      </c>
      <c r="F842" t="s">
        <v>1069</v>
      </c>
      <c r="G842" t="s">
        <v>1070</v>
      </c>
      <c r="H842" t="s">
        <v>39</v>
      </c>
      <c r="I842">
        <v>2011</v>
      </c>
      <c r="J842" s="1">
        <v>40596</v>
      </c>
      <c r="M842" t="s">
        <v>1071</v>
      </c>
    </row>
    <row r="843" spans="1:13" hidden="1" x14ac:dyDescent="0.6">
      <c r="B843">
        <v>2</v>
      </c>
      <c r="C843">
        <v>22005640</v>
      </c>
      <c r="D843" t="s">
        <v>1086</v>
      </c>
      <c r="E843" t="s">
        <v>1087</v>
      </c>
      <c r="F843" t="s">
        <v>1088</v>
      </c>
      <c r="G843" t="s">
        <v>1089</v>
      </c>
      <c r="H843" t="s">
        <v>1090</v>
      </c>
      <c r="I843">
        <v>2011</v>
      </c>
      <c r="J843" s="1">
        <v>40835</v>
      </c>
      <c r="K843" t="s">
        <v>1091</v>
      </c>
    </row>
    <row r="844" spans="1:13" hidden="1" x14ac:dyDescent="0.6">
      <c r="A844" t="s">
        <v>5034</v>
      </c>
      <c r="B844" t="s">
        <v>13257</v>
      </c>
      <c r="C844">
        <v>21174115</v>
      </c>
      <c r="D844" t="s">
        <v>5130</v>
      </c>
      <c r="E844" t="s">
        <v>1207</v>
      </c>
      <c r="F844" t="s">
        <v>1208</v>
      </c>
      <c r="G844" t="s">
        <v>579</v>
      </c>
      <c r="H844" t="s">
        <v>1203</v>
      </c>
      <c r="I844">
        <v>2011</v>
      </c>
      <c r="J844" s="1">
        <v>40534</v>
      </c>
      <c r="M844" t="s">
        <v>1209</v>
      </c>
    </row>
    <row r="845" spans="1:13" hidden="1" x14ac:dyDescent="0.6">
      <c r="B845">
        <v>2</v>
      </c>
      <c r="C845">
        <v>21878855</v>
      </c>
      <c r="D845" t="s">
        <v>1526</v>
      </c>
      <c r="E845" t="s">
        <v>1527</v>
      </c>
      <c r="F845" t="s">
        <v>1528</v>
      </c>
      <c r="G845" t="s">
        <v>1529</v>
      </c>
      <c r="H845" t="s">
        <v>310</v>
      </c>
      <c r="I845">
        <v>2011</v>
      </c>
      <c r="J845" s="1">
        <v>40787</v>
      </c>
      <c r="M845" t="s">
        <v>1530</v>
      </c>
    </row>
    <row r="846" spans="1:13" hidden="1" x14ac:dyDescent="0.6">
      <c r="B846" t="s">
        <v>5021</v>
      </c>
      <c r="C846">
        <v>21336002</v>
      </c>
      <c r="D846" t="s">
        <v>1531</v>
      </c>
      <c r="E846" t="s">
        <v>1532</v>
      </c>
      <c r="F846" t="s">
        <v>1533</v>
      </c>
      <c r="G846" t="s">
        <v>1534</v>
      </c>
      <c r="H846" t="s">
        <v>1535</v>
      </c>
      <c r="I846">
        <v>2011</v>
      </c>
      <c r="J846" s="1">
        <v>40596</v>
      </c>
      <c r="M846" t="s">
        <v>1536</v>
      </c>
    </row>
    <row r="847" spans="1:13" hidden="1" x14ac:dyDescent="0.6">
      <c r="B847" t="s">
        <v>5021</v>
      </c>
      <c r="C847">
        <v>21514959</v>
      </c>
      <c r="D847" t="s">
        <v>1544</v>
      </c>
      <c r="E847" t="s">
        <v>1545</v>
      </c>
      <c r="F847" t="s">
        <v>1546</v>
      </c>
      <c r="G847" t="s">
        <v>1547</v>
      </c>
      <c r="H847" t="s">
        <v>77</v>
      </c>
      <c r="I847">
        <v>2011</v>
      </c>
      <c r="J847" s="1">
        <v>40659</v>
      </c>
      <c r="M847" t="s">
        <v>1548</v>
      </c>
    </row>
    <row r="848" spans="1:13" hidden="1" x14ac:dyDescent="0.6">
      <c r="B848">
        <v>2</v>
      </c>
      <c r="C848">
        <v>22155603</v>
      </c>
      <c r="D848" t="s">
        <v>1607</v>
      </c>
      <c r="E848" t="s">
        <v>1608</v>
      </c>
      <c r="F848" t="s">
        <v>1609</v>
      </c>
      <c r="G848" t="s">
        <v>1610</v>
      </c>
      <c r="H848" t="s">
        <v>1611</v>
      </c>
      <c r="I848">
        <v>2011</v>
      </c>
      <c r="J848" s="1">
        <v>40891</v>
      </c>
      <c r="K848" t="s">
        <v>1612</v>
      </c>
      <c r="M848" t="s">
        <v>1613</v>
      </c>
    </row>
    <row r="849" spans="1:13" hidden="1" x14ac:dyDescent="0.6">
      <c r="B849" t="s">
        <v>5020</v>
      </c>
      <c r="C849">
        <v>22220425</v>
      </c>
      <c r="D849" t="s">
        <v>1764</v>
      </c>
      <c r="E849" t="s">
        <v>1765</v>
      </c>
      <c r="F849" t="s">
        <v>1766</v>
      </c>
      <c r="G849" t="s">
        <v>1767</v>
      </c>
      <c r="H849" t="s">
        <v>540</v>
      </c>
      <c r="I849">
        <v>2011</v>
      </c>
      <c r="J849" s="1">
        <v>40915</v>
      </c>
    </row>
    <row r="850" spans="1:13" hidden="1" x14ac:dyDescent="0.6">
      <c r="B850">
        <v>2</v>
      </c>
      <c r="C850">
        <v>21896850</v>
      </c>
      <c r="D850" t="s">
        <v>1810</v>
      </c>
      <c r="E850" t="s">
        <v>1811</v>
      </c>
      <c r="F850" t="s">
        <v>1812</v>
      </c>
      <c r="G850" t="s">
        <v>1813</v>
      </c>
      <c r="H850" t="s">
        <v>228</v>
      </c>
      <c r="I850">
        <v>2011</v>
      </c>
      <c r="J850" s="1">
        <v>40794</v>
      </c>
      <c r="M850" t="s">
        <v>1814</v>
      </c>
    </row>
    <row r="851" spans="1:13" hidden="1" x14ac:dyDescent="0.6">
      <c r="B851">
        <v>2</v>
      </c>
      <c r="C851">
        <v>21317425</v>
      </c>
      <c r="D851" t="s">
        <v>1833</v>
      </c>
      <c r="E851" t="s">
        <v>1834</v>
      </c>
      <c r="F851" t="s">
        <v>1835</v>
      </c>
      <c r="G851" t="s">
        <v>1836</v>
      </c>
      <c r="H851" t="s">
        <v>171</v>
      </c>
      <c r="I851">
        <v>2011</v>
      </c>
      <c r="J851" s="1">
        <v>40589</v>
      </c>
      <c r="M851" t="s">
        <v>1837</v>
      </c>
    </row>
    <row r="852" spans="1:13" hidden="1" x14ac:dyDescent="0.6">
      <c r="B852">
        <v>1</v>
      </c>
      <c r="C852">
        <v>21109695</v>
      </c>
      <c r="D852" t="s">
        <v>1850</v>
      </c>
      <c r="E852" t="s">
        <v>1851</v>
      </c>
      <c r="F852" t="s">
        <v>1852</v>
      </c>
      <c r="G852" t="s">
        <v>1853</v>
      </c>
      <c r="H852" t="s">
        <v>171</v>
      </c>
      <c r="I852">
        <v>2011</v>
      </c>
      <c r="J852" s="1">
        <v>40509</v>
      </c>
      <c r="M852" t="s">
        <v>1854</v>
      </c>
    </row>
    <row r="853" spans="1:13" hidden="1" x14ac:dyDescent="0.6">
      <c r="B853" t="s">
        <v>5019</v>
      </c>
      <c r="C853">
        <v>19845558</v>
      </c>
      <c r="D853" t="s">
        <v>1876</v>
      </c>
      <c r="E853" t="s">
        <v>1877</v>
      </c>
      <c r="F853" t="s">
        <v>1878</v>
      </c>
      <c r="G853" t="s">
        <v>1879</v>
      </c>
      <c r="H853" t="s">
        <v>83</v>
      </c>
      <c r="I853">
        <v>2011</v>
      </c>
      <c r="J853" s="1">
        <v>40109</v>
      </c>
      <c r="M853" t="s">
        <v>1880</v>
      </c>
    </row>
    <row r="854" spans="1:13" hidden="1" x14ac:dyDescent="0.6">
      <c r="B854">
        <v>2</v>
      </c>
      <c r="C854">
        <v>21296816</v>
      </c>
      <c r="D854" t="s">
        <v>1898</v>
      </c>
      <c r="E854" t="s">
        <v>1899</v>
      </c>
      <c r="F854" t="s">
        <v>1900</v>
      </c>
      <c r="G854" t="s">
        <v>1813</v>
      </c>
      <c r="H854" t="s">
        <v>228</v>
      </c>
      <c r="I854">
        <v>2011</v>
      </c>
      <c r="J854" s="1">
        <v>40582</v>
      </c>
      <c r="M854" t="s">
        <v>1901</v>
      </c>
    </row>
    <row r="855" spans="1:13" hidden="1" x14ac:dyDescent="0.6">
      <c r="B855" t="s">
        <v>5170</v>
      </c>
      <c r="C855">
        <v>22384652</v>
      </c>
      <c r="D855" t="s">
        <v>1902</v>
      </c>
      <c r="E855" t="s">
        <v>1903</v>
      </c>
      <c r="F855" t="s">
        <v>1904</v>
      </c>
      <c r="G855" t="s">
        <v>1905</v>
      </c>
      <c r="H855" t="s">
        <v>840</v>
      </c>
      <c r="I855">
        <v>2011</v>
      </c>
      <c r="J855" s="1">
        <v>40974</v>
      </c>
    </row>
    <row r="856" spans="1:13" hidden="1" x14ac:dyDescent="0.6">
      <c r="A856" t="s">
        <v>5096</v>
      </c>
      <c r="B856" t="s">
        <v>13257</v>
      </c>
      <c r="C856">
        <v>19925518</v>
      </c>
      <c r="D856" t="s">
        <v>2018</v>
      </c>
      <c r="E856" t="s">
        <v>2019</v>
      </c>
      <c r="F856" t="s">
        <v>2020</v>
      </c>
      <c r="G856" t="s">
        <v>2021</v>
      </c>
      <c r="H856" t="s">
        <v>83</v>
      </c>
      <c r="I856">
        <v>2011</v>
      </c>
      <c r="J856" s="1">
        <v>40138</v>
      </c>
      <c r="M856" t="s">
        <v>2022</v>
      </c>
    </row>
    <row r="857" spans="1:13" hidden="1" x14ac:dyDescent="0.6">
      <c r="B857" t="s">
        <v>5019</v>
      </c>
      <c r="C857">
        <v>22177122</v>
      </c>
      <c r="D857" t="s">
        <v>2231</v>
      </c>
      <c r="E857" t="s">
        <v>2232</v>
      </c>
      <c r="F857" t="s">
        <v>2233</v>
      </c>
      <c r="G857" t="s">
        <v>2234</v>
      </c>
      <c r="H857" t="s">
        <v>1893</v>
      </c>
      <c r="I857">
        <v>2011</v>
      </c>
      <c r="J857" s="1">
        <v>40897</v>
      </c>
    </row>
    <row r="858" spans="1:13" hidden="1" x14ac:dyDescent="0.6">
      <c r="B858" t="s">
        <v>5019</v>
      </c>
      <c r="C858">
        <v>21545726</v>
      </c>
      <c r="D858" t="s">
        <v>2317</v>
      </c>
      <c r="E858" t="s">
        <v>2318</v>
      </c>
      <c r="F858" t="s">
        <v>2319</v>
      </c>
      <c r="G858" t="s">
        <v>2320</v>
      </c>
      <c r="H858" t="s">
        <v>1704</v>
      </c>
      <c r="I858">
        <v>2011</v>
      </c>
      <c r="J858" s="1">
        <v>40670</v>
      </c>
      <c r="K858" t="s">
        <v>2321</v>
      </c>
      <c r="M858" t="s">
        <v>2322</v>
      </c>
    </row>
    <row r="859" spans="1:13" hidden="1" x14ac:dyDescent="0.6">
      <c r="B859">
        <v>2</v>
      </c>
      <c r="C859">
        <v>20809913</v>
      </c>
      <c r="D859" t="s">
        <v>2323</v>
      </c>
      <c r="E859" t="s">
        <v>2324</v>
      </c>
      <c r="F859" t="s">
        <v>2325</v>
      </c>
      <c r="G859" t="s">
        <v>2326</v>
      </c>
      <c r="H859" t="s">
        <v>83</v>
      </c>
      <c r="I859">
        <v>2011</v>
      </c>
      <c r="J859" s="1">
        <v>40424</v>
      </c>
      <c r="M859" t="s">
        <v>2327</v>
      </c>
    </row>
    <row r="860" spans="1:13" hidden="1" x14ac:dyDescent="0.6">
      <c r="A860" t="s">
        <v>5196</v>
      </c>
      <c r="B860" t="s">
        <v>13257</v>
      </c>
      <c r="C860">
        <v>21670343</v>
      </c>
      <c r="D860" t="s">
        <v>2362</v>
      </c>
      <c r="E860" t="s">
        <v>2363</v>
      </c>
      <c r="F860" t="s">
        <v>2364</v>
      </c>
      <c r="G860" t="s">
        <v>2046</v>
      </c>
      <c r="H860" t="s">
        <v>44</v>
      </c>
      <c r="I860">
        <v>2011</v>
      </c>
      <c r="J860" s="1">
        <v>40709</v>
      </c>
      <c r="M860" t="s">
        <v>2365</v>
      </c>
    </row>
    <row r="861" spans="1:13" hidden="1" x14ac:dyDescent="0.6">
      <c r="A861" t="s">
        <v>5195</v>
      </c>
      <c r="B861">
        <v>2</v>
      </c>
      <c r="C861">
        <v>21482873</v>
      </c>
      <c r="D861" t="s">
        <v>2376</v>
      </c>
      <c r="E861" t="s">
        <v>2377</v>
      </c>
      <c r="F861" t="s">
        <v>2378</v>
      </c>
      <c r="G861" t="s">
        <v>2379</v>
      </c>
      <c r="H861" t="s">
        <v>44</v>
      </c>
      <c r="I861">
        <v>2011</v>
      </c>
      <c r="J861" s="1">
        <v>40646</v>
      </c>
      <c r="K861" t="s">
        <v>2380</v>
      </c>
      <c r="L861" t="s">
        <v>2381</v>
      </c>
      <c r="M861" t="s">
        <v>2382</v>
      </c>
    </row>
    <row r="862" spans="1:13" hidden="1" x14ac:dyDescent="0.6">
      <c r="B862">
        <v>2</v>
      </c>
      <c r="C862">
        <v>20801521</v>
      </c>
      <c r="D862" t="s">
        <v>2410</v>
      </c>
      <c r="E862" t="s">
        <v>2411</v>
      </c>
      <c r="F862" t="s">
        <v>2412</v>
      </c>
      <c r="G862" t="s">
        <v>1846</v>
      </c>
      <c r="H862" t="s">
        <v>77</v>
      </c>
      <c r="I862">
        <v>2011</v>
      </c>
      <c r="J862" s="1">
        <v>40421</v>
      </c>
      <c r="K862" t="s">
        <v>2413</v>
      </c>
      <c r="L862" t="s">
        <v>2414</v>
      </c>
      <c r="M862" t="s">
        <v>2415</v>
      </c>
    </row>
    <row r="863" spans="1:13" hidden="1" x14ac:dyDescent="0.6">
      <c r="B863">
        <v>2</v>
      </c>
      <c r="C863">
        <v>21860571</v>
      </c>
      <c r="D863" t="s">
        <v>2436</v>
      </c>
      <c r="E863" t="s">
        <v>2437</v>
      </c>
      <c r="F863" t="s">
        <v>2438</v>
      </c>
      <c r="G863" t="s">
        <v>2439</v>
      </c>
      <c r="H863" t="s">
        <v>2440</v>
      </c>
      <c r="I863">
        <v>2011</v>
      </c>
      <c r="J863" s="1">
        <v>40779</v>
      </c>
      <c r="K863" t="s">
        <v>2441</v>
      </c>
      <c r="M863" t="s">
        <v>2442</v>
      </c>
    </row>
    <row r="864" spans="1:13" hidden="1" x14ac:dyDescent="0.6">
      <c r="B864">
        <v>2</v>
      </c>
      <c r="C864">
        <v>21822000</v>
      </c>
      <c r="D864" t="s">
        <v>2470</v>
      </c>
      <c r="E864" t="s">
        <v>2471</v>
      </c>
      <c r="F864" t="s">
        <v>2472</v>
      </c>
      <c r="G864" t="s">
        <v>2473</v>
      </c>
      <c r="H864" t="s">
        <v>580</v>
      </c>
      <c r="I864">
        <v>2011</v>
      </c>
      <c r="J864" s="1">
        <v>40764</v>
      </c>
      <c r="M864" t="s">
        <v>2474</v>
      </c>
    </row>
    <row r="865" spans="1:13" hidden="1" x14ac:dyDescent="0.6">
      <c r="B865" t="s">
        <v>5021</v>
      </c>
      <c r="C865">
        <v>21337041</v>
      </c>
      <c r="D865" t="s">
        <v>2522</v>
      </c>
      <c r="E865" t="s">
        <v>2523</v>
      </c>
      <c r="F865" t="s">
        <v>2524</v>
      </c>
      <c r="G865" t="s">
        <v>614</v>
      </c>
      <c r="H865" t="s">
        <v>1203</v>
      </c>
      <c r="I865">
        <v>2011</v>
      </c>
      <c r="J865" s="1">
        <v>40596</v>
      </c>
      <c r="M865" t="s">
        <v>2525</v>
      </c>
    </row>
    <row r="866" spans="1:13" hidden="1" x14ac:dyDescent="0.6">
      <c r="B866">
        <v>2</v>
      </c>
      <c r="C866">
        <v>21670337</v>
      </c>
      <c r="D866" t="s">
        <v>2526</v>
      </c>
      <c r="E866" t="s">
        <v>2527</v>
      </c>
      <c r="F866" t="s">
        <v>2528</v>
      </c>
      <c r="G866" t="s">
        <v>528</v>
      </c>
      <c r="H866" t="s">
        <v>44</v>
      </c>
      <c r="I866">
        <v>2011</v>
      </c>
      <c r="J866" s="1">
        <v>40709</v>
      </c>
      <c r="M866" t="s">
        <v>2529</v>
      </c>
    </row>
    <row r="867" spans="1:13" hidden="1" x14ac:dyDescent="0.6">
      <c r="B867" t="s">
        <v>5021</v>
      </c>
      <c r="C867">
        <v>21836410</v>
      </c>
      <c r="D867" t="s">
        <v>2546</v>
      </c>
      <c r="E867" t="s">
        <v>2547</v>
      </c>
      <c r="F867" t="s">
        <v>2548</v>
      </c>
      <c r="G867" t="s">
        <v>2549</v>
      </c>
      <c r="H867" t="s">
        <v>310</v>
      </c>
      <c r="I867">
        <v>2011</v>
      </c>
      <c r="J867" s="1">
        <v>40768</v>
      </c>
      <c r="M867" t="s">
        <v>2550</v>
      </c>
    </row>
    <row r="868" spans="1:13" hidden="1" x14ac:dyDescent="0.6">
      <c r="A868" t="s">
        <v>5030</v>
      </c>
      <c r="B868" t="s">
        <v>13257</v>
      </c>
      <c r="C868">
        <v>20956281</v>
      </c>
      <c r="D868" t="s">
        <v>2551</v>
      </c>
      <c r="E868" t="s">
        <v>2552</v>
      </c>
      <c r="F868" t="s">
        <v>2553</v>
      </c>
      <c r="G868" t="s">
        <v>2554</v>
      </c>
      <c r="H868" t="s">
        <v>171</v>
      </c>
      <c r="I868">
        <v>2011</v>
      </c>
      <c r="J868" s="1">
        <v>40471</v>
      </c>
      <c r="M868" t="s">
        <v>2555</v>
      </c>
    </row>
    <row r="869" spans="1:13" hidden="1" x14ac:dyDescent="0.6">
      <c r="B869">
        <v>2</v>
      </c>
      <c r="C869">
        <v>20881441</v>
      </c>
      <c r="D869" t="s">
        <v>2556</v>
      </c>
      <c r="E869" t="s">
        <v>2557</v>
      </c>
      <c r="F869" t="s">
        <v>2558</v>
      </c>
      <c r="G869" t="s">
        <v>777</v>
      </c>
      <c r="H869" t="s">
        <v>580</v>
      </c>
      <c r="I869">
        <v>2011</v>
      </c>
      <c r="J869" s="1">
        <v>40452</v>
      </c>
      <c r="M869" t="s">
        <v>2559</v>
      </c>
    </row>
    <row r="870" spans="1:13" hidden="1" x14ac:dyDescent="0.6">
      <c r="A870" t="s">
        <v>13199</v>
      </c>
      <c r="B870" t="s">
        <v>13796</v>
      </c>
      <c r="C870">
        <v>22037079</v>
      </c>
      <c r="D870" t="s">
        <v>2625</v>
      </c>
      <c r="E870" t="s">
        <v>13457</v>
      </c>
      <c r="F870" t="s">
        <v>2627</v>
      </c>
      <c r="G870" t="s">
        <v>2628</v>
      </c>
      <c r="H870" t="s">
        <v>2629</v>
      </c>
      <c r="I870">
        <v>2011</v>
      </c>
      <c r="J870" s="1">
        <v>40848</v>
      </c>
      <c r="M870" t="s">
        <v>2630</v>
      </c>
    </row>
    <row r="871" spans="1:13" hidden="1" x14ac:dyDescent="0.6">
      <c r="B871">
        <v>2</v>
      </c>
      <c r="C871">
        <v>21417676</v>
      </c>
      <c r="D871" t="s">
        <v>2646</v>
      </c>
      <c r="E871" t="s">
        <v>2647</v>
      </c>
      <c r="F871" t="s">
        <v>2648</v>
      </c>
      <c r="G871" t="s">
        <v>2649</v>
      </c>
      <c r="H871" t="s">
        <v>2146</v>
      </c>
      <c r="I871">
        <v>2011</v>
      </c>
      <c r="J871" s="1">
        <v>40625</v>
      </c>
      <c r="M871" t="s">
        <v>2650</v>
      </c>
    </row>
    <row r="872" spans="1:13" hidden="1" x14ac:dyDescent="0.6">
      <c r="B872">
        <v>2</v>
      </c>
      <c r="C872">
        <v>21672408</v>
      </c>
      <c r="D872" t="s">
        <v>2660</v>
      </c>
      <c r="E872" t="s">
        <v>2661</v>
      </c>
      <c r="F872" t="s">
        <v>2662</v>
      </c>
      <c r="G872" t="s">
        <v>2663</v>
      </c>
      <c r="H872" t="s">
        <v>1090</v>
      </c>
      <c r="I872">
        <v>2011</v>
      </c>
      <c r="J872" s="1">
        <v>40710</v>
      </c>
      <c r="K872" t="s">
        <v>2664</v>
      </c>
    </row>
    <row r="873" spans="1:13" hidden="1" x14ac:dyDescent="0.6">
      <c r="B873">
        <v>2</v>
      </c>
      <c r="C873">
        <v>21631905</v>
      </c>
      <c r="D873" t="s">
        <v>2730</v>
      </c>
      <c r="E873" t="s">
        <v>2731</v>
      </c>
      <c r="F873" t="s">
        <v>2732</v>
      </c>
      <c r="G873" t="s">
        <v>2733</v>
      </c>
      <c r="H873" t="s">
        <v>83</v>
      </c>
      <c r="I873">
        <v>2011</v>
      </c>
      <c r="J873" s="1">
        <v>40697</v>
      </c>
      <c r="M873" t="s">
        <v>2734</v>
      </c>
    </row>
    <row r="874" spans="1:13" hidden="1" x14ac:dyDescent="0.6">
      <c r="B874">
        <v>2</v>
      </c>
      <c r="C874">
        <v>22053834</v>
      </c>
      <c r="D874" t="s">
        <v>2740</v>
      </c>
      <c r="E874" t="s">
        <v>2741</v>
      </c>
      <c r="F874" t="s">
        <v>2742</v>
      </c>
      <c r="G874" t="s">
        <v>2743</v>
      </c>
      <c r="H874" t="s">
        <v>155</v>
      </c>
      <c r="I874">
        <v>2011</v>
      </c>
      <c r="J874" s="1">
        <v>40855</v>
      </c>
      <c r="M874" t="s">
        <v>2744</v>
      </c>
    </row>
    <row r="875" spans="1:13" hidden="1" x14ac:dyDescent="0.6">
      <c r="B875">
        <v>1</v>
      </c>
      <c r="C875">
        <v>21736091</v>
      </c>
      <c r="D875" t="s">
        <v>2745</v>
      </c>
      <c r="E875" t="s">
        <v>2746</v>
      </c>
      <c r="F875" t="s">
        <v>2747</v>
      </c>
      <c r="G875" t="s">
        <v>2748</v>
      </c>
      <c r="H875" t="s">
        <v>2749</v>
      </c>
      <c r="I875">
        <v>2011</v>
      </c>
      <c r="J875" s="1">
        <v>40733</v>
      </c>
    </row>
    <row r="876" spans="1:13" hidden="1" x14ac:dyDescent="0.6">
      <c r="B876" t="s">
        <v>5020</v>
      </c>
      <c r="C876">
        <v>21183519</v>
      </c>
      <c r="D876" t="s">
        <v>2863</v>
      </c>
      <c r="E876" t="s">
        <v>2864</v>
      </c>
      <c r="F876" t="s">
        <v>2865</v>
      </c>
      <c r="G876" t="s">
        <v>2866</v>
      </c>
      <c r="H876" t="s">
        <v>171</v>
      </c>
      <c r="I876">
        <v>2011</v>
      </c>
      <c r="J876" s="1">
        <v>40537</v>
      </c>
      <c r="M876" t="s">
        <v>2867</v>
      </c>
    </row>
    <row r="877" spans="1:13" hidden="1" x14ac:dyDescent="0.6">
      <c r="B877">
        <v>2</v>
      </c>
      <c r="C877">
        <v>21992994</v>
      </c>
      <c r="D877" t="s">
        <v>2893</v>
      </c>
      <c r="E877" t="s">
        <v>2894</v>
      </c>
      <c r="F877" t="s">
        <v>2895</v>
      </c>
      <c r="G877" t="s">
        <v>2896</v>
      </c>
      <c r="H877" t="s">
        <v>1677</v>
      </c>
      <c r="I877">
        <v>2011</v>
      </c>
      <c r="J877" s="1">
        <v>40830</v>
      </c>
      <c r="M877" t="s">
        <v>2897</v>
      </c>
    </row>
    <row r="878" spans="1:13" hidden="1" x14ac:dyDescent="0.6">
      <c r="A878" t="s">
        <v>5112</v>
      </c>
      <c r="B878" t="s">
        <v>13257</v>
      </c>
      <c r="C878">
        <v>21680903</v>
      </c>
      <c r="D878" t="s">
        <v>5202</v>
      </c>
      <c r="E878" t="s">
        <v>2923</v>
      </c>
      <c r="F878" t="s">
        <v>2924</v>
      </c>
      <c r="G878" t="s">
        <v>2925</v>
      </c>
      <c r="H878" t="s">
        <v>214</v>
      </c>
      <c r="I878">
        <v>2011</v>
      </c>
      <c r="J878" s="1">
        <v>40712</v>
      </c>
      <c r="M878" t="s">
        <v>2926</v>
      </c>
    </row>
    <row r="879" spans="1:13" hidden="1" x14ac:dyDescent="0.6">
      <c r="B879">
        <v>1</v>
      </c>
      <c r="C879">
        <v>21095010</v>
      </c>
      <c r="D879" t="s">
        <v>2954</v>
      </c>
      <c r="E879" t="s">
        <v>2955</v>
      </c>
      <c r="F879" t="s">
        <v>2956</v>
      </c>
      <c r="G879" t="s">
        <v>2957</v>
      </c>
      <c r="H879" t="s">
        <v>77</v>
      </c>
      <c r="I879">
        <v>2011</v>
      </c>
      <c r="J879" s="1">
        <v>40507</v>
      </c>
      <c r="M879" t="s">
        <v>2958</v>
      </c>
    </row>
    <row r="880" spans="1:13" hidden="1" x14ac:dyDescent="0.6">
      <c r="B880" t="s">
        <v>5135</v>
      </c>
      <c r="C880">
        <v>21401416</v>
      </c>
      <c r="D880" t="s">
        <v>2968</v>
      </c>
      <c r="E880" t="s">
        <v>2969</v>
      </c>
      <c r="F880" t="s">
        <v>2970</v>
      </c>
      <c r="G880" t="s">
        <v>2971</v>
      </c>
      <c r="H880" t="s">
        <v>155</v>
      </c>
      <c r="I880">
        <v>2011</v>
      </c>
      <c r="J880" s="1">
        <v>40618</v>
      </c>
      <c r="M880" t="s">
        <v>2972</v>
      </c>
    </row>
    <row r="881" spans="1:13" hidden="1" x14ac:dyDescent="0.6">
      <c r="B881">
        <v>2</v>
      </c>
      <c r="C881">
        <v>21550118</v>
      </c>
      <c r="D881" t="s">
        <v>2978</v>
      </c>
      <c r="E881" t="s">
        <v>2979</v>
      </c>
      <c r="F881" t="s">
        <v>2980</v>
      </c>
      <c r="G881" t="s">
        <v>2981</v>
      </c>
      <c r="H881" t="s">
        <v>77</v>
      </c>
      <c r="I881">
        <v>2011</v>
      </c>
      <c r="J881" s="1">
        <v>40673</v>
      </c>
      <c r="K881" t="s">
        <v>2982</v>
      </c>
      <c r="L881" t="s">
        <v>2983</v>
      </c>
      <c r="M881" t="s">
        <v>2984</v>
      </c>
    </row>
    <row r="882" spans="1:13" hidden="1" x14ac:dyDescent="0.6">
      <c r="B882" t="s">
        <v>5135</v>
      </c>
      <c r="C882">
        <v>21402976</v>
      </c>
      <c r="D882" t="s">
        <v>3134</v>
      </c>
      <c r="E882" t="s">
        <v>3135</v>
      </c>
      <c r="F882" t="s">
        <v>3136</v>
      </c>
      <c r="G882" t="s">
        <v>1010</v>
      </c>
      <c r="H882" t="s">
        <v>44</v>
      </c>
      <c r="I882">
        <v>2011</v>
      </c>
      <c r="J882" s="1">
        <v>40618</v>
      </c>
      <c r="K882" t="s">
        <v>3137</v>
      </c>
      <c r="L882" t="s">
        <v>3138</v>
      </c>
      <c r="M882" t="s">
        <v>3139</v>
      </c>
    </row>
    <row r="883" spans="1:13" hidden="1" x14ac:dyDescent="0.6">
      <c r="B883">
        <v>1</v>
      </c>
      <c r="C883">
        <v>22443078</v>
      </c>
      <c r="D883" t="s">
        <v>3159</v>
      </c>
      <c r="E883" t="s">
        <v>3160</v>
      </c>
      <c r="F883" t="s">
        <v>3161</v>
      </c>
      <c r="G883" t="s">
        <v>3162</v>
      </c>
      <c r="H883" t="s">
        <v>3163</v>
      </c>
      <c r="I883">
        <v>2011</v>
      </c>
      <c r="J883" s="1">
        <v>40995</v>
      </c>
    </row>
    <row r="884" spans="1:13" hidden="1" x14ac:dyDescent="0.6">
      <c r="B884">
        <v>1</v>
      </c>
      <c r="C884">
        <v>20947437</v>
      </c>
      <c r="D884" t="s">
        <v>3169</v>
      </c>
      <c r="E884" t="s">
        <v>3170</v>
      </c>
      <c r="F884" t="s">
        <v>3171</v>
      </c>
      <c r="G884" t="s">
        <v>3172</v>
      </c>
      <c r="H884" t="s">
        <v>3173</v>
      </c>
      <c r="I884">
        <v>2011</v>
      </c>
      <c r="J884" s="1">
        <v>40467</v>
      </c>
      <c r="M884" t="s">
        <v>3174</v>
      </c>
    </row>
    <row r="885" spans="1:13" hidden="1" x14ac:dyDescent="0.6">
      <c r="B885">
        <v>1</v>
      </c>
      <c r="C885">
        <v>21807600</v>
      </c>
      <c r="D885" t="s">
        <v>3180</v>
      </c>
      <c r="E885" t="s">
        <v>3181</v>
      </c>
      <c r="F885" t="s">
        <v>3182</v>
      </c>
      <c r="G885" t="s">
        <v>3183</v>
      </c>
      <c r="H885" t="s">
        <v>1611</v>
      </c>
      <c r="I885">
        <v>2011</v>
      </c>
      <c r="J885" s="1">
        <v>40758</v>
      </c>
      <c r="K885" t="s">
        <v>3184</v>
      </c>
      <c r="M885" t="s">
        <v>3185</v>
      </c>
    </row>
    <row r="886" spans="1:13" hidden="1" x14ac:dyDescent="0.6">
      <c r="B886">
        <v>2</v>
      </c>
      <c r="C886">
        <v>22059990</v>
      </c>
      <c r="D886" t="s">
        <v>3298</v>
      </c>
      <c r="E886" t="s">
        <v>3299</v>
      </c>
      <c r="F886" t="s">
        <v>3300</v>
      </c>
      <c r="G886" t="s">
        <v>3301</v>
      </c>
      <c r="H886" t="s">
        <v>3302</v>
      </c>
      <c r="I886">
        <v>2011</v>
      </c>
      <c r="J886" s="1">
        <v>40856</v>
      </c>
      <c r="K886" t="s">
        <v>3303</v>
      </c>
      <c r="M886" t="s">
        <v>3304</v>
      </c>
    </row>
    <row r="887" spans="1:13" hidden="1" x14ac:dyDescent="0.6">
      <c r="B887" t="s">
        <v>5020</v>
      </c>
      <c r="C887">
        <v>22027699</v>
      </c>
      <c r="D887" t="s">
        <v>3464</v>
      </c>
      <c r="E887" t="s">
        <v>3465</v>
      </c>
      <c r="F887" t="s">
        <v>3466</v>
      </c>
      <c r="G887" t="s">
        <v>3467</v>
      </c>
      <c r="H887" t="s">
        <v>3173</v>
      </c>
      <c r="I887">
        <v>2011</v>
      </c>
      <c r="J887" s="1">
        <v>40843</v>
      </c>
      <c r="M887" t="s">
        <v>3468</v>
      </c>
    </row>
    <row r="888" spans="1:13" hidden="1" x14ac:dyDescent="0.6">
      <c r="A888" t="s">
        <v>5195</v>
      </c>
      <c r="B888">
        <v>2</v>
      </c>
      <c r="C888">
        <v>21856016</v>
      </c>
      <c r="D888" t="s">
        <v>3508</v>
      </c>
      <c r="E888" t="s">
        <v>3509</v>
      </c>
      <c r="F888" t="s">
        <v>3510</v>
      </c>
      <c r="G888" t="s">
        <v>3511</v>
      </c>
      <c r="H888" t="s">
        <v>77</v>
      </c>
      <c r="I888">
        <v>2011</v>
      </c>
      <c r="J888" s="1">
        <v>40778</v>
      </c>
      <c r="K888" t="s">
        <v>3512</v>
      </c>
      <c r="L888" t="s">
        <v>3513</v>
      </c>
      <c r="M888" t="s">
        <v>3514</v>
      </c>
    </row>
    <row r="889" spans="1:13" hidden="1" x14ac:dyDescent="0.6">
      <c r="B889">
        <v>1</v>
      </c>
      <c r="C889">
        <v>21336001</v>
      </c>
      <c r="D889" t="s">
        <v>3556</v>
      </c>
      <c r="E889" t="s">
        <v>3557</v>
      </c>
      <c r="F889" t="s">
        <v>3558</v>
      </c>
      <c r="G889" t="s">
        <v>3559</v>
      </c>
      <c r="H889" t="s">
        <v>580</v>
      </c>
      <c r="I889">
        <v>2011</v>
      </c>
      <c r="J889" s="1">
        <v>40596</v>
      </c>
      <c r="M889" t="s">
        <v>3560</v>
      </c>
    </row>
    <row r="890" spans="1:13" hidden="1" x14ac:dyDescent="0.6">
      <c r="B890">
        <v>1</v>
      </c>
      <c r="C890">
        <v>21872935</v>
      </c>
      <c r="D890" t="s">
        <v>3627</v>
      </c>
      <c r="E890" t="s">
        <v>3628</v>
      </c>
      <c r="F890" t="s">
        <v>3629</v>
      </c>
      <c r="G890" t="s">
        <v>3630</v>
      </c>
      <c r="H890" t="s">
        <v>77</v>
      </c>
      <c r="I890">
        <v>2011</v>
      </c>
      <c r="J890" s="1">
        <v>40785</v>
      </c>
      <c r="M890" t="s">
        <v>3631</v>
      </c>
    </row>
    <row r="891" spans="1:13" hidden="1" x14ac:dyDescent="0.6">
      <c r="A891" t="s">
        <v>5195</v>
      </c>
      <c r="B891">
        <v>2</v>
      </c>
      <c r="C891">
        <v>21684602</v>
      </c>
      <c r="D891" t="s">
        <v>3645</v>
      </c>
      <c r="E891" t="s">
        <v>3646</v>
      </c>
      <c r="F891" t="s">
        <v>3647</v>
      </c>
      <c r="G891" t="s">
        <v>3648</v>
      </c>
      <c r="H891" t="s">
        <v>77</v>
      </c>
      <c r="I891">
        <v>2011</v>
      </c>
      <c r="J891" s="1">
        <v>40715</v>
      </c>
      <c r="K891" t="s">
        <v>3649</v>
      </c>
      <c r="L891" t="s">
        <v>3650</v>
      </c>
      <c r="M891" t="s">
        <v>3651</v>
      </c>
    </row>
    <row r="892" spans="1:13" hidden="1" x14ac:dyDescent="0.6">
      <c r="B892">
        <v>1</v>
      </c>
      <c r="C892">
        <v>20954648</v>
      </c>
      <c r="D892" t="s">
        <v>3801</v>
      </c>
      <c r="E892" t="s">
        <v>3802</v>
      </c>
      <c r="F892" t="s">
        <v>3803</v>
      </c>
      <c r="G892" t="s">
        <v>3804</v>
      </c>
      <c r="H892" t="s">
        <v>1777</v>
      </c>
      <c r="I892">
        <v>2011</v>
      </c>
      <c r="J892" s="1">
        <v>40471</v>
      </c>
      <c r="M892" t="s">
        <v>3805</v>
      </c>
    </row>
    <row r="893" spans="1:13" hidden="1" x14ac:dyDescent="0.6">
      <c r="A893" t="s">
        <v>5195</v>
      </c>
      <c r="B893">
        <v>2</v>
      </c>
      <c r="C893">
        <v>21149749</v>
      </c>
      <c r="D893" t="s">
        <v>3839</v>
      </c>
      <c r="E893" t="s">
        <v>3840</v>
      </c>
      <c r="F893" t="s">
        <v>3841</v>
      </c>
      <c r="G893" t="s">
        <v>3842</v>
      </c>
      <c r="H893" t="s">
        <v>44</v>
      </c>
      <c r="I893">
        <v>2011</v>
      </c>
      <c r="J893" s="1">
        <v>40527</v>
      </c>
      <c r="K893" t="s">
        <v>3843</v>
      </c>
      <c r="L893" t="s">
        <v>3844</v>
      </c>
      <c r="M893" t="s">
        <v>3845</v>
      </c>
    </row>
    <row r="894" spans="1:13" hidden="1" x14ac:dyDescent="0.6">
      <c r="B894">
        <v>1</v>
      </c>
      <c r="C894">
        <v>20702430</v>
      </c>
      <c r="D894" t="s">
        <v>3878</v>
      </c>
      <c r="E894" t="s">
        <v>3879</v>
      </c>
      <c r="F894" t="s">
        <v>3880</v>
      </c>
      <c r="G894" t="s">
        <v>3881</v>
      </c>
      <c r="H894" t="s">
        <v>171</v>
      </c>
      <c r="I894">
        <v>2011</v>
      </c>
      <c r="J894" s="1">
        <v>40403</v>
      </c>
      <c r="M894" t="s">
        <v>3882</v>
      </c>
    </row>
    <row r="895" spans="1:13" hidden="1" x14ac:dyDescent="0.6">
      <c r="B895">
        <v>1</v>
      </c>
      <c r="C895">
        <v>21187731</v>
      </c>
      <c r="D895" t="s">
        <v>3994</v>
      </c>
      <c r="E895" t="s">
        <v>3995</v>
      </c>
      <c r="F895" t="s">
        <v>3996</v>
      </c>
      <c r="G895" t="s">
        <v>3997</v>
      </c>
      <c r="H895" t="s">
        <v>310</v>
      </c>
      <c r="I895">
        <v>2011</v>
      </c>
      <c r="J895" s="1">
        <v>40541</v>
      </c>
      <c r="M895" t="s">
        <v>3998</v>
      </c>
    </row>
    <row r="896" spans="1:13" hidden="1" x14ac:dyDescent="0.6">
      <c r="B896" t="s">
        <v>5021</v>
      </c>
      <c r="C896">
        <v>21106043</v>
      </c>
      <c r="D896" t="s">
        <v>4034</v>
      </c>
      <c r="E896" t="s">
        <v>4035</v>
      </c>
      <c r="F896" t="s">
        <v>4036</v>
      </c>
      <c r="G896" t="s">
        <v>4037</v>
      </c>
      <c r="H896" t="s">
        <v>83</v>
      </c>
      <c r="I896">
        <v>2011</v>
      </c>
      <c r="J896" s="1">
        <v>40508</v>
      </c>
      <c r="K896" t="s">
        <v>4038</v>
      </c>
      <c r="L896" t="s">
        <v>4039</v>
      </c>
      <c r="M896" t="s">
        <v>4040</v>
      </c>
    </row>
    <row r="897" spans="2:13" hidden="1" x14ac:dyDescent="0.6">
      <c r="B897" t="s">
        <v>5021</v>
      </c>
      <c r="C897">
        <v>19860767</v>
      </c>
      <c r="D897" t="s">
        <v>4074</v>
      </c>
      <c r="E897" t="s">
        <v>4075</v>
      </c>
      <c r="F897" t="s">
        <v>4076</v>
      </c>
      <c r="G897" t="s">
        <v>4077</v>
      </c>
      <c r="H897" t="s">
        <v>83</v>
      </c>
      <c r="I897">
        <v>2011</v>
      </c>
      <c r="J897" s="1">
        <v>40115</v>
      </c>
      <c r="M897" t="s">
        <v>4078</v>
      </c>
    </row>
    <row r="898" spans="2:13" hidden="1" x14ac:dyDescent="0.6">
      <c r="B898">
        <v>2</v>
      </c>
      <c r="C898">
        <v>21388686</v>
      </c>
      <c r="D898" t="s">
        <v>4079</v>
      </c>
      <c r="E898" t="s">
        <v>4080</v>
      </c>
      <c r="F898" t="s">
        <v>4081</v>
      </c>
      <c r="G898" t="s">
        <v>4082</v>
      </c>
      <c r="H898" t="s">
        <v>77</v>
      </c>
      <c r="I898">
        <v>2011</v>
      </c>
      <c r="J898" s="1">
        <v>40613</v>
      </c>
      <c r="M898" t="s">
        <v>4083</v>
      </c>
    </row>
    <row r="899" spans="2:13" hidden="1" x14ac:dyDescent="0.6">
      <c r="B899">
        <v>1</v>
      </c>
      <c r="C899">
        <v>21913144</v>
      </c>
      <c r="D899" t="s">
        <v>4101</v>
      </c>
      <c r="E899" t="s">
        <v>4102</v>
      </c>
      <c r="F899" t="s">
        <v>4103</v>
      </c>
      <c r="G899" t="s">
        <v>4104</v>
      </c>
      <c r="H899" t="s">
        <v>137</v>
      </c>
      <c r="I899">
        <v>2011</v>
      </c>
      <c r="J899" s="1">
        <v>40800</v>
      </c>
      <c r="M899" t="s">
        <v>4105</v>
      </c>
    </row>
    <row r="900" spans="2:13" hidden="1" x14ac:dyDescent="0.6">
      <c r="B900">
        <v>1</v>
      </c>
      <c r="C900">
        <v>21508112</v>
      </c>
      <c r="D900" t="s">
        <v>4116</v>
      </c>
      <c r="E900" t="s">
        <v>4117</v>
      </c>
      <c r="F900" t="s">
        <v>4118</v>
      </c>
      <c r="G900" t="s">
        <v>4119</v>
      </c>
      <c r="H900" t="s">
        <v>228</v>
      </c>
      <c r="I900">
        <v>2011</v>
      </c>
      <c r="J900" s="1">
        <v>40655</v>
      </c>
      <c r="M900" t="s">
        <v>4120</v>
      </c>
    </row>
    <row r="901" spans="2:13" hidden="1" x14ac:dyDescent="0.6">
      <c r="B901">
        <v>1</v>
      </c>
      <c r="C901">
        <v>21387180</v>
      </c>
      <c r="D901" t="s">
        <v>4174</v>
      </c>
      <c r="E901" t="s">
        <v>4175</v>
      </c>
      <c r="F901" t="s">
        <v>4176</v>
      </c>
      <c r="G901" t="s">
        <v>2580</v>
      </c>
      <c r="H901" t="s">
        <v>1203</v>
      </c>
      <c r="I901">
        <v>2011</v>
      </c>
      <c r="J901" s="1">
        <v>40612</v>
      </c>
      <c r="M901" t="s">
        <v>4177</v>
      </c>
    </row>
    <row r="902" spans="2:13" hidden="1" x14ac:dyDescent="0.6">
      <c r="B902">
        <v>1</v>
      </c>
      <c r="C902">
        <v>21784818</v>
      </c>
      <c r="D902" t="s">
        <v>4210</v>
      </c>
      <c r="E902" t="s">
        <v>4211</v>
      </c>
      <c r="F902" t="s">
        <v>4212</v>
      </c>
      <c r="G902" t="s">
        <v>4213</v>
      </c>
      <c r="H902" t="s">
        <v>4214</v>
      </c>
      <c r="I902">
        <v>2011</v>
      </c>
      <c r="J902" s="1">
        <v>40750</v>
      </c>
      <c r="K902" t="s">
        <v>4215</v>
      </c>
      <c r="M902" t="s">
        <v>4216</v>
      </c>
    </row>
    <row r="903" spans="2:13" hidden="1" x14ac:dyDescent="0.6">
      <c r="B903">
        <v>1</v>
      </c>
      <c r="C903">
        <v>21860569</v>
      </c>
      <c r="D903" t="s">
        <v>4385</v>
      </c>
      <c r="E903" t="s">
        <v>4386</v>
      </c>
      <c r="F903" t="s">
        <v>4387</v>
      </c>
      <c r="G903" t="s">
        <v>4388</v>
      </c>
      <c r="H903" t="s">
        <v>2440</v>
      </c>
      <c r="I903">
        <v>2011</v>
      </c>
      <c r="J903" s="1">
        <v>40779</v>
      </c>
      <c r="K903" t="s">
        <v>4389</v>
      </c>
      <c r="M903" t="s">
        <v>4390</v>
      </c>
    </row>
    <row r="904" spans="2:13" hidden="1" x14ac:dyDescent="0.6">
      <c r="B904">
        <v>1</v>
      </c>
      <c r="C904">
        <v>20535478</v>
      </c>
      <c r="D904" t="s">
        <v>4430</v>
      </c>
      <c r="E904" t="s">
        <v>4431</v>
      </c>
      <c r="F904" t="s">
        <v>4432</v>
      </c>
      <c r="G904" t="s">
        <v>4433</v>
      </c>
      <c r="H904" t="s">
        <v>126</v>
      </c>
      <c r="I904">
        <v>2011</v>
      </c>
      <c r="J904" s="1">
        <v>40340</v>
      </c>
      <c r="M904" t="s">
        <v>4434</v>
      </c>
    </row>
    <row r="905" spans="2:13" hidden="1" x14ac:dyDescent="0.6">
      <c r="B905">
        <v>1</v>
      </c>
      <c r="C905">
        <v>20920825</v>
      </c>
      <c r="D905" t="s">
        <v>4487</v>
      </c>
      <c r="E905" t="s">
        <v>4488</v>
      </c>
      <c r="F905" t="s">
        <v>4489</v>
      </c>
      <c r="G905" t="s">
        <v>4490</v>
      </c>
      <c r="H905" t="s">
        <v>77</v>
      </c>
      <c r="I905">
        <v>2011</v>
      </c>
      <c r="J905" s="1">
        <v>40457</v>
      </c>
      <c r="M905" t="s">
        <v>4491</v>
      </c>
    </row>
    <row r="906" spans="2:13" hidden="1" x14ac:dyDescent="0.6">
      <c r="B906">
        <v>1</v>
      </c>
      <c r="C906">
        <v>22526069</v>
      </c>
      <c r="D906" t="s">
        <v>4534</v>
      </c>
      <c r="E906" t="s">
        <v>4535</v>
      </c>
      <c r="F906" t="s">
        <v>4536</v>
      </c>
      <c r="G906" t="s">
        <v>3579</v>
      </c>
      <c r="H906" t="s">
        <v>4537</v>
      </c>
      <c r="I906">
        <v>2011</v>
      </c>
      <c r="J906" s="1">
        <v>41024</v>
      </c>
      <c r="K906" t="s">
        <v>4538</v>
      </c>
      <c r="L906" t="s">
        <v>4539</v>
      </c>
      <c r="M906" t="s">
        <v>4540</v>
      </c>
    </row>
    <row r="907" spans="2:13" hidden="1" x14ac:dyDescent="0.6">
      <c r="B907">
        <v>1</v>
      </c>
      <c r="C907">
        <v>21665990</v>
      </c>
      <c r="D907" t="s">
        <v>4659</v>
      </c>
      <c r="E907" t="s">
        <v>4660</v>
      </c>
      <c r="F907" t="s">
        <v>4661</v>
      </c>
      <c r="G907" t="s">
        <v>3477</v>
      </c>
      <c r="H907" t="s">
        <v>1043</v>
      </c>
      <c r="I907">
        <v>2011</v>
      </c>
      <c r="J907" s="1">
        <v>40708</v>
      </c>
      <c r="K907" t="s">
        <v>4662</v>
      </c>
      <c r="M907" t="s">
        <v>4663</v>
      </c>
    </row>
    <row r="908" spans="2:13" hidden="1" x14ac:dyDescent="0.6">
      <c r="B908">
        <v>1</v>
      </c>
      <c r="C908">
        <v>22091493</v>
      </c>
      <c r="D908" t="s">
        <v>4684</v>
      </c>
      <c r="E908" t="s">
        <v>4685</v>
      </c>
      <c r="F908" t="s">
        <v>4686</v>
      </c>
      <c r="G908" t="s">
        <v>3579</v>
      </c>
      <c r="H908" t="s">
        <v>984</v>
      </c>
      <c r="I908">
        <v>2011</v>
      </c>
      <c r="J908" s="1">
        <v>40866</v>
      </c>
      <c r="K908" t="s">
        <v>4687</v>
      </c>
      <c r="L908" t="s">
        <v>4688</v>
      </c>
      <c r="M908" t="s">
        <v>4689</v>
      </c>
    </row>
    <row r="909" spans="2:13" hidden="1" x14ac:dyDescent="0.6">
      <c r="B909">
        <v>1</v>
      </c>
      <c r="C909">
        <v>22022419</v>
      </c>
      <c r="D909" t="s">
        <v>4694</v>
      </c>
      <c r="E909" t="s">
        <v>4695</v>
      </c>
      <c r="F909" t="s">
        <v>4696</v>
      </c>
      <c r="G909" t="s">
        <v>4697</v>
      </c>
      <c r="H909" t="s">
        <v>3828</v>
      </c>
      <c r="I909">
        <v>2011</v>
      </c>
      <c r="J909" s="1">
        <v>40841</v>
      </c>
      <c r="K909" t="s">
        <v>4698</v>
      </c>
      <c r="M909" t="s">
        <v>4699</v>
      </c>
    </row>
    <row r="910" spans="2:13" hidden="1" x14ac:dyDescent="0.6">
      <c r="B910">
        <v>1</v>
      </c>
      <c r="C910">
        <v>21913440</v>
      </c>
      <c r="D910" t="s">
        <v>4711</v>
      </c>
      <c r="E910" t="s">
        <v>4712</v>
      </c>
      <c r="F910" t="s">
        <v>4713</v>
      </c>
      <c r="G910" t="s">
        <v>4714</v>
      </c>
      <c r="H910" t="s">
        <v>840</v>
      </c>
      <c r="I910">
        <v>2011</v>
      </c>
      <c r="J910" s="1">
        <v>40801</v>
      </c>
    </row>
    <row r="911" spans="2:13" hidden="1" x14ac:dyDescent="0.6">
      <c r="B911">
        <v>1</v>
      </c>
      <c r="C911">
        <v>21664593</v>
      </c>
      <c r="D911" t="s">
        <v>4734</v>
      </c>
      <c r="E911" t="s">
        <v>4735</v>
      </c>
      <c r="F911" t="s">
        <v>4736</v>
      </c>
      <c r="G911" t="s">
        <v>2573</v>
      </c>
      <c r="H911" t="s">
        <v>39</v>
      </c>
      <c r="I911">
        <v>2011</v>
      </c>
      <c r="J911" s="1">
        <v>40708</v>
      </c>
      <c r="K911" t="s">
        <v>4737</v>
      </c>
      <c r="L911" t="s">
        <v>4738</v>
      </c>
      <c r="M911" t="s">
        <v>4739</v>
      </c>
    </row>
    <row r="912" spans="2:13" hidden="1" x14ac:dyDescent="0.6">
      <c r="B912">
        <v>1</v>
      </c>
      <c r="C912">
        <v>21445629</v>
      </c>
      <c r="D912" t="s">
        <v>4745</v>
      </c>
      <c r="E912" t="s">
        <v>4746</v>
      </c>
      <c r="F912" t="s">
        <v>4747</v>
      </c>
      <c r="G912" t="s">
        <v>4748</v>
      </c>
      <c r="H912" t="s">
        <v>1203</v>
      </c>
      <c r="I912">
        <v>2011</v>
      </c>
      <c r="J912" s="1">
        <v>40632</v>
      </c>
      <c r="M912" t="s">
        <v>4749</v>
      </c>
    </row>
    <row r="913" spans="1:13" hidden="1" x14ac:dyDescent="0.6">
      <c r="B913">
        <v>1</v>
      </c>
      <c r="C913">
        <v>21181168</v>
      </c>
      <c r="D913" t="s">
        <v>4793</v>
      </c>
      <c r="E913" t="s">
        <v>4794</v>
      </c>
      <c r="F913" t="s">
        <v>4795</v>
      </c>
      <c r="G913" t="s">
        <v>4796</v>
      </c>
      <c r="H913" t="s">
        <v>126</v>
      </c>
      <c r="I913">
        <v>2011</v>
      </c>
      <c r="J913" s="1">
        <v>40537</v>
      </c>
      <c r="M913" t="s">
        <v>4797</v>
      </c>
    </row>
    <row r="914" spans="1:13" hidden="1" x14ac:dyDescent="0.6">
      <c r="B914">
        <v>1</v>
      </c>
      <c r="C914">
        <v>21093923</v>
      </c>
      <c r="D914" t="s">
        <v>4798</v>
      </c>
      <c r="E914" t="s">
        <v>4799</v>
      </c>
      <c r="F914" t="s">
        <v>4800</v>
      </c>
      <c r="G914" t="s">
        <v>4801</v>
      </c>
      <c r="H914" t="s">
        <v>77</v>
      </c>
      <c r="I914">
        <v>2011</v>
      </c>
      <c r="J914" s="1">
        <v>40507</v>
      </c>
      <c r="K914" t="s">
        <v>4802</v>
      </c>
      <c r="L914" t="s">
        <v>4803</v>
      </c>
      <c r="M914" t="s">
        <v>4804</v>
      </c>
    </row>
    <row r="915" spans="1:13" hidden="1" x14ac:dyDescent="0.6">
      <c r="B915">
        <v>1</v>
      </c>
      <c r="C915">
        <v>21816249</v>
      </c>
      <c r="D915" t="s">
        <v>4829</v>
      </c>
      <c r="E915" t="s">
        <v>4830</v>
      </c>
      <c r="F915" t="s">
        <v>4831</v>
      </c>
      <c r="G915" t="s">
        <v>2304</v>
      </c>
      <c r="H915" t="s">
        <v>1349</v>
      </c>
      <c r="I915">
        <v>2011</v>
      </c>
      <c r="J915" s="1">
        <v>40761</v>
      </c>
      <c r="M915" t="s">
        <v>4832</v>
      </c>
    </row>
    <row r="916" spans="1:13" hidden="1" x14ac:dyDescent="0.6">
      <c r="B916">
        <v>1</v>
      </c>
      <c r="C916">
        <v>21169874</v>
      </c>
      <c r="D916" t="s">
        <v>4857</v>
      </c>
      <c r="E916" t="s">
        <v>4858</v>
      </c>
      <c r="F916" t="s">
        <v>4859</v>
      </c>
      <c r="G916" t="s">
        <v>4860</v>
      </c>
      <c r="H916" t="s">
        <v>101</v>
      </c>
      <c r="I916">
        <v>2011</v>
      </c>
      <c r="J916" s="1">
        <v>40533</v>
      </c>
      <c r="M916" t="s">
        <v>4861</v>
      </c>
    </row>
    <row r="917" spans="1:13" hidden="1" x14ac:dyDescent="0.6">
      <c r="B917">
        <v>1</v>
      </c>
      <c r="C917">
        <v>21816248</v>
      </c>
      <c r="D917" t="s">
        <v>4899</v>
      </c>
      <c r="E917" t="s">
        <v>4900</v>
      </c>
      <c r="F917" t="s">
        <v>4901</v>
      </c>
      <c r="G917" t="s">
        <v>4902</v>
      </c>
      <c r="H917" t="s">
        <v>1349</v>
      </c>
      <c r="I917">
        <v>2011</v>
      </c>
      <c r="J917" s="1">
        <v>40761</v>
      </c>
      <c r="M917" t="s">
        <v>4903</v>
      </c>
    </row>
    <row r="918" spans="1:13" hidden="1" x14ac:dyDescent="0.6">
      <c r="B918">
        <v>1</v>
      </c>
      <c r="C918">
        <v>21861973</v>
      </c>
      <c r="D918" t="s">
        <v>4943</v>
      </c>
      <c r="E918" t="s">
        <v>4944</v>
      </c>
      <c r="F918" t="s">
        <v>4945</v>
      </c>
      <c r="G918" t="s">
        <v>4946</v>
      </c>
      <c r="H918" t="s">
        <v>39</v>
      </c>
      <c r="I918">
        <v>2011</v>
      </c>
      <c r="J918" s="1">
        <v>40780</v>
      </c>
      <c r="M918" t="s">
        <v>4947</v>
      </c>
    </row>
    <row r="919" spans="1:13" hidden="1" x14ac:dyDescent="0.6">
      <c r="B919">
        <v>1</v>
      </c>
      <c r="C919">
        <v>21034310</v>
      </c>
      <c r="D919" t="s">
        <v>4948</v>
      </c>
      <c r="E919" t="s">
        <v>4949</v>
      </c>
      <c r="F919" t="s">
        <v>4950</v>
      </c>
      <c r="G919" t="s">
        <v>4951</v>
      </c>
      <c r="H919" t="s">
        <v>4952</v>
      </c>
      <c r="I919">
        <v>2011</v>
      </c>
      <c r="J919" s="1">
        <v>40484</v>
      </c>
      <c r="M919" t="s">
        <v>4953</v>
      </c>
    </row>
    <row r="920" spans="1:13" hidden="1" x14ac:dyDescent="0.6">
      <c r="B920">
        <v>1</v>
      </c>
      <c r="C920">
        <v>21705087</v>
      </c>
      <c r="D920" t="s">
        <v>5009</v>
      </c>
      <c r="E920" t="s">
        <v>5010</v>
      </c>
      <c r="F920" t="s">
        <v>5011</v>
      </c>
      <c r="G920" t="s">
        <v>5012</v>
      </c>
      <c r="H920" t="s">
        <v>77</v>
      </c>
      <c r="I920">
        <v>2011</v>
      </c>
      <c r="J920" s="1">
        <v>40722</v>
      </c>
      <c r="M920" t="s">
        <v>5013</v>
      </c>
    </row>
    <row r="921" spans="1:13" x14ac:dyDescent="0.6">
      <c r="A921" t="s">
        <v>13290</v>
      </c>
      <c r="B921">
        <v>4</v>
      </c>
      <c r="C921" s="3">
        <v>22159171</v>
      </c>
      <c r="D921" t="s">
        <v>41</v>
      </c>
      <c r="E921" t="s">
        <v>13458</v>
      </c>
      <c r="F921" t="s">
        <v>42</v>
      </c>
      <c r="G921" t="s">
        <v>43</v>
      </c>
      <c r="H921" t="s">
        <v>44</v>
      </c>
      <c r="I921">
        <v>2012</v>
      </c>
      <c r="J921" s="1">
        <v>40891</v>
      </c>
      <c r="M921" t="s">
        <v>45</v>
      </c>
    </row>
    <row r="922" spans="1:13" hidden="1" x14ac:dyDescent="0.6">
      <c r="B922">
        <v>2</v>
      </c>
      <c r="C922">
        <v>22176800</v>
      </c>
      <c r="D922" t="s">
        <v>103</v>
      </c>
      <c r="E922" t="s">
        <v>104</v>
      </c>
      <c r="F922" t="s">
        <v>105</v>
      </c>
      <c r="G922" t="s">
        <v>106</v>
      </c>
      <c r="H922" t="s">
        <v>77</v>
      </c>
      <c r="I922">
        <v>2012</v>
      </c>
      <c r="J922" s="1">
        <v>40897</v>
      </c>
      <c r="M922" t="s">
        <v>107</v>
      </c>
    </row>
    <row r="923" spans="1:13" hidden="1" x14ac:dyDescent="0.6">
      <c r="B923">
        <v>2</v>
      </c>
      <c r="C923">
        <v>22899023</v>
      </c>
      <c r="D923" t="s">
        <v>133</v>
      </c>
      <c r="E923" t="s">
        <v>134</v>
      </c>
      <c r="F923" t="s">
        <v>135</v>
      </c>
      <c r="G923" t="s">
        <v>136</v>
      </c>
      <c r="H923" t="s">
        <v>137</v>
      </c>
      <c r="I923">
        <v>2012</v>
      </c>
      <c r="J923" s="1">
        <v>41139</v>
      </c>
      <c r="M923" t="s">
        <v>138</v>
      </c>
    </row>
    <row r="924" spans="1:13" ht="18.75" hidden="1" x14ac:dyDescent="0.6">
      <c r="A924" s="4" t="s">
        <v>5042</v>
      </c>
      <c r="B924" t="s">
        <v>13257</v>
      </c>
      <c r="C924">
        <v>22847604</v>
      </c>
      <c r="D924" t="s">
        <v>173</v>
      </c>
      <c r="E924" t="s">
        <v>174</v>
      </c>
      <c r="F924" t="s">
        <v>175</v>
      </c>
      <c r="G924" t="s">
        <v>119</v>
      </c>
      <c r="H924" t="s">
        <v>120</v>
      </c>
      <c r="I924">
        <v>2012</v>
      </c>
      <c r="J924" s="1">
        <v>41122</v>
      </c>
      <c r="M924" t="s">
        <v>176</v>
      </c>
    </row>
    <row r="925" spans="1:13" hidden="1" x14ac:dyDescent="0.6">
      <c r="B925" t="s">
        <v>5135</v>
      </c>
      <c r="C925">
        <v>22070427</v>
      </c>
      <c r="D925" t="s">
        <v>183</v>
      </c>
      <c r="E925" t="s">
        <v>184</v>
      </c>
      <c r="F925" t="s">
        <v>185</v>
      </c>
      <c r="G925" t="s">
        <v>186</v>
      </c>
      <c r="H925" t="s">
        <v>187</v>
      </c>
      <c r="I925">
        <v>2012</v>
      </c>
      <c r="J925" s="1">
        <v>40858</v>
      </c>
      <c r="M925" t="s">
        <v>188</v>
      </c>
    </row>
    <row r="926" spans="1:13" x14ac:dyDescent="0.6">
      <c r="A926" t="s">
        <v>13198</v>
      </c>
      <c r="B926">
        <v>4</v>
      </c>
      <c r="C926" s="3">
        <v>22608479</v>
      </c>
      <c r="D926" t="s">
        <v>5051</v>
      </c>
      <c r="E926" t="s">
        <v>13460</v>
      </c>
      <c r="F926" t="s">
        <v>279</v>
      </c>
      <c r="G926" t="s">
        <v>280</v>
      </c>
      <c r="H926" t="s">
        <v>77</v>
      </c>
      <c r="I926">
        <v>2012</v>
      </c>
      <c r="J926" s="1">
        <v>41051</v>
      </c>
      <c r="M926" t="s">
        <v>281</v>
      </c>
    </row>
    <row r="927" spans="1:13" hidden="1" x14ac:dyDescent="0.6">
      <c r="A927" t="s">
        <v>13213</v>
      </c>
      <c r="B927">
        <v>2</v>
      </c>
      <c r="C927">
        <v>22329913</v>
      </c>
      <c r="D927" t="s">
        <v>312</v>
      </c>
      <c r="E927" t="s">
        <v>313</v>
      </c>
      <c r="F927" t="s">
        <v>314</v>
      </c>
      <c r="G927" t="s">
        <v>315</v>
      </c>
      <c r="H927" t="s">
        <v>171</v>
      </c>
      <c r="I927">
        <v>2012</v>
      </c>
      <c r="J927" s="1">
        <v>40954</v>
      </c>
      <c r="K927" t="s">
        <v>316</v>
      </c>
      <c r="M927" t="s">
        <v>317</v>
      </c>
    </row>
    <row r="928" spans="1:13" hidden="1" x14ac:dyDescent="0.6">
      <c r="B928">
        <v>2</v>
      </c>
      <c r="C928">
        <v>22959104</v>
      </c>
      <c r="D928" t="s">
        <v>327</v>
      </c>
      <c r="E928" t="s">
        <v>328</v>
      </c>
      <c r="F928" t="s">
        <v>329</v>
      </c>
      <c r="G928" t="s">
        <v>330</v>
      </c>
      <c r="H928" t="s">
        <v>77</v>
      </c>
      <c r="I928">
        <v>2012</v>
      </c>
      <c r="J928" s="1">
        <v>41163</v>
      </c>
      <c r="M928" t="s">
        <v>331</v>
      </c>
    </row>
    <row r="929" spans="1:13" hidden="1" x14ac:dyDescent="0.6">
      <c r="B929">
        <v>2</v>
      </c>
      <c r="C929">
        <v>21856691</v>
      </c>
      <c r="D929" t="s">
        <v>341</v>
      </c>
      <c r="E929" t="s">
        <v>342</v>
      </c>
      <c r="F929" t="s">
        <v>343</v>
      </c>
      <c r="G929" t="s">
        <v>344</v>
      </c>
      <c r="H929" t="s">
        <v>171</v>
      </c>
      <c r="I929">
        <v>2012</v>
      </c>
      <c r="J929" s="1">
        <v>40778</v>
      </c>
      <c r="M929" t="s">
        <v>345</v>
      </c>
    </row>
    <row r="930" spans="1:13" hidden="1" x14ac:dyDescent="0.6">
      <c r="A930" t="s">
        <v>5064</v>
      </c>
      <c r="B930" t="s">
        <v>13257</v>
      </c>
      <c r="C930">
        <v>23288416</v>
      </c>
      <c r="D930" t="s">
        <v>365</v>
      </c>
      <c r="E930" t="s">
        <v>366</v>
      </c>
      <c r="F930" t="s">
        <v>367</v>
      </c>
      <c r="G930" t="s">
        <v>368</v>
      </c>
      <c r="H930" t="s">
        <v>369</v>
      </c>
      <c r="I930">
        <v>2012</v>
      </c>
      <c r="J930" s="1">
        <v>41279</v>
      </c>
      <c r="K930" t="s">
        <v>370</v>
      </c>
      <c r="L930" t="s">
        <v>371</v>
      </c>
      <c r="M930" t="s">
        <v>372</v>
      </c>
    </row>
    <row r="931" spans="1:13" hidden="1" x14ac:dyDescent="0.6">
      <c r="B931">
        <v>2</v>
      </c>
      <c r="C931">
        <v>22299650</v>
      </c>
      <c r="D931" t="s">
        <v>383</v>
      </c>
      <c r="E931" t="s">
        <v>384</v>
      </c>
      <c r="F931" t="s">
        <v>385</v>
      </c>
      <c r="G931" t="s">
        <v>43</v>
      </c>
      <c r="H931" t="s">
        <v>386</v>
      </c>
      <c r="I931">
        <v>2012</v>
      </c>
      <c r="J931" s="1">
        <v>40943</v>
      </c>
      <c r="M931" t="s">
        <v>387</v>
      </c>
    </row>
    <row r="932" spans="1:13" hidden="1" x14ac:dyDescent="0.6">
      <c r="B932">
        <v>2</v>
      </c>
      <c r="C932">
        <v>22300950</v>
      </c>
      <c r="D932" t="s">
        <v>398</v>
      </c>
      <c r="E932" t="s">
        <v>399</v>
      </c>
      <c r="F932" t="s">
        <v>400</v>
      </c>
      <c r="G932" t="s">
        <v>401</v>
      </c>
      <c r="H932" t="s">
        <v>402</v>
      </c>
      <c r="I932">
        <v>2012</v>
      </c>
      <c r="J932" s="1">
        <v>40943</v>
      </c>
      <c r="M932" t="s">
        <v>403</v>
      </c>
    </row>
    <row r="933" spans="1:13" hidden="1" x14ac:dyDescent="0.6">
      <c r="B933">
        <v>2</v>
      </c>
      <c r="C933">
        <v>22366903</v>
      </c>
      <c r="D933" t="s">
        <v>655</v>
      </c>
      <c r="E933" t="s">
        <v>656</v>
      </c>
      <c r="F933" t="s">
        <v>657</v>
      </c>
      <c r="G933" t="s">
        <v>658</v>
      </c>
      <c r="H933" t="s">
        <v>310</v>
      </c>
      <c r="I933">
        <v>2012</v>
      </c>
      <c r="J933" s="1">
        <v>40967</v>
      </c>
      <c r="M933" t="s">
        <v>659</v>
      </c>
    </row>
    <row r="934" spans="1:13" hidden="1" x14ac:dyDescent="0.6">
      <c r="B934">
        <v>2</v>
      </c>
      <c r="C934">
        <v>22888685</v>
      </c>
      <c r="D934" t="s">
        <v>680</v>
      </c>
      <c r="E934" t="s">
        <v>681</v>
      </c>
      <c r="F934" t="s">
        <v>682</v>
      </c>
      <c r="G934" t="s">
        <v>683</v>
      </c>
      <c r="H934" t="s">
        <v>684</v>
      </c>
      <c r="I934">
        <v>2012</v>
      </c>
      <c r="J934" s="1">
        <v>41136</v>
      </c>
    </row>
    <row r="935" spans="1:13" x14ac:dyDescent="0.6">
      <c r="A935" t="s">
        <v>13272</v>
      </c>
      <c r="B935">
        <v>4</v>
      </c>
      <c r="C935" s="2">
        <v>22563220</v>
      </c>
      <c r="D935" t="s">
        <v>806</v>
      </c>
      <c r="E935" t="s">
        <v>807</v>
      </c>
      <c r="F935" t="s">
        <v>808</v>
      </c>
      <c r="G935" t="s">
        <v>809</v>
      </c>
      <c r="H935" t="s">
        <v>810</v>
      </c>
      <c r="I935">
        <v>2012</v>
      </c>
      <c r="J935" s="1">
        <v>41037</v>
      </c>
      <c r="K935" t="s">
        <v>811</v>
      </c>
      <c r="M935" t="s">
        <v>812</v>
      </c>
    </row>
    <row r="936" spans="1:13" hidden="1" x14ac:dyDescent="0.6">
      <c r="B936" t="s">
        <v>5021</v>
      </c>
      <c r="C936">
        <v>22328704</v>
      </c>
      <c r="D936" t="s">
        <v>832</v>
      </c>
      <c r="E936" t="s">
        <v>833</v>
      </c>
      <c r="F936" t="s">
        <v>834</v>
      </c>
      <c r="G936" t="s">
        <v>119</v>
      </c>
      <c r="H936" t="s">
        <v>120</v>
      </c>
      <c r="I936">
        <v>2012</v>
      </c>
      <c r="J936" s="1">
        <v>40953</v>
      </c>
      <c r="M936" t="s">
        <v>835</v>
      </c>
    </row>
    <row r="937" spans="1:13" hidden="1" x14ac:dyDescent="0.6">
      <c r="B937">
        <v>2</v>
      </c>
      <c r="C937">
        <v>21786274</v>
      </c>
      <c r="D937" t="s">
        <v>877</v>
      </c>
      <c r="E937" t="s">
        <v>878</v>
      </c>
      <c r="F937" t="s">
        <v>879</v>
      </c>
      <c r="G937" t="s">
        <v>880</v>
      </c>
      <c r="H937" t="s">
        <v>143</v>
      </c>
      <c r="I937">
        <v>2012</v>
      </c>
      <c r="J937" s="1">
        <v>40750</v>
      </c>
      <c r="M937" t="s">
        <v>881</v>
      </c>
    </row>
    <row r="938" spans="1:13" hidden="1" x14ac:dyDescent="0.6">
      <c r="B938">
        <v>2</v>
      </c>
      <c r="C938">
        <v>22466490</v>
      </c>
      <c r="D938" t="s">
        <v>924</v>
      </c>
      <c r="E938" t="s">
        <v>925</v>
      </c>
      <c r="F938" t="s">
        <v>926</v>
      </c>
      <c r="G938" t="s">
        <v>927</v>
      </c>
      <c r="H938" t="s">
        <v>310</v>
      </c>
      <c r="I938">
        <v>2012</v>
      </c>
      <c r="J938" s="1">
        <v>41002</v>
      </c>
      <c r="M938" t="s">
        <v>928</v>
      </c>
    </row>
    <row r="939" spans="1:13" hidden="1" x14ac:dyDescent="0.6">
      <c r="A939" t="s">
        <v>5064</v>
      </c>
      <c r="B939" t="s">
        <v>13257</v>
      </c>
      <c r="C939">
        <v>22578823</v>
      </c>
      <c r="D939" t="s">
        <v>5137</v>
      </c>
      <c r="E939" t="s">
        <v>1284</v>
      </c>
      <c r="F939" t="s">
        <v>1285</v>
      </c>
      <c r="G939" t="s">
        <v>368</v>
      </c>
      <c r="H939" t="s">
        <v>77</v>
      </c>
      <c r="I939">
        <v>2012</v>
      </c>
      <c r="J939" s="1">
        <v>41044</v>
      </c>
      <c r="K939" t="s">
        <v>1286</v>
      </c>
      <c r="L939" t="s">
        <v>1287</v>
      </c>
      <c r="M939" t="s">
        <v>1288</v>
      </c>
    </row>
    <row r="940" spans="1:13" hidden="1" x14ac:dyDescent="0.6">
      <c r="A940" t="s">
        <v>13232</v>
      </c>
      <c r="B940" t="s">
        <v>13798</v>
      </c>
      <c r="C940">
        <v>22550776</v>
      </c>
      <c r="D940" t="s">
        <v>1328</v>
      </c>
      <c r="E940" t="s">
        <v>1329</v>
      </c>
      <c r="F940" t="s">
        <v>1330</v>
      </c>
      <c r="G940" t="s">
        <v>1331</v>
      </c>
      <c r="H940" t="s">
        <v>1332</v>
      </c>
      <c r="I940">
        <v>2012</v>
      </c>
      <c r="J940" s="1">
        <v>41033</v>
      </c>
    </row>
    <row r="941" spans="1:13" hidden="1" x14ac:dyDescent="0.6">
      <c r="A941" t="s">
        <v>5142</v>
      </c>
      <c r="B941" t="s">
        <v>13257</v>
      </c>
      <c r="C941">
        <v>22269029</v>
      </c>
      <c r="D941" t="s">
        <v>5141</v>
      </c>
      <c r="E941" t="s">
        <v>1336</v>
      </c>
      <c r="F941" t="s">
        <v>1337</v>
      </c>
      <c r="G941" t="s">
        <v>1338</v>
      </c>
      <c r="H941" t="s">
        <v>83</v>
      </c>
      <c r="I941">
        <v>2012</v>
      </c>
      <c r="J941" s="1">
        <v>40933</v>
      </c>
      <c r="M941" t="s">
        <v>1339</v>
      </c>
    </row>
    <row r="942" spans="1:13" hidden="1" x14ac:dyDescent="0.6">
      <c r="A942" t="s">
        <v>5044</v>
      </c>
      <c r="B942" t="s">
        <v>13257</v>
      </c>
      <c r="C942">
        <v>23060141</v>
      </c>
      <c r="D942" t="s">
        <v>5145</v>
      </c>
      <c r="E942" t="s">
        <v>1391</v>
      </c>
      <c r="F942" t="s">
        <v>1392</v>
      </c>
      <c r="G942" t="s">
        <v>1393</v>
      </c>
      <c r="H942" t="s">
        <v>228</v>
      </c>
      <c r="I942">
        <v>2012</v>
      </c>
      <c r="J942" s="1">
        <v>41195</v>
      </c>
      <c r="K942" t="s">
        <v>1394</v>
      </c>
      <c r="M942" t="s">
        <v>1395</v>
      </c>
    </row>
    <row r="943" spans="1:13" x14ac:dyDescent="0.6">
      <c r="A943" t="s">
        <v>13235</v>
      </c>
      <c r="B943">
        <v>4</v>
      </c>
      <c r="C943" s="2">
        <v>22899005</v>
      </c>
      <c r="D943" t="s">
        <v>1407</v>
      </c>
      <c r="E943" t="s">
        <v>1408</v>
      </c>
      <c r="F943" t="s">
        <v>1409</v>
      </c>
      <c r="G943" t="s">
        <v>1410</v>
      </c>
      <c r="H943" t="s">
        <v>615</v>
      </c>
      <c r="I943">
        <v>2012</v>
      </c>
      <c r="J943" s="1">
        <v>41139</v>
      </c>
      <c r="K943" t="s">
        <v>1411</v>
      </c>
      <c r="M943" t="s">
        <v>1412</v>
      </c>
    </row>
    <row r="944" spans="1:13" hidden="1" x14ac:dyDescent="0.6">
      <c r="B944">
        <v>2</v>
      </c>
      <c r="C944">
        <v>23755512</v>
      </c>
      <c r="D944" t="s">
        <v>1583</v>
      </c>
      <c r="E944" t="s">
        <v>1584</v>
      </c>
      <c r="F944" t="s">
        <v>1585</v>
      </c>
      <c r="G944" t="s">
        <v>1586</v>
      </c>
      <c r="H944" t="s">
        <v>684</v>
      </c>
      <c r="I944">
        <v>2012</v>
      </c>
      <c r="J944" s="1">
        <v>41438</v>
      </c>
    </row>
    <row r="945" spans="1:13" x14ac:dyDescent="0.6">
      <c r="A945" t="s">
        <v>13236</v>
      </c>
      <c r="B945">
        <v>4</v>
      </c>
      <c r="C945" s="2">
        <v>22268633</v>
      </c>
      <c r="D945" t="s">
        <v>1635</v>
      </c>
      <c r="E945" t="s">
        <v>1636</v>
      </c>
      <c r="F945" t="s">
        <v>1637</v>
      </c>
      <c r="G945" t="s">
        <v>1638</v>
      </c>
      <c r="H945" t="s">
        <v>83</v>
      </c>
      <c r="I945">
        <v>2012</v>
      </c>
      <c r="J945" s="1">
        <v>40933</v>
      </c>
      <c r="M945" t="s">
        <v>1639</v>
      </c>
    </row>
    <row r="946" spans="1:13" hidden="1" x14ac:dyDescent="0.6">
      <c r="A946" t="s">
        <v>5064</v>
      </c>
      <c r="B946" t="s">
        <v>13257</v>
      </c>
      <c r="C946">
        <v>22965593</v>
      </c>
      <c r="D946" t="s">
        <v>1660</v>
      </c>
      <c r="E946" t="s">
        <v>1661</v>
      </c>
      <c r="F946" t="s">
        <v>1662</v>
      </c>
      <c r="G946" t="s">
        <v>1663</v>
      </c>
      <c r="H946" t="s">
        <v>44</v>
      </c>
      <c r="I946">
        <v>2012</v>
      </c>
      <c r="J946" s="1">
        <v>41164</v>
      </c>
      <c r="K946" t="s">
        <v>1664</v>
      </c>
      <c r="L946" t="s">
        <v>1665</v>
      </c>
      <c r="M946" t="s">
        <v>1666</v>
      </c>
    </row>
    <row r="947" spans="1:13" hidden="1" x14ac:dyDescent="0.6">
      <c r="B947">
        <v>1</v>
      </c>
      <c r="C947">
        <v>22773089</v>
      </c>
      <c r="D947" t="s">
        <v>1779</v>
      </c>
      <c r="E947" t="s">
        <v>1780</v>
      </c>
      <c r="F947" t="s">
        <v>1781</v>
      </c>
      <c r="G947" t="s">
        <v>1782</v>
      </c>
      <c r="H947" t="s">
        <v>171</v>
      </c>
      <c r="I947">
        <v>2012</v>
      </c>
      <c r="J947" s="1">
        <v>41100</v>
      </c>
      <c r="M947" t="s">
        <v>1783</v>
      </c>
    </row>
    <row r="948" spans="1:13" hidden="1" x14ac:dyDescent="0.6">
      <c r="B948">
        <v>2</v>
      </c>
      <c r="C948">
        <v>22029535</v>
      </c>
      <c r="D948" t="s">
        <v>1798</v>
      </c>
      <c r="E948" t="s">
        <v>1799</v>
      </c>
      <c r="F948" t="s">
        <v>1800</v>
      </c>
      <c r="G948" t="s">
        <v>1801</v>
      </c>
      <c r="H948" t="s">
        <v>187</v>
      </c>
      <c r="I948">
        <v>2012</v>
      </c>
      <c r="J948" s="1">
        <v>40844</v>
      </c>
      <c r="M948" t="s">
        <v>1802</v>
      </c>
    </row>
    <row r="949" spans="1:13" hidden="1" x14ac:dyDescent="0.6">
      <c r="B949">
        <v>2</v>
      </c>
      <c r="C949">
        <v>22552255</v>
      </c>
      <c r="D949" t="s">
        <v>1933</v>
      </c>
      <c r="E949" t="s">
        <v>1934</v>
      </c>
      <c r="F949" t="s">
        <v>1935</v>
      </c>
      <c r="G949" t="s">
        <v>1936</v>
      </c>
      <c r="H949" t="s">
        <v>402</v>
      </c>
      <c r="I949">
        <v>2012</v>
      </c>
      <c r="J949" s="1">
        <v>41033</v>
      </c>
      <c r="M949" t="s">
        <v>1937</v>
      </c>
    </row>
    <row r="950" spans="1:13" hidden="1" x14ac:dyDescent="0.6">
      <c r="A950" t="s">
        <v>5030</v>
      </c>
      <c r="B950" t="s">
        <v>13257</v>
      </c>
      <c r="C950">
        <v>22337179</v>
      </c>
      <c r="D950" t="s">
        <v>5176</v>
      </c>
      <c r="E950" t="s">
        <v>2001</v>
      </c>
      <c r="F950" t="s">
        <v>2002</v>
      </c>
      <c r="G950" t="s">
        <v>2003</v>
      </c>
      <c r="H950" t="s">
        <v>209</v>
      </c>
      <c r="I950">
        <v>2012</v>
      </c>
      <c r="J950" s="1">
        <v>40956</v>
      </c>
    </row>
    <row r="951" spans="1:13" hidden="1" x14ac:dyDescent="0.6">
      <c r="B951">
        <v>2</v>
      </c>
      <c r="C951">
        <v>22139618</v>
      </c>
      <c r="D951" t="s">
        <v>2013</v>
      </c>
      <c r="E951" t="s">
        <v>2014</v>
      </c>
      <c r="F951" t="s">
        <v>2015</v>
      </c>
      <c r="G951" t="s">
        <v>2016</v>
      </c>
      <c r="H951" t="s">
        <v>143</v>
      </c>
      <c r="I951">
        <v>2012</v>
      </c>
      <c r="J951" s="1">
        <v>40883</v>
      </c>
      <c r="M951" t="s">
        <v>2017</v>
      </c>
    </row>
    <row r="952" spans="1:13" hidden="1" x14ac:dyDescent="0.6">
      <c r="B952">
        <v>2</v>
      </c>
      <c r="C952">
        <v>22581049</v>
      </c>
      <c r="D952" t="s">
        <v>2032</v>
      </c>
      <c r="E952" t="s">
        <v>2033</v>
      </c>
      <c r="F952" t="s">
        <v>2034</v>
      </c>
      <c r="G952" t="s">
        <v>2035</v>
      </c>
      <c r="H952" t="s">
        <v>126</v>
      </c>
      <c r="I952">
        <v>2012</v>
      </c>
      <c r="J952" s="1">
        <v>41044</v>
      </c>
      <c r="M952" t="s">
        <v>2036</v>
      </c>
    </row>
    <row r="953" spans="1:13" hidden="1" x14ac:dyDescent="0.6">
      <c r="B953" t="s">
        <v>5019</v>
      </c>
      <c r="C953">
        <v>22846399</v>
      </c>
      <c r="D953" t="s">
        <v>2057</v>
      </c>
      <c r="E953" t="s">
        <v>2058</v>
      </c>
      <c r="F953" t="s">
        <v>2059</v>
      </c>
      <c r="G953" t="s">
        <v>2060</v>
      </c>
      <c r="H953" t="s">
        <v>1704</v>
      </c>
      <c r="I953">
        <v>2012</v>
      </c>
      <c r="J953" s="1">
        <v>41122</v>
      </c>
      <c r="K953" t="s">
        <v>2061</v>
      </c>
      <c r="M953" t="s">
        <v>2062</v>
      </c>
    </row>
    <row r="954" spans="1:13" hidden="1" x14ac:dyDescent="0.6">
      <c r="B954">
        <v>1</v>
      </c>
      <c r="C954">
        <v>21881842</v>
      </c>
      <c r="D954" t="s">
        <v>5182</v>
      </c>
      <c r="E954" t="s">
        <v>2075</v>
      </c>
      <c r="F954" t="s">
        <v>2076</v>
      </c>
      <c r="G954" t="s">
        <v>2077</v>
      </c>
      <c r="H954" t="s">
        <v>1203</v>
      </c>
      <c r="I954">
        <v>2012</v>
      </c>
      <c r="J954" s="1">
        <v>40788</v>
      </c>
      <c r="M954" t="s">
        <v>2078</v>
      </c>
    </row>
    <row r="955" spans="1:13" hidden="1" x14ac:dyDescent="0.6">
      <c r="B955">
        <v>1</v>
      </c>
      <c r="C955">
        <v>23023008</v>
      </c>
      <c r="D955" t="s">
        <v>2107</v>
      </c>
      <c r="E955" t="s">
        <v>2108</v>
      </c>
      <c r="F955" t="s">
        <v>2109</v>
      </c>
      <c r="G955" t="s">
        <v>2110</v>
      </c>
      <c r="H955" t="s">
        <v>2111</v>
      </c>
      <c r="I955">
        <v>2012</v>
      </c>
      <c r="J955" s="1">
        <v>41184</v>
      </c>
      <c r="M955" t="s">
        <v>2112</v>
      </c>
    </row>
    <row r="956" spans="1:13" hidden="1" x14ac:dyDescent="0.6">
      <c r="B956">
        <v>2</v>
      </c>
      <c r="C956">
        <v>23096146</v>
      </c>
      <c r="D956" t="s">
        <v>2194</v>
      </c>
      <c r="E956" t="s">
        <v>2195</v>
      </c>
      <c r="F956" t="s">
        <v>2196</v>
      </c>
      <c r="G956" t="s">
        <v>2197</v>
      </c>
      <c r="H956" t="s">
        <v>137</v>
      </c>
      <c r="I956">
        <v>2012</v>
      </c>
      <c r="J956" s="1">
        <v>41208</v>
      </c>
      <c r="M956" t="s">
        <v>2198</v>
      </c>
    </row>
    <row r="957" spans="1:13" hidden="1" x14ac:dyDescent="0.6">
      <c r="A957" t="s">
        <v>5030</v>
      </c>
      <c r="B957" t="s">
        <v>13257</v>
      </c>
      <c r="C957">
        <v>22410630</v>
      </c>
      <c r="D957" t="s">
        <v>5194</v>
      </c>
      <c r="E957" t="s">
        <v>2332</v>
      </c>
      <c r="F957" t="s">
        <v>2333</v>
      </c>
      <c r="G957" t="s">
        <v>2334</v>
      </c>
      <c r="H957" t="s">
        <v>44</v>
      </c>
      <c r="I957">
        <v>2012</v>
      </c>
      <c r="J957" s="1">
        <v>40982</v>
      </c>
      <c r="M957" t="s">
        <v>2335</v>
      </c>
    </row>
    <row r="958" spans="1:13" hidden="1" x14ac:dyDescent="0.6">
      <c r="B958">
        <v>2</v>
      </c>
      <c r="C958">
        <v>22280465</v>
      </c>
      <c r="D958" t="s">
        <v>2336</v>
      </c>
      <c r="E958" t="s">
        <v>2337</v>
      </c>
      <c r="F958" t="s">
        <v>2338</v>
      </c>
      <c r="G958" t="s">
        <v>2339</v>
      </c>
      <c r="H958" t="s">
        <v>83</v>
      </c>
      <c r="I958">
        <v>2012</v>
      </c>
      <c r="J958" s="1">
        <v>40936</v>
      </c>
      <c r="M958" t="s">
        <v>2340</v>
      </c>
    </row>
    <row r="959" spans="1:13" hidden="1" x14ac:dyDescent="0.6">
      <c r="B959">
        <v>1</v>
      </c>
      <c r="C959">
        <v>21106047</v>
      </c>
      <c r="D959" t="s">
        <v>2431</v>
      </c>
      <c r="E959" t="s">
        <v>2432</v>
      </c>
      <c r="F959" t="s">
        <v>2433</v>
      </c>
      <c r="G959" t="s">
        <v>2434</v>
      </c>
      <c r="H959" t="s">
        <v>83</v>
      </c>
      <c r="I959">
        <v>2012</v>
      </c>
      <c r="J959" s="1">
        <v>40508</v>
      </c>
      <c r="M959" t="s">
        <v>2435</v>
      </c>
    </row>
    <row r="960" spans="1:13" hidden="1" x14ac:dyDescent="0.6">
      <c r="B960">
        <v>2</v>
      </c>
      <c r="C960">
        <v>22633354</v>
      </c>
      <c r="D960" t="s">
        <v>2517</v>
      </c>
      <c r="E960" t="s">
        <v>2518</v>
      </c>
      <c r="F960" t="s">
        <v>2519</v>
      </c>
      <c r="G960" t="s">
        <v>2520</v>
      </c>
      <c r="H960" t="s">
        <v>39</v>
      </c>
      <c r="I960">
        <v>2012</v>
      </c>
      <c r="J960" s="1">
        <v>41058</v>
      </c>
      <c r="M960" t="s">
        <v>2521</v>
      </c>
    </row>
    <row r="961" spans="1:13" hidden="1" x14ac:dyDescent="0.6">
      <c r="B961">
        <v>2</v>
      </c>
      <c r="C961">
        <v>22893083</v>
      </c>
      <c r="D961" t="s">
        <v>2570</v>
      </c>
      <c r="E961" t="s">
        <v>2571</v>
      </c>
      <c r="F961" t="s">
        <v>2572</v>
      </c>
      <c r="G961" t="s">
        <v>2573</v>
      </c>
      <c r="H961" t="s">
        <v>44</v>
      </c>
      <c r="I961">
        <v>2012</v>
      </c>
      <c r="J961" s="1">
        <v>41137</v>
      </c>
      <c r="K961" t="s">
        <v>2574</v>
      </c>
      <c r="L961" t="s">
        <v>2575</v>
      </c>
      <c r="M961" t="s">
        <v>2576</v>
      </c>
    </row>
    <row r="962" spans="1:13" hidden="1" x14ac:dyDescent="0.6">
      <c r="B962" t="s">
        <v>5020</v>
      </c>
      <c r="C962">
        <v>22871086</v>
      </c>
      <c r="D962" t="s">
        <v>2598</v>
      </c>
      <c r="E962" t="s">
        <v>2599</v>
      </c>
      <c r="F962" t="s">
        <v>2600</v>
      </c>
      <c r="G962" t="s">
        <v>2601</v>
      </c>
      <c r="H962" t="s">
        <v>1704</v>
      </c>
      <c r="I962">
        <v>2012</v>
      </c>
      <c r="J962" s="1">
        <v>41130</v>
      </c>
      <c r="K962" t="s">
        <v>2602</v>
      </c>
      <c r="M962" t="s">
        <v>2603</v>
      </c>
    </row>
    <row r="963" spans="1:13" hidden="1" x14ac:dyDescent="0.6">
      <c r="B963">
        <v>1</v>
      </c>
      <c r="C963">
        <v>22915037</v>
      </c>
      <c r="D963" t="s">
        <v>2651</v>
      </c>
      <c r="E963" t="s">
        <v>2652</v>
      </c>
      <c r="F963" t="s">
        <v>2653</v>
      </c>
      <c r="G963" t="s">
        <v>2654</v>
      </c>
      <c r="H963" t="s">
        <v>228</v>
      </c>
      <c r="I963">
        <v>2012</v>
      </c>
      <c r="J963" s="1">
        <v>41145</v>
      </c>
      <c r="M963" t="s">
        <v>2655</v>
      </c>
    </row>
    <row r="964" spans="1:13" hidden="1" x14ac:dyDescent="0.6">
      <c r="B964">
        <v>2</v>
      </c>
      <c r="C964">
        <v>21865200</v>
      </c>
      <c r="D964" t="s">
        <v>2735</v>
      </c>
      <c r="E964" t="s">
        <v>2736</v>
      </c>
      <c r="F964" t="s">
        <v>2737</v>
      </c>
      <c r="G964" t="s">
        <v>2738</v>
      </c>
      <c r="H964" t="s">
        <v>171</v>
      </c>
      <c r="I964">
        <v>2012</v>
      </c>
      <c r="J964" s="1">
        <v>40781</v>
      </c>
      <c r="M964" t="s">
        <v>2739</v>
      </c>
    </row>
    <row r="965" spans="1:13" hidden="1" x14ac:dyDescent="0.6">
      <c r="B965">
        <v>2</v>
      </c>
      <c r="C965">
        <v>22809783</v>
      </c>
      <c r="D965" t="s">
        <v>2780</v>
      </c>
      <c r="E965" t="s">
        <v>2781</v>
      </c>
      <c r="F965" t="s">
        <v>2782</v>
      </c>
      <c r="G965" t="s">
        <v>2783</v>
      </c>
      <c r="H965" t="s">
        <v>39</v>
      </c>
      <c r="I965">
        <v>2012</v>
      </c>
      <c r="J965" s="1">
        <v>41110</v>
      </c>
      <c r="M965" t="s">
        <v>2784</v>
      </c>
    </row>
    <row r="966" spans="1:13" hidden="1" x14ac:dyDescent="0.6">
      <c r="A966" t="s">
        <v>13264</v>
      </c>
      <c r="B966" t="s">
        <v>13257</v>
      </c>
      <c r="C966">
        <v>22382405</v>
      </c>
      <c r="D966" t="s">
        <v>2873</v>
      </c>
      <c r="E966" t="s">
        <v>2874</v>
      </c>
      <c r="F966" t="s">
        <v>2875</v>
      </c>
      <c r="G966" t="s">
        <v>2876</v>
      </c>
      <c r="H966" t="s">
        <v>402</v>
      </c>
      <c r="I966">
        <v>2012</v>
      </c>
      <c r="J966" s="1">
        <v>40971</v>
      </c>
      <c r="K966" t="s">
        <v>2877</v>
      </c>
      <c r="L966" t="s">
        <v>2878</v>
      </c>
      <c r="M966" t="s">
        <v>2879</v>
      </c>
    </row>
    <row r="967" spans="1:13" hidden="1" x14ac:dyDescent="0.6">
      <c r="B967">
        <v>1</v>
      </c>
      <c r="C967">
        <v>22801846</v>
      </c>
      <c r="D967" t="s">
        <v>3003</v>
      </c>
      <c r="E967" t="s">
        <v>3004</v>
      </c>
      <c r="F967" t="s">
        <v>3005</v>
      </c>
      <c r="G967" t="s">
        <v>3006</v>
      </c>
      <c r="H967" t="s">
        <v>44</v>
      </c>
      <c r="I967">
        <v>2012</v>
      </c>
      <c r="J967" s="1">
        <v>41108</v>
      </c>
      <c r="M967" t="s">
        <v>3007</v>
      </c>
    </row>
    <row r="968" spans="1:13" hidden="1" x14ac:dyDescent="0.6">
      <c r="B968" t="s">
        <v>5019</v>
      </c>
      <c r="C968">
        <v>22498793</v>
      </c>
      <c r="D968" t="s">
        <v>3020</v>
      </c>
      <c r="E968" t="s">
        <v>3021</v>
      </c>
      <c r="F968" t="s">
        <v>3022</v>
      </c>
      <c r="G968" t="s">
        <v>3023</v>
      </c>
      <c r="H968" t="s">
        <v>615</v>
      </c>
      <c r="I968">
        <v>2012</v>
      </c>
      <c r="J968" s="1">
        <v>41013</v>
      </c>
      <c r="K968" t="s">
        <v>3024</v>
      </c>
      <c r="M968" t="s">
        <v>3025</v>
      </c>
    </row>
    <row r="969" spans="1:13" hidden="1" x14ac:dyDescent="0.6">
      <c r="B969">
        <v>2</v>
      </c>
      <c r="C969">
        <v>22888687</v>
      </c>
      <c r="D969" t="s">
        <v>3032</v>
      </c>
      <c r="E969" t="s">
        <v>3033</v>
      </c>
      <c r="F969" t="s">
        <v>3034</v>
      </c>
      <c r="G969" t="s">
        <v>3035</v>
      </c>
      <c r="H969" t="s">
        <v>684</v>
      </c>
      <c r="I969">
        <v>2012</v>
      </c>
      <c r="J969" s="1">
        <v>41136</v>
      </c>
    </row>
    <row r="970" spans="1:13" hidden="1" x14ac:dyDescent="0.6">
      <c r="A970" t="s">
        <v>5203</v>
      </c>
      <c r="B970" t="s">
        <v>13257</v>
      </c>
      <c r="C970">
        <v>22535267</v>
      </c>
      <c r="D970" t="s">
        <v>3036</v>
      </c>
      <c r="E970" t="s">
        <v>3037</v>
      </c>
      <c r="F970" t="s">
        <v>3038</v>
      </c>
      <c r="G970" t="s">
        <v>1729</v>
      </c>
      <c r="H970" t="s">
        <v>214</v>
      </c>
      <c r="I970">
        <v>2012</v>
      </c>
      <c r="J970" s="1">
        <v>41026</v>
      </c>
      <c r="K970" t="s">
        <v>3039</v>
      </c>
      <c r="L970" t="s">
        <v>3040</v>
      </c>
      <c r="M970" t="s">
        <v>3041</v>
      </c>
    </row>
    <row r="971" spans="1:13" hidden="1" x14ac:dyDescent="0.6">
      <c r="B971" t="s">
        <v>5020</v>
      </c>
      <c r="C971">
        <v>21822162</v>
      </c>
      <c r="D971" t="s">
        <v>3195</v>
      </c>
      <c r="E971" t="s">
        <v>3196</v>
      </c>
      <c r="F971" t="s">
        <v>3197</v>
      </c>
      <c r="G971" t="s">
        <v>777</v>
      </c>
      <c r="H971" t="s">
        <v>310</v>
      </c>
      <c r="I971">
        <v>2012</v>
      </c>
      <c r="J971" s="1">
        <v>40764</v>
      </c>
      <c r="M971" t="s">
        <v>3198</v>
      </c>
    </row>
    <row r="972" spans="1:13" hidden="1" x14ac:dyDescent="0.6">
      <c r="B972">
        <v>2</v>
      </c>
      <c r="C972">
        <v>23069723</v>
      </c>
      <c r="D972" t="s">
        <v>3203</v>
      </c>
      <c r="E972" t="s">
        <v>3204</v>
      </c>
      <c r="F972" t="s">
        <v>3205</v>
      </c>
      <c r="G972" t="s">
        <v>3206</v>
      </c>
      <c r="H972" t="s">
        <v>101</v>
      </c>
      <c r="I972">
        <v>2012</v>
      </c>
      <c r="J972" s="1">
        <v>41199</v>
      </c>
      <c r="M972" t="s">
        <v>3207</v>
      </c>
    </row>
    <row r="973" spans="1:13" hidden="1" x14ac:dyDescent="0.6">
      <c r="B973">
        <v>2</v>
      </c>
      <c r="C973">
        <v>23204796</v>
      </c>
      <c r="D973" t="s">
        <v>3225</v>
      </c>
      <c r="E973" t="s">
        <v>3226</v>
      </c>
      <c r="F973" t="s">
        <v>3227</v>
      </c>
      <c r="G973" t="s">
        <v>3228</v>
      </c>
      <c r="H973" t="s">
        <v>2440</v>
      </c>
      <c r="I973">
        <v>2012</v>
      </c>
      <c r="J973" s="1">
        <v>41247</v>
      </c>
      <c r="K973" t="s">
        <v>3229</v>
      </c>
      <c r="M973" t="s">
        <v>3230</v>
      </c>
    </row>
    <row r="974" spans="1:13" hidden="1" x14ac:dyDescent="0.6">
      <c r="B974">
        <v>1</v>
      </c>
      <c r="C974">
        <v>22193875</v>
      </c>
      <c r="D974" t="s">
        <v>3246</v>
      </c>
      <c r="E974" t="s">
        <v>3247</v>
      </c>
      <c r="F974" t="s">
        <v>3248</v>
      </c>
      <c r="G974" t="s">
        <v>3249</v>
      </c>
      <c r="H974" t="s">
        <v>615</v>
      </c>
      <c r="I974">
        <v>2012</v>
      </c>
      <c r="J974" s="1">
        <v>40901</v>
      </c>
      <c r="K974" t="s">
        <v>3250</v>
      </c>
      <c r="M974" t="s">
        <v>3251</v>
      </c>
    </row>
    <row r="975" spans="1:13" hidden="1" x14ac:dyDescent="0.6">
      <c r="B975">
        <v>1</v>
      </c>
      <c r="C975">
        <v>22653517</v>
      </c>
      <c r="D975" t="s">
        <v>3340</v>
      </c>
      <c r="E975" t="s">
        <v>3341</v>
      </c>
      <c r="F975" t="s">
        <v>3342</v>
      </c>
      <c r="G975" t="s">
        <v>3343</v>
      </c>
      <c r="H975" t="s">
        <v>615</v>
      </c>
      <c r="I975">
        <v>2012</v>
      </c>
      <c r="J975" s="1">
        <v>41062</v>
      </c>
      <c r="K975" t="s">
        <v>3344</v>
      </c>
      <c r="M975" t="s">
        <v>3345</v>
      </c>
    </row>
    <row r="976" spans="1:13" hidden="1" x14ac:dyDescent="0.6">
      <c r="B976" t="s">
        <v>5019</v>
      </c>
      <c r="C976">
        <v>22527735</v>
      </c>
      <c r="D976" t="s">
        <v>3373</v>
      </c>
      <c r="E976" t="s">
        <v>3374</v>
      </c>
      <c r="F976" t="s">
        <v>3375</v>
      </c>
      <c r="G976" t="s">
        <v>3376</v>
      </c>
      <c r="H976" t="s">
        <v>126</v>
      </c>
      <c r="I976">
        <v>2012</v>
      </c>
      <c r="J976" s="1">
        <v>41024</v>
      </c>
      <c r="M976" t="s">
        <v>3377</v>
      </c>
    </row>
    <row r="977" spans="1:13" hidden="1" x14ac:dyDescent="0.6">
      <c r="B977">
        <v>2</v>
      </c>
      <c r="C977">
        <v>20491689</v>
      </c>
      <c r="D977" t="s">
        <v>3384</v>
      </c>
      <c r="E977" t="s">
        <v>3385</v>
      </c>
      <c r="F977" t="s">
        <v>3386</v>
      </c>
      <c r="G977" t="s">
        <v>3387</v>
      </c>
      <c r="H977" t="s">
        <v>83</v>
      </c>
      <c r="I977">
        <v>2012</v>
      </c>
      <c r="J977" s="1">
        <v>40323</v>
      </c>
      <c r="M977" t="s">
        <v>3388</v>
      </c>
    </row>
    <row r="978" spans="1:13" hidden="1" x14ac:dyDescent="0.6">
      <c r="B978">
        <v>2</v>
      </c>
      <c r="C978">
        <v>22509097</v>
      </c>
      <c r="D978" t="s">
        <v>3406</v>
      </c>
      <c r="E978" t="s">
        <v>3407</v>
      </c>
      <c r="F978" t="s">
        <v>3408</v>
      </c>
      <c r="G978" t="s">
        <v>3409</v>
      </c>
      <c r="H978" t="s">
        <v>734</v>
      </c>
      <c r="I978">
        <v>2012</v>
      </c>
      <c r="J978" s="1">
        <v>41017</v>
      </c>
      <c r="K978" t="s">
        <v>3410</v>
      </c>
    </row>
    <row r="979" spans="1:13" hidden="1" x14ac:dyDescent="0.6">
      <c r="B979">
        <v>2</v>
      </c>
      <c r="C979">
        <v>22440276</v>
      </c>
      <c r="D979" t="s">
        <v>3411</v>
      </c>
      <c r="E979" t="s">
        <v>3412</v>
      </c>
      <c r="F979" t="s">
        <v>3413</v>
      </c>
      <c r="G979" t="s">
        <v>3414</v>
      </c>
      <c r="H979" t="s">
        <v>77</v>
      </c>
      <c r="I979">
        <v>2012</v>
      </c>
      <c r="J979" s="1">
        <v>40992</v>
      </c>
      <c r="M979" t="s">
        <v>3415</v>
      </c>
    </row>
    <row r="980" spans="1:13" hidden="1" x14ac:dyDescent="0.6">
      <c r="A980" t="s">
        <v>5081</v>
      </c>
      <c r="B980" t="s">
        <v>5135</v>
      </c>
      <c r="C980">
        <v>22816662</v>
      </c>
      <c r="D980" t="s">
        <v>3416</v>
      </c>
      <c r="E980" t="s">
        <v>3417</v>
      </c>
      <c r="F980" t="s">
        <v>3418</v>
      </c>
      <c r="G980" t="s">
        <v>2678</v>
      </c>
      <c r="H980" t="s">
        <v>187</v>
      </c>
      <c r="I980">
        <v>2012</v>
      </c>
      <c r="J980" s="1">
        <v>41114</v>
      </c>
      <c r="M980" t="s">
        <v>3419</v>
      </c>
    </row>
    <row r="981" spans="1:13" hidden="1" x14ac:dyDescent="0.6">
      <c r="B981">
        <v>1</v>
      </c>
      <c r="C981">
        <v>21878851</v>
      </c>
      <c r="D981" t="s">
        <v>3420</v>
      </c>
      <c r="E981" t="s">
        <v>3421</v>
      </c>
      <c r="F981" t="s">
        <v>3422</v>
      </c>
      <c r="G981" t="s">
        <v>3423</v>
      </c>
      <c r="H981" t="s">
        <v>310</v>
      </c>
      <c r="I981">
        <v>2012</v>
      </c>
      <c r="J981" s="1">
        <v>40787</v>
      </c>
      <c r="K981" t="s">
        <v>3424</v>
      </c>
      <c r="L981" t="s">
        <v>3425</v>
      </c>
      <c r="M981" t="s">
        <v>3426</v>
      </c>
    </row>
    <row r="982" spans="1:13" hidden="1" x14ac:dyDescent="0.6">
      <c r="A982" t="s">
        <v>5209</v>
      </c>
      <c r="B982" t="s">
        <v>13257</v>
      </c>
      <c r="C982">
        <v>22197438</v>
      </c>
      <c r="D982" t="s">
        <v>5208</v>
      </c>
      <c r="E982" t="s">
        <v>3432</v>
      </c>
      <c r="F982" t="s">
        <v>3433</v>
      </c>
      <c r="G982" t="s">
        <v>3434</v>
      </c>
      <c r="H982" t="s">
        <v>77</v>
      </c>
      <c r="I982">
        <v>2012</v>
      </c>
      <c r="J982" s="1">
        <v>40904</v>
      </c>
      <c r="K982" t="s">
        <v>3435</v>
      </c>
      <c r="L982" t="s">
        <v>3436</v>
      </c>
      <c r="M982" t="s">
        <v>3437</v>
      </c>
    </row>
    <row r="983" spans="1:13" hidden="1" x14ac:dyDescent="0.6">
      <c r="B983">
        <v>1</v>
      </c>
      <c r="C983">
        <v>22183351</v>
      </c>
      <c r="D983" t="s">
        <v>3454</v>
      </c>
      <c r="E983" t="s">
        <v>3455</v>
      </c>
      <c r="F983" t="s">
        <v>3456</v>
      </c>
      <c r="G983" t="s">
        <v>3457</v>
      </c>
      <c r="H983" t="s">
        <v>3285</v>
      </c>
      <c r="I983">
        <v>2012</v>
      </c>
      <c r="J983" s="1">
        <v>40898</v>
      </c>
      <c r="M983" t="s">
        <v>3458</v>
      </c>
    </row>
    <row r="984" spans="1:13" hidden="1" x14ac:dyDescent="0.6">
      <c r="B984">
        <v>2</v>
      </c>
      <c r="C984">
        <v>22247473</v>
      </c>
      <c r="D984" t="s">
        <v>3474</v>
      </c>
      <c r="E984" t="s">
        <v>3475</v>
      </c>
      <c r="F984" t="s">
        <v>3476</v>
      </c>
      <c r="G984" t="s">
        <v>3477</v>
      </c>
      <c r="H984" t="s">
        <v>228</v>
      </c>
      <c r="I984">
        <v>2012</v>
      </c>
      <c r="J984" s="1">
        <v>40925</v>
      </c>
      <c r="K984" t="s">
        <v>3478</v>
      </c>
      <c r="M984" t="s">
        <v>3479</v>
      </c>
    </row>
    <row r="985" spans="1:13" hidden="1" x14ac:dyDescent="0.6">
      <c r="A985" t="s">
        <v>5096</v>
      </c>
      <c r="B985" t="s">
        <v>13257</v>
      </c>
      <c r="C985">
        <v>21920607</v>
      </c>
      <c r="D985" t="s">
        <v>5212</v>
      </c>
      <c r="E985" t="s">
        <v>3489</v>
      </c>
      <c r="F985" t="s">
        <v>3490</v>
      </c>
      <c r="G985" t="s">
        <v>3491</v>
      </c>
      <c r="H985" t="s">
        <v>77</v>
      </c>
      <c r="I985">
        <v>2012</v>
      </c>
      <c r="J985" s="1">
        <v>40803</v>
      </c>
      <c r="M985" t="s">
        <v>3492</v>
      </c>
    </row>
    <row r="986" spans="1:13" hidden="1" x14ac:dyDescent="0.6">
      <c r="B986">
        <v>1</v>
      </c>
      <c r="C986">
        <v>23204795</v>
      </c>
      <c r="D986" t="s">
        <v>3541</v>
      </c>
      <c r="E986" t="s">
        <v>3542</v>
      </c>
      <c r="F986" t="s">
        <v>3543</v>
      </c>
      <c r="G986" t="s">
        <v>3544</v>
      </c>
      <c r="H986" t="s">
        <v>2440</v>
      </c>
      <c r="I986">
        <v>2012</v>
      </c>
      <c r="J986" s="1">
        <v>41247</v>
      </c>
      <c r="K986" t="s">
        <v>3545</v>
      </c>
      <c r="M986" t="s">
        <v>3546</v>
      </c>
    </row>
    <row r="987" spans="1:13" hidden="1" x14ac:dyDescent="0.6">
      <c r="B987">
        <v>2</v>
      </c>
      <c r="C987">
        <v>22775273</v>
      </c>
      <c r="D987" t="s">
        <v>3607</v>
      </c>
      <c r="E987" t="s">
        <v>3608</v>
      </c>
      <c r="F987" t="s">
        <v>3609</v>
      </c>
      <c r="G987" t="s">
        <v>1221</v>
      </c>
      <c r="H987" t="s">
        <v>155</v>
      </c>
      <c r="I987">
        <v>2012</v>
      </c>
      <c r="J987" s="1">
        <v>41101</v>
      </c>
      <c r="K987" t="s">
        <v>3610</v>
      </c>
      <c r="L987" t="s">
        <v>3611</v>
      </c>
      <c r="M987" t="s">
        <v>3612</v>
      </c>
    </row>
    <row r="988" spans="1:13" hidden="1" x14ac:dyDescent="0.6">
      <c r="A988" t="s">
        <v>5195</v>
      </c>
      <c r="B988">
        <v>2</v>
      </c>
      <c r="C988">
        <v>22551740</v>
      </c>
      <c r="D988" t="s">
        <v>3689</v>
      </c>
      <c r="E988" t="s">
        <v>3690</v>
      </c>
      <c r="F988" t="s">
        <v>3691</v>
      </c>
      <c r="G988" t="s">
        <v>1999</v>
      </c>
      <c r="H988" t="s">
        <v>77</v>
      </c>
      <c r="I988">
        <v>2012</v>
      </c>
      <c r="J988" s="1">
        <v>41033</v>
      </c>
      <c r="M988" t="s">
        <v>3692</v>
      </c>
    </row>
    <row r="989" spans="1:13" hidden="1" x14ac:dyDescent="0.6">
      <c r="B989">
        <v>2</v>
      </c>
      <c r="C989">
        <v>22521084</v>
      </c>
      <c r="D989" t="s">
        <v>3747</v>
      </c>
      <c r="E989" t="s">
        <v>3748</v>
      </c>
      <c r="F989" t="s">
        <v>3749</v>
      </c>
      <c r="G989" t="s">
        <v>3750</v>
      </c>
      <c r="H989" t="s">
        <v>77</v>
      </c>
      <c r="I989">
        <v>2012</v>
      </c>
      <c r="J989" s="1">
        <v>41023</v>
      </c>
      <c r="M989" t="s">
        <v>3751</v>
      </c>
    </row>
    <row r="990" spans="1:13" hidden="1" x14ac:dyDescent="0.6">
      <c r="A990" t="s">
        <v>5866</v>
      </c>
      <c r="B990">
        <v>2</v>
      </c>
      <c r="C990">
        <v>23111609</v>
      </c>
      <c r="D990" t="s">
        <v>3918</v>
      </c>
      <c r="E990" t="s">
        <v>3919</v>
      </c>
      <c r="F990" t="s">
        <v>3920</v>
      </c>
      <c r="G990" t="s">
        <v>3871</v>
      </c>
      <c r="H990" t="s">
        <v>228</v>
      </c>
      <c r="I990">
        <v>2012</v>
      </c>
      <c r="J990" s="1">
        <v>41214</v>
      </c>
      <c r="M990" t="s">
        <v>3921</v>
      </c>
    </row>
    <row r="991" spans="1:13" hidden="1" x14ac:dyDescent="0.6">
      <c r="B991">
        <v>1</v>
      </c>
      <c r="C991">
        <v>22306121</v>
      </c>
      <c r="D991" t="s">
        <v>3936</v>
      </c>
      <c r="E991" t="s">
        <v>3937</v>
      </c>
      <c r="F991" t="s">
        <v>3938</v>
      </c>
      <c r="G991" t="s">
        <v>3939</v>
      </c>
      <c r="H991" t="s">
        <v>77</v>
      </c>
      <c r="I991">
        <v>2012</v>
      </c>
      <c r="J991" s="1">
        <v>40946</v>
      </c>
      <c r="M991" t="s">
        <v>3940</v>
      </c>
    </row>
    <row r="992" spans="1:13" hidden="1" x14ac:dyDescent="0.6">
      <c r="B992">
        <v>2</v>
      </c>
      <c r="C992">
        <v>23424763</v>
      </c>
      <c r="D992" t="s">
        <v>3968</v>
      </c>
      <c r="E992" t="s">
        <v>3969</v>
      </c>
      <c r="F992" t="s">
        <v>3970</v>
      </c>
      <c r="G992" t="s">
        <v>3971</v>
      </c>
      <c r="H992" t="s">
        <v>684</v>
      </c>
      <c r="I992">
        <v>2012</v>
      </c>
      <c r="J992" s="1">
        <v>41327</v>
      </c>
    </row>
    <row r="993" spans="1:13" hidden="1" x14ac:dyDescent="0.6">
      <c r="B993">
        <v>1</v>
      </c>
      <c r="C993">
        <v>21996310</v>
      </c>
      <c r="D993" t="s">
        <v>3999</v>
      </c>
      <c r="E993" t="s">
        <v>1780</v>
      </c>
      <c r="F993" t="s">
        <v>4000</v>
      </c>
      <c r="G993" t="s">
        <v>1782</v>
      </c>
      <c r="H993" t="s">
        <v>39</v>
      </c>
      <c r="I993">
        <v>2012</v>
      </c>
      <c r="J993" s="1">
        <v>40831</v>
      </c>
      <c r="M993" t="s">
        <v>4001</v>
      </c>
    </row>
    <row r="994" spans="1:13" hidden="1" x14ac:dyDescent="0.6">
      <c r="B994" t="s">
        <v>5019</v>
      </c>
      <c r="C994">
        <v>22273354</v>
      </c>
      <c r="D994" t="s">
        <v>4009</v>
      </c>
      <c r="E994" t="s">
        <v>4010</v>
      </c>
      <c r="F994" t="s">
        <v>4011</v>
      </c>
      <c r="G994" t="s">
        <v>4012</v>
      </c>
      <c r="H994" t="s">
        <v>155</v>
      </c>
      <c r="I994">
        <v>2012</v>
      </c>
      <c r="J994" s="1">
        <v>40934</v>
      </c>
      <c r="M994" t="s">
        <v>4013</v>
      </c>
    </row>
    <row r="995" spans="1:13" hidden="1" x14ac:dyDescent="0.6">
      <c r="B995">
        <v>2</v>
      </c>
      <c r="C995">
        <v>23424765</v>
      </c>
      <c r="D995" t="s">
        <v>4041</v>
      </c>
      <c r="E995" t="s">
        <v>4042</v>
      </c>
      <c r="F995" t="s">
        <v>4043</v>
      </c>
      <c r="G995" t="s">
        <v>3971</v>
      </c>
      <c r="H995" t="s">
        <v>684</v>
      </c>
      <c r="I995">
        <v>2012</v>
      </c>
      <c r="J995" s="1">
        <v>41327</v>
      </c>
    </row>
    <row r="996" spans="1:13" hidden="1" x14ac:dyDescent="0.6">
      <c r="B996">
        <v>1</v>
      </c>
      <c r="C996">
        <v>22690534</v>
      </c>
      <c r="D996" t="s">
        <v>4090</v>
      </c>
      <c r="E996" t="s">
        <v>4091</v>
      </c>
      <c r="F996" t="s">
        <v>4092</v>
      </c>
      <c r="G996" t="s">
        <v>4093</v>
      </c>
      <c r="H996" t="s">
        <v>4094</v>
      </c>
      <c r="I996">
        <v>2012</v>
      </c>
      <c r="J996" s="1">
        <v>41074</v>
      </c>
    </row>
    <row r="997" spans="1:13" hidden="1" x14ac:dyDescent="0.6">
      <c r="B997">
        <v>1</v>
      </c>
      <c r="C997">
        <v>22466465</v>
      </c>
      <c r="D997" t="s">
        <v>4111</v>
      </c>
      <c r="E997" t="s">
        <v>4112</v>
      </c>
      <c r="F997" t="s">
        <v>4113</v>
      </c>
      <c r="G997" t="s">
        <v>4114</v>
      </c>
      <c r="H997" t="s">
        <v>310</v>
      </c>
      <c r="I997">
        <v>2012</v>
      </c>
      <c r="J997" s="1">
        <v>41002</v>
      </c>
      <c r="M997" t="s">
        <v>4115</v>
      </c>
    </row>
    <row r="998" spans="1:13" hidden="1" x14ac:dyDescent="0.6">
      <c r="B998">
        <v>1</v>
      </c>
      <c r="C998">
        <v>21987580</v>
      </c>
      <c r="D998" t="s">
        <v>4167</v>
      </c>
      <c r="E998" t="s">
        <v>4168</v>
      </c>
      <c r="F998" t="s">
        <v>4169</v>
      </c>
      <c r="G998" t="s">
        <v>4170</v>
      </c>
      <c r="H998" t="s">
        <v>44</v>
      </c>
      <c r="I998">
        <v>2012</v>
      </c>
      <c r="J998" s="1">
        <v>40828</v>
      </c>
      <c r="K998" t="s">
        <v>4171</v>
      </c>
      <c r="L998" t="s">
        <v>4172</v>
      </c>
      <c r="M998" t="s">
        <v>4173</v>
      </c>
    </row>
    <row r="999" spans="1:13" hidden="1" x14ac:dyDescent="0.6">
      <c r="B999">
        <v>1</v>
      </c>
      <c r="C999">
        <v>22082694</v>
      </c>
      <c r="D999" t="s">
        <v>4200</v>
      </c>
      <c r="E999" t="s">
        <v>4201</v>
      </c>
      <c r="F999" t="s">
        <v>4202</v>
      </c>
      <c r="G999" t="s">
        <v>4203</v>
      </c>
      <c r="H999" t="s">
        <v>310</v>
      </c>
      <c r="I999">
        <v>2012</v>
      </c>
      <c r="J999" s="1">
        <v>40863</v>
      </c>
      <c r="M999" t="s">
        <v>4204</v>
      </c>
    </row>
    <row r="1000" spans="1:13" hidden="1" x14ac:dyDescent="0.6">
      <c r="B1000" t="s">
        <v>5019</v>
      </c>
      <c r="C1000">
        <v>22264945</v>
      </c>
      <c r="D1000" t="s">
        <v>4227</v>
      </c>
      <c r="E1000" t="s">
        <v>4228</v>
      </c>
      <c r="F1000" t="s">
        <v>4229</v>
      </c>
      <c r="G1000" t="s">
        <v>4230</v>
      </c>
      <c r="H1000" t="s">
        <v>39</v>
      </c>
      <c r="I1000">
        <v>2012</v>
      </c>
      <c r="J1000" s="1">
        <v>40932</v>
      </c>
      <c r="M1000" t="s">
        <v>4231</v>
      </c>
    </row>
    <row r="1001" spans="1:13" hidden="1" x14ac:dyDescent="0.6">
      <c r="B1001">
        <v>1</v>
      </c>
      <c r="C1001">
        <v>22348651</v>
      </c>
      <c r="D1001" t="s">
        <v>4241</v>
      </c>
      <c r="E1001" t="s">
        <v>4242</v>
      </c>
      <c r="F1001" t="s">
        <v>4243</v>
      </c>
      <c r="G1001" t="s">
        <v>4244</v>
      </c>
      <c r="H1001" t="s">
        <v>4088</v>
      </c>
      <c r="I1001">
        <v>2012</v>
      </c>
      <c r="J1001" s="1">
        <v>40961</v>
      </c>
      <c r="M1001" t="s">
        <v>4245</v>
      </c>
    </row>
    <row r="1002" spans="1:13" hidden="1" x14ac:dyDescent="0.6">
      <c r="A1002" t="s">
        <v>5195</v>
      </c>
      <c r="B1002" t="s">
        <v>5021</v>
      </c>
      <c r="C1002">
        <v>22481475</v>
      </c>
      <c r="D1002" t="s">
        <v>4246</v>
      </c>
      <c r="E1002" t="s">
        <v>4247</v>
      </c>
      <c r="F1002" t="s">
        <v>4248</v>
      </c>
      <c r="G1002" t="s">
        <v>4249</v>
      </c>
      <c r="H1002" t="s">
        <v>310</v>
      </c>
      <c r="I1002">
        <v>2012</v>
      </c>
      <c r="J1002" s="1">
        <v>41006</v>
      </c>
      <c r="K1002" t="s">
        <v>4250</v>
      </c>
      <c r="L1002" t="s">
        <v>4251</v>
      </c>
      <c r="M1002" t="s">
        <v>4252</v>
      </c>
    </row>
    <row r="1003" spans="1:13" hidden="1" x14ac:dyDescent="0.6">
      <c r="B1003">
        <v>1</v>
      </c>
      <c r="C1003">
        <v>22850219</v>
      </c>
      <c r="D1003" t="s">
        <v>4290</v>
      </c>
      <c r="E1003" t="s">
        <v>4291</v>
      </c>
      <c r="F1003" t="s">
        <v>4292</v>
      </c>
      <c r="G1003" t="s">
        <v>4293</v>
      </c>
      <c r="H1003" t="s">
        <v>310</v>
      </c>
      <c r="I1003">
        <v>2012</v>
      </c>
      <c r="J1003" s="1">
        <v>41123</v>
      </c>
      <c r="M1003" t="s">
        <v>4294</v>
      </c>
    </row>
    <row r="1004" spans="1:13" hidden="1" x14ac:dyDescent="0.6">
      <c r="B1004" t="s">
        <v>5021</v>
      </c>
      <c r="C1004">
        <v>22627475</v>
      </c>
      <c r="D1004" t="s">
        <v>4306</v>
      </c>
      <c r="E1004" t="s">
        <v>4307</v>
      </c>
      <c r="F1004" t="s">
        <v>4308</v>
      </c>
      <c r="G1004" t="s">
        <v>4309</v>
      </c>
      <c r="H1004" t="s">
        <v>615</v>
      </c>
      <c r="I1004">
        <v>2012</v>
      </c>
      <c r="J1004" s="1">
        <v>41055</v>
      </c>
      <c r="K1004" t="s">
        <v>4310</v>
      </c>
      <c r="M1004" t="s">
        <v>4311</v>
      </c>
    </row>
    <row r="1005" spans="1:13" hidden="1" x14ac:dyDescent="0.6">
      <c r="B1005" t="s">
        <v>5021</v>
      </c>
      <c r="C1005">
        <v>22133792</v>
      </c>
      <c r="D1005" t="s">
        <v>4317</v>
      </c>
      <c r="E1005" t="s">
        <v>4318</v>
      </c>
      <c r="F1005" t="s">
        <v>4319</v>
      </c>
      <c r="G1005" t="s">
        <v>4320</v>
      </c>
      <c r="H1005" t="s">
        <v>77</v>
      </c>
      <c r="I1005">
        <v>2012</v>
      </c>
      <c r="J1005" s="1">
        <v>40880</v>
      </c>
      <c r="M1005" t="s">
        <v>4321</v>
      </c>
    </row>
    <row r="1006" spans="1:13" hidden="1" x14ac:dyDescent="0.6">
      <c r="B1006">
        <v>1</v>
      </c>
      <c r="C1006">
        <v>22434210</v>
      </c>
      <c r="D1006" t="s">
        <v>4327</v>
      </c>
      <c r="E1006" t="s">
        <v>4328</v>
      </c>
      <c r="F1006" t="s">
        <v>4329</v>
      </c>
      <c r="G1006" t="s">
        <v>4330</v>
      </c>
      <c r="H1006" t="s">
        <v>1203</v>
      </c>
      <c r="I1006">
        <v>2012</v>
      </c>
      <c r="J1006" s="1">
        <v>40990</v>
      </c>
      <c r="M1006" t="s">
        <v>4331</v>
      </c>
    </row>
    <row r="1007" spans="1:13" hidden="1" x14ac:dyDescent="0.6">
      <c r="B1007">
        <v>1</v>
      </c>
      <c r="C1007">
        <v>22482894</v>
      </c>
      <c r="D1007" t="s">
        <v>4350</v>
      </c>
      <c r="E1007" t="s">
        <v>4351</v>
      </c>
      <c r="F1007" t="s">
        <v>4352</v>
      </c>
      <c r="G1007" t="s">
        <v>880</v>
      </c>
      <c r="H1007" t="s">
        <v>1671</v>
      </c>
      <c r="I1007">
        <v>2012</v>
      </c>
      <c r="J1007" s="1">
        <v>41009</v>
      </c>
      <c r="M1007" t="s">
        <v>4353</v>
      </c>
    </row>
    <row r="1008" spans="1:13" hidden="1" x14ac:dyDescent="0.6">
      <c r="B1008">
        <v>1</v>
      </c>
      <c r="C1008">
        <v>23060022</v>
      </c>
      <c r="D1008" t="s">
        <v>4365</v>
      </c>
      <c r="E1008" t="s">
        <v>4366</v>
      </c>
      <c r="F1008" t="s">
        <v>4367</v>
      </c>
      <c r="G1008" t="s">
        <v>4368</v>
      </c>
      <c r="H1008" t="s">
        <v>615</v>
      </c>
      <c r="I1008">
        <v>2012</v>
      </c>
      <c r="J1008" s="1">
        <v>41195</v>
      </c>
      <c r="K1008" t="s">
        <v>4369</v>
      </c>
      <c r="M1008" t="s">
        <v>4370</v>
      </c>
    </row>
    <row r="1009" spans="2:13" hidden="1" x14ac:dyDescent="0.6">
      <c r="B1009">
        <v>1</v>
      </c>
      <c r="C1009">
        <v>22258164</v>
      </c>
      <c r="D1009" t="s">
        <v>4381</v>
      </c>
      <c r="E1009" t="s">
        <v>4382</v>
      </c>
      <c r="F1009" t="s">
        <v>4383</v>
      </c>
      <c r="G1009" t="s">
        <v>777</v>
      </c>
      <c r="H1009" t="s">
        <v>310</v>
      </c>
      <c r="I1009">
        <v>2012</v>
      </c>
      <c r="J1009" s="1">
        <v>40928</v>
      </c>
      <c r="M1009" t="s">
        <v>4384</v>
      </c>
    </row>
    <row r="1010" spans="2:13" hidden="1" x14ac:dyDescent="0.6">
      <c r="B1010">
        <v>1</v>
      </c>
      <c r="C1010">
        <v>23158224</v>
      </c>
      <c r="D1010" t="s">
        <v>4411</v>
      </c>
      <c r="E1010" t="s">
        <v>4412</v>
      </c>
      <c r="F1010" t="s">
        <v>4413</v>
      </c>
      <c r="G1010" t="s">
        <v>2663</v>
      </c>
      <c r="H1010" t="s">
        <v>39</v>
      </c>
      <c r="I1010">
        <v>2012</v>
      </c>
      <c r="J1010" s="1">
        <v>41233</v>
      </c>
      <c r="K1010" t="s">
        <v>4414</v>
      </c>
      <c r="L1010" t="s">
        <v>4415</v>
      </c>
      <c r="M1010" t="s">
        <v>4416</v>
      </c>
    </row>
    <row r="1011" spans="2:13" hidden="1" x14ac:dyDescent="0.6">
      <c r="B1011">
        <v>1</v>
      </c>
      <c r="C1011">
        <v>22512987</v>
      </c>
      <c r="D1011" t="s">
        <v>4459</v>
      </c>
      <c r="E1011" t="s">
        <v>4460</v>
      </c>
      <c r="F1011" t="s">
        <v>4461</v>
      </c>
      <c r="G1011" t="s">
        <v>4462</v>
      </c>
      <c r="H1011" t="s">
        <v>77</v>
      </c>
      <c r="I1011">
        <v>2012</v>
      </c>
      <c r="J1011" s="1">
        <v>41019</v>
      </c>
      <c r="M1011" t="s">
        <v>4463</v>
      </c>
    </row>
    <row r="1012" spans="2:13" hidden="1" x14ac:dyDescent="0.6">
      <c r="B1012">
        <v>1</v>
      </c>
      <c r="C1012">
        <v>22700713</v>
      </c>
      <c r="D1012" t="s">
        <v>4464</v>
      </c>
      <c r="E1012" t="s">
        <v>4465</v>
      </c>
      <c r="F1012" t="s">
        <v>4466</v>
      </c>
      <c r="G1012" t="s">
        <v>1139</v>
      </c>
      <c r="H1012" t="s">
        <v>228</v>
      </c>
      <c r="I1012">
        <v>2012</v>
      </c>
      <c r="J1012" s="1">
        <v>41076</v>
      </c>
      <c r="K1012" t="s">
        <v>4467</v>
      </c>
      <c r="M1012" t="s">
        <v>4468</v>
      </c>
    </row>
    <row r="1013" spans="2:13" hidden="1" x14ac:dyDescent="0.6">
      <c r="B1013">
        <v>1</v>
      </c>
      <c r="C1013">
        <v>22424834</v>
      </c>
      <c r="D1013" t="s">
        <v>4469</v>
      </c>
      <c r="E1013" t="s">
        <v>4470</v>
      </c>
      <c r="F1013" t="s">
        <v>4471</v>
      </c>
      <c r="G1013" t="s">
        <v>4472</v>
      </c>
      <c r="H1013" t="s">
        <v>77</v>
      </c>
      <c r="I1013">
        <v>2012</v>
      </c>
      <c r="J1013" s="1">
        <v>40988</v>
      </c>
      <c r="M1013" t="s">
        <v>4473</v>
      </c>
    </row>
    <row r="1014" spans="2:13" hidden="1" x14ac:dyDescent="0.6">
      <c r="B1014">
        <v>1</v>
      </c>
      <c r="C1014">
        <v>22049084</v>
      </c>
      <c r="D1014" t="s">
        <v>4480</v>
      </c>
      <c r="E1014" t="s">
        <v>4481</v>
      </c>
      <c r="F1014" t="s">
        <v>4482</v>
      </c>
      <c r="G1014" t="s">
        <v>4483</v>
      </c>
      <c r="H1014" t="s">
        <v>4484</v>
      </c>
      <c r="I1014">
        <v>2012</v>
      </c>
      <c r="J1014" s="1">
        <v>40851</v>
      </c>
      <c r="K1014" t="s">
        <v>4485</v>
      </c>
      <c r="M1014" t="s">
        <v>4486</v>
      </c>
    </row>
    <row r="1015" spans="2:13" hidden="1" x14ac:dyDescent="0.6">
      <c r="B1015">
        <v>1</v>
      </c>
      <c r="C1015">
        <v>22350060</v>
      </c>
      <c r="D1015" t="s">
        <v>4492</v>
      </c>
      <c r="E1015" t="s">
        <v>4493</v>
      </c>
      <c r="F1015" t="s">
        <v>4494</v>
      </c>
      <c r="G1015" t="s">
        <v>4495</v>
      </c>
      <c r="H1015" t="s">
        <v>1203</v>
      </c>
      <c r="I1015">
        <v>2012</v>
      </c>
      <c r="J1015" s="1">
        <v>40961</v>
      </c>
      <c r="M1015" t="s">
        <v>4496</v>
      </c>
    </row>
    <row r="1016" spans="2:13" hidden="1" x14ac:dyDescent="0.6">
      <c r="B1016" t="s">
        <v>5020</v>
      </c>
      <c r="C1016">
        <v>22858124</v>
      </c>
      <c r="D1016" t="s">
        <v>4502</v>
      </c>
      <c r="E1016" t="s">
        <v>4503</v>
      </c>
      <c r="F1016" t="s">
        <v>4504</v>
      </c>
      <c r="G1016" t="s">
        <v>4505</v>
      </c>
      <c r="H1016" t="s">
        <v>77</v>
      </c>
      <c r="I1016">
        <v>2012</v>
      </c>
      <c r="J1016" s="1">
        <v>41125</v>
      </c>
      <c r="M1016" t="s">
        <v>4506</v>
      </c>
    </row>
    <row r="1017" spans="2:13" hidden="1" x14ac:dyDescent="0.6">
      <c r="B1017">
        <v>1</v>
      </c>
      <c r="C1017">
        <v>22395875</v>
      </c>
      <c r="D1017" t="s">
        <v>4512</v>
      </c>
      <c r="E1017" t="s">
        <v>4513</v>
      </c>
      <c r="F1017" t="s">
        <v>4514</v>
      </c>
      <c r="G1017" t="s">
        <v>1999</v>
      </c>
      <c r="H1017" t="s">
        <v>228</v>
      </c>
      <c r="I1017">
        <v>2012</v>
      </c>
      <c r="J1017" s="1">
        <v>40976</v>
      </c>
      <c r="K1017" t="s">
        <v>4515</v>
      </c>
      <c r="M1017" t="s">
        <v>4516</v>
      </c>
    </row>
    <row r="1018" spans="2:13" hidden="1" x14ac:dyDescent="0.6">
      <c r="B1018">
        <v>1</v>
      </c>
      <c r="C1018">
        <v>22480743</v>
      </c>
      <c r="D1018" t="s">
        <v>4529</v>
      </c>
      <c r="E1018" t="s">
        <v>4530</v>
      </c>
      <c r="F1018" t="s">
        <v>4531</v>
      </c>
      <c r="G1018" t="s">
        <v>4532</v>
      </c>
      <c r="H1018" t="s">
        <v>77</v>
      </c>
      <c r="I1018">
        <v>2012</v>
      </c>
      <c r="J1018" s="1">
        <v>41006</v>
      </c>
      <c r="M1018" t="s">
        <v>4533</v>
      </c>
    </row>
    <row r="1019" spans="2:13" hidden="1" x14ac:dyDescent="0.6">
      <c r="B1019">
        <v>1</v>
      </c>
      <c r="C1019">
        <v>22444829</v>
      </c>
      <c r="D1019" t="s">
        <v>4546</v>
      </c>
      <c r="E1019" t="s">
        <v>4547</v>
      </c>
      <c r="F1019" t="s">
        <v>4548</v>
      </c>
      <c r="G1019" t="s">
        <v>4549</v>
      </c>
      <c r="H1019" t="s">
        <v>77</v>
      </c>
      <c r="I1019">
        <v>2012</v>
      </c>
      <c r="J1019" s="1">
        <v>40995</v>
      </c>
      <c r="M1019" t="s">
        <v>4550</v>
      </c>
    </row>
    <row r="1020" spans="2:13" hidden="1" x14ac:dyDescent="0.6">
      <c r="B1020">
        <v>1</v>
      </c>
      <c r="C1020">
        <v>21232080</v>
      </c>
      <c r="D1020" t="s">
        <v>4556</v>
      </c>
      <c r="E1020" t="s">
        <v>4557</v>
      </c>
      <c r="F1020" t="s">
        <v>4558</v>
      </c>
      <c r="G1020" t="s">
        <v>4559</v>
      </c>
      <c r="H1020" t="s">
        <v>83</v>
      </c>
      <c r="I1020">
        <v>2012</v>
      </c>
      <c r="J1020" s="1">
        <v>40558</v>
      </c>
      <c r="M1020" t="s">
        <v>4560</v>
      </c>
    </row>
    <row r="1021" spans="2:13" hidden="1" x14ac:dyDescent="0.6">
      <c r="B1021">
        <v>1</v>
      </c>
      <c r="C1021">
        <v>22818896</v>
      </c>
      <c r="D1021" t="s">
        <v>4600</v>
      </c>
      <c r="E1021" t="s">
        <v>4601</v>
      </c>
      <c r="F1021" t="s">
        <v>4602</v>
      </c>
      <c r="G1021" t="s">
        <v>4603</v>
      </c>
      <c r="H1021" t="s">
        <v>77</v>
      </c>
      <c r="I1021">
        <v>2012</v>
      </c>
      <c r="J1021" s="1">
        <v>41114</v>
      </c>
      <c r="M1021" t="s">
        <v>4604</v>
      </c>
    </row>
    <row r="1022" spans="2:13" hidden="1" x14ac:dyDescent="0.6">
      <c r="B1022">
        <v>1</v>
      </c>
      <c r="C1022">
        <v>22815349</v>
      </c>
      <c r="D1022" t="s">
        <v>4605</v>
      </c>
      <c r="E1022" t="s">
        <v>4606</v>
      </c>
      <c r="F1022" t="s">
        <v>4607</v>
      </c>
      <c r="G1022" t="s">
        <v>4608</v>
      </c>
      <c r="H1022" t="s">
        <v>228</v>
      </c>
      <c r="I1022">
        <v>2012</v>
      </c>
      <c r="J1022" s="1">
        <v>41111</v>
      </c>
      <c r="M1022" t="s">
        <v>4609</v>
      </c>
    </row>
    <row r="1023" spans="2:13" hidden="1" x14ac:dyDescent="0.6">
      <c r="B1023">
        <v>1</v>
      </c>
      <c r="C1023">
        <v>22687304</v>
      </c>
      <c r="D1023" t="s">
        <v>4619</v>
      </c>
      <c r="E1023" t="s">
        <v>4620</v>
      </c>
      <c r="F1023" t="s">
        <v>4621</v>
      </c>
      <c r="G1023" t="s">
        <v>4622</v>
      </c>
      <c r="H1023" t="s">
        <v>1349</v>
      </c>
      <c r="I1023">
        <v>2012</v>
      </c>
      <c r="J1023" s="1">
        <v>41073</v>
      </c>
      <c r="M1023" t="s">
        <v>4623</v>
      </c>
    </row>
    <row r="1024" spans="2:13" hidden="1" x14ac:dyDescent="0.6">
      <c r="B1024">
        <v>1</v>
      </c>
      <c r="C1024">
        <v>22842229</v>
      </c>
      <c r="D1024" t="s">
        <v>4629</v>
      </c>
      <c r="E1024" t="s">
        <v>4630</v>
      </c>
      <c r="F1024" t="s">
        <v>4631</v>
      </c>
      <c r="G1024" t="s">
        <v>4632</v>
      </c>
      <c r="H1024" t="s">
        <v>4633</v>
      </c>
      <c r="I1024">
        <v>2012</v>
      </c>
      <c r="J1024" s="1">
        <v>41121</v>
      </c>
      <c r="M1024" t="s">
        <v>4634</v>
      </c>
    </row>
    <row r="1025" spans="1:13" hidden="1" x14ac:dyDescent="0.6">
      <c r="B1025">
        <v>1</v>
      </c>
      <c r="C1025">
        <v>22321802</v>
      </c>
      <c r="D1025" t="s">
        <v>4750</v>
      </c>
      <c r="E1025" t="s">
        <v>4751</v>
      </c>
      <c r="F1025" t="s">
        <v>4752</v>
      </c>
      <c r="G1025" t="s">
        <v>3702</v>
      </c>
      <c r="H1025" t="s">
        <v>39</v>
      </c>
      <c r="I1025">
        <v>2012</v>
      </c>
      <c r="J1025" s="1">
        <v>40950</v>
      </c>
      <c r="M1025" t="s">
        <v>4753</v>
      </c>
    </row>
    <row r="1026" spans="1:13" hidden="1" x14ac:dyDescent="0.6">
      <c r="B1026">
        <v>1</v>
      </c>
      <c r="C1026">
        <v>22840423</v>
      </c>
      <c r="D1026" t="s">
        <v>4762</v>
      </c>
      <c r="E1026" t="s">
        <v>4763</v>
      </c>
      <c r="F1026" t="s">
        <v>4764</v>
      </c>
      <c r="G1026" t="s">
        <v>4320</v>
      </c>
      <c r="H1026" t="s">
        <v>77</v>
      </c>
      <c r="I1026">
        <v>2012</v>
      </c>
      <c r="J1026" s="1">
        <v>41121</v>
      </c>
      <c r="M1026" t="s">
        <v>4765</v>
      </c>
    </row>
    <row r="1027" spans="1:13" hidden="1" x14ac:dyDescent="0.6">
      <c r="B1027">
        <v>1</v>
      </c>
      <c r="C1027">
        <v>23018424</v>
      </c>
      <c r="D1027" t="s">
        <v>4766</v>
      </c>
      <c r="E1027" t="s">
        <v>4767</v>
      </c>
      <c r="F1027" t="s">
        <v>4768</v>
      </c>
      <c r="G1027" t="s">
        <v>4769</v>
      </c>
      <c r="H1027" t="s">
        <v>171</v>
      </c>
      <c r="I1027">
        <v>2012</v>
      </c>
      <c r="J1027" s="1">
        <v>41181</v>
      </c>
      <c r="M1027" t="s">
        <v>4770</v>
      </c>
    </row>
    <row r="1028" spans="1:13" hidden="1" x14ac:dyDescent="0.6">
      <c r="A1028" t="s">
        <v>5178</v>
      </c>
      <c r="B1028">
        <v>2</v>
      </c>
      <c r="C1028">
        <v>22537615</v>
      </c>
      <c r="D1028" t="s">
        <v>5225</v>
      </c>
      <c r="E1028" t="s">
        <v>4787</v>
      </c>
      <c r="F1028" t="s">
        <v>4788</v>
      </c>
      <c r="G1028" t="s">
        <v>4789</v>
      </c>
      <c r="H1028" t="s">
        <v>77</v>
      </c>
      <c r="I1028">
        <v>2012</v>
      </c>
      <c r="J1028" s="1">
        <v>41027</v>
      </c>
      <c r="K1028" t="s">
        <v>4790</v>
      </c>
      <c r="L1028" t="s">
        <v>4791</v>
      </c>
      <c r="M1028" t="s">
        <v>4792</v>
      </c>
    </row>
    <row r="1029" spans="1:13" hidden="1" x14ac:dyDescent="0.6">
      <c r="B1029">
        <v>1</v>
      </c>
      <c r="C1029">
        <v>22893068</v>
      </c>
      <c r="D1029" t="s">
        <v>4809</v>
      </c>
      <c r="E1029" t="s">
        <v>4810</v>
      </c>
      <c r="F1029" t="s">
        <v>4811</v>
      </c>
      <c r="G1029" t="s">
        <v>4812</v>
      </c>
      <c r="H1029" t="s">
        <v>44</v>
      </c>
      <c r="I1029">
        <v>2012</v>
      </c>
      <c r="J1029" s="1">
        <v>41137</v>
      </c>
      <c r="M1029" t="s">
        <v>4813</v>
      </c>
    </row>
    <row r="1030" spans="1:13" hidden="1" x14ac:dyDescent="0.6">
      <c r="B1030">
        <v>1</v>
      </c>
      <c r="C1030">
        <v>22427567</v>
      </c>
      <c r="D1030" t="s">
        <v>4904</v>
      </c>
      <c r="E1030" t="s">
        <v>4905</v>
      </c>
      <c r="F1030" t="s">
        <v>4906</v>
      </c>
      <c r="G1030" t="s">
        <v>4907</v>
      </c>
      <c r="H1030" t="s">
        <v>228</v>
      </c>
      <c r="I1030">
        <v>2012</v>
      </c>
      <c r="J1030" s="1">
        <v>40988</v>
      </c>
      <c r="K1030" t="s">
        <v>4908</v>
      </c>
      <c r="M1030" t="s">
        <v>4909</v>
      </c>
    </row>
    <row r="1031" spans="1:13" hidden="1" x14ac:dyDescent="0.6">
      <c r="B1031">
        <v>1</v>
      </c>
      <c r="C1031">
        <v>22687306</v>
      </c>
      <c r="D1031" t="s">
        <v>4965</v>
      </c>
      <c r="E1031" t="s">
        <v>4966</v>
      </c>
      <c r="F1031" t="s">
        <v>4967</v>
      </c>
      <c r="G1031" t="s">
        <v>4968</v>
      </c>
      <c r="H1031" t="s">
        <v>1349</v>
      </c>
      <c r="I1031">
        <v>2012</v>
      </c>
      <c r="J1031" s="1">
        <v>41073</v>
      </c>
      <c r="M1031" t="s">
        <v>4969</v>
      </c>
    </row>
    <row r="1032" spans="1:13" hidden="1" x14ac:dyDescent="0.6">
      <c r="B1032">
        <v>1</v>
      </c>
      <c r="C1032">
        <v>22788585</v>
      </c>
      <c r="D1032" t="s">
        <v>4992</v>
      </c>
      <c r="E1032" t="s">
        <v>4993</v>
      </c>
      <c r="F1032" t="s">
        <v>4994</v>
      </c>
      <c r="G1032" t="s">
        <v>4995</v>
      </c>
      <c r="H1032" t="s">
        <v>1777</v>
      </c>
      <c r="I1032">
        <v>2012</v>
      </c>
      <c r="J1032" s="1">
        <v>41104</v>
      </c>
      <c r="M1032" t="s">
        <v>4996</v>
      </c>
    </row>
    <row r="1033" spans="1:13" hidden="1" x14ac:dyDescent="0.6">
      <c r="B1033">
        <v>1</v>
      </c>
      <c r="C1033">
        <v>23111182</v>
      </c>
      <c r="D1033" t="s">
        <v>148</v>
      </c>
      <c r="E1033" t="s">
        <v>149</v>
      </c>
      <c r="F1033" t="s">
        <v>150</v>
      </c>
      <c r="G1033" t="s">
        <v>151</v>
      </c>
      <c r="H1033" t="s">
        <v>39</v>
      </c>
      <c r="I1033">
        <v>2013</v>
      </c>
      <c r="J1033" s="1">
        <v>41214</v>
      </c>
      <c r="M1033" t="s">
        <v>152</v>
      </c>
    </row>
    <row r="1034" spans="1:13" hidden="1" x14ac:dyDescent="0.6">
      <c r="A1034" t="s">
        <v>5096</v>
      </c>
      <c r="B1034" t="s">
        <v>13212</v>
      </c>
      <c r="C1034">
        <v>22578252</v>
      </c>
      <c r="D1034" t="s">
        <v>258</v>
      </c>
      <c r="E1034" t="s">
        <v>259</v>
      </c>
      <c r="F1034" t="s">
        <v>260</v>
      </c>
      <c r="G1034" t="s">
        <v>261</v>
      </c>
      <c r="H1034" t="s">
        <v>83</v>
      </c>
      <c r="I1034">
        <v>2013</v>
      </c>
      <c r="J1034" s="1">
        <v>41044</v>
      </c>
      <c r="M1034" t="s">
        <v>262</v>
      </c>
    </row>
    <row r="1035" spans="1:13" hidden="1" x14ac:dyDescent="0.6">
      <c r="B1035">
        <v>2</v>
      </c>
      <c r="C1035">
        <v>23103884</v>
      </c>
      <c r="D1035" t="s">
        <v>287</v>
      </c>
      <c r="E1035" t="s">
        <v>288</v>
      </c>
      <c r="F1035" t="s">
        <v>289</v>
      </c>
      <c r="G1035" t="s">
        <v>290</v>
      </c>
      <c r="H1035" t="s">
        <v>291</v>
      </c>
      <c r="I1035">
        <v>2013</v>
      </c>
      <c r="J1035" s="1">
        <v>41212</v>
      </c>
      <c r="M1035" t="s">
        <v>292</v>
      </c>
    </row>
    <row r="1036" spans="1:13" x14ac:dyDescent="0.6">
      <c r="A1036" t="s">
        <v>13291</v>
      </c>
      <c r="B1036" t="s">
        <v>13262</v>
      </c>
      <c r="C1036" s="3">
        <v>23246273</v>
      </c>
      <c r="D1036" t="s">
        <v>373</v>
      </c>
      <c r="E1036" t="s">
        <v>374</v>
      </c>
      <c r="F1036" t="s">
        <v>375</v>
      </c>
      <c r="G1036" t="s">
        <v>376</v>
      </c>
      <c r="H1036" t="s">
        <v>39</v>
      </c>
      <c r="I1036">
        <v>2013</v>
      </c>
      <c r="J1036" s="1">
        <v>41262</v>
      </c>
      <c r="M1036" t="s">
        <v>377</v>
      </c>
    </row>
    <row r="1037" spans="1:13" hidden="1" x14ac:dyDescent="0.6">
      <c r="B1037">
        <v>2</v>
      </c>
      <c r="C1037">
        <v>23098369</v>
      </c>
      <c r="D1037" t="s">
        <v>787</v>
      </c>
      <c r="E1037" t="s">
        <v>788</v>
      </c>
      <c r="F1037" t="s">
        <v>789</v>
      </c>
      <c r="G1037" t="s">
        <v>672</v>
      </c>
      <c r="H1037" t="s">
        <v>77</v>
      </c>
      <c r="I1037">
        <v>2013</v>
      </c>
      <c r="J1037" s="1">
        <v>41209</v>
      </c>
      <c r="M1037" t="s">
        <v>790</v>
      </c>
    </row>
    <row r="1038" spans="1:13" hidden="1" x14ac:dyDescent="0.6">
      <c r="B1038">
        <v>2</v>
      </c>
      <c r="C1038">
        <v>23137630</v>
      </c>
      <c r="D1038" t="s">
        <v>1396</v>
      </c>
      <c r="E1038" t="s">
        <v>1397</v>
      </c>
      <c r="F1038" t="s">
        <v>1398</v>
      </c>
      <c r="G1038" t="s">
        <v>1399</v>
      </c>
      <c r="H1038" t="s">
        <v>77</v>
      </c>
      <c r="I1038">
        <v>2013</v>
      </c>
      <c r="J1038" s="1">
        <v>41223</v>
      </c>
      <c r="M1038" t="s">
        <v>1400</v>
      </c>
    </row>
    <row r="1039" spans="1:13" hidden="1" x14ac:dyDescent="0.6">
      <c r="A1039" t="s">
        <v>5169</v>
      </c>
      <c r="B1039" t="s">
        <v>13257</v>
      </c>
      <c r="C1039">
        <v>23084122</v>
      </c>
      <c r="D1039" t="s">
        <v>5168</v>
      </c>
      <c r="E1039" t="s">
        <v>1894</v>
      </c>
      <c r="F1039" t="s">
        <v>1895</v>
      </c>
      <c r="G1039" t="s">
        <v>1896</v>
      </c>
      <c r="H1039" t="s">
        <v>77</v>
      </c>
      <c r="I1039">
        <v>2013</v>
      </c>
      <c r="J1039" s="1">
        <v>41205</v>
      </c>
      <c r="M1039" t="s">
        <v>1897</v>
      </c>
    </row>
    <row r="1040" spans="1:13" hidden="1" x14ac:dyDescent="0.6">
      <c r="A1040" t="s">
        <v>13198</v>
      </c>
      <c r="B1040" t="s">
        <v>13257</v>
      </c>
      <c r="C1040" s="2">
        <v>22963377</v>
      </c>
      <c r="D1040" t="s">
        <v>5197</v>
      </c>
      <c r="E1040" t="s">
        <v>2443</v>
      </c>
      <c r="F1040" t="s">
        <v>2444</v>
      </c>
      <c r="G1040" t="s">
        <v>2445</v>
      </c>
      <c r="H1040" t="s">
        <v>83</v>
      </c>
      <c r="I1040">
        <v>2013</v>
      </c>
      <c r="J1040" s="1">
        <v>41164</v>
      </c>
      <c r="M1040" t="s">
        <v>2446</v>
      </c>
    </row>
    <row r="1041" spans="1:13" hidden="1" x14ac:dyDescent="0.6">
      <c r="B1041" t="s">
        <v>5021</v>
      </c>
      <c r="C1041">
        <v>23260260</v>
      </c>
      <c r="D1041" t="s">
        <v>2702</v>
      </c>
      <c r="E1041" t="s">
        <v>2703</v>
      </c>
      <c r="F1041" t="s">
        <v>2704</v>
      </c>
      <c r="G1041" t="s">
        <v>2705</v>
      </c>
      <c r="H1041" t="s">
        <v>77</v>
      </c>
      <c r="I1041">
        <v>2013</v>
      </c>
      <c r="J1041" s="1">
        <v>41268</v>
      </c>
      <c r="M1041" t="s">
        <v>2706</v>
      </c>
    </row>
    <row r="1042" spans="1:13" hidden="1" x14ac:dyDescent="0.6">
      <c r="B1042">
        <v>1</v>
      </c>
      <c r="C1042">
        <v>23263872</v>
      </c>
      <c r="D1042" t="s">
        <v>4154</v>
      </c>
      <c r="E1042" t="s">
        <v>4155</v>
      </c>
      <c r="F1042" t="s">
        <v>4156</v>
      </c>
      <c r="G1042" t="s">
        <v>4157</v>
      </c>
      <c r="H1042" t="s">
        <v>4158</v>
      </c>
      <c r="I1042">
        <v>2013</v>
      </c>
      <c r="J1042" s="1">
        <v>41268</v>
      </c>
      <c r="K1042" t="s">
        <v>4159</v>
      </c>
      <c r="L1042" t="s">
        <v>4160</v>
      </c>
      <c r="M1042" t="s">
        <v>4161</v>
      </c>
    </row>
    <row r="1043" spans="1:13" hidden="1" x14ac:dyDescent="0.6">
      <c r="B1043">
        <v>1</v>
      </c>
      <c r="C1043">
        <v>23021093</v>
      </c>
      <c r="D1043" t="s">
        <v>4690</v>
      </c>
      <c r="E1043" t="s">
        <v>4691</v>
      </c>
      <c r="F1043" t="s">
        <v>4692</v>
      </c>
      <c r="G1043" t="s">
        <v>2473</v>
      </c>
      <c r="H1043" t="s">
        <v>77</v>
      </c>
      <c r="I1043">
        <v>2013</v>
      </c>
      <c r="J1043" s="1">
        <v>41184</v>
      </c>
      <c r="M1043" t="s">
        <v>4693</v>
      </c>
    </row>
    <row r="1044" spans="1:13" hidden="1" x14ac:dyDescent="0.6">
      <c r="B1044">
        <v>1</v>
      </c>
      <c r="C1044">
        <v>21952010</v>
      </c>
      <c r="D1044" t="s">
        <v>4833</v>
      </c>
      <c r="E1044" t="s">
        <v>4834</v>
      </c>
      <c r="F1044" t="s">
        <v>4835</v>
      </c>
      <c r="G1044" t="s">
        <v>4836</v>
      </c>
      <c r="H1044" t="s">
        <v>83</v>
      </c>
      <c r="I1044">
        <v>2013</v>
      </c>
      <c r="J1044" s="1">
        <v>40815</v>
      </c>
      <c r="M1044" t="s">
        <v>4837</v>
      </c>
    </row>
    <row r="1045" spans="1:13" x14ac:dyDescent="0.6">
      <c r="A1045" t="s">
        <v>13251</v>
      </c>
      <c r="B1045">
        <v>4</v>
      </c>
      <c r="C1045" s="2">
        <v>23938127</v>
      </c>
      <c r="D1045" t="s">
        <v>5307</v>
      </c>
      <c r="E1045" t="s">
        <v>5308</v>
      </c>
      <c r="F1045" t="s">
        <v>5309</v>
      </c>
      <c r="G1045" t="s">
        <v>5310</v>
      </c>
      <c r="H1045" t="s">
        <v>39</v>
      </c>
      <c r="I1045">
        <v>2013</v>
      </c>
      <c r="J1045" s="1">
        <v>41500</v>
      </c>
      <c r="M1045" t="s">
        <v>5311</v>
      </c>
    </row>
    <row r="1046" spans="1:13" hidden="1" x14ac:dyDescent="0.6">
      <c r="A1046" t="s">
        <v>5377</v>
      </c>
      <c r="B1046" t="s">
        <v>13257</v>
      </c>
      <c r="C1046">
        <v>23706948</v>
      </c>
      <c r="D1046" t="s">
        <v>5378</v>
      </c>
      <c r="E1046" t="s">
        <v>5379</v>
      </c>
      <c r="F1046" t="s">
        <v>5380</v>
      </c>
      <c r="G1046" t="s">
        <v>5381</v>
      </c>
      <c r="H1046" t="s">
        <v>77</v>
      </c>
      <c r="I1046">
        <v>2013</v>
      </c>
      <c r="J1046" s="1">
        <v>41422</v>
      </c>
      <c r="M1046" t="s">
        <v>5382</v>
      </c>
    </row>
    <row r="1047" spans="1:13" hidden="1" x14ac:dyDescent="0.6">
      <c r="B1047">
        <v>2</v>
      </c>
      <c r="C1047">
        <v>23429599</v>
      </c>
      <c r="D1047" t="s">
        <v>5558</v>
      </c>
      <c r="E1047" t="s">
        <v>5559</v>
      </c>
      <c r="F1047" t="s">
        <v>5560</v>
      </c>
      <c r="G1047" t="s">
        <v>5561</v>
      </c>
      <c r="H1047" t="s">
        <v>62</v>
      </c>
      <c r="I1047">
        <v>2013</v>
      </c>
      <c r="J1047" s="1">
        <v>41328</v>
      </c>
      <c r="K1047" t="s">
        <v>5562</v>
      </c>
      <c r="L1047" t="s">
        <v>5563</v>
      </c>
      <c r="M1047" t="s">
        <v>5564</v>
      </c>
    </row>
    <row r="1048" spans="1:13" hidden="1" x14ac:dyDescent="0.6">
      <c r="B1048">
        <v>1</v>
      </c>
      <c r="C1048">
        <v>23972306</v>
      </c>
      <c r="D1048" t="s">
        <v>5756</v>
      </c>
      <c r="E1048" t="s">
        <v>5757</v>
      </c>
      <c r="F1048" t="s">
        <v>5758</v>
      </c>
      <c r="G1048" t="s">
        <v>410</v>
      </c>
      <c r="H1048" t="s">
        <v>39</v>
      </c>
      <c r="I1048">
        <v>2013</v>
      </c>
      <c r="J1048" s="1">
        <v>41513</v>
      </c>
      <c r="K1048" t="s">
        <v>5759</v>
      </c>
      <c r="L1048" t="s">
        <v>5760</v>
      </c>
      <c r="M1048" t="s">
        <v>5761</v>
      </c>
    </row>
    <row r="1049" spans="1:13" hidden="1" x14ac:dyDescent="0.6">
      <c r="B1049" t="s">
        <v>5278</v>
      </c>
      <c r="C1049">
        <v>23584648</v>
      </c>
      <c r="D1049" t="s">
        <v>5931</v>
      </c>
      <c r="E1049" t="s">
        <v>5932</v>
      </c>
      <c r="F1049" t="s">
        <v>5933</v>
      </c>
      <c r="G1049" t="s">
        <v>165</v>
      </c>
      <c r="H1049" t="s">
        <v>1084</v>
      </c>
      <c r="I1049">
        <v>2013</v>
      </c>
      <c r="J1049" s="1">
        <v>41380</v>
      </c>
      <c r="M1049" t="s">
        <v>5934</v>
      </c>
    </row>
    <row r="1050" spans="1:13" hidden="1" x14ac:dyDescent="0.6">
      <c r="B1050">
        <v>1</v>
      </c>
      <c r="C1050">
        <v>23111182</v>
      </c>
      <c r="D1050" t="s">
        <v>148</v>
      </c>
      <c r="E1050" t="s">
        <v>149</v>
      </c>
      <c r="F1050" t="s">
        <v>150</v>
      </c>
      <c r="G1050" t="s">
        <v>151</v>
      </c>
      <c r="H1050" t="s">
        <v>39</v>
      </c>
      <c r="I1050">
        <v>2013</v>
      </c>
      <c r="J1050" s="1">
        <v>41214</v>
      </c>
      <c r="M1050" t="s">
        <v>152</v>
      </c>
    </row>
    <row r="1051" spans="1:13" hidden="1" x14ac:dyDescent="0.6">
      <c r="B1051">
        <v>1</v>
      </c>
      <c r="C1051">
        <v>22578252</v>
      </c>
      <c r="D1051" t="s">
        <v>258</v>
      </c>
      <c r="E1051" t="s">
        <v>259</v>
      </c>
      <c r="F1051" t="s">
        <v>260</v>
      </c>
      <c r="G1051" t="s">
        <v>261</v>
      </c>
      <c r="H1051" t="s">
        <v>83</v>
      </c>
      <c r="I1051">
        <v>2013</v>
      </c>
      <c r="J1051" s="1">
        <v>41044</v>
      </c>
      <c r="M1051" t="s">
        <v>262</v>
      </c>
    </row>
    <row r="1052" spans="1:13" x14ac:dyDescent="0.6">
      <c r="A1052" t="s">
        <v>13252</v>
      </c>
      <c r="B1052">
        <v>4</v>
      </c>
      <c r="C1052" s="2">
        <v>23431274</v>
      </c>
      <c r="D1052" t="s">
        <v>6536</v>
      </c>
      <c r="E1052" t="s">
        <v>6537</v>
      </c>
      <c r="F1052" t="s">
        <v>6538</v>
      </c>
      <c r="G1052" t="s">
        <v>6539</v>
      </c>
      <c r="H1052" t="s">
        <v>6540</v>
      </c>
      <c r="I1052">
        <v>2013</v>
      </c>
      <c r="J1052" s="1">
        <v>41328</v>
      </c>
      <c r="K1052" t="s">
        <v>6541</v>
      </c>
      <c r="M1052" t="s">
        <v>6542</v>
      </c>
    </row>
    <row r="1053" spans="1:13" hidden="1" x14ac:dyDescent="0.6">
      <c r="B1053">
        <v>1</v>
      </c>
      <c r="C1053">
        <v>23759079</v>
      </c>
      <c r="D1053" t="s">
        <v>6661</v>
      </c>
      <c r="E1053" t="s">
        <v>6662</v>
      </c>
      <c r="F1053" t="s">
        <v>6663</v>
      </c>
      <c r="G1053" t="s">
        <v>6664</v>
      </c>
      <c r="H1053" t="s">
        <v>6024</v>
      </c>
      <c r="I1053">
        <v>2013</v>
      </c>
      <c r="J1053" s="1">
        <v>41439</v>
      </c>
      <c r="K1053" t="s">
        <v>6665</v>
      </c>
      <c r="M1053" t="s">
        <v>6666</v>
      </c>
    </row>
    <row r="1054" spans="1:13" x14ac:dyDescent="0.6">
      <c r="A1054" t="s">
        <v>13203</v>
      </c>
      <c r="B1054">
        <v>4</v>
      </c>
      <c r="C1054" s="2">
        <v>24178404</v>
      </c>
      <c r="D1054" t="s">
        <v>6667</v>
      </c>
      <c r="E1054" t="s">
        <v>6668</v>
      </c>
      <c r="F1054" t="s">
        <v>6669</v>
      </c>
      <c r="G1054" t="s">
        <v>6670</v>
      </c>
      <c r="H1054" t="s">
        <v>800</v>
      </c>
      <c r="I1054">
        <v>2013</v>
      </c>
      <c r="J1054" s="1">
        <v>41580</v>
      </c>
      <c r="K1054" t="s">
        <v>6671</v>
      </c>
      <c r="M1054" t="s">
        <v>6672</v>
      </c>
    </row>
    <row r="1055" spans="1:13" hidden="1" x14ac:dyDescent="0.6">
      <c r="B1055">
        <v>2</v>
      </c>
      <c r="C1055">
        <v>23591535</v>
      </c>
      <c r="D1055" t="s">
        <v>6782</v>
      </c>
      <c r="E1055" t="s">
        <v>6783</v>
      </c>
      <c r="F1055" t="s">
        <v>6784</v>
      </c>
      <c r="G1055" t="s">
        <v>6785</v>
      </c>
      <c r="H1055" t="s">
        <v>310</v>
      </c>
      <c r="I1055">
        <v>2013</v>
      </c>
      <c r="J1055" s="1">
        <v>41382</v>
      </c>
      <c r="M1055" t="s">
        <v>6786</v>
      </c>
    </row>
    <row r="1056" spans="1:13" hidden="1" x14ac:dyDescent="0.6">
      <c r="B1056" t="s">
        <v>5278</v>
      </c>
      <c r="C1056">
        <v>23103884</v>
      </c>
      <c r="D1056" t="s">
        <v>287</v>
      </c>
      <c r="E1056" t="s">
        <v>288</v>
      </c>
      <c r="F1056" t="s">
        <v>289</v>
      </c>
      <c r="G1056" t="s">
        <v>290</v>
      </c>
      <c r="H1056" t="s">
        <v>291</v>
      </c>
      <c r="I1056">
        <v>2013</v>
      </c>
      <c r="J1056" s="1">
        <v>41212</v>
      </c>
      <c r="M1056" t="s">
        <v>292</v>
      </c>
    </row>
    <row r="1057" spans="1:13" hidden="1" x14ac:dyDescent="0.6">
      <c r="B1057">
        <v>1</v>
      </c>
      <c r="C1057">
        <v>23931465</v>
      </c>
      <c r="D1057" t="s">
        <v>6837</v>
      </c>
      <c r="E1057" t="s">
        <v>6838</v>
      </c>
      <c r="F1057" t="s">
        <v>6839</v>
      </c>
      <c r="G1057" t="s">
        <v>6840</v>
      </c>
      <c r="H1057" t="s">
        <v>1349</v>
      </c>
      <c r="I1057">
        <v>2013</v>
      </c>
      <c r="J1057" s="1">
        <v>41499</v>
      </c>
      <c r="M1057" t="s">
        <v>6841</v>
      </c>
    </row>
    <row r="1058" spans="1:13" hidden="1" x14ac:dyDescent="0.6">
      <c r="B1058" t="s">
        <v>5278</v>
      </c>
      <c r="C1058">
        <v>23747161</v>
      </c>
      <c r="D1058" t="s">
        <v>6907</v>
      </c>
      <c r="E1058" t="s">
        <v>6908</v>
      </c>
      <c r="F1058" t="s">
        <v>6909</v>
      </c>
      <c r="G1058" t="s">
        <v>6910</v>
      </c>
      <c r="H1058" t="s">
        <v>77</v>
      </c>
      <c r="I1058">
        <v>2013</v>
      </c>
      <c r="J1058" s="1">
        <v>41436</v>
      </c>
      <c r="M1058" t="s">
        <v>6911</v>
      </c>
    </row>
    <row r="1059" spans="1:13" hidden="1" x14ac:dyDescent="0.6">
      <c r="A1059" t="s">
        <v>5377</v>
      </c>
      <c r="B1059" t="s">
        <v>13257</v>
      </c>
      <c r="C1059">
        <v>23337937</v>
      </c>
      <c r="D1059" t="s">
        <v>6969</v>
      </c>
      <c r="E1059" t="s">
        <v>6970</v>
      </c>
      <c r="F1059" t="s">
        <v>6971</v>
      </c>
      <c r="G1059" t="s">
        <v>513</v>
      </c>
      <c r="H1059" t="s">
        <v>6972</v>
      </c>
      <c r="I1059">
        <v>2013</v>
      </c>
      <c r="J1059" s="1">
        <v>41297</v>
      </c>
      <c r="M1059" t="s">
        <v>6973</v>
      </c>
    </row>
    <row r="1060" spans="1:13" hidden="1" x14ac:dyDescent="0.6">
      <c r="B1060">
        <v>1</v>
      </c>
      <c r="C1060">
        <v>23400077</v>
      </c>
      <c r="D1060" t="s">
        <v>7075</v>
      </c>
      <c r="E1060" t="s">
        <v>7076</v>
      </c>
      <c r="F1060" t="s">
        <v>7077</v>
      </c>
      <c r="G1060" t="s">
        <v>6725</v>
      </c>
      <c r="H1060" t="s">
        <v>310</v>
      </c>
      <c r="I1060">
        <v>2013</v>
      </c>
      <c r="J1060" s="1">
        <v>41318</v>
      </c>
      <c r="M1060" t="s">
        <v>7078</v>
      </c>
    </row>
    <row r="1061" spans="1:13" hidden="1" x14ac:dyDescent="0.6">
      <c r="A1061" t="s">
        <v>7181</v>
      </c>
      <c r="B1061" t="s">
        <v>13257</v>
      </c>
      <c r="C1061" s="2">
        <v>23246273</v>
      </c>
      <c r="D1061" t="s">
        <v>373</v>
      </c>
      <c r="E1061" t="s">
        <v>374</v>
      </c>
      <c r="F1061" t="s">
        <v>375</v>
      </c>
      <c r="G1061" t="s">
        <v>376</v>
      </c>
      <c r="H1061" t="s">
        <v>39</v>
      </c>
      <c r="I1061">
        <v>2013</v>
      </c>
      <c r="J1061" s="1">
        <v>41262</v>
      </c>
      <c r="M1061" t="s">
        <v>377</v>
      </c>
    </row>
    <row r="1062" spans="1:13" hidden="1" x14ac:dyDescent="0.6">
      <c r="B1062">
        <v>2</v>
      </c>
      <c r="C1062">
        <v>23885362</v>
      </c>
      <c r="D1062" t="s">
        <v>7196</v>
      </c>
      <c r="E1062" t="s">
        <v>7197</v>
      </c>
      <c r="F1062" t="s">
        <v>7198</v>
      </c>
      <c r="G1062" t="s">
        <v>7199</v>
      </c>
      <c r="H1062" t="s">
        <v>840</v>
      </c>
      <c r="I1062">
        <v>2013</v>
      </c>
      <c r="J1062" s="1">
        <v>41481</v>
      </c>
    </row>
    <row r="1063" spans="1:13" hidden="1" x14ac:dyDescent="0.6">
      <c r="B1063">
        <v>1</v>
      </c>
      <c r="C1063">
        <v>23433790</v>
      </c>
      <c r="D1063" t="s">
        <v>7376</v>
      </c>
      <c r="E1063" t="s">
        <v>7377</v>
      </c>
      <c r="F1063" t="s">
        <v>7378</v>
      </c>
      <c r="G1063" t="s">
        <v>7379</v>
      </c>
      <c r="H1063" t="s">
        <v>77</v>
      </c>
      <c r="I1063">
        <v>2013</v>
      </c>
      <c r="J1063" s="1">
        <v>41331</v>
      </c>
      <c r="K1063" t="s">
        <v>7380</v>
      </c>
      <c r="L1063" t="s">
        <v>7381</v>
      </c>
      <c r="M1063" t="s">
        <v>7382</v>
      </c>
    </row>
    <row r="1064" spans="1:13" hidden="1" x14ac:dyDescent="0.6">
      <c r="B1064" t="s">
        <v>5278</v>
      </c>
      <c r="C1064">
        <v>23548752</v>
      </c>
      <c r="D1064" t="s">
        <v>7478</v>
      </c>
      <c r="E1064" t="s">
        <v>7479</v>
      </c>
      <c r="F1064" t="s">
        <v>7480</v>
      </c>
      <c r="G1064" t="s">
        <v>7481</v>
      </c>
      <c r="H1064" t="s">
        <v>120</v>
      </c>
      <c r="I1064">
        <v>2013</v>
      </c>
      <c r="J1064" s="1">
        <v>41368</v>
      </c>
      <c r="M1064" t="s">
        <v>7482</v>
      </c>
    </row>
    <row r="1065" spans="1:13" hidden="1" x14ac:dyDescent="0.6">
      <c r="B1065" t="s">
        <v>5278</v>
      </c>
      <c r="C1065">
        <v>23938121</v>
      </c>
      <c r="D1065" t="s">
        <v>7489</v>
      </c>
      <c r="E1065" t="s">
        <v>7490</v>
      </c>
      <c r="F1065" t="s">
        <v>7491</v>
      </c>
      <c r="G1065" t="s">
        <v>38</v>
      </c>
      <c r="H1065" t="s">
        <v>39</v>
      </c>
      <c r="I1065">
        <v>2013</v>
      </c>
      <c r="J1065" s="1">
        <v>41500</v>
      </c>
      <c r="K1065" t="s">
        <v>7492</v>
      </c>
      <c r="L1065" t="s">
        <v>7493</v>
      </c>
      <c r="M1065" t="s">
        <v>7494</v>
      </c>
    </row>
    <row r="1066" spans="1:13" hidden="1" x14ac:dyDescent="0.6">
      <c r="B1066">
        <v>1</v>
      </c>
      <c r="C1066">
        <v>23632954</v>
      </c>
      <c r="D1066" t="s">
        <v>7502</v>
      </c>
      <c r="E1066" t="s">
        <v>7503</v>
      </c>
      <c r="F1066" t="s">
        <v>7504</v>
      </c>
      <c r="G1066" t="s">
        <v>579</v>
      </c>
      <c r="H1066" t="s">
        <v>310</v>
      </c>
      <c r="I1066">
        <v>2013</v>
      </c>
      <c r="J1066" s="1">
        <v>41396</v>
      </c>
      <c r="K1066" t="s">
        <v>7505</v>
      </c>
      <c r="L1066" t="s">
        <v>7506</v>
      </c>
      <c r="M1066" t="s">
        <v>7507</v>
      </c>
    </row>
    <row r="1067" spans="1:13" hidden="1" x14ac:dyDescent="0.6">
      <c r="B1067" t="s">
        <v>5291</v>
      </c>
      <c r="C1067">
        <v>23486919</v>
      </c>
      <c r="D1067" t="s">
        <v>7526</v>
      </c>
      <c r="E1067" t="s">
        <v>7527</v>
      </c>
      <c r="F1067" t="s">
        <v>7528</v>
      </c>
      <c r="G1067" t="s">
        <v>2778</v>
      </c>
      <c r="H1067" t="s">
        <v>171</v>
      </c>
      <c r="I1067">
        <v>2013</v>
      </c>
      <c r="J1067" s="1">
        <v>41348</v>
      </c>
      <c r="M1067" t="s">
        <v>7529</v>
      </c>
    </row>
    <row r="1068" spans="1:13" hidden="1" x14ac:dyDescent="0.6">
      <c r="B1068" t="s">
        <v>5278</v>
      </c>
      <c r="C1068">
        <v>23098369</v>
      </c>
      <c r="D1068" t="s">
        <v>787</v>
      </c>
      <c r="E1068" t="s">
        <v>788</v>
      </c>
      <c r="F1068" t="s">
        <v>789</v>
      </c>
      <c r="G1068" t="s">
        <v>672</v>
      </c>
      <c r="H1068" t="s">
        <v>77</v>
      </c>
      <c r="I1068">
        <v>2013</v>
      </c>
      <c r="J1068" s="1">
        <v>41209</v>
      </c>
      <c r="M1068" t="s">
        <v>790</v>
      </c>
    </row>
    <row r="1069" spans="1:13" hidden="1" x14ac:dyDescent="0.6">
      <c r="B1069">
        <v>1</v>
      </c>
      <c r="C1069">
        <v>23923033</v>
      </c>
      <c r="D1069" t="s">
        <v>7566</v>
      </c>
      <c r="E1069" t="s">
        <v>7567</v>
      </c>
      <c r="F1069" t="s">
        <v>7568</v>
      </c>
      <c r="G1069" t="s">
        <v>2434</v>
      </c>
      <c r="H1069" t="s">
        <v>3828</v>
      </c>
      <c r="I1069">
        <v>2013</v>
      </c>
      <c r="J1069" s="1">
        <v>41494</v>
      </c>
      <c r="K1069" t="s">
        <v>7569</v>
      </c>
      <c r="M1069" t="s">
        <v>7570</v>
      </c>
    </row>
    <row r="1070" spans="1:13" hidden="1" x14ac:dyDescent="0.6">
      <c r="B1070" t="s">
        <v>5278</v>
      </c>
      <c r="C1070">
        <v>23571245</v>
      </c>
      <c r="D1070" t="s">
        <v>7624</v>
      </c>
      <c r="E1070" t="s">
        <v>7625</v>
      </c>
      <c r="F1070" t="s">
        <v>7626</v>
      </c>
      <c r="G1070" t="s">
        <v>7627</v>
      </c>
      <c r="H1070" t="s">
        <v>800</v>
      </c>
      <c r="I1070">
        <v>2013</v>
      </c>
      <c r="J1070" s="1">
        <v>41375</v>
      </c>
      <c r="K1070" t="s">
        <v>7628</v>
      </c>
      <c r="M1070" t="s">
        <v>7629</v>
      </c>
    </row>
    <row r="1071" spans="1:13" hidden="1" x14ac:dyDescent="0.6">
      <c r="B1071">
        <v>1</v>
      </c>
      <c r="C1071">
        <v>23137630</v>
      </c>
      <c r="D1071" t="s">
        <v>1396</v>
      </c>
      <c r="E1071" t="s">
        <v>1397</v>
      </c>
      <c r="F1071" t="s">
        <v>1398</v>
      </c>
      <c r="G1071" t="s">
        <v>1399</v>
      </c>
      <c r="H1071" t="s">
        <v>77</v>
      </c>
      <c r="I1071">
        <v>2013</v>
      </c>
      <c r="J1071" s="1">
        <v>41223</v>
      </c>
      <c r="M1071" t="s">
        <v>1400</v>
      </c>
    </row>
    <row r="1072" spans="1:13" hidden="1" x14ac:dyDescent="0.6">
      <c r="B1072">
        <v>1</v>
      </c>
      <c r="C1072">
        <v>23830564</v>
      </c>
      <c r="D1072" t="s">
        <v>7726</v>
      </c>
      <c r="E1072" t="s">
        <v>7727</v>
      </c>
      <c r="F1072" t="s">
        <v>7728</v>
      </c>
      <c r="G1072" t="s">
        <v>7729</v>
      </c>
      <c r="H1072" t="s">
        <v>39</v>
      </c>
      <c r="I1072">
        <v>2013</v>
      </c>
      <c r="J1072" s="1">
        <v>41464</v>
      </c>
      <c r="K1072" t="s">
        <v>7730</v>
      </c>
      <c r="L1072" t="s">
        <v>7731</v>
      </c>
      <c r="M1072" t="s">
        <v>7732</v>
      </c>
    </row>
    <row r="1073" spans="2:13" hidden="1" x14ac:dyDescent="0.6">
      <c r="B1073" t="s">
        <v>5278</v>
      </c>
      <c r="C1073">
        <v>23399375</v>
      </c>
      <c r="D1073" t="s">
        <v>7747</v>
      </c>
      <c r="E1073" t="s">
        <v>7748</v>
      </c>
      <c r="F1073" t="s">
        <v>7749</v>
      </c>
      <c r="G1073" t="s">
        <v>38</v>
      </c>
      <c r="H1073" t="s">
        <v>77</v>
      </c>
      <c r="I1073">
        <v>2013</v>
      </c>
      <c r="J1073" s="1">
        <v>41318</v>
      </c>
      <c r="K1073" t="s">
        <v>7750</v>
      </c>
      <c r="L1073" t="s">
        <v>7751</v>
      </c>
      <c r="M1073" t="s">
        <v>7752</v>
      </c>
    </row>
    <row r="1074" spans="2:13" hidden="1" x14ac:dyDescent="0.6">
      <c r="B1074">
        <v>1</v>
      </c>
      <c r="C1074">
        <v>24003738</v>
      </c>
      <c r="D1074" t="s">
        <v>7812</v>
      </c>
      <c r="E1074" t="s">
        <v>7813</v>
      </c>
      <c r="F1074" t="s">
        <v>7814</v>
      </c>
      <c r="G1074" t="s">
        <v>7815</v>
      </c>
      <c r="H1074" t="s">
        <v>7816</v>
      </c>
      <c r="I1074">
        <v>2013</v>
      </c>
      <c r="J1074" s="1">
        <v>41523</v>
      </c>
    </row>
    <row r="1075" spans="2:13" hidden="1" x14ac:dyDescent="0.6">
      <c r="B1075" t="s">
        <v>5278</v>
      </c>
      <c r="C1075">
        <v>23406618</v>
      </c>
      <c r="D1075" t="s">
        <v>7822</v>
      </c>
      <c r="E1075" t="s">
        <v>7823</v>
      </c>
      <c r="F1075" t="s">
        <v>7824</v>
      </c>
      <c r="G1075" t="s">
        <v>7713</v>
      </c>
      <c r="H1075" t="s">
        <v>7825</v>
      </c>
      <c r="I1075">
        <v>2013</v>
      </c>
      <c r="J1075" s="1">
        <v>41320</v>
      </c>
      <c r="M1075" t="s">
        <v>7826</v>
      </c>
    </row>
    <row r="1076" spans="2:13" hidden="1" x14ac:dyDescent="0.6">
      <c r="B1076">
        <v>1</v>
      </c>
      <c r="C1076">
        <v>23687431</v>
      </c>
      <c r="D1076" t="s">
        <v>7865</v>
      </c>
      <c r="E1076" t="s">
        <v>7866</v>
      </c>
      <c r="F1076" t="s">
        <v>7867</v>
      </c>
      <c r="G1076" t="s">
        <v>7868</v>
      </c>
      <c r="H1076" t="s">
        <v>734</v>
      </c>
      <c r="I1076">
        <v>2013</v>
      </c>
      <c r="J1076" s="1">
        <v>41415</v>
      </c>
      <c r="K1076" t="s">
        <v>7869</v>
      </c>
    </row>
    <row r="1077" spans="2:13" hidden="1" x14ac:dyDescent="0.6">
      <c r="B1077" t="s">
        <v>5278</v>
      </c>
      <c r="C1077">
        <v>23084122</v>
      </c>
      <c r="D1077" t="s">
        <v>7875</v>
      </c>
      <c r="E1077" t="s">
        <v>1894</v>
      </c>
      <c r="F1077" t="s">
        <v>1895</v>
      </c>
      <c r="G1077" t="s">
        <v>1896</v>
      </c>
      <c r="H1077" t="s">
        <v>77</v>
      </c>
      <c r="I1077">
        <v>2013</v>
      </c>
      <c r="J1077" s="1">
        <v>41205</v>
      </c>
      <c r="M1077" t="s">
        <v>1897</v>
      </c>
    </row>
    <row r="1078" spans="2:13" hidden="1" x14ac:dyDescent="0.6">
      <c r="B1078">
        <v>1</v>
      </c>
      <c r="C1078">
        <v>23772732</v>
      </c>
      <c r="D1078" t="s">
        <v>7918</v>
      </c>
      <c r="E1078" t="s">
        <v>7919</v>
      </c>
      <c r="F1078" t="s">
        <v>7920</v>
      </c>
      <c r="G1078" t="s">
        <v>7921</v>
      </c>
      <c r="H1078" t="s">
        <v>984</v>
      </c>
      <c r="I1078">
        <v>2013</v>
      </c>
      <c r="J1078" s="1">
        <v>41444</v>
      </c>
      <c r="M1078" t="s">
        <v>7922</v>
      </c>
    </row>
    <row r="1079" spans="2:13" hidden="1" x14ac:dyDescent="0.6">
      <c r="B1079">
        <v>1</v>
      </c>
      <c r="C1079">
        <v>23882696</v>
      </c>
      <c r="D1079" t="s">
        <v>8000</v>
      </c>
      <c r="E1079" t="s">
        <v>8001</v>
      </c>
      <c r="F1079" t="s">
        <v>8002</v>
      </c>
      <c r="G1079" t="s">
        <v>8003</v>
      </c>
      <c r="H1079" t="s">
        <v>228</v>
      </c>
      <c r="I1079">
        <v>2013</v>
      </c>
      <c r="J1079" s="1">
        <v>41480</v>
      </c>
      <c r="M1079" t="s">
        <v>8004</v>
      </c>
    </row>
    <row r="1080" spans="2:13" hidden="1" x14ac:dyDescent="0.6">
      <c r="B1080">
        <v>1</v>
      </c>
      <c r="C1080">
        <v>23074990</v>
      </c>
      <c r="D1080" t="s">
        <v>8012</v>
      </c>
      <c r="E1080" t="s">
        <v>8013</v>
      </c>
      <c r="F1080" t="s">
        <v>8014</v>
      </c>
      <c r="G1080" t="s">
        <v>8015</v>
      </c>
      <c r="H1080" t="s">
        <v>4143</v>
      </c>
      <c r="I1080">
        <v>2013</v>
      </c>
      <c r="J1080" s="1">
        <v>41201</v>
      </c>
      <c r="M1080" t="s">
        <v>8016</v>
      </c>
    </row>
    <row r="1081" spans="2:13" hidden="1" x14ac:dyDescent="0.6">
      <c r="B1081" t="s">
        <v>5278</v>
      </c>
      <c r="C1081">
        <v>23569009</v>
      </c>
      <c r="D1081" t="s">
        <v>8028</v>
      </c>
      <c r="E1081" t="s">
        <v>8029</v>
      </c>
      <c r="F1081" t="s">
        <v>8030</v>
      </c>
      <c r="G1081" t="s">
        <v>8031</v>
      </c>
      <c r="H1081" t="s">
        <v>8032</v>
      </c>
      <c r="I1081">
        <v>2013</v>
      </c>
      <c r="J1081" s="1">
        <v>41374</v>
      </c>
      <c r="M1081" t="s">
        <v>8033</v>
      </c>
    </row>
    <row r="1082" spans="2:13" hidden="1" x14ac:dyDescent="0.6">
      <c r="B1082">
        <v>1</v>
      </c>
      <c r="C1082">
        <v>24120328</v>
      </c>
      <c r="D1082" t="s">
        <v>8057</v>
      </c>
      <c r="E1082" t="s">
        <v>8058</v>
      </c>
      <c r="F1082" t="s">
        <v>8059</v>
      </c>
      <c r="G1082" t="s">
        <v>8060</v>
      </c>
      <c r="H1082" t="s">
        <v>77</v>
      </c>
      <c r="I1082">
        <v>2013</v>
      </c>
      <c r="J1082" s="1">
        <v>41562</v>
      </c>
      <c r="K1082" t="s">
        <v>8061</v>
      </c>
      <c r="L1082" t="s">
        <v>8062</v>
      </c>
      <c r="M1082" t="s">
        <v>8063</v>
      </c>
    </row>
    <row r="1083" spans="2:13" hidden="1" x14ac:dyDescent="0.6">
      <c r="B1083">
        <v>1</v>
      </c>
      <c r="C1083">
        <v>24235014</v>
      </c>
      <c r="D1083" t="s">
        <v>8064</v>
      </c>
      <c r="E1083" t="s">
        <v>8065</v>
      </c>
      <c r="F1083" t="s">
        <v>8066</v>
      </c>
      <c r="G1083" t="s">
        <v>8067</v>
      </c>
      <c r="H1083" t="s">
        <v>228</v>
      </c>
      <c r="I1083">
        <v>2013</v>
      </c>
      <c r="J1083" s="1">
        <v>41594</v>
      </c>
      <c r="M1083" t="s">
        <v>8068</v>
      </c>
    </row>
    <row r="1084" spans="2:13" hidden="1" x14ac:dyDescent="0.6">
      <c r="B1084">
        <v>2</v>
      </c>
      <c r="C1084">
        <v>23573745</v>
      </c>
      <c r="D1084" t="s">
        <v>133</v>
      </c>
      <c r="E1084" t="s">
        <v>8080</v>
      </c>
      <c r="F1084" t="s">
        <v>8081</v>
      </c>
      <c r="G1084" t="s">
        <v>8082</v>
      </c>
      <c r="H1084" t="s">
        <v>4153</v>
      </c>
      <c r="I1084">
        <v>2013</v>
      </c>
      <c r="J1084" s="1">
        <v>41376</v>
      </c>
      <c r="M1084" t="s">
        <v>8083</v>
      </c>
    </row>
    <row r="1085" spans="2:13" hidden="1" x14ac:dyDescent="0.6">
      <c r="B1085">
        <v>1</v>
      </c>
      <c r="C1085">
        <v>22963377</v>
      </c>
      <c r="D1085" t="s">
        <v>8521</v>
      </c>
      <c r="E1085" t="s">
        <v>2443</v>
      </c>
      <c r="F1085" t="s">
        <v>2444</v>
      </c>
      <c r="G1085" t="s">
        <v>2445</v>
      </c>
      <c r="H1085" t="s">
        <v>83</v>
      </c>
      <c r="I1085">
        <v>2013</v>
      </c>
      <c r="J1085" s="1">
        <v>41164</v>
      </c>
      <c r="M1085" t="s">
        <v>2446</v>
      </c>
    </row>
    <row r="1086" spans="2:13" hidden="1" x14ac:dyDescent="0.6">
      <c r="B1086">
        <v>1</v>
      </c>
      <c r="C1086">
        <v>23678271</v>
      </c>
      <c r="D1086" t="s">
        <v>8539</v>
      </c>
      <c r="E1086" t="s">
        <v>8540</v>
      </c>
      <c r="F1086" t="s">
        <v>8541</v>
      </c>
      <c r="G1086" t="s">
        <v>8542</v>
      </c>
      <c r="H1086" t="s">
        <v>810</v>
      </c>
      <c r="I1086">
        <v>2013</v>
      </c>
      <c r="J1086" s="1">
        <v>41411</v>
      </c>
      <c r="K1086" t="s">
        <v>8543</v>
      </c>
      <c r="M1086" t="s">
        <v>8544</v>
      </c>
    </row>
    <row r="1087" spans="2:13" hidden="1" x14ac:dyDescent="0.6">
      <c r="B1087">
        <v>1</v>
      </c>
      <c r="C1087">
        <v>23972322</v>
      </c>
      <c r="D1087" t="s">
        <v>8628</v>
      </c>
      <c r="E1087" t="s">
        <v>8629</v>
      </c>
      <c r="F1087" t="s">
        <v>8630</v>
      </c>
      <c r="G1087" t="s">
        <v>8211</v>
      </c>
      <c r="H1087" t="s">
        <v>77</v>
      </c>
      <c r="I1087">
        <v>2013</v>
      </c>
      <c r="J1087" s="1">
        <v>41513</v>
      </c>
      <c r="M1087" t="s">
        <v>8631</v>
      </c>
    </row>
    <row r="1088" spans="2:13" hidden="1" x14ac:dyDescent="0.6">
      <c r="B1088">
        <v>1</v>
      </c>
      <c r="C1088">
        <v>23407352</v>
      </c>
      <c r="D1088" t="s">
        <v>8651</v>
      </c>
      <c r="E1088" t="s">
        <v>8652</v>
      </c>
      <c r="F1088" t="s">
        <v>8653</v>
      </c>
      <c r="G1088" t="s">
        <v>8654</v>
      </c>
      <c r="H1088" t="s">
        <v>310</v>
      </c>
      <c r="I1088">
        <v>2013</v>
      </c>
      <c r="J1088" s="1">
        <v>41320</v>
      </c>
      <c r="K1088" t="s">
        <v>8655</v>
      </c>
      <c r="L1088" t="s">
        <v>8656</v>
      </c>
      <c r="M1088" t="s">
        <v>8657</v>
      </c>
    </row>
    <row r="1089" spans="1:13" hidden="1" x14ac:dyDescent="0.6">
      <c r="B1089">
        <v>1</v>
      </c>
      <c r="C1089">
        <v>23395546</v>
      </c>
      <c r="D1089" t="s">
        <v>8746</v>
      </c>
      <c r="E1089" t="s">
        <v>8747</v>
      </c>
      <c r="F1089" t="s">
        <v>8748</v>
      </c>
      <c r="G1089" t="s">
        <v>8749</v>
      </c>
      <c r="H1089" t="s">
        <v>77</v>
      </c>
      <c r="I1089">
        <v>2013</v>
      </c>
      <c r="J1089" s="1">
        <v>41317</v>
      </c>
      <c r="M1089" t="s">
        <v>8750</v>
      </c>
    </row>
    <row r="1090" spans="1:13" hidden="1" x14ac:dyDescent="0.6">
      <c r="B1090">
        <v>1</v>
      </c>
      <c r="C1090">
        <v>23266879</v>
      </c>
      <c r="D1090" t="s">
        <v>8786</v>
      </c>
      <c r="E1090" t="s">
        <v>8787</v>
      </c>
      <c r="F1090" t="s">
        <v>8788</v>
      </c>
      <c r="G1090" t="s">
        <v>8789</v>
      </c>
      <c r="H1090" t="s">
        <v>310</v>
      </c>
      <c r="I1090">
        <v>2013</v>
      </c>
      <c r="J1090" s="1">
        <v>41269</v>
      </c>
      <c r="K1090" t="s">
        <v>8790</v>
      </c>
      <c r="L1090" t="s">
        <v>8791</v>
      </c>
      <c r="M1090" t="s">
        <v>8792</v>
      </c>
    </row>
    <row r="1091" spans="1:13" hidden="1" x14ac:dyDescent="0.6">
      <c r="B1091" t="s">
        <v>5291</v>
      </c>
      <c r="C1091">
        <v>23832967</v>
      </c>
      <c r="D1091" t="s">
        <v>8811</v>
      </c>
      <c r="E1091" t="s">
        <v>8812</v>
      </c>
      <c r="F1091" t="s">
        <v>8813</v>
      </c>
      <c r="G1091" t="s">
        <v>3745</v>
      </c>
      <c r="H1091" t="s">
        <v>171</v>
      </c>
      <c r="I1091">
        <v>2013</v>
      </c>
      <c r="J1091" s="1">
        <v>41464</v>
      </c>
      <c r="K1091" t="s">
        <v>8814</v>
      </c>
      <c r="L1091" t="s">
        <v>8815</v>
      </c>
      <c r="M1091" t="s">
        <v>8816</v>
      </c>
    </row>
    <row r="1092" spans="1:13" hidden="1" x14ac:dyDescent="0.6">
      <c r="B1092" t="s">
        <v>5278</v>
      </c>
      <c r="C1092">
        <v>23562165</v>
      </c>
      <c r="D1092" t="s">
        <v>8829</v>
      </c>
      <c r="E1092" t="s">
        <v>8830</v>
      </c>
      <c r="F1092" t="s">
        <v>8831</v>
      </c>
      <c r="G1092" t="s">
        <v>8832</v>
      </c>
      <c r="H1092" t="s">
        <v>77</v>
      </c>
      <c r="I1092">
        <v>2013</v>
      </c>
      <c r="J1092" s="1">
        <v>41373</v>
      </c>
      <c r="M1092" t="s">
        <v>8833</v>
      </c>
    </row>
    <row r="1093" spans="1:13" hidden="1" x14ac:dyDescent="0.6">
      <c r="B1093">
        <v>1</v>
      </c>
      <c r="C1093">
        <v>23306729</v>
      </c>
      <c r="D1093" t="s">
        <v>8856</v>
      </c>
      <c r="E1093" t="s">
        <v>8857</v>
      </c>
      <c r="F1093" t="s">
        <v>8858</v>
      </c>
      <c r="G1093" t="s">
        <v>8859</v>
      </c>
      <c r="H1093" t="s">
        <v>615</v>
      </c>
      <c r="I1093">
        <v>2013</v>
      </c>
      <c r="J1093" s="1">
        <v>41286</v>
      </c>
      <c r="K1093" t="s">
        <v>8860</v>
      </c>
      <c r="M1093" t="s">
        <v>8861</v>
      </c>
    </row>
    <row r="1094" spans="1:13" hidden="1" x14ac:dyDescent="0.6">
      <c r="B1094">
        <v>1</v>
      </c>
      <c r="C1094">
        <v>23813420</v>
      </c>
      <c r="D1094" t="s">
        <v>8956</v>
      </c>
      <c r="E1094" t="s">
        <v>8957</v>
      </c>
      <c r="F1094" t="s">
        <v>8958</v>
      </c>
      <c r="G1094" t="s">
        <v>8635</v>
      </c>
      <c r="H1094" t="s">
        <v>171</v>
      </c>
      <c r="I1094">
        <v>2013</v>
      </c>
      <c r="J1094" s="1">
        <v>41457</v>
      </c>
      <c r="M1094" t="s">
        <v>8959</v>
      </c>
    </row>
    <row r="1095" spans="1:13" hidden="1" x14ac:dyDescent="0.6">
      <c r="B1095">
        <v>1</v>
      </c>
      <c r="C1095">
        <v>23944372</v>
      </c>
      <c r="D1095" t="s">
        <v>9065</v>
      </c>
      <c r="E1095" t="s">
        <v>9066</v>
      </c>
      <c r="F1095" t="s">
        <v>9067</v>
      </c>
      <c r="G1095" t="s">
        <v>9068</v>
      </c>
      <c r="H1095" t="s">
        <v>4892</v>
      </c>
      <c r="I1095">
        <v>2013</v>
      </c>
      <c r="J1095" s="1">
        <v>41502</v>
      </c>
      <c r="M1095" t="s">
        <v>9069</v>
      </c>
    </row>
    <row r="1096" spans="1:13" hidden="1" x14ac:dyDescent="0.6">
      <c r="B1096">
        <v>1</v>
      </c>
      <c r="C1096">
        <v>23260260</v>
      </c>
      <c r="D1096" t="s">
        <v>2702</v>
      </c>
      <c r="E1096" t="s">
        <v>2703</v>
      </c>
      <c r="F1096" t="s">
        <v>2704</v>
      </c>
      <c r="G1096" t="s">
        <v>2705</v>
      </c>
      <c r="H1096" t="s">
        <v>77</v>
      </c>
      <c r="I1096">
        <v>2013</v>
      </c>
      <c r="J1096" s="1">
        <v>41268</v>
      </c>
      <c r="M1096" t="s">
        <v>2706</v>
      </c>
    </row>
    <row r="1097" spans="1:13" hidden="1" x14ac:dyDescent="0.6">
      <c r="B1097">
        <v>1</v>
      </c>
      <c r="C1097">
        <v>24114542</v>
      </c>
      <c r="D1097" t="s">
        <v>9180</v>
      </c>
      <c r="E1097" t="s">
        <v>9181</v>
      </c>
      <c r="F1097" t="s">
        <v>9182</v>
      </c>
      <c r="G1097" t="s">
        <v>9183</v>
      </c>
      <c r="H1097" t="s">
        <v>228</v>
      </c>
      <c r="I1097">
        <v>2013</v>
      </c>
      <c r="J1097" s="1">
        <v>41559</v>
      </c>
      <c r="K1097" t="s">
        <v>9184</v>
      </c>
      <c r="M1097" t="s">
        <v>9185</v>
      </c>
    </row>
    <row r="1098" spans="1:13" hidden="1" x14ac:dyDescent="0.6">
      <c r="B1098">
        <v>1</v>
      </c>
      <c r="C1098">
        <v>23867343</v>
      </c>
      <c r="D1098" t="s">
        <v>9199</v>
      </c>
      <c r="E1098" t="s">
        <v>9200</v>
      </c>
      <c r="F1098" t="s">
        <v>9201</v>
      </c>
      <c r="G1098" t="s">
        <v>2077</v>
      </c>
      <c r="H1098" t="s">
        <v>1535</v>
      </c>
      <c r="I1098">
        <v>2013</v>
      </c>
      <c r="J1098" s="1">
        <v>41478</v>
      </c>
      <c r="M1098" t="s">
        <v>9202</v>
      </c>
    </row>
    <row r="1099" spans="1:13" hidden="1" x14ac:dyDescent="0.6">
      <c r="B1099" t="s">
        <v>5962</v>
      </c>
      <c r="C1099">
        <v>23486682</v>
      </c>
      <c r="D1099" t="s">
        <v>9290</v>
      </c>
      <c r="E1099" t="s">
        <v>9291</v>
      </c>
      <c r="F1099" t="s">
        <v>9292</v>
      </c>
      <c r="G1099" t="s">
        <v>9293</v>
      </c>
      <c r="H1099" t="s">
        <v>9294</v>
      </c>
      <c r="I1099">
        <v>2013</v>
      </c>
      <c r="J1099" s="1">
        <v>41348</v>
      </c>
      <c r="M1099" t="s">
        <v>9295</v>
      </c>
    </row>
    <row r="1100" spans="1:13" hidden="1" x14ac:dyDescent="0.6">
      <c r="A1100" t="s">
        <v>9311</v>
      </c>
      <c r="B1100" t="s">
        <v>5170</v>
      </c>
      <c r="C1100">
        <v>23652489</v>
      </c>
      <c r="D1100" t="s">
        <v>9312</v>
      </c>
      <c r="E1100" t="s">
        <v>9313</v>
      </c>
      <c r="F1100" t="s">
        <v>9314</v>
      </c>
      <c r="G1100" t="s">
        <v>9315</v>
      </c>
      <c r="H1100" t="s">
        <v>228</v>
      </c>
      <c r="I1100">
        <v>2013</v>
      </c>
      <c r="J1100" s="1">
        <v>41403</v>
      </c>
      <c r="M1100" t="s">
        <v>9316</v>
      </c>
    </row>
    <row r="1101" spans="1:13" hidden="1" x14ac:dyDescent="0.6">
      <c r="A1101" t="s">
        <v>5064</v>
      </c>
      <c r="B1101" t="s">
        <v>13257</v>
      </c>
      <c r="C1101">
        <v>24007430</v>
      </c>
      <c r="D1101" t="s">
        <v>9401</v>
      </c>
      <c r="E1101" t="s">
        <v>9402</v>
      </c>
      <c r="F1101" t="s">
        <v>9403</v>
      </c>
      <c r="G1101" t="s">
        <v>368</v>
      </c>
      <c r="H1101" t="s">
        <v>9404</v>
      </c>
      <c r="I1101">
        <v>2013</v>
      </c>
      <c r="J1101" s="1">
        <v>41524</v>
      </c>
      <c r="K1101" t="s">
        <v>9405</v>
      </c>
      <c r="L1101" t="s">
        <v>9406</v>
      </c>
      <c r="M1101" t="s">
        <v>9407</v>
      </c>
    </row>
    <row r="1102" spans="1:13" hidden="1" x14ac:dyDescent="0.6">
      <c r="B1102">
        <v>2</v>
      </c>
      <c r="C1102">
        <v>23706946</v>
      </c>
      <c r="D1102" t="s">
        <v>9426</v>
      </c>
      <c r="E1102" t="s">
        <v>9427</v>
      </c>
      <c r="F1102" t="s">
        <v>9428</v>
      </c>
      <c r="G1102" t="s">
        <v>1362</v>
      </c>
      <c r="H1102" t="s">
        <v>77</v>
      </c>
      <c r="I1102">
        <v>2013</v>
      </c>
      <c r="J1102" s="1">
        <v>41422</v>
      </c>
      <c r="K1102" t="s">
        <v>9429</v>
      </c>
      <c r="L1102" t="s">
        <v>9430</v>
      </c>
      <c r="M1102" t="s">
        <v>9431</v>
      </c>
    </row>
    <row r="1103" spans="1:13" hidden="1" x14ac:dyDescent="0.6">
      <c r="B1103">
        <v>1</v>
      </c>
      <c r="C1103">
        <v>23410728</v>
      </c>
      <c r="D1103" t="s">
        <v>9597</v>
      </c>
      <c r="E1103" t="s">
        <v>9598</v>
      </c>
      <c r="F1103" t="s">
        <v>9599</v>
      </c>
      <c r="G1103" t="s">
        <v>9600</v>
      </c>
      <c r="H1103" t="s">
        <v>171</v>
      </c>
      <c r="I1103">
        <v>2013</v>
      </c>
      <c r="J1103" s="1">
        <v>41321</v>
      </c>
      <c r="M1103" t="s">
        <v>9601</v>
      </c>
    </row>
    <row r="1104" spans="1:13" hidden="1" x14ac:dyDescent="0.6">
      <c r="B1104">
        <v>1</v>
      </c>
      <c r="C1104">
        <v>23764969</v>
      </c>
      <c r="D1104" t="s">
        <v>9843</v>
      </c>
      <c r="E1104" t="s">
        <v>9844</v>
      </c>
      <c r="F1104" t="s">
        <v>9845</v>
      </c>
      <c r="G1104" t="s">
        <v>9846</v>
      </c>
      <c r="H1104" t="s">
        <v>310</v>
      </c>
      <c r="I1104">
        <v>2013</v>
      </c>
      <c r="J1104" s="1">
        <v>41440</v>
      </c>
      <c r="M1104" t="s">
        <v>9847</v>
      </c>
    </row>
    <row r="1105" spans="1:13" hidden="1" x14ac:dyDescent="0.6">
      <c r="B1105" t="s">
        <v>5962</v>
      </c>
      <c r="C1105">
        <v>24696994</v>
      </c>
      <c r="D1105" t="s">
        <v>9968</v>
      </c>
      <c r="E1105" t="s">
        <v>9969</v>
      </c>
      <c r="F1105" t="s">
        <v>9970</v>
      </c>
      <c r="G1105" t="s">
        <v>9971</v>
      </c>
      <c r="H1105" t="s">
        <v>8055</v>
      </c>
      <c r="I1105">
        <v>2013</v>
      </c>
      <c r="J1105" s="1">
        <v>41734</v>
      </c>
    </row>
    <row r="1106" spans="1:13" hidden="1" x14ac:dyDescent="0.6">
      <c r="B1106" t="s">
        <v>5962</v>
      </c>
      <c r="C1106">
        <v>24116058</v>
      </c>
      <c r="D1106" t="s">
        <v>9996</v>
      </c>
      <c r="E1106" t="s">
        <v>9997</v>
      </c>
      <c r="F1106" t="s">
        <v>9998</v>
      </c>
      <c r="G1106" t="s">
        <v>9999</v>
      </c>
      <c r="H1106" t="s">
        <v>3828</v>
      </c>
      <c r="I1106">
        <v>2013</v>
      </c>
      <c r="J1106" s="1">
        <v>41559</v>
      </c>
      <c r="K1106" t="s">
        <v>10000</v>
      </c>
      <c r="M1106" t="s">
        <v>10001</v>
      </c>
    </row>
    <row r="1107" spans="1:13" hidden="1" x14ac:dyDescent="0.6">
      <c r="B1107">
        <v>1</v>
      </c>
      <c r="C1107">
        <v>24359591</v>
      </c>
      <c r="D1107" t="s">
        <v>10170</v>
      </c>
      <c r="E1107" t="s">
        <v>10171</v>
      </c>
      <c r="F1107" t="s">
        <v>10172</v>
      </c>
      <c r="G1107" t="s">
        <v>10173</v>
      </c>
      <c r="H1107" t="s">
        <v>1704</v>
      </c>
      <c r="I1107">
        <v>2013</v>
      </c>
      <c r="J1107" s="1">
        <v>41632</v>
      </c>
      <c r="K1107" t="s">
        <v>10174</v>
      </c>
      <c r="M1107" t="s">
        <v>10175</v>
      </c>
    </row>
    <row r="1108" spans="1:13" hidden="1" x14ac:dyDescent="0.6">
      <c r="B1108">
        <v>2</v>
      </c>
      <c r="C1108">
        <v>23352193</v>
      </c>
      <c r="D1108" t="s">
        <v>10252</v>
      </c>
      <c r="E1108" t="s">
        <v>10253</v>
      </c>
      <c r="F1108" t="s">
        <v>10254</v>
      </c>
      <c r="G1108" t="s">
        <v>10255</v>
      </c>
      <c r="H1108" t="s">
        <v>77</v>
      </c>
      <c r="I1108">
        <v>2013</v>
      </c>
      <c r="J1108" s="1">
        <v>41303</v>
      </c>
      <c r="K1108" t="s">
        <v>10256</v>
      </c>
      <c r="L1108" t="s">
        <v>10257</v>
      </c>
      <c r="M1108" t="s">
        <v>10258</v>
      </c>
    </row>
    <row r="1109" spans="1:13" hidden="1" x14ac:dyDescent="0.6">
      <c r="B1109">
        <v>1</v>
      </c>
      <c r="C1109">
        <v>23480269</v>
      </c>
      <c r="D1109" t="s">
        <v>10294</v>
      </c>
      <c r="E1109" t="s">
        <v>10295</v>
      </c>
      <c r="F1109" t="s">
        <v>10296</v>
      </c>
      <c r="G1109" t="s">
        <v>10297</v>
      </c>
      <c r="H1109" t="s">
        <v>4399</v>
      </c>
      <c r="I1109">
        <v>2013</v>
      </c>
      <c r="J1109" s="1">
        <v>41347</v>
      </c>
      <c r="M1109" t="s">
        <v>10298</v>
      </c>
    </row>
    <row r="1110" spans="1:13" hidden="1" x14ac:dyDescent="0.6">
      <c r="B1110">
        <v>2</v>
      </c>
      <c r="C1110">
        <v>23392454</v>
      </c>
      <c r="D1110" t="s">
        <v>10387</v>
      </c>
      <c r="E1110" t="s">
        <v>10388</v>
      </c>
      <c r="F1110" t="s">
        <v>10389</v>
      </c>
      <c r="G1110" t="s">
        <v>10390</v>
      </c>
      <c r="H1110" t="s">
        <v>5256</v>
      </c>
      <c r="I1110">
        <v>2013</v>
      </c>
      <c r="J1110" s="1">
        <v>41314</v>
      </c>
      <c r="K1110" t="s">
        <v>10391</v>
      </c>
      <c r="L1110" t="s">
        <v>10392</v>
      </c>
      <c r="M1110" t="s">
        <v>10393</v>
      </c>
    </row>
    <row r="1111" spans="1:13" hidden="1" x14ac:dyDescent="0.6">
      <c r="A1111" t="s">
        <v>6027</v>
      </c>
      <c r="B1111" t="s">
        <v>13257</v>
      </c>
      <c r="C1111" s="2">
        <v>23759439</v>
      </c>
      <c r="D1111" t="s">
        <v>10489</v>
      </c>
      <c r="E1111" t="s">
        <v>278</v>
      </c>
      <c r="F1111" t="s">
        <v>10490</v>
      </c>
      <c r="G1111" t="s">
        <v>280</v>
      </c>
      <c r="H1111" t="s">
        <v>171</v>
      </c>
      <c r="I1111">
        <v>2013</v>
      </c>
      <c r="J1111" s="1">
        <v>41439</v>
      </c>
      <c r="M1111" t="s">
        <v>10491</v>
      </c>
    </row>
    <row r="1112" spans="1:13" hidden="1" x14ac:dyDescent="0.6">
      <c r="A1112" t="s">
        <v>10531</v>
      </c>
      <c r="B1112" t="s">
        <v>13257</v>
      </c>
      <c r="C1112">
        <v>23636242</v>
      </c>
      <c r="D1112" t="s">
        <v>10532</v>
      </c>
      <c r="E1112" t="s">
        <v>10533</v>
      </c>
      <c r="F1112" t="s">
        <v>10534</v>
      </c>
      <c r="G1112" t="s">
        <v>5938</v>
      </c>
      <c r="H1112" t="s">
        <v>438</v>
      </c>
      <c r="I1112">
        <v>2013</v>
      </c>
      <c r="J1112" s="1">
        <v>41397</v>
      </c>
      <c r="M1112" t="s">
        <v>10535</v>
      </c>
    </row>
    <row r="1113" spans="1:13" hidden="1" x14ac:dyDescent="0.6">
      <c r="B1113">
        <v>2</v>
      </c>
      <c r="C1113">
        <v>23481534</v>
      </c>
      <c r="D1113" t="s">
        <v>10698</v>
      </c>
      <c r="E1113" t="s">
        <v>10699</v>
      </c>
      <c r="F1113" t="s">
        <v>10700</v>
      </c>
      <c r="G1113" t="s">
        <v>10701</v>
      </c>
      <c r="H1113" t="s">
        <v>77</v>
      </c>
      <c r="I1113">
        <v>2013</v>
      </c>
      <c r="J1113" s="1">
        <v>41347</v>
      </c>
      <c r="K1113" t="s">
        <v>10702</v>
      </c>
      <c r="L1113" t="s">
        <v>10703</v>
      </c>
      <c r="M1113" t="s">
        <v>10704</v>
      </c>
    </row>
    <row r="1114" spans="1:13" hidden="1" x14ac:dyDescent="0.6">
      <c r="B1114">
        <v>1</v>
      </c>
      <c r="C1114">
        <v>23943979</v>
      </c>
      <c r="D1114" t="s">
        <v>10862</v>
      </c>
      <c r="E1114" t="s">
        <v>10863</v>
      </c>
      <c r="F1114" t="s">
        <v>10864</v>
      </c>
      <c r="G1114" t="s">
        <v>10865</v>
      </c>
      <c r="H1114" t="s">
        <v>635</v>
      </c>
      <c r="I1114">
        <v>2013</v>
      </c>
      <c r="J1114" s="1">
        <v>41502</v>
      </c>
    </row>
    <row r="1115" spans="1:13" hidden="1" x14ac:dyDescent="0.6">
      <c r="B1115">
        <v>1</v>
      </c>
      <c r="C1115">
        <v>23769783</v>
      </c>
      <c r="D1115" t="s">
        <v>10913</v>
      </c>
      <c r="E1115" t="s">
        <v>10914</v>
      </c>
      <c r="F1115" t="s">
        <v>10915</v>
      </c>
      <c r="G1115" t="s">
        <v>10916</v>
      </c>
      <c r="H1115" t="s">
        <v>1349</v>
      </c>
      <c r="I1115">
        <v>2013</v>
      </c>
      <c r="J1115" s="1">
        <v>41443</v>
      </c>
      <c r="M1115" t="s">
        <v>10917</v>
      </c>
    </row>
    <row r="1116" spans="1:13" hidden="1" x14ac:dyDescent="0.6">
      <c r="B1116">
        <v>2</v>
      </c>
      <c r="C1116">
        <v>24391822</v>
      </c>
      <c r="D1116" t="s">
        <v>10979</v>
      </c>
      <c r="E1116" t="s">
        <v>10980</v>
      </c>
      <c r="F1116" t="s">
        <v>10981</v>
      </c>
      <c r="G1116" t="s">
        <v>256</v>
      </c>
      <c r="H1116" t="s">
        <v>3828</v>
      </c>
      <c r="I1116">
        <v>2013</v>
      </c>
      <c r="J1116" s="1">
        <v>41646</v>
      </c>
      <c r="K1116" t="s">
        <v>10982</v>
      </c>
      <c r="M1116" t="s">
        <v>10983</v>
      </c>
    </row>
    <row r="1117" spans="1:13" hidden="1" x14ac:dyDescent="0.6">
      <c r="B1117">
        <v>1</v>
      </c>
      <c r="C1117">
        <v>24157988</v>
      </c>
      <c r="D1117" t="s">
        <v>11066</v>
      </c>
      <c r="E1117" t="s">
        <v>11067</v>
      </c>
      <c r="F1117" t="s">
        <v>11068</v>
      </c>
      <c r="G1117" t="s">
        <v>11069</v>
      </c>
      <c r="H1117" t="s">
        <v>7465</v>
      </c>
      <c r="I1117">
        <v>2013</v>
      </c>
      <c r="J1117" s="1">
        <v>41573</v>
      </c>
    </row>
    <row r="1118" spans="1:13" hidden="1" x14ac:dyDescent="0.6">
      <c r="B1118">
        <v>2</v>
      </c>
      <c r="C1118">
        <v>23830761</v>
      </c>
      <c r="D1118" t="s">
        <v>11196</v>
      </c>
      <c r="E1118" t="s">
        <v>11197</v>
      </c>
      <c r="F1118" t="s">
        <v>11198</v>
      </c>
      <c r="G1118" t="s">
        <v>11199</v>
      </c>
      <c r="H1118" t="s">
        <v>77</v>
      </c>
      <c r="I1118">
        <v>2013</v>
      </c>
      <c r="J1118" s="1">
        <v>41464</v>
      </c>
      <c r="K1118" t="s">
        <v>11200</v>
      </c>
      <c r="L1118" t="s">
        <v>11201</v>
      </c>
      <c r="M1118" t="s">
        <v>11202</v>
      </c>
    </row>
    <row r="1119" spans="1:13" hidden="1" x14ac:dyDescent="0.6">
      <c r="B1119">
        <v>1</v>
      </c>
      <c r="C1119">
        <v>23536957</v>
      </c>
      <c r="D1119" t="s">
        <v>11239</v>
      </c>
      <c r="E1119" t="s">
        <v>11240</v>
      </c>
      <c r="F1119" t="s">
        <v>11241</v>
      </c>
      <c r="G1119" t="s">
        <v>11242</v>
      </c>
      <c r="H1119" t="s">
        <v>2146</v>
      </c>
      <c r="I1119">
        <v>2013</v>
      </c>
      <c r="J1119" s="1">
        <v>41363</v>
      </c>
      <c r="M1119" t="s">
        <v>11243</v>
      </c>
    </row>
    <row r="1120" spans="1:13" hidden="1" x14ac:dyDescent="0.6">
      <c r="B1120">
        <v>2</v>
      </c>
      <c r="C1120">
        <v>23582353</v>
      </c>
      <c r="D1120" t="s">
        <v>11244</v>
      </c>
      <c r="E1120" t="s">
        <v>11245</v>
      </c>
      <c r="F1120" t="s">
        <v>11246</v>
      </c>
      <c r="G1120" t="s">
        <v>1110</v>
      </c>
      <c r="H1120" t="s">
        <v>77</v>
      </c>
      <c r="I1120">
        <v>2013</v>
      </c>
      <c r="J1120" s="1">
        <v>41380</v>
      </c>
      <c r="K1120" t="s">
        <v>11247</v>
      </c>
      <c r="L1120" t="s">
        <v>11248</v>
      </c>
      <c r="M1120" t="s">
        <v>11249</v>
      </c>
    </row>
    <row r="1121" spans="1:13" hidden="1" x14ac:dyDescent="0.6">
      <c r="A1121" t="s">
        <v>11342</v>
      </c>
      <c r="B1121" t="s">
        <v>5019</v>
      </c>
      <c r="C1121">
        <v>23790986</v>
      </c>
      <c r="D1121" t="s">
        <v>11343</v>
      </c>
      <c r="E1121" t="s">
        <v>11344</v>
      </c>
      <c r="F1121" t="s">
        <v>11345</v>
      </c>
      <c r="G1121" t="s">
        <v>11346</v>
      </c>
      <c r="H1121" t="s">
        <v>11347</v>
      </c>
      <c r="I1121">
        <v>2013</v>
      </c>
      <c r="J1121" s="1">
        <v>41450</v>
      </c>
      <c r="K1121" t="s">
        <v>11348</v>
      </c>
      <c r="L1121" t="s">
        <v>11349</v>
      </c>
      <c r="M1121" t="s">
        <v>11350</v>
      </c>
    </row>
    <row r="1122" spans="1:13" hidden="1" x14ac:dyDescent="0.6">
      <c r="B1122" t="s">
        <v>5272</v>
      </c>
      <c r="C1122">
        <v>23404120</v>
      </c>
      <c r="D1122" t="s">
        <v>11356</v>
      </c>
      <c r="E1122" t="s">
        <v>11357</v>
      </c>
      <c r="F1122" t="s">
        <v>11358</v>
      </c>
      <c r="G1122" t="s">
        <v>11359</v>
      </c>
      <c r="H1122" t="s">
        <v>228</v>
      </c>
      <c r="I1122">
        <v>2013</v>
      </c>
      <c r="J1122" s="1">
        <v>41319</v>
      </c>
      <c r="M1122" t="s">
        <v>11360</v>
      </c>
    </row>
    <row r="1123" spans="1:13" hidden="1" x14ac:dyDescent="0.6">
      <c r="B1123">
        <v>1</v>
      </c>
      <c r="C1123">
        <v>23769784</v>
      </c>
      <c r="D1123" t="s">
        <v>11369</v>
      </c>
      <c r="E1123" t="s">
        <v>11370</v>
      </c>
      <c r="F1123" t="s">
        <v>11371</v>
      </c>
      <c r="G1123" t="s">
        <v>11372</v>
      </c>
      <c r="H1123" t="s">
        <v>1349</v>
      </c>
      <c r="I1123">
        <v>2013</v>
      </c>
      <c r="J1123" s="1">
        <v>41443</v>
      </c>
      <c r="M1123" t="s">
        <v>11373</v>
      </c>
    </row>
    <row r="1124" spans="1:13" hidden="1" x14ac:dyDescent="0.6">
      <c r="B1124">
        <v>1</v>
      </c>
      <c r="C1124">
        <v>23263872</v>
      </c>
      <c r="D1124" t="s">
        <v>4154</v>
      </c>
      <c r="E1124" t="s">
        <v>4155</v>
      </c>
      <c r="F1124" t="s">
        <v>4156</v>
      </c>
      <c r="G1124" t="s">
        <v>4157</v>
      </c>
      <c r="H1124" t="s">
        <v>4158</v>
      </c>
      <c r="I1124">
        <v>2013</v>
      </c>
      <c r="J1124" s="1">
        <v>41268</v>
      </c>
      <c r="K1124" t="s">
        <v>4159</v>
      </c>
      <c r="L1124" t="s">
        <v>4160</v>
      </c>
      <c r="M1124" t="s">
        <v>4161</v>
      </c>
    </row>
    <row r="1125" spans="1:13" hidden="1" x14ac:dyDescent="0.6">
      <c r="B1125">
        <v>1</v>
      </c>
      <c r="C1125">
        <v>23411794</v>
      </c>
      <c r="D1125" t="s">
        <v>11631</v>
      </c>
      <c r="E1125" t="s">
        <v>11632</v>
      </c>
      <c r="F1125" t="s">
        <v>11633</v>
      </c>
      <c r="G1125" t="s">
        <v>130</v>
      </c>
      <c r="H1125" t="s">
        <v>5256</v>
      </c>
      <c r="I1125">
        <v>2013</v>
      </c>
      <c r="J1125" s="1">
        <v>41321</v>
      </c>
      <c r="K1125" t="s">
        <v>11634</v>
      </c>
      <c r="L1125" t="s">
        <v>11635</v>
      </c>
      <c r="M1125" t="s">
        <v>11636</v>
      </c>
    </row>
    <row r="1126" spans="1:13" hidden="1" x14ac:dyDescent="0.6">
      <c r="B1126">
        <v>1</v>
      </c>
      <c r="C1126">
        <v>23860781</v>
      </c>
      <c r="D1126" t="s">
        <v>11647</v>
      </c>
      <c r="E1126" t="s">
        <v>11648</v>
      </c>
      <c r="F1126" t="s">
        <v>11649</v>
      </c>
      <c r="G1126" t="s">
        <v>11650</v>
      </c>
      <c r="H1126" t="s">
        <v>1105</v>
      </c>
      <c r="I1126">
        <v>2013</v>
      </c>
      <c r="J1126" s="1">
        <v>41473</v>
      </c>
      <c r="M1126" t="s">
        <v>11651</v>
      </c>
    </row>
    <row r="1127" spans="1:13" hidden="1" x14ac:dyDescent="0.6">
      <c r="B1127">
        <v>1</v>
      </c>
      <c r="C1127">
        <v>23891334</v>
      </c>
      <c r="D1127" t="s">
        <v>11940</v>
      </c>
      <c r="E1127" t="s">
        <v>11941</v>
      </c>
      <c r="F1127" t="s">
        <v>11942</v>
      </c>
      <c r="G1127" t="s">
        <v>11943</v>
      </c>
      <c r="H1127" t="s">
        <v>39</v>
      </c>
      <c r="I1127">
        <v>2013</v>
      </c>
      <c r="J1127" s="1">
        <v>41485</v>
      </c>
      <c r="M1127" t="s">
        <v>11944</v>
      </c>
    </row>
    <row r="1128" spans="1:13" hidden="1" x14ac:dyDescent="0.6">
      <c r="B1128">
        <v>1</v>
      </c>
      <c r="C1128">
        <v>23592919</v>
      </c>
      <c r="D1128" t="s">
        <v>12063</v>
      </c>
      <c r="E1128" t="s">
        <v>12064</v>
      </c>
      <c r="F1128" t="s">
        <v>12065</v>
      </c>
      <c r="G1128" t="s">
        <v>12066</v>
      </c>
      <c r="H1128" t="s">
        <v>734</v>
      </c>
      <c r="I1128">
        <v>2013</v>
      </c>
      <c r="J1128" s="1">
        <v>41382</v>
      </c>
      <c r="K1128" t="s">
        <v>12067</v>
      </c>
    </row>
    <row r="1129" spans="1:13" hidden="1" x14ac:dyDescent="0.6">
      <c r="B1129">
        <v>1</v>
      </c>
      <c r="C1129">
        <v>23953153</v>
      </c>
      <c r="D1129" t="s">
        <v>12086</v>
      </c>
      <c r="E1129" t="s">
        <v>12087</v>
      </c>
      <c r="F1129" t="s">
        <v>12088</v>
      </c>
      <c r="G1129" t="s">
        <v>11976</v>
      </c>
      <c r="H1129" t="s">
        <v>39</v>
      </c>
      <c r="I1129">
        <v>2013</v>
      </c>
      <c r="J1129" s="1">
        <v>41506</v>
      </c>
      <c r="M1129" t="s">
        <v>12089</v>
      </c>
    </row>
    <row r="1130" spans="1:13" hidden="1" x14ac:dyDescent="0.6">
      <c r="B1130">
        <v>1</v>
      </c>
      <c r="C1130">
        <v>23850682</v>
      </c>
      <c r="D1130" t="s">
        <v>12438</v>
      </c>
      <c r="E1130" t="s">
        <v>12439</v>
      </c>
      <c r="F1130" t="s">
        <v>12440</v>
      </c>
      <c r="G1130" t="s">
        <v>1796</v>
      </c>
      <c r="H1130" t="s">
        <v>171</v>
      </c>
      <c r="I1130">
        <v>2013</v>
      </c>
      <c r="J1130" s="1">
        <v>41471</v>
      </c>
      <c r="K1130" t="s">
        <v>12441</v>
      </c>
      <c r="M1130" t="s">
        <v>12442</v>
      </c>
    </row>
    <row r="1131" spans="1:13" hidden="1" x14ac:dyDescent="0.6">
      <c r="B1131">
        <v>1</v>
      </c>
      <c r="C1131">
        <v>23021093</v>
      </c>
      <c r="D1131" t="s">
        <v>4690</v>
      </c>
      <c r="E1131" t="s">
        <v>4691</v>
      </c>
      <c r="F1131" t="s">
        <v>4692</v>
      </c>
      <c r="G1131" t="s">
        <v>2473</v>
      </c>
      <c r="H1131" t="s">
        <v>77</v>
      </c>
      <c r="I1131">
        <v>2013</v>
      </c>
      <c r="J1131" s="1">
        <v>41184</v>
      </c>
      <c r="M1131" t="s">
        <v>4693</v>
      </c>
    </row>
    <row r="1132" spans="1:13" hidden="1" x14ac:dyDescent="0.6">
      <c r="B1132">
        <v>1</v>
      </c>
      <c r="C1132">
        <v>23652578</v>
      </c>
      <c r="D1132" t="s">
        <v>12538</v>
      </c>
      <c r="E1132" t="s">
        <v>12539</v>
      </c>
      <c r="F1132" t="s">
        <v>12540</v>
      </c>
      <c r="G1132" t="s">
        <v>428</v>
      </c>
      <c r="H1132" t="s">
        <v>310</v>
      </c>
      <c r="I1132">
        <v>2013</v>
      </c>
      <c r="J1132" s="1">
        <v>41403</v>
      </c>
      <c r="M1132" t="s">
        <v>12541</v>
      </c>
    </row>
    <row r="1133" spans="1:13" hidden="1" x14ac:dyDescent="0.6">
      <c r="B1133">
        <v>1</v>
      </c>
      <c r="C1133">
        <v>22990314</v>
      </c>
      <c r="D1133" t="s">
        <v>12577</v>
      </c>
      <c r="E1133" t="s">
        <v>12578</v>
      </c>
      <c r="F1133" t="s">
        <v>12579</v>
      </c>
      <c r="G1133" t="s">
        <v>12580</v>
      </c>
      <c r="H1133" t="s">
        <v>310</v>
      </c>
      <c r="I1133">
        <v>2013</v>
      </c>
      <c r="J1133" s="1">
        <v>41172</v>
      </c>
      <c r="M1133" t="s">
        <v>12581</v>
      </c>
    </row>
    <row r="1134" spans="1:13" hidden="1" x14ac:dyDescent="0.6">
      <c r="B1134">
        <v>1</v>
      </c>
      <c r="C1134">
        <v>23381655</v>
      </c>
      <c r="D1134" t="s">
        <v>12627</v>
      </c>
      <c r="E1134" t="s">
        <v>12628</v>
      </c>
      <c r="F1134" t="s">
        <v>12629</v>
      </c>
      <c r="G1134" t="s">
        <v>12630</v>
      </c>
      <c r="H1134" t="s">
        <v>1203</v>
      </c>
      <c r="I1134">
        <v>2013</v>
      </c>
      <c r="J1134" s="1">
        <v>41311</v>
      </c>
      <c r="K1134" t="s">
        <v>12631</v>
      </c>
      <c r="M1134" t="s">
        <v>12632</v>
      </c>
    </row>
    <row r="1135" spans="1:13" hidden="1" x14ac:dyDescent="0.6">
      <c r="B1135">
        <v>1</v>
      </c>
      <c r="C1135">
        <v>23492430</v>
      </c>
      <c r="D1135" t="s">
        <v>12698</v>
      </c>
      <c r="E1135" t="s">
        <v>12699</v>
      </c>
      <c r="F1135" t="s">
        <v>12700</v>
      </c>
      <c r="G1135" t="s">
        <v>12701</v>
      </c>
      <c r="H1135" t="s">
        <v>62</v>
      </c>
      <c r="I1135">
        <v>2013</v>
      </c>
      <c r="J1135" s="1">
        <v>41349</v>
      </c>
      <c r="M1135" t="s">
        <v>12702</v>
      </c>
    </row>
    <row r="1136" spans="1:13" hidden="1" x14ac:dyDescent="0.6">
      <c r="B1136">
        <v>1</v>
      </c>
      <c r="C1136">
        <v>23307956</v>
      </c>
      <c r="D1136" t="s">
        <v>12768</v>
      </c>
      <c r="E1136" t="s">
        <v>12769</v>
      </c>
      <c r="F1136" t="s">
        <v>12770</v>
      </c>
      <c r="G1136" t="s">
        <v>2334</v>
      </c>
      <c r="H1136" t="s">
        <v>228</v>
      </c>
      <c r="I1136">
        <v>2013</v>
      </c>
      <c r="J1136" s="1">
        <v>41286</v>
      </c>
      <c r="M1136" t="s">
        <v>12771</v>
      </c>
    </row>
    <row r="1137" spans="1:13" hidden="1" x14ac:dyDescent="0.6">
      <c r="B1137">
        <v>1</v>
      </c>
      <c r="C1137">
        <v>21952010</v>
      </c>
      <c r="D1137" t="s">
        <v>4833</v>
      </c>
      <c r="E1137" t="s">
        <v>4834</v>
      </c>
      <c r="F1137" t="s">
        <v>4835</v>
      </c>
      <c r="G1137" t="s">
        <v>4836</v>
      </c>
      <c r="H1137" t="s">
        <v>83</v>
      </c>
      <c r="I1137">
        <v>2013</v>
      </c>
      <c r="J1137" s="1">
        <v>40815</v>
      </c>
      <c r="M1137" t="s">
        <v>4837</v>
      </c>
    </row>
    <row r="1138" spans="1:13" hidden="1" x14ac:dyDescent="0.6">
      <c r="B1138">
        <v>1</v>
      </c>
      <c r="C1138">
        <v>24310208</v>
      </c>
      <c r="D1138" t="s">
        <v>12825</v>
      </c>
      <c r="E1138" t="s">
        <v>12826</v>
      </c>
      <c r="F1138" t="s">
        <v>12827</v>
      </c>
      <c r="G1138" t="s">
        <v>12828</v>
      </c>
      <c r="H1138" t="s">
        <v>12829</v>
      </c>
      <c r="I1138">
        <v>2013</v>
      </c>
      <c r="J1138" s="1">
        <v>41615</v>
      </c>
      <c r="K1138" t="s">
        <v>12830</v>
      </c>
      <c r="M1138" t="s">
        <v>12831</v>
      </c>
    </row>
    <row r="1139" spans="1:13" hidden="1" x14ac:dyDescent="0.6">
      <c r="B1139">
        <v>1</v>
      </c>
      <c r="C1139">
        <v>24428099</v>
      </c>
      <c r="D1139" t="s">
        <v>13046</v>
      </c>
      <c r="E1139" t="s">
        <v>13047</v>
      </c>
      <c r="F1139" t="s">
        <v>13048</v>
      </c>
      <c r="G1139" t="s">
        <v>5672</v>
      </c>
      <c r="H1139" t="s">
        <v>2275</v>
      </c>
      <c r="I1139">
        <v>2013</v>
      </c>
      <c r="J1139" s="1">
        <v>41656</v>
      </c>
    </row>
    <row r="1140" spans="1:13" hidden="1" x14ac:dyDescent="0.6">
      <c r="B1140">
        <v>1</v>
      </c>
      <c r="C1140">
        <v>23453511</v>
      </c>
      <c r="D1140" t="s">
        <v>13169</v>
      </c>
      <c r="E1140" t="s">
        <v>13170</v>
      </c>
      <c r="F1140" t="s">
        <v>13171</v>
      </c>
      <c r="G1140" t="s">
        <v>13039</v>
      </c>
      <c r="H1140" t="s">
        <v>77</v>
      </c>
      <c r="I1140">
        <v>2013</v>
      </c>
      <c r="J1140" s="1">
        <v>41338</v>
      </c>
      <c r="K1140" t="s">
        <v>13172</v>
      </c>
      <c r="L1140" t="s">
        <v>13173</v>
      </c>
      <c r="M1140" t="s">
        <v>13174</v>
      </c>
    </row>
    <row r="1141" spans="1:13" hidden="1" x14ac:dyDescent="0.6">
      <c r="B1141">
        <v>2</v>
      </c>
      <c r="C1141">
        <v>25104651</v>
      </c>
      <c r="D1141" t="s">
        <v>5236</v>
      </c>
      <c r="E1141" t="s">
        <v>5237</v>
      </c>
      <c r="F1141" t="s">
        <v>5238</v>
      </c>
      <c r="G1141" t="s">
        <v>5239</v>
      </c>
      <c r="H1141" t="s">
        <v>5240</v>
      </c>
      <c r="I1141">
        <v>2014</v>
      </c>
      <c r="J1141" s="1">
        <v>41860</v>
      </c>
      <c r="M1141" t="s">
        <v>5241</v>
      </c>
    </row>
    <row r="1142" spans="1:13" hidden="1" x14ac:dyDescent="0.6">
      <c r="A1142" t="s">
        <v>11342</v>
      </c>
      <c r="B1142" t="s">
        <v>5021</v>
      </c>
      <c r="C1142">
        <v>24959985</v>
      </c>
      <c r="D1142" t="s">
        <v>5616</v>
      </c>
      <c r="E1142" t="s">
        <v>5617</v>
      </c>
      <c r="F1142" t="s">
        <v>5618</v>
      </c>
      <c r="G1142" t="s">
        <v>5619</v>
      </c>
      <c r="H1142" t="s">
        <v>5620</v>
      </c>
      <c r="I1142">
        <v>2014</v>
      </c>
      <c r="J1142" s="1">
        <v>41815</v>
      </c>
      <c r="K1142" t="s">
        <v>5621</v>
      </c>
      <c r="L1142" t="s">
        <v>5622</v>
      </c>
      <c r="M1142" t="s">
        <v>5623</v>
      </c>
    </row>
    <row r="1143" spans="1:13" hidden="1" x14ac:dyDescent="0.6">
      <c r="B1143">
        <v>1</v>
      </c>
      <c r="C1143">
        <v>24581182</v>
      </c>
      <c r="D1143" t="s">
        <v>5856</v>
      </c>
      <c r="E1143" t="s">
        <v>5857</v>
      </c>
      <c r="F1143" t="s">
        <v>5858</v>
      </c>
      <c r="G1143" t="s">
        <v>43</v>
      </c>
      <c r="H1143" t="s">
        <v>5859</v>
      </c>
      <c r="I1143">
        <v>2014</v>
      </c>
      <c r="J1143" s="1">
        <v>41702</v>
      </c>
      <c r="M1143" t="s">
        <v>5860</v>
      </c>
    </row>
    <row r="1144" spans="1:13" hidden="1" x14ac:dyDescent="0.6">
      <c r="B1144">
        <v>1</v>
      </c>
      <c r="C1144">
        <v>24374240</v>
      </c>
      <c r="D1144" t="s">
        <v>5873</v>
      </c>
      <c r="E1144" t="s">
        <v>5874</v>
      </c>
      <c r="F1144" t="s">
        <v>5875</v>
      </c>
      <c r="G1144" t="s">
        <v>5876</v>
      </c>
      <c r="H1144" t="s">
        <v>111</v>
      </c>
      <c r="I1144">
        <v>2014</v>
      </c>
      <c r="J1144" s="1">
        <v>41639</v>
      </c>
      <c r="K1144" t="s">
        <v>5877</v>
      </c>
      <c r="L1144" t="s">
        <v>5878</v>
      </c>
      <c r="M1144" t="s">
        <v>5879</v>
      </c>
    </row>
    <row r="1145" spans="1:13" hidden="1" x14ac:dyDescent="0.6">
      <c r="B1145" t="s">
        <v>5278</v>
      </c>
      <c r="C1145">
        <v>25024309</v>
      </c>
      <c r="D1145" t="s">
        <v>5980</v>
      </c>
      <c r="E1145" t="s">
        <v>5981</v>
      </c>
      <c r="F1145" t="s">
        <v>5982</v>
      </c>
      <c r="G1145" t="s">
        <v>3172</v>
      </c>
      <c r="H1145" t="s">
        <v>5983</v>
      </c>
      <c r="I1145">
        <v>2014</v>
      </c>
      <c r="J1145" s="1">
        <v>41836</v>
      </c>
      <c r="M1145" t="s">
        <v>5984</v>
      </c>
    </row>
    <row r="1146" spans="1:13" hidden="1" x14ac:dyDescent="0.6">
      <c r="A1146" t="s">
        <v>6027</v>
      </c>
      <c r="B1146" t="s">
        <v>13257</v>
      </c>
      <c r="C1146" s="2">
        <v>24460653</v>
      </c>
      <c r="D1146" t="s">
        <v>6028</v>
      </c>
      <c r="E1146" t="s">
        <v>278</v>
      </c>
      <c r="F1146" t="s">
        <v>6029</v>
      </c>
      <c r="G1146" t="s">
        <v>280</v>
      </c>
      <c r="H1146" t="s">
        <v>83</v>
      </c>
      <c r="I1146">
        <v>2014</v>
      </c>
      <c r="J1146" s="1">
        <v>41667</v>
      </c>
      <c r="M1146" t="s">
        <v>6030</v>
      </c>
    </row>
    <row r="1147" spans="1:13" hidden="1" x14ac:dyDescent="0.6">
      <c r="B1147">
        <v>2</v>
      </c>
      <c r="C1147">
        <v>24603619</v>
      </c>
      <c r="D1147" t="s">
        <v>6031</v>
      </c>
      <c r="E1147" t="s">
        <v>6032</v>
      </c>
      <c r="F1147" t="s">
        <v>6033</v>
      </c>
      <c r="G1147" t="s">
        <v>1195</v>
      </c>
      <c r="H1147" t="s">
        <v>3828</v>
      </c>
      <c r="I1147">
        <v>2014</v>
      </c>
      <c r="J1147" s="1">
        <v>41706</v>
      </c>
      <c r="K1147" t="s">
        <v>6034</v>
      </c>
      <c r="M1147" t="s">
        <v>6035</v>
      </c>
    </row>
    <row r="1148" spans="1:13" hidden="1" x14ac:dyDescent="0.6">
      <c r="A1148" t="s">
        <v>5377</v>
      </c>
      <c r="B1148" t="s">
        <v>13257</v>
      </c>
      <c r="C1148">
        <v>25389200</v>
      </c>
      <c r="D1148" t="s">
        <v>6391</v>
      </c>
      <c r="E1148" t="s">
        <v>6392</v>
      </c>
      <c r="F1148" t="s">
        <v>6393</v>
      </c>
      <c r="G1148" t="s">
        <v>5938</v>
      </c>
      <c r="H1148" t="s">
        <v>228</v>
      </c>
      <c r="I1148">
        <v>2014</v>
      </c>
      <c r="J1148" s="1">
        <v>41956</v>
      </c>
      <c r="M1148" t="s">
        <v>6394</v>
      </c>
    </row>
    <row r="1149" spans="1:13" hidden="1" x14ac:dyDescent="0.6">
      <c r="B1149" t="s">
        <v>5278</v>
      </c>
      <c r="C1149">
        <v>24281784</v>
      </c>
      <c r="D1149" t="s">
        <v>6434</v>
      </c>
      <c r="E1149" t="s">
        <v>6435</v>
      </c>
      <c r="F1149" t="s">
        <v>6436</v>
      </c>
      <c r="G1149" t="s">
        <v>6437</v>
      </c>
      <c r="H1149" t="s">
        <v>1203</v>
      </c>
      <c r="I1149">
        <v>2014</v>
      </c>
      <c r="J1149" s="1">
        <v>41606</v>
      </c>
      <c r="M1149" t="s">
        <v>6438</v>
      </c>
    </row>
    <row r="1150" spans="1:13" hidden="1" x14ac:dyDescent="0.6">
      <c r="A1150" t="s">
        <v>6519</v>
      </c>
      <c r="B1150" t="s">
        <v>13257</v>
      </c>
      <c r="C1150">
        <v>24467558</v>
      </c>
      <c r="D1150" t="s">
        <v>6520</v>
      </c>
      <c r="E1150" t="s">
        <v>6521</v>
      </c>
      <c r="F1150" t="s">
        <v>6522</v>
      </c>
      <c r="G1150" t="s">
        <v>38</v>
      </c>
      <c r="H1150" t="s">
        <v>155</v>
      </c>
      <c r="I1150">
        <v>2014</v>
      </c>
      <c r="J1150" s="1">
        <v>41668</v>
      </c>
      <c r="K1150" t="s">
        <v>6523</v>
      </c>
      <c r="L1150" t="s">
        <v>6524</v>
      </c>
      <c r="M1150" t="s">
        <v>6525</v>
      </c>
    </row>
    <row r="1151" spans="1:13" x14ac:dyDescent="0.6">
      <c r="A1151" t="s">
        <v>6589</v>
      </c>
      <c r="B1151" t="s">
        <v>13270</v>
      </c>
      <c r="C1151" s="2">
        <v>24235017</v>
      </c>
      <c r="D1151" t="s">
        <v>6590</v>
      </c>
      <c r="E1151" t="s">
        <v>6591</v>
      </c>
      <c r="F1151" t="s">
        <v>6592</v>
      </c>
      <c r="G1151" t="s">
        <v>6593</v>
      </c>
      <c r="H1151" t="s">
        <v>228</v>
      </c>
      <c r="I1151">
        <v>2014</v>
      </c>
      <c r="J1151" s="1">
        <v>41594</v>
      </c>
      <c r="M1151" t="s">
        <v>6594</v>
      </c>
    </row>
    <row r="1152" spans="1:13" hidden="1" x14ac:dyDescent="0.6">
      <c r="B1152">
        <v>2</v>
      </c>
      <c r="C1152">
        <v>24479434</v>
      </c>
      <c r="D1152" t="s">
        <v>6601</v>
      </c>
      <c r="E1152" t="s">
        <v>6602</v>
      </c>
      <c r="F1152" t="s">
        <v>6603</v>
      </c>
      <c r="G1152" t="s">
        <v>6574</v>
      </c>
      <c r="H1152" t="s">
        <v>6604</v>
      </c>
      <c r="I1152">
        <v>2014</v>
      </c>
      <c r="J1152" s="1">
        <v>41671</v>
      </c>
      <c r="K1152" t="s">
        <v>6605</v>
      </c>
      <c r="M1152" t="s">
        <v>6606</v>
      </c>
    </row>
    <row r="1153" spans="1:13" hidden="1" x14ac:dyDescent="0.6">
      <c r="A1153" t="s">
        <v>6607</v>
      </c>
      <c r="B1153" t="s">
        <v>13257</v>
      </c>
      <c r="C1153">
        <v>25205864</v>
      </c>
      <c r="D1153" t="s">
        <v>6608</v>
      </c>
      <c r="E1153" t="s">
        <v>6609</v>
      </c>
      <c r="F1153" t="s">
        <v>6610</v>
      </c>
      <c r="G1153" t="s">
        <v>6611</v>
      </c>
      <c r="H1153" t="s">
        <v>228</v>
      </c>
      <c r="I1153">
        <v>2014</v>
      </c>
      <c r="J1153" s="1">
        <v>41893</v>
      </c>
      <c r="K1153" t="s">
        <v>6612</v>
      </c>
      <c r="M1153" t="s">
        <v>6613</v>
      </c>
    </row>
    <row r="1154" spans="1:13" hidden="1" x14ac:dyDescent="0.6">
      <c r="A1154" t="s">
        <v>6614</v>
      </c>
      <c r="B1154" t="s">
        <v>13257</v>
      </c>
      <c r="C1154">
        <v>24945891</v>
      </c>
      <c r="D1154" t="s">
        <v>6615</v>
      </c>
      <c r="E1154" t="s">
        <v>6616</v>
      </c>
      <c r="F1154" t="s">
        <v>6617</v>
      </c>
      <c r="G1154" t="s">
        <v>6618</v>
      </c>
      <c r="H1154" t="s">
        <v>155</v>
      </c>
      <c r="I1154">
        <v>2014</v>
      </c>
      <c r="J1154" s="1">
        <v>41810</v>
      </c>
      <c r="M1154" t="s">
        <v>6619</v>
      </c>
    </row>
    <row r="1155" spans="1:13" hidden="1" x14ac:dyDescent="0.6">
      <c r="B1155">
        <v>1</v>
      </c>
      <c r="C1155">
        <v>23834732</v>
      </c>
      <c r="D1155" t="s">
        <v>6629</v>
      </c>
      <c r="E1155" t="s">
        <v>6630</v>
      </c>
      <c r="F1155" t="s">
        <v>6631</v>
      </c>
      <c r="G1155" t="s">
        <v>309</v>
      </c>
      <c r="H1155" t="s">
        <v>83</v>
      </c>
      <c r="I1155">
        <v>2014</v>
      </c>
      <c r="J1155" s="1">
        <v>41465</v>
      </c>
      <c r="M1155" t="s">
        <v>6632</v>
      </c>
    </row>
    <row r="1156" spans="1:13" x14ac:dyDescent="0.6">
      <c r="A1156" t="s">
        <v>13274</v>
      </c>
      <c r="B1156">
        <v>4</v>
      </c>
      <c r="C1156" s="2">
        <v>24754248</v>
      </c>
      <c r="D1156" t="s">
        <v>6689</v>
      </c>
      <c r="E1156" t="s">
        <v>6690</v>
      </c>
      <c r="F1156" t="s">
        <v>6691</v>
      </c>
      <c r="G1156" t="s">
        <v>6692</v>
      </c>
      <c r="H1156" t="s">
        <v>187</v>
      </c>
      <c r="I1156">
        <v>2014</v>
      </c>
      <c r="J1156" s="1">
        <v>41753</v>
      </c>
      <c r="M1156" t="s">
        <v>6693</v>
      </c>
    </row>
    <row r="1157" spans="1:13" hidden="1" x14ac:dyDescent="0.6">
      <c r="B1157">
        <v>2</v>
      </c>
      <c r="C1157">
        <v>24923726</v>
      </c>
      <c r="D1157" t="s">
        <v>6847</v>
      </c>
      <c r="E1157" t="s">
        <v>6848</v>
      </c>
      <c r="F1157" t="s">
        <v>6849</v>
      </c>
      <c r="G1157" t="s">
        <v>6850</v>
      </c>
      <c r="H1157" t="s">
        <v>1704</v>
      </c>
      <c r="I1157">
        <v>2014</v>
      </c>
      <c r="J1157" s="1">
        <v>41804</v>
      </c>
      <c r="K1157" t="s">
        <v>6851</v>
      </c>
      <c r="M1157" t="s">
        <v>6852</v>
      </c>
    </row>
    <row r="1158" spans="1:13" hidden="1" x14ac:dyDescent="0.6">
      <c r="B1158" t="s">
        <v>5278</v>
      </c>
      <c r="C1158">
        <v>24576882</v>
      </c>
      <c r="D1158" t="s">
        <v>6877</v>
      </c>
      <c r="E1158" t="s">
        <v>6878</v>
      </c>
      <c r="F1158" t="s">
        <v>6879</v>
      </c>
      <c r="G1158" t="s">
        <v>6880</v>
      </c>
      <c r="H1158" t="s">
        <v>228</v>
      </c>
      <c r="I1158">
        <v>2014</v>
      </c>
      <c r="J1158" s="1">
        <v>41699</v>
      </c>
      <c r="M1158" t="s">
        <v>6881</v>
      </c>
    </row>
    <row r="1159" spans="1:13" x14ac:dyDescent="0.6">
      <c r="A1159" t="s">
        <v>6901</v>
      </c>
      <c r="B1159">
        <v>4</v>
      </c>
      <c r="C1159" s="2">
        <v>24625378</v>
      </c>
      <c r="D1159" t="s">
        <v>6902</v>
      </c>
      <c r="E1159" t="s">
        <v>6903</v>
      </c>
      <c r="F1159" t="s">
        <v>6904</v>
      </c>
      <c r="G1159" t="s">
        <v>6313</v>
      </c>
      <c r="H1159" t="s">
        <v>615</v>
      </c>
      <c r="I1159">
        <v>2014</v>
      </c>
      <c r="J1159" s="1">
        <v>41713</v>
      </c>
      <c r="K1159" t="s">
        <v>6905</v>
      </c>
      <c r="M1159" t="s">
        <v>6906</v>
      </c>
    </row>
    <row r="1160" spans="1:13" hidden="1" x14ac:dyDescent="0.6">
      <c r="A1160" t="s">
        <v>13274</v>
      </c>
      <c r="B1160" t="s">
        <v>13257</v>
      </c>
      <c r="C1160">
        <v>24813632</v>
      </c>
      <c r="D1160" t="s">
        <v>6919</v>
      </c>
      <c r="E1160" t="s">
        <v>6920</v>
      </c>
      <c r="F1160" t="s">
        <v>6921</v>
      </c>
      <c r="G1160" t="s">
        <v>5321</v>
      </c>
      <c r="H1160" t="s">
        <v>77</v>
      </c>
      <c r="I1160">
        <v>2014</v>
      </c>
      <c r="J1160" s="1">
        <v>41772</v>
      </c>
      <c r="M1160" t="s">
        <v>6922</v>
      </c>
    </row>
    <row r="1161" spans="1:13" x14ac:dyDescent="0.6">
      <c r="A1161" t="s">
        <v>6297</v>
      </c>
      <c r="B1161" t="s">
        <v>13262</v>
      </c>
      <c r="C1161" s="2">
        <v>24566902</v>
      </c>
      <c r="D1161" t="s">
        <v>6927</v>
      </c>
      <c r="E1161" t="s">
        <v>6928</v>
      </c>
      <c r="F1161" t="s">
        <v>6929</v>
      </c>
      <c r="G1161" t="s">
        <v>6551</v>
      </c>
      <c r="H1161" t="s">
        <v>1203</v>
      </c>
      <c r="I1161">
        <v>2014</v>
      </c>
      <c r="J1161" s="1">
        <v>41696</v>
      </c>
      <c r="M1161" t="s">
        <v>6930</v>
      </c>
    </row>
    <row r="1162" spans="1:13" hidden="1" x14ac:dyDescent="0.6">
      <c r="B1162" t="s">
        <v>5278</v>
      </c>
      <c r="C1162">
        <v>24502821</v>
      </c>
      <c r="D1162" t="s">
        <v>6959</v>
      </c>
      <c r="E1162" t="s">
        <v>6960</v>
      </c>
      <c r="F1162" t="s">
        <v>6961</v>
      </c>
      <c r="G1162" t="s">
        <v>5938</v>
      </c>
      <c r="H1162" t="s">
        <v>6962</v>
      </c>
      <c r="I1162">
        <v>2014</v>
      </c>
      <c r="J1162" s="1">
        <v>41678</v>
      </c>
      <c r="M1162" t="s">
        <v>6963</v>
      </c>
    </row>
    <row r="1163" spans="1:13" hidden="1" x14ac:dyDescent="0.6">
      <c r="B1163" t="s">
        <v>5278</v>
      </c>
      <c r="C1163">
        <v>25301878</v>
      </c>
      <c r="D1163" t="s">
        <v>7032</v>
      </c>
      <c r="E1163" t="s">
        <v>7033</v>
      </c>
      <c r="F1163" t="s">
        <v>7034</v>
      </c>
      <c r="G1163" t="s">
        <v>7035</v>
      </c>
      <c r="H1163" t="s">
        <v>228</v>
      </c>
      <c r="I1163">
        <v>2014</v>
      </c>
      <c r="J1163" s="1">
        <v>41923</v>
      </c>
      <c r="M1163" t="s">
        <v>7036</v>
      </c>
    </row>
    <row r="1164" spans="1:13" hidden="1" x14ac:dyDescent="0.6">
      <c r="A1164" t="s">
        <v>5056</v>
      </c>
      <c r="B1164" t="s">
        <v>13257</v>
      </c>
      <c r="C1164">
        <v>24978429</v>
      </c>
      <c r="D1164" t="s">
        <v>7065</v>
      </c>
      <c r="E1164" t="s">
        <v>7066</v>
      </c>
      <c r="F1164" t="s">
        <v>7067</v>
      </c>
      <c r="G1164" t="s">
        <v>355</v>
      </c>
      <c r="H1164" t="s">
        <v>310</v>
      </c>
      <c r="I1164">
        <v>2014</v>
      </c>
      <c r="J1164" s="1">
        <v>41821</v>
      </c>
      <c r="M1164" t="s">
        <v>7068</v>
      </c>
    </row>
    <row r="1165" spans="1:13" hidden="1" x14ac:dyDescent="0.6">
      <c r="B1165">
        <v>2</v>
      </c>
      <c r="C1165">
        <v>24771184</v>
      </c>
      <c r="D1165" t="s">
        <v>7084</v>
      </c>
      <c r="E1165" t="s">
        <v>3306</v>
      </c>
      <c r="F1165" t="s">
        <v>7085</v>
      </c>
      <c r="G1165" t="s">
        <v>2580</v>
      </c>
      <c r="H1165" t="s">
        <v>137</v>
      </c>
      <c r="I1165">
        <v>2014</v>
      </c>
      <c r="J1165" s="1">
        <v>41758</v>
      </c>
      <c r="M1165" t="s">
        <v>7086</v>
      </c>
    </row>
    <row r="1166" spans="1:13" hidden="1" x14ac:dyDescent="0.6">
      <c r="A1166" t="s">
        <v>13197</v>
      </c>
      <c r="B1166" t="s">
        <v>13257</v>
      </c>
      <c r="C1166">
        <v>24661862</v>
      </c>
      <c r="D1166" t="s">
        <v>7108</v>
      </c>
      <c r="E1166" t="s">
        <v>7109</v>
      </c>
      <c r="F1166" t="s">
        <v>7110</v>
      </c>
      <c r="G1166" t="s">
        <v>43</v>
      </c>
      <c r="H1166" t="s">
        <v>77</v>
      </c>
      <c r="I1166">
        <v>2014</v>
      </c>
      <c r="J1166" s="1">
        <v>41724</v>
      </c>
      <c r="M1166" t="s">
        <v>7111</v>
      </c>
    </row>
    <row r="1167" spans="1:13" hidden="1" x14ac:dyDescent="0.6">
      <c r="A1167" t="s">
        <v>5109</v>
      </c>
      <c r="B1167" t="s">
        <v>13257</v>
      </c>
      <c r="C1167">
        <v>24560564</v>
      </c>
      <c r="D1167" t="s">
        <v>7122</v>
      </c>
      <c r="E1167" t="s">
        <v>7123</v>
      </c>
      <c r="F1167" t="s">
        <v>7124</v>
      </c>
      <c r="G1167" t="s">
        <v>7125</v>
      </c>
      <c r="H1167" t="s">
        <v>77</v>
      </c>
      <c r="I1167">
        <v>2014</v>
      </c>
      <c r="J1167" s="1">
        <v>41695</v>
      </c>
      <c r="M1167" t="s">
        <v>7126</v>
      </c>
    </row>
    <row r="1168" spans="1:13" hidden="1" x14ac:dyDescent="0.6">
      <c r="A1168" t="s">
        <v>5377</v>
      </c>
      <c r="B1168" t="s">
        <v>13257</v>
      </c>
      <c r="C1168">
        <v>24970259</v>
      </c>
      <c r="D1168" t="s">
        <v>7127</v>
      </c>
      <c r="E1168" t="s">
        <v>7128</v>
      </c>
      <c r="F1168" t="s">
        <v>7129</v>
      </c>
      <c r="G1168" t="s">
        <v>5381</v>
      </c>
      <c r="H1168" t="s">
        <v>228</v>
      </c>
      <c r="I1168">
        <v>2014</v>
      </c>
      <c r="J1168" s="1">
        <v>41818</v>
      </c>
      <c r="M1168" t="s">
        <v>7130</v>
      </c>
    </row>
    <row r="1169" spans="1:13" hidden="1" x14ac:dyDescent="0.6">
      <c r="B1169">
        <v>1</v>
      </c>
      <c r="C1169">
        <v>24332537</v>
      </c>
      <c r="D1169" t="s">
        <v>7136</v>
      </c>
      <c r="E1169" t="s">
        <v>7137</v>
      </c>
      <c r="F1169" t="s">
        <v>7138</v>
      </c>
      <c r="G1169" t="s">
        <v>5381</v>
      </c>
      <c r="H1169" t="s">
        <v>77</v>
      </c>
      <c r="I1169">
        <v>2014</v>
      </c>
      <c r="J1169" s="1">
        <v>41625</v>
      </c>
      <c r="M1169" t="s">
        <v>7139</v>
      </c>
    </row>
    <row r="1170" spans="1:13" hidden="1" x14ac:dyDescent="0.6">
      <c r="A1170" t="s">
        <v>13275</v>
      </c>
      <c r="B1170" t="s">
        <v>13257</v>
      </c>
      <c r="C1170">
        <v>24204048</v>
      </c>
      <c r="D1170" t="s">
        <v>7229</v>
      </c>
      <c r="E1170" t="s">
        <v>7230</v>
      </c>
      <c r="F1170" t="s">
        <v>7231</v>
      </c>
      <c r="G1170" t="s">
        <v>7232</v>
      </c>
      <c r="H1170" t="s">
        <v>228</v>
      </c>
      <c r="I1170">
        <v>2014</v>
      </c>
      <c r="J1170" s="1">
        <v>41587</v>
      </c>
      <c r="M1170" t="s">
        <v>7233</v>
      </c>
    </row>
    <row r="1171" spans="1:13" hidden="1" x14ac:dyDescent="0.6">
      <c r="B1171">
        <v>1</v>
      </c>
      <c r="C1171">
        <v>25252486</v>
      </c>
      <c r="D1171" t="s">
        <v>7234</v>
      </c>
      <c r="E1171" t="s">
        <v>7235</v>
      </c>
      <c r="F1171" t="s">
        <v>7236</v>
      </c>
      <c r="G1171" t="s">
        <v>7237</v>
      </c>
      <c r="H1171" t="s">
        <v>7238</v>
      </c>
      <c r="I1171">
        <v>2014</v>
      </c>
      <c r="J1171" s="1">
        <v>41908</v>
      </c>
    </row>
    <row r="1172" spans="1:13" x14ac:dyDescent="0.6">
      <c r="A1172" t="s">
        <v>7239</v>
      </c>
      <c r="B1172">
        <v>4</v>
      </c>
      <c r="C1172" s="2">
        <v>25190650</v>
      </c>
      <c r="D1172" t="s">
        <v>7240</v>
      </c>
      <c r="E1172" t="s">
        <v>7241</v>
      </c>
      <c r="F1172" t="s">
        <v>7242</v>
      </c>
      <c r="G1172" t="s">
        <v>7243</v>
      </c>
      <c r="H1172" t="s">
        <v>228</v>
      </c>
      <c r="I1172">
        <v>2014</v>
      </c>
      <c r="J1172" s="1">
        <v>41888</v>
      </c>
      <c r="M1172" t="s">
        <v>7244</v>
      </c>
    </row>
    <row r="1173" spans="1:13" hidden="1" x14ac:dyDescent="0.6">
      <c r="B1173">
        <v>1</v>
      </c>
      <c r="C1173">
        <v>24491417</v>
      </c>
      <c r="D1173" t="s">
        <v>7341</v>
      </c>
      <c r="E1173" t="s">
        <v>7342</v>
      </c>
      <c r="F1173" t="s">
        <v>7343</v>
      </c>
      <c r="G1173" t="s">
        <v>7344</v>
      </c>
      <c r="H1173" t="s">
        <v>39</v>
      </c>
      <c r="I1173">
        <v>2014</v>
      </c>
      <c r="J1173" s="1">
        <v>41675</v>
      </c>
      <c r="K1173" t="s">
        <v>7345</v>
      </c>
      <c r="L1173" t="s">
        <v>7346</v>
      </c>
      <c r="M1173" t="s">
        <v>7347</v>
      </c>
    </row>
    <row r="1174" spans="1:13" hidden="1" x14ac:dyDescent="0.6">
      <c r="B1174">
        <v>1</v>
      </c>
      <c r="C1174">
        <v>25091949</v>
      </c>
      <c r="D1174" t="s">
        <v>7353</v>
      </c>
      <c r="E1174" t="s">
        <v>7354</v>
      </c>
      <c r="F1174" t="s">
        <v>7355</v>
      </c>
      <c r="G1174" t="s">
        <v>7356</v>
      </c>
      <c r="H1174" t="s">
        <v>171</v>
      </c>
      <c r="I1174">
        <v>2014</v>
      </c>
      <c r="J1174" s="1">
        <v>41857</v>
      </c>
      <c r="K1174" t="s">
        <v>7357</v>
      </c>
      <c r="L1174" t="s">
        <v>7358</v>
      </c>
      <c r="M1174" t="s">
        <v>7359</v>
      </c>
    </row>
    <row r="1175" spans="1:13" hidden="1" x14ac:dyDescent="0.6">
      <c r="B1175" t="s">
        <v>5278</v>
      </c>
      <c r="C1175">
        <v>24953792</v>
      </c>
      <c r="D1175" t="s">
        <v>7369</v>
      </c>
      <c r="E1175" t="s">
        <v>7370</v>
      </c>
      <c r="F1175" t="s">
        <v>7371</v>
      </c>
      <c r="G1175" t="s">
        <v>7372</v>
      </c>
      <c r="H1175" t="s">
        <v>77</v>
      </c>
      <c r="I1175">
        <v>2014</v>
      </c>
      <c r="J1175" s="1">
        <v>41814</v>
      </c>
      <c r="K1175" t="s">
        <v>7373</v>
      </c>
      <c r="L1175" t="s">
        <v>7374</v>
      </c>
      <c r="M1175" t="s">
        <v>7375</v>
      </c>
    </row>
    <row r="1176" spans="1:13" hidden="1" x14ac:dyDescent="0.6">
      <c r="B1176" t="s">
        <v>5278</v>
      </c>
      <c r="C1176">
        <v>24503725</v>
      </c>
      <c r="D1176" t="s">
        <v>7406</v>
      </c>
      <c r="E1176" t="s">
        <v>7407</v>
      </c>
      <c r="F1176" t="s">
        <v>7408</v>
      </c>
      <c r="G1176" t="s">
        <v>7409</v>
      </c>
      <c r="H1176" t="s">
        <v>615</v>
      </c>
      <c r="I1176">
        <v>2014</v>
      </c>
      <c r="J1176" s="1">
        <v>41678</v>
      </c>
      <c r="K1176" t="s">
        <v>7410</v>
      </c>
      <c r="M1176" t="s">
        <v>7411</v>
      </c>
    </row>
    <row r="1177" spans="1:13" hidden="1" x14ac:dyDescent="0.6">
      <c r="B1177">
        <v>1</v>
      </c>
      <c r="C1177">
        <v>24792172</v>
      </c>
      <c r="D1177" t="s">
        <v>7543</v>
      </c>
      <c r="E1177" t="s">
        <v>7544</v>
      </c>
      <c r="F1177" t="s">
        <v>7545</v>
      </c>
      <c r="G1177" t="s">
        <v>7546</v>
      </c>
      <c r="H1177" t="s">
        <v>7547</v>
      </c>
      <c r="I1177">
        <v>2014</v>
      </c>
      <c r="J1177" s="1">
        <v>41765</v>
      </c>
      <c r="M1177" t="s">
        <v>7548</v>
      </c>
    </row>
    <row r="1178" spans="1:13" hidden="1" x14ac:dyDescent="0.6">
      <c r="B1178">
        <v>1</v>
      </c>
      <c r="C1178">
        <v>25109931</v>
      </c>
      <c r="D1178" t="s">
        <v>7549</v>
      </c>
      <c r="E1178" t="s">
        <v>7550</v>
      </c>
      <c r="F1178" t="s">
        <v>7551</v>
      </c>
      <c r="G1178" t="s">
        <v>7552</v>
      </c>
      <c r="H1178" t="s">
        <v>77</v>
      </c>
      <c r="I1178">
        <v>2014</v>
      </c>
      <c r="J1178" s="1">
        <v>41863</v>
      </c>
      <c r="M1178" t="s">
        <v>7553</v>
      </c>
    </row>
    <row r="1179" spans="1:13" hidden="1" x14ac:dyDescent="0.6">
      <c r="B1179">
        <v>1</v>
      </c>
      <c r="C1179">
        <v>24481263</v>
      </c>
      <c r="D1179" t="s">
        <v>7554</v>
      </c>
      <c r="E1179" t="s">
        <v>7555</v>
      </c>
      <c r="F1179" t="s">
        <v>7556</v>
      </c>
      <c r="G1179" t="s">
        <v>7557</v>
      </c>
      <c r="H1179" t="s">
        <v>228</v>
      </c>
      <c r="I1179">
        <v>2014</v>
      </c>
      <c r="J1179" s="1">
        <v>41671</v>
      </c>
      <c r="M1179" t="s">
        <v>7558</v>
      </c>
    </row>
    <row r="1180" spans="1:13" hidden="1" x14ac:dyDescent="0.6">
      <c r="A1180" t="s">
        <v>7168</v>
      </c>
      <c r="B1180" t="s">
        <v>13795</v>
      </c>
      <c r="C1180">
        <v>25525170</v>
      </c>
      <c r="D1180" t="s">
        <v>7582</v>
      </c>
      <c r="E1180" t="s">
        <v>7583</v>
      </c>
      <c r="F1180" t="s">
        <v>7584</v>
      </c>
      <c r="G1180" t="s">
        <v>7585</v>
      </c>
      <c r="H1180" t="s">
        <v>228</v>
      </c>
      <c r="I1180">
        <v>2014</v>
      </c>
      <c r="J1180" s="1">
        <v>41993</v>
      </c>
      <c r="M1180" t="s">
        <v>7586</v>
      </c>
    </row>
    <row r="1181" spans="1:13" hidden="1" x14ac:dyDescent="0.6">
      <c r="B1181">
        <v>1</v>
      </c>
      <c r="C1181">
        <v>25025761</v>
      </c>
      <c r="D1181" t="s">
        <v>7592</v>
      </c>
      <c r="E1181" t="s">
        <v>7593</v>
      </c>
      <c r="F1181" t="s">
        <v>7594</v>
      </c>
      <c r="G1181" t="s">
        <v>7232</v>
      </c>
      <c r="H1181" t="s">
        <v>3828</v>
      </c>
      <c r="I1181">
        <v>2014</v>
      </c>
      <c r="J1181" s="1">
        <v>41836</v>
      </c>
      <c r="K1181" t="s">
        <v>7595</v>
      </c>
      <c r="M1181" t="s">
        <v>7596</v>
      </c>
    </row>
    <row r="1182" spans="1:13" hidden="1" x14ac:dyDescent="0.6">
      <c r="B1182">
        <v>1</v>
      </c>
      <c r="C1182">
        <v>24846623</v>
      </c>
      <c r="D1182" t="s">
        <v>7597</v>
      </c>
      <c r="E1182" t="s">
        <v>7598</v>
      </c>
      <c r="F1182" t="s">
        <v>7599</v>
      </c>
      <c r="G1182" t="s">
        <v>7600</v>
      </c>
      <c r="H1182" t="s">
        <v>143</v>
      </c>
      <c r="I1182">
        <v>2014</v>
      </c>
      <c r="J1182" s="1">
        <v>41781</v>
      </c>
      <c r="M1182" t="s">
        <v>7601</v>
      </c>
    </row>
    <row r="1183" spans="1:13" hidden="1" x14ac:dyDescent="0.6">
      <c r="B1183" t="s">
        <v>5278</v>
      </c>
      <c r="C1183">
        <v>24481410</v>
      </c>
      <c r="D1183" t="s">
        <v>7678</v>
      </c>
      <c r="E1183" t="s">
        <v>7679</v>
      </c>
      <c r="F1183" t="s">
        <v>7680</v>
      </c>
      <c r="G1183" t="s">
        <v>7681</v>
      </c>
      <c r="H1183" t="s">
        <v>5256</v>
      </c>
      <c r="I1183">
        <v>2014</v>
      </c>
      <c r="J1183" s="1">
        <v>41671</v>
      </c>
      <c r="K1183" t="s">
        <v>7682</v>
      </c>
      <c r="L1183" t="s">
        <v>7683</v>
      </c>
      <c r="M1183" t="s">
        <v>7684</v>
      </c>
    </row>
    <row r="1184" spans="1:13" hidden="1" x14ac:dyDescent="0.6">
      <c r="A1184" t="s">
        <v>13274</v>
      </c>
      <c r="B1184" t="s">
        <v>13257</v>
      </c>
      <c r="C1184">
        <v>24970257</v>
      </c>
      <c r="D1184" t="s">
        <v>7733</v>
      </c>
      <c r="E1184" t="s">
        <v>7593</v>
      </c>
      <c r="F1184" t="s">
        <v>7734</v>
      </c>
      <c r="G1184" t="s">
        <v>7232</v>
      </c>
      <c r="H1184" t="s">
        <v>228</v>
      </c>
      <c r="I1184">
        <v>2014</v>
      </c>
      <c r="J1184" s="1">
        <v>41818</v>
      </c>
      <c r="M1184" t="s">
        <v>7735</v>
      </c>
    </row>
    <row r="1185" spans="2:13" hidden="1" x14ac:dyDescent="0.6">
      <c r="B1185">
        <v>1</v>
      </c>
      <c r="C1185">
        <v>24983763</v>
      </c>
      <c r="D1185" t="s">
        <v>7736</v>
      </c>
      <c r="E1185" t="s">
        <v>7737</v>
      </c>
      <c r="F1185" t="s">
        <v>7738</v>
      </c>
      <c r="G1185" t="s">
        <v>7739</v>
      </c>
      <c r="H1185" t="s">
        <v>155</v>
      </c>
      <c r="I1185">
        <v>2014</v>
      </c>
      <c r="J1185" s="1">
        <v>41822</v>
      </c>
      <c r="M1185" t="s">
        <v>7740</v>
      </c>
    </row>
    <row r="1186" spans="2:13" hidden="1" x14ac:dyDescent="0.6">
      <c r="B1186">
        <v>1</v>
      </c>
      <c r="C1186">
        <v>25290915</v>
      </c>
      <c r="D1186" t="s">
        <v>7758</v>
      </c>
      <c r="E1186" t="s">
        <v>7759</v>
      </c>
      <c r="F1186" t="s">
        <v>7760</v>
      </c>
      <c r="G1186" t="s">
        <v>7761</v>
      </c>
      <c r="H1186" t="s">
        <v>3828</v>
      </c>
      <c r="I1186">
        <v>2014</v>
      </c>
      <c r="J1186" s="1">
        <v>41920</v>
      </c>
      <c r="K1186" t="s">
        <v>7762</v>
      </c>
      <c r="M1186" t="s">
        <v>7763</v>
      </c>
    </row>
    <row r="1187" spans="2:13" hidden="1" x14ac:dyDescent="0.6">
      <c r="B1187" t="s">
        <v>5278</v>
      </c>
      <c r="C1187">
        <v>24667857</v>
      </c>
      <c r="D1187" t="s">
        <v>7806</v>
      </c>
      <c r="E1187" t="s">
        <v>7807</v>
      </c>
      <c r="F1187" t="s">
        <v>7808</v>
      </c>
      <c r="G1187" t="s">
        <v>7809</v>
      </c>
      <c r="H1187" t="s">
        <v>228</v>
      </c>
      <c r="I1187">
        <v>2014</v>
      </c>
      <c r="J1187" s="1">
        <v>41725</v>
      </c>
      <c r="K1187" t="s">
        <v>7810</v>
      </c>
      <c r="M1187" t="s">
        <v>7811</v>
      </c>
    </row>
    <row r="1188" spans="2:13" hidden="1" x14ac:dyDescent="0.6">
      <c r="B1188">
        <v>1</v>
      </c>
      <c r="C1188">
        <v>25015360</v>
      </c>
      <c r="D1188" t="s">
        <v>7817</v>
      </c>
      <c r="E1188" t="s">
        <v>7818</v>
      </c>
      <c r="F1188" t="s">
        <v>7819</v>
      </c>
      <c r="G1188" t="s">
        <v>7820</v>
      </c>
      <c r="H1188" t="s">
        <v>228</v>
      </c>
      <c r="I1188">
        <v>2014</v>
      </c>
      <c r="J1188" s="1">
        <v>41833</v>
      </c>
      <c r="M1188" t="s">
        <v>7821</v>
      </c>
    </row>
    <row r="1189" spans="2:13" hidden="1" x14ac:dyDescent="0.6">
      <c r="B1189">
        <v>1</v>
      </c>
      <c r="C1189">
        <v>24692129</v>
      </c>
      <c r="D1189" t="s">
        <v>7851</v>
      </c>
      <c r="E1189" t="s">
        <v>7852</v>
      </c>
      <c r="F1189" t="s">
        <v>7853</v>
      </c>
      <c r="G1189" t="s">
        <v>7854</v>
      </c>
      <c r="H1189" t="s">
        <v>228</v>
      </c>
      <c r="I1189">
        <v>2014</v>
      </c>
      <c r="J1189" s="1">
        <v>41732</v>
      </c>
      <c r="M1189" t="s">
        <v>7855</v>
      </c>
    </row>
    <row r="1190" spans="2:13" hidden="1" x14ac:dyDescent="0.6">
      <c r="B1190">
        <v>1</v>
      </c>
      <c r="C1190">
        <v>24550369</v>
      </c>
      <c r="D1190" t="s">
        <v>7856</v>
      </c>
      <c r="E1190" t="s">
        <v>1661</v>
      </c>
      <c r="F1190" t="s">
        <v>7857</v>
      </c>
      <c r="G1190" t="s">
        <v>1663</v>
      </c>
      <c r="H1190" t="s">
        <v>228</v>
      </c>
      <c r="I1190">
        <v>2014</v>
      </c>
      <c r="J1190" s="1">
        <v>41690</v>
      </c>
      <c r="K1190" t="s">
        <v>7858</v>
      </c>
      <c r="M1190" t="s">
        <v>7859</v>
      </c>
    </row>
    <row r="1191" spans="2:13" hidden="1" x14ac:dyDescent="0.6">
      <c r="B1191">
        <v>1</v>
      </c>
      <c r="C1191">
        <v>24343245</v>
      </c>
      <c r="D1191" t="s">
        <v>7887</v>
      </c>
      <c r="E1191" t="s">
        <v>7888</v>
      </c>
      <c r="F1191" t="s">
        <v>7889</v>
      </c>
      <c r="G1191" t="s">
        <v>7890</v>
      </c>
      <c r="H1191" t="s">
        <v>126</v>
      </c>
      <c r="I1191">
        <v>2014</v>
      </c>
      <c r="J1191" s="1">
        <v>41626</v>
      </c>
      <c r="M1191" t="s">
        <v>7891</v>
      </c>
    </row>
    <row r="1192" spans="2:13" hidden="1" x14ac:dyDescent="0.6">
      <c r="B1192">
        <v>1</v>
      </c>
      <c r="C1192">
        <v>25604097</v>
      </c>
      <c r="D1192" t="s">
        <v>7892</v>
      </c>
      <c r="E1192" t="s">
        <v>7893</v>
      </c>
      <c r="F1192" t="s">
        <v>7894</v>
      </c>
      <c r="G1192" t="s">
        <v>7895</v>
      </c>
      <c r="H1192" t="s">
        <v>7896</v>
      </c>
      <c r="I1192">
        <v>2014</v>
      </c>
      <c r="J1192" s="1">
        <v>42026</v>
      </c>
    </row>
    <row r="1193" spans="2:13" hidden="1" x14ac:dyDescent="0.6">
      <c r="B1193">
        <v>1</v>
      </c>
      <c r="C1193">
        <v>24246375</v>
      </c>
      <c r="D1193" t="s">
        <v>7912</v>
      </c>
      <c r="E1193" t="s">
        <v>7913</v>
      </c>
      <c r="F1193" t="s">
        <v>7914</v>
      </c>
      <c r="G1193" t="s">
        <v>7915</v>
      </c>
      <c r="H1193" t="s">
        <v>171</v>
      </c>
      <c r="I1193">
        <v>2014</v>
      </c>
      <c r="J1193" s="1">
        <v>41598</v>
      </c>
      <c r="K1193" t="s">
        <v>7916</v>
      </c>
      <c r="M1193" t="s">
        <v>7917</v>
      </c>
    </row>
    <row r="1194" spans="2:13" hidden="1" x14ac:dyDescent="0.6">
      <c r="B1194">
        <v>1</v>
      </c>
      <c r="C1194">
        <v>23890210</v>
      </c>
      <c r="D1194" t="s">
        <v>7923</v>
      </c>
      <c r="E1194" t="s">
        <v>7924</v>
      </c>
      <c r="F1194" t="s">
        <v>7925</v>
      </c>
      <c r="G1194" t="s">
        <v>7926</v>
      </c>
      <c r="H1194" t="s">
        <v>83</v>
      </c>
      <c r="I1194">
        <v>2014</v>
      </c>
      <c r="J1194" s="1">
        <v>41485</v>
      </c>
      <c r="M1194" t="s">
        <v>7927</v>
      </c>
    </row>
    <row r="1195" spans="2:13" hidden="1" x14ac:dyDescent="0.6">
      <c r="B1195">
        <v>1</v>
      </c>
      <c r="C1195">
        <v>24100709</v>
      </c>
      <c r="D1195" t="s">
        <v>8069</v>
      </c>
      <c r="E1195" t="s">
        <v>8070</v>
      </c>
      <c r="F1195" t="s">
        <v>8071</v>
      </c>
      <c r="G1195" t="s">
        <v>8072</v>
      </c>
      <c r="H1195" t="s">
        <v>310</v>
      </c>
      <c r="I1195">
        <v>2014</v>
      </c>
      <c r="J1195" s="1">
        <v>41556</v>
      </c>
      <c r="M1195" t="s">
        <v>8073</v>
      </c>
    </row>
    <row r="1196" spans="2:13" hidden="1" x14ac:dyDescent="0.6">
      <c r="B1196">
        <v>1</v>
      </c>
      <c r="C1196">
        <v>24346170</v>
      </c>
      <c r="D1196" t="s">
        <v>8097</v>
      </c>
      <c r="E1196" t="s">
        <v>8098</v>
      </c>
      <c r="F1196" t="s">
        <v>8099</v>
      </c>
      <c r="G1196" t="s">
        <v>6833</v>
      </c>
      <c r="H1196" t="s">
        <v>228</v>
      </c>
      <c r="I1196">
        <v>2014</v>
      </c>
      <c r="J1196" s="1">
        <v>41627</v>
      </c>
      <c r="K1196" t="s">
        <v>8100</v>
      </c>
      <c r="M1196" t="s">
        <v>8101</v>
      </c>
    </row>
    <row r="1197" spans="2:13" hidden="1" x14ac:dyDescent="0.6">
      <c r="B1197">
        <v>1</v>
      </c>
      <c r="C1197">
        <v>24045343</v>
      </c>
      <c r="D1197" t="s">
        <v>8123</v>
      </c>
      <c r="E1197" t="s">
        <v>8124</v>
      </c>
      <c r="F1197" t="s">
        <v>8125</v>
      </c>
      <c r="G1197" t="s">
        <v>6785</v>
      </c>
      <c r="H1197" t="s">
        <v>310</v>
      </c>
      <c r="I1197">
        <v>2014</v>
      </c>
      <c r="J1197" s="1">
        <v>41536</v>
      </c>
      <c r="M1197" t="s">
        <v>8126</v>
      </c>
    </row>
    <row r="1198" spans="2:13" hidden="1" x14ac:dyDescent="0.6">
      <c r="B1198">
        <v>1</v>
      </c>
      <c r="C1198">
        <v>24970616</v>
      </c>
      <c r="D1198" t="s">
        <v>8150</v>
      </c>
      <c r="E1198" t="s">
        <v>8151</v>
      </c>
      <c r="F1198" t="s">
        <v>8152</v>
      </c>
      <c r="G1198" t="s">
        <v>1813</v>
      </c>
      <c r="H1198" t="s">
        <v>1203</v>
      </c>
      <c r="I1198">
        <v>2014</v>
      </c>
      <c r="J1198" s="1">
        <v>41818</v>
      </c>
      <c r="M1198" t="s">
        <v>8153</v>
      </c>
    </row>
    <row r="1199" spans="2:13" hidden="1" x14ac:dyDescent="0.6">
      <c r="B1199">
        <v>2</v>
      </c>
      <c r="C1199">
        <v>24681973</v>
      </c>
      <c r="D1199" t="s">
        <v>8289</v>
      </c>
      <c r="E1199" t="s">
        <v>8290</v>
      </c>
      <c r="F1199" t="s">
        <v>8291</v>
      </c>
      <c r="G1199" t="s">
        <v>8292</v>
      </c>
      <c r="H1199" t="s">
        <v>3828</v>
      </c>
      <c r="I1199">
        <v>2014</v>
      </c>
      <c r="J1199" s="1">
        <v>41730</v>
      </c>
      <c r="K1199" t="s">
        <v>8293</v>
      </c>
      <c r="M1199" t="s">
        <v>8294</v>
      </c>
    </row>
    <row r="1200" spans="2:13" hidden="1" x14ac:dyDescent="0.6">
      <c r="B1200">
        <v>1</v>
      </c>
      <c r="C1200">
        <v>24854857</v>
      </c>
      <c r="D1200" t="s">
        <v>8346</v>
      </c>
      <c r="E1200" t="s">
        <v>8347</v>
      </c>
      <c r="F1200" t="s">
        <v>8348</v>
      </c>
      <c r="G1200" t="s">
        <v>8349</v>
      </c>
      <c r="H1200" t="s">
        <v>228</v>
      </c>
      <c r="I1200">
        <v>2014</v>
      </c>
      <c r="J1200" s="1">
        <v>41783</v>
      </c>
      <c r="K1200" t="s">
        <v>8350</v>
      </c>
      <c r="M1200" t="s">
        <v>8351</v>
      </c>
    </row>
    <row r="1201" spans="1:13" hidden="1" x14ac:dyDescent="0.6">
      <c r="B1201">
        <v>1</v>
      </c>
      <c r="C1201">
        <v>24974817</v>
      </c>
      <c r="D1201" t="s">
        <v>8362</v>
      </c>
      <c r="E1201" t="s">
        <v>8363</v>
      </c>
      <c r="F1201" t="s">
        <v>8364</v>
      </c>
      <c r="G1201" t="s">
        <v>1110</v>
      </c>
      <c r="H1201" t="s">
        <v>77</v>
      </c>
      <c r="I1201">
        <v>2014</v>
      </c>
      <c r="J1201" s="1">
        <v>41821</v>
      </c>
      <c r="K1201" t="s">
        <v>8365</v>
      </c>
      <c r="L1201" t="s">
        <v>8366</v>
      </c>
      <c r="M1201" t="s">
        <v>8367</v>
      </c>
    </row>
    <row r="1202" spans="1:13" hidden="1" x14ac:dyDescent="0.6">
      <c r="B1202">
        <v>1</v>
      </c>
      <c r="C1202">
        <v>24841814</v>
      </c>
      <c r="D1202" t="s">
        <v>8395</v>
      </c>
      <c r="E1202" t="s">
        <v>8396</v>
      </c>
      <c r="F1202" t="s">
        <v>8397</v>
      </c>
      <c r="G1202" t="s">
        <v>5770</v>
      </c>
      <c r="H1202" t="s">
        <v>1893</v>
      </c>
      <c r="I1202">
        <v>2014</v>
      </c>
      <c r="J1202" s="1">
        <v>41780</v>
      </c>
    </row>
    <row r="1203" spans="1:13" hidden="1" x14ac:dyDescent="0.6">
      <c r="B1203" t="s">
        <v>5278</v>
      </c>
      <c r="C1203">
        <v>24879085</v>
      </c>
      <c r="D1203" t="s">
        <v>8566</v>
      </c>
      <c r="E1203" t="s">
        <v>8567</v>
      </c>
      <c r="F1203" t="s">
        <v>8568</v>
      </c>
      <c r="G1203" t="s">
        <v>520</v>
      </c>
      <c r="H1203" t="s">
        <v>101</v>
      </c>
      <c r="I1203">
        <v>2014</v>
      </c>
      <c r="J1203" s="1">
        <v>41791</v>
      </c>
      <c r="K1203" t="s">
        <v>8569</v>
      </c>
      <c r="L1203" t="s">
        <v>8570</v>
      </c>
      <c r="M1203" t="s">
        <v>8571</v>
      </c>
    </row>
    <row r="1204" spans="1:13" hidden="1" x14ac:dyDescent="0.6">
      <c r="B1204">
        <v>1</v>
      </c>
      <c r="C1204">
        <v>24388736</v>
      </c>
      <c r="D1204" t="s">
        <v>8621</v>
      </c>
      <c r="E1204" t="s">
        <v>6392</v>
      </c>
      <c r="F1204" t="s">
        <v>8622</v>
      </c>
      <c r="G1204" t="s">
        <v>5938</v>
      </c>
      <c r="H1204" t="s">
        <v>5348</v>
      </c>
      <c r="I1204">
        <v>2014</v>
      </c>
      <c r="J1204" s="1">
        <v>41646</v>
      </c>
      <c r="M1204" t="s">
        <v>8623</v>
      </c>
    </row>
    <row r="1205" spans="1:13" hidden="1" x14ac:dyDescent="0.6">
      <c r="B1205">
        <v>1</v>
      </c>
      <c r="C1205">
        <v>24296398</v>
      </c>
      <c r="D1205" t="s">
        <v>8697</v>
      </c>
      <c r="E1205" t="s">
        <v>8698</v>
      </c>
      <c r="F1205" t="s">
        <v>8699</v>
      </c>
      <c r="G1205" t="s">
        <v>8700</v>
      </c>
      <c r="H1205" t="s">
        <v>310</v>
      </c>
      <c r="I1205">
        <v>2014</v>
      </c>
      <c r="J1205" s="1">
        <v>41612</v>
      </c>
      <c r="M1205" t="s">
        <v>8701</v>
      </c>
    </row>
    <row r="1206" spans="1:13" hidden="1" x14ac:dyDescent="0.6">
      <c r="B1206">
        <v>1</v>
      </c>
      <c r="C1206">
        <v>24974669</v>
      </c>
      <c r="D1206" t="s">
        <v>8725</v>
      </c>
      <c r="E1206" t="s">
        <v>8726</v>
      </c>
      <c r="F1206" t="s">
        <v>8727</v>
      </c>
      <c r="G1206" t="s">
        <v>8728</v>
      </c>
      <c r="H1206" t="s">
        <v>8055</v>
      </c>
      <c r="I1206">
        <v>2014</v>
      </c>
      <c r="J1206" s="1">
        <v>41821</v>
      </c>
    </row>
    <row r="1207" spans="1:13" hidden="1" x14ac:dyDescent="0.6">
      <c r="B1207">
        <v>1</v>
      </c>
      <c r="C1207">
        <v>24627145</v>
      </c>
      <c r="D1207" t="s">
        <v>8729</v>
      </c>
      <c r="E1207" t="s">
        <v>8730</v>
      </c>
      <c r="F1207" t="s">
        <v>8731</v>
      </c>
      <c r="G1207" t="s">
        <v>8732</v>
      </c>
      <c r="H1207" t="s">
        <v>228</v>
      </c>
      <c r="I1207">
        <v>2014</v>
      </c>
      <c r="J1207" s="1">
        <v>41713</v>
      </c>
      <c r="M1207" t="s">
        <v>8733</v>
      </c>
    </row>
    <row r="1208" spans="1:13" hidden="1" x14ac:dyDescent="0.6">
      <c r="B1208">
        <v>1</v>
      </c>
      <c r="C1208">
        <v>25335979</v>
      </c>
      <c r="D1208" t="s">
        <v>8793</v>
      </c>
      <c r="E1208" t="s">
        <v>8794</v>
      </c>
      <c r="F1208" t="s">
        <v>8795</v>
      </c>
      <c r="G1208" t="s">
        <v>765</v>
      </c>
      <c r="H1208" t="s">
        <v>228</v>
      </c>
      <c r="I1208">
        <v>2014</v>
      </c>
      <c r="J1208" s="1">
        <v>41935</v>
      </c>
      <c r="M1208" t="s">
        <v>8796</v>
      </c>
    </row>
    <row r="1209" spans="1:13" hidden="1" x14ac:dyDescent="0.6">
      <c r="A1209" t="s">
        <v>13246</v>
      </c>
      <c r="B1209">
        <v>2</v>
      </c>
      <c r="C1209">
        <v>24315292</v>
      </c>
      <c r="D1209" t="s">
        <v>8807</v>
      </c>
      <c r="E1209" t="s">
        <v>8808</v>
      </c>
      <c r="F1209" t="s">
        <v>8809</v>
      </c>
      <c r="G1209" t="s">
        <v>7843</v>
      </c>
      <c r="H1209" t="s">
        <v>39</v>
      </c>
      <c r="I1209">
        <v>2014</v>
      </c>
      <c r="J1209" s="1">
        <v>41618</v>
      </c>
      <c r="M1209" t="s">
        <v>8810</v>
      </c>
    </row>
    <row r="1210" spans="1:13" hidden="1" x14ac:dyDescent="0.6">
      <c r="A1210" t="s">
        <v>5064</v>
      </c>
      <c r="B1210" t="s">
        <v>13257</v>
      </c>
      <c r="C1210">
        <v>24481424</v>
      </c>
      <c r="D1210" t="s">
        <v>8823</v>
      </c>
      <c r="E1210" t="s">
        <v>8824</v>
      </c>
      <c r="F1210" t="s">
        <v>8825</v>
      </c>
      <c r="G1210" t="s">
        <v>38</v>
      </c>
      <c r="H1210" t="s">
        <v>5256</v>
      </c>
      <c r="I1210">
        <v>2014</v>
      </c>
      <c r="J1210" s="1">
        <v>41671</v>
      </c>
      <c r="K1210" t="s">
        <v>8826</v>
      </c>
      <c r="L1210" t="s">
        <v>8827</v>
      </c>
      <c r="M1210" t="s">
        <v>8828</v>
      </c>
    </row>
    <row r="1211" spans="1:13" hidden="1" x14ac:dyDescent="0.6">
      <c r="B1211">
        <v>1</v>
      </c>
      <c r="C1211">
        <v>25488058</v>
      </c>
      <c r="D1211" t="s">
        <v>8845</v>
      </c>
      <c r="E1211" t="s">
        <v>8846</v>
      </c>
      <c r="F1211" t="s">
        <v>8847</v>
      </c>
      <c r="G1211" t="s">
        <v>8848</v>
      </c>
      <c r="H1211" t="s">
        <v>1704</v>
      </c>
      <c r="I1211">
        <v>2014</v>
      </c>
      <c r="J1211" s="1">
        <v>41983</v>
      </c>
      <c r="K1211" t="s">
        <v>8849</v>
      </c>
      <c r="M1211" t="s">
        <v>8850</v>
      </c>
    </row>
    <row r="1212" spans="1:13" hidden="1" x14ac:dyDescent="0.6">
      <c r="A1212" t="s">
        <v>5064</v>
      </c>
      <c r="B1212" t="s">
        <v>13257</v>
      </c>
      <c r="C1212">
        <v>24793737</v>
      </c>
      <c r="D1212" t="s">
        <v>8900</v>
      </c>
      <c r="E1212" t="s">
        <v>8901</v>
      </c>
      <c r="F1212" t="s">
        <v>8902</v>
      </c>
      <c r="G1212" t="s">
        <v>38</v>
      </c>
      <c r="H1212" t="s">
        <v>77</v>
      </c>
      <c r="I1212">
        <v>2014</v>
      </c>
      <c r="J1212" s="1">
        <v>41765</v>
      </c>
      <c r="K1212" t="s">
        <v>8903</v>
      </c>
      <c r="L1212" t="s">
        <v>8904</v>
      </c>
      <c r="M1212" t="s">
        <v>8905</v>
      </c>
    </row>
    <row r="1213" spans="1:13" hidden="1" x14ac:dyDescent="0.6">
      <c r="B1213">
        <v>1</v>
      </c>
      <c r="C1213">
        <v>25190653</v>
      </c>
      <c r="D1213" t="s">
        <v>8929</v>
      </c>
      <c r="E1213" t="s">
        <v>8930</v>
      </c>
      <c r="F1213" t="s">
        <v>8931</v>
      </c>
      <c r="G1213" t="s">
        <v>8932</v>
      </c>
      <c r="H1213" t="s">
        <v>228</v>
      </c>
      <c r="I1213">
        <v>2014</v>
      </c>
      <c r="J1213" s="1">
        <v>41888</v>
      </c>
      <c r="M1213" t="s">
        <v>8933</v>
      </c>
    </row>
    <row r="1214" spans="1:13" hidden="1" x14ac:dyDescent="0.6">
      <c r="B1214">
        <v>1</v>
      </c>
      <c r="C1214">
        <v>24084496</v>
      </c>
      <c r="D1214" t="s">
        <v>8997</v>
      </c>
      <c r="E1214" t="s">
        <v>8998</v>
      </c>
      <c r="F1214" t="s">
        <v>8999</v>
      </c>
      <c r="G1214" t="s">
        <v>7419</v>
      </c>
      <c r="H1214" t="s">
        <v>77</v>
      </c>
      <c r="I1214">
        <v>2014</v>
      </c>
      <c r="J1214" s="1">
        <v>41550</v>
      </c>
      <c r="K1214" t="s">
        <v>9000</v>
      </c>
      <c r="L1214" t="s">
        <v>9001</v>
      </c>
      <c r="M1214" t="s">
        <v>9002</v>
      </c>
    </row>
    <row r="1215" spans="1:13" hidden="1" x14ac:dyDescent="0.6">
      <c r="B1215">
        <v>1</v>
      </c>
      <c r="C1215">
        <v>24557349</v>
      </c>
      <c r="D1215" t="s">
        <v>9029</v>
      </c>
      <c r="E1215" t="s">
        <v>9030</v>
      </c>
      <c r="F1215" t="s">
        <v>9031</v>
      </c>
      <c r="G1215" t="s">
        <v>7713</v>
      </c>
      <c r="H1215" t="s">
        <v>228</v>
      </c>
      <c r="I1215">
        <v>2014</v>
      </c>
      <c r="J1215" s="1">
        <v>41692</v>
      </c>
      <c r="M1215" t="s">
        <v>9032</v>
      </c>
    </row>
    <row r="1216" spans="1:13" hidden="1" x14ac:dyDescent="0.6">
      <c r="B1216">
        <v>1</v>
      </c>
      <c r="C1216">
        <v>24892167</v>
      </c>
      <c r="D1216" t="s">
        <v>9045</v>
      </c>
      <c r="E1216" t="s">
        <v>9046</v>
      </c>
      <c r="F1216" t="s">
        <v>9047</v>
      </c>
      <c r="G1216" t="s">
        <v>9048</v>
      </c>
      <c r="H1216" t="s">
        <v>137</v>
      </c>
      <c r="I1216">
        <v>2014</v>
      </c>
      <c r="J1216" s="1">
        <v>41794</v>
      </c>
      <c r="M1216" t="s">
        <v>9049</v>
      </c>
    </row>
    <row r="1217" spans="1:13" hidden="1" x14ac:dyDescent="0.6">
      <c r="B1217">
        <v>1</v>
      </c>
      <c r="C1217">
        <v>25064723</v>
      </c>
      <c r="D1217" t="s">
        <v>9094</v>
      </c>
      <c r="E1217" t="s">
        <v>9095</v>
      </c>
      <c r="F1217" t="s">
        <v>9096</v>
      </c>
      <c r="G1217" t="s">
        <v>9097</v>
      </c>
      <c r="H1217" t="s">
        <v>77</v>
      </c>
      <c r="I1217">
        <v>2014</v>
      </c>
      <c r="J1217" s="1">
        <v>41848</v>
      </c>
      <c r="K1217" t="s">
        <v>9098</v>
      </c>
      <c r="L1217" t="s">
        <v>9099</v>
      </c>
      <c r="M1217" t="s">
        <v>9100</v>
      </c>
    </row>
    <row r="1218" spans="1:13" x14ac:dyDescent="0.6">
      <c r="A1218" t="s">
        <v>13264</v>
      </c>
      <c r="B1218" t="s">
        <v>13263</v>
      </c>
      <c r="C1218" s="2">
        <v>24768241</v>
      </c>
      <c r="D1218" t="s">
        <v>9332</v>
      </c>
      <c r="E1218" t="s">
        <v>9333</v>
      </c>
      <c r="F1218" t="s">
        <v>9334</v>
      </c>
      <c r="G1218" t="s">
        <v>523</v>
      </c>
      <c r="H1218" t="s">
        <v>77</v>
      </c>
      <c r="I1218">
        <v>2014</v>
      </c>
      <c r="J1218" s="1">
        <v>41758</v>
      </c>
      <c r="K1218" t="s">
        <v>9335</v>
      </c>
      <c r="L1218" t="s">
        <v>9336</v>
      </c>
      <c r="M1218" t="s">
        <v>9337</v>
      </c>
    </row>
    <row r="1219" spans="1:13" hidden="1" x14ac:dyDescent="0.6">
      <c r="B1219">
        <v>1</v>
      </c>
      <c r="C1219">
        <v>24398089</v>
      </c>
      <c r="D1219" t="s">
        <v>9372</v>
      </c>
      <c r="E1219" t="s">
        <v>9373</v>
      </c>
      <c r="F1219" t="s">
        <v>9374</v>
      </c>
      <c r="G1219" t="s">
        <v>9375</v>
      </c>
      <c r="H1219" t="s">
        <v>228</v>
      </c>
      <c r="I1219">
        <v>2014</v>
      </c>
      <c r="J1219" s="1">
        <v>41648</v>
      </c>
      <c r="M1219" t="s">
        <v>9376</v>
      </c>
    </row>
    <row r="1220" spans="1:13" hidden="1" x14ac:dyDescent="0.6">
      <c r="B1220" t="s">
        <v>9541</v>
      </c>
      <c r="C1220">
        <v>24812550</v>
      </c>
      <c r="D1220" t="s">
        <v>9542</v>
      </c>
      <c r="E1220" t="s">
        <v>9543</v>
      </c>
      <c r="F1220" t="s">
        <v>9544</v>
      </c>
      <c r="G1220" t="s">
        <v>9545</v>
      </c>
      <c r="H1220" t="s">
        <v>228</v>
      </c>
      <c r="I1220">
        <v>2014</v>
      </c>
      <c r="J1220" s="1">
        <v>41769</v>
      </c>
      <c r="K1220" t="s">
        <v>9546</v>
      </c>
      <c r="M1220" t="s">
        <v>9547</v>
      </c>
    </row>
    <row r="1221" spans="1:13" hidden="1" x14ac:dyDescent="0.6">
      <c r="B1221">
        <v>2</v>
      </c>
      <c r="C1221">
        <v>24290805</v>
      </c>
      <c r="D1221" t="s">
        <v>9569</v>
      </c>
      <c r="E1221" t="s">
        <v>9570</v>
      </c>
      <c r="F1221" t="s">
        <v>9571</v>
      </c>
      <c r="G1221" t="s">
        <v>9572</v>
      </c>
      <c r="H1221" t="s">
        <v>77</v>
      </c>
      <c r="I1221">
        <v>2014</v>
      </c>
      <c r="J1221" s="1">
        <v>41611</v>
      </c>
      <c r="K1221" t="s">
        <v>9573</v>
      </c>
      <c r="L1221" t="s">
        <v>9574</v>
      </c>
      <c r="M1221" t="s">
        <v>9575</v>
      </c>
    </row>
    <row r="1222" spans="1:13" hidden="1" x14ac:dyDescent="0.6">
      <c r="B1222">
        <v>2</v>
      </c>
      <c r="C1222">
        <v>24400653</v>
      </c>
      <c r="D1222" t="s">
        <v>9606</v>
      </c>
      <c r="E1222" t="s">
        <v>9607</v>
      </c>
      <c r="F1222" t="s">
        <v>9608</v>
      </c>
      <c r="G1222" t="s">
        <v>9609</v>
      </c>
      <c r="H1222" t="s">
        <v>6254</v>
      </c>
      <c r="I1222">
        <v>2014</v>
      </c>
      <c r="J1222" s="1">
        <v>41649</v>
      </c>
      <c r="M1222" t="s">
        <v>9610</v>
      </c>
    </row>
    <row r="1223" spans="1:13" hidden="1" x14ac:dyDescent="0.6">
      <c r="B1223">
        <v>1</v>
      </c>
      <c r="C1223">
        <v>25306730</v>
      </c>
      <c r="D1223" t="s">
        <v>9611</v>
      </c>
      <c r="E1223" t="s">
        <v>9612</v>
      </c>
      <c r="F1223" t="s">
        <v>9613</v>
      </c>
      <c r="G1223" t="s">
        <v>9614</v>
      </c>
      <c r="H1223" t="s">
        <v>3926</v>
      </c>
      <c r="I1223">
        <v>2014</v>
      </c>
      <c r="J1223" s="1">
        <v>41926</v>
      </c>
    </row>
    <row r="1224" spans="1:13" hidden="1" x14ac:dyDescent="0.6">
      <c r="B1224">
        <v>2</v>
      </c>
      <c r="C1224">
        <v>24458097</v>
      </c>
      <c r="D1224" t="s">
        <v>9624</v>
      </c>
      <c r="E1224" t="s">
        <v>9625</v>
      </c>
      <c r="F1224" t="s">
        <v>9626</v>
      </c>
      <c r="G1224" t="s">
        <v>9627</v>
      </c>
      <c r="H1224" t="s">
        <v>5256</v>
      </c>
      <c r="I1224">
        <v>2014</v>
      </c>
      <c r="J1224" s="1">
        <v>41664</v>
      </c>
      <c r="M1224" t="s">
        <v>9628</v>
      </c>
    </row>
    <row r="1225" spans="1:13" hidden="1" x14ac:dyDescent="0.6">
      <c r="B1225">
        <v>2</v>
      </c>
      <c r="C1225">
        <v>24924443</v>
      </c>
      <c r="D1225" t="s">
        <v>9634</v>
      </c>
      <c r="E1225" t="s">
        <v>9635</v>
      </c>
      <c r="F1225" t="s">
        <v>9636</v>
      </c>
      <c r="G1225" t="s">
        <v>9637</v>
      </c>
      <c r="H1225" t="s">
        <v>615</v>
      </c>
      <c r="I1225">
        <v>2014</v>
      </c>
      <c r="J1225" s="1">
        <v>41804</v>
      </c>
      <c r="K1225" t="s">
        <v>9638</v>
      </c>
      <c r="M1225" t="s">
        <v>9639</v>
      </c>
    </row>
    <row r="1226" spans="1:13" hidden="1" x14ac:dyDescent="0.6">
      <c r="B1226">
        <v>1</v>
      </c>
      <c r="C1226">
        <v>24530651</v>
      </c>
      <c r="D1226" t="s">
        <v>9805</v>
      </c>
      <c r="E1226" t="s">
        <v>9806</v>
      </c>
      <c r="F1226" t="s">
        <v>9807</v>
      </c>
      <c r="G1226" t="s">
        <v>1110</v>
      </c>
      <c r="H1226" t="s">
        <v>9808</v>
      </c>
      <c r="I1226">
        <v>2014</v>
      </c>
      <c r="J1226" s="1">
        <v>41688</v>
      </c>
      <c r="M1226" t="s">
        <v>9809</v>
      </c>
    </row>
    <row r="1227" spans="1:13" hidden="1" x14ac:dyDescent="0.6">
      <c r="B1227" t="s">
        <v>9521</v>
      </c>
      <c r="C1227">
        <v>24268861</v>
      </c>
      <c r="D1227" t="s">
        <v>9940</v>
      </c>
      <c r="E1227" t="s">
        <v>9941</v>
      </c>
      <c r="F1227" t="s">
        <v>9942</v>
      </c>
      <c r="G1227" t="s">
        <v>1010</v>
      </c>
      <c r="H1227" t="s">
        <v>77</v>
      </c>
      <c r="I1227">
        <v>2014</v>
      </c>
      <c r="J1227" s="1">
        <v>41604</v>
      </c>
      <c r="K1227" t="s">
        <v>9943</v>
      </c>
      <c r="L1227" t="s">
        <v>9944</v>
      </c>
      <c r="M1227" t="s">
        <v>9945</v>
      </c>
    </row>
    <row r="1228" spans="1:13" hidden="1" x14ac:dyDescent="0.6">
      <c r="B1228">
        <v>1</v>
      </c>
      <c r="C1228">
        <v>24844973</v>
      </c>
      <c r="D1228" t="s">
        <v>10002</v>
      </c>
      <c r="E1228" t="s">
        <v>10003</v>
      </c>
      <c r="F1228" t="s">
        <v>10004</v>
      </c>
      <c r="G1228" t="s">
        <v>10005</v>
      </c>
      <c r="H1228" t="s">
        <v>39</v>
      </c>
      <c r="I1228">
        <v>2014</v>
      </c>
      <c r="J1228" s="1">
        <v>41781</v>
      </c>
      <c r="M1228" t="s">
        <v>10006</v>
      </c>
    </row>
    <row r="1229" spans="1:13" hidden="1" x14ac:dyDescent="0.6">
      <c r="B1229">
        <v>1</v>
      </c>
      <c r="C1229">
        <v>24659351</v>
      </c>
      <c r="D1229" t="s">
        <v>10013</v>
      </c>
      <c r="E1229" t="s">
        <v>10014</v>
      </c>
      <c r="F1229" t="s">
        <v>10015</v>
      </c>
      <c r="G1229" t="s">
        <v>5700</v>
      </c>
      <c r="H1229" t="s">
        <v>171</v>
      </c>
      <c r="I1229">
        <v>2014</v>
      </c>
      <c r="J1229" s="1">
        <v>41723</v>
      </c>
      <c r="M1229" t="s">
        <v>10016</v>
      </c>
    </row>
    <row r="1230" spans="1:13" hidden="1" x14ac:dyDescent="0.6">
      <c r="B1230">
        <v>1</v>
      </c>
      <c r="C1230">
        <v>24474270</v>
      </c>
      <c r="D1230" t="s">
        <v>10035</v>
      </c>
      <c r="E1230" t="s">
        <v>10036</v>
      </c>
      <c r="F1230" t="s">
        <v>10037</v>
      </c>
      <c r="G1230" t="s">
        <v>10038</v>
      </c>
      <c r="H1230" t="s">
        <v>228</v>
      </c>
      <c r="I1230">
        <v>2014</v>
      </c>
      <c r="J1230" s="1">
        <v>41669</v>
      </c>
      <c r="M1230" t="s">
        <v>10039</v>
      </c>
    </row>
    <row r="1231" spans="1:13" hidden="1" x14ac:dyDescent="0.6">
      <c r="A1231" t="s">
        <v>10181</v>
      </c>
      <c r="B1231" t="s">
        <v>13257</v>
      </c>
      <c r="C1231">
        <v>24290803</v>
      </c>
      <c r="D1231" t="s">
        <v>10182</v>
      </c>
      <c r="E1231" t="s">
        <v>10183</v>
      </c>
      <c r="F1231" t="s">
        <v>10184</v>
      </c>
      <c r="G1231" t="s">
        <v>330</v>
      </c>
      <c r="H1231" t="s">
        <v>77</v>
      </c>
      <c r="I1231">
        <v>2014</v>
      </c>
      <c r="J1231" s="1">
        <v>41611</v>
      </c>
      <c r="M1231" t="s">
        <v>10185</v>
      </c>
    </row>
    <row r="1232" spans="1:13" hidden="1" x14ac:dyDescent="0.6">
      <c r="B1232" t="s">
        <v>5962</v>
      </c>
      <c r="C1232">
        <v>24594095</v>
      </c>
      <c r="D1232" t="s">
        <v>10197</v>
      </c>
      <c r="E1232" t="s">
        <v>10198</v>
      </c>
      <c r="F1232" t="s">
        <v>10199</v>
      </c>
      <c r="G1232" t="s">
        <v>38</v>
      </c>
      <c r="H1232" t="s">
        <v>77</v>
      </c>
      <c r="I1232">
        <v>2014</v>
      </c>
      <c r="J1232" s="1">
        <v>41704</v>
      </c>
      <c r="K1232" t="s">
        <v>10200</v>
      </c>
      <c r="L1232" t="s">
        <v>10201</v>
      </c>
      <c r="M1232" t="s">
        <v>10202</v>
      </c>
    </row>
    <row r="1233" spans="1:13" hidden="1" x14ac:dyDescent="0.6">
      <c r="B1233">
        <v>1</v>
      </c>
      <c r="C1233">
        <v>25157998</v>
      </c>
      <c r="D1233" t="s">
        <v>10264</v>
      </c>
      <c r="E1233" t="s">
        <v>10265</v>
      </c>
      <c r="F1233" t="s">
        <v>10266</v>
      </c>
      <c r="G1233" t="s">
        <v>10267</v>
      </c>
      <c r="H1233" t="s">
        <v>155</v>
      </c>
      <c r="I1233">
        <v>2014</v>
      </c>
      <c r="J1233" s="1">
        <v>41878</v>
      </c>
      <c r="M1233" t="s">
        <v>10268</v>
      </c>
    </row>
    <row r="1234" spans="1:13" hidden="1" x14ac:dyDescent="0.6">
      <c r="B1234" t="s">
        <v>9541</v>
      </c>
      <c r="C1234">
        <v>24792100</v>
      </c>
      <c r="D1234" t="s">
        <v>10269</v>
      </c>
      <c r="E1234" t="s">
        <v>10270</v>
      </c>
      <c r="F1234" t="s">
        <v>10271</v>
      </c>
      <c r="G1234" t="s">
        <v>1303</v>
      </c>
      <c r="H1234" t="s">
        <v>39</v>
      </c>
      <c r="I1234">
        <v>2014</v>
      </c>
      <c r="J1234" s="1">
        <v>41765</v>
      </c>
      <c r="K1234" t="s">
        <v>10272</v>
      </c>
      <c r="L1234" t="s">
        <v>10273</v>
      </c>
      <c r="M1234" t="s">
        <v>10274</v>
      </c>
    </row>
    <row r="1235" spans="1:13" hidden="1" x14ac:dyDescent="0.6">
      <c r="B1235">
        <v>1</v>
      </c>
      <c r="C1235">
        <v>24857687</v>
      </c>
      <c r="D1235" t="s">
        <v>10329</v>
      </c>
      <c r="E1235" t="s">
        <v>10330</v>
      </c>
      <c r="F1235" t="s">
        <v>10331</v>
      </c>
      <c r="G1235" t="s">
        <v>10332</v>
      </c>
      <c r="H1235" t="s">
        <v>39</v>
      </c>
      <c r="I1235">
        <v>2014</v>
      </c>
      <c r="J1235" s="1">
        <v>41786</v>
      </c>
      <c r="M1235" t="s">
        <v>10333</v>
      </c>
    </row>
    <row r="1236" spans="1:13" hidden="1" x14ac:dyDescent="0.6">
      <c r="B1236">
        <v>1</v>
      </c>
      <c r="C1236">
        <v>24711658</v>
      </c>
      <c r="D1236" t="s">
        <v>10334</v>
      </c>
      <c r="E1236" t="s">
        <v>10335</v>
      </c>
      <c r="F1236" t="s">
        <v>10336</v>
      </c>
      <c r="G1236" t="s">
        <v>4266</v>
      </c>
      <c r="H1236" t="s">
        <v>171</v>
      </c>
      <c r="I1236">
        <v>2014</v>
      </c>
      <c r="J1236" s="1">
        <v>41738</v>
      </c>
      <c r="K1236" t="s">
        <v>10337</v>
      </c>
      <c r="M1236" t="s">
        <v>10338</v>
      </c>
    </row>
    <row r="1237" spans="1:13" hidden="1" x14ac:dyDescent="0.6">
      <c r="B1237">
        <v>2</v>
      </c>
      <c r="C1237">
        <v>25127698</v>
      </c>
      <c r="D1237" t="s">
        <v>10344</v>
      </c>
      <c r="E1237" t="s">
        <v>10345</v>
      </c>
      <c r="F1237" t="s">
        <v>10346</v>
      </c>
      <c r="G1237" t="s">
        <v>5321</v>
      </c>
      <c r="H1237" t="s">
        <v>39</v>
      </c>
      <c r="I1237">
        <v>2014</v>
      </c>
      <c r="J1237" s="1">
        <v>41868</v>
      </c>
      <c r="M1237" t="s">
        <v>10347</v>
      </c>
    </row>
    <row r="1238" spans="1:13" hidden="1" x14ac:dyDescent="0.6">
      <c r="B1238" t="s">
        <v>5962</v>
      </c>
      <c r="C1238">
        <v>25711745</v>
      </c>
      <c r="D1238" t="s">
        <v>10358</v>
      </c>
      <c r="E1238" t="s">
        <v>10359</v>
      </c>
      <c r="F1238" t="s">
        <v>10360</v>
      </c>
      <c r="G1238" t="s">
        <v>10361</v>
      </c>
      <c r="H1238" t="s">
        <v>7896</v>
      </c>
      <c r="I1238">
        <v>2014</v>
      </c>
      <c r="J1238" s="1">
        <v>42061</v>
      </c>
    </row>
    <row r="1239" spans="1:13" hidden="1" x14ac:dyDescent="0.6">
      <c r="A1239" t="s">
        <v>10362</v>
      </c>
      <c r="B1239" t="s">
        <v>5272</v>
      </c>
      <c r="C1239">
        <v>24356326</v>
      </c>
      <c r="D1239" t="s">
        <v>10363</v>
      </c>
      <c r="E1239" t="s">
        <v>10364</v>
      </c>
      <c r="F1239" t="s">
        <v>10365</v>
      </c>
      <c r="G1239" t="s">
        <v>6082</v>
      </c>
      <c r="H1239" t="s">
        <v>580</v>
      </c>
      <c r="I1239">
        <v>2014</v>
      </c>
      <c r="J1239" s="1">
        <v>41629</v>
      </c>
      <c r="M1239" t="s">
        <v>10366</v>
      </c>
    </row>
    <row r="1240" spans="1:13" hidden="1" x14ac:dyDescent="0.6">
      <c r="B1240">
        <v>2</v>
      </c>
      <c r="C1240">
        <v>24978864</v>
      </c>
      <c r="D1240" t="s">
        <v>10377</v>
      </c>
      <c r="E1240" t="s">
        <v>10378</v>
      </c>
      <c r="F1240" t="s">
        <v>10379</v>
      </c>
      <c r="G1240" t="s">
        <v>6272</v>
      </c>
      <c r="H1240" t="s">
        <v>101</v>
      </c>
      <c r="I1240">
        <v>2014</v>
      </c>
      <c r="J1240" s="1">
        <v>41821</v>
      </c>
      <c r="K1240" t="s">
        <v>10380</v>
      </c>
      <c r="M1240" t="s">
        <v>10381</v>
      </c>
    </row>
    <row r="1241" spans="1:13" hidden="1" x14ac:dyDescent="0.6">
      <c r="B1241">
        <v>1</v>
      </c>
      <c r="C1241">
        <v>24314839</v>
      </c>
      <c r="D1241" t="s">
        <v>10483</v>
      </c>
      <c r="E1241" t="s">
        <v>10484</v>
      </c>
      <c r="F1241" t="s">
        <v>10485</v>
      </c>
      <c r="G1241" t="s">
        <v>7062</v>
      </c>
      <c r="H1241" t="s">
        <v>77</v>
      </c>
      <c r="I1241">
        <v>2014</v>
      </c>
      <c r="J1241" s="1">
        <v>41618</v>
      </c>
      <c r="K1241" t="s">
        <v>10486</v>
      </c>
      <c r="L1241" t="s">
        <v>10487</v>
      </c>
      <c r="M1241" t="s">
        <v>10488</v>
      </c>
    </row>
    <row r="1242" spans="1:13" hidden="1" x14ac:dyDescent="0.6">
      <c r="B1242">
        <v>1</v>
      </c>
      <c r="C1242">
        <v>24630763</v>
      </c>
      <c r="D1242" t="s">
        <v>10627</v>
      </c>
      <c r="E1242" t="s">
        <v>10628</v>
      </c>
      <c r="F1242" t="s">
        <v>10629</v>
      </c>
      <c r="G1242" t="s">
        <v>10630</v>
      </c>
      <c r="H1242" t="s">
        <v>4452</v>
      </c>
      <c r="I1242">
        <v>2014</v>
      </c>
      <c r="J1242" s="1">
        <v>41716</v>
      </c>
      <c r="M1242" t="s">
        <v>10631</v>
      </c>
    </row>
    <row r="1243" spans="1:13" hidden="1" x14ac:dyDescent="0.6">
      <c r="B1243">
        <v>1</v>
      </c>
      <c r="C1243">
        <v>24338584</v>
      </c>
      <c r="D1243" t="s">
        <v>10637</v>
      </c>
      <c r="E1243" t="s">
        <v>10638</v>
      </c>
      <c r="F1243" t="s">
        <v>10639</v>
      </c>
      <c r="G1243" t="s">
        <v>10640</v>
      </c>
      <c r="H1243" t="s">
        <v>143</v>
      </c>
      <c r="I1243">
        <v>2014</v>
      </c>
      <c r="J1243" s="1">
        <v>41625</v>
      </c>
      <c r="M1243" t="s">
        <v>10641</v>
      </c>
    </row>
    <row r="1244" spans="1:13" hidden="1" x14ac:dyDescent="0.6">
      <c r="B1244">
        <v>2</v>
      </c>
      <c r="C1244">
        <v>24650555</v>
      </c>
      <c r="D1244" t="s">
        <v>10654</v>
      </c>
      <c r="E1244" t="s">
        <v>10655</v>
      </c>
      <c r="F1244" t="s">
        <v>10656</v>
      </c>
      <c r="G1244" t="s">
        <v>1303</v>
      </c>
      <c r="H1244" t="s">
        <v>77</v>
      </c>
      <c r="I1244">
        <v>2014</v>
      </c>
      <c r="J1244" s="1">
        <v>41720</v>
      </c>
      <c r="K1244" t="s">
        <v>10657</v>
      </c>
      <c r="L1244" t="s">
        <v>10658</v>
      </c>
      <c r="M1244" t="s">
        <v>10659</v>
      </c>
    </row>
    <row r="1245" spans="1:13" hidden="1" x14ac:dyDescent="0.6">
      <c r="B1245">
        <v>2</v>
      </c>
      <c r="C1245">
        <v>25034111</v>
      </c>
      <c r="D1245" t="s">
        <v>10678</v>
      </c>
      <c r="E1245" t="s">
        <v>10679</v>
      </c>
      <c r="F1245" t="s">
        <v>10680</v>
      </c>
      <c r="G1245" t="s">
        <v>10681</v>
      </c>
      <c r="H1245" t="s">
        <v>39</v>
      </c>
      <c r="I1245">
        <v>2014</v>
      </c>
      <c r="J1245" s="1">
        <v>41839</v>
      </c>
      <c r="M1245" t="s">
        <v>10682</v>
      </c>
    </row>
    <row r="1246" spans="1:13" hidden="1" x14ac:dyDescent="0.6">
      <c r="B1246">
        <v>2</v>
      </c>
      <c r="C1246">
        <v>24833184</v>
      </c>
      <c r="D1246" t="s">
        <v>10754</v>
      </c>
      <c r="E1246" t="s">
        <v>10755</v>
      </c>
      <c r="F1246" t="s">
        <v>10756</v>
      </c>
      <c r="G1246" t="s">
        <v>10757</v>
      </c>
      <c r="H1246" t="s">
        <v>615</v>
      </c>
      <c r="I1246">
        <v>2014</v>
      </c>
      <c r="J1246" s="1">
        <v>41776</v>
      </c>
      <c r="K1246" t="s">
        <v>10758</v>
      </c>
      <c r="M1246" t="s">
        <v>10759</v>
      </c>
    </row>
    <row r="1247" spans="1:13" hidden="1" x14ac:dyDescent="0.6">
      <c r="B1247">
        <v>2</v>
      </c>
      <c r="C1247">
        <v>24613825</v>
      </c>
      <c r="D1247" t="s">
        <v>10783</v>
      </c>
      <c r="E1247" t="s">
        <v>10784</v>
      </c>
      <c r="F1247" t="s">
        <v>10785</v>
      </c>
      <c r="G1247" t="s">
        <v>10786</v>
      </c>
      <c r="H1247" t="s">
        <v>77</v>
      </c>
      <c r="I1247">
        <v>2014</v>
      </c>
      <c r="J1247" s="1">
        <v>41710</v>
      </c>
      <c r="K1247" t="s">
        <v>10787</v>
      </c>
      <c r="L1247" t="s">
        <v>10788</v>
      </c>
      <c r="M1247" t="s">
        <v>10789</v>
      </c>
    </row>
    <row r="1248" spans="1:13" hidden="1" x14ac:dyDescent="0.6">
      <c r="B1248">
        <v>1</v>
      </c>
      <c r="C1248">
        <v>25646033</v>
      </c>
      <c r="D1248" t="s">
        <v>10952</v>
      </c>
      <c r="E1248" t="s">
        <v>10953</v>
      </c>
      <c r="F1248" t="s">
        <v>10954</v>
      </c>
      <c r="G1248" t="s">
        <v>428</v>
      </c>
      <c r="H1248" t="s">
        <v>350</v>
      </c>
      <c r="I1248">
        <v>2014</v>
      </c>
      <c r="J1248" s="1">
        <v>42039</v>
      </c>
      <c r="K1248" t="s">
        <v>10955</v>
      </c>
    </row>
    <row r="1249" spans="1:13" hidden="1" x14ac:dyDescent="0.6">
      <c r="B1249">
        <v>1</v>
      </c>
      <c r="C1249">
        <v>24788012</v>
      </c>
      <c r="D1249" t="s">
        <v>10974</v>
      </c>
      <c r="E1249" t="s">
        <v>10975</v>
      </c>
      <c r="F1249" t="s">
        <v>10976</v>
      </c>
      <c r="G1249" t="s">
        <v>5700</v>
      </c>
      <c r="H1249" t="s">
        <v>615</v>
      </c>
      <c r="I1249">
        <v>2014</v>
      </c>
      <c r="J1249" s="1">
        <v>41762</v>
      </c>
      <c r="K1249" t="s">
        <v>10977</v>
      </c>
      <c r="M1249" t="s">
        <v>10978</v>
      </c>
    </row>
    <row r="1250" spans="1:13" hidden="1" x14ac:dyDescent="0.6">
      <c r="A1250" t="s">
        <v>5195</v>
      </c>
      <c r="B1250">
        <v>2</v>
      </c>
      <c r="C1250">
        <v>24385141</v>
      </c>
      <c r="D1250" t="s">
        <v>10993</v>
      </c>
      <c r="E1250" t="s">
        <v>10994</v>
      </c>
      <c r="F1250" t="s">
        <v>10995</v>
      </c>
      <c r="G1250" t="s">
        <v>1110</v>
      </c>
      <c r="H1250" t="s">
        <v>5256</v>
      </c>
      <c r="I1250">
        <v>2014</v>
      </c>
      <c r="J1250" s="1">
        <v>41643</v>
      </c>
      <c r="M1250" t="s">
        <v>10996</v>
      </c>
    </row>
    <row r="1251" spans="1:13" hidden="1" x14ac:dyDescent="0.6">
      <c r="B1251">
        <v>1</v>
      </c>
      <c r="C1251">
        <v>25062438</v>
      </c>
      <c r="D1251" t="s">
        <v>11018</v>
      </c>
      <c r="E1251" t="s">
        <v>11019</v>
      </c>
      <c r="F1251" t="s">
        <v>11020</v>
      </c>
      <c r="G1251" t="s">
        <v>11021</v>
      </c>
      <c r="H1251" t="s">
        <v>310</v>
      </c>
      <c r="I1251">
        <v>2014</v>
      </c>
      <c r="J1251" s="1">
        <v>41846</v>
      </c>
      <c r="M1251" t="s">
        <v>11022</v>
      </c>
    </row>
    <row r="1252" spans="1:13" hidden="1" x14ac:dyDescent="0.6">
      <c r="B1252">
        <v>1</v>
      </c>
      <c r="C1252">
        <v>24978485</v>
      </c>
      <c r="D1252" t="s">
        <v>11036</v>
      </c>
      <c r="E1252" t="s">
        <v>11037</v>
      </c>
      <c r="F1252" t="s">
        <v>11038</v>
      </c>
      <c r="G1252" t="s">
        <v>43</v>
      </c>
      <c r="H1252" t="s">
        <v>3828</v>
      </c>
      <c r="I1252">
        <v>2014</v>
      </c>
      <c r="J1252" s="1">
        <v>41821</v>
      </c>
      <c r="K1252" t="s">
        <v>11039</v>
      </c>
      <c r="M1252" t="s">
        <v>11040</v>
      </c>
    </row>
    <row r="1253" spans="1:13" hidden="1" x14ac:dyDescent="0.6">
      <c r="B1253">
        <v>1</v>
      </c>
      <c r="C1253">
        <v>25525171</v>
      </c>
      <c r="D1253" t="s">
        <v>11174</v>
      </c>
      <c r="E1253" t="s">
        <v>11175</v>
      </c>
      <c r="F1253" t="s">
        <v>11176</v>
      </c>
      <c r="G1253" t="s">
        <v>11177</v>
      </c>
      <c r="H1253" t="s">
        <v>228</v>
      </c>
      <c r="I1253">
        <v>2014</v>
      </c>
      <c r="J1253" s="1">
        <v>41993</v>
      </c>
      <c r="K1253" t="s">
        <v>11178</v>
      </c>
      <c r="M1253" t="s">
        <v>11179</v>
      </c>
    </row>
    <row r="1254" spans="1:13" hidden="1" x14ac:dyDescent="0.6">
      <c r="B1254">
        <v>1</v>
      </c>
      <c r="C1254">
        <v>23842101</v>
      </c>
      <c r="D1254" t="s">
        <v>11306</v>
      </c>
      <c r="E1254" t="s">
        <v>11307</v>
      </c>
      <c r="F1254" t="s">
        <v>11308</v>
      </c>
      <c r="G1254" t="s">
        <v>11309</v>
      </c>
      <c r="H1254" t="s">
        <v>310</v>
      </c>
      <c r="I1254">
        <v>2014</v>
      </c>
      <c r="J1254" s="1">
        <v>41467</v>
      </c>
      <c r="M1254" t="s">
        <v>11310</v>
      </c>
    </row>
    <row r="1255" spans="1:13" hidden="1" x14ac:dyDescent="0.6">
      <c r="B1255">
        <v>1</v>
      </c>
      <c r="C1255">
        <v>24771185</v>
      </c>
      <c r="D1255" t="s">
        <v>11487</v>
      </c>
      <c r="E1255" t="s">
        <v>11488</v>
      </c>
      <c r="F1255" t="s">
        <v>11489</v>
      </c>
      <c r="G1255" t="s">
        <v>11490</v>
      </c>
      <c r="H1255" t="s">
        <v>137</v>
      </c>
      <c r="I1255">
        <v>2014</v>
      </c>
      <c r="J1255" s="1">
        <v>41758</v>
      </c>
      <c r="M1255" t="s">
        <v>11491</v>
      </c>
    </row>
    <row r="1256" spans="1:13" hidden="1" x14ac:dyDescent="0.6">
      <c r="B1256">
        <v>1</v>
      </c>
      <c r="C1256">
        <v>23764967</v>
      </c>
      <c r="D1256" t="s">
        <v>11508</v>
      </c>
      <c r="E1256" t="s">
        <v>11509</v>
      </c>
      <c r="F1256" t="s">
        <v>11510</v>
      </c>
      <c r="G1256" t="s">
        <v>11511</v>
      </c>
      <c r="H1256" t="s">
        <v>310</v>
      </c>
      <c r="I1256">
        <v>2014</v>
      </c>
      <c r="J1256" s="1">
        <v>41440</v>
      </c>
      <c r="M1256" t="s">
        <v>11512</v>
      </c>
    </row>
    <row r="1257" spans="1:13" hidden="1" x14ac:dyDescent="0.6">
      <c r="B1257">
        <v>1</v>
      </c>
      <c r="C1257">
        <v>24814167</v>
      </c>
      <c r="D1257" t="s">
        <v>11513</v>
      </c>
      <c r="E1257" t="s">
        <v>11514</v>
      </c>
      <c r="F1257" t="s">
        <v>11515</v>
      </c>
      <c r="G1257" t="s">
        <v>11516</v>
      </c>
      <c r="H1257" t="s">
        <v>39</v>
      </c>
      <c r="I1257">
        <v>2014</v>
      </c>
      <c r="J1257" s="1">
        <v>41772</v>
      </c>
      <c r="M1257" t="s">
        <v>11517</v>
      </c>
    </row>
    <row r="1258" spans="1:13" hidden="1" x14ac:dyDescent="0.6">
      <c r="A1258" t="s">
        <v>5030</v>
      </c>
      <c r="B1258" t="s">
        <v>13257</v>
      </c>
      <c r="C1258">
        <v>24527687</v>
      </c>
      <c r="D1258" t="s">
        <v>11580</v>
      </c>
      <c r="E1258" t="s">
        <v>11581</v>
      </c>
      <c r="F1258" t="s">
        <v>11582</v>
      </c>
      <c r="G1258" t="s">
        <v>11583</v>
      </c>
      <c r="H1258" t="s">
        <v>155</v>
      </c>
      <c r="I1258">
        <v>2014</v>
      </c>
      <c r="J1258" s="1">
        <v>41688</v>
      </c>
      <c r="M1258" t="s">
        <v>11584</v>
      </c>
    </row>
    <row r="1259" spans="1:13" hidden="1" x14ac:dyDescent="0.6">
      <c r="B1259">
        <v>2</v>
      </c>
      <c r="C1259">
        <v>25282932</v>
      </c>
      <c r="D1259" t="s">
        <v>11606</v>
      </c>
      <c r="E1259" t="s">
        <v>11607</v>
      </c>
      <c r="F1259" t="s">
        <v>11608</v>
      </c>
      <c r="G1259" t="s">
        <v>11609</v>
      </c>
      <c r="H1259" t="s">
        <v>4153</v>
      </c>
      <c r="I1259">
        <v>2014</v>
      </c>
      <c r="J1259" s="1">
        <v>41919</v>
      </c>
    </row>
    <row r="1260" spans="1:13" hidden="1" x14ac:dyDescent="0.6">
      <c r="B1260">
        <v>1</v>
      </c>
      <c r="C1260">
        <v>25379537</v>
      </c>
      <c r="D1260" t="s">
        <v>11868</v>
      </c>
      <c r="E1260" t="s">
        <v>11869</v>
      </c>
      <c r="F1260" t="s">
        <v>11870</v>
      </c>
      <c r="G1260" t="s">
        <v>11871</v>
      </c>
      <c r="H1260" t="s">
        <v>11872</v>
      </c>
      <c r="I1260">
        <v>2014</v>
      </c>
      <c r="J1260" s="1">
        <v>41951</v>
      </c>
      <c r="K1260" t="s">
        <v>11873</v>
      </c>
      <c r="M1260" t="s">
        <v>11874</v>
      </c>
    </row>
    <row r="1261" spans="1:13" hidden="1" x14ac:dyDescent="0.6">
      <c r="B1261">
        <v>1</v>
      </c>
      <c r="C1261">
        <v>24557084</v>
      </c>
      <c r="D1261" t="s">
        <v>11875</v>
      </c>
      <c r="E1261" t="s">
        <v>11876</v>
      </c>
      <c r="F1261" t="s">
        <v>11877</v>
      </c>
      <c r="G1261" t="s">
        <v>11878</v>
      </c>
      <c r="H1261" t="s">
        <v>5256</v>
      </c>
      <c r="I1261">
        <v>2014</v>
      </c>
      <c r="J1261" s="1">
        <v>41692</v>
      </c>
      <c r="M1261" t="s">
        <v>11879</v>
      </c>
    </row>
    <row r="1262" spans="1:13" hidden="1" x14ac:dyDescent="0.6">
      <c r="B1262">
        <v>1</v>
      </c>
      <c r="C1262">
        <v>24997180</v>
      </c>
      <c r="D1262" t="s">
        <v>11885</v>
      </c>
      <c r="E1262" t="s">
        <v>11886</v>
      </c>
      <c r="F1262" t="s">
        <v>11887</v>
      </c>
      <c r="G1262" t="s">
        <v>11888</v>
      </c>
      <c r="H1262" t="s">
        <v>171</v>
      </c>
      <c r="I1262">
        <v>2014</v>
      </c>
      <c r="J1262" s="1">
        <v>41826</v>
      </c>
      <c r="M1262" t="s">
        <v>11889</v>
      </c>
    </row>
    <row r="1263" spans="1:13" hidden="1" x14ac:dyDescent="0.6">
      <c r="B1263">
        <v>1</v>
      </c>
      <c r="C1263">
        <v>24936942</v>
      </c>
      <c r="D1263" t="s">
        <v>11924</v>
      </c>
      <c r="E1263" t="s">
        <v>11925</v>
      </c>
      <c r="F1263" t="s">
        <v>11926</v>
      </c>
      <c r="G1263" t="s">
        <v>11927</v>
      </c>
      <c r="H1263" t="s">
        <v>310</v>
      </c>
      <c r="I1263">
        <v>2014</v>
      </c>
      <c r="J1263" s="1">
        <v>41808</v>
      </c>
      <c r="M1263" t="s">
        <v>11928</v>
      </c>
    </row>
    <row r="1264" spans="1:13" hidden="1" x14ac:dyDescent="0.6">
      <c r="B1264">
        <v>1</v>
      </c>
      <c r="C1264">
        <v>25416399</v>
      </c>
      <c r="D1264" t="s">
        <v>11993</v>
      </c>
      <c r="E1264" t="s">
        <v>11994</v>
      </c>
      <c r="F1264" t="s">
        <v>11995</v>
      </c>
      <c r="G1264" t="s">
        <v>4348</v>
      </c>
      <c r="H1264" t="s">
        <v>1704</v>
      </c>
      <c r="I1264">
        <v>2014</v>
      </c>
      <c r="J1264" s="1">
        <v>41966</v>
      </c>
      <c r="K1264" t="s">
        <v>11996</v>
      </c>
      <c r="M1264" t="s">
        <v>11997</v>
      </c>
    </row>
    <row r="1265" spans="2:13" hidden="1" x14ac:dyDescent="0.6">
      <c r="B1265">
        <v>1</v>
      </c>
      <c r="C1265">
        <v>24723165</v>
      </c>
      <c r="D1265" t="s">
        <v>12029</v>
      </c>
      <c r="E1265" t="s">
        <v>12030</v>
      </c>
      <c r="F1265" t="s">
        <v>12031</v>
      </c>
      <c r="G1265" t="s">
        <v>12032</v>
      </c>
      <c r="H1265" t="s">
        <v>1203</v>
      </c>
      <c r="I1265">
        <v>2014</v>
      </c>
      <c r="J1265" s="1">
        <v>41741</v>
      </c>
      <c r="M1265" t="s">
        <v>12033</v>
      </c>
    </row>
    <row r="1266" spans="2:13" hidden="1" x14ac:dyDescent="0.6">
      <c r="B1266">
        <v>1</v>
      </c>
      <c r="C1266">
        <v>24498017</v>
      </c>
      <c r="D1266" t="s">
        <v>12049</v>
      </c>
      <c r="E1266" t="s">
        <v>11632</v>
      </c>
      <c r="F1266" t="s">
        <v>12050</v>
      </c>
      <c r="G1266" t="s">
        <v>130</v>
      </c>
      <c r="H1266" t="s">
        <v>3828</v>
      </c>
      <c r="I1266">
        <v>2014</v>
      </c>
      <c r="J1266" s="1">
        <v>41676</v>
      </c>
      <c r="K1266" t="s">
        <v>12051</v>
      </c>
      <c r="M1266" t="s">
        <v>12052</v>
      </c>
    </row>
    <row r="1267" spans="2:13" hidden="1" x14ac:dyDescent="0.6">
      <c r="B1267">
        <v>1</v>
      </c>
      <c r="C1267">
        <v>25011025</v>
      </c>
      <c r="D1267" t="s">
        <v>12185</v>
      </c>
      <c r="E1267" t="s">
        <v>12186</v>
      </c>
      <c r="F1267" t="s">
        <v>12187</v>
      </c>
      <c r="G1267" t="s">
        <v>12017</v>
      </c>
      <c r="H1267" t="s">
        <v>310</v>
      </c>
      <c r="I1267">
        <v>2014</v>
      </c>
      <c r="J1267" s="1">
        <v>41831</v>
      </c>
      <c r="M1267" t="s">
        <v>12188</v>
      </c>
    </row>
    <row r="1268" spans="2:13" hidden="1" x14ac:dyDescent="0.6">
      <c r="B1268">
        <v>1</v>
      </c>
      <c r="C1268">
        <v>24879088</v>
      </c>
      <c r="D1268" t="s">
        <v>12189</v>
      </c>
      <c r="E1268" t="s">
        <v>12190</v>
      </c>
      <c r="F1268" t="s">
        <v>12191</v>
      </c>
      <c r="G1268" t="s">
        <v>10342</v>
      </c>
      <c r="H1268" t="s">
        <v>101</v>
      </c>
      <c r="I1268">
        <v>2014</v>
      </c>
      <c r="J1268" s="1">
        <v>41791</v>
      </c>
      <c r="M1268" t="s">
        <v>12192</v>
      </c>
    </row>
    <row r="1269" spans="2:13" hidden="1" x14ac:dyDescent="0.6">
      <c r="B1269">
        <v>1</v>
      </c>
      <c r="C1269">
        <v>24886149</v>
      </c>
      <c r="D1269" t="s">
        <v>12193</v>
      </c>
      <c r="E1269" t="s">
        <v>12194</v>
      </c>
      <c r="F1269" t="s">
        <v>12195</v>
      </c>
      <c r="G1269" t="s">
        <v>12196</v>
      </c>
      <c r="H1269" t="s">
        <v>1704</v>
      </c>
      <c r="I1269">
        <v>2014</v>
      </c>
      <c r="J1269" s="1">
        <v>41793</v>
      </c>
      <c r="K1269" t="s">
        <v>12197</v>
      </c>
      <c r="M1269" t="s">
        <v>12198</v>
      </c>
    </row>
    <row r="1270" spans="2:13" hidden="1" x14ac:dyDescent="0.6">
      <c r="B1270">
        <v>1</v>
      </c>
      <c r="C1270">
        <v>24699379</v>
      </c>
      <c r="D1270" t="s">
        <v>12204</v>
      </c>
      <c r="E1270" t="s">
        <v>12205</v>
      </c>
      <c r="F1270" t="s">
        <v>12206</v>
      </c>
      <c r="G1270" t="s">
        <v>5231</v>
      </c>
      <c r="H1270" t="s">
        <v>228</v>
      </c>
      <c r="I1270">
        <v>2014</v>
      </c>
      <c r="J1270" s="1">
        <v>41734</v>
      </c>
      <c r="M1270" t="s">
        <v>12207</v>
      </c>
    </row>
    <row r="1271" spans="2:13" hidden="1" x14ac:dyDescent="0.6">
      <c r="B1271">
        <v>1</v>
      </c>
      <c r="C1271">
        <v>24727261</v>
      </c>
      <c r="D1271" t="s">
        <v>12208</v>
      </c>
      <c r="E1271" t="s">
        <v>12209</v>
      </c>
      <c r="F1271" t="s">
        <v>12210</v>
      </c>
      <c r="G1271" t="s">
        <v>12211</v>
      </c>
      <c r="H1271" t="s">
        <v>39</v>
      </c>
      <c r="I1271">
        <v>2014</v>
      </c>
      <c r="J1271" s="1">
        <v>41744</v>
      </c>
      <c r="K1271" t="s">
        <v>12212</v>
      </c>
      <c r="L1271" t="s">
        <v>12213</v>
      </c>
      <c r="M1271" t="s">
        <v>12214</v>
      </c>
    </row>
    <row r="1272" spans="2:13" hidden="1" x14ac:dyDescent="0.6">
      <c r="B1272">
        <v>1</v>
      </c>
      <c r="C1272">
        <v>24240560</v>
      </c>
      <c r="D1272" t="s">
        <v>12215</v>
      </c>
      <c r="E1272" t="s">
        <v>12216</v>
      </c>
      <c r="F1272" t="s">
        <v>12217</v>
      </c>
      <c r="G1272" t="s">
        <v>12218</v>
      </c>
      <c r="H1272" t="s">
        <v>310</v>
      </c>
      <c r="I1272">
        <v>2014</v>
      </c>
      <c r="J1272" s="1">
        <v>41597</v>
      </c>
      <c r="M1272" t="s">
        <v>12219</v>
      </c>
    </row>
    <row r="1273" spans="2:13" hidden="1" x14ac:dyDescent="0.6">
      <c r="B1273">
        <v>1</v>
      </c>
      <c r="C1273">
        <v>24836866</v>
      </c>
      <c r="D1273" t="s">
        <v>12256</v>
      </c>
      <c r="E1273" t="s">
        <v>12257</v>
      </c>
      <c r="F1273" t="s">
        <v>12258</v>
      </c>
      <c r="G1273" t="s">
        <v>12259</v>
      </c>
      <c r="H1273" t="s">
        <v>171</v>
      </c>
      <c r="I1273">
        <v>2014</v>
      </c>
      <c r="J1273" s="1">
        <v>41779</v>
      </c>
      <c r="K1273" t="s">
        <v>12260</v>
      </c>
      <c r="M1273" t="s">
        <v>12261</v>
      </c>
    </row>
    <row r="1274" spans="2:13" hidden="1" x14ac:dyDescent="0.6">
      <c r="B1274">
        <v>1</v>
      </c>
      <c r="C1274">
        <v>24518615</v>
      </c>
      <c r="D1274" t="s">
        <v>12330</v>
      </c>
      <c r="E1274" t="s">
        <v>12331</v>
      </c>
      <c r="F1274" t="s">
        <v>12332</v>
      </c>
      <c r="G1274" t="s">
        <v>2035</v>
      </c>
      <c r="H1274" t="s">
        <v>77</v>
      </c>
      <c r="I1274">
        <v>2014</v>
      </c>
      <c r="J1274" s="1">
        <v>41683</v>
      </c>
      <c r="K1274" t="s">
        <v>12333</v>
      </c>
      <c r="L1274" t="s">
        <v>12334</v>
      </c>
      <c r="M1274" t="s">
        <v>12335</v>
      </c>
    </row>
    <row r="1275" spans="2:13" hidden="1" x14ac:dyDescent="0.6">
      <c r="B1275">
        <v>1</v>
      </c>
      <c r="C1275">
        <v>25574985</v>
      </c>
      <c r="D1275" t="s">
        <v>12346</v>
      </c>
      <c r="E1275" t="s">
        <v>12347</v>
      </c>
      <c r="F1275" t="s">
        <v>12348</v>
      </c>
      <c r="G1275" t="s">
        <v>1269</v>
      </c>
      <c r="H1275" t="s">
        <v>12349</v>
      </c>
      <c r="I1275">
        <v>2014</v>
      </c>
      <c r="J1275" s="1">
        <v>42014</v>
      </c>
    </row>
    <row r="1276" spans="2:13" hidden="1" x14ac:dyDescent="0.6">
      <c r="B1276">
        <v>1</v>
      </c>
      <c r="C1276">
        <v>24534623</v>
      </c>
      <c r="D1276" t="s">
        <v>12468</v>
      </c>
      <c r="E1276" t="s">
        <v>12469</v>
      </c>
      <c r="F1276" t="s">
        <v>12470</v>
      </c>
      <c r="G1276" t="s">
        <v>12471</v>
      </c>
      <c r="H1276" t="s">
        <v>1677</v>
      </c>
      <c r="I1276">
        <v>2014</v>
      </c>
      <c r="J1276" s="1">
        <v>41689</v>
      </c>
      <c r="M1276" t="s">
        <v>12472</v>
      </c>
    </row>
    <row r="1277" spans="2:13" hidden="1" x14ac:dyDescent="0.6">
      <c r="B1277">
        <v>1</v>
      </c>
      <c r="C1277">
        <v>25535407</v>
      </c>
      <c r="D1277" t="s">
        <v>12529</v>
      </c>
      <c r="E1277" t="s">
        <v>12530</v>
      </c>
      <c r="F1277" t="s">
        <v>12531</v>
      </c>
      <c r="G1277" t="s">
        <v>6886</v>
      </c>
      <c r="H1277" t="s">
        <v>6024</v>
      </c>
      <c r="I1277">
        <v>2014</v>
      </c>
      <c r="J1277" s="1">
        <v>41997</v>
      </c>
      <c r="K1277" t="s">
        <v>12532</v>
      </c>
      <c r="M1277" t="s">
        <v>12533</v>
      </c>
    </row>
    <row r="1278" spans="2:13" hidden="1" x14ac:dyDescent="0.6">
      <c r="B1278">
        <v>1</v>
      </c>
      <c r="C1278">
        <v>24362413</v>
      </c>
      <c r="D1278" t="s">
        <v>12673</v>
      </c>
      <c r="E1278" t="s">
        <v>12674</v>
      </c>
      <c r="F1278" t="s">
        <v>12675</v>
      </c>
      <c r="G1278" t="s">
        <v>12676</v>
      </c>
      <c r="H1278" t="s">
        <v>310</v>
      </c>
      <c r="I1278">
        <v>2014</v>
      </c>
      <c r="J1278" s="1">
        <v>41632</v>
      </c>
      <c r="M1278" t="s">
        <v>12677</v>
      </c>
    </row>
    <row r="1279" spans="2:13" hidden="1" x14ac:dyDescent="0.6">
      <c r="B1279">
        <v>1</v>
      </c>
      <c r="C1279">
        <v>24287500</v>
      </c>
      <c r="D1279" t="s">
        <v>12851</v>
      </c>
      <c r="E1279" t="s">
        <v>12852</v>
      </c>
      <c r="F1279" t="s">
        <v>12853</v>
      </c>
      <c r="G1279" t="s">
        <v>1232</v>
      </c>
      <c r="H1279" t="s">
        <v>5256</v>
      </c>
      <c r="I1279">
        <v>2014</v>
      </c>
      <c r="J1279" s="1">
        <v>41608</v>
      </c>
      <c r="K1279" t="s">
        <v>12854</v>
      </c>
      <c r="L1279" t="s">
        <v>12855</v>
      </c>
      <c r="M1279" t="s">
        <v>12856</v>
      </c>
    </row>
    <row r="1280" spans="2:13" hidden="1" x14ac:dyDescent="0.6">
      <c r="B1280">
        <v>1</v>
      </c>
      <c r="C1280">
        <v>24561173</v>
      </c>
      <c r="D1280" t="s">
        <v>12950</v>
      </c>
      <c r="E1280" t="s">
        <v>12951</v>
      </c>
      <c r="F1280" t="s">
        <v>12952</v>
      </c>
      <c r="G1280" t="s">
        <v>12953</v>
      </c>
      <c r="H1280" t="s">
        <v>39</v>
      </c>
      <c r="I1280">
        <v>2014</v>
      </c>
      <c r="J1280" s="1">
        <v>41695</v>
      </c>
      <c r="M1280" t="s">
        <v>12954</v>
      </c>
    </row>
    <row r="1281" spans="1:13" hidden="1" x14ac:dyDescent="0.6">
      <c r="B1281">
        <v>1</v>
      </c>
      <c r="C1281">
        <v>24479739</v>
      </c>
      <c r="D1281" t="s">
        <v>12965</v>
      </c>
      <c r="E1281" t="s">
        <v>12966</v>
      </c>
      <c r="F1281" t="s">
        <v>12967</v>
      </c>
      <c r="G1281" t="s">
        <v>12968</v>
      </c>
      <c r="H1281" t="s">
        <v>83</v>
      </c>
      <c r="I1281">
        <v>2014</v>
      </c>
      <c r="J1281" s="1">
        <v>41671</v>
      </c>
      <c r="M1281" t="s">
        <v>12969</v>
      </c>
    </row>
    <row r="1282" spans="1:13" hidden="1" x14ac:dyDescent="0.6">
      <c r="B1282">
        <v>1</v>
      </c>
      <c r="C1282">
        <v>24983791</v>
      </c>
      <c r="D1282" t="s">
        <v>13036</v>
      </c>
      <c r="E1282" t="s">
        <v>13037</v>
      </c>
      <c r="F1282" t="s">
        <v>13038</v>
      </c>
      <c r="G1282" t="s">
        <v>13039</v>
      </c>
      <c r="H1282" t="s">
        <v>39</v>
      </c>
      <c r="I1282">
        <v>2014</v>
      </c>
      <c r="J1282" s="1">
        <v>41822</v>
      </c>
      <c r="M1282" t="s">
        <v>13040</v>
      </c>
    </row>
    <row r="1283" spans="1:13" hidden="1" x14ac:dyDescent="0.6">
      <c r="B1283">
        <v>1</v>
      </c>
      <c r="C1283">
        <v>24439760</v>
      </c>
      <c r="D1283" t="s">
        <v>13139</v>
      </c>
      <c r="E1283" t="s">
        <v>13140</v>
      </c>
      <c r="F1283" t="s">
        <v>13141</v>
      </c>
      <c r="G1283" t="s">
        <v>13142</v>
      </c>
      <c r="H1283" t="s">
        <v>77</v>
      </c>
      <c r="I1283">
        <v>2014</v>
      </c>
      <c r="J1283" s="1">
        <v>41660</v>
      </c>
      <c r="M1283" t="s">
        <v>13143</v>
      </c>
    </row>
    <row r="1284" spans="1:13" hidden="1" x14ac:dyDescent="0.6">
      <c r="B1284">
        <v>2</v>
      </c>
      <c r="C1284">
        <v>26978865</v>
      </c>
      <c r="D1284" t="s">
        <v>5242</v>
      </c>
      <c r="E1284" t="s">
        <v>5243</v>
      </c>
      <c r="F1284" t="s">
        <v>5244</v>
      </c>
      <c r="G1284" t="s">
        <v>5245</v>
      </c>
      <c r="H1284" t="s">
        <v>5246</v>
      </c>
      <c r="I1284">
        <v>2015</v>
      </c>
      <c r="J1284" s="1">
        <v>42446</v>
      </c>
      <c r="K1284" t="s">
        <v>5247</v>
      </c>
    </row>
    <row r="1285" spans="1:13" hidden="1" x14ac:dyDescent="0.6">
      <c r="B1285">
        <v>2</v>
      </c>
      <c r="C1285">
        <v>26319344</v>
      </c>
      <c r="D1285" t="s">
        <v>5328</v>
      </c>
      <c r="E1285" t="s">
        <v>5329</v>
      </c>
      <c r="F1285" t="s">
        <v>5330</v>
      </c>
      <c r="G1285" t="s">
        <v>5331</v>
      </c>
      <c r="H1285" t="s">
        <v>5332</v>
      </c>
      <c r="I1285">
        <v>2015</v>
      </c>
      <c r="J1285" s="1">
        <v>42247</v>
      </c>
      <c r="M1285" t="s">
        <v>5333</v>
      </c>
    </row>
    <row r="1286" spans="1:13" hidden="1" x14ac:dyDescent="0.6">
      <c r="B1286" t="s">
        <v>5278</v>
      </c>
      <c r="C1286">
        <v>25933421</v>
      </c>
      <c r="D1286" t="s">
        <v>5350</v>
      </c>
      <c r="E1286" t="s">
        <v>5351</v>
      </c>
      <c r="F1286" t="s">
        <v>5352</v>
      </c>
      <c r="G1286" t="s">
        <v>5353</v>
      </c>
      <c r="H1286" t="s">
        <v>3828</v>
      </c>
      <c r="I1286">
        <v>2015</v>
      </c>
      <c r="J1286" s="1">
        <v>42126</v>
      </c>
      <c r="K1286" t="s">
        <v>5354</v>
      </c>
      <c r="M1286" t="s">
        <v>5355</v>
      </c>
    </row>
    <row r="1287" spans="1:13" hidden="1" x14ac:dyDescent="0.6">
      <c r="B1287">
        <v>2</v>
      </c>
      <c r="C1287">
        <v>26580396</v>
      </c>
      <c r="D1287" t="s">
        <v>5478</v>
      </c>
      <c r="E1287" t="s">
        <v>5479</v>
      </c>
      <c r="F1287" t="s">
        <v>5480</v>
      </c>
      <c r="G1287" t="s">
        <v>3434</v>
      </c>
      <c r="H1287" t="s">
        <v>3828</v>
      </c>
      <c r="I1287">
        <v>2015</v>
      </c>
      <c r="J1287" s="1">
        <v>42327</v>
      </c>
      <c r="K1287" t="s">
        <v>5481</v>
      </c>
      <c r="M1287" t="s">
        <v>5482</v>
      </c>
    </row>
    <row r="1288" spans="1:13" hidden="1" x14ac:dyDescent="0.6">
      <c r="B1288" t="s">
        <v>5278</v>
      </c>
      <c r="C1288">
        <v>25711634</v>
      </c>
      <c r="D1288" t="s">
        <v>5516</v>
      </c>
      <c r="E1288" t="s">
        <v>5517</v>
      </c>
      <c r="F1288" t="s">
        <v>5518</v>
      </c>
      <c r="G1288" t="s">
        <v>5519</v>
      </c>
      <c r="H1288" t="s">
        <v>228</v>
      </c>
      <c r="I1288">
        <v>2015</v>
      </c>
      <c r="J1288" s="1">
        <v>42061</v>
      </c>
      <c r="M1288" t="s">
        <v>5520</v>
      </c>
    </row>
    <row r="1289" spans="1:13" hidden="1" x14ac:dyDescent="0.6">
      <c r="B1289">
        <v>2</v>
      </c>
      <c r="C1289">
        <v>25650424</v>
      </c>
      <c r="D1289" t="s">
        <v>5635</v>
      </c>
      <c r="E1289" t="s">
        <v>5636</v>
      </c>
      <c r="F1289" t="s">
        <v>5637</v>
      </c>
      <c r="G1289" t="s">
        <v>5638</v>
      </c>
      <c r="H1289" t="s">
        <v>228</v>
      </c>
      <c r="I1289">
        <v>2015</v>
      </c>
      <c r="J1289" s="1">
        <v>42040</v>
      </c>
      <c r="M1289" t="s">
        <v>5639</v>
      </c>
    </row>
    <row r="1290" spans="1:13" hidden="1" x14ac:dyDescent="0.6">
      <c r="A1290" t="s">
        <v>5744</v>
      </c>
      <c r="B1290" t="s">
        <v>13257</v>
      </c>
      <c r="C1290">
        <v>25856252</v>
      </c>
      <c r="D1290" t="s">
        <v>5745</v>
      </c>
      <c r="E1290" t="s">
        <v>5746</v>
      </c>
      <c r="F1290" t="s">
        <v>5747</v>
      </c>
      <c r="G1290" t="s">
        <v>5748</v>
      </c>
      <c r="H1290" t="s">
        <v>5256</v>
      </c>
      <c r="I1290">
        <v>2015</v>
      </c>
      <c r="J1290" s="1">
        <v>42104</v>
      </c>
      <c r="M1290" t="s">
        <v>5749</v>
      </c>
    </row>
    <row r="1291" spans="1:13" hidden="1" x14ac:dyDescent="0.6">
      <c r="A1291" t="s">
        <v>5377</v>
      </c>
      <c r="B1291" t="s">
        <v>13257</v>
      </c>
      <c r="C1291">
        <v>25207946</v>
      </c>
      <c r="D1291" t="s">
        <v>5788</v>
      </c>
      <c r="E1291" t="s">
        <v>5789</v>
      </c>
      <c r="F1291" t="s">
        <v>5790</v>
      </c>
      <c r="G1291" t="s">
        <v>5791</v>
      </c>
      <c r="H1291" t="s">
        <v>310</v>
      </c>
      <c r="I1291">
        <v>2015</v>
      </c>
      <c r="J1291" s="1">
        <v>41893</v>
      </c>
      <c r="M1291" t="s">
        <v>5792</v>
      </c>
    </row>
    <row r="1292" spans="1:13" x14ac:dyDescent="0.6">
      <c r="A1292" t="s">
        <v>5866</v>
      </c>
      <c r="B1292">
        <v>4</v>
      </c>
      <c r="C1292" s="2">
        <v>25712825</v>
      </c>
      <c r="D1292" t="s">
        <v>5867</v>
      </c>
      <c r="E1292" t="s">
        <v>5868</v>
      </c>
      <c r="F1292" t="s">
        <v>5869</v>
      </c>
      <c r="G1292" t="s">
        <v>5870</v>
      </c>
      <c r="H1292" t="s">
        <v>171</v>
      </c>
      <c r="I1292">
        <v>2015</v>
      </c>
      <c r="J1292" s="1">
        <v>42061</v>
      </c>
      <c r="K1292" t="s">
        <v>5871</v>
      </c>
      <c r="M1292" t="s">
        <v>5872</v>
      </c>
    </row>
    <row r="1293" spans="1:13" hidden="1" x14ac:dyDescent="0.6">
      <c r="B1293" t="s">
        <v>5278</v>
      </c>
      <c r="C1293">
        <v>26280780</v>
      </c>
      <c r="D1293" t="s">
        <v>5923</v>
      </c>
      <c r="E1293" t="s">
        <v>5924</v>
      </c>
      <c r="F1293" t="s">
        <v>5925</v>
      </c>
      <c r="G1293" t="s">
        <v>5926</v>
      </c>
      <c r="H1293" t="s">
        <v>5927</v>
      </c>
      <c r="I1293">
        <v>2015</v>
      </c>
      <c r="J1293" s="1">
        <v>42234</v>
      </c>
      <c r="K1293" t="s">
        <v>5928</v>
      </c>
      <c r="L1293" t="s">
        <v>5929</v>
      </c>
      <c r="M1293" t="s">
        <v>5930</v>
      </c>
    </row>
    <row r="1294" spans="1:13" x14ac:dyDescent="0.6">
      <c r="A1294" t="s">
        <v>6051</v>
      </c>
      <c r="B1294">
        <v>4</v>
      </c>
      <c r="C1294" s="2">
        <v>26176222</v>
      </c>
      <c r="D1294" t="s">
        <v>6052</v>
      </c>
      <c r="E1294" t="s">
        <v>6053</v>
      </c>
      <c r="F1294" t="s">
        <v>6054</v>
      </c>
      <c r="G1294" t="s">
        <v>6055</v>
      </c>
      <c r="H1294" t="s">
        <v>3828</v>
      </c>
      <c r="I1294">
        <v>2015</v>
      </c>
      <c r="J1294" s="1">
        <v>42201</v>
      </c>
      <c r="K1294" t="s">
        <v>6056</v>
      </c>
      <c r="M1294" t="s">
        <v>6057</v>
      </c>
    </row>
    <row r="1295" spans="1:13" x14ac:dyDescent="0.6">
      <c r="A1295" t="s">
        <v>5042</v>
      </c>
      <c r="B1295" t="s">
        <v>13262</v>
      </c>
      <c r="C1295" s="2">
        <v>25777306</v>
      </c>
      <c r="D1295" t="s">
        <v>6058</v>
      </c>
      <c r="E1295" t="s">
        <v>6059</v>
      </c>
      <c r="F1295" t="s">
        <v>6060</v>
      </c>
      <c r="G1295" t="s">
        <v>6061</v>
      </c>
      <c r="H1295" t="s">
        <v>155</v>
      </c>
      <c r="I1295">
        <v>2015</v>
      </c>
      <c r="J1295" s="1">
        <v>42081</v>
      </c>
      <c r="M1295" t="s">
        <v>6062</v>
      </c>
    </row>
    <row r="1296" spans="1:13" x14ac:dyDescent="0.6">
      <c r="A1296" t="s">
        <v>6073</v>
      </c>
      <c r="B1296">
        <v>4</v>
      </c>
      <c r="C1296" s="2">
        <v>25788651</v>
      </c>
      <c r="D1296" t="s">
        <v>6074</v>
      </c>
      <c r="E1296" t="s">
        <v>6075</v>
      </c>
      <c r="F1296" t="s">
        <v>6076</v>
      </c>
      <c r="G1296" t="s">
        <v>6077</v>
      </c>
      <c r="H1296" t="s">
        <v>228</v>
      </c>
      <c r="I1296">
        <v>2015</v>
      </c>
      <c r="J1296" s="1">
        <v>42083</v>
      </c>
      <c r="M1296" t="s">
        <v>6078</v>
      </c>
    </row>
    <row r="1297" spans="1:13" hidden="1" x14ac:dyDescent="0.6">
      <c r="B1297" t="s">
        <v>5291</v>
      </c>
      <c r="C1297">
        <v>26437537</v>
      </c>
      <c r="D1297" t="s">
        <v>6096</v>
      </c>
      <c r="E1297" t="s">
        <v>6097</v>
      </c>
      <c r="F1297" t="s">
        <v>6098</v>
      </c>
      <c r="G1297" t="s">
        <v>6099</v>
      </c>
      <c r="H1297" t="s">
        <v>2275</v>
      </c>
      <c r="I1297">
        <v>2015</v>
      </c>
      <c r="J1297" s="1">
        <v>42284</v>
      </c>
    </row>
    <row r="1298" spans="1:13" hidden="1" x14ac:dyDescent="0.6">
      <c r="B1298">
        <v>1</v>
      </c>
      <c r="C1298">
        <v>25769246</v>
      </c>
      <c r="D1298" t="s">
        <v>6194</v>
      </c>
      <c r="E1298" t="s">
        <v>6195</v>
      </c>
      <c r="F1298" t="s">
        <v>6196</v>
      </c>
      <c r="G1298" t="s">
        <v>5993</v>
      </c>
      <c r="H1298" t="s">
        <v>39</v>
      </c>
      <c r="I1298">
        <v>2015</v>
      </c>
      <c r="J1298" s="1">
        <v>42078</v>
      </c>
      <c r="K1298" t="s">
        <v>6197</v>
      </c>
      <c r="L1298" t="s">
        <v>6198</v>
      </c>
      <c r="M1298" t="s">
        <v>6199</v>
      </c>
    </row>
    <row r="1299" spans="1:13" hidden="1" x14ac:dyDescent="0.6">
      <c r="A1299" t="s">
        <v>6206</v>
      </c>
      <c r="B1299" t="s">
        <v>13797</v>
      </c>
      <c r="C1299">
        <v>26208437</v>
      </c>
      <c r="D1299" t="s">
        <v>6207</v>
      </c>
      <c r="E1299" t="s">
        <v>6208</v>
      </c>
      <c r="F1299" t="s">
        <v>6209</v>
      </c>
      <c r="G1299" t="s">
        <v>5321</v>
      </c>
      <c r="H1299" t="s">
        <v>77</v>
      </c>
      <c r="I1299">
        <v>2015</v>
      </c>
      <c r="J1299" s="1">
        <v>42211</v>
      </c>
      <c r="M1299" t="s">
        <v>6210</v>
      </c>
    </row>
    <row r="1300" spans="1:13" hidden="1" x14ac:dyDescent="0.6">
      <c r="A1300" t="s">
        <v>13193</v>
      </c>
      <c r="B1300" t="s">
        <v>13257</v>
      </c>
      <c r="C1300">
        <v>25903050</v>
      </c>
      <c r="D1300" t="s">
        <v>6331</v>
      </c>
      <c r="E1300" t="s">
        <v>6332</v>
      </c>
      <c r="F1300" t="s">
        <v>6333</v>
      </c>
      <c r="G1300" t="s">
        <v>6334</v>
      </c>
      <c r="H1300" t="s">
        <v>6335</v>
      </c>
      <c r="I1300">
        <v>2015</v>
      </c>
      <c r="J1300" s="1">
        <v>42118</v>
      </c>
      <c r="K1300" t="s">
        <v>6336</v>
      </c>
      <c r="M1300" t="s">
        <v>6337</v>
      </c>
    </row>
    <row r="1301" spans="1:13" hidden="1" x14ac:dyDescent="0.6">
      <c r="B1301" t="s">
        <v>5278</v>
      </c>
      <c r="C1301">
        <v>25670489</v>
      </c>
      <c r="D1301" t="s">
        <v>6439</v>
      </c>
      <c r="E1301" t="s">
        <v>6440</v>
      </c>
      <c r="F1301" t="s">
        <v>6441</v>
      </c>
      <c r="G1301" t="s">
        <v>6442</v>
      </c>
      <c r="H1301" t="s">
        <v>228</v>
      </c>
      <c r="I1301">
        <v>2015</v>
      </c>
      <c r="J1301" s="1">
        <v>42047</v>
      </c>
      <c r="M1301" t="s">
        <v>6443</v>
      </c>
    </row>
    <row r="1302" spans="1:13" hidden="1" x14ac:dyDescent="0.6">
      <c r="A1302" t="s">
        <v>6444</v>
      </c>
      <c r="B1302" t="s">
        <v>13257</v>
      </c>
      <c r="C1302">
        <v>25677077</v>
      </c>
      <c r="D1302" t="s">
        <v>6445</v>
      </c>
      <c r="E1302" t="s">
        <v>6446</v>
      </c>
      <c r="F1302" t="s">
        <v>6447</v>
      </c>
      <c r="G1302" t="s">
        <v>6448</v>
      </c>
      <c r="H1302" t="s">
        <v>580</v>
      </c>
      <c r="I1302">
        <v>2015</v>
      </c>
      <c r="J1302" s="1">
        <v>42049</v>
      </c>
      <c r="M1302" t="s">
        <v>6449</v>
      </c>
    </row>
    <row r="1303" spans="1:13" hidden="1" x14ac:dyDescent="0.6">
      <c r="A1303" t="s">
        <v>5377</v>
      </c>
      <c r="B1303" t="s">
        <v>13257</v>
      </c>
      <c r="C1303">
        <v>25838066</v>
      </c>
      <c r="D1303" t="s">
        <v>6473</v>
      </c>
      <c r="E1303" t="s">
        <v>6474</v>
      </c>
      <c r="F1303" t="s">
        <v>6475</v>
      </c>
      <c r="G1303" t="s">
        <v>6476</v>
      </c>
      <c r="H1303" t="s">
        <v>5256</v>
      </c>
      <c r="I1303">
        <v>2015</v>
      </c>
      <c r="J1303" s="1">
        <v>42098</v>
      </c>
      <c r="M1303" t="s">
        <v>6477</v>
      </c>
    </row>
    <row r="1304" spans="1:13" hidden="1" x14ac:dyDescent="0.6">
      <c r="B1304">
        <v>1</v>
      </c>
      <c r="C1304">
        <v>25982973</v>
      </c>
      <c r="D1304" t="s">
        <v>6478</v>
      </c>
      <c r="E1304" t="s">
        <v>6479</v>
      </c>
      <c r="F1304" t="s">
        <v>6480</v>
      </c>
      <c r="G1304" t="s">
        <v>6481</v>
      </c>
      <c r="H1304" t="s">
        <v>39</v>
      </c>
      <c r="I1304">
        <v>2015</v>
      </c>
      <c r="J1304" s="1">
        <v>42143</v>
      </c>
      <c r="K1304" t="s">
        <v>6482</v>
      </c>
      <c r="M1304" t="s">
        <v>6483</v>
      </c>
    </row>
    <row r="1305" spans="1:13" hidden="1" x14ac:dyDescent="0.6">
      <c r="A1305" t="s">
        <v>13264</v>
      </c>
      <c r="B1305" t="s">
        <v>13257</v>
      </c>
      <c r="C1305">
        <v>25264026</v>
      </c>
      <c r="D1305" t="s">
        <v>6554</v>
      </c>
      <c r="E1305" t="s">
        <v>6555</v>
      </c>
      <c r="F1305" t="s">
        <v>6556</v>
      </c>
      <c r="G1305" t="s">
        <v>6557</v>
      </c>
      <c r="H1305" t="s">
        <v>77</v>
      </c>
      <c r="I1305">
        <v>2015</v>
      </c>
      <c r="J1305" s="1">
        <v>41912</v>
      </c>
      <c r="K1305" t="s">
        <v>6558</v>
      </c>
      <c r="L1305" t="s">
        <v>6559</v>
      </c>
      <c r="M1305" t="s">
        <v>6560</v>
      </c>
    </row>
    <row r="1306" spans="1:13" hidden="1" x14ac:dyDescent="0.6">
      <c r="B1306">
        <v>1</v>
      </c>
      <c r="C1306">
        <v>26176866</v>
      </c>
      <c r="D1306" t="s">
        <v>6595</v>
      </c>
      <c r="E1306" t="s">
        <v>6596</v>
      </c>
      <c r="F1306" t="s">
        <v>6597</v>
      </c>
      <c r="G1306" t="s">
        <v>6598</v>
      </c>
      <c r="H1306" t="s">
        <v>228</v>
      </c>
      <c r="I1306">
        <v>2015</v>
      </c>
      <c r="J1306" s="1">
        <v>42201</v>
      </c>
      <c r="K1306" t="s">
        <v>6599</v>
      </c>
      <c r="M1306" t="s">
        <v>6600</v>
      </c>
    </row>
    <row r="1307" spans="1:13" x14ac:dyDescent="0.6">
      <c r="A1307" t="s">
        <v>5377</v>
      </c>
      <c r="B1307" t="s">
        <v>13263</v>
      </c>
      <c r="C1307" s="2">
        <v>26383995</v>
      </c>
      <c r="D1307" t="s">
        <v>6620</v>
      </c>
      <c r="E1307" t="s">
        <v>6621</v>
      </c>
      <c r="F1307" t="s">
        <v>6622</v>
      </c>
      <c r="G1307" t="s">
        <v>5381</v>
      </c>
      <c r="H1307" t="s">
        <v>77</v>
      </c>
      <c r="I1307">
        <v>2015</v>
      </c>
      <c r="J1307" s="1">
        <v>42266</v>
      </c>
      <c r="M1307" t="s">
        <v>6623</v>
      </c>
    </row>
    <row r="1308" spans="1:13" hidden="1" x14ac:dyDescent="0.6">
      <c r="B1308" t="s">
        <v>5278</v>
      </c>
      <c r="C1308">
        <v>25941039</v>
      </c>
      <c r="D1308" t="s">
        <v>6728</v>
      </c>
      <c r="E1308" t="s">
        <v>6729</v>
      </c>
      <c r="F1308" t="s">
        <v>6730</v>
      </c>
      <c r="G1308" t="s">
        <v>6731</v>
      </c>
      <c r="H1308" t="s">
        <v>984</v>
      </c>
      <c r="I1308">
        <v>2015</v>
      </c>
      <c r="J1308" s="1">
        <v>42130</v>
      </c>
      <c r="K1308" t="s">
        <v>6732</v>
      </c>
      <c r="L1308" t="s">
        <v>6733</v>
      </c>
      <c r="M1308" t="s">
        <v>6734</v>
      </c>
    </row>
    <row r="1309" spans="1:13" hidden="1" x14ac:dyDescent="0.6">
      <c r="A1309" t="s">
        <v>5195</v>
      </c>
      <c r="B1309">
        <v>2</v>
      </c>
      <c r="C1309">
        <v>26354764</v>
      </c>
      <c r="D1309" t="s">
        <v>6830</v>
      </c>
      <c r="E1309" t="s">
        <v>6831</v>
      </c>
      <c r="F1309" t="s">
        <v>6832</v>
      </c>
      <c r="G1309" t="s">
        <v>6833</v>
      </c>
      <c r="H1309" t="s">
        <v>77</v>
      </c>
      <c r="I1309">
        <v>2015</v>
      </c>
      <c r="J1309" s="1">
        <v>42258</v>
      </c>
      <c r="K1309" t="s">
        <v>6834</v>
      </c>
      <c r="L1309" t="s">
        <v>6835</v>
      </c>
      <c r="M1309" t="s">
        <v>6836</v>
      </c>
    </row>
    <row r="1310" spans="1:13" hidden="1" x14ac:dyDescent="0.6">
      <c r="A1310" t="s">
        <v>6990</v>
      </c>
      <c r="B1310" t="s">
        <v>13257</v>
      </c>
      <c r="C1310">
        <v>26355683</v>
      </c>
      <c r="D1310" t="s">
        <v>6991</v>
      </c>
      <c r="E1310" t="s">
        <v>6992</v>
      </c>
      <c r="F1310" t="s">
        <v>6993</v>
      </c>
      <c r="G1310" t="s">
        <v>520</v>
      </c>
      <c r="H1310" t="s">
        <v>3828</v>
      </c>
      <c r="I1310">
        <v>2015</v>
      </c>
      <c r="J1310" s="1">
        <v>42258</v>
      </c>
      <c r="K1310" t="s">
        <v>6994</v>
      </c>
      <c r="M1310" t="s">
        <v>6995</v>
      </c>
    </row>
    <row r="1311" spans="1:13" hidden="1" x14ac:dyDescent="0.6">
      <c r="A1311" t="s">
        <v>13255</v>
      </c>
      <c r="B1311" t="s">
        <v>13257</v>
      </c>
      <c r="C1311">
        <v>25627087</v>
      </c>
      <c r="D1311" t="s">
        <v>7001</v>
      </c>
      <c r="E1311" t="s">
        <v>7002</v>
      </c>
      <c r="F1311" t="s">
        <v>7003</v>
      </c>
      <c r="G1311" t="s">
        <v>7004</v>
      </c>
      <c r="H1311" t="s">
        <v>310</v>
      </c>
      <c r="I1311">
        <v>2015</v>
      </c>
      <c r="J1311" s="1">
        <v>42033</v>
      </c>
      <c r="M1311" t="s">
        <v>7005</v>
      </c>
    </row>
    <row r="1312" spans="1:13" hidden="1" x14ac:dyDescent="0.6">
      <c r="B1312">
        <v>1</v>
      </c>
      <c r="C1312">
        <v>25856821</v>
      </c>
      <c r="D1312" t="s">
        <v>7304</v>
      </c>
      <c r="E1312" t="s">
        <v>7305</v>
      </c>
      <c r="F1312" t="s">
        <v>7306</v>
      </c>
      <c r="G1312" t="s">
        <v>7307</v>
      </c>
      <c r="H1312" t="s">
        <v>5847</v>
      </c>
      <c r="I1312">
        <v>2015</v>
      </c>
      <c r="J1312" s="1">
        <v>42104</v>
      </c>
      <c r="M1312" t="s">
        <v>7308</v>
      </c>
    </row>
    <row r="1313" spans="1:13" hidden="1" x14ac:dyDescent="0.6">
      <c r="B1313">
        <v>1</v>
      </c>
      <c r="C1313">
        <v>25880396</v>
      </c>
      <c r="D1313" t="s">
        <v>7393</v>
      </c>
      <c r="E1313" t="s">
        <v>7394</v>
      </c>
      <c r="F1313" t="s">
        <v>7395</v>
      </c>
      <c r="G1313" t="s">
        <v>7396</v>
      </c>
      <c r="H1313" t="s">
        <v>5256</v>
      </c>
      <c r="I1313">
        <v>2015</v>
      </c>
      <c r="J1313" s="1">
        <v>42111</v>
      </c>
      <c r="K1313" t="s">
        <v>7397</v>
      </c>
      <c r="L1313" t="s">
        <v>7398</v>
      </c>
      <c r="M1313" t="s">
        <v>7399</v>
      </c>
    </row>
    <row r="1314" spans="1:13" hidden="1" x14ac:dyDescent="0.6">
      <c r="B1314" t="s">
        <v>5278</v>
      </c>
      <c r="C1314">
        <v>26275137</v>
      </c>
      <c r="D1314" t="s">
        <v>7434</v>
      </c>
      <c r="E1314" t="s">
        <v>7435</v>
      </c>
      <c r="F1314" t="s">
        <v>7436</v>
      </c>
      <c r="G1314" t="s">
        <v>7437</v>
      </c>
      <c r="H1314" t="s">
        <v>228</v>
      </c>
      <c r="I1314">
        <v>2015</v>
      </c>
      <c r="J1314" s="1">
        <v>42231</v>
      </c>
      <c r="M1314" t="s">
        <v>7438</v>
      </c>
    </row>
    <row r="1315" spans="1:13" hidden="1" x14ac:dyDescent="0.6">
      <c r="B1315" t="s">
        <v>5291</v>
      </c>
      <c r="C1315">
        <v>25721961</v>
      </c>
      <c r="D1315" t="s">
        <v>7461</v>
      </c>
      <c r="E1315" t="s">
        <v>7462</v>
      </c>
      <c r="F1315" t="s">
        <v>7463</v>
      </c>
      <c r="G1315" t="s">
        <v>7464</v>
      </c>
      <c r="H1315" t="s">
        <v>7465</v>
      </c>
      <c r="I1315">
        <v>2015</v>
      </c>
      <c r="J1315" s="1">
        <v>42063</v>
      </c>
    </row>
    <row r="1316" spans="1:13" hidden="1" x14ac:dyDescent="0.6">
      <c r="B1316">
        <v>1</v>
      </c>
      <c r="C1316">
        <v>25982972</v>
      </c>
      <c r="D1316" t="s">
        <v>7602</v>
      </c>
      <c r="E1316" t="s">
        <v>7603</v>
      </c>
      <c r="F1316" t="s">
        <v>7604</v>
      </c>
      <c r="G1316" t="s">
        <v>100</v>
      </c>
      <c r="H1316" t="s">
        <v>39</v>
      </c>
      <c r="I1316">
        <v>2015</v>
      </c>
      <c r="J1316" s="1">
        <v>42143</v>
      </c>
      <c r="M1316" t="s">
        <v>7605</v>
      </c>
    </row>
    <row r="1317" spans="1:13" hidden="1" x14ac:dyDescent="0.6">
      <c r="B1317" t="s">
        <v>5291</v>
      </c>
      <c r="C1317">
        <v>25249614</v>
      </c>
      <c r="D1317" t="s">
        <v>7606</v>
      </c>
      <c r="E1317" t="s">
        <v>7607</v>
      </c>
      <c r="F1317" t="s">
        <v>7608</v>
      </c>
      <c r="G1317" t="s">
        <v>7609</v>
      </c>
      <c r="H1317" t="s">
        <v>171</v>
      </c>
      <c r="I1317">
        <v>2015</v>
      </c>
      <c r="J1317" s="1">
        <v>41907</v>
      </c>
      <c r="M1317" t="s">
        <v>7610</v>
      </c>
    </row>
    <row r="1318" spans="1:13" hidden="1" x14ac:dyDescent="0.6">
      <c r="B1318">
        <v>1</v>
      </c>
      <c r="C1318">
        <v>26049615</v>
      </c>
      <c r="D1318" t="s">
        <v>7641</v>
      </c>
      <c r="E1318" t="s">
        <v>7642</v>
      </c>
      <c r="F1318" t="s">
        <v>7643</v>
      </c>
      <c r="G1318" t="s">
        <v>5700</v>
      </c>
      <c r="H1318" t="s">
        <v>310</v>
      </c>
      <c r="I1318">
        <v>2015</v>
      </c>
      <c r="J1318" s="1">
        <v>42163</v>
      </c>
      <c r="M1318" t="s">
        <v>7644</v>
      </c>
    </row>
    <row r="1319" spans="1:13" hidden="1" x14ac:dyDescent="0.6">
      <c r="B1319">
        <v>1</v>
      </c>
      <c r="C1319">
        <v>25695752</v>
      </c>
      <c r="D1319" t="s">
        <v>7667</v>
      </c>
      <c r="E1319" t="s">
        <v>7668</v>
      </c>
      <c r="F1319" t="s">
        <v>7669</v>
      </c>
      <c r="G1319" t="s">
        <v>4608</v>
      </c>
      <c r="H1319" t="s">
        <v>5256</v>
      </c>
      <c r="I1319">
        <v>2015</v>
      </c>
      <c r="J1319" s="1">
        <v>42055</v>
      </c>
      <c r="M1319" t="s">
        <v>7670</v>
      </c>
    </row>
    <row r="1320" spans="1:13" hidden="1" x14ac:dyDescent="0.6">
      <c r="B1320">
        <v>1</v>
      </c>
      <c r="C1320">
        <v>26490493</v>
      </c>
      <c r="D1320" t="s">
        <v>7710</v>
      </c>
      <c r="E1320" t="s">
        <v>7711</v>
      </c>
      <c r="F1320" t="s">
        <v>7712</v>
      </c>
      <c r="G1320" t="s">
        <v>7713</v>
      </c>
      <c r="H1320" t="s">
        <v>438</v>
      </c>
      <c r="I1320">
        <v>2015</v>
      </c>
      <c r="J1320" s="1">
        <v>42300</v>
      </c>
      <c r="K1320" t="s">
        <v>7714</v>
      </c>
      <c r="M1320" t="s">
        <v>7715</v>
      </c>
    </row>
    <row r="1321" spans="1:13" hidden="1" x14ac:dyDescent="0.6">
      <c r="A1321" t="s">
        <v>7774</v>
      </c>
      <c r="B1321" t="s">
        <v>5019</v>
      </c>
      <c r="C1321">
        <v>25986897</v>
      </c>
      <c r="D1321" t="s">
        <v>7775</v>
      </c>
      <c r="E1321" t="s">
        <v>7776</v>
      </c>
      <c r="F1321" t="s">
        <v>7777</v>
      </c>
      <c r="G1321" t="s">
        <v>7778</v>
      </c>
      <c r="H1321" t="s">
        <v>77</v>
      </c>
      <c r="I1321">
        <v>2015</v>
      </c>
      <c r="J1321" s="1">
        <v>42144</v>
      </c>
      <c r="M1321" t="s">
        <v>7779</v>
      </c>
    </row>
    <row r="1322" spans="1:13" hidden="1" x14ac:dyDescent="0.6">
      <c r="B1322">
        <v>1</v>
      </c>
      <c r="C1322">
        <v>25340497</v>
      </c>
      <c r="D1322" t="s">
        <v>7786</v>
      </c>
      <c r="E1322" t="s">
        <v>1661</v>
      </c>
      <c r="F1322" t="s">
        <v>7787</v>
      </c>
      <c r="G1322" t="s">
        <v>1663</v>
      </c>
      <c r="H1322" t="s">
        <v>5256</v>
      </c>
      <c r="I1322">
        <v>2015</v>
      </c>
      <c r="J1322" s="1">
        <v>41936</v>
      </c>
      <c r="K1322" t="s">
        <v>7788</v>
      </c>
      <c r="L1322" t="s">
        <v>7789</v>
      </c>
      <c r="M1322" t="s">
        <v>7790</v>
      </c>
    </row>
    <row r="1323" spans="1:13" hidden="1" x14ac:dyDescent="0.6">
      <c r="B1323" t="s">
        <v>5278</v>
      </c>
      <c r="C1323">
        <v>25981011</v>
      </c>
      <c r="D1323" t="s">
        <v>7800</v>
      </c>
      <c r="E1323" t="s">
        <v>7801</v>
      </c>
      <c r="F1323" t="s">
        <v>7802</v>
      </c>
      <c r="G1323" t="s">
        <v>7803</v>
      </c>
      <c r="H1323" t="s">
        <v>7804</v>
      </c>
      <c r="I1323">
        <v>2015</v>
      </c>
      <c r="J1323" s="1">
        <v>42143</v>
      </c>
      <c r="M1323" t="s">
        <v>7805</v>
      </c>
    </row>
    <row r="1324" spans="1:13" x14ac:dyDescent="0.6">
      <c r="A1324" t="s">
        <v>7827</v>
      </c>
      <c r="B1324">
        <v>4</v>
      </c>
      <c r="C1324" s="2">
        <v>25577765</v>
      </c>
      <c r="D1324" t="s">
        <v>7828</v>
      </c>
      <c r="E1324" t="s">
        <v>7829</v>
      </c>
      <c r="F1324" t="s">
        <v>7830</v>
      </c>
      <c r="G1324" t="s">
        <v>7831</v>
      </c>
      <c r="H1324" t="s">
        <v>7832</v>
      </c>
      <c r="I1324">
        <v>2015</v>
      </c>
      <c r="J1324" s="1">
        <v>42016</v>
      </c>
      <c r="M1324" t="s">
        <v>7833</v>
      </c>
    </row>
    <row r="1325" spans="1:13" hidden="1" x14ac:dyDescent="0.6">
      <c r="B1325">
        <v>1</v>
      </c>
      <c r="C1325">
        <v>25916281</v>
      </c>
      <c r="D1325" t="s">
        <v>7834</v>
      </c>
      <c r="E1325" t="s">
        <v>7835</v>
      </c>
      <c r="F1325" t="s">
        <v>7836</v>
      </c>
      <c r="G1325" t="s">
        <v>7837</v>
      </c>
      <c r="H1325" t="s">
        <v>7838</v>
      </c>
      <c r="I1325">
        <v>2015</v>
      </c>
      <c r="J1325" s="1">
        <v>42123</v>
      </c>
      <c r="M1325" t="s">
        <v>7839</v>
      </c>
    </row>
    <row r="1326" spans="1:13" hidden="1" x14ac:dyDescent="0.6">
      <c r="A1326" t="s">
        <v>13246</v>
      </c>
      <c r="B1326">
        <v>2</v>
      </c>
      <c r="C1326">
        <v>25588712</v>
      </c>
      <c r="D1326" t="s">
        <v>7897</v>
      </c>
      <c r="E1326" t="s">
        <v>7898</v>
      </c>
      <c r="F1326" t="s">
        <v>7899</v>
      </c>
      <c r="G1326" t="s">
        <v>7843</v>
      </c>
      <c r="H1326" t="s">
        <v>83</v>
      </c>
      <c r="I1326">
        <v>2015</v>
      </c>
      <c r="J1326" s="1">
        <v>42020</v>
      </c>
      <c r="M1326" t="s">
        <v>7900</v>
      </c>
    </row>
    <row r="1327" spans="1:13" hidden="1" x14ac:dyDescent="0.6">
      <c r="B1327">
        <v>1</v>
      </c>
      <c r="C1327">
        <v>25464229</v>
      </c>
      <c r="D1327" t="s">
        <v>7933</v>
      </c>
      <c r="E1327" t="s">
        <v>7934</v>
      </c>
      <c r="F1327" t="s">
        <v>7935</v>
      </c>
      <c r="G1327" t="s">
        <v>7831</v>
      </c>
      <c r="H1327" t="s">
        <v>7832</v>
      </c>
      <c r="I1327">
        <v>2015</v>
      </c>
      <c r="J1327" s="1">
        <v>41976</v>
      </c>
      <c r="M1327" t="s">
        <v>7936</v>
      </c>
    </row>
    <row r="1328" spans="1:13" hidden="1" x14ac:dyDescent="0.6">
      <c r="B1328">
        <v>1</v>
      </c>
      <c r="C1328">
        <v>26040791</v>
      </c>
      <c r="D1328" t="s">
        <v>8046</v>
      </c>
      <c r="E1328" t="s">
        <v>8047</v>
      </c>
      <c r="F1328" t="s">
        <v>8048</v>
      </c>
      <c r="G1328" t="s">
        <v>8049</v>
      </c>
      <c r="H1328" t="s">
        <v>126</v>
      </c>
      <c r="I1328">
        <v>2015</v>
      </c>
      <c r="J1328" s="1">
        <v>42160</v>
      </c>
      <c r="M1328" t="s">
        <v>8050</v>
      </c>
    </row>
    <row r="1329" spans="1:13" hidden="1" x14ac:dyDescent="0.6">
      <c r="B1329">
        <v>1</v>
      </c>
      <c r="C1329">
        <v>25972257</v>
      </c>
      <c r="D1329" t="s">
        <v>8154</v>
      </c>
      <c r="E1329" t="s">
        <v>8155</v>
      </c>
      <c r="F1329" t="s">
        <v>8156</v>
      </c>
      <c r="G1329" t="s">
        <v>8157</v>
      </c>
      <c r="H1329" t="s">
        <v>77</v>
      </c>
      <c r="I1329">
        <v>2015</v>
      </c>
      <c r="J1329" s="1">
        <v>42139</v>
      </c>
      <c r="K1329" t="s">
        <v>8158</v>
      </c>
      <c r="L1329" t="s">
        <v>8159</v>
      </c>
      <c r="M1329" t="s">
        <v>8160</v>
      </c>
    </row>
    <row r="1330" spans="1:13" hidden="1" x14ac:dyDescent="0.6">
      <c r="B1330">
        <v>1</v>
      </c>
      <c r="C1330">
        <v>26390438</v>
      </c>
      <c r="D1330" t="s">
        <v>8189</v>
      </c>
      <c r="E1330" t="s">
        <v>8190</v>
      </c>
      <c r="F1330" t="s">
        <v>8191</v>
      </c>
      <c r="G1330" t="s">
        <v>8192</v>
      </c>
      <c r="H1330" t="s">
        <v>3828</v>
      </c>
      <c r="I1330">
        <v>2015</v>
      </c>
      <c r="J1330" s="1">
        <v>42269</v>
      </c>
      <c r="K1330" t="s">
        <v>8193</v>
      </c>
      <c r="M1330" t="s">
        <v>8194</v>
      </c>
    </row>
    <row r="1331" spans="1:13" hidden="1" x14ac:dyDescent="0.6">
      <c r="B1331">
        <v>1</v>
      </c>
      <c r="C1331">
        <v>25200399</v>
      </c>
      <c r="D1331" t="s">
        <v>8208</v>
      </c>
      <c r="E1331" t="s">
        <v>8209</v>
      </c>
      <c r="F1331" t="s">
        <v>8210</v>
      </c>
      <c r="G1331" t="s">
        <v>8211</v>
      </c>
      <c r="H1331" t="s">
        <v>77</v>
      </c>
      <c r="I1331">
        <v>2015</v>
      </c>
      <c r="J1331" s="1">
        <v>41892</v>
      </c>
      <c r="M1331" t="s">
        <v>8212</v>
      </c>
    </row>
    <row r="1332" spans="1:13" hidden="1" x14ac:dyDescent="0.6">
      <c r="B1332">
        <v>1</v>
      </c>
      <c r="C1332">
        <v>25592123</v>
      </c>
      <c r="D1332" t="s">
        <v>8267</v>
      </c>
      <c r="E1332" t="s">
        <v>8268</v>
      </c>
      <c r="F1332" t="s">
        <v>8269</v>
      </c>
      <c r="G1332" t="s">
        <v>8270</v>
      </c>
      <c r="H1332" t="s">
        <v>615</v>
      </c>
      <c r="I1332">
        <v>2015</v>
      </c>
      <c r="J1332" s="1">
        <v>42021</v>
      </c>
      <c r="K1332" t="s">
        <v>8271</v>
      </c>
      <c r="M1332" t="s">
        <v>8272</v>
      </c>
    </row>
    <row r="1333" spans="1:13" hidden="1" x14ac:dyDescent="0.6">
      <c r="B1333">
        <v>2</v>
      </c>
      <c r="C1333">
        <v>25857680</v>
      </c>
      <c r="D1333" t="s">
        <v>8475</v>
      </c>
      <c r="E1333" t="s">
        <v>8476</v>
      </c>
      <c r="F1333" t="s">
        <v>8477</v>
      </c>
      <c r="G1333" t="s">
        <v>106</v>
      </c>
      <c r="H1333" t="s">
        <v>39</v>
      </c>
      <c r="I1333">
        <v>2015</v>
      </c>
      <c r="J1333" s="1">
        <v>42105</v>
      </c>
      <c r="M1333" t="s">
        <v>8478</v>
      </c>
    </row>
    <row r="1334" spans="1:13" hidden="1" x14ac:dyDescent="0.6">
      <c r="B1334">
        <v>1</v>
      </c>
      <c r="C1334">
        <v>26714483</v>
      </c>
      <c r="D1334" t="s">
        <v>8951</v>
      </c>
      <c r="E1334" t="s">
        <v>8952</v>
      </c>
      <c r="F1334" t="s">
        <v>8953</v>
      </c>
      <c r="G1334" t="s">
        <v>165</v>
      </c>
      <c r="H1334" t="s">
        <v>1704</v>
      </c>
      <c r="I1334">
        <v>2015</v>
      </c>
      <c r="J1334" s="1">
        <v>42369</v>
      </c>
      <c r="K1334" t="s">
        <v>8954</v>
      </c>
      <c r="M1334" t="s">
        <v>8955</v>
      </c>
    </row>
    <row r="1335" spans="1:13" hidden="1" x14ac:dyDescent="0.6">
      <c r="B1335">
        <v>1</v>
      </c>
      <c r="C1335">
        <v>26862094</v>
      </c>
      <c r="D1335" t="s">
        <v>9118</v>
      </c>
      <c r="E1335" t="s">
        <v>9119</v>
      </c>
      <c r="F1335" t="s">
        <v>9120</v>
      </c>
      <c r="G1335" t="s">
        <v>9121</v>
      </c>
      <c r="H1335" t="s">
        <v>800</v>
      </c>
      <c r="I1335">
        <v>2015</v>
      </c>
      <c r="J1335" s="1">
        <v>42411</v>
      </c>
      <c r="K1335" t="s">
        <v>9122</v>
      </c>
      <c r="M1335" t="s">
        <v>9123</v>
      </c>
    </row>
    <row r="1336" spans="1:13" hidden="1" x14ac:dyDescent="0.6">
      <c r="B1336">
        <v>1</v>
      </c>
      <c r="C1336">
        <v>25815614</v>
      </c>
      <c r="D1336" t="s">
        <v>9124</v>
      </c>
      <c r="E1336" t="s">
        <v>9125</v>
      </c>
      <c r="F1336" t="s">
        <v>9126</v>
      </c>
      <c r="G1336" t="s">
        <v>9127</v>
      </c>
      <c r="H1336" t="s">
        <v>7298</v>
      </c>
      <c r="I1336">
        <v>2015</v>
      </c>
      <c r="J1336" s="1">
        <v>42091</v>
      </c>
    </row>
    <row r="1337" spans="1:13" hidden="1" x14ac:dyDescent="0.6">
      <c r="B1337" t="s">
        <v>5278</v>
      </c>
      <c r="C1337">
        <v>26337003</v>
      </c>
      <c r="D1337" t="s">
        <v>9164</v>
      </c>
      <c r="E1337" t="s">
        <v>9165</v>
      </c>
      <c r="F1337" t="s">
        <v>9166</v>
      </c>
      <c r="G1337" t="s">
        <v>9167</v>
      </c>
      <c r="H1337" t="s">
        <v>77</v>
      </c>
      <c r="I1337">
        <v>2015</v>
      </c>
      <c r="J1337" s="1">
        <v>42252</v>
      </c>
      <c r="M1337" t="s">
        <v>9168</v>
      </c>
    </row>
    <row r="1338" spans="1:13" hidden="1" x14ac:dyDescent="0.6">
      <c r="B1338">
        <v>1</v>
      </c>
      <c r="C1338">
        <v>25668709</v>
      </c>
      <c r="D1338" t="s">
        <v>9234</v>
      </c>
      <c r="E1338" t="s">
        <v>9235</v>
      </c>
      <c r="F1338" t="s">
        <v>9236</v>
      </c>
      <c r="G1338" t="s">
        <v>7931</v>
      </c>
      <c r="H1338" t="s">
        <v>126</v>
      </c>
      <c r="I1338">
        <v>2015</v>
      </c>
      <c r="J1338" s="1">
        <v>42046</v>
      </c>
      <c r="M1338" t="s">
        <v>9237</v>
      </c>
    </row>
    <row r="1339" spans="1:13" hidden="1" x14ac:dyDescent="0.6">
      <c r="B1339">
        <v>2</v>
      </c>
      <c r="C1339">
        <v>25640411</v>
      </c>
      <c r="D1339" t="s">
        <v>9317</v>
      </c>
      <c r="E1339" t="s">
        <v>9318</v>
      </c>
      <c r="F1339" t="s">
        <v>9319</v>
      </c>
      <c r="G1339" t="s">
        <v>9320</v>
      </c>
      <c r="H1339" t="s">
        <v>39</v>
      </c>
      <c r="I1339">
        <v>2015</v>
      </c>
      <c r="J1339" s="1">
        <v>42038</v>
      </c>
      <c r="M1339" t="s">
        <v>9321</v>
      </c>
    </row>
    <row r="1340" spans="1:13" hidden="1" x14ac:dyDescent="0.6">
      <c r="B1340" t="s">
        <v>5278</v>
      </c>
      <c r="C1340">
        <v>25655794</v>
      </c>
      <c r="D1340" t="s">
        <v>9342</v>
      </c>
      <c r="E1340" t="s">
        <v>9343</v>
      </c>
      <c r="F1340" t="s">
        <v>9344</v>
      </c>
      <c r="G1340" t="s">
        <v>130</v>
      </c>
      <c r="H1340" t="s">
        <v>228</v>
      </c>
      <c r="I1340">
        <v>2015</v>
      </c>
      <c r="J1340" s="1">
        <v>42042</v>
      </c>
      <c r="K1340" t="s">
        <v>9345</v>
      </c>
      <c r="M1340" t="s">
        <v>9346</v>
      </c>
    </row>
    <row r="1341" spans="1:13" hidden="1" x14ac:dyDescent="0.6">
      <c r="A1341" t="s">
        <v>9474</v>
      </c>
      <c r="B1341" t="s">
        <v>13257</v>
      </c>
      <c r="C1341">
        <v>25687711</v>
      </c>
      <c r="D1341" t="s">
        <v>9475</v>
      </c>
      <c r="E1341" t="s">
        <v>9476</v>
      </c>
      <c r="F1341" t="s">
        <v>9477</v>
      </c>
      <c r="G1341" t="s">
        <v>6055</v>
      </c>
      <c r="H1341" t="s">
        <v>9478</v>
      </c>
      <c r="I1341">
        <v>2015</v>
      </c>
      <c r="J1341" s="1">
        <v>42053</v>
      </c>
      <c r="K1341" t="s">
        <v>9479</v>
      </c>
      <c r="M1341" t="s">
        <v>9480</v>
      </c>
    </row>
    <row r="1342" spans="1:13" hidden="1" x14ac:dyDescent="0.6">
      <c r="B1342">
        <v>2</v>
      </c>
      <c r="C1342">
        <v>25996429</v>
      </c>
      <c r="D1342" t="s">
        <v>9509</v>
      </c>
      <c r="E1342" t="s">
        <v>9510</v>
      </c>
      <c r="F1342" t="s">
        <v>9511</v>
      </c>
      <c r="G1342" t="s">
        <v>8635</v>
      </c>
      <c r="H1342" t="s">
        <v>310</v>
      </c>
      <c r="I1342">
        <v>2015</v>
      </c>
      <c r="J1342" s="1">
        <v>42146</v>
      </c>
      <c r="M1342" t="s">
        <v>9512</v>
      </c>
    </row>
    <row r="1343" spans="1:13" hidden="1" x14ac:dyDescent="0.6">
      <c r="B1343">
        <v>2</v>
      </c>
      <c r="C1343">
        <v>24943714</v>
      </c>
      <c r="D1343" t="s">
        <v>9629</v>
      </c>
      <c r="E1343" t="s">
        <v>9630</v>
      </c>
      <c r="F1343" t="s">
        <v>9631</v>
      </c>
      <c r="G1343" t="s">
        <v>5938</v>
      </c>
      <c r="H1343" t="s">
        <v>9632</v>
      </c>
      <c r="I1343">
        <v>2015</v>
      </c>
      <c r="J1343" s="1">
        <v>41810</v>
      </c>
      <c r="M1343" t="s">
        <v>9633</v>
      </c>
    </row>
    <row r="1344" spans="1:13" hidden="1" x14ac:dyDescent="0.6">
      <c r="B1344">
        <v>2</v>
      </c>
      <c r="C1344">
        <v>26435335</v>
      </c>
      <c r="D1344" t="s">
        <v>9683</v>
      </c>
      <c r="E1344" t="s">
        <v>9684</v>
      </c>
      <c r="F1344" t="s">
        <v>9685</v>
      </c>
      <c r="G1344" t="s">
        <v>9686</v>
      </c>
      <c r="H1344" t="s">
        <v>77</v>
      </c>
      <c r="I1344">
        <v>2015</v>
      </c>
      <c r="J1344" s="1">
        <v>42283</v>
      </c>
      <c r="K1344" t="s">
        <v>9687</v>
      </c>
      <c r="L1344" t="s">
        <v>9688</v>
      </c>
      <c r="M1344" t="s">
        <v>9689</v>
      </c>
    </row>
    <row r="1345" spans="1:13" hidden="1" x14ac:dyDescent="0.6">
      <c r="B1345">
        <v>1</v>
      </c>
      <c r="C1345">
        <v>26079476</v>
      </c>
      <c r="D1345" t="s">
        <v>9705</v>
      </c>
      <c r="E1345" t="s">
        <v>9706</v>
      </c>
      <c r="F1345" t="s">
        <v>9707</v>
      </c>
      <c r="G1345" t="s">
        <v>9708</v>
      </c>
      <c r="H1345" t="s">
        <v>310</v>
      </c>
      <c r="I1345">
        <v>2015</v>
      </c>
      <c r="J1345" s="1">
        <v>42172</v>
      </c>
      <c r="M1345" t="s">
        <v>9709</v>
      </c>
    </row>
    <row r="1346" spans="1:13" hidden="1" x14ac:dyDescent="0.6">
      <c r="B1346">
        <v>2</v>
      </c>
      <c r="C1346">
        <v>26275133</v>
      </c>
      <c r="D1346" t="s">
        <v>9782</v>
      </c>
      <c r="E1346" t="s">
        <v>9783</v>
      </c>
      <c r="F1346" t="s">
        <v>9784</v>
      </c>
      <c r="G1346" t="s">
        <v>9785</v>
      </c>
      <c r="H1346" t="s">
        <v>228</v>
      </c>
      <c r="I1346">
        <v>2015</v>
      </c>
      <c r="J1346" s="1">
        <v>42231</v>
      </c>
      <c r="M1346" t="s">
        <v>9786</v>
      </c>
    </row>
    <row r="1347" spans="1:13" hidden="1" x14ac:dyDescent="0.6">
      <c r="B1347">
        <v>2</v>
      </c>
      <c r="C1347">
        <v>26617902</v>
      </c>
      <c r="D1347" t="s">
        <v>9838</v>
      </c>
      <c r="E1347" t="s">
        <v>9839</v>
      </c>
      <c r="F1347" t="s">
        <v>9840</v>
      </c>
      <c r="G1347" t="s">
        <v>3477</v>
      </c>
      <c r="H1347" t="s">
        <v>9841</v>
      </c>
      <c r="I1347">
        <v>2015</v>
      </c>
      <c r="J1347" s="1">
        <v>42339</v>
      </c>
      <c r="K1347" t="s">
        <v>9842</v>
      </c>
    </row>
    <row r="1348" spans="1:13" hidden="1" x14ac:dyDescent="0.6">
      <c r="B1348">
        <v>1</v>
      </c>
      <c r="C1348">
        <v>25217857</v>
      </c>
      <c r="D1348" t="s">
        <v>9950</v>
      </c>
      <c r="E1348" t="s">
        <v>9951</v>
      </c>
      <c r="F1348" t="s">
        <v>9952</v>
      </c>
      <c r="G1348" t="s">
        <v>9953</v>
      </c>
      <c r="H1348" t="s">
        <v>39</v>
      </c>
      <c r="I1348">
        <v>2015</v>
      </c>
      <c r="J1348" s="1">
        <v>41897</v>
      </c>
      <c r="K1348" t="s">
        <v>9954</v>
      </c>
      <c r="L1348" t="s">
        <v>9955</v>
      </c>
      <c r="M1348" t="s">
        <v>9956</v>
      </c>
    </row>
    <row r="1349" spans="1:13" hidden="1" x14ac:dyDescent="0.6">
      <c r="B1349" t="s">
        <v>5278</v>
      </c>
      <c r="C1349">
        <v>25777307</v>
      </c>
      <c r="D1349" t="s">
        <v>10082</v>
      </c>
      <c r="E1349" t="s">
        <v>10083</v>
      </c>
      <c r="F1349" t="s">
        <v>10084</v>
      </c>
      <c r="G1349" t="s">
        <v>1010</v>
      </c>
      <c r="H1349" t="s">
        <v>155</v>
      </c>
      <c r="I1349">
        <v>2015</v>
      </c>
      <c r="J1349" s="1">
        <v>42081</v>
      </c>
      <c r="K1349" t="s">
        <v>10085</v>
      </c>
      <c r="L1349" t="s">
        <v>10086</v>
      </c>
      <c r="M1349" t="s">
        <v>10087</v>
      </c>
    </row>
    <row r="1350" spans="1:13" hidden="1" x14ac:dyDescent="0.6">
      <c r="B1350">
        <v>1</v>
      </c>
      <c r="C1350">
        <v>25682177</v>
      </c>
      <c r="D1350" t="s">
        <v>10149</v>
      </c>
      <c r="E1350" t="s">
        <v>10150</v>
      </c>
      <c r="F1350" t="s">
        <v>10151</v>
      </c>
      <c r="G1350" t="s">
        <v>10152</v>
      </c>
      <c r="H1350" t="s">
        <v>77</v>
      </c>
      <c r="I1350">
        <v>2015</v>
      </c>
      <c r="J1350" s="1">
        <v>42051</v>
      </c>
      <c r="K1350" t="s">
        <v>10153</v>
      </c>
      <c r="L1350" t="s">
        <v>10154</v>
      </c>
      <c r="M1350" t="s">
        <v>10155</v>
      </c>
    </row>
    <row r="1351" spans="1:13" hidden="1" x14ac:dyDescent="0.6">
      <c r="B1351">
        <v>1</v>
      </c>
      <c r="C1351">
        <v>25497143</v>
      </c>
      <c r="D1351" t="s">
        <v>10339</v>
      </c>
      <c r="E1351" t="s">
        <v>10340</v>
      </c>
      <c r="F1351" t="s">
        <v>10341</v>
      </c>
      <c r="G1351" t="s">
        <v>10342</v>
      </c>
      <c r="H1351" t="s">
        <v>39</v>
      </c>
      <c r="I1351">
        <v>2015</v>
      </c>
      <c r="J1351" s="1">
        <v>41989</v>
      </c>
      <c r="M1351" t="s">
        <v>10343</v>
      </c>
    </row>
    <row r="1352" spans="1:13" hidden="1" x14ac:dyDescent="0.6">
      <c r="B1352">
        <v>1</v>
      </c>
      <c r="C1352">
        <v>25962167</v>
      </c>
      <c r="D1352" t="s">
        <v>10492</v>
      </c>
      <c r="E1352" t="s">
        <v>10493</v>
      </c>
      <c r="F1352" t="s">
        <v>10494</v>
      </c>
      <c r="G1352" t="s">
        <v>9250</v>
      </c>
      <c r="H1352" t="s">
        <v>3828</v>
      </c>
      <c r="I1352">
        <v>2015</v>
      </c>
      <c r="J1352" s="1">
        <v>42136</v>
      </c>
      <c r="K1352" t="s">
        <v>10495</v>
      </c>
      <c r="M1352" t="s">
        <v>10496</v>
      </c>
    </row>
    <row r="1353" spans="1:13" hidden="1" x14ac:dyDescent="0.6">
      <c r="B1353">
        <v>1</v>
      </c>
      <c r="C1353">
        <v>25733493</v>
      </c>
      <c r="D1353" t="s">
        <v>10725</v>
      </c>
      <c r="E1353" t="s">
        <v>10726</v>
      </c>
      <c r="F1353" t="s">
        <v>10727</v>
      </c>
      <c r="G1353" t="s">
        <v>10728</v>
      </c>
      <c r="H1353" t="s">
        <v>1105</v>
      </c>
      <c r="I1353">
        <v>2015</v>
      </c>
      <c r="J1353" s="1">
        <v>42067</v>
      </c>
      <c r="M1353" t="s">
        <v>10729</v>
      </c>
    </row>
    <row r="1354" spans="1:13" hidden="1" x14ac:dyDescent="0.6">
      <c r="B1354">
        <v>1</v>
      </c>
      <c r="C1354">
        <v>26471051</v>
      </c>
      <c r="D1354" t="s">
        <v>10770</v>
      </c>
      <c r="E1354" t="s">
        <v>10771</v>
      </c>
      <c r="F1354" t="s">
        <v>10772</v>
      </c>
      <c r="G1354" t="s">
        <v>10773</v>
      </c>
      <c r="H1354" t="s">
        <v>10774</v>
      </c>
      <c r="I1354">
        <v>2015</v>
      </c>
      <c r="J1354" s="1">
        <v>42294</v>
      </c>
      <c r="M1354" t="s">
        <v>10775</v>
      </c>
    </row>
    <row r="1355" spans="1:13" hidden="1" x14ac:dyDescent="0.6">
      <c r="A1355" t="s">
        <v>5195</v>
      </c>
      <c r="B1355">
        <v>2</v>
      </c>
      <c r="C1355">
        <v>26312598</v>
      </c>
      <c r="D1355" t="s">
        <v>10810</v>
      </c>
      <c r="E1355" t="s">
        <v>10811</v>
      </c>
      <c r="F1355" t="s">
        <v>10812</v>
      </c>
      <c r="G1355" t="s">
        <v>2379</v>
      </c>
      <c r="H1355" t="s">
        <v>5256</v>
      </c>
      <c r="I1355">
        <v>2015</v>
      </c>
      <c r="J1355" s="1">
        <v>42244</v>
      </c>
      <c r="K1355" t="s">
        <v>10813</v>
      </c>
      <c r="L1355" t="s">
        <v>10814</v>
      </c>
      <c r="M1355" t="s">
        <v>10815</v>
      </c>
    </row>
    <row r="1356" spans="1:13" hidden="1" x14ac:dyDescent="0.6">
      <c r="B1356">
        <v>1</v>
      </c>
      <c r="C1356">
        <v>25574786</v>
      </c>
      <c r="D1356" t="s">
        <v>10839</v>
      </c>
      <c r="E1356" t="s">
        <v>10840</v>
      </c>
      <c r="F1356" t="s">
        <v>10841</v>
      </c>
      <c r="G1356" t="s">
        <v>10842</v>
      </c>
      <c r="H1356" t="s">
        <v>310</v>
      </c>
      <c r="I1356">
        <v>2015</v>
      </c>
      <c r="J1356" s="1">
        <v>42014</v>
      </c>
      <c r="M1356" t="s">
        <v>10843</v>
      </c>
    </row>
    <row r="1357" spans="1:13" hidden="1" x14ac:dyDescent="0.6">
      <c r="A1357" t="s">
        <v>13261</v>
      </c>
      <c r="B1357" t="s">
        <v>13257</v>
      </c>
      <c r="C1357">
        <v>26447482</v>
      </c>
      <c r="D1357" t="s">
        <v>10870</v>
      </c>
      <c r="E1357" t="s">
        <v>10871</v>
      </c>
      <c r="F1357" t="s">
        <v>10872</v>
      </c>
      <c r="G1357" t="s">
        <v>8292</v>
      </c>
      <c r="H1357" t="s">
        <v>5256</v>
      </c>
      <c r="I1357">
        <v>2015</v>
      </c>
      <c r="J1357" s="1">
        <v>42286</v>
      </c>
      <c r="K1357" t="s">
        <v>10873</v>
      </c>
      <c r="L1357" t="s">
        <v>10874</v>
      </c>
      <c r="M1357" t="s">
        <v>10875</v>
      </c>
    </row>
    <row r="1358" spans="1:13" hidden="1" x14ac:dyDescent="0.6">
      <c r="B1358">
        <v>2</v>
      </c>
      <c r="C1358">
        <v>26066600</v>
      </c>
      <c r="D1358" t="s">
        <v>10886</v>
      </c>
      <c r="E1358" t="s">
        <v>10887</v>
      </c>
      <c r="F1358" t="s">
        <v>10888</v>
      </c>
      <c r="G1358" t="s">
        <v>10889</v>
      </c>
      <c r="H1358" t="s">
        <v>228</v>
      </c>
      <c r="I1358">
        <v>2015</v>
      </c>
      <c r="J1358" s="1">
        <v>42168</v>
      </c>
      <c r="M1358" t="s">
        <v>10890</v>
      </c>
    </row>
    <row r="1359" spans="1:13" hidden="1" x14ac:dyDescent="0.6">
      <c r="A1359" t="s">
        <v>10897</v>
      </c>
      <c r="B1359" t="s">
        <v>5291</v>
      </c>
      <c r="C1359">
        <v>27139360</v>
      </c>
      <c r="D1359" t="s">
        <v>10898</v>
      </c>
      <c r="E1359" t="s">
        <v>10899</v>
      </c>
      <c r="F1359" t="s">
        <v>10900</v>
      </c>
      <c r="G1359" t="s">
        <v>10901</v>
      </c>
      <c r="H1359" t="s">
        <v>10902</v>
      </c>
      <c r="I1359">
        <v>2015</v>
      </c>
      <c r="J1359" s="1">
        <v>42494</v>
      </c>
    </row>
    <row r="1360" spans="1:13" hidden="1" x14ac:dyDescent="0.6">
      <c r="B1360">
        <v>1</v>
      </c>
      <c r="C1360">
        <v>26114482</v>
      </c>
      <c r="D1360" t="s">
        <v>10928</v>
      </c>
      <c r="E1360" t="s">
        <v>10929</v>
      </c>
      <c r="F1360" t="s">
        <v>10930</v>
      </c>
      <c r="G1360" t="s">
        <v>10931</v>
      </c>
      <c r="H1360" t="s">
        <v>228</v>
      </c>
      <c r="I1360">
        <v>2015</v>
      </c>
      <c r="J1360" s="1">
        <v>42182</v>
      </c>
      <c r="M1360" t="s">
        <v>10932</v>
      </c>
    </row>
    <row r="1361" spans="2:13" hidden="1" x14ac:dyDescent="0.6">
      <c r="B1361">
        <v>1</v>
      </c>
      <c r="C1361">
        <v>25633305</v>
      </c>
      <c r="D1361" t="s">
        <v>11061</v>
      </c>
      <c r="E1361" t="s">
        <v>11062</v>
      </c>
      <c r="F1361" t="s">
        <v>11063</v>
      </c>
      <c r="G1361" t="s">
        <v>11064</v>
      </c>
      <c r="H1361" t="s">
        <v>580</v>
      </c>
      <c r="I1361">
        <v>2015</v>
      </c>
      <c r="J1361" s="1">
        <v>42035</v>
      </c>
      <c r="M1361" t="s">
        <v>11065</v>
      </c>
    </row>
    <row r="1362" spans="2:13" hidden="1" x14ac:dyDescent="0.6">
      <c r="B1362">
        <v>2</v>
      </c>
      <c r="C1362">
        <v>25972258</v>
      </c>
      <c r="D1362" t="s">
        <v>11151</v>
      </c>
      <c r="E1362" t="s">
        <v>11152</v>
      </c>
      <c r="F1362" t="s">
        <v>11153</v>
      </c>
      <c r="G1362" t="s">
        <v>9435</v>
      </c>
      <c r="H1362" t="s">
        <v>77</v>
      </c>
      <c r="I1362">
        <v>2015</v>
      </c>
      <c r="J1362" s="1">
        <v>42139</v>
      </c>
      <c r="M1362" t="s">
        <v>11154</v>
      </c>
    </row>
    <row r="1363" spans="2:13" hidden="1" x14ac:dyDescent="0.6">
      <c r="B1363">
        <v>1</v>
      </c>
      <c r="C1363">
        <v>25402348</v>
      </c>
      <c r="D1363" t="s">
        <v>11268</v>
      </c>
      <c r="E1363" t="s">
        <v>11269</v>
      </c>
      <c r="F1363" t="s">
        <v>11270</v>
      </c>
      <c r="G1363" t="s">
        <v>423</v>
      </c>
      <c r="H1363" t="s">
        <v>83</v>
      </c>
      <c r="I1363">
        <v>2015</v>
      </c>
      <c r="J1363" s="1">
        <v>41961</v>
      </c>
      <c r="M1363" t="s">
        <v>11271</v>
      </c>
    </row>
    <row r="1364" spans="2:13" hidden="1" x14ac:dyDescent="0.6">
      <c r="B1364">
        <v>1</v>
      </c>
      <c r="C1364">
        <v>26265643</v>
      </c>
      <c r="D1364" t="s">
        <v>11316</v>
      </c>
      <c r="E1364" t="s">
        <v>11317</v>
      </c>
      <c r="F1364" t="s">
        <v>11318</v>
      </c>
      <c r="G1364" t="s">
        <v>6790</v>
      </c>
      <c r="H1364" t="s">
        <v>800</v>
      </c>
      <c r="I1364">
        <v>2015</v>
      </c>
      <c r="J1364" s="1">
        <v>42229</v>
      </c>
      <c r="K1364" t="s">
        <v>11319</v>
      </c>
      <c r="M1364" t="s">
        <v>11320</v>
      </c>
    </row>
    <row r="1365" spans="2:13" hidden="1" x14ac:dyDescent="0.6">
      <c r="B1365">
        <v>1</v>
      </c>
      <c r="C1365">
        <v>25077529</v>
      </c>
      <c r="D1365" t="s">
        <v>11471</v>
      </c>
      <c r="E1365" t="s">
        <v>11472</v>
      </c>
      <c r="F1365" t="s">
        <v>11473</v>
      </c>
      <c r="G1365" t="s">
        <v>11474</v>
      </c>
      <c r="H1365" t="s">
        <v>310</v>
      </c>
      <c r="I1365">
        <v>2015</v>
      </c>
      <c r="J1365" s="1">
        <v>41852</v>
      </c>
      <c r="K1365" t="s">
        <v>11475</v>
      </c>
      <c r="L1365" t="s">
        <v>11476</v>
      </c>
      <c r="M1365" t="s">
        <v>11477</v>
      </c>
    </row>
    <row r="1366" spans="2:13" hidden="1" x14ac:dyDescent="0.6">
      <c r="B1366">
        <v>1</v>
      </c>
      <c r="C1366">
        <v>26271842</v>
      </c>
      <c r="D1366" t="s">
        <v>11556</v>
      </c>
      <c r="E1366" t="s">
        <v>11557</v>
      </c>
      <c r="F1366" t="s">
        <v>11558</v>
      </c>
      <c r="G1366" t="s">
        <v>8932</v>
      </c>
      <c r="H1366" t="s">
        <v>77</v>
      </c>
      <c r="I1366">
        <v>2015</v>
      </c>
      <c r="J1366" s="1">
        <v>42231</v>
      </c>
      <c r="M1366" t="s">
        <v>11559</v>
      </c>
    </row>
    <row r="1367" spans="2:13" hidden="1" x14ac:dyDescent="0.6">
      <c r="B1367">
        <v>1</v>
      </c>
      <c r="C1367">
        <v>26394133</v>
      </c>
      <c r="D1367" t="s">
        <v>11590</v>
      </c>
      <c r="E1367" t="s">
        <v>11591</v>
      </c>
      <c r="F1367" t="s">
        <v>11592</v>
      </c>
      <c r="G1367" t="s">
        <v>11593</v>
      </c>
      <c r="H1367" t="s">
        <v>580</v>
      </c>
      <c r="I1367">
        <v>2015</v>
      </c>
      <c r="J1367" s="1">
        <v>42270</v>
      </c>
      <c r="M1367" t="s">
        <v>11594</v>
      </c>
    </row>
    <row r="1368" spans="2:13" hidden="1" x14ac:dyDescent="0.6">
      <c r="B1368">
        <v>2</v>
      </c>
      <c r="C1368">
        <v>24717068</v>
      </c>
      <c r="D1368" t="s">
        <v>11595</v>
      </c>
      <c r="E1368" t="s">
        <v>11596</v>
      </c>
      <c r="F1368" t="s">
        <v>11597</v>
      </c>
      <c r="G1368" t="s">
        <v>5353</v>
      </c>
      <c r="H1368" t="s">
        <v>11598</v>
      </c>
      <c r="I1368">
        <v>2015</v>
      </c>
      <c r="J1368" s="1">
        <v>41740</v>
      </c>
      <c r="M1368" t="s">
        <v>11599</v>
      </c>
    </row>
    <row r="1369" spans="2:13" hidden="1" x14ac:dyDescent="0.6">
      <c r="B1369">
        <v>1</v>
      </c>
      <c r="C1369">
        <v>25542520</v>
      </c>
      <c r="D1369" t="s">
        <v>11675</v>
      </c>
      <c r="E1369" t="s">
        <v>11676</v>
      </c>
      <c r="F1369" t="s">
        <v>11677</v>
      </c>
      <c r="G1369" t="s">
        <v>7419</v>
      </c>
      <c r="H1369" t="s">
        <v>77</v>
      </c>
      <c r="I1369">
        <v>2015</v>
      </c>
      <c r="J1369" s="1">
        <v>42001</v>
      </c>
      <c r="K1369" t="s">
        <v>11678</v>
      </c>
      <c r="L1369" t="s">
        <v>11679</v>
      </c>
      <c r="M1369" t="s">
        <v>11680</v>
      </c>
    </row>
    <row r="1370" spans="2:13" hidden="1" x14ac:dyDescent="0.6">
      <c r="B1370" t="s">
        <v>5962</v>
      </c>
      <c r="C1370">
        <v>25208857</v>
      </c>
      <c r="D1370" t="s">
        <v>11790</v>
      </c>
      <c r="E1370" t="s">
        <v>11791</v>
      </c>
      <c r="F1370" t="s">
        <v>11792</v>
      </c>
      <c r="G1370" t="s">
        <v>11793</v>
      </c>
      <c r="H1370" t="s">
        <v>77</v>
      </c>
      <c r="I1370">
        <v>2015</v>
      </c>
      <c r="J1370" s="1">
        <v>41894</v>
      </c>
      <c r="M1370" t="s">
        <v>11794</v>
      </c>
    </row>
    <row r="1371" spans="2:13" hidden="1" x14ac:dyDescent="0.6">
      <c r="B1371">
        <v>1</v>
      </c>
      <c r="C1371">
        <v>25444351</v>
      </c>
      <c r="D1371" t="s">
        <v>11818</v>
      </c>
      <c r="E1371" t="s">
        <v>11819</v>
      </c>
      <c r="F1371" t="s">
        <v>11820</v>
      </c>
      <c r="G1371" t="s">
        <v>11821</v>
      </c>
      <c r="H1371" t="s">
        <v>77</v>
      </c>
      <c r="I1371">
        <v>2015</v>
      </c>
      <c r="J1371" s="1">
        <v>41976</v>
      </c>
      <c r="M1371" t="s">
        <v>11822</v>
      </c>
    </row>
    <row r="1372" spans="2:13" hidden="1" x14ac:dyDescent="0.6">
      <c r="B1372">
        <v>1</v>
      </c>
      <c r="C1372">
        <v>26154559</v>
      </c>
      <c r="D1372" t="s">
        <v>11929</v>
      </c>
      <c r="E1372" t="s">
        <v>11930</v>
      </c>
      <c r="F1372" t="s">
        <v>11931</v>
      </c>
      <c r="G1372" t="s">
        <v>11932</v>
      </c>
      <c r="H1372" t="s">
        <v>83</v>
      </c>
      <c r="I1372">
        <v>2015</v>
      </c>
      <c r="J1372" s="1">
        <v>42194</v>
      </c>
      <c r="K1372" t="s">
        <v>11933</v>
      </c>
      <c r="M1372" t="s">
        <v>11934</v>
      </c>
    </row>
    <row r="1373" spans="2:13" hidden="1" x14ac:dyDescent="0.6">
      <c r="B1373">
        <v>1</v>
      </c>
      <c r="C1373">
        <v>25581639</v>
      </c>
      <c r="D1373" t="s">
        <v>12014</v>
      </c>
      <c r="E1373" t="s">
        <v>12015</v>
      </c>
      <c r="F1373" t="s">
        <v>12016</v>
      </c>
      <c r="G1373" t="s">
        <v>12017</v>
      </c>
      <c r="H1373" t="s">
        <v>83</v>
      </c>
      <c r="I1373">
        <v>2015</v>
      </c>
      <c r="J1373" s="1">
        <v>42017</v>
      </c>
      <c r="M1373" t="s">
        <v>12018</v>
      </c>
    </row>
    <row r="1374" spans="2:13" hidden="1" x14ac:dyDescent="0.6">
      <c r="B1374">
        <v>1</v>
      </c>
      <c r="C1374">
        <v>25563763</v>
      </c>
      <c r="D1374" t="s">
        <v>12058</v>
      </c>
      <c r="E1374" t="s">
        <v>12059</v>
      </c>
      <c r="F1374" t="s">
        <v>12060</v>
      </c>
      <c r="G1374" t="s">
        <v>12061</v>
      </c>
      <c r="H1374" t="s">
        <v>171</v>
      </c>
      <c r="I1374">
        <v>2015</v>
      </c>
      <c r="J1374" s="1">
        <v>42012</v>
      </c>
      <c r="M1374" t="s">
        <v>12062</v>
      </c>
    </row>
    <row r="1375" spans="2:13" hidden="1" x14ac:dyDescent="0.6">
      <c r="B1375">
        <v>1</v>
      </c>
      <c r="C1375">
        <v>26542071</v>
      </c>
      <c r="D1375" t="s">
        <v>12148</v>
      </c>
      <c r="E1375" t="s">
        <v>12149</v>
      </c>
      <c r="F1375" t="s">
        <v>12150</v>
      </c>
      <c r="G1375" t="s">
        <v>9785</v>
      </c>
      <c r="H1375" t="s">
        <v>5359</v>
      </c>
      <c r="I1375">
        <v>2015</v>
      </c>
      <c r="J1375" s="1">
        <v>42315</v>
      </c>
      <c r="K1375" t="s">
        <v>12151</v>
      </c>
      <c r="M1375" t="s">
        <v>12152</v>
      </c>
    </row>
    <row r="1376" spans="2:13" hidden="1" x14ac:dyDescent="0.6">
      <c r="B1376">
        <v>2</v>
      </c>
      <c r="C1376">
        <v>26652071</v>
      </c>
      <c r="D1376" t="s">
        <v>12162</v>
      </c>
      <c r="E1376" t="s">
        <v>12163</v>
      </c>
      <c r="F1376" t="s">
        <v>12164</v>
      </c>
      <c r="G1376" t="s">
        <v>12165</v>
      </c>
      <c r="H1376" t="s">
        <v>12166</v>
      </c>
      <c r="I1376">
        <v>2015</v>
      </c>
      <c r="J1376" s="1">
        <v>42353</v>
      </c>
      <c r="K1376" t="s">
        <v>12167</v>
      </c>
      <c r="M1376" t="s">
        <v>12168</v>
      </c>
    </row>
    <row r="1377" spans="2:13" hidden="1" x14ac:dyDescent="0.6">
      <c r="B1377">
        <v>1</v>
      </c>
      <c r="C1377">
        <v>25996426</v>
      </c>
      <c r="D1377" t="s">
        <v>12297</v>
      </c>
      <c r="E1377" t="s">
        <v>12298</v>
      </c>
      <c r="F1377" t="s">
        <v>12299</v>
      </c>
      <c r="G1377" t="s">
        <v>12300</v>
      </c>
      <c r="H1377" t="s">
        <v>310</v>
      </c>
      <c r="I1377">
        <v>2015</v>
      </c>
      <c r="J1377" s="1">
        <v>42146</v>
      </c>
      <c r="M1377" t="s">
        <v>12301</v>
      </c>
    </row>
    <row r="1378" spans="2:13" hidden="1" x14ac:dyDescent="0.6">
      <c r="B1378">
        <v>1</v>
      </c>
      <c r="C1378">
        <v>25884411</v>
      </c>
      <c r="D1378" t="s">
        <v>12325</v>
      </c>
      <c r="E1378" t="s">
        <v>12326</v>
      </c>
      <c r="F1378" t="s">
        <v>12327</v>
      </c>
      <c r="G1378" t="s">
        <v>9250</v>
      </c>
      <c r="H1378" t="s">
        <v>1704</v>
      </c>
      <c r="I1378">
        <v>2015</v>
      </c>
      <c r="J1378" s="1">
        <v>42112</v>
      </c>
      <c r="K1378" t="s">
        <v>12328</v>
      </c>
      <c r="M1378" t="s">
        <v>12329</v>
      </c>
    </row>
    <row r="1379" spans="2:13" hidden="1" x14ac:dyDescent="0.6">
      <c r="B1379">
        <v>1</v>
      </c>
      <c r="C1379">
        <v>26035396</v>
      </c>
      <c r="D1379" t="s">
        <v>12359</v>
      </c>
      <c r="E1379" t="s">
        <v>12360</v>
      </c>
      <c r="F1379" t="s">
        <v>12361</v>
      </c>
      <c r="G1379" t="s">
        <v>12362</v>
      </c>
      <c r="H1379" t="s">
        <v>310</v>
      </c>
      <c r="I1379">
        <v>2015</v>
      </c>
      <c r="J1379" s="1">
        <v>42158</v>
      </c>
      <c r="M1379" t="s">
        <v>12363</v>
      </c>
    </row>
    <row r="1380" spans="2:13" hidden="1" x14ac:dyDescent="0.6">
      <c r="B1380">
        <v>1</v>
      </c>
      <c r="C1380">
        <v>25391986</v>
      </c>
      <c r="D1380" t="s">
        <v>12443</v>
      </c>
      <c r="E1380" t="s">
        <v>12444</v>
      </c>
      <c r="F1380" t="s">
        <v>12445</v>
      </c>
      <c r="G1380" t="s">
        <v>12446</v>
      </c>
      <c r="H1380" t="s">
        <v>1203</v>
      </c>
      <c r="I1380">
        <v>2015</v>
      </c>
      <c r="J1380" s="1">
        <v>41957</v>
      </c>
      <c r="M1380" t="s">
        <v>12447</v>
      </c>
    </row>
    <row r="1381" spans="2:13" hidden="1" x14ac:dyDescent="0.6">
      <c r="B1381">
        <v>1</v>
      </c>
      <c r="C1381">
        <v>25545485</v>
      </c>
      <c r="D1381" t="s">
        <v>12473</v>
      </c>
      <c r="E1381" t="s">
        <v>12474</v>
      </c>
      <c r="F1381" t="s">
        <v>12475</v>
      </c>
      <c r="G1381" t="s">
        <v>4801</v>
      </c>
      <c r="H1381" t="s">
        <v>310</v>
      </c>
      <c r="I1381">
        <v>2015</v>
      </c>
      <c r="J1381" s="1">
        <v>42003</v>
      </c>
      <c r="K1381" t="s">
        <v>12476</v>
      </c>
      <c r="L1381" t="s">
        <v>12477</v>
      </c>
      <c r="M1381" t="s">
        <v>12478</v>
      </c>
    </row>
    <row r="1382" spans="2:13" hidden="1" x14ac:dyDescent="0.6">
      <c r="B1382">
        <v>2</v>
      </c>
      <c r="C1382">
        <v>25629512</v>
      </c>
      <c r="D1382" t="s">
        <v>12547</v>
      </c>
      <c r="E1382" t="s">
        <v>12548</v>
      </c>
      <c r="F1382" t="s">
        <v>12549</v>
      </c>
      <c r="G1382" t="s">
        <v>12550</v>
      </c>
      <c r="H1382" t="s">
        <v>12551</v>
      </c>
      <c r="I1382">
        <v>2015</v>
      </c>
      <c r="J1382" s="1">
        <v>42033</v>
      </c>
      <c r="K1382" t="s">
        <v>12552</v>
      </c>
      <c r="M1382" t="s">
        <v>12553</v>
      </c>
    </row>
    <row r="1383" spans="2:13" hidden="1" x14ac:dyDescent="0.6">
      <c r="B1383">
        <v>1</v>
      </c>
      <c r="C1383">
        <v>25307130</v>
      </c>
      <c r="D1383" t="s">
        <v>12615</v>
      </c>
      <c r="E1383" t="s">
        <v>12616</v>
      </c>
      <c r="F1383" t="s">
        <v>12617</v>
      </c>
      <c r="G1383" t="s">
        <v>12618</v>
      </c>
      <c r="H1383" t="s">
        <v>77</v>
      </c>
      <c r="I1383">
        <v>2015</v>
      </c>
      <c r="J1383" s="1">
        <v>41926</v>
      </c>
      <c r="K1383" t="s">
        <v>12619</v>
      </c>
      <c r="L1383" t="s">
        <v>12620</v>
      </c>
      <c r="M1383" t="s">
        <v>12621</v>
      </c>
    </row>
    <row r="1384" spans="2:13" hidden="1" x14ac:dyDescent="0.6">
      <c r="B1384">
        <v>1</v>
      </c>
      <c r="C1384">
        <v>26218915</v>
      </c>
      <c r="D1384" t="s">
        <v>12669</v>
      </c>
      <c r="E1384" t="s">
        <v>12670</v>
      </c>
      <c r="F1384" t="s">
        <v>12671</v>
      </c>
      <c r="G1384" t="s">
        <v>8635</v>
      </c>
      <c r="H1384" t="s">
        <v>228</v>
      </c>
      <c r="I1384">
        <v>2015</v>
      </c>
      <c r="J1384" s="1">
        <v>42214</v>
      </c>
      <c r="M1384" t="s">
        <v>12672</v>
      </c>
    </row>
    <row r="1385" spans="2:13" hidden="1" x14ac:dyDescent="0.6">
      <c r="B1385">
        <v>1</v>
      </c>
      <c r="C1385">
        <v>25277302</v>
      </c>
      <c r="D1385" t="s">
        <v>12703</v>
      </c>
      <c r="E1385" t="s">
        <v>12704</v>
      </c>
      <c r="F1385" t="s">
        <v>12705</v>
      </c>
      <c r="G1385" t="s">
        <v>12706</v>
      </c>
      <c r="H1385" t="s">
        <v>615</v>
      </c>
      <c r="I1385">
        <v>2015</v>
      </c>
      <c r="J1385" s="1">
        <v>41916</v>
      </c>
      <c r="K1385" t="s">
        <v>12707</v>
      </c>
      <c r="M1385" t="s">
        <v>12708</v>
      </c>
    </row>
    <row r="1386" spans="2:13" hidden="1" x14ac:dyDescent="0.6">
      <c r="B1386">
        <v>1</v>
      </c>
      <c r="C1386">
        <v>26038338</v>
      </c>
      <c r="D1386" t="s">
        <v>12725</v>
      </c>
      <c r="E1386" t="s">
        <v>12726</v>
      </c>
      <c r="F1386" t="s">
        <v>12727</v>
      </c>
      <c r="G1386" t="s">
        <v>12728</v>
      </c>
      <c r="H1386" t="s">
        <v>77</v>
      </c>
      <c r="I1386">
        <v>2015</v>
      </c>
      <c r="J1386" s="1">
        <v>42159</v>
      </c>
      <c r="M1386" t="s">
        <v>12729</v>
      </c>
    </row>
    <row r="1387" spans="2:13" hidden="1" x14ac:dyDescent="0.6">
      <c r="B1387">
        <v>1</v>
      </c>
      <c r="C1387">
        <v>25447115</v>
      </c>
      <c r="D1387" t="s">
        <v>12821</v>
      </c>
      <c r="E1387" t="s">
        <v>12822</v>
      </c>
      <c r="F1387" t="s">
        <v>12823</v>
      </c>
      <c r="G1387" t="s">
        <v>9618</v>
      </c>
      <c r="H1387" t="s">
        <v>39</v>
      </c>
      <c r="I1387">
        <v>2015</v>
      </c>
      <c r="J1387" s="1">
        <v>41976</v>
      </c>
      <c r="M1387" t="s">
        <v>12824</v>
      </c>
    </row>
    <row r="1388" spans="2:13" hidden="1" x14ac:dyDescent="0.6">
      <c r="B1388">
        <v>1</v>
      </c>
      <c r="C1388">
        <v>25600198</v>
      </c>
      <c r="D1388" t="s">
        <v>12914</v>
      </c>
      <c r="E1388" t="s">
        <v>12915</v>
      </c>
      <c r="F1388" t="s">
        <v>12916</v>
      </c>
      <c r="G1388" t="s">
        <v>12917</v>
      </c>
      <c r="H1388" t="s">
        <v>77</v>
      </c>
      <c r="I1388">
        <v>2015</v>
      </c>
      <c r="J1388" s="1">
        <v>42025</v>
      </c>
      <c r="K1388" t="s">
        <v>12918</v>
      </c>
      <c r="L1388" t="s">
        <v>12919</v>
      </c>
      <c r="M1388" t="s">
        <v>12920</v>
      </c>
    </row>
    <row r="1389" spans="2:13" hidden="1" x14ac:dyDescent="0.6">
      <c r="B1389">
        <v>1</v>
      </c>
      <c r="C1389">
        <v>25719986</v>
      </c>
      <c r="D1389" t="s">
        <v>12930</v>
      </c>
      <c r="E1389" t="s">
        <v>12931</v>
      </c>
      <c r="F1389" t="s">
        <v>12932</v>
      </c>
      <c r="G1389" t="s">
        <v>12933</v>
      </c>
      <c r="H1389" t="s">
        <v>310</v>
      </c>
      <c r="I1389">
        <v>2015</v>
      </c>
      <c r="J1389" s="1">
        <v>42062</v>
      </c>
      <c r="M1389" t="s">
        <v>12934</v>
      </c>
    </row>
    <row r="1390" spans="2:13" hidden="1" x14ac:dyDescent="0.6">
      <c r="B1390">
        <v>1</v>
      </c>
      <c r="C1390">
        <v>26222106</v>
      </c>
      <c r="D1390" t="s">
        <v>12935</v>
      </c>
      <c r="E1390" t="s">
        <v>12936</v>
      </c>
      <c r="F1390" t="s">
        <v>12937</v>
      </c>
      <c r="G1390" t="s">
        <v>12938</v>
      </c>
      <c r="H1390" t="s">
        <v>570</v>
      </c>
      <c r="I1390">
        <v>2015</v>
      </c>
      <c r="J1390" s="1">
        <v>42215</v>
      </c>
      <c r="M1390" t="s">
        <v>12939</v>
      </c>
    </row>
    <row r="1391" spans="2:13" hidden="1" x14ac:dyDescent="0.6">
      <c r="B1391">
        <v>1</v>
      </c>
      <c r="C1391">
        <v>25714534</v>
      </c>
      <c r="D1391" t="s">
        <v>12981</v>
      </c>
      <c r="E1391" t="s">
        <v>12982</v>
      </c>
      <c r="F1391" t="s">
        <v>12983</v>
      </c>
      <c r="G1391" t="s">
        <v>12984</v>
      </c>
      <c r="H1391" t="s">
        <v>570</v>
      </c>
      <c r="I1391">
        <v>2015</v>
      </c>
      <c r="J1391" s="1">
        <v>42061</v>
      </c>
      <c r="M1391" t="s">
        <v>12985</v>
      </c>
    </row>
    <row r="1392" spans="2:13" hidden="1" x14ac:dyDescent="0.6">
      <c r="B1392">
        <v>1</v>
      </c>
      <c r="C1392">
        <v>25650712</v>
      </c>
      <c r="D1392" t="s">
        <v>13085</v>
      </c>
      <c r="E1392" t="s">
        <v>13086</v>
      </c>
      <c r="F1392" t="s">
        <v>13087</v>
      </c>
      <c r="G1392" t="s">
        <v>13088</v>
      </c>
      <c r="H1392" t="s">
        <v>310</v>
      </c>
      <c r="I1392">
        <v>2015</v>
      </c>
      <c r="J1392" s="1">
        <v>42040</v>
      </c>
      <c r="M1392" t="s">
        <v>13089</v>
      </c>
    </row>
    <row r="1393" spans="2:13" hidden="1" x14ac:dyDescent="0.6">
      <c r="B1393">
        <v>1</v>
      </c>
      <c r="C1393">
        <v>25394166</v>
      </c>
      <c r="D1393" t="s">
        <v>13107</v>
      </c>
      <c r="E1393" t="s">
        <v>13108</v>
      </c>
      <c r="F1393" t="s">
        <v>13109</v>
      </c>
      <c r="G1393" t="s">
        <v>3178</v>
      </c>
      <c r="H1393" t="s">
        <v>310</v>
      </c>
      <c r="I1393">
        <v>2015</v>
      </c>
      <c r="J1393" s="1">
        <v>41957</v>
      </c>
      <c r="M1393" t="s">
        <v>13110</v>
      </c>
    </row>
    <row r="1394" spans="2:13" hidden="1" x14ac:dyDescent="0.6">
      <c r="B1394" t="s">
        <v>5291</v>
      </c>
      <c r="C1394">
        <v>26787681</v>
      </c>
      <c r="D1394" t="s">
        <v>5292</v>
      </c>
      <c r="E1394" t="s">
        <v>5293</v>
      </c>
      <c r="F1394" t="s">
        <v>5294</v>
      </c>
      <c r="G1394" t="s">
        <v>5295</v>
      </c>
      <c r="H1394" t="s">
        <v>171</v>
      </c>
      <c r="I1394">
        <v>2016</v>
      </c>
      <c r="J1394" s="1">
        <v>42390</v>
      </c>
      <c r="M1394" t="s">
        <v>5296</v>
      </c>
    </row>
    <row r="1395" spans="2:13" hidden="1" x14ac:dyDescent="0.6">
      <c r="B1395" t="s">
        <v>5272</v>
      </c>
      <c r="C1395">
        <v>27031332</v>
      </c>
      <c r="D1395" t="s">
        <v>5318</v>
      </c>
      <c r="E1395" t="s">
        <v>5319</v>
      </c>
      <c r="F1395" t="s">
        <v>5320</v>
      </c>
      <c r="G1395" t="s">
        <v>5321</v>
      </c>
      <c r="H1395" t="s">
        <v>5256</v>
      </c>
      <c r="I1395">
        <v>2016</v>
      </c>
      <c r="J1395" s="1">
        <v>42461</v>
      </c>
      <c r="M1395" t="s">
        <v>5322</v>
      </c>
    </row>
    <row r="1396" spans="2:13" hidden="1" x14ac:dyDescent="0.6">
      <c r="B1396">
        <v>2</v>
      </c>
      <c r="C1396">
        <v>26508081</v>
      </c>
      <c r="D1396" t="s">
        <v>5345</v>
      </c>
      <c r="E1396" t="s">
        <v>5346</v>
      </c>
      <c r="F1396" t="s">
        <v>5347</v>
      </c>
      <c r="G1396" t="s">
        <v>4445</v>
      </c>
      <c r="H1396" t="s">
        <v>5348</v>
      </c>
      <c r="I1396">
        <v>2016</v>
      </c>
      <c r="J1396" s="1">
        <v>42306</v>
      </c>
      <c r="M1396" t="s">
        <v>5349</v>
      </c>
    </row>
    <row r="1397" spans="2:13" hidden="1" x14ac:dyDescent="0.6">
      <c r="B1397">
        <v>1</v>
      </c>
      <c r="C1397">
        <v>26504178</v>
      </c>
      <c r="D1397" t="s">
        <v>5367</v>
      </c>
      <c r="E1397" t="s">
        <v>5368</v>
      </c>
      <c r="F1397" t="s">
        <v>5369</v>
      </c>
      <c r="G1397" t="s">
        <v>5370</v>
      </c>
      <c r="H1397" t="s">
        <v>171</v>
      </c>
      <c r="I1397">
        <v>2016</v>
      </c>
      <c r="J1397" s="1">
        <v>42305</v>
      </c>
      <c r="M1397" t="s">
        <v>5371</v>
      </c>
    </row>
    <row r="1398" spans="2:13" hidden="1" x14ac:dyDescent="0.6">
      <c r="B1398">
        <v>1</v>
      </c>
      <c r="C1398">
        <v>26350997</v>
      </c>
      <c r="D1398" t="s">
        <v>5388</v>
      </c>
      <c r="E1398" t="s">
        <v>5389</v>
      </c>
      <c r="F1398" t="s">
        <v>5390</v>
      </c>
      <c r="G1398" t="s">
        <v>5391</v>
      </c>
      <c r="H1398" t="s">
        <v>143</v>
      </c>
      <c r="I1398">
        <v>2016</v>
      </c>
      <c r="J1398" s="1">
        <v>42257</v>
      </c>
      <c r="M1398" t="s">
        <v>5392</v>
      </c>
    </row>
    <row r="1399" spans="2:13" hidden="1" x14ac:dyDescent="0.6">
      <c r="B1399">
        <v>2</v>
      </c>
      <c r="C1399">
        <v>26432929</v>
      </c>
      <c r="D1399" t="s">
        <v>5432</v>
      </c>
      <c r="E1399" t="s">
        <v>5433</v>
      </c>
      <c r="F1399" t="s">
        <v>5434</v>
      </c>
      <c r="G1399" t="s">
        <v>5435</v>
      </c>
      <c r="H1399" t="s">
        <v>39</v>
      </c>
      <c r="I1399">
        <v>2016</v>
      </c>
      <c r="J1399" s="1">
        <v>42281</v>
      </c>
      <c r="M1399" t="s">
        <v>5436</v>
      </c>
    </row>
    <row r="1400" spans="2:13" hidden="1" x14ac:dyDescent="0.6">
      <c r="B1400">
        <v>2</v>
      </c>
      <c r="C1400">
        <v>27541733</v>
      </c>
      <c r="D1400" t="s">
        <v>5437</v>
      </c>
      <c r="E1400" t="s">
        <v>5438</v>
      </c>
      <c r="F1400" t="s">
        <v>5439</v>
      </c>
      <c r="G1400" t="s">
        <v>5386</v>
      </c>
      <c r="H1400" t="s">
        <v>126</v>
      </c>
      <c r="I1400">
        <v>2016</v>
      </c>
      <c r="J1400" s="1">
        <v>42602</v>
      </c>
      <c r="M1400" t="s">
        <v>5440</v>
      </c>
    </row>
    <row r="1401" spans="2:13" hidden="1" x14ac:dyDescent="0.6">
      <c r="B1401">
        <v>1</v>
      </c>
      <c r="C1401">
        <v>27657855</v>
      </c>
      <c r="D1401" t="s">
        <v>5446</v>
      </c>
      <c r="E1401" t="s">
        <v>5447</v>
      </c>
      <c r="F1401" t="s">
        <v>5448</v>
      </c>
      <c r="G1401" t="s">
        <v>130</v>
      </c>
      <c r="H1401" t="s">
        <v>5256</v>
      </c>
      <c r="I1401">
        <v>2016</v>
      </c>
      <c r="J1401" s="1">
        <v>42636</v>
      </c>
      <c r="K1401" t="s">
        <v>5449</v>
      </c>
      <c r="L1401" t="s">
        <v>5450</v>
      </c>
      <c r="M1401" t="s">
        <v>5451</v>
      </c>
    </row>
    <row r="1402" spans="2:13" hidden="1" x14ac:dyDescent="0.6">
      <c r="B1402" t="s">
        <v>5291</v>
      </c>
      <c r="C1402">
        <v>25388812</v>
      </c>
      <c r="D1402" t="s">
        <v>5488</v>
      </c>
      <c r="E1402" t="s">
        <v>5489</v>
      </c>
      <c r="F1402" t="s">
        <v>5490</v>
      </c>
      <c r="G1402" t="s">
        <v>5491</v>
      </c>
      <c r="H1402" t="s">
        <v>5492</v>
      </c>
      <c r="I1402">
        <v>2016</v>
      </c>
      <c r="J1402" s="1">
        <v>41956</v>
      </c>
      <c r="M1402" t="s">
        <v>5493</v>
      </c>
    </row>
    <row r="1403" spans="2:13" hidden="1" x14ac:dyDescent="0.6">
      <c r="B1403">
        <v>2</v>
      </c>
      <c r="C1403">
        <v>27170480</v>
      </c>
      <c r="D1403" t="s">
        <v>5599</v>
      </c>
      <c r="E1403" t="s">
        <v>5600</v>
      </c>
      <c r="F1403" t="s">
        <v>5601</v>
      </c>
      <c r="G1403" t="s">
        <v>5602</v>
      </c>
      <c r="H1403" t="s">
        <v>1582</v>
      </c>
      <c r="I1403">
        <v>2016</v>
      </c>
      <c r="J1403" s="1">
        <v>42503</v>
      </c>
      <c r="M1403" t="s">
        <v>5603</v>
      </c>
    </row>
    <row r="1404" spans="2:13" hidden="1" x14ac:dyDescent="0.6">
      <c r="B1404">
        <v>1</v>
      </c>
      <c r="C1404">
        <v>27905330</v>
      </c>
      <c r="D1404" t="s">
        <v>5669</v>
      </c>
      <c r="E1404" t="s">
        <v>5670</v>
      </c>
      <c r="F1404" t="s">
        <v>5671</v>
      </c>
      <c r="G1404" t="s">
        <v>5672</v>
      </c>
      <c r="H1404" t="s">
        <v>800</v>
      </c>
      <c r="I1404">
        <v>2016</v>
      </c>
      <c r="J1404" s="1">
        <v>42706</v>
      </c>
      <c r="K1404" t="s">
        <v>5673</v>
      </c>
      <c r="M1404" t="s">
        <v>5674</v>
      </c>
    </row>
    <row r="1405" spans="2:13" hidden="1" x14ac:dyDescent="0.6">
      <c r="B1405">
        <v>1</v>
      </c>
      <c r="C1405">
        <v>27456843</v>
      </c>
      <c r="D1405" t="s">
        <v>5697</v>
      </c>
      <c r="E1405" t="s">
        <v>5698</v>
      </c>
      <c r="F1405" t="s">
        <v>5699</v>
      </c>
      <c r="G1405" t="s">
        <v>5700</v>
      </c>
      <c r="H1405" t="s">
        <v>1105</v>
      </c>
      <c r="I1405">
        <v>2016</v>
      </c>
      <c r="J1405" s="1">
        <v>42578</v>
      </c>
      <c r="M1405" t="s">
        <v>5701</v>
      </c>
    </row>
    <row r="1406" spans="2:13" hidden="1" x14ac:dyDescent="0.6">
      <c r="B1406" t="s">
        <v>5278</v>
      </c>
      <c r="C1406">
        <v>27215597</v>
      </c>
      <c r="D1406" t="s">
        <v>5715</v>
      </c>
      <c r="E1406" t="s">
        <v>5716</v>
      </c>
      <c r="F1406" t="s">
        <v>5717</v>
      </c>
      <c r="G1406" t="s">
        <v>5718</v>
      </c>
      <c r="H1406" t="s">
        <v>5719</v>
      </c>
      <c r="I1406">
        <v>2016</v>
      </c>
      <c r="J1406" s="1">
        <v>42515</v>
      </c>
      <c r="K1406" t="s">
        <v>5720</v>
      </c>
      <c r="M1406" t="s">
        <v>5721</v>
      </c>
    </row>
    <row r="1407" spans="2:13" hidden="1" x14ac:dyDescent="0.6">
      <c r="B1407">
        <v>2</v>
      </c>
      <c r="C1407">
        <v>27879656</v>
      </c>
      <c r="D1407" t="s">
        <v>5767</v>
      </c>
      <c r="E1407" t="s">
        <v>5768</v>
      </c>
      <c r="F1407" t="s">
        <v>5769</v>
      </c>
      <c r="G1407" t="s">
        <v>5770</v>
      </c>
      <c r="H1407" t="s">
        <v>5539</v>
      </c>
      <c r="I1407">
        <v>2016</v>
      </c>
      <c r="J1407" s="1">
        <v>42698</v>
      </c>
      <c r="K1407" t="s">
        <v>5771</v>
      </c>
      <c r="M1407" t="s">
        <v>5772</v>
      </c>
    </row>
    <row r="1408" spans="2:13" hidden="1" x14ac:dyDescent="0.6">
      <c r="B1408">
        <v>1</v>
      </c>
      <c r="C1408">
        <v>26950426</v>
      </c>
      <c r="D1408" t="s">
        <v>5918</v>
      </c>
      <c r="E1408" t="s">
        <v>5919</v>
      </c>
      <c r="F1408" t="s">
        <v>5920</v>
      </c>
      <c r="G1408" t="s">
        <v>5921</v>
      </c>
      <c r="H1408" t="s">
        <v>155</v>
      </c>
      <c r="I1408">
        <v>2016</v>
      </c>
      <c r="J1408" s="1">
        <v>42437</v>
      </c>
      <c r="M1408" t="s">
        <v>5922</v>
      </c>
    </row>
    <row r="1409" spans="1:13" hidden="1" x14ac:dyDescent="0.6">
      <c r="A1409" t="s">
        <v>5377</v>
      </c>
      <c r="B1409" t="s">
        <v>13257</v>
      </c>
      <c r="C1409">
        <v>27716857</v>
      </c>
      <c r="D1409" t="s">
        <v>5935</v>
      </c>
      <c r="E1409" t="s">
        <v>5936</v>
      </c>
      <c r="F1409" t="s">
        <v>5937</v>
      </c>
      <c r="G1409" t="s">
        <v>5938</v>
      </c>
      <c r="H1409" t="s">
        <v>228</v>
      </c>
      <c r="I1409">
        <v>2016</v>
      </c>
      <c r="J1409" s="1">
        <v>42651</v>
      </c>
      <c r="M1409" t="s">
        <v>5939</v>
      </c>
    </row>
    <row r="1410" spans="1:13" hidden="1" x14ac:dyDescent="0.6">
      <c r="B1410">
        <v>1</v>
      </c>
      <c r="C1410">
        <v>26090899</v>
      </c>
      <c r="D1410" t="s">
        <v>6079</v>
      </c>
      <c r="E1410" t="s">
        <v>6080</v>
      </c>
      <c r="F1410" t="s">
        <v>6081</v>
      </c>
      <c r="G1410" t="s">
        <v>6082</v>
      </c>
      <c r="H1410" t="s">
        <v>310</v>
      </c>
      <c r="I1410">
        <v>2016</v>
      </c>
      <c r="J1410" s="1">
        <v>42175</v>
      </c>
      <c r="M1410" t="s">
        <v>6083</v>
      </c>
    </row>
    <row r="1411" spans="1:13" hidden="1" x14ac:dyDescent="0.6">
      <c r="A1411" t="s">
        <v>5062</v>
      </c>
      <c r="B1411" t="s">
        <v>13257</v>
      </c>
      <c r="C1411">
        <v>27768796</v>
      </c>
      <c r="D1411" t="s">
        <v>6124</v>
      </c>
      <c r="E1411" t="s">
        <v>6125</v>
      </c>
      <c r="F1411" t="s">
        <v>6126</v>
      </c>
      <c r="G1411" t="s">
        <v>6127</v>
      </c>
      <c r="H1411" t="s">
        <v>228</v>
      </c>
      <c r="I1411">
        <v>2016</v>
      </c>
      <c r="J1411" s="1">
        <v>42665</v>
      </c>
      <c r="M1411" t="s">
        <v>6128</v>
      </c>
    </row>
    <row r="1412" spans="1:13" hidden="1" x14ac:dyDescent="0.6">
      <c r="B1412">
        <v>1</v>
      </c>
      <c r="C1412">
        <v>26428606</v>
      </c>
      <c r="D1412" t="s">
        <v>6151</v>
      </c>
      <c r="E1412" t="s">
        <v>6152</v>
      </c>
      <c r="F1412" t="s">
        <v>6153</v>
      </c>
      <c r="G1412" t="s">
        <v>6154</v>
      </c>
      <c r="H1412" t="s">
        <v>310</v>
      </c>
      <c r="I1412">
        <v>2016</v>
      </c>
      <c r="J1412" s="1">
        <v>42280</v>
      </c>
      <c r="M1412" t="s">
        <v>6155</v>
      </c>
    </row>
    <row r="1413" spans="1:13" hidden="1" x14ac:dyDescent="0.6">
      <c r="A1413" t="s">
        <v>13274</v>
      </c>
      <c r="B1413" t="s">
        <v>13257</v>
      </c>
      <c r="C1413">
        <v>26914445</v>
      </c>
      <c r="D1413" t="s">
        <v>6227</v>
      </c>
      <c r="E1413" t="s">
        <v>6228</v>
      </c>
      <c r="F1413" t="s">
        <v>6229</v>
      </c>
      <c r="G1413" t="s">
        <v>6230</v>
      </c>
      <c r="H1413" t="s">
        <v>5407</v>
      </c>
      <c r="I1413">
        <v>2016</v>
      </c>
      <c r="J1413" s="1">
        <v>42426</v>
      </c>
      <c r="M1413" t="s">
        <v>6231</v>
      </c>
    </row>
    <row r="1414" spans="1:13" x14ac:dyDescent="0.6">
      <c r="A1414" t="s">
        <v>13248</v>
      </c>
      <c r="B1414">
        <v>4</v>
      </c>
      <c r="C1414" s="2">
        <v>27410056</v>
      </c>
      <c r="D1414" t="s">
        <v>6232</v>
      </c>
      <c r="E1414" t="s">
        <v>6233</v>
      </c>
      <c r="F1414" t="s">
        <v>6234</v>
      </c>
      <c r="G1414" t="s">
        <v>6235</v>
      </c>
      <c r="H1414" t="s">
        <v>1535</v>
      </c>
      <c r="I1414">
        <v>2016</v>
      </c>
      <c r="J1414" s="1">
        <v>42565</v>
      </c>
      <c r="M1414" t="s">
        <v>6236</v>
      </c>
    </row>
    <row r="1415" spans="1:13" hidden="1" x14ac:dyDescent="0.6">
      <c r="B1415">
        <v>1</v>
      </c>
      <c r="C1415">
        <v>26918864</v>
      </c>
      <c r="D1415" t="s">
        <v>6722</v>
      </c>
      <c r="E1415" t="s">
        <v>6723</v>
      </c>
      <c r="F1415" t="s">
        <v>6724</v>
      </c>
      <c r="G1415" t="s">
        <v>6725</v>
      </c>
      <c r="H1415" t="s">
        <v>3828</v>
      </c>
      <c r="I1415">
        <v>2016</v>
      </c>
      <c r="J1415" s="1">
        <v>42427</v>
      </c>
      <c r="K1415" t="s">
        <v>6726</v>
      </c>
      <c r="M1415" t="s">
        <v>6727</v>
      </c>
    </row>
    <row r="1416" spans="1:13" hidden="1" x14ac:dyDescent="0.6">
      <c r="B1416">
        <v>1</v>
      </c>
      <c r="C1416">
        <v>27340738</v>
      </c>
      <c r="D1416" t="s">
        <v>6787</v>
      </c>
      <c r="E1416" t="s">
        <v>6788</v>
      </c>
      <c r="F1416" t="s">
        <v>6789</v>
      </c>
      <c r="G1416" t="s">
        <v>6790</v>
      </c>
      <c r="H1416" t="s">
        <v>155</v>
      </c>
      <c r="I1416">
        <v>2016</v>
      </c>
      <c r="J1416" s="1">
        <v>42546</v>
      </c>
      <c r="M1416" t="s">
        <v>6791</v>
      </c>
    </row>
    <row r="1417" spans="1:13" x14ac:dyDescent="0.6">
      <c r="A1417" t="s">
        <v>5209</v>
      </c>
      <c r="B1417" t="s">
        <v>13263</v>
      </c>
      <c r="C1417" s="2">
        <v>26896123</v>
      </c>
      <c r="D1417" t="s">
        <v>6824</v>
      </c>
      <c r="E1417" t="s">
        <v>6825</v>
      </c>
      <c r="F1417" t="s">
        <v>6826</v>
      </c>
      <c r="G1417" t="s">
        <v>6557</v>
      </c>
      <c r="H1417" t="s">
        <v>77</v>
      </c>
      <c r="I1417">
        <v>2016</v>
      </c>
      <c r="J1417" s="1">
        <v>42421</v>
      </c>
      <c r="K1417" t="s">
        <v>6827</v>
      </c>
      <c r="L1417" t="s">
        <v>6828</v>
      </c>
      <c r="M1417" t="s">
        <v>6829</v>
      </c>
    </row>
    <row r="1418" spans="1:13" hidden="1" x14ac:dyDescent="0.6">
      <c r="B1418">
        <v>1</v>
      </c>
      <c r="C1418">
        <v>27159771</v>
      </c>
      <c r="D1418" t="s">
        <v>7052</v>
      </c>
      <c r="E1418" t="s">
        <v>7053</v>
      </c>
      <c r="F1418" t="s">
        <v>7054</v>
      </c>
      <c r="G1418" t="s">
        <v>7055</v>
      </c>
      <c r="H1418" t="s">
        <v>187</v>
      </c>
      <c r="I1418">
        <v>2016</v>
      </c>
      <c r="J1418" s="1">
        <v>42500</v>
      </c>
      <c r="K1418" t="s">
        <v>7056</v>
      </c>
      <c r="L1418" t="s">
        <v>7057</v>
      </c>
      <c r="M1418" t="s">
        <v>7058</v>
      </c>
    </row>
    <row r="1419" spans="1:13" x14ac:dyDescent="0.6">
      <c r="A1419" t="s">
        <v>6444</v>
      </c>
      <c r="B1419">
        <v>4</v>
      </c>
      <c r="C1419" s="2">
        <v>26806024</v>
      </c>
      <c r="D1419" t="s">
        <v>7150</v>
      </c>
      <c r="E1419" t="s">
        <v>7151</v>
      </c>
      <c r="F1419" t="s">
        <v>7152</v>
      </c>
      <c r="G1419" t="s">
        <v>6448</v>
      </c>
      <c r="H1419" t="s">
        <v>83</v>
      </c>
      <c r="I1419">
        <v>2016</v>
      </c>
      <c r="J1419" s="1">
        <v>42395</v>
      </c>
      <c r="M1419" t="s">
        <v>7153</v>
      </c>
    </row>
    <row r="1420" spans="1:13" hidden="1" x14ac:dyDescent="0.6">
      <c r="B1420">
        <v>1</v>
      </c>
      <c r="C1420">
        <v>27258093</v>
      </c>
      <c r="D1420" t="s">
        <v>7182</v>
      </c>
      <c r="E1420" t="s">
        <v>7183</v>
      </c>
      <c r="F1420" t="s">
        <v>7184</v>
      </c>
      <c r="G1420" t="s">
        <v>7035</v>
      </c>
      <c r="H1420" t="s">
        <v>3828</v>
      </c>
      <c r="I1420">
        <v>2016</v>
      </c>
      <c r="J1420" s="1">
        <v>42525</v>
      </c>
      <c r="K1420" t="s">
        <v>7185</v>
      </c>
      <c r="M1420" t="s">
        <v>7186</v>
      </c>
    </row>
    <row r="1421" spans="1:13" hidden="1" x14ac:dyDescent="0.6">
      <c r="B1421">
        <v>1</v>
      </c>
      <c r="C1421">
        <v>27926751</v>
      </c>
      <c r="D1421" t="s">
        <v>7209</v>
      </c>
      <c r="E1421" t="s">
        <v>7210</v>
      </c>
      <c r="F1421" t="s">
        <v>7211</v>
      </c>
      <c r="G1421" t="s">
        <v>7212</v>
      </c>
      <c r="H1421" t="s">
        <v>228</v>
      </c>
      <c r="I1421">
        <v>2016</v>
      </c>
      <c r="J1421" s="1">
        <v>42712</v>
      </c>
      <c r="M1421" t="s">
        <v>7213</v>
      </c>
    </row>
    <row r="1422" spans="1:13" hidden="1" x14ac:dyDescent="0.6">
      <c r="B1422">
        <v>1</v>
      </c>
      <c r="C1422">
        <v>26614632</v>
      </c>
      <c r="D1422" t="s">
        <v>7412</v>
      </c>
      <c r="E1422" t="s">
        <v>7413</v>
      </c>
      <c r="F1422" t="s">
        <v>7414</v>
      </c>
      <c r="G1422" t="s">
        <v>6880</v>
      </c>
      <c r="H1422" t="s">
        <v>171</v>
      </c>
      <c r="I1422">
        <v>2016</v>
      </c>
      <c r="J1422" s="1">
        <v>42337</v>
      </c>
      <c r="M1422" t="s">
        <v>7415</v>
      </c>
    </row>
    <row r="1423" spans="1:13" hidden="1" x14ac:dyDescent="0.6">
      <c r="A1423" t="s">
        <v>7508</v>
      </c>
      <c r="B1423" t="s">
        <v>5170</v>
      </c>
      <c r="C1423">
        <v>26666641</v>
      </c>
      <c r="D1423" t="s">
        <v>7509</v>
      </c>
      <c r="E1423" t="s">
        <v>7510</v>
      </c>
      <c r="F1423" t="s">
        <v>7511</v>
      </c>
      <c r="G1423" t="s">
        <v>423</v>
      </c>
      <c r="H1423" t="s">
        <v>1535</v>
      </c>
      <c r="I1423">
        <v>2016</v>
      </c>
      <c r="J1423" s="1">
        <v>42354</v>
      </c>
      <c r="M1423" t="s">
        <v>7512</v>
      </c>
    </row>
    <row r="1424" spans="1:13" hidden="1" x14ac:dyDescent="0.6">
      <c r="B1424">
        <v>1</v>
      </c>
      <c r="C1424">
        <v>26875000</v>
      </c>
      <c r="D1424" t="s">
        <v>7559</v>
      </c>
      <c r="E1424" t="s">
        <v>7560</v>
      </c>
      <c r="F1424" t="s">
        <v>7561</v>
      </c>
      <c r="G1424" t="s">
        <v>7562</v>
      </c>
      <c r="H1424" t="s">
        <v>77</v>
      </c>
      <c r="I1424">
        <v>2016</v>
      </c>
      <c r="J1424" s="1">
        <v>42415</v>
      </c>
      <c r="K1424" t="s">
        <v>7563</v>
      </c>
      <c r="L1424" t="s">
        <v>7564</v>
      </c>
      <c r="M1424" t="s">
        <v>7565</v>
      </c>
    </row>
    <row r="1425" spans="1:13" x14ac:dyDescent="0.6">
      <c r="A1425" t="s">
        <v>7618</v>
      </c>
      <c r="B1425">
        <v>4</v>
      </c>
      <c r="C1425" s="2">
        <v>26915746</v>
      </c>
      <c r="D1425" t="s">
        <v>7619</v>
      </c>
      <c r="E1425" t="s">
        <v>7620</v>
      </c>
      <c r="F1425" t="s">
        <v>7621</v>
      </c>
      <c r="G1425" t="s">
        <v>4309</v>
      </c>
      <c r="H1425" t="s">
        <v>615</v>
      </c>
      <c r="I1425">
        <v>2016</v>
      </c>
      <c r="J1425" s="1">
        <v>42427</v>
      </c>
      <c r="K1425" t="s">
        <v>7622</v>
      </c>
      <c r="M1425" t="s">
        <v>7623</v>
      </c>
    </row>
    <row r="1426" spans="1:13" hidden="1" x14ac:dyDescent="0.6">
      <c r="B1426">
        <v>1</v>
      </c>
      <c r="C1426">
        <v>26906160</v>
      </c>
      <c r="D1426" t="s">
        <v>7630</v>
      </c>
      <c r="E1426" t="s">
        <v>7631</v>
      </c>
      <c r="F1426" t="s">
        <v>7632</v>
      </c>
      <c r="G1426" t="s">
        <v>7633</v>
      </c>
      <c r="H1426" t="s">
        <v>228</v>
      </c>
      <c r="I1426">
        <v>2016</v>
      </c>
      <c r="J1426" s="1">
        <v>42425</v>
      </c>
      <c r="K1426" t="s">
        <v>7634</v>
      </c>
      <c r="M1426" t="s">
        <v>7635</v>
      </c>
    </row>
    <row r="1427" spans="1:13" hidden="1" x14ac:dyDescent="0.6">
      <c r="B1427">
        <v>1</v>
      </c>
      <c r="C1427">
        <v>27040149</v>
      </c>
      <c r="D1427" t="s">
        <v>7671</v>
      </c>
      <c r="E1427" t="s">
        <v>7672</v>
      </c>
      <c r="F1427" t="s">
        <v>7673</v>
      </c>
      <c r="G1427" t="s">
        <v>7674</v>
      </c>
      <c r="H1427" t="s">
        <v>77</v>
      </c>
      <c r="I1427">
        <v>2016</v>
      </c>
      <c r="J1427" s="1">
        <v>42465</v>
      </c>
      <c r="K1427" t="s">
        <v>7675</v>
      </c>
      <c r="L1427" t="s">
        <v>7676</v>
      </c>
      <c r="M1427" t="s">
        <v>7677</v>
      </c>
    </row>
    <row r="1428" spans="1:13" hidden="1" x14ac:dyDescent="0.6">
      <c r="B1428">
        <v>1</v>
      </c>
      <c r="C1428">
        <v>28027551</v>
      </c>
      <c r="D1428" t="s">
        <v>7685</v>
      </c>
      <c r="E1428" t="s">
        <v>7686</v>
      </c>
      <c r="F1428" t="s">
        <v>7687</v>
      </c>
      <c r="G1428" t="s">
        <v>7688</v>
      </c>
      <c r="H1428" t="s">
        <v>6587</v>
      </c>
      <c r="I1428">
        <v>2016</v>
      </c>
      <c r="J1428" s="1">
        <v>42732</v>
      </c>
    </row>
    <row r="1429" spans="1:13" hidden="1" x14ac:dyDescent="0.6">
      <c r="B1429">
        <v>1</v>
      </c>
      <c r="C1429">
        <v>26965529</v>
      </c>
      <c r="D1429" t="s">
        <v>7694</v>
      </c>
      <c r="E1429" t="s">
        <v>7695</v>
      </c>
      <c r="F1429" t="s">
        <v>7696</v>
      </c>
      <c r="G1429" t="s">
        <v>330</v>
      </c>
      <c r="H1429" t="s">
        <v>77</v>
      </c>
      <c r="I1429">
        <v>2016</v>
      </c>
      <c r="J1429" s="1">
        <v>42441</v>
      </c>
      <c r="M1429" t="s">
        <v>7697</v>
      </c>
    </row>
    <row r="1430" spans="1:13" x14ac:dyDescent="0.6">
      <c r="A1430" t="s">
        <v>7780</v>
      </c>
      <c r="B1430">
        <v>4</v>
      </c>
      <c r="C1430" s="2">
        <v>27893849</v>
      </c>
      <c r="D1430" t="s">
        <v>7781</v>
      </c>
      <c r="E1430" t="s">
        <v>7782</v>
      </c>
      <c r="F1430" t="s">
        <v>7783</v>
      </c>
      <c r="G1430" t="s">
        <v>5386</v>
      </c>
      <c r="H1430" t="s">
        <v>3828</v>
      </c>
      <c r="I1430">
        <v>2016</v>
      </c>
      <c r="J1430" s="1">
        <v>42703</v>
      </c>
      <c r="K1430" t="s">
        <v>7784</v>
      </c>
      <c r="M1430" t="s">
        <v>7785</v>
      </c>
    </row>
    <row r="1431" spans="1:13" hidden="1" x14ac:dyDescent="0.6">
      <c r="B1431">
        <v>1</v>
      </c>
      <c r="C1431">
        <v>27378016</v>
      </c>
      <c r="D1431" t="s">
        <v>7796</v>
      </c>
      <c r="E1431" t="s">
        <v>7797</v>
      </c>
      <c r="F1431" t="s">
        <v>7798</v>
      </c>
      <c r="G1431" t="s">
        <v>513</v>
      </c>
      <c r="H1431" t="s">
        <v>77</v>
      </c>
      <c r="I1431">
        <v>2016</v>
      </c>
      <c r="J1431" s="1">
        <v>42557</v>
      </c>
      <c r="M1431" t="s">
        <v>7799</v>
      </c>
    </row>
    <row r="1432" spans="1:13" hidden="1" x14ac:dyDescent="0.6">
      <c r="B1432">
        <v>1</v>
      </c>
      <c r="C1432">
        <v>27454304</v>
      </c>
      <c r="D1432" t="s">
        <v>7928</v>
      </c>
      <c r="E1432" t="s">
        <v>7929</v>
      </c>
      <c r="F1432" t="s">
        <v>7930</v>
      </c>
      <c r="G1432" t="s">
        <v>7931</v>
      </c>
      <c r="H1432" t="s">
        <v>137</v>
      </c>
      <c r="I1432">
        <v>2016</v>
      </c>
      <c r="J1432" s="1">
        <v>42577</v>
      </c>
      <c r="M1432" t="s">
        <v>7932</v>
      </c>
    </row>
    <row r="1433" spans="1:13" hidden="1" x14ac:dyDescent="0.6">
      <c r="B1433">
        <v>1</v>
      </c>
      <c r="C1433">
        <v>26840157</v>
      </c>
      <c r="D1433" t="s">
        <v>7948</v>
      </c>
      <c r="E1433" t="s">
        <v>7949</v>
      </c>
      <c r="F1433" t="s">
        <v>7950</v>
      </c>
      <c r="G1433" t="s">
        <v>7951</v>
      </c>
      <c r="H1433" t="s">
        <v>570</v>
      </c>
      <c r="I1433">
        <v>2016</v>
      </c>
      <c r="J1433" s="1">
        <v>42404</v>
      </c>
      <c r="M1433" t="s">
        <v>7952</v>
      </c>
    </row>
    <row r="1434" spans="1:13" hidden="1" x14ac:dyDescent="0.6">
      <c r="B1434">
        <v>1</v>
      </c>
      <c r="C1434">
        <v>26681391</v>
      </c>
      <c r="D1434" t="s">
        <v>7992</v>
      </c>
      <c r="E1434" t="s">
        <v>7993</v>
      </c>
      <c r="F1434" t="s">
        <v>7994</v>
      </c>
      <c r="G1434" t="s">
        <v>2035</v>
      </c>
      <c r="H1434" t="s">
        <v>77</v>
      </c>
      <c r="I1434">
        <v>2016</v>
      </c>
      <c r="J1434" s="1">
        <v>42357</v>
      </c>
      <c r="M1434" t="s">
        <v>7995</v>
      </c>
    </row>
    <row r="1435" spans="1:13" hidden="1" x14ac:dyDescent="0.6">
      <c r="B1435">
        <v>1</v>
      </c>
      <c r="C1435">
        <v>29045093</v>
      </c>
      <c r="D1435" t="s">
        <v>8051</v>
      </c>
      <c r="E1435" t="s">
        <v>8052</v>
      </c>
      <c r="F1435" t="s">
        <v>8053</v>
      </c>
      <c r="G1435" t="s">
        <v>8054</v>
      </c>
      <c r="H1435" t="s">
        <v>8055</v>
      </c>
      <c r="I1435">
        <v>2016</v>
      </c>
      <c r="J1435" s="1">
        <v>43027</v>
      </c>
      <c r="M1435" t="s">
        <v>8056</v>
      </c>
    </row>
    <row r="1436" spans="1:13" hidden="1" x14ac:dyDescent="0.6">
      <c r="B1436">
        <v>2</v>
      </c>
      <c r="C1436">
        <v>26871899</v>
      </c>
      <c r="D1436" t="s">
        <v>8374</v>
      </c>
      <c r="E1436" t="s">
        <v>8375</v>
      </c>
      <c r="F1436" t="s">
        <v>8376</v>
      </c>
      <c r="G1436" t="s">
        <v>8377</v>
      </c>
      <c r="H1436" t="s">
        <v>1535</v>
      </c>
      <c r="I1436">
        <v>2016</v>
      </c>
      <c r="J1436" s="1">
        <v>42413</v>
      </c>
      <c r="K1436" t="s">
        <v>8378</v>
      </c>
      <c r="L1436" t="s">
        <v>8379</v>
      </c>
      <c r="M1436" t="s">
        <v>8380</v>
      </c>
    </row>
    <row r="1437" spans="1:13" hidden="1" x14ac:dyDescent="0.6">
      <c r="B1437">
        <v>1</v>
      </c>
      <c r="C1437">
        <v>27272633</v>
      </c>
      <c r="D1437" t="s">
        <v>8471</v>
      </c>
      <c r="E1437" t="s">
        <v>8472</v>
      </c>
      <c r="F1437" t="s">
        <v>8473</v>
      </c>
      <c r="G1437" t="s">
        <v>4433</v>
      </c>
      <c r="H1437" t="s">
        <v>126</v>
      </c>
      <c r="I1437">
        <v>2016</v>
      </c>
      <c r="J1437" s="1">
        <v>42530</v>
      </c>
      <c r="M1437" t="s">
        <v>8474</v>
      </c>
    </row>
    <row r="1438" spans="1:13" hidden="1" x14ac:dyDescent="0.6">
      <c r="B1438">
        <v>2</v>
      </c>
      <c r="C1438">
        <v>27116511</v>
      </c>
      <c r="D1438" t="s">
        <v>8495</v>
      </c>
      <c r="E1438" t="s">
        <v>3306</v>
      </c>
      <c r="F1438" t="s">
        <v>8496</v>
      </c>
      <c r="G1438" t="s">
        <v>2580</v>
      </c>
      <c r="H1438" t="s">
        <v>137</v>
      </c>
      <c r="I1438">
        <v>2016</v>
      </c>
      <c r="J1438" s="1">
        <v>42487</v>
      </c>
      <c r="M1438" t="s">
        <v>8497</v>
      </c>
    </row>
    <row r="1439" spans="1:13" hidden="1" x14ac:dyDescent="0.6">
      <c r="B1439">
        <v>1</v>
      </c>
      <c r="C1439">
        <v>26522707</v>
      </c>
      <c r="D1439" t="s">
        <v>8504</v>
      </c>
      <c r="E1439" t="s">
        <v>8505</v>
      </c>
      <c r="F1439" t="s">
        <v>8506</v>
      </c>
      <c r="G1439" t="s">
        <v>8349</v>
      </c>
      <c r="H1439" t="s">
        <v>77</v>
      </c>
      <c r="I1439">
        <v>2016</v>
      </c>
      <c r="J1439" s="1">
        <v>42311</v>
      </c>
      <c r="K1439" t="s">
        <v>8507</v>
      </c>
      <c r="L1439" t="s">
        <v>8508</v>
      </c>
      <c r="M1439" t="s">
        <v>8509</v>
      </c>
    </row>
    <row r="1440" spans="1:13" hidden="1" x14ac:dyDescent="0.6">
      <c r="B1440">
        <v>2</v>
      </c>
      <c r="C1440">
        <v>27459452</v>
      </c>
      <c r="D1440" t="s">
        <v>8572</v>
      </c>
      <c r="E1440" t="s">
        <v>8573</v>
      </c>
      <c r="F1440" t="s">
        <v>8574</v>
      </c>
      <c r="G1440" t="s">
        <v>8575</v>
      </c>
      <c r="H1440" t="s">
        <v>3291</v>
      </c>
      <c r="I1440">
        <v>2016</v>
      </c>
      <c r="J1440" s="1">
        <v>42578</v>
      </c>
      <c r="K1440" t="s">
        <v>8576</v>
      </c>
      <c r="M1440" t="s">
        <v>8577</v>
      </c>
    </row>
    <row r="1441" spans="1:13" hidden="1" x14ac:dyDescent="0.6">
      <c r="B1441">
        <v>1</v>
      </c>
      <c r="C1441">
        <v>27521170</v>
      </c>
      <c r="D1441" t="s">
        <v>8599</v>
      </c>
      <c r="E1441" t="s">
        <v>8600</v>
      </c>
      <c r="F1441" t="s">
        <v>8601</v>
      </c>
      <c r="G1441" t="s">
        <v>8602</v>
      </c>
      <c r="H1441" t="s">
        <v>77</v>
      </c>
      <c r="I1441">
        <v>2016</v>
      </c>
      <c r="J1441" s="1">
        <v>42596</v>
      </c>
      <c r="M1441" t="s">
        <v>8603</v>
      </c>
    </row>
    <row r="1442" spans="1:13" hidden="1" x14ac:dyDescent="0.6">
      <c r="B1442">
        <v>1</v>
      </c>
      <c r="C1442">
        <v>27832277</v>
      </c>
      <c r="D1442" t="s">
        <v>8777</v>
      </c>
      <c r="E1442" t="s">
        <v>8778</v>
      </c>
      <c r="F1442" t="s">
        <v>8779</v>
      </c>
      <c r="G1442" t="s">
        <v>8780</v>
      </c>
      <c r="H1442" t="s">
        <v>228</v>
      </c>
      <c r="I1442">
        <v>2016</v>
      </c>
      <c r="J1442" s="1">
        <v>42685</v>
      </c>
      <c r="K1442" t="s">
        <v>8781</v>
      </c>
      <c r="M1442" t="s">
        <v>8782</v>
      </c>
    </row>
    <row r="1443" spans="1:13" hidden="1" x14ac:dyDescent="0.6">
      <c r="B1443">
        <v>1</v>
      </c>
      <c r="C1443">
        <v>26333112</v>
      </c>
      <c r="D1443" t="s">
        <v>8879</v>
      </c>
      <c r="E1443" t="s">
        <v>8880</v>
      </c>
      <c r="F1443" t="s">
        <v>8881</v>
      </c>
      <c r="G1443" t="s">
        <v>186</v>
      </c>
      <c r="H1443" t="s">
        <v>2146</v>
      </c>
      <c r="I1443">
        <v>2016</v>
      </c>
      <c r="J1443" s="1">
        <v>42250</v>
      </c>
      <c r="M1443" t="s">
        <v>8882</v>
      </c>
    </row>
    <row r="1444" spans="1:13" hidden="1" x14ac:dyDescent="0.6">
      <c r="B1444">
        <v>1</v>
      </c>
      <c r="C1444">
        <v>27074381</v>
      </c>
      <c r="D1444" t="s">
        <v>9055</v>
      </c>
      <c r="E1444" t="s">
        <v>9056</v>
      </c>
      <c r="F1444" t="s">
        <v>9057</v>
      </c>
      <c r="G1444" t="s">
        <v>8349</v>
      </c>
      <c r="H1444" t="s">
        <v>228</v>
      </c>
      <c r="I1444">
        <v>2016</v>
      </c>
      <c r="J1444" s="1">
        <v>42474</v>
      </c>
      <c r="K1444" t="s">
        <v>9058</v>
      </c>
      <c r="M1444" t="s">
        <v>9059</v>
      </c>
    </row>
    <row r="1445" spans="1:13" hidden="1" x14ac:dyDescent="0.6">
      <c r="B1445">
        <v>1</v>
      </c>
      <c r="C1445">
        <v>27442263</v>
      </c>
      <c r="D1445" t="s">
        <v>9101</v>
      </c>
      <c r="E1445" t="s">
        <v>9102</v>
      </c>
      <c r="F1445" t="s">
        <v>9103</v>
      </c>
      <c r="G1445" t="s">
        <v>8774</v>
      </c>
      <c r="H1445" t="s">
        <v>5256</v>
      </c>
      <c r="I1445">
        <v>2016</v>
      </c>
      <c r="J1445" s="1">
        <v>42573</v>
      </c>
      <c r="K1445" t="s">
        <v>9104</v>
      </c>
      <c r="L1445" t="s">
        <v>9105</v>
      </c>
      <c r="M1445" t="s">
        <v>9106</v>
      </c>
    </row>
    <row r="1446" spans="1:13" hidden="1" x14ac:dyDescent="0.6">
      <c r="B1446">
        <v>1</v>
      </c>
      <c r="C1446">
        <v>26914796</v>
      </c>
      <c r="D1446" t="s">
        <v>9138</v>
      </c>
      <c r="E1446" t="s">
        <v>9139</v>
      </c>
      <c r="F1446" t="s">
        <v>9140</v>
      </c>
      <c r="G1446" t="s">
        <v>9141</v>
      </c>
      <c r="H1446" t="s">
        <v>2146</v>
      </c>
      <c r="I1446">
        <v>2016</v>
      </c>
      <c r="J1446" s="1">
        <v>42426</v>
      </c>
      <c r="M1446" t="s">
        <v>9142</v>
      </c>
    </row>
    <row r="1447" spans="1:13" hidden="1" x14ac:dyDescent="0.6">
      <c r="A1447" t="s">
        <v>5377</v>
      </c>
      <c r="B1447" t="s">
        <v>13257</v>
      </c>
      <c r="C1447">
        <v>26596903</v>
      </c>
      <c r="D1447" t="s">
        <v>9147</v>
      </c>
      <c r="E1447" t="s">
        <v>6392</v>
      </c>
      <c r="F1447" t="s">
        <v>9148</v>
      </c>
      <c r="G1447" t="s">
        <v>5938</v>
      </c>
      <c r="H1447" t="s">
        <v>5348</v>
      </c>
      <c r="I1447">
        <v>2016</v>
      </c>
      <c r="J1447" s="1">
        <v>42333</v>
      </c>
      <c r="M1447" t="s">
        <v>9149</v>
      </c>
    </row>
    <row r="1448" spans="1:13" hidden="1" x14ac:dyDescent="0.6">
      <c r="B1448">
        <v>1</v>
      </c>
      <c r="C1448">
        <v>25802989</v>
      </c>
      <c r="D1448" t="s">
        <v>9158</v>
      </c>
      <c r="E1448" t="s">
        <v>9159</v>
      </c>
      <c r="F1448" t="s">
        <v>9160</v>
      </c>
      <c r="G1448" t="s">
        <v>8349</v>
      </c>
      <c r="H1448" t="s">
        <v>187</v>
      </c>
      <c r="I1448">
        <v>2016</v>
      </c>
      <c r="J1448" s="1">
        <v>42088</v>
      </c>
      <c r="K1448" t="s">
        <v>9161</v>
      </c>
      <c r="L1448" t="s">
        <v>9162</v>
      </c>
      <c r="M1448" t="s">
        <v>9163</v>
      </c>
    </row>
    <row r="1449" spans="1:13" hidden="1" x14ac:dyDescent="0.6">
      <c r="B1449">
        <v>1</v>
      </c>
      <c r="C1449">
        <v>27123887</v>
      </c>
      <c r="D1449" t="s">
        <v>9224</v>
      </c>
      <c r="E1449" t="s">
        <v>9225</v>
      </c>
      <c r="F1449" t="s">
        <v>9226</v>
      </c>
      <c r="G1449" t="s">
        <v>7961</v>
      </c>
      <c r="H1449" t="s">
        <v>137</v>
      </c>
      <c r="I1449">
        <v>2016</v>
      </c>
      <c r="J1449" s="1">
        <v>42489</v>
      </c>
      <c r="M1449" t="s">
        <v>9227</v>
      </c>
    </row>
    <row r="1450" spans="1:13" hidden="1" x14ac:dyDescent="0.6">
      <c r="B1450">
        <v>2</v>
      </c>
      <c r="C1450">
        <v>28070519</v>
      </c>
      <c r="D1450" t="s">
        <v>9252</v>
      </c>
      <c r="E1450" t="s">
        <v>9253</v>
      </c>
      <c r="F1450" t="s">
        <v>9254</v>
      </c>
      <c r="G1450" t="s">
        <v>9255</v>
      </c>
      <c r="H1450" t="s">
        <v>5644</v>
      </c>
      <c r="I1450">
        <v>2016</v>
      </c>
      <c r="J1450" s="1">
        <v>42746</v>
      </c>
      <c r="K1450" t="s">
        <v>9256</v>
      </c>
      <c r="M1450" t="s">
        <v>9257</v>
      </c>
    </row>
    <row r="1451" spans="1:13" hidden="1" x14ac:dyDescent="0.6">
      <c r="B1451">
        <v>2</v>
      </c>
      <c r="C1451">
        <v>26998717</v>
      </c>
      <c r="D1451" t="s">
        <v>9269</v>
      </c>
      <c r="E1451" t="s">
        <v>9270</v>
      </c>
      <c r="F1451" t="s">
        <v>9271</v>
      </c>
      <c r="G1451" t="s">
        <v>7552</v>
      </c>
      <c r="H1451" t="s">
        <v>228</v>
      </c>
      <c r="I1451">
        <v>2016</v>
      </c>
      <c r="J1451" s="1">
        <v>42451</v>
      </c>
      <c r="M1451" t="s">
        <v>9272</v>
      </c>
    </row>
    <row r="1452" spans="1:13" hidden="1" x14ac:dyDescent="0.6">
      <c r="B1452">
        <v>1</v>
      </c>
      <c r="C1452">
        <v>27077128</v>
      </c>
      <c r="D1452" t="s">
        <v>9352</v>
      </c>
      <c r="E1452" t="s">
        <v>9353</v>
      </c>
      <c r="F1452" t="s">
        <v>9354</v>
      </c>
      <c r="G1452" t="s">
        <v>9355</v>
      </c>
      <c r="H1452" t="s">
        <v>9356</v>
      </c>
      <c r="I1452">
        <v>2016</v>
      </c>
      <c r="J1452" s="1">
        <v>42475</v>
      </c>
      <c r="K1452" t="s">
        <v>9357</v>
      </c>
      <c r="M1452" t="s">
        <v>9358</v>
      </c>
    </row>
    <row r="1453" spans="1:13" hidden="1" x14ac:dyDescent="0.6">
      <c r="B1453">
        <v>1</v>
      </c>
      <c r="C1453">
        <v>27378015</v>
      </c>
      <c r="D1453" t="s">
        <v>9565</v>
      </c>
      <c r="E1453" t="s">
        <v>9566</v>
      </c>
      <c r="F1453" t="s">
        <v>9567</v>
      </c>
      <c r="G1453" t="s">
        <v>8414</v>
      </c>
      <c r="H1453" t="s">
        <v>77</v>
      </c>
      <c r="I1453">
        <v>2016</v>
      </c>
      <c r="J1453" s="1">
        <v>42557</v>
      </c>
      <c r="M1453" t="s">
        <v>9568</v>
      </c>
    </row>
    <row r="1454" spans="1:13" hidden="1" x14ac:dyDescent="0.6">
      <c r="B1454">
        <v>2</v>
      </c>
      <c r="C1454">
        <v>27552409</v>
      </c>
      <c r="D1454" t="s">
        <v>9640</v>
      </c>
      <c r="E1454" t="s">
        <v>9641</v>
      </c>
      <c r="F1454" t="s">
        <v>9642</v>
      </c>
      <c r="G1454" t="s">
        <v>8995</v>
      </c>
      <c r="H1454" t="s">
        <v>228</v>
      </c>
      <c r="I1454">
        <v>2016</v>
      </c>
      <c r="J1454" s="1">
        <v>42606</v>
      </c>
      <c r="M1454" t="s">
        <v>9643</v>
      </c>
    </row>
    <row r="1455" spans="1:13" hidden="1" x14ac:dyDescent="0.6">
      <c r="A1455" t="s">
        <v>9311</v>
      </c>
      <c r="B1455" t="s">
        <v>13257</v>
      </c>
      <c r="C1455">
        <v>27502478</v>
      </c>
      <c r="D1455" t="s">
        <v>9669</v>
      </c>
      <c r="E1455" t="s">
        <v>9670</v>
      </c>
      <c r="F1455" t="s">
        <v>9671</v>
      </c>
      <c r="G1455" t="s">
        <v>9315</v>
      </c>
      <c r="H1455" t="s">
        <v>83</v>
      </c>
      <c r="I1455">
        <v>2016</v>
      </c>
      <c r="J1455" s="1">
        <v>42592</v>
      </c>
      <c r="M1455" t="s">
        <v>9672</v>
      </c>
    </row>
    <row r="1456" spans="1:13" hidden="1" x14ac:dyDescent="0.6">
      <c r="B1456">
        <v>1</v>
      </c>
      <c r="C1456">
        <v>27116510</v>
      </c>
      <c r="D1456" t="s">
        <v>9678</v>
      </c>
      <c r="E1456" t="s">
        <v>9679</v>
      </c>
      <c r="F1456" t="s">
        <v>9680</v>
      </c>
      <c r="G1456" t="s">
        <v>9681</v>
      </c>
      <c r="H1456" t="s">
        <v>137</v>
      </c>
      <c r="I1456">
        <v>2016</v>
      </c>
      <c r="J1456" s="1">
        <v>42487</v>
      </c>
      <c r="M1456" t="s">
        <v>9682</v>
      </c>
    </row>
    <row r="1457" spans="2:13" hidden="1" x14ac:dyDescent="0.6">
      <c r="B1457">
        <v>1</v>
      </c>
      <c r="C1457">
        <v>27771146</v>
      </c>
      <c r="D1457" t="s">
        <v>9810</v>
      </c>
      <c r="E1457" t="s">
        <v>9811</v>
      </c>
      <c r="F1457" t="s">
        <v>9812</v>
      </c>
      <c r="G1457" t="s">
        <v>8780</v>
      </c>
      <c r="H1457" t="s">
        <v>77</v>
      </c>
      <c r="I1457">
        <v>2016</v>
      </c>
      <c r="J1457" s="1">
        <v>42668</v>
      </c>
      <c r="K1457" t="s">
        <v>9813</v>
      </c>
      <c r="L1457" t="s">
        <v>9814</v>
      </c>
      <c r="M1457" t="s">
        <v>9815</v>
      </c>
    </row>
    <row r="1458" spans="2:13" hidden="1" x14ac:dyDescent="0.6">
      <c r="B1458">
        <v>2</v>
      </c>
      <c r="C1458">
        <v>27471039</v>
      </c>
      <c r="D1458" t="s">
        <v>9881</v>
      </c>
      <c r="E1458" t="s">
        <v>9882</v>
      </c>
      <c r="F1458" t="s">
        <v>9883</v>
      </c>
      <c r="G1458" t="s">
        <v>130</v>
      </c>
      <c r="H1458" t="s">
        <v>171</v>
      </c>
      <c r="I1458">
        <v>2016</v>
      </c>
      <c r="J1458" s="1">
        <v>42581</v>
      </c>
      <c r="K1458" t="s">
        <v>9884</v>
      </c>
      <c r="L1458" t="s">
        <v>9885</v>
      </c>
      <c r="M1458" t="s">
        <v>9886</v>
      </c>
    </row>
    <row r="1459" spans="2:13" hidden="1" x14ac:dyDescent="0.6">
      <c r="B1459" t="s">
        <v>5278</v>
      </c>
      <c r="C1459">
        <v>26894581</v>
      </c>
      <c r="D1459" t="s">
        <v>9957</v>
      </c>
      <c r="E1459" t="s">
        <v>9958</v>
      </c>
      <c r="F1459" t="s">
        <v>9959</v>
      </c>
      <c r="G1459" t="s">
        <v>9960</v>
      </c>
      <c r="H1459" t="s">
        <v>3828</v>
      </c>
      <c r="I1459">
        <v>2016</v>
      </c>
      <c r="J1459" s="1">
        <v>42420</v>
      </c>
      <c r="K1459" t="s">
        <v>9961</v>
      </c>
      <c r="M1459" t="s">
        <v>9962</v>
      </c>
    </row>
    <row r="1460" spans="2:13" hidden="1" x14ac:dyDescent="0.6">
      <c r="B1460">
        <v>1</v>
      </c>
      <c r="C1460">
        <v>26541115</v>
      </c>
      <c r="D1460" t="s">
        <v>9986</v>
      </c>
      <c r="E1460" t="s">
        <v>9987</v>
      </c>
      <c r="F1460" t="s">
        <v>9988</v>
      </c>
      <c r="G1460" t="s">
        <v>9989</v>
      </c>
      <c r="H1460" t="s">
        <v>143</v>
      </c>
      <c r="I1460">
        <v>2016</v>
      </c>
      <c r="J1460" s="1">
        <v>42315</v>
      </c>
      <c r="M1460" t="s">
        <v>9990</v>
      </c>
    </row>
    <row r="1461" spans="2:13" hidden="1" x14ac:dyDescent="0.6">
      <c r="B1461">
        <v>2</v>
      </c>
      <c r="C1461">
        <v>27750290</v>
      </c>
      <c r="D1461" t="s">
        <v>10098</v>
      </c>
      <c r="E1461" t="s">
        <v>10099</v>
      </c>
      <c r="F1461" t="s">
        <v>10100</v>
      </c>
      <c r="G1461" t="s">
        <v>10101</v>
      </c>
      <c r="H1461" t="s">
        <v>228</v>
      </c>
      <c r="I1461">
        <v>2016</v>
      </c>
      <c r="J1461" s="1">
        <v>42661</v>
      </c>
      <c r="M1461" t="s">
        <v>10102</v>
      </c>
    </row>
    <row r="1462" spans="2:13" hidden="1" x14ac:dyDescent="0.6">
      <c r="B1462">
        <v>1</v>
      </c>
      <c r="C1462">
        <v>27135213</v>
      </c>
      <c r="D1462" t="s">
        <v>10145</v>
      </c>
      <c r="E1462" t="s">
        <v>10146</v>
      </c>
      <c r="F1462" t="s">
        <v>10147</v>
      </c>
      <c r="G1462" t="s">
        <v>5430</v>
      </c>
      <c r="H1462" t="s">
        <v>310</v>
      </c>
      <c r="I1462">
        <v>2016</v>
      </c>
      <c r="J1462" s="1">
        <v>42493</v>
      </c>
      <c r="M1462" t="s">
        <v>10148</v>
      </c>
    </row>
    <row r="1463" spans="2:13" hidden="1" x14ac:dyDescent="0.6">
      <c r="B1463">
        <v>2</v>
      </c>
      <c r="C1463">
        <v>26608582</v>
      </c>
      <c r="D1463" t="s">
        <v>10166</v>
      </c>
      <c r="E1463" t="s">
        <v>10167</v>
      </c>
      <c r="F1463" t="s">
        <v>10168</v>
      </c>
      <c r="G1463" t="s">
        <v>9551</v>
      </c>
      <c r="H1463" t="s">
        <v>1203</v>
      </c>
      <c r="I1463">
        <v>2016</v>
      </c>
      <c r="J1463" s="1">
        <v>42335</v>
      </c>
      <c r="M1463" t="s">
        <v>10169</v>
      </c>
    </row>
    <row r="1464" spans="2:13" hidden="1" x14ac:dyDescent="0.6">
      <c r="B1464">
        <v>1</v>
      </c>
      <c r="C1464">
        <v>27362858</v>
      </c>
      <c r="D1464" t="s">
        <v>10259</v>
      </c>
      <c r="E1464" t="s">
        <v>10260</v>
      </c>
      <c r="F1464" t="s">
        <v>10261</v>
      </c>
      <c r="G1464" t="s">
        <v>10262</v>
      </c>
      <c r="H1464" t="s">
        <v>580</v>
      </c>
      <c r="I1464">
        <v>2016</v>
      </c>
      <c r="J1464" s="1">
        <v>42552</v>
      </c>
      <c r="M1464" t="s">
        <v>10263</v>
      </c>
    </row>
    <row r="1465" spans="2:13" hidden="1" x14ac:dyDescent="0.6">
      <c r="B1465" t="s">
        <v>5278</v>
      </c>
      <c r="C1465">
        <v>26524704</v>
      </c>
      <c r="D1465" t="s">
        <v>10280</v>
      </c>
      <c r="E1465" t="s">
        <v>10281</v>
      </c>
      <c r="F1465" t="s">
        <v>10282</v>
      </c>
      <c r="G1465" t="s">
        <v>10283</v>
      </c>
      <c r="H1465" t="s">
        <v>10284</v>
      </c>
      <c r="I1465">
        <v>2016</v>
      </c>
      <c r="J1465" s="1">
        <v>42311</v>
      </c>
      <c r="K1465" t="s">
        <v>10285</v>
      </c>
      <c r="L1465" t="s">
        <v>10286</v>
      </c>
      <c r="M1465" t="s">
        <v>10287</v>
      </c>
    </row>
    <row r="1466" spans="2:13" hidden="1" x14ac:dyDescent="0.6">
      <c r="B1466">
        <v>1</v>
      </c>
      <c r="C1466">
        <v>26432927</v>
      </c>
      <c r="D1466" t="s">
        <v>10354</v>
      </c>
      <c r="E1466" t="s">
        <v>10355</v>
      </c>
      <c r="F1466" t="s">
        <v>10356</v>
      </c>
      <c r="G1466" t="s">
        <v>8932</v>
      </c>
      <c r="H1466" t="s">
        <v>39</v>
      </c>
      <c r="I1466">
        <v>2016</v>
      </c>
      <c r="J1466" s="1">
        <v>42281</v>
      </c>
      <c r="M1466" t="s">
        <v>10357</v>
      </c>
    </row>
    <row r="1467" spans="2:13" hidden="1" x14ac:dyDescent="0.6">
      <c r="B1467">
        <v>2</v>
      </c>
      <c r="C1467">
        <v>26821759</v>
      </c>
      <c r="D1467" t="s">
        <v>10508</v>
      </c>
      <c r="E1467" t="s">
        <v>10509</v>
      </c>
      <c r="F1467" t="s">
        <v>10510</v>
      </c>
      <c r="G1467" t="s">
        <v>10511</v>
      </c>
      <c r="H1467" t="s">
        <v>615</v>
      </c>
      <c r="I1467">
        <v>2016</v>
      </c>
      <c r="J1467" s="1">
        <v>42399</v>
      </c>
      <c r="K1467" t="s">
        <v>10512</v>
      </c>
      <c r="M1467" t="s">
        <v>10513</v>
      </c>
    </row>
    <row r="1468" spans="2:13" hidden="1" x14ac:dyDescent="0.6">
      <c r="B1468">
        <v>2</v>
      </c>
      <c r="C1468">
        <v>26666895</v>
      </c>
      <c r="D1468" t="s">
        <v>10601</v>
      </c>
      <c r="E1468" t="s">
        <v>10602</v>
      </c>
      <c r="F1468" t="s">
        <v>10603</v>
      </c>
      <c r="G1468" t="s">
        <v>10604</v>
      </c>
      <c r="H1468" t="s">
        <v>10605</v>
      </c>
      <c r="I1468">
        <v>2016</v>
      </c>
      <c r="J1468" s="1">
        <v>42354</v>
      </c>
      <c r="M1468" t="s">
        <v>10606</v>
      </c>
    </row>
    <row r="1469" spans="2:13" hidden="1" x14ac:dyDescent="0.6">
      <c r="B1469">
        <v>1</v>
      </c>
      <c r="C1469">
        <v>27417506</v>
      </c>
      <c r="D1469" t="s">
        <v>10612</v>
      </c>
      <c r="E1469" t="s">
        <v>10613</v>
      </c>
      <c r="F1469" t="s">
        <v>10614</v>
      </c>
      <c r="G1469" t="s">
        <v>10615</v>
      </c>
      <c r="H1469" t="s">
        <v>83</v>
      </c>
      <c r="I1469">
        <v>2016</v>
      </c>
      <c r="J1469" s="1">
        <v>42567</v>
      </c>
      <c r="M1469" t="s">
        <v>10616</v>
      </c>
    </row>
    <row r="1470" spans="2:13" hidden="1" x14ac:dyDescent="0.6">
      <c r="B1470">
        <v>2</v>
      </c>
      <c r="C1470">
        <v>27170482</v>
      </c>
      <c r="D1470" t="s">
        <v>10617</v>
      </c>
      <c r="E1470" t="s">
        <v>10618</v>
      </c>
      <c r="F1470" t="s">
        <v>10619</v>
      </c>
      <c r="G1470" t="s">
        <v>10620</v>
      </c>
      <c r="H1470" t="s">
        <v>1582</v>
      </c>
      <c r="I1470">
        <v>2016</v>
      </c>
      <c r="J1470" s="1">
        <v>42503</v>
      </c>
      <c r="M1470" t="s">
        <v>10621</v>
      </c>
    </row>
    <row r="1471" spans="2:13" hidden="1" x14ac:dyDescent="0.6">
      <c r="B1471">
        <v>1</v>
      </c>
      <c r="C1471">
        <v>26789120</v>
      </c>
      <c r="D1471" t="s">
        <v>10683</v>
      </c>
      <c r="E1471" t="s">
        <v>10684</v>
      </c>
      <c r="F1471" t="s">
        <v>10685</v>
      </c>
      <c r="G1471" t="s">
        <v>10686</v>
      </c>
      <c r="H1471" t="s">
        <v>137</v>
      </c>
      <c r="I1471">
        <v>2016</v>
      </c>
      <c r="J1471" s="1">
        <v>42390</v>
      </c>
      <c r="M1471" t="s">
        <v>10687</v>
      </c>
    </row>
    <row r="1472" spans="2:13" hidden="1" x14ac:dyDescent="0.6">
      <c r="B1472">
        <v>1</v>
      </c>
      <c r="C1472">
        <v>26477842</v>
      </c>
      <c r="D1472" t="s">
        <v>10688</v>
      </c>
      <c r="E1472" t="s">
        <v>10689</v>
      </c>
      <c r="F1472" t="s">
        <v>10690</v>
      </c>
      <c r="G1472" t="s">
        <v>10691</v>
      </c>
      <c r="H1472" t="s">
        <v>77</v>
      </c>
      <c r="I1472">
        <v>2016</v>
      </c>
      <c r="J1472" s="1">
        <v>42297</v>
      </c>
      <c r="M1472" t="s">
        <v>10692</v>
      </c>
    </row>
    <row r="1473" spans="2:13" hidden="1" x14ac:dyDescent="0.6">
      <c r="B1473">
        <v>2</v>
      </c>
      <c r="C1473">
        <v>26267678</v>
      </c>
      <c r="D1473" t="s">
        <v>10779</v>
      </c>
      <c r="E1473" t="s">
        <v>10780</v>
      </c>
      <c r="F1473" t="s">
        <v>10781</v>
      </c>
      <c r="G1473" t="s">
        <v>777</v>
      </c>
      <c r="H1473" t="s">
        <v>310</v>
      </c>
      <c r="I1473">
        <v>2016</v>
      </c>
      <c r="J1473" s="1">
        <v>42229</v>
      </c>
      <c r="M1473" t="s">
        <v>10782</v>
      </c>
    </row>
    <row r="1474" spans="2:13" hidden="1" x14ac:dyDescent="0.6">
      <c r="B1474" t="s">
        <v>5278</v>
      </c>
      <c r="C1474">
        <v>26966867</v>
      </c>
      <c r="D1474" t="s">
        <v>10800</v>
      </c>
      <c r="E1474" t="s">
        <v>10801</v>
      </c>
      <c r="F1474" t="s">
        <v>10802</v>
      </c>
      <c r="G1474" t="s">
        <v>10803</v>
      </c>
      <c r="H1474" t="s">
        <v>310</v>
      </c>
      <c r="I1474">
        <v>2016</v>
      </c>
      <c r="J1474" s="1">
        <v>42441</v>
      </c>
      <c r="M1474" t="s">
        <v>10804</v>
      </c>
    </row>
    <row r="1475" spans="2:13" hidden="1" x14ac:dyDescent="0.6">
      <c r="B1475">
        <v>2</v>
      </c>
      <c r="C1475">
        <v>26767664</v>
      </c>
      <c r="D1475" t="s">
        <v>10866</v>
      </c>
      <c r="E1475" t="s">
        <v>10867</v>
      </c>
      <c r="F1475" t="s">
        <v>10868</v>
      </c>
      <c r="G1475" t="s">
        <v>7035</v>
      </c>
      <c r="H1475" t="s">
        <v>5256</v>
      </c>
      <c r="I1475">
        <v>2016</v>
      </c>
      <c r="J1475" s="1">
        <v>42385</v>
      </c>
      <c r="M1475" t="s">
        <v>10869</v>
      </c>
    </row>
    <row r="1476" spans="2:13" hidden="1" x14ac:dyDescent="0.6">
      <c r="B1476">
        <v>1</v>
      </c>
      <c r="C1476">
        <v>27615601</v>
      </c>
      <c r="D1476" t="s">
        <v>11084</v>
      </c>
      <c r="E1476" t="s">
        <v>11085</v>
      </c>
      <c r="F1476" t="s">
        <v>11086</v>
      </c>
      <c r="G1476" t="s">
        <v>11087</v>
      </c>
      <c r="H1476" t="s">
        <v>77</v>
      </c>
      <c r="I1476">
        <v>2016</v>
      </c>
      <c r="J1476" s="1">
        <v>42626</v>
      </c>
      <c r="M1476" t="s">
        <v>11088</v>
      </c>
    </row>
    <row r="1477" spans="2:13" hidden="1" x14ac:dyDescent="0.6">
      <c r="B1477">
        <v>1</v>
      </c>
      <c r="C1477">
        <v>27404493</v>
      </c>
      <c r="D1477" t="s">
        <v>11186</v>
      </c>
      <c r="E1477" t="s">
        <v>11187</v>
      </c>
      <c r="F1477" t="s">
        <v>11188</v>
      </c>
      <c r="G1477" t="s">
        <v>11189</v>
      </c>
      <c r="H1477" t="s">
        <v>1535</v>
      </c>
      <c r="I1477">
        <v>2016</v>
      </c>
      <c r="J1477" s="1">
        <v>42564</v>
      </c>
      <c r="M1477" t="s">
        <v>11190</v>
      </c>
    </row>
    <row r="1478" spans="2:13" hidden="1" x14ac:dyDescent="0.6">
      <c r="B1478">
        <v>1</v>
      </c>
      <c r="C1478">
        <v>26940163</v>
      </c>
      <c r="D1478" t="s">
        <v>11212</v>
      </c>
      <c r="E1478" t="s">
        <v>11213</v>
      </c>
      <c r="F1478" t="s">
        <v>11214</v>
      </c>
      <c r="G1478" t="s">
        <v>11215</v>
      </c>
      <c r="H1478" t="s">
        <v>39</v>
      </c>
      <c r="I1478">
        <v>2016</v>
      </c>
      <c r="J1478" s="1">
        <v>42434</v>
      </c>
      <c r="K1478" t="s">
        <v>11216</v>
      </c>
      <c r="L1478" t="s">
        <v>11217</v>
      </c>
      <c r="M1478" t="s">
        <v>11218</v>
      </c>
    </row>
    <row r="1479" spans="2:13" hidden="1" x14ac:dyDescent="0.6">
      <c r="B1479">
        <v>1</v>
      </c>
      <c r="C1479">
        <v>26681390</v>
      </c>
      <c r="D1479" t="s">
        <v>11258</v>
      </c>
      <c r="E1479" t="s">
        <v>11259</v>
      </c>
      <c r="F1479" t="s">
        <v>11260</v>
      </c>
      <c r="G1479" t="s">
        <v>11261</v>
      </c>
      <c r="H1479" t="s">
        <v>77</v>
      </c>
      <c r="I1479">
        <v>2016</v>
      </c>
      <c r="J1479" s="1">
        <v>42357</v>
      </c>
      <c r="M1479" t="s">
        <v>11262</v>
      </c>
    </row>
    <row r="1480" spans="2:13" hidden="1" x14ac:dyDescent="0.6">
      <c r="B1480">
        <v>1</v>
      </c>
      <c r="C1480">
        <v>27545047</v>
      </c>
      <c r="D1480" t="s">
        <v>11374</v>
      </c>
      <c r="E1480" t="s">
        <v>11375</v>
      </c>
      <c r="F1480" t="s">
        <v>11376</v>
      </c>
      <c r="G1480" t="s">
        <v>9861</v>
      </c>
      <c r="H1480" t="s">
        <v>83</v>
      </c>
      <c r="I1480">
        <v>2016</v>
      </c>
      <c r="J1480" s="1">
        <v>42605</v>
      </c>
      <c r="M1480" t="s">
        <v>11377</v>
      </c>
    </row>
    <row r="1481" spans="2:13" hidden="1" x14ac:dyDescent="0.6">
      <c r="B1481">
        <v>1</v>
      </c>
      <c r="C1481">
        <v>26438434</v>
      </c>
      <c r="D1481" t="s">
        <v>11389</v>
      </c>
      <c r="E1481" t="s">
        <v>11390</v>
      </c>
      <c r="F1481" t="s">
        <v>11391</v>
      </c>
      <c r="G1481" t="s">
        <v>11392</v>
      </c>
      <c r="H1481" t="s">
        <v>126</v>
      </c>
      <c r="I1481">
        <v>2016</v>
      </c>
      <c r="J1481" s="1">
        <v>42284</v>
      </c>
      <c r="M1481" t="s">
        <v>11393</v>
      </c>
    </row>
    <row r="1482" spans="2:13" hidden="1" x14ac:dyDescent="0.6">
      <c r="B1482">
        <v>1</v>
      </c>
      <c r="C1482">
        <v>26681389</v>
      </c>
      <c r="D1482" t="s">
        <v>11497</v>
      </c>
      <c r="E1482" t="s">
        <v>11498</v>
      </c>
      <c r="F1482" t="s">
        <v>11499</v>
      </c>
      <c r="G1482" t="s">
        <v>11500</v>
      </c>
      <c r="H1482" t="s">
        <v>77</v>
      </c>
      <c r="I1482">
        <v>2016</v>
      </c>
      <c r="J1482" s="1">
        <v>42357</v>
      </c>
      <c r="K1482" t="s">
        <v>11501</v>
      </c>
      <c r="L1482" t="s">
        <v>11502</v>
      </c>
      <c r="M1482" t="s">
        <v>11503</v>
      </c>
    </row>
    <row r="1483" spans="2:13" hidden="1" x14ac:dyDescent="0.6">
      <c r="B1483">
        <v>1</v>
      </c>
      <c r="C1483">
        <v>26269259</v>
      </c>
      <c r="D1483" t="s">
        <v>11504</v>
      </c>
      <c r="E1483" t="s">
        <v>11505</v>
      </c>
      <c r="F1483" t="s">
        <v>11506</v>
      </c>
      <c r="G1483" t="s">
        <v>5700</v>
      </c>
      <c r="H1483" t="s">
        <v>187</v>
      </c>
      <c r="I1483">
        <v>2016</v>
      </c>
      <c r="J1483" s="1">
        <v>42230</v>
      </c>
      <c r="M1483" t="s">
        <v>11507</v>
      </c>
    </row>
    <row r="1484" spans="2:13" hidden="1" x14ac:dyDescent="0.6">
      <c r="B1484">
        <v>1</v>
      </c>
      <c r="C1484">
        <v>27852398</v>
      </c>
      <c r="D1484" t="s">
        <v>11518</v>
      </c>
      <c r="E1484" t="s">
        <v>11519</v>
      </c>
      <c r="F1484" t="s">
        <v>11520</v>
      </c>
      <c r="G1484" t="s">
        <v>11521</v>
      </c>
      <c r="H1484" t="s">
        <v>1893</v>
      </c>
      <c r="I1484">
        <v>2016</v>
      </c>
      <c r="J1484" s="1">
        <v>42692</v>
      </c>
      <c r="M1484" t="s">
        <v>11522</v>
      </c>
    </row>
    <row r="1485" spans="2:13" hidden="1" x14ac:dyDescent="0.6">
      <c r="B1485">
        <v>1</v>
      </c>
      <c r="C1485">
        <v>27367498</v>
      </c>
      <c r="D1485" t="s">
        <v>11545</v>
      </c>
      <c r="E1485" t="s">
        <v>11546</v>
      </c>
      <c r="F1485" t="s">
        <v>11547</v>
      </c>
      <c r="G1485" t="s">
        <v>11548</v>
      </c>
      <c r="H1485" t="s">
        <v>228</v>
      </c>
      <c r="I1485">
        <v>2016</v>
      </c>
      <c r="J1485" s="1">
        <v>42553</v>
      </c>
      <c r="M1485" t="s">
        <v>11549</v>
      </c>
    </row>
    <row r="1486" spans="2:13" hidden="1" x14ac:dyDescent="0.6">
      <c r="B1486">
        <v>1</v>
      </c>
      <c r="C1486">
        <v>27523614</v>
      </c>
      <c r="D1486" t="s">
        <v>11724</v>
      </c>
      <c r="E1486" t="s">
        <v>11725</v>
      </c>
      <c r="F1486" t="s">
        <v>11726</v>
      </c>
      <c r="G1486" t="s">
        <v>11727</v>
      </c>
      <c r="H1486" t="s">
        <v>77</v>
      </c>
      <c r="I1486">
        <v>2016</v>
      </c>
      <c r="J1486" s="1">
        <v>42598</v>
      </c>
      <c r="K1486" t="s">
        <v>11728</v>
      </c>
      <c r="L1486" t="s">
        <v>11729</v>
      </c>
      <c r="M1486" t="s">
        <v>11730</v>
      </c>
    </row>
    <row r="1487" spans="2:13" hidden="1" x14ac:dyDescent="0.6">
      <c r="B1487">
        <v>1</v>
      </c>
      <c r="C1487">
        <v>27409485</v>
      </c>
      <c r="D1487" t="s">
        <v>11731</v>
      </c>
      <c r="E1487" t="s">
        <v>11732</v>
      </c>
      <c r="F1487" t="s">
        <v>11733</v>
      </c>
      <c r="G1487" t="s">
        <v>11734</v>
      </c>
      <c r="H1487" t="s">
        <v>228</v>
      </c>
      <c r="I1487">
        <v>2016</v>
      </c>
      <c r="J1487" s="1">
        <v>42565</v>
      </c>
      <c r="M1487" t="s">
        <v>11735</v>
      </c>
    </row>
    <row r="1488" spans="2:13" hidden="1" x14ac:dyDescent="0.6">
      <c r="B1488">
        <v>1</v>
      </c>
      <c r="C1488">
        <v>26780318</v>
      </c>
      <c r="D1488" t="s">
        <v>11753</v>
      </c>
      <c r="E1488" t="s">
        <v>11754</v>
      </c>
      <c r="F1488" t="s">
        <v>11755</v>
      </c>
      <c r="G1488" t="s">
        <v>11756</v>
      </c>
      <c r="H1488" t="s">
        <v>228</v>
      </c>
      <c r="I1488">
        <v>2016</v>
      </c>
      <c r="J1488" s="1">
        <v>42388</v>
      </c>
      <c r="M1488" t="s">
        <v>11757</v>
      </c>
    </row>
    <row r="1489" spans="2:13" hidden="1" x14ac:dyDescent="0.6">
      <c r="B1489">
        <v>1</v>
      </c>
      <c r="C1489">
        <v>26743619</v>
      </c>
      <c r="D1489" t="s">
        <v>11780</v>
      </c>
      <c r="E1489" t="s">
        <v>11781</v>
      </c>
      <c r="F1489" t="s">
        <v>11782</v>
      </c>
      <c r="G1489" t="s">
        <v>11783</v>
      </c>
      <c r="H1489" t="s">
        <v>39</v>
      </c>
      <c r="I1489">
        <v>2016</v>
      </c>
      <c r="J1489" s="1">
        <v>42378</v>
      </c>
      <c r="M1489" t="s">
        <v>11784</v>
      </c>
    </row>
    <row r="1490" spans="2:13" hidden="1" x14ac:dyDescent="0.6">
      <c r="B1490">
        <v>1</v>
      </c>
      <c r="C1490">
        <v>26655608</v>
      </c>
      <c r="D1490" t="s">
        <v>11785</v>
      </c>
      <c r="E1490" t="s">
        <v>11786</v>
      </c>
      <c r="F1490" t="s">
        <v>11787</v>
      </c>
      <c r="G1490" t="s">
        <v>11788</v>
      </c>
      <c r="H1490" t="s">
        <v>310</v>
      </c>
      <c r="I1490">
        <v>2016</v>
      </c>
      <c r="J1490" s="1">
        <v>42353</v>
      </c>
      <c r="M1490" t="s">
        <v>11789</v>
      </c>
    </row>
    <row r="1491" spans="2:13" hidden="1" x14ac:dyDescent="0.6">
      <c r="B1491">
        <v>1</v>
      </c>
      <c r="C1491">
        <v>27341664</v>
      </c>
      <c r="D1491" t="s">
        <v>11845</v>
      </c>
      <c r="E1491" t="s">
        <v>11846</v>
      </c>
      <c r="F1491" t="s">
        <v>11847</v>
      </c>
      <c r="G1491" t="s">
        <v>6013</v>
      </c>
      <c r="H1491" t="s">
        <v>310</v>
      </c>
      <c r="I1491">
        <v>2016</v>
      </c>
      <c r="J1491" s="1">
        <v>42546</v>
      </c>
      <c r="M1491" t="s">
        <v>11848</v>
      </c>
    </row>
    <row r="1492" spans="2:13" hidden="1" x14ac:dyDescent="0.6">
      <c r="B1492">
        <v>1</v>
      </c>
      <c r="C1492">
        <v>27699414</v>
      </c>
      <c r="D1492" t="s">
        <v>11855</v>
      </c>
      <c r="E1492" t="s">
        <v>11856</v>
      </c>
      <c r="F1492" t="s">
        <v>11857</v>
      </c>
      <c r="G1492" t="s">
        <v>11821</v>
      </c>
      <c r="H1492" t="s">
        <v>228</v>
      </c>
      <c r="I1492">
        <v>2016</v>
      </c>
      <c r="J1492" s="1">
        <v>42648</v>
      </c>
      <c r="M1492" t="s">
        <v>11858</v>
      </c>
    </row>
    <row r="1493" spans="2:13" hidden="1" x14ac:dyDescent="0.6">
      <c r="B1493">
        <v>1</v>
      </c>
      <c r="C1493">
        <v>26705092</v>
      </c>
      <c r="D1493" t="s">
        <v>11961</v>
      </c>
      <c r="E1493" t="s">
        <v>11962</v>
      </c>
      <c r="F1493" t="s">
        <v>11963</v>
      </c>
      <c r="G1493" t="s">
        <v>11964</v>
      </c>
      <c r="H1493" t="s">
        <v>39</v>
      </c>
      <c r="I1493">
        <v>2016</v>
      </c>
      <c r="J1493" s="1">
        <v>42364</v>
      </c>
      <c r="K1493" t="s">
        <v>11965</v>
      </c>
      <c r="L1493" t="s">
        <v>11966</v>
      </c>
      <c r="M1493" t="s">
        <v>11967</v>
      </c>
    </row>
    <row r="1494" spans="2:13" hidden="1" x14ac:dyDescent="0.6">
      <c r="B1494">
        <v>1</v>
      </c>
      <c r="C1494">
        <v>27479576</v>
      </c>
      <c r="D1494" t="s">
        <v>11968</v>
      </c>
      <c r="E1494" t="s">
        <v>11969</v>
      </c>
      <c r="F1494" t="s">
        <v>11970</v>
      </c>
      <c r="G1494" t="s">
        <v>11971</v>
      </c>
      <c r="H1494" t="s">
        <v>137</v>
      </c>
      <c r="I1494">
        <v>2016</v>
      </c>
      <c r="J1494" s="1">
        <v>42584</v>
      </c>
      <c r="M1494" t="s">
        <v>11972</v>
      </c>
    </row>
    <row r="1495" spans="2:13" hidden="1" x14ac:dyDescent="0.6">
      <c r="B1495">
        <v>1</v>
      </c>
      <c r="C1495">
        <v>27623337</v>
      </c>
      <c r="D1495" t="s">
        <v>11973</v>
      </c>
      <c r="E1495" t="s">
        <v>11974</v>
      </c>
      <c r="F1495" t="s">
        <v>11975</v>
      </c>
      <c r="G1495" t="s">
        <v>11976</v>
      </c>
      <c r="H1495" t="s">
        <v>228</v>
      </c>
      <c r="I1495">
        <v>2016</v>
      </c>
      <c r="J1495" s="1">
        <v>42627</v>
      </c>
      <c r="M1495" t="s">
        <v>11977</v>
      </c>
    </row>
    <row r="1496" spans="2:13" hidden="1" x14ac:dyDescent="0.6">
      <c r="B1496">
        <v>1</v>
      </c>
      <c r="C1496">
        <v>26801323</v>
      </c>
      <c r="D1496" t="s">
        <v>12292</v>
      </c>
      <c r="E1496" t="s">
        <v>12293</v>
      </c>
      <c r="F1496" t="s">
        <v>12294</v>
      </c>
      <c r="G1496" t="s">
        <v>12295</v>
      </c>
      <c r="H1496" t="s">
        <v>126</v>
      </c>
      <c r="I1496">
        <v>2016</v>
      </c>
      <c r="J1496" s="1">
        <v>42393</v>
      </c>
      <c r="M1496" t="s">
        <v>12296</v>
      </c>
    </row>
    <row r="1497" spans="2:13" hidden="1" x14ac:dyDescent="0.6">
      <c r="B1497">
        <v>1</v>
      </c>
      <c r="C1497">
        <v>27057893</v>
      </c>
      <c r="D1497" t="s">
        <v>12379</v>
      </c>
      <c r="E1497" t="s">
        <v>12380</v>
      </c>
      <c r="F1497" t="s">
        <v>12381</v>
      </c>
      <c r="G1497" t="s">
        <v>12382</v>
      </c>
      <c r="H1497" t="s">
        <v>7517</v>
      </c>
      <c r="I1497">
        <v>2016</v>
      </c>
      <c r="J1497" s="1">
        <v>42469</v>
      </c>
      <c r="K1497" t="s">
        <v>12383</v>
      </c>
      <c r="M1497" t="s">
        <v>12384</v>
      </c>
    </row>
    <row r="1498" spans="2:13" hidden="1" x14ac:dyDescent="0.6">
      <c r="B1498">
        <v>1</v>
      </c>
      <c r="C1498">
        <v>27130973</v>
      </c>
      <c r="D1498" t="s">
        <v>12403</v>
      </c>
      <c r="E1498" t="s">
        <v>12404</v>
      </c>
      <c r="F1498" t="s">
        <v>12405</v>
      </c>
      <c r="G1498" t="s">
        <v>12406</v>
      </c>
      <c r="H1498" t="s">
        <v>137</v>
      </c>
      <c r="I1498">
        <v>2016</v>
      </c>
      <c r="J1498" s="1">
        <v>42491</v>
      </c>
      <c r="M1498" t="s">
        <v>12407</v>
      </c>
    </row>
    <row r="1499" spans="2:13" hidden="1" x14ac:dyDescent="0.6">
      <c r="B1499">
        <v>1</v>
      </c>
      <c r="C1499">
        <v>27289179</v>
      </c>
      <c r="D1499" t="s">
        <v>12622</v>
      </c>
      <c r="E1499" t="s">
        <v>12623</v>
      </c>
      <c r="F1499" t="s">
        <v>12624</v>
      </c>
      <c r="G1499" t="s">
        <v>12625</v>
      </c>
      <c r="H1499" t="s">
        <v>77</v>
      </c>
      <c r="I1499">
        <v>2016</v>
      </c>
      <c r="J1499" s="1">
        <v>42534</v>
      </c>
      <c r="M1499" t="s">
        <v>12626</v>
      </c>
    </row>
    <row r="1500" spans="2:13" hidden="1" x14ac:dyDescent="0.6">
      <c r="B1500">
        <v>1</v>
      </c>
      <c r="C1500">
        <v>27359259</v>
      </c>
      <c r="D1500" t="s">
        <v>12709</v>
      </c>
      <c r="E1500" t="s">
        <v>12710</v>
      </c>
      <c r="F1500" t="s">
        <v>12711</v>
      </c>
      <c r="G1500" t="s">
        <v>5700</v>
      </c>
      <c r="H1500" t="s">
        <v>310</v>
      </c>
      <c r="I1500">
        <v>2016</v>
      </c>
      <c r="J1500" s="1">
        <v>42552</v>
      </c>
      <c r="M1500" t="s">
        <v>12712</v>
      </c>
    </row>
    <row r="1501" spans="2:13" hidden="1" x14ac:dyDescent="0.6">
      <c r="B1501">
        <v>1</v>
      </c>
      <c r="C1501">
        <v>27155911</v>
      </c>
      <c r="D1501" t="s">
        <v>12772</v>
      </c>
      <c r="E1501" t="s">
        <v>12773</v>
      </c>
      <c r="F1501" t="s">
        <v>12774</v>
      </c>
      <c r="G1501" t="s">
        <v>10610</v>
      </c>
      <c r="H1501" t="s">
        <v>1677</v>
      </c>
      <c r="I1501">
        <v>2016</v>
      </c>
      <c r="J1501" s="1">
        <v>42499</v>
      </c>
      <c r="M1501" t="s">
        <v>12775</v>
      </c>
    </row>
    <row r="1502" spans="2:13" hidden="1" x14ac:dyDescent="0.6">
      <c r="B1502">
        <v>1</v>
      </c>
      <c r="C1502">
        <v>26655622</v>
      </c>
      <c r="D1502" t="s">
        <v>12789</v>
      </c>
      <c r="E1502" t="s">
        <v>12790</v>
      </c>
      <c r="F1502" t="s">
        <v>12791</v>
      </c>
      <c r="G1502" t="s">
        <v>12792</v>
      </c>
      <c r="H1502" t="s">
        <v>310</v>
      </c>
      <c r="I1502">
        <v>2016</v>
      </c>
      <c r="J1502" s="1">
        <v>42353</v>
      </c>
      <c r="M1502" t="s">
        <v>12793</v>
      </c>
    </row>
    <row r="1503" spans="2:13" hidden="1" x14ac:dyDescent="0.6">
      <c r="B1503">
        <v>1</v>
      </c>
      <c r="C1503">
        <v>25981599</v>
      </c>
      <c r="D1503" t="s">
        <v>12842</v>
      </c>
      <c r="E1503" t="s">
        <v>12843</v>
      </c>
      <c r="F1503" t="s">
        <v>12844</v>
      </c>
      <c r="G1503" t="s">
        <v>10465</v>
      </c>
      <c r="H1503" t="s">
        <v>83</v>
      </c>
      <c r="I1503">
        <v>2016</v>
      </c>
      <c r="J1503" s="1">
        <v>42143</v>
      </c>
      <c r="M1503" t="s">
        <v>12845</v>
      </c>
    </row>
    <row r="1504" spans="2:13" hidden="1" x14ac:dyDescent="0.6">
      <c r="B1504">
        <v>1</v>
      </c>
      <c r="C1504">
        <v>27318076</v>
      </c>
      <c r="D1504" t="s">
        <v>12846</v>
      </c>
      <c r="E1504" t="s">
        <v>12847</v>
      </c>
      <c r="F1504" t="s">
        <v>12848</v>
      </c>
      <c r="G1504" t="s">
        <v>12849</v>
      </c>
      <c r="H1504" t="s">
        <v>39</v>
      </c>
      <c r="I1504">
        <v>2016</v>
      </c>
      <c r="J1504" s="1">
        <v>42540</v>
      </c>
      <c r="M1504" t="s">
        <v>12850</v>
      </c>
    </row>
    <row r="1505" spans="2:13" hidden="1" x14ac:dyDescent="0.6">
      <c r="B1505">
        <v>1</v>
      </c>
      <c r="C1505">
        <v>26701272</v>
      </c>
      <c r="D1505" t="s">
        <v>12893</v>
      </c>
      <c r="E1505" t="s">
        <v>12894</v>
      </c>
      <c r="F1505" t="s">
        <v>12895</v>
      </c>
      <c r="G1505" t="s">
        <v>4136</v>
      </c>
      <c r="H1505" t="s">
        <v>39</v>
      </c>
      <c r="I1505">
        <v>2016</v>
      </c>
      <c r="J1505" s="1">
        <v>42363</v>
      </c>
      <c r="M1505" t="s">
        <v>12896</v>
      </c>
    </row>
    <row r="1506" spans="2:13" hidden="1" x14ac:dyDescent="0.6">
      <c r="B1506">
        <v>1</v>
      </c>
      <c r="C1506">
        <v>26498642</v>
      </c>
      <c r="D1506" t="s">
        <v>12921</v>
      </c>
      <c r="E1506" t="s">
        <v>12922</v>
      </c>
      <c r="F1506" t="s">
        <v>12923</v>
      </c>
      <c r="G1506" t="s">
        <v>8536</v>
      </c>
      <c r="H1506" t="s">
        <v>1105</v>
      </c>
      <c r="I1506">
        <v>2016</v>
      </c>
      <c r="J1506" s="1">
        <v>42304</v>
      </c>
      <c r="M1506" t="s">
        <v>12924</v>
      </c>
    </row>
    <row r="1507" spans="2:13" hidden="1" x14ac:dyDescent="0.6">
      <c r="B1507">
        <v>1</v>
      </c>
      <c r="C1507">
        <v>27089177</v>
      </c>
      <c r="D1507" t="s">
        <v>12946</v>
      </c>
      <c r="E1507" t="s">
        <v>12947</v>
      </c>
      <c r="F1507" t="s">
        <v>12948</v>
      </c>
      <c r="G1507" t="s">
        <v>7854</v>
      </c>
      <c r="H1507" t="s">
        <v>4633</v>
      </c>
      <c r="I1507">
        <v>2016</v>
      </c>
      <c r="J1507" s="1">
        <v>42479</v>
      </c>
      <c r="M1507" t="s">
        <v>12949</v>
      </c>
    </row>
    <row r="1508" spans="2:13" hidden="1" x14ac:dyDescent="0.6">
      <c r="B1508">
        <v>1</v>
      </c>
      <c r="C1508">
        <v>27074658</v>
      </c>
      <c r="D1508" t="s">
        <v>12961</v>
      </c>
      <c r="E1508" t="s">
        <v>12962</v>
      </c>
      <c r="F1508" t="s">
        <v>12963</v>
      </c>
      <c r="G1508" t="s">
        <v>9618</v>
      </c>
      <c r="H1508" t="s">
        <v>310</v>
      </c>
      <c r="I1508">
        <v>2016</v>
      </c>
      <c r="J1508" s="1">
        <v>42474</v>
      </c>
      <c r="M1508" t="s">
        <v>12964</v>
      </c>
    </row>
    <row r="1509" spans="2:13" hidden="1" x14ac:dyDescent="0.6">
      <c r="B1509">
        <v>1</v>
      </c>
      <c r="C1509">
        <v>26855278</v>
      </c>
      <c r="D1509" t="s">
        <v>12970</v>
      </c>
      <c r="E1509" t="s">
        <v>12971</v>
      </c>
      <c r="F1509" t="s">
        <v>12972</v>
      </c>
      <c r="G1509" t="s">
        <v>8749</v>
      </c>
      <c r="H1509" t="s">
        <v>155</v>
      </c>
      <c r="I1509">
        <v>2016</v>
      </c>
      <c r="J1509" s="1">
        <v>42409</v>
      </c>
      <c r="K1509" t="s">
        <v>12973</v>
      </c>
      <c r="M1509" t="s">
        <v>12974</v>
      </c>
    </row>
    <row r="1510" spans="2:13" hidden="1" x14ac:dyDescent="0.6">
      <c r="B1510">
        <v>1</v>
      </c>
      <c r="C1510">
        <v>26686966</v>
      </c>
      <c r="D1510" t="s">
        <v>13000</v>
      </c>
      <c r="E1510" t="s">
        <v>13001</v>
      </c>
      <c r="F1510" t="s">
        <v>13002</v>
      </c>
      <c r="G1510" t="s">
        <v>13003</v>
      </c>
      <c r="H1510" t="s">
        <v>77</v>
      </c>
      <c r="I1510">
        <v>2016</v>
      </c>
      <c r="J1510" s="1">
        <v>42360</v>
      </c>
      <c r="K1510" t="s">
        <v>13004</v>
      </c>
      <c r="L1510" t="s">
        <v>13005</v>
      </c>
      <c r="M1510" t="s">
        <v>13006</v>
      </c>
    </row>
    <row r="1511" spans="2:13" hidden="1" x14ac:dyDescent="0.6">
      <c r="B1511">
        <v>1</v>
      </c>
      <c r="C1511">
        <v>26707932</v>
      </c>
      <c r="D1511" t="s">
        <v>13073</v>
      </c>
      <c r="E1511" t="s">
        <v>13074</v>
      </c>
      <c r="F1511" t="s">
        <v>13075</v>
      </c>
      <c r="G1511" t="s">
        <v>13076</v>
      </c>
      <c r="H1511" t="s">
        <v>13077</v>
      </c>
      <c r="I1511">
        <v>2016</v>
      </c>
      <c r="J1511" s="1">
        <v>42367</v>
      </c>
      <c r="M1511" t="s">
        <v>13078</v>
      </c>
    </row>
    <row r="1512" spans="2:13" hidden="1" x14ac:dyDescent="0.6">
      <c r="B1512">
        <v>1</v>
      </c>
      <c r="C1512">
        <v>26957841</v>
      </c>
      <c r="D1512" t="s">
        <v>13079</v>
      </c>
      <c r="E1512" t="s">
        <v>13080</v>
      </c>
      <c r="F1512" t="s">
        <v>13081</v>
      </c>
      <c r="G1512" t="s">
        <v>13082</v>
      </c>
      <c r="H1512" t="s">
        <v>9471</v>
      </c>
      <c r="I1512">
        <v>2016</v>
      </c>
      <c r="J1512" s="1">
        <v>42439</v>
      </c>
      <c r="K1512" t="s">
        <v>13083</v>
      </c>
      <c r="M1512" t="s">
        <v>13084</v>
      </c>
    </row>
    <row r="1513" spans="2:13" hidden="1" x14ac:dyDescent="0.6">
      <c r="B1513">
        <v>1</v>
      </c>
      <c r="C1513">
        <v>27115856</v>
      </c>
      <c r="D1513" t="s">
        <v>13123</v>
      </c>
      <c r="E1513" t="s">
        <v>13124</v>
      </c>
      <c r="F1513" t="s">
        <v>13125</v>
      </c>
      <c r="G1513" t="s">
        <v>13126</v>
      </c>
      <c r="H1513" t="s">
        <v>310</v>
      </c>
      <c r="I1513">
        <v>2016</v>
      </c>
      <c r="J1513" s="1">
        <v>42487</v>
      </c>
      <c r="M1513" t="s">
        <v>13127</v>
      </c>
    </row>
    <row r="1514" spans="2:13" hidden="1" x14ac:dyDescent="0.6">
      <c r="B1514">
        <v>2</v>
      </c>
      <c r="C1514">
        <v>27720552</v>
      </c>
      <c r="D1514" t="s">
        <v>13155</v>
      </c>
      <c r="E1514" t="s">
        <v>13156</v>
      </c>
      <c r="F1514" t="s">
        <v>13157</v>
      </c>
      <c r="G1514" t="s">
        <v>13158</v>
      </c>
      <c r="H1514" t="s">
        <v>77</v>
      </c>
      <c r="I1514">
        <v>2016</v>
      </c>
      <c r="J1514" s="1">
        <v>42654</v>
      </c>
      <c r="M1514" t="s">
        <v>13159</v>
      </c>
    </row>
    <row r="1515" spans="2:13" hidden="1" x14ac:dyDescent="0.6">
      <c r="B1515">
        <v>1</v>
      </c>
      <c r="C1515">
        <v>27777129</v>
      </c>
      <c r="D1515" t="s">
        <v>13175</v>
      </c>
      <c r="E1515" t="s">
        <v>13176</v>
      </c>
      <c r="F1515" t="s">
        <v>13177</v>
      </c>
      <c r="G1515" t="s">
        <v>13178</v>
      </c>
      <c r="H1515" t="s">
        <v>9808</v>
      </c>
      <c r="I1515">
        <v>2016</v>
      </c>
      <c r="J1515" s="1">
        <v>42673</v>
      </c>
      <c r="K1515" t="s">
        <v>13179</v>
      </c>
      <c r="M1515" t="s">
        <v>13180</v>
      </c>
    </row>
    <row r="1516" spans="2:13" hidden="1" x14ac:dyDescent="0.6">
      <c r="B1516">
        <v>2</v>
      </c>
      <c r="C1516">
        <v>28712657</v>
      </c>
      <c r="D1516" t="s">
        <v>5259</v>
      </c>
      <c r="E1516" t="s">
        <v>5260</v>
      </c>
      <c r="F1516" t="s">
        <v>5261</v>
      </c>
      <c r="G1516" t="s">
        <v>5262</v>
      </c>
      <c r="H1516" t="s">
        <v>77</v>
      </c>
      <c r="I1516">
        <v>2017</v>
      </c>
      <c r="J1516" s="1">
        <v>42934</v>
      </c>
      <c r="K1516" t="s">
        <v>5263</v>
      </c>
      <c r="M1516" t="s">
        <v>5264</v>
      </c>
    </row>
    <row r="1517" spans="2:13" hidden="1" x14ac:dyDescent="0.6">
      <c r="B1517" t="s">
        <v>5272</v>
      </c>
      <c r="C1517">
        <v>28214102</v>
      </c>
      <c r="D1517" t="s">
        <v>5273</v>
      </c>
      <c r="E1517" t="s">
        <v>5274</v>
      </c>
      <c r="F1517" t="s">
        <v>5275</v>
      </c>
      <c r="G1517" t="s">
        <v>5276</v>
      </c>
      <c r="H1517" t="s">
        <v>77</v>
      </c>
      <c r="I1517">
        <v>2017</v>
      </c>
      <c r="J1517" s="1">
        <v>42785</v>
      </c>
      <c r="M1517" t="s">
        <v>5277</v>
      </c>
    </row>
    <row r="1518" spans="2:13" hidden="1" x14ac:dyDescent="0.6">
      <c r="B1518" t="s">
        <v>5278</v>
      </c>
      <c r="C1518">
        <v>27154918</v>
      </c>
      <c r="D1518" t="s">
        <v>5279</v>
      </c>
      <c r="E1518" t="s">
        <v>5280</v>
      </c>
      <c r="F1518" t="s">
        <v>5281</v>
      </c>
      <c r="G1518" t="s">
        <v>5282</v>
      </c>
      <c r="H1518" t="s">
        <v>171</v>
      </c>
      <c r="I1518">
        <v>2017</v>
      </c>
      <c r="J1518" s="1">
        <v>42498</v>
      </c>
      <c r="K1518" t="s">
        <v>5283</v>
      </c>
      <c r="L1518" t="s">
        <v>5284</v>
      </c>
      <c r="M1518" t="s">
        <v>5285</v>
      </c>
    </row>
    <row r="1519" spans="2:13" hidden="1" x14ac:dyDescent="0.6">
      <c r="B1519">
        <v>2</v>
      </c>
      <c r="C1519">
        <v>28906084</v>
      </c>
      <c r="D1519" t="s">
        <v>5404</v>
      </c>
      <c r="E1519" t="s">
        <v>5405</v>
      </c>
      <c r="F1519" t="s">
        <v>5406</v>
      </c>
      <c r="G1519" t="s">
        <v>1338</v>
      </c>
      <c r="H1519" t="s">
        <v>5407</v>
      </c>
      <c r="I1519">
        <v>2017</v>
      </c>
      <c r="J1519" s="1">
        <v>42993</v>
      </c>
      <c r="M1519" t="s">
        <v>5408</v>
      </c>
    </row>
    <row r="1520" spans="2:13" hidden="1" x14ac:dyDescent="0.6">
      <c r="B1520">
        <v>1</v>
      </c>
      <c r="C1520">
        <v>27863845</v>
      </c>
      <c r="D1520" t="s">
        <v>5427</v>
      </c>
      <c r="E1520" t="s">
        <v>5428</v>
      </c>
      <c r="F1520" t="s">
        <v>5429</v>
      </c>
      <c r="G1520" t="s">
        <v>5430</v>
      </c>
      <c r="H1520" t="s">
        <v>77</v>
      </c>
      <c r="I1520">
        <v>2017</v>
      </c>
      <c r="J1520" s="1">
        <v>42694</v>
      </c>
      <c r="M1520" t="s">
        <v>5431</v>
      </c>
    </row>
    <row r="1521" spans="1:13" hidden="1" x14ac:dyDescent="0.6">
      <c r="A1521" t="s">
        <v>11342</v>
      </c>
      <c r="B1521" t="s">
        <v>13257</v>
      </c>
      <c r="C1521">
        <v>28891729</v>
      </c>
      <c r="D1521" t="s">
        <v>5441</v>
      </c>
      <c r="E1521" t="s">
        <v>5442</v>
      </c>
      <c r="F1521" t="s">
        <v>5443</v>
      </c>
      <c r="G1521" t="s">
        <v>5444</v>
      </c>
      <c r="H1521" t="s">
        <v>155</v>
      </c>
      <c r="I1521">
        <v>2017</v>
      </c>
      <c r="J1521" s="1">
        <v>42990</v>
      </c>
      <c r="M1521" t="s">
        <v>5445</v>
      </c>
    </row>
    <row r="1522" spans="1:13" hidden="1" x14ac:dyDescent="0.6">
      <c r="B1522">
        <v>2</v>
      </c>
      <c r="C1522">
        <v>28492872</v>
      </c>
      <c r="D1522" t="s">
        <v>5494</v>
      </c>
      <c r="E1522" t="s">
        <v>5495</v>
      </c>
      <c r="F1522" t="s">
        <v>5496</v>
      </c>
      <c r="G1522" t="s">
        <v>5497</v>
      </c>
      <c r="H1522" t="s">
        <v>228</v>
      </c>
      <c r="I1522">
        <v>2017</v>
      </c>
      <c r="J1522" s="1">
        <v>42867</v>
      </c>
      <c r="M1522" t="s">
        <v>5498</v>
      </c>
    </row>
    <row r="1523" spans="1:13" hidden="1" x14ac:dyDescent="0.6">
      <c r="B1523">
        <v>1</v>
      </c>
      <c r="C1523">
        <v>27918759</v>
      </c>
      <c r="D1523" t="s">
        <v>5526</v>
      </c>
      <c r="E1523" t="s">
        <v>5527</v>
      </c>
      <c r="F1523" t="s">
        <v>5528</v>
      </c>
      <c r="G1523" t="s">
        <v>5529</v>
      </c>
      <c r="H1523" t="s">
        <v>5256</v>
      </c>
      <c r="I1523">
        <v>2017</v>
      </c>
      <c r="J1523" s="1">
        <v>42710</v>
      </c>
      <c r="M1523" t="s">
        <v>5530</v>
      </c>
    </row>
    <row r="1524" spans="1:13" hidden="1" x14ac:dyDescent="0.6">
      <c r="B1524">
        <v>2</v>
      </c>
      <c r="C1524">
        <v>28772305</v>
      </c>
      <c r="D1524" t="s">
        <v>5542</v>
      </c>
      <c r="E1524" t="s">
        <v>5543</v>
      </c>
      <c r="F1524" t="s">
        <v>5544</v>
      </c>
      <c r="G1524" t="s">
        <v>5545</v>
      </c>
      <c r="H1524" t="s">
        <v>5256</v>
      </c>
      <c r="I1524">
        <v>2017</v>
      </c>
      <c r="J1524" s="1">
        <v>42951</v>
      </c>
      <c r="K1524" t="s">
        <v>5546</v>
      </c>
      <c r="L1524" t="s">
        <v>5547</v>
      </c>
      <c r="M1524" t="s">
        <v>5548</v>
      </c>
    </row>
    <row r="1525" spans="1:13" hidden="1" x14ac:dyDescent="0.6">
      <c r="B1525">
        <v>2</v>
      </c>
      <c r="C1525">
        <v>27814598</v>
      </c>
      <c r="D1525" t="s">
        <v>5570</v>
      </c>
      <c r="E1525" t="s">
        <v>5571</v>
      </c>
      <c r="F1525" t="s">
        <v>5572</v>
      </c>
      <c r="G1525" t="s">
        <v>5573</v>
      </c>
      <c r="H1525" t="s">
        <v>5574</v>
      </c>
      <c r="I1525">
        <v>2017</v>
      </c>
      <c r="J1525" s="1">
        <v>42679</v>
      </c>
      <c r="M1525" t="s">
        <v>5575</v>
      </c>
    </row>
    <row r="1526" spans="1:13" hidden="1" x14ac:dyDescent="0.6">
      <c r="B1526">
        <v>2</v>
      </c>
      <c r="C1526">
        <v>29302323</v>
      </c>
      <c r="D1526" t="s">
        <v>5587</v>
      </c>
      <c r="E1526" t="s">
        <v>5588</v>
      </c>
      <c r="F1526" t="s">
        <v>5589</v>
      </c>
      <c r="G1526" t="s">
        <v>5590</v>
      </c>
      <c r="H1526" t="s">
        <v>5591</v>
      </c>
      <c r="I1526">
        <v>2017</v>
      </c>
      <c r="J1526" s="1">
        <v>43106</v>
      </c>
      <c r="K1526" t="s">
        <v>5592</v>
      </c>
      <c r="M1526" t="s">
        <v>5593</v>
      </c>
    </row>
    <row r="1527" spans="1:13" hidden="1" x14ac:dyDescent="0.6">
      <c r="B1527">
        <v>2</v>
      </c>
      <c r="C1527">
        <v>28607930</v>
      </c>
      <c r="D1527" t="s">
        <v>5640</v>
      </c>
      <c r="E1527" t="s">
        <v>5641</v>
      </c>
      <c r="F1527" t="s">
        <v>5642</v>
      </c>
      <c r="G1527" t="s">
        <v>5643</v>
      </c>
      <c r="H1527" t="s">
        <v>5644</v>
      </c>
      <c r="I1527">
        <v>2017</v>
      </c>
      <c r="J1527" s="1">
        <v>42900</v>
      </c>
      <c r="K1527" t="s">
        <v>5645</v>
      </c>
      <c r="M1527" t="s">
        <v>5646</v>
      </c>
    </row>
    <row r="1528" spans="1:13" hidden="1" x14ac:dyDescent="0.6">
      <c r="B1528" t="s">
        <v>5658</v>
      </c>
      <c r="C1528">
        <v>29115208</v>
      </c>
      <c r="D1528" t="s">
        <v>5659</v>
      </c>
      <c r="E1528" t="s">
        <v>5660</v>
      </c>
      <c r="F1528" t="s">
        <v>5661</v>
      </c>
      <c r="G1528" t="s">
        <v>5662</v>
      </c>
      <c r="H1528" t="s">
        <v>5663</v>
      </c>
      <c r="I1528">
        <v>2017</v>
      </c>
      <c r="J1528" s="1">
        <v>43048</v>
      </c>
    </row>
    <row r="1529" spans="1:13" hidden="1" x14ac:dyDescent="0.6">
      <c r="B1529">
        <v>1</v>
      </c>
      <c r="C1529">
        <v>29106914</v>
      </c>
      <c r="D1529" t="s">
        <v>5664</v>
      </c>
      <c r="E1529" t="s">
        <v>5665</v>
      </c>
      <c r="F1529" t="s">
        <v>5666</v>
      </c>
      <c r="G1529" t="s">
        <v>5667</v>
      </c>
      <c r="H1529" t="s">
        <v>39</v>
      </c>
      <c r="I1529">
        <v>2017</v>
      </c>
      <c r="J1529" s="1">
        <v>43046</v>
      </c>
      <c r="M1529" t="s">
        <v>5668</v>
      </c>
    </row>
    <row r="1530" spans="1:13" hidden="1" x14ac:dyDescent="0.6">
      <c r="B1530" t="s">
        <v>5272</v>
      </c>
      <c r="C1530">
        <v>28448669</v>
      </c>
      <c r="D1530" t="s">
        <v>5691</v>
      </c>
      <c r="E1530" t="s">
        <v>5692</v>
      </c>
      <c r="F1530" t="s">
        <v>5693</v>
      </c>
      <c r="G1530" t="s">
        <v>5694</v>
      </c>
      <c r="H1530" t="s">
        <v>5256</v>
      </c>
      <c r="I1530">
        <v>2017</v>
      </c>
      <c r="J1530" s="1">
        <v>42853</v>
      </c>
      <c r="K1530" t="s">
        <v>5695</v>
      </c>
      <c r="M1530" t="s">
        <v>5696</v>
      </c>
    </row>
    <row r="1531" spans="1:13" hidden="1" x14ac:dyDescent="0.6">
      <c r="B1531">
        <v>1</v>
      </c>
      <c r="C1531">
        <v>27732974</v>
      </c>
      <c r="D1531" t="s">
        <v>5739</v>
      </c>
      <c r="E1531" t="s">
        <v>5740</v>
      </c>
      <c r="F1531" t="s">
        <v>5741</v>
      </c>
      <c r="G1531" t="s">
        <v>5742</v>
      </c>
      <c r="H1531" t="s">
        <v>1535</v>
      </c>
      <c r="I1531">
        <v>2017</v>
      </c>
      <c r="J1531" s="1">
        <v>42656</v>
      </c>
      <c r="M1531" t="s">
        <v>5743</v>
      </c>
    </row>
    <row r="1532" spans="1:13" hidden="1" x14ac:dyDescent="0.6">
      <c r="B1532">
        <v>1</v>
      </c>
      <c r="C1532">
        <v>27457875</v>
      </c>
      <c r="D1532" t="s">
        <v>5783</v>
      </c>
      <c r="E1532" t="s">
        <v>5784</v>
      </c>
      <c r="F1532" t="s">
        <v>5785</v>
      </c>
      <c r="G1532" t="s">
        <v>5786</v>
      </c>
      <c r="H1532" t="s">
        <v>2507</v>
      </c>
      <c r="I1532">
        <v>2017</v>
      </c>
      <c r="J1532" s="1">
        <v>42578</v>
      </c>
      <c r="M1532" t="s">
        <v>5787</v>
      </c>
    </row>
    <row r="1533" spans="1:13" hidden="1" x14ac:dyDescent="0.6">
      <c r="B1533" t="s">
        <v>5278</v>
      </c>
      <c r="C1533">
        <v>28658589</v>
      </c>
      <c r="D1533" t="s">
        <v>5793</v>
      </c>
      <c r="E1533" t="s">
        <v>5794</v>
      </c>
      <c r="F1533" t="s">
        <v>5795</v>
      </c>
      <c r="G1533" t="s">
        <v>5796</v>
      </c>
      <c r="H1533" t="s">
        <v>155</v>
      </c>
      <c r="I1533">
        <v>2017</v>
      </c>
      <c r="J1533" s="1">
        <v>42915</v>
      </c>
      <c r="M1533" t="s">
        <v>5797</v>
      </c>
    </row>
    <row r="1534" spans="1:13" hidden="1" x14ac:dyDescent="0.6">
      <c r="B1534">
        <v>1</v>
      </c>
      <c r="C1534">
        <v>28251353</v>
      </c>
      <c r="D1534" t="s">
        <v>5798</v>
      </c>
      <c r="E1534" t="s">
        <v>5799</v>
      </c>
      <c r="F1534" t="s">
        <v>5800</v>
      </c>
      <c r="G1534" t="s">
        <v>5632</v>
      </c>
      <c r="H1534" t="s">
        <v>1203</v>
      </c>
      <c r="I1534">
        <v>2017</v>
      </c>
      <c r="J1534" s="1">
        <v>42797</v>
      </c>
      <c r="M1534" t="s">
        <v>5801</v>
      </c>
    </row>
    <row r="1535" spans="1:13" x14ac:dyDescent="0.6">
      <c r="A1535" t="s">
        <v>6211</v>
      </c>
      <c r="B1535">
        <v>4</v>
      </c>
      <c r="C1535" s="2">
        <v>28548646</v>
      </c>
      <c r="D1535" t="s">
        <v>5831</v>
      </c>
      <c r="E1535" t="s">
        <v>5832</v>
      </c>
      <c r="F1535" t="s">
        <v>5833</v>
      </c>
      <c r="G1535" t="s">
        <v>5834</v>
      </c>
      <c r="H1535" t="s">
        <v>615</v>
      </c>
      <c r="I1535">
        <v>2017</v>
      </c>
      <c r="J1535" s="1">
        <v>42882</v>
      </c>
      <c r="K1535" t="s">
        <v>5835</v>
      </c>
      <c r="M1535" t="s">
        <v>5836</v>
      </c>
    </row>
    <row r="1536" spans="1:13" hidden="1" x14ac:dyDescent="0.6">
      <c r="B1536">
        <v>1</v>
      </c>
      <c r="C1536">
        <v>29242907</v>
      </c>
      <c r="D1536" t="s">
        <v>5957</v>
      </c>
      <c r="E1536" t="s">
        <v>5958</v>
      </c>
      <c r="F1536" t="s">
        <v>5959</v>
      </c>
      <c r="G1536" t="s">
        <v>38</v>
      </c>
      <c r="H1536" t="s">
        <v>228</v>
      </c>
      <c r="I1536">
        <v>2017</v>
      </c>
      <c r="J1536" s="1">
        <v>43085</v>
      </c>
      <c r="K1536" t="s">
        <v>5960</v>
      </c>
      <c r="M1536" t="s">
        <v>5961</v>
      </c>
    </row>
    <row r="1537" spans="1:13" hidden="1" x14ac:dyDescent="0.6">
      <c r="B1537" t="s">
        <v>5278</v>
      </c>
      <c r="C1537">
        <v>28499708</v>
      </c>
      <c r="D1537" t="s">
        <v>5990</v>
      </c>
      <c r="E1537" t="s">
        <v>5991</v>
      </c>
      <c r="F1537" t="s">
        <v>5992</v>
      </c>
      <c r="G1537" t="s">
        <v>5993</v>
      </c>
      <c r="H1537" t="s">
        <v>39</v>
      </c>
      <c r="I1537">
        <v>2017</v>
      </c>
      <c r="J1537" s="1">
        <v>42869</v>
      </c>
      <c r="K1537" t="s">
        <v>5994</v>
      </c>
      <c r="L1537" t="s">
        <v>5995</v>
      </c>
      <c r="M1537" t="s">
        <v>5996</v>
      </c>
    </row>
    <row r="1538" spans="1:13" hidden="1" x14ac:dyDescent="0.6">
      <c r="A1538" t="s">
        <v>13276</v>
      </c>
      <c r="B1538">
        <v>2</v>
      </c>
      <c r="C1538">
        <v>27128789</v>
      </c>
      <c r="D1538" t="s">
        <v>6010</v>
      </c>
      <c r="E1538" t="s">
        <v>6011</v>
      </c>
      <c r="F1538" t="s">
        <v>6012</v>
      </c>
      <c r="G1538" t="s">
        <v>6013</v>
      </c>
      <c r="H1538" t="s">
        <v>5713</v>
      </c>
      <c r="I1538">
        <v>2017</v>
      </c>
      <c r="J1538" s="1">
        <v>42490</v>
      </c>
      <c r="M1538" t="s">
        <v>6014</v>
      </c>
    </row>
    <row r="1539" spans="1:13" x14ac:dyDescent="0.6">
      <c r="A1539" t="s">
        <v>6156</v>
      </c>
      <c r="B1539">
        <v>4</v>
      </c>
      <c r="C1539" s="2">
        <v>29049463</v>
      </c>
      <c r="D1539" t="s">
        <v>6157</v>
      </c>
      <c r="E1539" t="s">
        <v>6158</v>
      </c>
      <c r="F1539" t="s">
        <v>6159</v>
      </c>
      <c r="G1539" t="s">
        <v>6160</v>
      </c>
      <c r="H1539" t="s">
        <v>5256</v>
      </c>
      <c r="I1539">
        <v>2017</v>
      </c>
      <c r="J1539" s="1">
        <v>43028</v>
      </c>
      <c r="K1539" t="s">
        <v>6161</v>
      </c>
      <c r="M1539" t="s">
        <v>6162</v>
      </c>
    </row>
    <row r="1540" spans="1:13" x14ac:dyDescent="0.6">
      <c r="A1540" t="s">
        <v>13190</v>
      </c>
      <c r="B1540" t="s">
        <v>13263</v>
      </c>
      <c r="C1540" s="2">
        <v>29145549</v>
      </c>
      <c r="D1540" t="s">
        <v>6200</v>
      </c>
      <c r="E1540" t="s">
        <v>6201</v>
      </c>
      <c r="F1540" t="s">
        <v>6202</v>
      </c>
      <c r="G1540" t="s">
        <v>482</v>
      </c>
      <c r="H1540" t="s">
        <v>5256</v>
      </c>
      <c r="I1540">
        <v>2017</v>
      </c>
      <c r="J1540" s="1">
        <v>43057</v>
      </c>
      <c r="K1540" t="s">
        <v>6203</v>
      </c>
      <c r="L1540" t="s">
        <v>6204</v>
      </c>
      <c r="M1540" t="s">
        <v>6205</v>
      </c>
    </row>
    <row r="1541" spans="1:13" hidden="1" x14ac:dyDescent="0.6">
      <c r="A1541" t="s">
        <v>6211</v>
      </c>
      <c r="B1541" t="s">
        <v>13257</v>
      </c>
      <c r="C1541">
        <v>28387762</v>
      </c>
      <c r="D1541" t="s">
        <v>6212</v>
      </c>
      <c r="E1541" t="s">
        <v>6213</v>
      </c>
      <c r="F1541" t="s">
        <v>6214</v>
      </c>
      <c r="G1541" t="s">
        <v>5834</v>
      </c>
      <c r="H1541" t="s">
        <v>615</v>
      </c>
      <c r="I1541">
        <v>2017</v>
      </c>
      <c r="J1541" s="1">
        <v>42833</v>
      </c>
      <c r="K1541" t="s">
        <v>6215</v>
      </c>
      <c r="M1541" t="s">
        <v>6216</v>
      </c>
    </row>
    <row r="1542" spans="1:13" x14ac:dyDescent="0.6">
      <c r="A1542" t="s">
        <v>5084</v>
      </c>
      <c r="B1542" t="s">
        <v>13263</v>
      </c>
      <c r="C1542" s="2">
        <v>28501376</v>
      </c>
      <c r="D1542" t="s">
        <v>6245</v>
      </c>
      <c r="E1542" t="s">
        <v>6246</v>
      </c>
      <c r="F1542" t="s">
        <v>6247</v>
      </c>
      <c r="G1542" t="s">
        <v>6248</v>
      </c>
      <c r="H1542" t="s">
        <v>77</v>
      </c>
      <c r="I1542">
        <v>2017</v>
      </c>
      <c r="J1542" s="1">
        <v>42870</v>
      </c>
      <c r="M1542" t="s">
        <v>6249</v>
      </c>
    </row>
    <row r="1543" spans="1:13" hidden="1" x14ac:dyDescent="0.6">
      <c r="B1543">
        <v>1</v>
      </c>
      <c r="C1543">
        <v>28266060</v>
      </c>
      <c r="D1543" t="s">
        <v>6250</v>
      </c>
      <c r="E1543" t="s">
        <v>6251</v>
      </c>
      <c r="F1543" t="s">
        <v>6252</v>
      </c>
      <c r="G1543" t="s">
        <v>6253</v>
      </c>
      <c r="H1543" t="s">
        <v>6254</v>
      </c>
      <c r="I1543">
        <v>2017</v>
      </c>
      <c r="J1543" s="1">
        <v>42802</v>
      </c>
      <c r="M1543" t="s">
        <v>6255</v>
      </c>
    </row>
    <row r="1544" spans="1:13" hidden="1" x14ac:dyDescent="0.6">
      <c r="B1544">
        <v>1</v>
      </c>
      <c r="C1544">
        <v>28418494</v>
      </c>
      <c r="D1544" t="s">
        <v>6370</v>
      </c>
      <c r="E1544" t="s">
        <v>6371</v>
      </c>
      <c r="F1544" t="s">
        <v>6372</v>
      </c>
      <c r="G1544" t="s">
        <v>6373</v>
      </c>
      <c r="H1544" t="s">
        <v>228</v>
      </c>
      <c r="I1544">
        <v>2017</v>
      </c>
      <c r="J1544" s="1">
        <v>42844</v>
      </c>
      <c r="M1544" t="s">
        <v>6374</v>
      </c>
    </row>
    <row r="1545" spans="1:13" hidden="1" x14ac:dyDescent="0.6">
      <c r="B1545">
        <v>1</v>
      </c>
      <c r="C1545">
        <v>29022298</v>
      </c>
      <c r="D1545" t="s">
        <v>6531</v>
      </c>
      <c r="E1545" t="s">
        <v>6532</v>
      </c>
      <c r="F1545" t="s">
        <v>6533</v>
      </c>
      <c r="G1545" t="s">
        <v>5853</v>
      </c>
      <c r="H1545" t="s">
        <v>2440</v>
      </c>
      <c r="I1545">
        <v>2017</v>
      </c>
      <c r="J1545" s="1">
        <v>43021</v>
      </c>
      <c r="K1545" t="s">
        <v>6534</v>
      </c>
      <c r="M1545" t="s">
        <v>6535</v>
      </c>
    </row>
    <row r="1546" spans="1:13" hidden="1" x14ac:dyDescent="0.6">
      <c r="B1546" t="s">
        <v>5278</v>
      </c>
      <c r="C1546">
        <v>28186508</v>
      </c>
      <c r="D1546" t="s">
        <v>6543</v>
      </c>
      <c r="E1546" t="s">
        <v>6544</v>
      </c>
      <c r="F1546" t="s">
        <v>6545</v>
      </c>
      <c r="G1546" t="s">
        <v>213</v>
      </c>
      <c r="H1546" t="s">
        <v>615</v>
      </c>
      <c r="I1546">
        <v>2017</v>
      </c>
      <c r="J1546" s="1">
        <v>42777</v>
      </c>
      <c r="K1546" t="s">
        <v>6546</v>
      </c>
      <c r="M1546" t="s">
        <v>6547</v>
      </c>
    </row>
    <row r="1547" spans="1:13" x14ac:dyDescent="0.6">
      <c r="A1547" t="s">
        <v>13253</v>
      </c>
      <c r="B1547">
        <v>4</v>
      </c>
      <c r="C1547" s="2">
        <v>28494075</v>
      </c>
      <c r="D1547" t="s">
        <v>6571</v>
      </c>
      <c r="E1547" t="s">
        <v>6572</v>
      </c>
      <c r="F1547" t="s">
        <v>6573</v>
      </c>
      <c r="G1547" t="s">
        <v>6574</v>
      </c>
      <c r="H1547" t="s">
        <v>5256</v>
      </c>
      <c r="I1547">
        <v>2017</v>
      </c>
      <c r="J1547" s="1">
        <v>42867</v>
      </c>
      <c r="K1547" t="s">
        <v>6575</v>
      </c>
      <c r="M1547" t="s">
        <v>6576</v>
      </c>
    </row>
    <row r="1548" spans="1:13" hidden="1" x14ac:dyDescent="0.6">
      <c r="B1548" t="s">
        <v>5278</v>
      </c>
      <c r="C1548">
        <v>28750115</v>
      </c>
      <c r="D1548" t="s">
        <v>6577</v>
      </c>
      <c r="E1548" t="s">
        <v>6578</v>
      </c>
      <c r="F1548" t="s">
        <v>6579</v>
      </c>
      <c r="G1548" t="s">
        <v>6580</v>
      </c>
      <c r="H1548" t="s">
        <v>5256</v>
      </c>
      <c r="I1548">
        <v>2017</v>
      </c>
      <c r="J1548" s="1">
        <v>42944</v>
      </c>
      <c r="K1548" t="s">
        <v>6581</v>
      </c>
      <c r="M1548" t="s">
        <v>6582</v>
      </c>
    </row>
    <row r="1549" spans="1:13" hidden="1" x14ac:dyDescent="0.6">
      <c r="B1549">
        <v>1</v>
      </c>
      <c r="C1549">
        <v>28266609</v>
      </c>
      <c r="D1549" t="s">
        <v>6638</v>
      </c>
      <c r="E1549" t="s">
        <v>6639</v>
      </c>
      <c r="F1549" t="s">
        <v>6640</v>
      </c>
      <c r="G1549" t="s">
        <v>6641</v>
      </c>
      <c r="H1549" t="s">
        <v>5359</v>
      </c>
      <c r="I1549">
        <v>2017</v>
      </c>
      <c r="J1549" s="1">
        <v>42802</v>
      </c>
      <c r="K1549" t="s">
        <v>6642</v>
      </c>
      <c r="M1549" t="s">
        <v>6643</v>
      </c>
    </row>
    <row r="1550" spans="1:13" hidden="1" x14ac:dyDescent="0.6">
      <c r="A1550" t="s">
        <v>13196</v>
      </c>
      <c r="B1550" t="s">
        <v>13257</v>
      </c>
      <c r="C1550">
        <v>28358956</v>
      </c>
      <c r="D1550" t="s">
        <v>6644</v>
      </c>
      <c r="E1550" t="s">
        <v>6645</v>
      </c>
      <c r="F1550" t="s">
        <v>6646</v>
      </c>
      <c r="G1550" t="s">
        <v>6647</v>
      </c>
      <c r="H1550" t="s">
        <v>5256</v>
      </c>
      <c r="I1550">
        <v>2017</v>
      </c>
      <c r="J1550" s="1">
        <v>42825</v>
      </c>
      <c r="K1550" t="s">
        <v>6648</v>
      </c>
      <c r="M1550" t="s">
        <v>6649</v>
      </c>
    </row>
    <row r="1551" spans="1:13" hidden="1" x14ac:dyDescent="0.6">
      <c r="A1551" t="s">
        <v>5096</v>
      </c>
      <c r="B1551" t="s">
        <v>13257</v>
      </c>
      <c r="C1551">
        <v>27825655</v>
      </c>
      <c r="D1551" t="s">
        <v>6772</v>
      </c>
      <c r="E1551" t="s">
        <v>6773</v>
      </c>
      <c r="F1551" t="s">
        <v>6774</v>
      </c>
      <c r="G1551" t="s">
        <v>5424</v>
      </c>
      <c r="H1551" t="s">
        <v>77</v>
      </c>
      <c r="I1551">
        <v>2017</v>
      </c>
      <c r="J1551" s="1">
        <v>42684</v>
      </c>
      <c r="M1551" t="s">
        <v>6775</v>
      </c>
    </row>
    <row r="1552" spans="1:13" hidden="1" x14ac:dyDescent="0.6">
      <c r="B1552">
        <v>1</v>
      </c>
      <c r="C1552">
        <v>28108569</v>
      </c>
      <c r="D1552" t="s">
        <v>6859</v>
      </c>
      <c r="E1552" t="s">
        <v>6860</v>
      </c>
      <c r="F1552" t="s">
        <v>6861</v>
      </c>
      <c r="G1552" t="s">
        <v>5381</v>
      </c>
      <c r="H1552" t="s">
        <v>171</v>
      </c>
      <c r="I1552">
        <v>2017</v>
      </c>
      <c r="J1552" s="1">
        <v>42757</v>
      </c>
      <c r="K1552" t="s">
        <v>6862</v>
      </c>
      <c r="L1552" t="s">
        <v>6863</v>
      </c>
      <c r="M1552" t="s">
        <v>6864</v>
      </c>
    </row>
    <row r="1553" spans="1:13" hidden="1" x14ac:dyDescent="0.6">
      <c r="B1553">
        <v>1</v>
      </c>
      <c r="C1553">
        <v>28558370</v>
      </c>
      <c r="D1553" t="s">
        <v>6896</v>
      </c>
      <c r="E1553" t="s">
        <v>6897</v>
      </c>
      <c r="F1553" t="s">
        <v>6898</v>
      </c>
      <c r="G1553" t="s">
        <v>6899</v>
      </c>
      <c r="H1553" t="s">
        <v>580</v>
      </c>
      <c r="I1553">
        <v>2017</v>
      </c>
      <c r="J1553" s="1">
        <v>42886</v>
      </c>
      <c r="M1553" t="s">
        <v>6900</v>
      </c>
    </row>
    <row r="1554" spans="1:13" hidden="1" x14ac:dyDescent="0.6">
      <c r="B1554" t="s">
        <v>5278</v>
      </c>
      <c r="C1554">
        <v>27543376</v>
      </c>
      <c r="D1554" t="s">
        <v>6923</v>
      </c>
      <c r="E1554" t="s">
        <v>6924</v>
      </c>
      <c r="F1554" t="s">
        <v>6925</v>
      </c>
      <c r="G1554" t="s">
        <v>213</v>
      </c>
      <c r="H1554" t="s">
        <v>83</v>
      </c>
      <c r="I1554">
        <v>2017</v>
      </c>
      <c r="J1554" s="1">
        <v>42603</v>
      </c>
      <c r="M1554" t="s">
        <v>6926</v>
      </c>
    </row>
    <row r="1555" spans="1:13" hidden="1" x14ac:dyDescent="0.6">
      <c r="B1555" t="s">
        <v>5278</v>
      </c>
      <c r="C1555">
        <v>28659620</v>
      </c>
      <c r="D1555" t="s">
        <v>6942</v>
      </c>
      <c r="E1555" t="s">
        <v>6943</v>
      </c>
      <c r="F1555" t="s">
        <v>6944</v>
      </c>
      <c r="G1555" t="s">
        <v>5938</v>
      </c>
      <c r="H1555" t="s">
        <v>5359</v>
      </c>
      <c r="I1555">
        <v>2017</v>
      </c>
      <c r="J1555" s="1">
        <v>42916</v>
      </c>
      <c r="K1555" t="s">
        <v>6945</v>
      </c>
      <c r="M1555" t="s">
        <v>6946</v>
      </c>
    </row>
    <row r="1556" spans="1:13" x14ac:dyDescent="0.6">
      <c r="A1556" t="s">
        <v>6947</v>
      </c>
      <c r="B1556">
        <v>4</v>
      </c>
      <c r="C1556" s="2">
        <v>28282062</v>
      </c>
      <c r="D1556" t="s">
        <v>6948</v>
      </c>
      <c r="E1556" t="s">
        <v>6949</v>
      </c>
      <c r="F1556" t="s">
        <v>6950</v>
      </c>
      <c r="G1556" t="s">
        <v>5391</v>
      </c>
      <c r="H1556" t="s">
        <v>615</v>
      </c>
      <c r="I1556">
        <v>2017</v>
      </c>
      <c r="J1556" s="1">
        <v>42805</v>
      </c>
      <c r="K1556" t="s">
        <v>6951</v>
      </c>
      <c r="M1556" t="s">
        <v>6952</v>
      </c>
    </row>
    <row r="1557" spans="1:13" hidden="1" x14ac:dyDescent="0.6">
      <c r="B1557">
        <v>1</v>
      </c>
      <c r="C1557">
        <v>27986424</v>
      </c>
      <c r="D1557" t="s">
        <v>7006</v>
      </c>
      <c r="E1557" t="s">
        <v>7007</v>
      </c>
      <c r="F1557" t="s">
        <v>7008</v>
      </c>
      <c r="G1557" t="s">
        <v>6240</v>
      </c>
      <c r="H1557" t="s">
        <v>39</v>
      </c>
      <c r="I1557">
        <v>2017</v>
      </c>
      <c r="J1557" s="1">
        <v>42722</v>
      </c>
      <c r="K1557" t="s">
        <v>7009</v>
      </c>
      <c r="L1557" t="s">
        <v>7010</v>
      </c>
      <c r="M1557" t="s">
        <v>7011</v>
      </c>
    </row>
    <row r="1558" spans="1:13" hidden="1" x14ac:dyDescent="0.6">
      <c r="B1558">
        <v>3</v>
      </c>
      <c r="C1558">
        <v>28399268</v>
      </c>
      <c r="D1558" t="s">
        <v>7023</v>
      </c>
      <c r="E1558" t="s">
        <v>7024</v>
      </c>
      <c r="F1558" t="s">
        <v>7025</v>
      </c>
      <c r="G1558" t="s">
        <v>5781</v>
      </c>
      <c r="H1558" t="s">
        <v>228</v>
      </c>
      <c r="I1558">
        <v>2017</v>
      </c>
      <c r="J1558" s="1">
        <v>42837</v>
      </c>
      <c r="M1558" t="s">
        <v>7026</v>
      </c>
    </row>
    <row r="1559" spans="1:13" hidden="1" x14ac:dyDescent="0.6">
      <c r="B1559" t="s">
        <v>5278</v>
      </c>
      <c r="C1559">
        <v>27935234</v>
      </c>
      <c r="D1559" t="s">
        <v>7131</v>
      </c>
      <c r="E1559" t="s">
        <v>7132</v>
      </c>
      <c r="F1559" t="s">
        <v>7133</v>
      </c>
      <c r="G1559" t="s">
        <v>7134</v>
      </c>
      <c r="H1559" t="s">
        <v>83</v>
      </c>
      <c r="I1559">
        <v>2017</v>
      </c>
      <c r="J1559" s="1">
        <v>42714</v>
      </c>
      <c r="M1559" t="s">
        <v>7135</v>
      </c>
    </row>
    <row r="1560" spans="1:13" hidden="1" x14ac:dyDescent="0.6">
      <c r="B1560" t="s">
        <v>5278</v>
      </c>
      <c r="C1560">
        <v>28292774</v>
      </c>
      <c r="D1560" t="s">
        <v>7205</v>
      </c>
      <c r="E1560" t="s">
        <v>7206</v>
      </c>
      <c r="F1560" t="s">
        <v>7207</v>
      </c>
      <c r="G1560" t="s">
        <v>6013</v>
      </c>
      <c r="H1560" t="s">
        <v>171</v>
      </c>
      <c r="I1560">
        <v>2017</v>
      </c>
      <c r="J1560" s="1">
        <v>42810</v>
      </c>
      <c r="M1560" t="s">
        <v>7208</v>
      </c>
    </row>
    <row r="1561" spans="1:13" hidden="1" x14ac:dyDescent="0.6">
      <c r="B1561">
        <v>1</v>
      </c>
      <c r="C1561">
        <v>27503391</v>
      </c>
      <c r="D1561" t="s">
        <v>7219</v>
      </c>
      <c r="E1561" t="s">
        <v>7220</v>
      </c>
      <c r="F1561" t="s">
        <v>7221</v>
      </c>
      <c r="G1561" t="s">
        <v>7222</v>
      </c>
      <c r="H1561" t="s">
        <v>171</v>
      </c>
      <c r="I1561">
        <v>2017</v>
      </c>
      <c r="J1561" s="1">
        <v>42592</v>
      </c>
      <c r="M1561" t="s">
        <v>7223</v>
      </c>
    </row>
    <row r="1562" spans="1:13" hidden="1" x14ac:dyDescent="0.6">
      <c r="B1562">
        <v>1</v>
      </c>
      <c r="C1562">
        <v>28702676</v>
      </c>
      <c r="D1562" t="s">
        <v>7348</v>
      </c>
      <c r="E1562" t="s">
        <v>7349</v>
      </c>
      <c r="F1562" t="s">
        <v>7350</v>
      </c>
      <c r="G1562" t="s">
        <v>7351</v>
      </c>
      <c r="H1562" t="s">
        <v>228</v>
      </c>
      <c r="I1562">
        <v>2017</v>
      </c>
      <c r="J1562" s="1">
        <v>42930</v>
      </c>
      <c r="M1562" t="s">
        <v>7352</v>
      </c>
    </row>
    <row r="1563" spans="1:13" hidden="1" x14ac:dyDescent="0.6">
      <c r="B1563">
        <v>1</v>
      </c>
      <c r="C1563">
        <v>28287849</v>
      </c>
      <c r="D1563" t="s">
        <v>7360</v>
      </c>
      <c r="E1563" t="s">
        <v>7361</v>
      </c>
      <c r="F1563" t="s">
        <v>7362</v>
      </c>
      <c r="G1563" t="s">
        <v>5295</v>
      </c>
      <c r="H1563" t="s">
        <v>155</v>
      </c>
      <c r="I1563">
        <v>2017</v>
      </c>
      <c r="J1563" s="1">
        <v>42808</v>
      </c>
      <c r="M1563" t="s">
        <v>7363</v>
      </c>
    </row>
    <row r="1564" spans="1:13" hidden="1" x14ac:dyDescent="0.6">
      <c r="B1564">
        <v>1</v>
      </c>
      <c r="C1564">
        <v>28079023</v>
      </c>
      <c r="D1564" t="s">
        <v>7416</v>
      </c>
      <c r="E1564" t="s">
        <v>7417</v>
      </c>
      <c r="F1564" t="s">
        <v>7418</v>
      </c>
      <c r="G1564" t="s">
        <v>7419</v>
      </c>
      <c r="H1564" t="s">
        <v>77</v>
      </c>
      <c r="I1564">
        <v>2017</v>
      </c>
      <c r="J1564" s="1">
        <v>42748</v>
      </c>
      <c r="K1564" t="s">
        <v>7420</v>
      </c>
      <c r="L1564" t="s">
        <v>7421</v>
      </c>
      <c r="M1564" t="s">
        <v>7422</v>
      </c>
    </row>
    <row r="1565" spans="1:13" hidden="1" x14ac:dyDescent="0.6">
      <c r="B1565">
        <v>1</v>
      </c>
      <c r="C1565">
        <v>28243189</v>
      </c>
      <c r="D1565" t="s">
        <v>7495</v>
      </c>
      <c r="E1565" t="s">
        <v>7496</v>
      </c>
      <c r="F1565" t="s">
        <v>7497</v>
      </c>
      <c r="G1565" t="s">
        <v>7498</v>
      </c>
      <c r="H1565" t="s">
        <v>7499</v>
      </c>
      <c r="I1565">
        <v>2017</v>
      </c>
      <c r="J1565" s="1">
        <v>42795</v>
      </c>
      <c r="K1565" t="s">
        <v>7500</v>
      </c>
      <c r="M1565" t="s">
        <v>7501</v>
      </c>
    </row>
    <row r="1566" spans="1:13" hidden="1" x14ac:dyDescent="0.6">
      <c r="B1566" t="s">
        <v>5278</v>
      </c>
      <c r="C1566">
        <v>28383406</v>
      </c>
      <c r="D1566" t="s">
        <v>7513</v>
      </c>
      <c r="E1566" t="s">
        <v>7514</v>
      </c>
      <c r="F1566" t="s">
        <v>7515</v>
      </c>
      <c r="G1566" t="s">
        <v>7516</v>
      </c>
      <c r="H1566" t="s">
        <v>7517</v>
      </c>
      <c r="I1566">
        <v>2017</v>
      </c>
      <c r="J1566" s="1">
        <v>42832</v>
      </c>
      <c r="K1566" t="s">
        <v>7518</v>
      </c>
      <c r="M1566" t="s">
        <v>7519</v>
      </c>
    </row>
    <row r="1567" spans="1:13" hidden="1" x14ac:dyDescent="0.6">
      <c r="B1567">
        <v>1</v>
      </c>
      <c r="C1567">
        <v>27768118</v>
      </c>
      <c r="D1567" t="s">
        <v>7520</v>
      </c>
      <c r="E1567" t="s">
        <v>7521</v>
      </c>
      <c r="F1567" t="s">
        <v>7522</v>
      </c>
      <c r="G1567" t="s">
        <v>7523</v>
      </c>
      <c r="H1567" t="s">
        <v>615</v>
      </c>
      <c r="I1567">
        <v>2017</v>
      </c>
      <c r="J1567" s="1">
        <v>42665</v>
      </c>
      <c r="K1567" t="s">
        <v>7524</v>
      </c>
      <c r="M1567" t="s">
        <v>7525</v>
      </c>
    </row>
    <row r="1568" spans="1:13" hidden="1" x14ac:dyDescent="0.6">
      <c r="B1568" t="s">
        <v>5278</v>
      </c>
      <c r="C1568">
        <v>28332910</v>
      </c>
      <c r="D1568" t="s">
        <v>7530</v>
      </c>
      <c r="E1568" t="s">
        <v>7531</v>
      </c>
      <c r="F1568" t="s">
        <v>7532</v>
      </c>
      <c r="G1568" t="s">
        <v>7533</v>
      </c>
      <c r="H1568" t="s">
        <v>155</v>
      </c>
      <c r="I1568">
        <v>2017</v>
      </c>
      <c r="J1568" s="1">
        <v>42818</v>
      </c>
      <c r="K1568" t="s">
        <v>7534</v>
      </c>
      <c r="L1568" t="s">
        <v>7535</v>
      </c>
      <c r="M1568" t="s">
        <v>7536</v>
      </c>
    </row>
    <row r="1569" spans="2:13" hidden="1" x14ac:dyDescent="0.6">
      <c r="B1569" t="s">
        <v>5278</v>
      </c>
      <c r="C1569">
        <v>28717807</v>
      </c>
      <c r="D1569" t="s">
        <v>7611</v>
      </c>
      <c r="E1569" t="s">
        <v>7612</v>
      </c>
      <c r="F1569" t="s">
        <v>7613</v>
      </c>
      <c r="G1569" t="s">
        <v>2379</v>
      </c>
      <c r="H1569" t="s">
        <v>7614</v>
      </c>
      <c r="I1569">
        <v>2017</v>
      </c>
      <c r="J1569" s="1">
        <v>42935</v>
      </c>
      <c r="K1569" t="s">
        <v>7615</v>
      </c>
      <c r="L1569" t="s">
        <v>7616</v>
      </c>
      <c r="M1569" t="s">
        <v>7617</v>
      </c>
    </row>
    <row r="1570" spans="2:13" hidden="1" x14ac:dyDescent="0.6">
      <c r="B1570">
        <v>1</v>
      </c>
      <c r="C1570">
        <v>28913998</v>
      </c>
      <c r="D1570" t="s">
        <v>7650</v>
      </c>
      <c r="E1570" t="s">
        <v>7651</v>
      </c>
      <c r="F1570" t="s">
        <v>7652</v>
      </c>
      <c r="G1570" t="s">
        <v>7653</v>
      </c>
      <c r="H1570" t="s">
        <v>2440</v>
      </c>
      <c r="I1570">
        <v>2017</v>
      </c>
      <c r="J1570" s="1">
        <v>42994</v>
      </c>
      <c r="K1570" t="s">
        <v>7654</v>
      </c>
      <c r="M1570" t="s">
        <v>7655</v>
      </c>
    </row>
    <row r="1571" spans="2:13" hidden="1" x14ac:dyDescent="0.6">
      <c r="B1571">
        <v>1</v>
      </c>
      <c r="C1571">
        <v>27903086</v>
      </c>
      <c r="D1571" t="s">
        <v>7689</v>
      </c>
      <c r="E1571" t="s">
        <v>7690</v>
      </c>
      <c r="F1571" t="s">
        <v>7691</v>
      </c>
      <c r="G1571" t="s">
        <v>5834</v>
      </c>
      <c r="H1571" t="s">
        <v>7692</v>
      </c>
      <c r="I1571">
        <v>2017</v>
      </c>
      <c r="J1571" s="1">
        <v>42706</v>
      </c>
      <c r="M1571" t="s">
        <v>7693</v>
      </c>
    </row>
    <row r="1572" spans="2:13" hidden="1" x14ac:dyDescent="0.6">
      <c r="B1572">
        <v>1</v>
      </c>
      <c r="C1572">
        <v>29150284</v>
      </c>
      <c r="D1572" t="s">
        <v>7741</v>
      </c>
      <c r="E1572" t="s">
        <v>7742</v>
      </c>
      <c r="F1572" t="s">
        <v>7743</v>
      </c>
      <c r="G1572" t="s">
        <v>7744</v>
      </c>
      <c r="H1572" t="s">
        <v>7745</v>
      </c>
      <c r="I1572">
        <v>2017</v>
      </c>
      <c r="J1572" s="1">
        <v>43058</v>
      </c>
      <c r="M1572" t="s">
        <v>7746</v>
      </c>
    </row>
    <row r="1573" spans="2:13" hidden="1" x14ac:dyDescent="0.6">
      <c r="B1573" t="s">
        <v>5278</v>
      </c>
      <c r="C1573">
        <v>28029444</v>
      </c>
      <c r="D1573" t="s">
        <v>7753</v>
      </c>
      <c r="E1573" t="s">
        <v>7754</v>
      </c>
      <c r="F1573" t="s">
        <v>7755</v>
      </c>
      <c r="G1573" t="s">
        <v>7756</v>
      </c>
      <c r="H1573" t="s">
        <v>77</v>
      </c>
      <c r="I1573">
        <v>2017</v>
      </c>
      <c r="J1573" s="1">
        <v>42733</v>
      </c>
      <c r="M1573" t="s">
        <v>7757</v>
      </c>
    </row>
    <row r="1574" spans="2:13" hidden="1" x14ac:dyDescent="0.6">
      <c r="B1574">
        <v>2</v>
      </c>
      <c r="C1574">
        <v>27459518</v>
      </c>
      <c r="D1574" t="s">
        <v>7764</v>
      </c>
      <c r="E1574" t="s">
        <v>7765</v>
      </c>
      <c r="F1574" t="s">
        <v>7766</v>
      </c>
      <c r="G1574" t="s">
        <v>7767</v>
      </c>
      <c r="H1574" t="s">
        <v>137</v>
      </c>
      <c r="I1574">
        <v>2017</v>
      </c>
      <c r="J1574" s="1">
        <v>42578</v>
      </c>
      <c r="M1574" t="s">
        <v>7768</v>
      </c>
    </row>
    <row r="1575" spans="2:13" hidden="1" x14ac:dyDescent="0.6">
      <c r="B1575">
        <v>2</v>
      </c>
      <c r="C1575">
        <v>28000996</v>
      </c>
      <c r="D1575" t="s">
        <v>7840</v>
      </c>
      <c r="E1575" t="s">
        <v>7841</v>
      </c>
      <c r="F1575" t="s">
        <v>7842</v>
      </c>
      <c r="G1575" t="s">
        <v>7843</v>
      </c>
      <c r="H1575" t="s">
        <v>83</v>
      </c>
      <c r="I1575">
        <v>2017</v>
      </c>
      <c r="J1575" s="1">
        <v>42726</v>
      </c>
      <c r="M1575" t="s">
        <v>7844</v>
      </c>
    </row>
    <row r="1576" spans="2:13" hidden="1" x14ac:dyDescent="0.6">
      <c r="B1576">
        <v>2</v>
      </c>
      <c r="C1576">
        <v>28126086</v>
      </c>
      <c r="D1576" t="s">
        <v>7907</v>
      </c>
      <c r="E1576" t="s">
        <v>7908</v>
      </c>
      <c r="F1576" t="s">
        <v>7909</v>
      </c>
      <c r="G1576" t="s">
        <v>7910</v>
      </c>
      <c r="H1576" t="s">
        <v>77</v>
      </c>
      <c r="I1576">
        <v>2017</v>
      </c>
      <c r="J1576" s="1">
        <v>42763</v>
      </c>
      <c r="M1576" t="s">
        <v>7911</v>
      </c>
    </row>
    <row r="1577" spans="2:13" hidden="1" x14ac:dyDescent="0.6">
      <c r="B1577">
        <v>1</v>
      </c>
      <c r="C1577">
        <v>28403037</v>
      </c>
      <c r="D1577" t="s">
        <v>7996</v>
      </c>
      <c r="E1577" t="s">
        <v>7997</v>
      </c>
      <c r="F1577" t="s">
        <v>7998</v>
      </c>
      <c r="G1577" t="s">
        <v>5700</v>
      </c>
      <c r="H1577" t="s">
        <v>101</v>
      </c>
      <c r="I1577">
        <v>2017</v>
      </c>
      <c r="J1577" s="1">
        <v>42839</v>
      </c>
      <c r="M1577" t="s">
        <v>7999</v>
      </c>
    </row>
    <row r="1578" spans="2:13" hidden="1" x14ac:dyDescent="0.6">
      <c r="B1578">
        <v>1</v>
      </c>
      <c r="C1578">
        <v>28091406</v>
      </c>
      <c r="D1578" t="s">
        <v>8039</v>
      </c>
      <c r="E1578" t="s">
        <v>8040</v>
      </c>
      <c r="F1578" t="s">
        <v>8041</v>
      </c>
      <c r="G1578" t="s">
        <v>8042</v>
      </c>
      <c r="H1578" t="s">
        <v>8043</v>
      </c>
      <c r="I1578">
        <v>2017</v>
      </c>
      <c r="J1578" s="1">
        <v>42752</v>
      </c>
      <c r="K1578" t="s">
        <v>8044</v>
      </c>
      <c r="M1578" t="s">
        <v>8045</v>
      </c>
    </row>
    <row r="1579" spans="2:13" hidden="1" x14ac:dyDescent="0.6">
      <c r="B1579">
        <v>1</v>
      </c>
      <c r="C1579">
        <v>28253403</v>
      </c>
      <c r="D1579" t="s">
        <v>8112</v>
      </c>
      <c r="E1579" t="s">
        <v>8113</v>
      </c>
      <c r="F1579" t="s">
        <v>8114</v>
      </c>
      <c r="G1579" t="s">
        <v>1303</v>
      </c>
      <c r="H1579" t="s">
        <v>228</v>
      </c>
      <c r="I1579">
        <v>2017</v>
      </c>
      <c r="J1579" s="1">
        <v>42797</v>
      </c>
      <c r="K1579" t="s">
        <v>8115</v>
      </c>
      <c r="M1579" t="s">
        <v>8116</v>
      </c>
    </row>
    <row r="1580" spans="2:13" hidden="1" x14ac:dyDescent="0.6">
      <c r="B1580">
        <v>1</v>
      </c>
      <c r="C1580">
        <v>28096126</v>
      </c>
      <c r="D1580" t="s">
        <v>8333</v>
      </c>
      <c r="E1580" t="s">
        <v>8334</v>
      </c>
      <c r="F1580" t="s">
        <v>8335</v>
      </c>
      <c r="G1580" t="s">
        <v>8336</v>
      </c>
      <c r="H1580" t="s">
        <v>8337</v>
      </c>
      <c r="I1580">
        <v>2017</v>
      </c>
      <c r="J1580" s="1">
        <v>42754</v>
      </c>
      <c r="K1580" t="s">
        <v>8338</v>
      </c>
      <c r="M1580" t="s">
        <v>8339</v>
      </c>
    </row>
    <row r="1581" spans="2:13" hidden="1" x14ac:dyDescent="0.6">
      <c r="B1581">
        <v>1</v>
      </c>
      <c r="C1581">
        <v>28655032</v>
      </c>
      <c r="D1581" t="s">
        <v>8340</v>
      </c>
      <c r="E1581" t="s">
        <v>8341</v>
      </c>
      <c r="F1581" t="s">
        <v>8342</v>
      </c>
      <c r="G1581" t="s">
        <v>8343</v>
      </c>
      <c r="H1581" t="s">
        <v>5256</v>
      </c>
      <c r="I1581">
        <v>2017</v>
      </c>
      <c r="J1581" s="1">
        <v>42914</v>
      </c>
      <c r="K1581" t="s">
        <v>8344</v>
      </c>
      <c r="M1581" t="s">
        <v>8345</v>
      </c>
    </row>
    <row r="1582" spans="2:13" hidden="1" x14ac:dyDescent="0.6">
      <c r="B1582">
        <v>1</v>
      </c>
      <c r="C1582">
        <v>29269882</v>
      </c>
      <c r="D1582" t="s">
        <v>8449</v>
      </c>
      <c r="E1582" t="s">
        <v>8450</v>
      </c>
      <c r="F1582" t="s">
        <v>8451</v>
      </c>
      <c r="G1582" t="s">
        <v>8452</v>
      </c>
      <c r="H1582" t="s">
        <v>5359</v>
      </c>
      <c r="I1582">
        <v>2017</v>
      </c>
      <c r="J1582" s="1">
        <v>43092</v>
      </c>
      <c r="K1582" t="s">
        <v>8453</v>
      </c>
      <c r="M1582" t="s">
        <v>8454</v>
      </c>
    </row>
    <row r="1583" spans="2:13" hidden="1" x14ac:dyDescent="0.6">
      <c r="B1583">
        <v>1</v>
      </c>
      <c r="C1583">
        <v>28961846</v>
      </c>
      <c r="D1583" t="s">
        <v>8515</v>
      </c>
      <c r="E1583" t="s">
        <v>8516</v>
      </c>
      <c r="F1583" t="s">
        <v>8517</v>
      </c>
      <c r="G1583" t="s">
        <v>8518</v>
      </c>
      <c r="H1583" t="s">
        <v>8519</v>
      </c>
      <c r="I1583">
        <v>2017</v>
      </c>
      <c r="J1583" s="1">
        <v>43008</v>
      </c>
      <c r="M1583" t="s">
        <v>8520</v>
      </c>
    </row>
    <row r="1584" spans="2:13" hidden="1" x14ac:dyDescent="0.6">
      <c r="B1584">
        <v>1</v>
      </c>
      <c r="C1584">
        <v>28549516</v>
      </c>
      <c r="D1584" t="s">
        <v>8624</v>
      </c>
      <c r="E1584" t="s">
        <v>8625</v>
      </c>
      <c r="F1584" t="s">
        <v>8626</v>
      </c>
      <c r="G1584" t="s">
        <v>8414</v>
      </c>
      <c r="H1584" t="s">
        <v>77</v>
      </c>
      <c r="I1584">
        <v>2017</v>
      </c>
      <c r="J1584" s="1">
        <v>42883</v>
      </c>
      <c r="M1584" t="s">
        <v>8627</v>
      </c>
    </row>
    <row r="1585" spans="2:13" hidden="1" x14ac:dyDescent="0.6">
      <c r="B1585">
        <v>1</v>
      </c>
      <c r="C1585">
        <v>28886597</v>
      </c>
      <c r="D1585" t="s">
        <v>8674</v>
      </c>
      <c r="E1585" t="s">
        <v>8675</v>
      </c>
      <c r="F1585" t="s">
        <v>8676</v>
      </c>
      <c r="G1585" t="s">
        <v>8677</v>
      </c>
      <c r="H1585" t="s">
        <v>8678</v>
      </c>
      <c r="I1585">
        <v>2017</v>
      </c>
      <c r="J1585" s="1">
        <v>42987</v>
      </c>
      <c r="K1585" t="s">
        <v>8679</v>
      </c>
      <c r="M1585" t="s">
        <v>8680</v>
      </c>
    </row>
    <row r="1586" spans="2:13" hidden="1" x14ac:dyDescent="0.6">
      <c r="B1586">
        <v>1</v>
      </c>
      <c r="C1586">
        <v>28302534</v>
      </c>
      <c r="D1586" t="s">
        <v>8802</v>
      </c>
      <c r="E1586" t="s">
        <v>8803</v>
      </c>
      <c r="F1586" t="s">
        <v>8804</v>
      </c>
      <c r="G1586" t="s">
        <v>8805</v>
      </c>
      <c r="H1586" t="s">
        <v>39</v>
      </c>
      <c r="I1586">
        <v>2017</v>
      </c>
      <c r="J1586" s="1">
        <v>42812</v>
      </c>
      <c r="M1586" t="s">
        <v>8806</v>
      </c>
    </row>
    <row r="1587" spans="2:13" hidden="1" x14ac:dyDescent="0.6">
      <c r="B1587">
        <v>1</v>
      </c>
      <c r="C1587">
        <v>28892825</v>
      </c>
      <c r="D1587" t="s">
        <v>8940</v>
      </c>
      <c r="E1587" t="s">
        <v>8941</v>
      </c>
      <c r="F1587" t="s">
        <v>8942</v>
      </c>
      <c r="G1587" t="s">
        <v>5289</v>
      </c>
      <c r="H1587" t="s">
        <v>228</v>
      </c>
      <c r="I1587">
        <v>2017</v>
      </c>
      <c r="J1587" s="1">
        <v>42990</v>
      </c>
      <c r="K1587" t="s">
        <v>8943</v>
      </c>
      <c r="M1587" t="s">
        <v>8944</v>
      </c>
    </row>
    <row r="1588" spans="2:13" hidden="1" x14ac:dyDescent="0.6">
      <c r="B1588">
        <v>1</v>
      </c>
      <c r="C1588">
        <v>27428740</v>
      </c>
      <c r="D1588" t="s">
        <v>9107</v>
      </c>
      <c r="E1588" t="s">
        <v>9108</v>
      </c>
      <c r="F1588" t="s">
        <v>9109</v>
      </c>
      <c r="G1588" t="s">
        <v>9110</v>
      </c>
      <c r="H1588" t="s">
        <v>2146</v>
      </c>
      <c r="I1588">
        <v>2017</v>
      </c>
      <c r="J1588" s="1">
        <v>42570</v>
      </c>
      <c r="M1588" t="s">
        <v>9111</v>
      </c>
    </row>
    <row r="1589" spans="2:13" hidden="1" x14ac:dyDescent="0.6">
      <c r="B1589">
        <v>1</v>
      </c>
      <c r="C1589">
        <v>27660164</v>
      </c>
      <c r="D1589" t="s">
        <v>9143</v>
      </c>
      <c r="E1589" t="s">
        <v>9144</v>
      </c>
      <c r="F1589" t="s">
        <v>9145</v>
      </c>
      <c r="G1589" t="s">
        <v>8536</v>
      </c>
      <c r="H1589" t="s">
        <v>1105</v>
      </c>
      <c r="I1589">
        <v>2017</v>
      </c>
      <c r="J1589" s="1">
        <v>42637</v>
      </c>
      <c r="M1589" t="s">
        <v>9146</v>
      </c>
    </row>
    <row r="1590" spans="2:13" hidden="1" x14ac:dyDescent="0.6">
      <c r="B1590">
        <v>2</v>
      </c>
      <c r="C1590">
        <v>29032195</v>
      </c>
      <c r="D1590" t="s">
        <v>9219</v>
      </c>
      <c r="E1590" t="s">
        <v>9220</v>
      </c>
      <c r="F1590" t="s">
        <v>9221</v>
      </c>
      <c r="G1590" t="s">
        <v>9222</v>
      </c>
      <c r="H1590" t="s">
        <v>5240</v>
      </c>
      <c r="I1590">
        <v>2017</v>
      </c>
      <c r="J1590" s="1">
        <v>43025</v>
      </c>
      <c r="M1590" t="s">
        <v>9223</v>
      </c>
    </row>
    <row r="1591" spans="2:13" hidden="1" x14ac:dyDescent="0.6">
      <c r="B1591">
        <v>1</v>
      </c>
      <c r="C1591">
        <v>28856767</v>
      </c>
      <c r="D1591" t="s">
        <v>9359</v>
      </c>
      <c r="E1591" t="s">
        <v>9360</v>
      </c>
      <c r="F1591" t="s">
        <v>9361</v>
      </c>
      <c r="G1591" t="s">
        <v>9362</v>
      </c>
      <c r="H1591" t="s">
        <v>9363</v>
      </c>
      <c r="I1591">
        <v>2017</v>
      </c>
      <c r="J1591" s="1">
        <v>42979</v>
      </c>
      <c r="M1591" t="s">
        <v>9364</v>
      </c>
    </row>
    <row r="1592" spans="2:13" hidden="1" x14ac:dyDescent="0.6">
      <c r="B1592">
        <v>2</v>
      </c>
      <c r="C1592">
        <v>28633153</v>
      </c>
      <c r="D1592" t="s">
        <v>9365</v>
      </c>
      <c r="E1592" t="s">
        <v>9366</v>
      </c>
      <c r="F1592" t="s">
        <v>9367</v>
      </c>
      <c r="G1592" t="s">
        <v>9368</v>
      </c>
      <c r="H1592" t="s">
        <v>310</v>
      </c>
      <c r="I1592">
        <v>2017</v>
      </c>
      <c r="J1592" s="1">
        <v>42907</v>
      </c>
      <c r="K1592" t="s">
        <v>9369</v>
      </c>
      <c r="L1592" t="s">
        <v>9370</v>
      </c>
      <c r="M1592" t="s">
        <v>9371</v>
      </c>
    </row>
    <row r="1593" spans="2:13" hidden="1" x14ac:dyDescent="0.6">
      <c r="B1593">
        <v>1</v>
      </c>
      <c r="C1593">
        <v>28211882</v>
      </c>
      <c r="D1593" t="s">
        <v>9444</v>
      </c>
      <c r="E1593" t="s">
        <v>9445</v>
      </c>
      <c r="F1593" t="s">
        <v>9446</v>
      </c>
      <c r="G1593" t="s">
        <v>9447</v>
      </c>
      <c r="H1593" t="s">
        <v>615</v>
      </c>
      <c r="I1593">
        <v>2017</v>
      </c>
      <c r="J1593" s="1">
        <v>42784</v>
      </c>
      <c r="K1593" t="s">
        <v>9448</v>
      </c>
      <c r="M1593" t="s">
        <v>9449</v>
      </c>
    </row>
    <row r="1594" spans="2:13" hidden="1" x14ac:dyDescent="0.6">
      <c r="B1594">
        <v>1</v>
      </c>
      <c r="C1594">
        <v>28288486</v>
      </c>
      <c r="D1594" t="s">
        <v>9620</v>
      </c>
      <c r="E1594" t="s">
        <v>9621</v>
      </c>
      <c r="F1594" t="s">
        <v>9622</v>
      </c>
      <c r="G1594" t="s">
        <v>9435</v>
      </c>
      <c r="H1594" t="s">
        <v>228</v>
      </c>
      <c r="I1594">
        <v>2017</v>
      </c>
      <c r="J1594" s="1">
        <v>42808</v>
      </c>
      <c r="M1594" t="s">
        <v>9623</v>
      </c>
    </row>
    <row r="1595" spans="2:13" hidden="1" x14ac:dyDescent="0.6">
      <c r="B1595">
        <v>1</v>
      </c>
      <c r="C1595">
        <v>28297034</v>
      </c>
      <c r="D1595" t="s">
        <v>9644</v>
      </c>
      <c r="E1595" t="s">
        <v>9645</v>
      </c>
      <c r="F1595" t="s">
        <v>9646</v>
      </c>
      <c r="G1595" t="s">
        <v>9647</v>
      </c>
      <c r="H1595" t="s">
        <v>5847</v>
      </c>
      <c r="I1595">
        <v>2017</v>
      </c>
      <c r="J1595" s="1">
        <v>42810</v>
      </c>
      <c r="M1595" t="s">
        <v>9648</v>
      </c>
    </row>
    <row r="1596" spans="2:13" hidden="1" x14ac:dyDescent="0.6">
      <c r="B1596">
        <v>1</v>
      </c>
      <c r="C1596">
        <v>28834299</v>
      </c>
      <c r="D1596" t="s">
        <v>9763</v>
      </c>
      <c r="E1596" t="s">
        <v>9764</v>
      </c>
      <c r="F1596" t="s">
        <v>9765</v>
      </c>
      <c r="G1596" t="s">
        <v>9766</v>
      </c>
      <c r="H1596" t="s">
        <v>83</v>
      </c>
      <c r="I1596">
        <v>2017</v>
      </c>
      <c r="J1596" s="1">
        <v>42971</v>
      </c>
      <c r="M1596" t="s">
        <v>9767</v>
      </c>
    </row>
    <row r="1597" spans="2:13" hidden="1" x14ac:dyDescent="0.6">
      <c r="B1597">
        <v>2</v>
      </c>
      <c r="C1597">
        <v>28985807</v>
      </c>
      <c r="D1597" t="s">
        <v>9787</v>
      </c>
      <c r="E1597" t="s">
        <v>9788</v>
      </c>
      <c r="F1597" t="s">
        <v>9789</v>
      </c>
      <c r="G1597" t="s">
        <v>9790</v>
      </c>
      <c r="H1597" t="s">
        <v>1349</v>
      </c>
      <c r="I1597">
        <v>2017</v>
      </c>
      <c r="J1597" s="1">
        <v>43016</v>
      </c>
      <c r="M1597" t="s">
        <v>9791</v>
      </c>
    </row>
    <row r="1598" spans="2:13" hidden="1" x14ac:dyDescent="0.6">
      <c r="B1598">
        <v>1</v>
      </c>
      <c r="C1598">
        <v>28114175</v>
      </c>
      <c r="D1598" t="s">
        <v>10123</v>
      </c>
      <c r="E1598" t="s">
        <v>10124</v>
      </c>
      <c r="F1598" t="s">
        <v>10125</v>
      </c>
      <c r="G1598" t="s">
        <v>7940</v>
      </c>
      <c r="H1598" t="s">
        <v>310</v>
      </c>
      <c r="I1598">
        <v>2017</v>
      </c>
      <c r="J1598" s="1">
        <v>42759</v>
      </c>
      <c r="M1598" t="s">
        <v>10126</v>
      </c>
    </row>
    <row r="1599" spans="2:13" hidden="1" x14ac:dyDescent="0.6">
      <c r="B1599" t="s">
        <v>5278</v>
      </c>
      <c r="C1599">
        <v>27914835</v>
      </c>
      <c r="D1599" t="s">
        <v>10127</v>
      </c>
      <c r="E1599" t="s">
        <v>10128</v>
      </c>
      <c r="F1599" t="s">
        <v>10129</v>
      </c>
      <c r="G1599" t="s">
        <v>7848</v>
      </c>
      <c r="H1599" t="s">
        <v>77</v>
      </c>
      <c r="I1599">
        <v>2017</v>
      </c>
      <c r="J1599" s="1">
        <v>42709</v>
      </c>
      <c r="M1599" t="s">
        <v>10130</v>
      </c>
    </row>
    <row r="1600" spans="2:13" hidden="1" x14ac:dyDescent="0.6">
      <c r="B1600">
        <v>2</v>
      </c>
      <c r="C1600">
        <v>28542697</v>
      </c>
      <c r="D1600" t="s">
        <v>10214</v>
      </c>
      <c r="E1600" t="s">
        <v>10215</v>
      </c>
      <c r="F1600" t="s">
        <v>10216</v>
      </c>
      <c r="G1600" t="s">
        <v>10217</v>
      </c>
      <c r="H1600" t="s">
        <v>5256</v>
      </c>
      <c r="I1600">
        <v>2017</v>
      </c>
      <c r="J1600" s="1">
        <v>42881</v>
      </c>
      <c r="K1600" t="s">
        <v>10218</v>
      </c>
      <c r="M1600" t="s">
        <v>10219</v>
      </c>
    </row>
    <row r="1601" spans="1:13" hidden="1" x14ac:dyDescent="0.6">
      <c r="B1601">
        <v>1</v>
      </c>
      <c r="C1601">
        <v>29288271</v>
      </c>
      <c r="D1601" t="s">
        <v>10275</v>
      </c>
      <c r="E1601" t="s">
        <v>10276</v>
      </c>
      <c r="F1601" t="s">
        <v>10277</v>
      </c>
      <c r="G1601" t="s">
        <v>10278</v>
      </c>
      <c r="H1601" t="s">
        <v>228</v>
      </c>
      <c r="I1601">
        <v>2017</v>
      </c>
      <c r="J1601" s="1">
        <v>43100</v>
      </c>
      <c r="M1601" t="s">
        <v>10279</v>
      </c>
    </row>
    <row r="1602" spans="1:13" hidden="1" x14ac:dyDescent="0.6">
      <c r="B1602">
        <v>2</v>
      </c>
      <c r="C1602">
        <v>28829845</v>
      </c>
      <c r="D1602" t="s">
        <v>10382</v>
      </c>
      <c r="E1602" t="s">
        <v>10383</v>
      </c>
      <c r="F1602" t="s">
        <v>10384</v>
      </c>
      <c r="G1602" t="s">
        <v>10385</v>
      </c>
      <c r="H1602" t="s">
        <v>228</v>
      </c>
      <c r="I1602">
        <v>2017</v>
      </c>
      <c r="J1602" s="1">
        <v>42970</v>
      </c>
      <c r="M1602" t="s">
        <v>10386</v>
      </c>
    </row>
    <row r="1603" spans="1:13" hidden="1" x14ac:dyDescent="0.6">
      <c r="B1603">
        <v>1</v>
      </c>
      <c r="C1603">
        <v>28280989</v>
      </c>
      <c r="D1603" t="s">
        <v>10445</v>
      </c>
      <c r="E1603" t="s">
        <v>10446</v>
      </c>
      <c r="F1603" t="s">
        <v>10447</v>
      </c>
      <c r="G1603" t="s">
        <v>10448</v>
      </c>
      <c r="H1603" t="s">
        <v>1203</v>
      </c>
      <c r="I1603">
        <v>2017</v>
      </c>
      <c r="J1603" s="1">
        <v>42805</v>
      </c>
      <c r="M1603" t="s">
        <v>10449</v>
      </c>
    </row>
    <row r="1604" spans="1:13" hidden="1" x14ac:dyDescent="0.6">
      <c r="B1604">
        <v>2</v>
      </c>
      <c r="C1604">
        <v>27617541</v>
      </c>
      <c r="D1604" t="s">
        <v>10816</v>
      </c>
      <c r="E1604" t="s">
        <v>10817</v>
      </c>
      <c r="F1604" t="s">
        <v>10818</v>
      </c>
      <c r="G1604" t="s">
        <v>10819</v>
      </c>
      <c r="H1604" t="s">
        <v>310</v>
      </c>
      <c r="I1604">
        <v>2017</v>
      </c>
      <c r="J1604" s="1">
        <v>42626</v>
      </c>
      <c r="M1604" t="s">
        <v>10820</v>
      </c>
    </row>
    <row r="1605" spans="1:13" hidden="1" x14ac:dyDescent="0.6">
      <c r="B1605">
        <v>1</v>
      </c>
      <c r="C1605">
        <v>27467380</v>
      </c>
      <c r="D1605" t="s">
        <v>10832</v>
      </c>
      <c r="E1605" t="s">
        <v>10833</v>
      </c>
      <c r="F1605" t="s">
        <v>10834</v>
      </c>
      <c r="G1605" t="s">
        <v>10835</v>
      </c>
      <c r="H1605" t="s">
        <v>310</v>
      </c>
      <c r="I1605">
        <v>2017</v>
      </c>
      <c r="J1605" s="1">
        <v>42580</v>
      </c>
      <c r="K1605" t="s">
        <v>10836</v>
      </c>
      <c r="L1605" t="s">
        <v>10837</v>
      </c>
      <c r="M1605" t="s">
        <v>10838</v>
      </c>
    </row>
    <row r="1606" spans="1:13" hidden="1" x14ac:dyDescent="0.6">
      <c r="B1606">
        <v>2</v>
      </c>
      <c r="C1606">
        <v>28715590</v>
      </c>
      <c r="D1606" t="s">
        <v>10876</v>
      </c>
      <c r="E1606" t="s">
        <v>10877</v>
      </c>
      <c r="F1606" t="s">
        <v>10878</v>
      </c>
      <c r="G1606" t="s">
        <v>7396</v>
      </c>
      <c r="H1606" t="s">
        <v>228</v>
      </c>
      <c r="I1606">
        <v>2017</v>
      </c>
      <c r="J1606" s="1">
        <v>42934</v>
      </c>
      <c r="K1606" t="s">
        <v>10879</v>
      </c>
      <c r="M1606" t="s">
        <v>10880</v>
      </c>
    </row>
    <row r="1607" spans="1:13" hidden="1" x14ac:dyDescent="0.6">
      <c r="A1607" t="s">
        <v>5109</v>
      </c>
      <c r="B1607" t="s">
        <v>13257</v>
      </c>
      <c r="C1607">
        <v>28820184</v>
      </c>
      <c r="D1607" t="s">
        <v>10942</v>
      </c>
      <c r="E1607" t="s">
        <v>10943</v>
      </c>
      <c r="F1607" t="s">
        <v>10944</v>
      </c>
      <c r="G1607" t="s">
        <v>5295</v>
      </c>
      <c r="H1607" t="s">
        <v>615</v>
      </c>
      <c r="I1607">
        <v>2017</v>
      </c>
      <c r="J1607" s="1">
        <v>42966</v>
      </c>
      <c r="K1607" t="s">
        <v>10945</v>
      </c>
      <c r="M1607" t="s">
        <v>10946</v>
      </c>
    </row>
    <row r="1608" spans="1:13" hidden="1" x14ac:dyDescent="0.6">
      <c r="B1608">
        <v>2</v>
      </c>
      <c r="C1608">
        <v>27380223</v>
      </c>
      <c r="D1608" t="s">
        <v>10956</v>
      </c>
      <c r="E1608" t="s">
        <v>10957</v>
      </c>
      <c r="F1608" t="s">
        <v>10958</v>
      </c>
      <c r="G1608" t="s">
        <v>10959</v>
      </c>
      <c r="H1608" t="s">
        <v>10960</v>
      </c>
      <c r="I1608">
        <v>2017</v>
      </c>
      <c r="J1608" s="1">
        <v>42557</v>
      </c>
      <c r="M1608" t="s">
        <v>10961</v>
      </c>
    </row>
    <row r="1609" spans="1:13" hidden="1" x14ac:dyDescent="0.6">
      <c r="B1609">
        <v>1</v>
      </c>
      <c r="C1609">
        <v>28270492</v>
      </c>
      <c r="D1609" t="s">
        <v>11027</v>
      </c>
      <c r="E1609" t="s">
        <v>11028</v>
      </c>
      <c r="F1609" t="s">
        <v>11029</v>
      </c>
      <c r="G1609" t="s">
        <v>8886</v>
      </c>
      <c r="H1609" t="s">
        <v>171</v>
      </c>
      <c r="I1609">
        <v>2017</v>
      </c>
      <c r="J1609" s="1">
        <v>42803</v>
      </c>
      <c r="M1609" t="s">
        <v>11030</v>
      </c>
    </row>
    <row r="1610" spans="1:13" hidden="1" x14ac:dyDescent="0.6">
      <c r="B1610">
        <v>1</v>
      </c>
      <c r="C1610">
        <v>28084038</v>
      </c>
      <c r="D1610" t="s">
        <v>11070</v>
      </c>
      <c r="E1610" t="s">
        <v>11071</v>
      </c>
      <c r="F1610" t="s">
        <v>11072</v>
      </c>
      <c r="G1610" t="s">
        <v>11073</v>
      </c>
      <c r="H1610" t="s">
        <v>83</v>
      </c>
      <c r="I1610">
        <v>2017</v>
      </c>
      <c r="J1610" s="1">
        <v>42749</v>
      </c>
      <c r="M1610" t="s">
        <v>11074</v>
      </c>
    </row>
    <row r="1611" spans="1:13" hidden="1" x14ac:dyDescent="0.6">
      <c r="B1611">
        <v>2</v>
      </c>
      <c r="C1611">
        <v>29025176</v>
      </c>
      <c r="D1611" t="s">
        <v>11101</v>
      </c>
      <c r="E1611" t="s">
        <v>11102</v>
      </c>
      <c r="F1611" t="s">
        <v>11103</v>
      </c>
      <c r="G1611" t="s">
        <v>2035</v>
      </c>
      <c r="H1611" t="s">
        <v>137</v>
      </c>
      <c r="I1611">
        <v>2017</v>
      </c>
      <c r="J1611" s="1">
        <v>43021</v>
      </c>
      <c r="M1611" t="s">
        <v>11104</v>
      </c>
    </row>
    <row r="1612" spans="1:13" hidden="1" x14ac:dyDescent="0.6">
      <c r="B1612">
        <v>1</v>
      </c>
      <c r="C1612">
        <v>27449314</v>
      </c>
      <c r="D1612" t="s">
        <v>11155</v>
      </c>
      <c r="E1612" t="s">
        <v>11156</v>
      </c>
      <c r="F1612" t="s">
        <v>11157</v>
      </c>
      <c r="G1612" t="s">
        <v>2035</v>
      </c>
      <c r="H1612" t="s">
        <v>386</v>
      </c>
      <c r="I1612">
        <v>2017</v>
      </c>
      <c r="J1612" s="1">
        <v>42576</v>
      </c>
      <c r="M1612" t="s">
        <v>11158</v>
      </c>
    </row>
    <row r="1613" spans="1:13" hidden="1" x14ac:dyDescent="0.6">
      <c r="B1613">
        <v>1</v>
      </c>
      <c r="C1613">
        <v>27928888</v>
      </c>
      <c r="D1613" t="s">
        <v>11288</v>
      </c>
      <c r="E1613" t="s">
        <v>11289</v>
      </c>
      <c r="F1613" t="s">
        <v>11290</v>
      </c>
      <c r="G1613" t="s">
        <v>11291</v>
      </c>
      <c r="H1613" t="s">
        <v>386</v>
      </c>
      <c r="I1613">
        <v>2017</v>
      </c>
      <c r="J1613" s="1">
        <v>42713</v>
      </c>
      <c r="M1613" t="s">
        <v>11292</v>
      </c>
    </row>
    <row r="1614" spans="1:13" hidden="1" x14ac:dyDescent="0.6">
      <c r="B1614">
        <v>1</v>
      </c>
      <c r="C1614">
        <v>27787445</v>
      </c>
      <c r="D1614" t="s">
        <v>11440</v>
      </c>
      <c r="E1614" t="s">
        <v>11441</v>
      </c>
      <c r="F1614" t="s">
        <v>11442</v>
      </c>
      <c r="G1614" t="s">
        <v>11443</v>
      </c>
      <c r="H1614" t="s">
        <v>310</v>
      </c>
      <c r="I1614">
        <v>2017</v>
      </c>
      <c r="J1614" s="1">
        <v>42676</v>
      </c>
      <c r="M1614" t="s">
        <v>11444</v>
      </c>
    </row>
    <row r="1615" spans="1:13" hidden="1" x14ac:dyDescent="0.6">
      <c r="B1615">
        <v>1</v>
      </c>
      <c r="C1615">
        <v>28534244</v>
      </c>
      <c r="D1615" t="s">
        <v>11450</v>
      </c>
      <c r="E1615" t="s">
        <v>11451</v>
      </c>
      <c r="F1615" t="s">
        <v>11452</v>
      </c>
      <c r="G1615" t="s">
        <v>11453</v>
      </c>
      <c r="H1615" t="s">
        <v>1203</v>
      </c>
      <c r="I1615">
        <v>2017</v>
      </c>
      <c r="J1615" s="1">
        <v>42879</v>
      </c>
      <c r="M1615" t="s">
        <v>11454</v>
      </c>
    </row>
    <row r="1616" spans="1:13" hidden="1" x14ac:dyDescent="0.6">
      <c r="B1616">
        <v>1</v>
      </c>
      <c r="C1616">
        <v>29017506</v>
      </c>
      <c r="D1616" t="s">
        <v>11460</v>
      </c>
      <c r="E1616" t="s">
        <v>11461</v>
      </c>
      <c r="F1616" t="s">
        <v>11462</v>
      </c>
      <c r="G1616" t="s">
        <v>8488</v>
      </c>
      <c r="H1616" t="s">
        <v>1704</v>
      </c>
      <c r="I1616">
        <v>2017</v>
      </c>
      <c r="J1616" s="1">
        <v>43020</v>
      </c>
      <c r="K1616" t="s">
        <v>11463</v>
      </c>
      <c r="M1616" t="s">
        <v>11464</v>
      </c>
    </row>
    <row r="1617" spans="1:13" hidden="1" x14ac:dyDescent="0.6">
      <c r="B1617">
        <v>1</v>
      </c>
      <c r="C1617">
        <v>27899367</v>
      </c>
      <c r="D1617" t="s">
        <v>11652</v>
      </c>
      <c r="E1617" t="s">
        <v>11653</v>
      </c>
      <c r="F1617" t="s">
        <v>11654</v>
      </c>
      <c r="G1617" t="s">
        <v>5938</v>
      </c>
      <c r="H1617" t="s">
        <v>171</v>
      </c>
      <c r="I1617">
        <v>2017</v>
      </c>
      <c r="J1617" s="1">
        <v>42705</v>
      </c>
      <c r="M1617" t="s">
        <v>11655</v>
      </c>
    </row>
    <row r="1618" spans="1:13" hidden="1" x14ac:dyDescent="0.6">
      <c r="A1618" t="s">
        <v>13261</v>
      </c>
      <c r="B1618" t="s">
        <v>5170</v>
      </c>
      <c r="C1618">
        <v>28153441</v>
      </c>
      <c r="D1618" t="s">
        <v>11681</v>
      </c>
      <c r="E1618" t="s">
        <v>11682</v>
      </c>
      <c r="F1618" t="s">
        <v>11683</v>
      </c>
      <c r="G1618" t="s">
        <v>8292</v>
      </c>
      <c r="H1618" t="s">
        <v>77</v>
      </c>
      <c r="I1618">
        <v>2017</v>
      </c>
      <c r="J1618" s="1">
        <v>42770</v>
      </c>
      <c r="K1618" t="s">
        <v>11684</v>
      </c>
      <c r="L1618" t="s">
        <v>11685</v>
      </c>
      <c r="M1618" t="s">
        <v>11686</v>
      </c>
    </row>
    <row r="1619" spans="1:13" hidden="1" x14ac:dyDescent="0.6">
      <c r="A1619" t="s">
        <v>11716</v>
      </c>
      <c r="B1619" t="s">
        <v>13257</v>
      </c>
      <c r="C1619">
        <v>29202844</v>
      </c>
      <c r="D1619" t="s">
        <v>11717</v>
      </c>
      <c r="E1619" t="s">
        <v>11718</v>
      </c>
      <c r="F1619" t="s">
        <v>11719</v>
      </c>
      <c r="G1619" t="s">
        <v>11720</v>
      </c>
      <c r="H1619" t="s">
        <v>11721</v>
      </c>
      <c r="I1619">
        <v>2017</v>
      </c>
      <c r="J1619" s="1">
        <v>43075</v>
      </c>
      <c r="K1619" t="s">
        <v>11722</v>
      </c>
      <c r="M1619" t="s">
        <v>11723</v>
      </c>
    </row>
    <row r="1620" spans="1:13" hidden="1" x14ac:dyDescent="0.6">
      <c r="B1620">
        <v>1</v>
      </c>
      <c r="C1620">
        <v>28564702</v>
      </c>
      <c r="D1620" t="s">
        <v>11849</v>
      </c>
      <c r="E1620" t="s">
        <v>11850</v>
      </c>
      <c r="F1620" t="s">
        <v>11851</v>
      </c>
      <c r="G1620" t="s">
        <v>11852</v>
      </c>
      <c r="H1620" t="s">
        <v>228</v>
      </c>
      <c r="I1620">
        <v>2017</v>
      </c>
      <c r="J1620" s="1">
        <v>42887</v>
      </c>
      <c r="K1620" t="s">
        <v>11853</v>
      </c>
      <c r="M1620" t="s">
        <v>11854</v>
      </c>
    </row>
    <row r="1621" spans="1:13" hidden="1" x14ac:dyDescent="0.6">
      <c r="B1621">
        <v>1</v>
      </c>
      <c r="C1621">
        <v>28475704</v>
      </c>
      <c r="D1621" t="s">
        <v>11864</v>
      </c>
      <c r="E1621" t="s">
        <v>11865</v>
      </c>
      <c r="F1621" t="s">
        <v>11866</v>
      </c>
      <c r="G1621" t="s">
        <v>9435</v>
      </c>
      <c r="H1621" t="s">
        <v>228</v>
      </c>
      <c r="I1621">
        <v>2017</v>
      </c>
      <c r="J1621" s="1">
        <v>42861</v>
      </c>
      <c r="M1621" t="s">
        <v>11867</v>
      </c>
    </row>
    <row r="1622" spans="1:13" hidden="1" x14ac:dyDescent="0.6">
      <c r="B1622">
        <v>1</v>
      </c>
      <c r="C1622">
        <v>28973313</v>
      </c>
      <c r="D1622" t="s">
        <v>11890</v>
      </c>
      <c r="E1622" t="s">
        <v>11891</v>
      </c>
      <c r="F1622" t="s">
        <v>11892</v>
      </c>
      <c r="G1622" t="s">
        <v>11893</v>
      </c>
      <c r="H1622" t="s">
        <v>228</v>
      </c>
      <c r="I1622">
        <v>2017</v>
      </c>
      <c r="J1622" s="1">
        <v>43012</v>
      </c>
      <c r="K1622" t="s">
        <v>11894</v>
      </c>
      <c r="M1622" t="s">
        <v>11895</v>
      </c>
    </row>
    <row r="1623" spans="1:13" hidden="1" x14ac:dyDescent="0.6">
      <c r="B1623">
        <v>1</v>
      </c>
      <c r="C1623">
        <v>28271618</v>
      </c>
      <c r="D1623" t="s">
        <v>12025</v>
      </c>
      <c r="E1623" t="s">
        <v>12026</v>
      </c>
      <c r="F1623" t="s">
        <v>12027</v>
      </c>
      <c r="G1623" t="s">
        <v>5289</v>
      </c>
      <c r="H1623" t="s">
        <v>83</v>
      </c>
      <c r="I1623">
        <v>2017</v>
      </c>
      <c r="J1623" s="1">
        <v>42803</v>
      </c>
      <c r="M1623" t="s">
        <v>12028</v>
      </c>
    </row>
    <row r="1624" spans="1:13" hidden="1" x14ac:dyDescent="0.6">
      <c r="B1624">
        <v>1</v>
      </c>
      <c r="C1624">
        <v>28731052</v>
      </c>
      <c r="D1624" t="s">
        <v>12034</v>
      </c>
      <c r="E1624" t="s">
        <v>12035</v>
      </c>
      <c r="F1624" t="s">
        <v>12036</v>
      </c>
      <c r="G1624" t="s">
        <v>2288</v>
      </c>
      <c r="H1624" t="s">
        <v>615</v>
      </c>
      <c r="I1624">
        <v>2017</v>
      </c>
      <c r="J1624" s="1">
        <v>42938</v>
      </c>
      <c r="K1624" t="s">
        <v>12037</v>
      </c>
      <c r="M1624" t="s">
        <v>12038</v>
      </c>
    </row>
    <row r="1625" spans="1:13" hidden="1" x14ac:dyDescent="0.6">
      <c r="B1625">
        <v>1</v>
      </c>
      <c r="C1625">
        <v>28358961</v>
      </c>
      <c r="D1625" t="s">
        <v>12111</v>
      </c>
      <c r="E1625" t="s">
        <v>12112</v>
      </c>
      <c r="F1625" t="s">
        <v>12113</v>
      </c>
      <c r="G1625" t="s">
        <v>12114</v>
      </c>
      <c r="H1625" t="s">
        <v>228</v>
      </c>
      <c r="I1625">
        <v>2017</v>
      </c>
      <c r="J1625" s="1">
        <v>42825</v>
      </c>
      <c r="K1625" t="s">
        <v>12115</v>
      </c>
      <c r="M1625" t="s">
        <v>12116</v>
      </c>
    </row>
    <row r="1626" spans="1:13" hidden="1" x14ac:dyDescent="0.6">
      <c r="B1626">
        <v>1</v>
      </c>
      <c r="C1626">
        <v>28141748</v>
      </c>
      <c r="D1626" t="s">
        <v>12375</v>
      </c>
      <c r="E1626" t="s">
        <v>12376</v>
      </c>
      <c r="F1626" t="s">
        <v>12377</v>
      </c>
      <c r="G1626" t="s">
        <v>9766</v>
      </c>
      <c r="H1626" t="s">
        <v>310</v>
      </c>
      <c r="I1626">
        <v>2017</v>
      </c>
      <c r="J1626" s="1">
        <v>42767</v>
      </c>
      <c r="M1626" t="s">
        <v>12378</v>
      </c>
    </row>
    <row r="1627" spans="1:13" hidden="1" x14ac:dyDescent="0.6">
      <c r="B1627">
        <v>1</v>
      </c>
      <c r="C1627">
        <v>28384009</v>
      </c>
      <c r="D1627" t="s">
        <v>12419</v>
      </c>
      <c r="E1627" t="s">
        <v>12420</v>
      </c>
      <c r="F1627" t="s">
        <v>12421</v>
      </c>
      <c r="G1627" t="s">
        <v>5700</v>
      </c>
      <c r="H1627" t="s">
        <v>4399</v>
      </c>
      <c r="I1627">
        <v>2017</v>
      </c>
      <c r="J1627" s="1">
        <v>42832</v>
      </c>
      <c r="M1627" t="s">
        <v>12422</v>
      </c>
    </row>
    <row r="1628" spans="1:13" hidden="1" x14ac:dyDescent="0.6">
      <c r="B1628">
        <v>1</v>
      </c>
      <c r="C1628">
        <v>28617905</v>
      </c>
      <c r="D1628" t="s">
        <v>12492</v>
      </c>
      <c r="E1628" t="s">
        <v>12493</v>
      </c>
      <c r="F1628" t="s">
        <v>12494</v>
      </c>
      <c r="G1628" t="s">
        <v>9530</v>
      </c>
      <c r="H1628" t="s">
        <v>5256</v>
      </c>
      <c r="I1628">
        <v>2017</v>
      </c>
      <c r="J1628" s="1">
        <v>42902</v>
      </c>
      <c r="K1628" t="s">
        <v>12495</v>
      </c>
      <c r="M1628" t="s">
        <v>12496</v>
      </c>
    </row>
    <row r="1629" spans="1:13" hidden="1" x14ac:dyDescent="0.6">
      <c r="B1629">
        <v>1</v>
      </c>
      <c r="C1629">
        <v>28686003</v>
      </c>
      <c r="D1629" t="s">
        <v>12542</v>
      </c>
      <c r="E1629" t="s">
        <v>12543</v>
      </c>
      <c r="F1629" t="s">
        <v>12544</v>
      </c>
      <c r="G1629" t="s">
        <v>12545</v>
      </c>
      <c r="H1629" t="s">
        <v>83</v>
      </c>
      <c r="I1629">
        <v>2017</v>
      </c>
      <c r="J1629" s="1">
        <v>42924</v>
      </c>
      <c r="M1629" t="s">
        <v>12546</v>
      </c>
    </row>
    <row r="1630" spans="1:13" hidden="1" x14ac:dyDescent="0.6">
      <c r="B1630">
        <v>1</v>
      </c>
      <c r="C1630">
        <v>28219426</v>
      </c>
      <c r="D1630" t="s">
        <v>12609</v>
      </c>
      <c r="E1630" t="s">
        <v>12610</v>
      </c>
      <c r="F1630" t="s">
        <v>12611</v>
      </c>
      <c r="G1630" t="s">
        <v>12612</v>
      </c>
      <c r="H1630" t="s">
        <v>1704</v>
      </c>
      <c r="I1630">
        <v>2017</v>
      </c>
      <c r="J1630" s="1">
        <v>42788</v>
      </c>
      <c r="K1630" t="s">
        <v>12613</v>
      </c>
      <c r="M1630" t="s">
        <v>12614</v>
      </c>
    </row>
    <row r="1631" spans="1:13" hidden="1" x14ac:dyDescent="0.6">
      <c r="B1631">
        <v>1</v>
      </c>
      <c r="C1631">
        <v>29450400</v>
      </c>
      <c r="D1631" t="s">
        <v>12663</v>
      </c>
      <c r="E1631" t="s">
        <v>12664</v>
      </c>
      <c r="F1631" t="s">
        <v>12665</v>
      </c>
      <c r="G1631" t="s">
        <v>12666</v>
      </c>
      <c r="H1631" t="s">
        <v>5246</v>
      </c>
      <c r="I1631">
        <v>2017</v>
      </c>
      <c r="J1631" s="1">
        <v>43148</v>
      </c>
      <c r="K1631" t="s">
        <v>12667</v>
      </c>
      <c r="M1631" t="s">
        <v>12668</v>
      </c>
    </row>
    <row r="1632" spans="1:13" hidden="1" x14ac:dyDescent="0.6">
      <c r="B1632">
        <v>1</v>
      </c>
      <c r="C1632">
        <v>28301639</v>
      </c>
      <c r="D1632" t="s">
        <v>12794</v>
      </c>
      <c r="E1632" t="s">
        <v>12795</v>
      </c>
      <c r="F1632" t="s">
        <v>12796</v>
      </c>
      <c r="G1632" t="s">
        <v>12797</v>
      </c>
      <c r="H1632" t="s">
        <v>5256</v>
      </c>
      <c r="I1632">
        <v>2017</v>
      </c>
      <c r="J1632" s="1">
        <v>42811</v>
      </c>
      <c r="K1632" t="s">
        <v>12798</v>
      </c>
      <c r="M1632" t="s">
        <v>12799</v>
      </c>
    </row>
    <row r="1633" spans="1:13" hidden="1" x14ac:dyDescent="0.6">
      <c r="B1633">
        <v>1</v>
      </c>
      <c r="C1633">
        <v>28099318</v>
      </c>
      <c r="D1633" t="s">
        <v>12996</v>
      </c>
      <c r="E1633" t="s">
        <v>12997</v>
      </c>
      <c r="F1633" t="s">
        <v>12998</v>
      </c>
      <c r="G1633" t="s">
        <v>11381</v>
      </c>
      <c r="H1633" t="s">
        <v>310</v>
      </c>
      <c r="I1633">
        <v>2017</v>
      </c>
      <c r="J1633" s="1">
        <v>42754</v>
      </c>
      <c r="M1633" t="s">
        <v>12999</v>
      </c>
    </row>
    <row r="1634" spans="1:13" hidden="1" x14ac:dyDescent="0.6">
      <c r="B1634">
        <v>1</v>
      </c>
      <c r="C1634">
        <v>28973076</v>
      </c>
      <c r="D1634" t="s">
        <v>13007</v>
      </c>
      <c r="E1634" t="s">
        <v>13008</v>
      </c>
      <c r="F1634" t="s">
        <v>13009</v>
      </c>
      <c r="G1634" t="s">
        <v>10940</v>
      </c>
      <c r="H1634" t="s">
        <v>5256</v>
      </c>
      <c r="I1634">
        <v>2017</v>
      </c>
      <c r="J1634" s="1">
        <v>43012</v>
      </c>
      <c r="K1634" t="s">
        <v>13010</v>
      </c>
      <c r="M1634" t="s">
        <v>13011</v>
      </c>
    </row>
    <row r="1635" spans="1:13" hidden="1" x14ac:dyDescent="0.6">
      <c r="B1635">
        <v>2</v>
      </c>
      <c r="C1635">
        <v>28613225</v>
      </c>
      <c r="D1635" t="s">
        <v>13053</v>
      </c>
      <c r="E1635" t="s">
        <v>13054</v>
      </c>
      <c r="F1635" t="s">
        <v>13055</v>
      </c>
      <c r="G1635" t="s">
        <v>3339</v>
      </c>
      <c r="H1635" t="s">
        <v>310</v>
      </c>
      <c r="I1635">
        <v>2017</v>
      </c>
      <c r="J1635" s="1">
        <v>42901</v>
      </c>
      <c r="M1635" t="s">
        <v>13056</v>
      </c>
    </row>
    <row r="1636" spans="1:13" hidden="1" x14ac:dyDescent="0.6">
      <c r="B1636">
        <v>1</v>
      </c>
      <c r="C1636">
        <v>27236451</v>
      </c>
      <c r="D1636" t="s">
        <v>13164</v>
      </c>
      <c r="E1636" t="s">
        <v>13165</v>
      </c>
      <c r="F1636" t="s">
        <v>13166</v>
      </c>
      <c r="G1636" t="s">
        <v>13167</v>
      </c>
      <c r="H1636" t="s">
        <v>2185</v>
      </c>
      <c r="I1636">
        <v>2017</v>
      </c>
      <c r="J1636" s="1">
        <v>42520</v>
      </c>
      <c r="M1636" t="s">
        <v>13168</v>
      </c>
    </row>
    <row r="1637" spans="1:13" hidden="1" x14ac:dyDescent="0.6">
      <c r="B1637">
        <v>2</v>
      </c>
      <c r="C1637">
        <v>30303083</v>
      </c>
      <c r="D1637" t="s">
        <v>10</v>
      </c>
      <c r="E1637" t="s">
        <v>5233</v>
      </c>
      <c r="F1637" t="s">
        <v>5234</v>
      </c>
      <c r="G1637" t="s">
        <v>114</v>
      </c>
      <c r="H1637" t="s">
        <v>20</v>
      </c>
      <c r="I1637">
        <v>2018</v>
      </c>
      <c r="J1637" s="1">
        <v>43384</v>
      </c>
      <c r="M1637" t="s">
        <v>5235</v>
      </c>
    </row>
    <row r="1638" spans="1:13" hidden="1" x14ac:dyDescent="0.6">
      <c r="B1638" t="s">
        <v>5278</v>
      </c>
      <c r="C1638">
        <v>29556090</v>
      </c>
      <c r="D1638" t="s">
        <v>5356</v>
      </c>
      <c r="E1638" t="s">
        <v>5357</v>
      </c>
      <c r="F1638" t="s">
        <v>5358</v>
      </c>
      <c r="G1638" t="s">
        <v>1338</v>
      </c>
      <c r="H1638" t="s">
        <v>5359</v>
      </c>
      <c r="I1638">
        <v>2018</v>
      </c>
      <c r="J1638" s="1">
        <v>43180</v>
      </c>
      <c r="K1638" t="s">
        <v>5360</v>
      </c>
      <c r="M1638" t="s">
        <v>5361</v>
      </c>
    </row>
    <row r="1639" spans="1:13" hidden="1" x14ac:dyDescent="0.6">
      <c r="B1639">
        <v>2</v>
      </c>
      <c r="C1639">
        <v>28665868</v>
      </c>
      <c r="D1639" t="s">
        <v>5362</v>
      </c>
      <c r="E1639" t="s">
        <v>5363</v>
      </c>
      <c r="F1639" t="s">
        <v>5364</v>
      </c>
      <c r="G1639" t="s">
        <v>5365</v>
      </c>
      <c r="H1639" t="s">
        <v>310</v>
      </c>
      <c r="I1639">
        <v>2018</v>
      </c>
      <c r="J1639" s="1">
        <v>42917</v>
      </c>
      <c r="M1639" t="s">
        <v>5366</v>
      </c>
    </row>
    <row r="1640" spans="1:13" hidden="1" x14ac:dyDescent="0.6">
      <c r="B1640" t="s">
        <v>5272</v>
      </c>
      <c r="C1640">
        <v>29580755</v>
      </c>
      <c r="D1640" t="s">
        <v>5393</v>
      </c>
      <c r="E1640" t="s">
        <v>5394</v>
      </c>
      <c r="F1640" t="s">
        <v>5395</v>
      </c>
      <c r="G1640" t="s">
        <v>5396</v>
      </c>
      <c r="H1640" t="s">
        <v>5397</v>
      </c>
      <c r="I1640">
        <v>2018</v>
      </c>
      <c r="J1640" s="1">
        <v>43187</v>
      </c>
      <c r="M1640" t="s">
        <v>5398</v>
      </c>
    </row>
    <row r="1641" spans="1:13" hidden="1" x14ac:dyDescent="0.6">
      <c r="B1641">
        <v>2</v>
      </c>
      <c r="C1641">
        <v>30428856</v>
      </c>
      <c r="D1641" t="s">
        <v>5499</v>
      </c>
      <c r="E1641" t="s">
        <v>5500</v>
      </c>
      <c r="F1641" t="s">
        <v>5501</v>
      </c>
      <c r="G1641" t="s">
        <v>5502</v>
      </c>
      <c r="H1641" t="s">
        <v>1704</v>
      </c>
      <c r="I1641">
        <v>2018</v>
      </c>
      <c r="J1641" s="1">
        <v>43420</v>
      </c>
      <c r="K1641" t="s">
        <v>5503</v>
      </c>
      <c r="M1641" t="s">
        <v>5504</v>
      </c>
    </row>
    <row r="1642" spans="1:13" hidden="1" x14ac:dyDescent="0.6">
      <c r="B1642" t="s">
        <v>5278</v>
      </c>
      <c r="C1642">
        <v>30235234</v>
      </c>
      <c r="D1642" t="s">
        <v>5505</v>
      </c>
      <c r="E1642" t="s">
        <v>5506</v>
      </c>
      <c r="F1642" t="s">
        <v>5507</v>
      </c>
      <c r="G1642" t="s">
        <v>5508</v>
      </c>
      <c r="H1642" t="s">
        <v>3828</v>
      </c>
      <c r="I1642">
        <v>2018</v>
      </c>
      <c r="J1642" s="1">
        <v>43364</v>
      </c>
      <c r="K1642" t="s">
        <v>5509</v>
      </c>
      <c r="M1642" t="s">
        <v>5510</v>
      </c>
    </row>
    <row r="1643" spans="1:13" hidden="1" x14ac:dyDescent="0.6">
      <c r="B1643">
        <v>1</v>
      </c>
      <c r="C1643">
        <v>30063734</v>
      </c>
      <c r="D1643" t="s">
        <v>5604</v>
      </c>
      <c r="E1643" t="s">
        <v>5605</v>
      </c>
      <c r="F1643" t="s">
        <v>5606</v>
      </c>
      <c r="G1643" t="s">
        <v>5607</v>
      </c>
      <c r="H1643" t="s">
        <v>3828</v>
      </c>
      <c r="I1643">
        <v>2018</v>
      </c>
      <c r="J1643" s="1">
        <v>43313</v>
      </c>
      <c r="K1643" t="s">
        <v>5608</v>
      </c>
      <c r="M1643" t="s">
        <v>5609</v>
      </c>
    </row>
    <row r="1644" spans="1:13" x14ac:dyDescent="0.6">
      <c r="A1644" t="s">
        <v>13200</v>
      </c>
      <c r="B1644" t="s">
        <v>13956</v>
      </c>
      <c r="C1644">
        <v>29941743</v>
      </c>
      <c r="D1644" t="s">
        <v>5685</v>
      </c>
      <c r="E1644" t="s">
        <v>5686</v>
      </c>
      <c r="F1644" t="s">
        <v>5687</v>
      </c>
      <c r="G1644" t="s">
        <v>5688</v>
      </c>
      <c r="H1644" t="s">
        <v>800</v>
      </c>
      <c r="I1644">
        <v>2018</v>
      </c>
      <c r="J1644" s="1">
        <v>43278</v>
      </c>
      <c r="K1644" t="s">
        <v>5689</v>
      </c>
      <c r="M1644" t="s">
        <v>5690</v>
      </c>
    </row>
    <row r="1645" spans="1:13" x14ac:dyDescent="0.6">
      <c r="A1645" t="s">
        <v>5708</v>
      </c>
      <c r="B1645">
        <v>4</v>
      </c>
      <c r="C1645" s="2">
        <v>28524715</v>
      </c>
      <c r="D1645" t="s">
        <v>5709</v>
      </c>
      <c r="E1645" t="s">
        <v>5710</v>
      </c>
      <c r="F1645" t="s">
        <v>5711</v>
      </c>
      <c r="G1645" t="s">
        <v>5712</v>
      </c>
      <c r="H1645" t="s">
        <v>5713</v>
      </c>
      <c r="I1645">
        <v>2018</v>
      </c>
      <c r="J1645" s="1">
        <v>42875</v>
      </c>
      <c r="M1645" t="s">
        <v>5714</v>
      </c>
    </row>
    <row r="1646" spans="1:13" hidden="1" x14ac:dyDescent="0.6">
      <c r="B1646">
        <v>2</v>
      </c>
      <c r="C1646">
        <v>30336463</v>
      </c>
      <c r="D1646" t="s">
        <v>5802</v>
      </c>
      <c r="E1646" t="s">
        <v>5803</v>
      </c>
      <c r="F1646" t="s">
        <v>5804</v>
      </c>
      <c r="G1646" t="s">
        <v>5805</v>
      </c>
      <c r="H1646" t="s">
        <v>5806</v>
      </c>
      <c r="I1646">
        <v>2018</v>
      </c>
      <c r="J1646" s="1">
        <v>43392</v>
      </c>
      <c r="M1646" t="s">
        <v>5807</v>
      </c>
    </row>
    <row r="1647" spans="1:13" hidden="1" x14ac:dyDescent="0.6">
      <c r="B1647">
        <v>1</v>
      </c>
      <c r="C1647">
        <v>28452839</v>
      </c>
      <c r="D1647" t="s">
        <v>5820</v>
      </c>
      <c r="E1647" t="s">
        <v>5821</v>
      </c>
      <c r="F1647" t="s">
        <v>5822</v>
      </c>
      <c r="G1647" t="s">
        <v>5823</v>
      </c>
      <c r="H1647" t="s">
        <v>310</v>
      </c>
      <c r="I1647">
        <v>2018</v>
      </c>
      <c r="J1647" s="1">
        <v>42854</v>
      </c>
      <c r="M1647" t="s">
        <v>5824</v>
      </c>
    </row>
    <row r="1648" spans="1:13" hidden="1" x14ac:dyDescent="0.6">
      <c r="B1648">
        <v>2</v>
      </c>
      <c r="C1648">
        <v>30457646</v>
      </c>
      <c r="D1648" t="s">
        <v>5843</v>
      </c>
      <c r="E1648" t="s">
        <v>5844</v>
      </c>
      <c r="F1648" t="s">
        <v>5845</v>
      </c>
      <c r="G1648" t="s">
        <v>5846</v>
      </c>
      <c r="H1648" t="s">
        <v>5847</v>
      </c>
      <c r="I1648">
        <v>2018</v>
      </c>
      <c r="J1648" s="1">
        <v>43425</v>
      </c>
      <c r="M1648" t="s">
        <v>5848</v>
      </c>
    </row>
    <row r="1649" spans="1:13" hidden="1" x14ac:dyDescent="0.6">
      <c r="B1649" t="s">
        <v>5291</v>
      </c>
      <c r="C1649">
        <v>28848023</v>
      </c>
      <c r="D1649" t="s">
        <v>5861</v>
      </c>
      <c r="E1649" t="s">
        <v>5862</v>
      </c>
      <c r="F1649" t="s">
        <v>5863</v>
      </c>
      <c r="G1649" t="s">
        <v>5864</v>
      </c>
      <c r="H1649" t="s">
        <v>171</v>
      </c>
      <c r="I1649">
        <v>2018</v>
      </c>
      <c r="J1649" s="1">
        <v>42977</v>
      </c>
      <c r="M1649" t="s">
        <v>5865</v>
      </c>
    </row>
    <row r="1650" spans="1:13" hidden="1" x14ac:dyDescent="0.6">
      <c r="A1650" t="s">
        <v>5081</v>
      </c>
      <c r="B1650" t="s">
        <v>13257</v>
      </c>
      <c r="C1650">
        <v>30265203</v>
      </c>
      <c r="D1650" t="s">
        <v>5886</v>
      </c>
      <c r="E1650" t="s">
        <v>5887</v>
      </c>
      <c r="F1650" t="s">
        <v>5888</v>
      </c>
      <c r="G1650" t="s">
        <v>2678</v>
      </c>
      <c r="H1650" t="s">
        <v>155</v>
      </c>
      <c r="I1650">
        <v>2018</v>
      </c>
      <c r="J1650" s="1">
        <v>43372</v>
      </c>
      <c r="M1650" t="s">
        <v>5889</v>
      </c>
    </row>
    <row r="1651" spans="1:13" hidden="1" x14ac:dyDescent="0.6">
      <c r="A1651" t="s">
        <v>5377</v>
      </c>
      <c r="B1651" t="s">
        <v>13257</v>
      </c>
      <c r="C1651">
        <v>29982448</v>
      </c>
      <c r="D1651" t="s">
        <v>5953</v>
      </c>
      <c r="E1651" t="s">
        <v>5954</v>
      </c>
      <c r="F1651" t="s">
        <v>5955</v>
      </c>
      <c r="G1651" t="s">
        <v>5938</v>
      </c>
      <c r="H1651" t="s">
        <v>438</v>
      </c>
      <c r="I1651">
        <v>2018</v>
      </c>
      <c r="J1651" s="1">
        <v>43290</v>
      </c>
      <c r="M1651" t="s">
        <v>5956</v>
      </c>
    </row>
    <row r="1652" spans="1:13" hidden="1" x14ac:dyDescent="0.6">
      <c r="A1652" t="s">
        <v>6117</v>
      </c>
      <c r="B1652" t="s">
        <v>5272</v>
      </c>
      <c r="C1652">
        <v>29596588</v>
      </c>
      <c r="D1652" t="s">
        <v>6118</v>
      </c>
      <c r="E1652" t="s">
        <v>6119</v>
      </c>
      <c r="F1652" t="s">
        <v>6120</v>
      </c>
      <c r="G1652" t="s">
        <v>6121</v>
      </c>
      <c r="H1652" t="s">
        <v>5256</v>
      </c>
      <c r="I1652">
        <v>2018</v>
      </c>
      <c r="J1652" s="1">
        <v>43189</v>
      </c>
      <c r="K1652" t="s">
        <v>6122</v>
      </c>
      <c r="M1652" t="s">
        <v>6123</v>
      </c>
    </row>
    <row r="1653" spans="1:13" hidden="1" x14ac:dyDescent="0.6">
      <c r="B1653" t="s">
        <v>5291</v>
      </c>
      <c r="C1653">
        <v>29453225</v>
      </c>
      <c r="D1653" t="s">
        <v>6292</v>
      </c>
      <c r="E1653" t="s">
        <v>6293</v>
      </c>
      <c r="F1653" t="s">
        <v>6294</v>
      </c>
      <c r="G1653" t="s">
        <v>6295</v>
      </c>
      <c r="H1653" t="s">
        <v>171</v>
      </c>
      <c r="I1653">
        <v>2018</v>
      </c>
      <c r="J1653" s="1">
        <v>43149</v>
      </c>
      <c r="M1653" t="s">
        <v>6296</v>
      </c>
    </row>
    <row r="1654" spans="1:13" x14ac:dyDescent="0.6">
      <c r="A1654" t="s">
        <v>6304</v>
      </c>
      <c r="B1654" t="s">
        <v>13270</v>
      </c>
      <c r="C1654" s="2">
        <v>30084710</v>
      </c>
      <c r="D1654" t="s">
        <v>6305</v>
      </c>
      <c r="E1654" t="s">
        <v>6306</v>
      </c>
      <c r="F1654" t="s">
        <v>6307</v>
      </c>
      <c r="G1654" t="s">
        <v>6308</v>
      </c>
      <c r="H1654" t="s">
        <v>5713</v>
      </c>
      <c r="I1654">
        <v>2018</v>
      </c>
      <c r="J1654" s="1">
        <v>43320</v>
      </c>
      <c r="M1654" t="s">
        <v>6309</v>
      </c>
    </row>
    <row r="1655" spans="1:13" x14ac:dyDescent="0.6">
      <c r="A1655" t="s">
        <v>6338</v>
      </c>
      <c r="B1655">
        <v>4</v>
      </c>
      <c r="C1655" s="2">
        <v>31047588</v>
      </c>
      <c r="D1655" t="s">
        <v>6339</v>
      </c>
      <c r="E1655" t="s">
        <v>6340</v>
      </c>
      <c r="F1655" t="s">
        <v>6341</v>
      </c>
      <c r="G1655" t="s">
        <v>6342</v>
      </c>
      <c r="H1655" t="s">
        <v>5468</v>
      </c>
      <c r="I1655">
        <v>2018</v>
      </c>
      <c r="J1655" s="1">
        <v>43589</v>
      </c>
      <c r="M1655" t="s">
        <v>6343</v>
      </c>
    </row>
    <row r="1656" spans="1:13" x14ac:dyDescent="0.6">
      <c r="A1656" t="s">
        <v>6380</v>
      </c>
      <c r="B1656">
        <v>4</v>
      </c>
      <c r="C1656" s="2">
        <v>28688024</v>
      </c>
      <c r="D1656" t="s">
        <v>6381</v>
      </c>
      <c r="E1656" t="s">
        <v>6382</v>
      </c>
      <c r="F1656" t="s">
        <v>6383</v>
      </c>
      <c r="G1656" t="s">
        <v>6384</v>
      </c>
      <c r="H1656" t="s">
        <v>2185</v>
      </c>
      <c r="I1656">
        <v>2018</v>
      </c>
      <c r="J1656" s="1">
        <v>42925</v>
      </c>
      <c r="K1656" t="s">
        <v>6385</v>
      </c>
      <c r="M1656" t="s">
        <v>6386</v>
      </c>
    </row>
    <row r="1657" spans="1:13" hidden="1" x14ac:dyDescent="0.6">
      <c r="B1657" t="s">
        <v>5291</v>
      </c>
      <c r="C1657">
        <v>29146756</v>
      </c>
      <c r="D1657" t="s">
        <v>6387</v>
      </c>
      <c r="E1657" t="s">
        <v>6388</v>
      </c>
      <c r="F1657" t="s">
        <v>6389</v>
      </c>
      <c r="G1657" t="s">
        <v>1791</v>
      </c>
      <c r="H1657" t="s">
        <v>171</v>
      </c>
      <c r="I1657">
        <v>2018</v>
      </c>
      <c r="J1657" s="1">
        <v>43057</v>
      </c>
      <c r="M1657" t="s">
        <v>6390</v>
      </c>
    </row>
    <row r="1658" spans="1:13" x14ac:dyDescent="0.6">
      <c r="A1658" t="s">
        <v>13194</v>
      </c>
      <c r="B1658" t="s">
        <v>13263</v>
      </c>
      <c r="C1658" s="2">
        <v>29891972</v>
      </c>
      <c r="D1658" t="s">
        <v>6395</v>
      </c>
      <c r="E1658" t="s">
        <v>6396</v>
      </c>
      <c r="F1658" t="s">
        <v>6397</v>
      </c>
      <c r="G1658" t="s">
        <v>6398</v>
      </c>
      <c r="H1658" t="s">
        <v>5359</v>
      </c>
      <c r="I1658">
        <v>2018</v>
      </c>
      <c r="J1658" s="1">
        <v>43264</v>
      </c>
      <c r="K1658" t="s">
        <v>6399</v>
      </c>
      <c r="M1658" t="s">
        <v>6400</v>
      </c>
    </row>
    <row r="1659" spans="1:13" hidden="1" x14ac:dyDescent="0.6">
      <c r="A1659" t="s">
        <v>13195</v>
      </c>
      <c r="B1659" t="s">
        <v>13257</v>
      </c>
      <c r="C1659">
        <v>30242361</v>
      </c>
      <c r="D1659" t="s">
        <v>6401</v>
      </c>
      <c r="E1659" t="s">
        <v>6402</v>
      </c>
      <c r="F1659" t="s">
        <v>6403</v>
      </c>
      <c r="G1659" t="s">
        <v>6404</v>
      </c>
      <c r="H1659" t="s">
        <v>228</v>
      </c>
      <c r="I1659">
        <v>2018</v>
      </c>
      <c r="J1659" s="1">
        <v>43366</v>
      </c>
      <c r="M1659" t="s">
        <v>6405</v>
      </c>
    </row>
    <row r="1660" spans="1:13" hidden="1" x14ac:dyDescent="0.6">
      <c r="A1660" t="s">
        <v>6496</v>
      </c>
      <c r="B1660" t="s">
        <v>13797</v>
      </c>
      <c r="C1660">
        <v>29360460</v>
      </c>
      <c r="D1660" t="s">
        <v>6497</v>
      </c>
      <c r="E1660" t="s">
        <v>6498</v>
      </c>
      <c r="F1660" t="s">
        <v>6499</v>
      </c>
      <c r="G1660" t="s">
        <v>6500</v>
      </c>
      <c r="H1660" t="s">
        <v>39</v>
      </c>
      <c r="I1660">
        <v>2018</v>
      </c>
      <c r="J1660" s="1">
        <v>43124</v>
      </c>
      <c r="M1660" t="s">
        <v>6501</v>
      </c>
    </row>
    <row r="1661" spans="1:13" hidden="1" x14ac:dyDescent="0.6">
      <c r="B1661">
        <v>2</v>
      </c>
      <c r="C1661">
        <v>30400586</v>
      </c>
      <c r="D1661" t="s">
        <v>6678</v>
      </c>
      <c r="E1661" t="s">
        <v>6679</v>
      </c>
      <c r="F1661" t="s">
        <v>6680</v>
      </c>
      <c r="G1661" t="s">
        <v>6681</v>
      </c>
      <c r="H1661" t="s">
        <v>5539</v>
      </c>
      <c r="I1661">
        <v>2018</v>
      </c>
      <c r="J1661" s="1">
        <v>43412</v>
      </c>
      <c r="K1661" t="s">
        <v>6682</v>
      </c>
      <c r="M1661" t="s">
        <v>6683</v>
      </c>
    </row>
    <row r="1662" spans="1:13" hidden="1" x14ac:dyDescent="0.6">
      <c r="B1662">
        <v>1</v>
      </c>
      <c r="C1662">
        <v>30571778</v>
      </c>
      <c r="D1662" t="s">
        <v>6711</v>
      </c>
      <c r="E1662" t="s">
        <v>6712</v>
      </c>
      <c r="F1662" t="s">
        <v>6713</v>
      </c>
      <c r="G1662" t="s">
        <v>6714</v>
      </c>
      <c r="H1662" t="s">
        <v>3828</v>
      </c>
      <c r="I1662">
        <v>2018</v>
      </c>
      <c r="J1662" s="1">
        <v>43455</v>
      </c>
      <c r="K1662" t="s">
        <v>6715</v>
      </c>
      <c r="M1662" t="s">
        <v>6716</v>
      </c>
    </row>
    <row r="1663" spans="1:13" hidden="1" x14ac:dyDescent="0.6">
      <c r="A1663" t="s">
        <v>5377</v>
      </c>
      <c r="B1663" t="s">
        <v>13257</v>
      </c>
      <c r="C1663">
        <v>30342988</v>
      </c>
      <c r="D1663" t="s">
        <v>6735</v>
      </c>
      <c r="E1663" t="s">
        <v>6736</v>
      </c>
      <c r="F1663" t="s">
        <v>6737</v>
      </c>
      <c r="G1663" t="s">
        <v>5938</v>
      </c>
      <c r="H1663" t="s">
        <v>6738</v>
      </c>
      <c r="I1663">
        <v>2018</v>
      </c>
      <c r="J1663" s="1">
        <v>43395</v>
      </c>
      <c r="M1663" t="s">
        <v>6739</v>
      </c>
    </row>
    <row r="1664" spans="1:13" hidden="1" x14ac:dyDescent="0.6">
      <c r="B1664" t="s">
        <v>5278</v>
      </c>
      <c r="C1664">
        <v>29035128</v>
      </c>
      <c r="D1664" t="s">
        <v>6865</v>
      </c>
      <c r="E1664" t="s">
        <v>6866</v>
      </c>
      <c r="F1664" t="s">
        <v>6867</v>
      </c>
      <c r="G1664" t="s">
        <v>1010</v>
      </c>
      <c r="H1664" t="s">
        <v>155</v>
      </c>
      <c r="I1664">
        <v>2018</v>
      </c>
      <c r="J1664" s="1">
        <v>43025</v>
      </c>
      <c r="K1664" t="s">
        <v>6868</v>
      </c>
      <c r="L1664" t="s">
        <v>6869</v>
      </c>
      <c r="M1664" t="s">
        <v>6870</v>
      </c>
    </row>
    <row r="1665" spans="1:13" hidden="1" x14ac:dyDescent="0.6">
      <c r="B1665" t="s">
        <v>5291</v>
      </c>
      <c r="C1665">
        <v>29304261</v>
      </c>
      <c r="D1665" t="s">
        <v>6964</v>
      </c>
      <c r="E1665" t="s">
        <v>6965</v>
      </c>
      <c r="F1665" t="s">
        <v>6966</v>
      </c>
      <c r="G1665" t="s">
        <v>6967</v>
      </c>
      <c r="H1665" t="s">
        <v>5847</v>
      </c>
      <c r="I1665">
        <v>2018</v>
      </c>
      <c r="J1665" s="1">
        <v>43106</v>
      </c>
      <c r="M1665" t="s">
        <v>6968</v>
      </c>
    </row>
    <row r="1666" spans="1:13" hidden="1" x14ac:dyDescent="0.6">
      <c r="B1666">
        <v>1</v>
      </c>
      <c r="C1666">
        <v>30285522</v>
      </c>
      <c r="D1666" t="s">
        <v>7079</v>
      </c>
      <c r="E1666" t="s">
        <v>7080</v>
      </c>
      <c r="F1666" t="s">
        <v>7081</v>
      </c>
      <c r="G1666" t="s">
        <v>7082</v>
      </c>
      <c r="H1666" t="s">
        <v>2146</v>
      </c>
      <c r="I1666">
        <v>2018</v>
      </c>
      <c r="J1666" s="1">
        <v>43378</v>
      </c>
      <c r="M1666" t="s">
        <v>7083</v>
      </c>
    </row>
    <row r="1667" spans="1:13" hidden="1" x14ac:dyDescent="0.6">
      <c r="B1667">
        <v>1</v>
      </c>
      <c r="C1667">
        <v>30003355</v>
      </c>
      <c r="D1667" t="s">
        <v>7112</v>
      </c>
      <c r="E1667" t="s">
        <v>7113</v>
      </c>
      <c r="F1667" t="s">
        <v>7114</v>
      </c>
      <c r="G1667" t="s">
        <v>7115</v>
      </c>
      <c r="H1667" t="s">
        <v>1105</v>
      </c>
      <c r="I1667">
        <v>2018</v>
      </c>
      <c r="J1667" s="1">
        <v>43295</v>
      </c>
      <c r="M1667" t="s">
        <v>7116</v>
      </c>
    </row>
    <row r="1668" spans="1:13" hidden="1" x14ac:dyDescent="0.6">
      <c r="B1668" t="s">
        <v>5278</v>
      </c>
      <c r="C1668">
        <v>29501627</v>
      </c>
      <c r="D1668" t="s">
        <v>7250</v>
      </c>
      <c r="E1668" t="s">
        <v>7251</v>
      </c>
      <c r="F1668" t="s">
        <v>7252</v>
      </c>
      <c r="G1668" t="s">
        <v>7253</v>
      </c>
      <c r="H1668" t="s">
        <v>7254</v>
      </c>
      <c r="I1668">
        <v>2018</v>
      </c>
      <c r="J1668" s="1">
        <v>43164</v>
      </c>
      <c r="M1668" t="s">
        <v>7255</v>
      </c>
    </row>
    <row r="1669" spans="1:13" hidden="1" x14ac:dyDescent="0.6">
      <c r="B1669">
        <v>1</v>
      </c>
      <c r="C1669">
        <v>29168044</v>
      </c>
      <c r="D1669" t="s">
        <v>7314</v>
      </c>
      <c r="E1669" t="s">
        <v>7315</v>
      </c>
      <c r="F1669" t="s">
        <v>7316</v>
      </c>
      <c r="G1669" t="s">
        <v>7317</v>
      </c>
      <c r="H1669" t="s">
        <v>1203</v>
      </c>
      <c r="I1669">
        <v>2018</v>
      </c>
      <c r="J1669" s="1">
        <v>43063</v>
      </c>
      <c r="M1669" t="s">
        <v>7318</v>
      </c>
    </row>
    <row r="1670" spans="1:13" x14ac:dyDescent="0.6">
      <c r="A1670" t="s">
        <v>13273</v>
      </c>
      <c r="B1670" t="s">
        <v>13270</v>
      </c>
      <c r="C1670" s="2">
        <v>29875478</v>
      </c>
      <c r="D1670" t="s">
        <v>7364</v>
      </c>
      <c r="E1670" t="s">
        <v>7365</v>
      </c>
      <c r="F1670" t="s">
        <v>7366</v>
      </c>
      <c r="G1670" t="s">
        <v>5386</v>
      </c>
      <c r="H1670" t="s">
        <v>5359</v>
      </c>
      <c r="I1670">
        <v>2018</v>
      </c>
      <c r="J1670" s="1">
        <v>43259</v>
      </c>
      <c r="K1670" t="s">
        <v>7367</v>
      </c>
      <c r="M1670" t="s">
        <v>7368</v>
      </c>
    </row>
    <row r="1671" spans="1:13" hidden="1" x14ac:dyDescent="0.6">
      <c r="B1671" t="s">
        <v>5278</v>
      </c>
      <c r="C1671">
        <v>30218481</v>
      </c>
      <c r="D1671" t="s">
        <v>7388</v>
      </c>
      <c r="E1671" t="s">
        <v>7389</v>
      </c>
      <c r="F1671" t="s">
        <v>7390</v>
      </c>
      <c r="G1671" t="s">
        <v>7391</v>
      </c>
      <c r="H1671" t="s">
        <v>83</v>
      </c>
      <c r="I1671">
        <v>2018</v>
      </c>
      <c r="J1671" s="1">
        <v>43359</v>
      </c>
      <c r="M1671" t="s">
        <v>7392</v>
      </c>
    </row>
    <row r="1672" spans="1:13" hidden="1" x14ac:dyDescent="0.6">
      <c r="B1672" t="s">
        <v>5278</v>
      </c>
      <c r="C1672">
        <v>29547735</v>
      </c>
      <c r="D1672" t="s">
        <v>7400</v>
      </c>
      <c r="E1672" t="s">
        <v>7401</v>
      </c>
      <c r="F1672" t="s">
        <v>7402</v>
      </c>
      <c r="G1672" t="s">
        <v>7403</v>
      </c>
      <c r="H1672" t="s">
        <v>7404</v>
      </c>
      <c r="I1672">
        <v>2018</v>
      </c>
      <c r="J1672" s="1">
        <v>43176</v>
      </c>
      <c r="M1672" t="s">
        <v>7405</v>
      </c>
    </row>
    <row r="1673" spans="1:13" hidden="1" x14ac:dyDescent="0.6">
      <c r="B1673">
        <v>1</v>
      </c>
      <c r="C1673">
        <v>28820850</v>
      </c>
      <c r="D1673" t="s">
        <v>7587</v>
      </c>
      <c r="E1673" t="s">
        <v>7588</v>
      </c>
      <c r="F1673" t="s">
        <v>7589</v>
      </c>
      <c r="G1673" t="s">
        <v>7590</v>
      </c>
      <c r="H1673" t="s">
        <v>310</v>
      </c>
      <c r="I1673">
        <v>2018</v>
      </c>
      <c r="J1673" s="1">
        <v>42966</v>
      </c>
      <c r="M1673" t="s">
        <v>7591</v>
      </c>
    </row>
    <row r="1674" spans="1:13" hidden="1" x14ac:dyDescent="0.6">
      <c r="B1674" t="s">
        <v>5278</v>
      </c>
      <c r="C1674">
        <v>29172786</v>
      </c>
      <c r="D1674" t="s">
        <v>7636</v>
      </c>
      <c r="E1674" t="s">
        <v>7637</v>
      </c>
      <c r="F1674" t="s">
        <v>7638</v>
      </c>
      <c r="G1674" t="s">
        <v>7639</v>
      </c>
      <c r="H1674" t="s">
        <v>187</v>
      </c>
      <c r="I1674">
        <v>2018</v>
      </c>
      <c r="J1674" s="1">
        <v>43067</v>
      </c>
      <c r="M1674" t="s">
        <v>7640</v>
      </c>
    </row>
    <row r="1675" spans="1:13" hidden="1" x14ac:dyDescent="0.6">
      <c r="B1675" t="s">
        <v>5291</v>
      </c>
      <c r="C1675">
        <v>29437582</v>
      </c>
      <c r="D1675" t="s">
        <v>7876</v>
      </c>
      <c r="E1675" t="s">
        <v>7877</v>
      </c>
      <c r="F1675" t="s">
        <v>7878</v>
      </c>
      <c r="G1675" t="s">
        <v>7879</v>
      </c>
      <c r="H1675" t="s">
        <v>171</v>
      </c>
      <c r="I1675">
        <v>2018</v>
      </c>
      <c r="J1675" s="1">
        <v>43145</v>
      </c>
      <c r="M1675" t="s">
        <v>7880</v>
      </c>
    </row>
    <row r="1676" spans="1:13" hidden="1" x14ac:dyDescent="0.6">
      <c r="B1676" t="s">
        <v>7980</v>
      </c>
      <c r="C1676">
        <v>29858677</v>
      </c>
      <c r="D1676" t="s">
        <v>7981</v>
      </c>
      <c r="E1676" t="s">
        <v>7982</v>
      </c>
      <c r="F1676" t="s">
        <v>7983</v>
      </c>
      <c r="G1676" t="s">
        <v>7984</v>
      </c>
      <c r="H1676" t="s">
        <v>1203</v>
      </c>
      <c r="I1676">
        <v>2018</v>
      </c>
      <c r="J1676" s="1">
        <v>43254</v>
      </c>
      <c r="M1676" t="s">
        <v>7985</v>
      </c>
    </row>
    <row r="1677" spans="1:13" hidden="1" x14ac:dyDescent="0.6">
      <c r="B1677">
        <v>1</v>
      </c>
      <c r="C1677">
        <v>29634370</v>
      </c>
      <c r="D1677" t="s">
        <v>8213</v>
      </c>
      <c r="E1677" t="s">
        <v>8214</v>
      </c>
      <c r="F1677" t="s">
        <v>8215</v>
      </c>
      <c r="G1677" t="s">
        <v>7562</v>
      </c>
      <c r="H1677" t="s">
        <v>187</v>
      </c>
      <c r="I1677">
        <v>2018</v>
      </c>
      <c r="J1677" s="1">
        <v>43201</v>
      </c>
      <c r="K1677" t="s">
        <v>8216</v>
      </c>
      <c r="L1677" t="s">
        <v>8217</v>
      </c>
      <c r="M1677" t="s">
        <v>8218</v>
      </c>
    </row>
    <row r="1678" spans="1:13" hidden="1" x14ac:dyDescent="0.6">
      <c r="B1678">
        <v>1</v>
      </c>
      <c r="C1678">
        <v>29454660</v>
      </c>
      <c r="D1678" t="s">
        <v>8225</v>
      </c>
      <c r="E1678" t="s">
        <v>8226</v>
      </c>
      <c r="F1678" t="s">
        <v>8227</v>
      </c>
      <c r="G1678" t="s">
        <v>7062</v>
      </c>
      <c r="H1678" t="s">
        <v>77</v>
      </c>
      <c r="I1678">
        <v>2018</v>
      </c>
      <c r="J1678" s="1">
        <v>43150</v>
      </c>
      <c r="K1678" t="s">
        <v>8228</v>
      </c>
      <c r="L1678" t="s">
        <v>8229</v>
      </c>
      <c r="M1678" t="s">
        <v>8230</v>
      </c>
    </row>
    <row r="1679" spans="1:13" hidden="1" x14ac:dyDescent="0.6">
      <c r="B1679">
        <v>1</v>
      </c>
      <c r="C1679">
        <v>30138455</v>
      </c>
      <c r="D1679" t="s">
        <v>8257</v>
      </c>
      <c r="E1679" t="s">
        <v>8258</v>
      </c>
      <c r="F1679" t="s">
        <v>8259</v>
      </c>
      <c r="G1679" t="s">
        <v>4931</v>
      </c>
      <c r="H1679" t="s">
        <v>3828</v>
      </c>
      <c r="I1679">
        <v>2018</v>
      </c>
      <c r="J1679" s="1">
        <v>43336</v>
      </c>
      <c r="K1679" t="s">
        <v>8260</v>
      </c>
      <c r="M1679" t="s">
        <v>8261</v>
      </c>
    </row>
    <row r="1680" spans="1:13" hidden="1" x14ac:dyDescent="0.6">
      <c r="B1680">
        <v>1</v>
      </c>
      <c r="C1680">
        <v>29270814</v>
      </c>
      <c r="D1680" t="s">
        <v>8381</v>
      </c>
      <c r="E1680" t="s">
        <v>8382</v>
      </c>
      <c r="F1680" t="s">
        <v>8383</v>
      </c>
      <c r="G1680" t="s">
        <v>8355</v>
      </c>
      <c r="H1680" t="s">
        <v>1105</v>
      </c>
      <c r="I1680">
        <v>2018</v>
      </c>
      <c r="J1680" s="1">
        <v>43092</v>
      </c>
      <c r="M1680" t="s">
        <v>8384</v>
      </c>
    </row>
    <row r="1681" spans="1:13" hidden="1" x14ac:dyDescent="0.6">
      <c r="B1681">
        <v>2</v>
      </c>
      <c r="C1681">
        <v>29059101</v>
      </c>
      <c r="D1681" t="s">
        <v>8390</v>
      </c>
      <c r="E1681" t="s">
        <v>8391</v>
      </c>
      <c r="F1681" t="s">
        <v>8392</v>
      </c>
      <c r="G1681" t="s">
        <v>8393</v>
      </c>
      <c r="H1681" t="s">
        <v>310</v>
      </c>
      <c r="I1681">
        <v>2018</v>
      </c>
      <c r="J1681" s="1">
        <v>43032</v>
      </c>
      <c r="M1681" t="s">
        <v>8394</v>
      </c>
    </row>
    <row r="1682" spans="1:13" hidden="1" x14ac:dyDescent="0.6">
      <c r="B1682">
        <v>1</v>
      </c>
      <c r="C1682">
        <v>29363763</v>
      </c>
      <c r="D1682" t="s">
        <v>8398</v>
      </c>
      <c r="E1682" t="s">
        <v>8399</v>
      </c>
      <c r="F1682" t="s">
        <v>8400</v>
      </c>
      <c r="G1682" t="s">
        <v>8401</v>
      </c>
      <c r="H1682" t="s">
        <v>8402</v>
      </c>
      <c r="I1682">
        <v>2018</v>
      </c>
      <c r="J1682" s="1">
        <v>43125</v>
      </c>
      <c r="K1682" t="s">
        <v>8403</v>
      </c>
      <c r="L1682" t="s">
        <v>8404</v>
      </c>
      <c r="M1682" t="s">
        <v>8405</v>
      </c>
    </row>
    <row r="1683" spans="1:13" hidden="1" x14ac:dyDescent="0.6">
      <c r="B1683" t="s">
        <v>5278</v>
      </c>
      <c r="C1683">
        <v>28671319</v>
      </c>
      <c r="D1683" t="s">
        <v>8455</v>
      </c>
      <c r="E1683" t="s">
        <v>8456</v>
      </c>
      <c r="F1683" t="s">
        <v>8457</v>
      </c>
      <c r="G1683" t="s">
        <v>8458</v>
      </c>
      <c r="H1683" t="s">
        <v>83</v>
      </c>
      <c r="I1683">
        <v>2018</v>
      </c>
      <c r="J1683" s="1">
        <v>42920</v>
      </c>
      <c r="M1683" t="s">
        <v>8459</v>
      </c>
    </row>
    <row r="1684" spans="1:13" hidden="1" x14ac:dyDescent="0.6">
      <c r="B1684">
        <v>1</v>
      </c>
      <c r="C1684">
        <v>28255836</v>
      </c>
      <c r="D1684" t="s">
        <v>8490</v>
      </c>
      <c r="E1684" t="s">
        <v>8491</v>
      </c>
      <c r="F1684" t="s">
        <v>8492</v>
      </c>
      <c r="G1684" t="s">
        <v>8493</v>
      </c>
      <c r="H1684" t="s">
        <v>2185</v>
      </c>
      <c r="I1684">
        <v>2018</v>
      </c>
      <c r="J1684" s="1">
        <v>42798</v>
      </c>
      <c r="M1684" t="s">
        <v>8494</v>
      </c>
    </row>
    <row r="1685" spans="1:13" hidden="1" x14ac:dyDescent="0.6">
      <c r="B1685">
        <v>1</v>
      </c>
      <c r="C1685">
        <v>27960586</v>
      </c>
      <c r="D1685" t="s">
        <v>8510</v>
      </c>
      <c r="E1685" t="s">
        <v>8511</v>
      </c>
      <c r="F1685" t="s">
        <v>8512</v>
      </c>
      <c r="G1685" t="s">
        <v>8513</v>
      </c>
      <c r="H1685" t="s">
        <v>5713</v>
      </c>
      <c r="I1685">
        <v>2018</v>
      </c>
      <c r="J1685" s="1">
        <v>42719</v>
      </c>
      <c r="M1685" t="s">
        <v>8514</v>
      </c>
    </row>
    <row r="1686" spans="1:13" hidden="1" x14ac:dyDescent="0.6">
      <c r="B1686">
        <v>1</v>
      </c>
      <c r="C1686">
        <v>29335399</v>
      </c>
      <c r="D1686" t="s">
        <v>8522</v>
      </c>
      <c r="E1686" t="s">
        <v>8523</v>
      </c>
      <c r="F1686" t="s">
        <v>8524</v>
      </c>
      <c r="G1686" t="s">
        <v>8525</v>
      </c>
      <c r="H1686" t="s">
        <v>6007</v>
      </c>
      <c r="I1686">
        <v>2018</v>
      </c>
      <c r="J1686" s="1">
        <v>43117</v>
      </c>
      <c r="K1686" t="s">
        <v>8526</v>
      </c>
      <c r="M1686" t="s">
        <v>8527</v>
      </c>
    </row>
    <row r="1687" spans="1:13" hidden="1" x14ac:dyDescent="0.6">
      <c r="B1687">
        <v>1</v>
      </c>
      <c r="C1687">
        <v>28842956</v>
      </c>
      <c r="D1687" t="s">
        <v>8528</v>
      </c>
      <c r="E1687" t="s">
        <v>8529</v>
      </c>
      <c r="F1687" t="s">
        <v>8530</v>
      </c>
      <c r="G1687" t="s">
        <v>8531</v>
      </c>
      <c r="H1687" t="s">
        <v>386</v>
      </c>
      <c r="I1687">
        <v>2018</v>
      </c>
      <c r="J1687" s="1">
        <v>42974</v>
      </c>
      <c r="M1687" t="s">
        <v>8532</v>
      </c>
    </row>
    <row r="1688" spans="1:13" hidden="1" x14ac:dyDescent="0.6">
      <c r="B1688">
        <v>1</v>
      </c>
      <c r="C1688">
        <v>29789352</v>
      </c>
      <c r="D1688" t="s">
        <v>8609</v>
      </c>
      <c r="E1688" t="s">
        <v>8610</v>
      </c>
      <c r="F1688" t="s">
        <v>8611</v>
      </c>
      <c r="G1688" t="s">
        <v>8612</v>
      </c>
      <c r="H1688" t="s">
        <v>6488</v>
      </c>
      <c r="I1688">
        <v>2018</v>
      </c>
      <c r="J1688" s="1">
        <v>43244</v>
      </c>
      <c r="K1688" t="s">
        <v>8613</v>
      </c>
      <c r="M1688" t="s">
        <v>8614</v>
      </c>
    </row>
    <row r="1689" spans="1:13" hidden="1" x14ac:dyDescent="0.6">
      <c r="B1689" t="s">
        <v>5278</v>
      </c>
      <c r="C1689">
        <v>30061321</v>
      </c>
      <c r="D1689" t="s">
        <v>8834</v>
      </c>
      <c r="E1689" t="s">
        <v>8835</v>
      </c>
      <c r="F1689" t="s">
        <v>8836</v>
      </c>
      <c r="G1689" t="s">
        <v>8837</v>
      </c>
      <c r="H1689" t="s">
        <v>2083</v>
      </c>
      <c r="I1689">
        <v>2018</v>
      </c>
      <c r="J1689" s="1">
        <v>43313</v>
      </c>
      <c r="M1689" t="s">
        <v>8838</v>
      </c>
    </row>
    <row r="1690" spans="1:13" hidden="1" x14ac:dyDescent="0.6">
      <c r="B1690">
        <v>1</v>
      </c>
      <c r="C1690">
        <v>28964581</v>
      </c>
      <c r="D1690" t="s">
        <v>8874</v>
      </c>
      <c r="E1690" t="s">
        <v>8875</v>
      </c>
      <c r="F1690" t="s">
        <v>8876</v>
      </c>
      <c r="G1690" t="s">
        <v>8877</v>
      </c>
      <c r="H1690" t="s">
        <v>77</v>
      </c>
      <c r="I1690">
        <v>2018</v>
      </c>
      <c r="J1690" s="1">
        <v>43010</v>
      </c>
      <c r="M1690" t="s">
        <v>8878</v>
      </c>
    </row>
    <row r="1691" spans="1:13" hidden="1" x14ac:dyDescent="0.6">
      <c r="A1691" t="s">
        <v>5045</v>
      </c>
      <c r="B1691" t="s">
        <v>13257</v>
      </c>
      <c r="C1691">
        <v>29259020</v>
      </c>
      <c r="D1691" t="s">
        <v>8911</v>
      </c>
      <c r="E1691" t="s">
        <v>8912</v>
      </c>
      <c r="F1691" t="s">
        <v>8913</v>
      </c>
      <c r="G1691" t="s">
        <v>8914</v>
      </c>
      <c r="H1691" t="s">
        <v>171</v>
      </c>
      <c r="I1691">
        <v>2018</v>
      </c>
      <c r="J1691" s="1">
        <v>43090</v>
      </c>
      <c r="K1691" t="s">
        <v>8915</v>
      </c>
      <c r="M1691" t="s">
        <v>8916</v>
      </c>
    </row>
    <row r="1692" spans="1:13" hidden="1" x14ac:dyDescent="0.6">
      <c r="B1692">
        <v>1</v>
      </c>
      <c r="C1692">
        <v>30006599</v>
      </c>
      <c r="D1692" t="s">
        <v>9112</v>
      </c>
      <c r="E1692" t="s">
        <v>9113</v>
      </c>
      <c r="F1692" t="s">
        <v>9114</v>
      </c>
      <c r="G1692" t="s">
        <v>9115</v>
      </c>
      <c r="H1692" t="s">
        <v>5359</v>
      </c>
      <c r="I1692">
        <v>2018</v>
      </c>
      <c r="J1692" s="1">
        <v>43296</v>
      </c>
      <c r="K1692" t="s">
        <v>9116</v>
      </c>
      <c r="M1692" t="s">
        <v>9117</v>
      </c>
    </row>
    <row r="1693" spans="1:13" hidden="1" x14ac:dyDescent="0.6">
      <c r="B1693">
        <v>1</v>
      </c>
      <c r="C1693">
        <v>29068916</v>
      </c>
      <c r="D1693" t="s">
        <v>9128</v>
      </c>
      <c r="E1693" t="s">
        <v>9129</v>
      </c>
      <c r="F1693" t="s">
        <v>9130</v>
      </c>
      <c r="G1693" t="s">
        <v>9131</v>
      </c>
      <c r="H1693" t="s">
        <v>310</v>
      </c>
      <c r="I1693">
        <v>2018</v>
      </c>
      <c r="J1693" s="1">
        <v>43034</v>
      </c>
      <c r="M1693" t="s">
        <v>9132</v>
      </c>
    </row>
    <row r="1694" spans="1:13" hidden="1" x14ac:dyDescent="0.6">
      <c r="B1694">
        <v>1</v>
      </c>
      <c r="C1694">
        <v>30662080</v>
      </c>
      <c r="D1694" t="s">
        <v>9192</v>
      </c>
      <c r="E1694" t="s">
        <v>9193</v>
      </c>
      <c r="F1694" t="s">
        <v>9194</v>
      </c>
      <c r="G1694" t="s">
        <v>9195</v>
      </c>
      <c r="H1694" t="s">
        <v>9196</v>
      </c>
      <c r="I1694">
        <v>2018</v>
      </c>
      <c r="J1694" s="1">
        <v>43487</v>
      </c>
      <c r="K1694" t="s">
        <v>9197</v>
      </c>
      <c r="M1694" t="s">
        <v>9198</v>
      </c>
    </row>
    <row r="1695" spans="1:13" hidden="1" x14ac:dyDescent="0.6">
      <c r="B1695">
        <v>1</v>
      </c>
      <c r="C1695">
        <v>30140905</v>
      </c>
      <c r="D1695" t="s">
        <v>9214</v>
      </c>
      <c r="E1695" t="s">
        <v>9215</v>
      </c>
      <c r="F1695" t="s">
        <v>9216</v>
      </c>
      <c r="G1695" t="s">
        <v>9217</v>
      </c>
      <c r="H1695" t="s">
        <v>228</v>
      </c>
      <c r="I1695">
        <v>2018</v>
      </c>
      <c r="J1695" s="1">
        <v>43337</v>
      </c>
      <c r="M1695" t="s">
        <v>9218</v>
      </c>
    </row>
    <row r="1696" spans="1:13" hidden="1" x14ac:dyDescent="0.6">
      <c r="B1696">
        <v>1</v>
      </c>
      <c r="C1696">
        <v>29772097</v>
      </c>
      <c r="D1696" t="s">
        <v>9228</v>
      </c>
      <c r="E1696" t="s">
        <v>9229</v>
      </c>
      <c r="F1696" t="s">
        <v>9230</v>
      </c>
      <c r="G1696" t="s">
        <v>9231</v>
      </c>
      <c r="H1696" t="s">
        <v>9232</v>
      </c>
      <c r="I1696">
        <v>2018</v>
      </c>
      <c r="J1696" s="1">
        <v>43238</v>
      </c>
      <c r="M1696" t="s">
        <v>9233</v>
      </c>
    </row>
    <row r="1697" spans="2:13" hidden="1" x14ac:dyDescent="0.6">
      <c r="B1697">
        <v>1</v>
      </c>
      <c r="C1697">
        <v>29193780</v>
      </c>
      <c r="D1697" t="s">
        <v>9244</v>
      </c>
      <c r="E1697" t="s">
        <v>8391</v>
      </c>
      <c r="F1697" t="s">
        <v>9245</v>
      </c>
      <c r="G1697" t="s">
        <v>8393</v>
      </c>
      <c r="H1697" t="s">
        <v>83</v>
      </c>
      <c r="I1697">
        <v>2018</v>
      </c>
      <c r="J1697" s="1">
        <v>43071</v>
      </c>
      <c r="M1697" t="s">
        <v>9246</v>
      </c>
    </row>
    <row r="1698" spans="2:13" hidden="1" x14ac:dyDescent="0.6">
      <c r="B1698">
        <v>1</v>
      </c>
      <c r="C1698">
        <v>29653860</v>
      </c>
      <c r="D1698" t="s">
        <v>9247</v>
      </c>
      <c r="E1698" t="s">
        <v>9248</v>
      </c>
      <c r="F1698" t="s">
        <v>9249</v>
      </c>
      <c r="G1698" t="s">
        <v>9250</v>
      </c>
      <c r="H1698" t="s">
        <v>77</v>
      </c>
      <c r="I1698">
        <v>2018</v>
      </c>
      <c r="J1698" s="1">
        <v>43205</v>
      </c>
      <c r="M1698" t="s">
        <v>9251</v>
      </c>
    </row>
    <row r="1699" spans="2:13" hidden="1" x14ac:dyDescent="0.6">
      <c r="B1699">
        <v>1</v>
      </c>
      <c r="C1699">
        <v>30097785</v>
      </c>
      <c r="D1699" t="s">
        <v>9264</v>
      </c>
      <c r="E1699" t="s">
        <v>9265</v>
      </c>
      <c r="F1699" t="s">
        <v>9266</v>
      </c>
      <c r="G1699" t="s">
        <v>9267</v>
      </c>
      <c r="H1699" t="s">
        <v>1203</v>
      </c>
      <c r="I1699">
        <v>2018</v>
      </c>
      <c r="J1699" s="1">
        <v>43324</v>
      </c>
      <c r="M1699" t="s">
        <v>9268</v>
      </c>
    </row>
    <row r="1700" spans="2:13" hidden="1" x14ac:dyDescent="0.6">
      <c r="B1700">
        <v>2</v>
      </c>
      <c r="C1700">
        <v>29242921</v>
      </c>
      <c r="D1700" t="s">
        <v>9296</v>
      </c>
      <c r="E1700" t="s">
        <v>9297</v>
      </c>
      <c r="F1700" t="s">
        <v>9298</v>
      </c>
      <c r="G1700" t="s">
        <v>5295</v>
      </c>
      <c r="H1700" t="s">
        <v>5256</v>
      </c>
      <c r="I1700">
        <v>2018</v>
      </c>
      <c r="J1700" s="1">
        <v>43085</v>
      </c>
      <c r="M1700" t="s">
        <v>9299</v>
      </c>
    </row>
    <row r="1701" spans="2:13" hidden="1" x14ac:dyDescent="0.6">
      <c r="B1701">
        <v>1</v>
      </c>
      <c r="C1701">
        <v>29558533</v>
      </c>
      <c r="D1701" t="s">
        <v>9432</v>
      </c>
      <c r="E1701" t="s">
        <v>9433</v>
      </c>
      <c r="F1701" t="s">
        <v>9434</v>
      </c>
      <c r="G1701" t="s">
        <v>9435</v>
      </c>
      <c r="H1701" t="s">
        <v>228</v>
      </c>
      <c r="I1701">
        <v>2018</v>
      </c>
      <c r="J1701" s="1">
        <v>43180</v>
      </c>
      <c r="M1701" t="s">
        <v>9436</v>
      </c>
    </row>
    <row r="1702" spans="2:13" hidden="1" x14ac:dyDescent="0.6">
      <c r="B1702">
        <v>1</v>
      </c>
      <c r="C1702">
        <v>29195727</v>
      </c>
      <c r="D1702" t="s">
        <v>9516</v>
      </c>
      <c r="E1702" t="s">
        <v>9517</v>
      </c>
      <c r="F1702" t="s">
        <v>9518</v>
      </c>
      <c r="G1702" t="s">
        <v>9519</v>
      </c>
      <c r="H1702" t="s">
        <v>1677</v>
      </c>
      <c r="I1702">
        <v>2018</v>
      </c>
      <c r="J1702" s="1">
        <v>43072</v>
      </c>
      <c r="M1702" t="s">
        <v>9520</v>
      </c>
    </row>
    <row r="1703" spans="2:13" hidden="1" x14ac:dyDescent="0.6">
      <c r="B1703">
        <v>2</v>
      </c>
      <c r="C1703">
        <v>30105370</v>
      </c>
      <c r="D1703" t="s">
        <v>9726</v>
      </c>
      <c r="E1703" t="s">
        <v>9727</v>
      </c>
      <c r="F1703" t="s">
        <v>9728</v>
      </c>
      <c r="G1703" t="s">
        <v>9729</v>
      </c>
      <c r="H1703" t="s">
        <v>228</v>
      </c>
      <c r="I1703">
        <v>2018</v>
      </c>
      <c r="J1703" s="1">
        <v>43327</v>
      </c>
      <c r="M1703" t="s">
        <v>9730</v>
      </c>
    </row>
    <row r="1704" spans="2:13" hidden="1" x14ac:dyDescent="0.6">
      <c r="B1704">
        <v>1</v>
      </c>
      <c r="C1704">
        <v>29660843</v>
      </c>
      <c r="D1704" t="s">
        <v>9731</v>
      </c>
      <c r="E1704" t="s">
        <v>9732</v>
      </c>
      <c r="F1704" t="s">
        <v>9733</v>
      </c>
      <c r="G1704" t="s">
        <v>8488</v>
      </c>
      <c r="H1704" t="s">
        <v>83</v>
      </c>
      <c r="I1704">
        <v>2018</v>
      </c>
      <c r="J1704" s="1">
        <v>43207</v>
      </c>
      <c r="M1704" t="s">
        <v>9734</v>
      </c>
    </row>
    <row r="1705" spans="2:13" hidden="1" x14ac:dyDescent="0.6">
      <c r="B1705">
        <v>2</v>
      </c>
      <c r="C1705">
        <v>29631830</v>
      </c>
      <c r="D1705" t="s">
        <v>9735</v>
      </c>
      <c r="E1705" t="s">
        <v>9736</v>
      </c>
      <c r="F1705" t="s">
        <v>9737</v>
      </c>
      <c r="G1705" t="s">
        <v>9738</v>
      </c>
      <c r="H1705" t="s">
        <v>1349</v>
      </c>
      <c r="I1705">
        <v>2018</v>
      </c>
      <c r="J1705" s="1">
        <v>43201</v>
      </c>
      <c r="M1705" t="s">
        <v>9739</v>
      </c>
    </row>
    <row r="1706" spans="2:13" hidden="1" x14ac:dyDescent="0.6">
      <c r="B1706">
        <v>2</v>
      </c>
      <c r="C1706">
        <v>29699985</v>
      </c>
      <c r="D1706" t="s">
        <v>9745</v>
      </c>
      <c r="E1706" t="s">
        <v>9746</v>
      </c>
      <c r="F1706" t="s">
        <v>9747</v>
      </c>
      <c r="G1706" t="s">
        <v>9748</v>
      </c>
      <c r="H1706" t="s">
        <v>171</v>
      </c>
      <c r="I1706">
        <v>2018</v>
      </c>
      <c r="J1706" s="1">
        <v>43218</v>
      </c>
      <c r="K1706" t="s">
        <v>9749</v>
      </c>
      <c r="M1706" t="s">
        <v>9750</v>
      </c>
    </row>
    <row r="1707" spans="2:13" hidden="1" x14ac:dyDescent="0.6">
      <c r="B1707">
        <v>1</v>
      </c>
      <c r="C1707">
        <v>29224056</v>
      </c>
      <c r="D1707" t="s">
        <v>9833</v>
      </c>
      <c r="E1707" t="s">
        <v>9834</v>
      </c>
      <c r="F1707" t="s">
        <v>9835</v>
      </c>
      <c r="G1707" t="s">
        <v>9836</v>
      </c>
      <c r="H1707" t="s">
        <v>1105</v>
      </c>
      <c r="I1707">
        <v>2018</v>
      </c>
      <c r="J1707" s="1">
        <v>43080</v>
      </c>
      <c r="M1707" t="s">
        <v>9837</v>
      </c>
    </row>
    <row r="1708" spans="2:13" hidden="1" x14ac:dyDescent="0.6">
      <c r="B1708" t="s">
        <v>5278</v>
      </c>
      <c r="C1708">
        <v>29751509</v>
      </c>
      <c r="D1708" t="s">
        <v>9887</v>
      </c>
      <c r="E1708" t="s">
        <v>9888</v>
      </c>
      <c r="F1708" t="s">
        <v>9889</v>
      </c>
      <c r="G1708" t="s">
        <v>8518</v>
      </c>
      <c r="H1708" t="s">
        <v>5950</v>
      </c>
      <c r="I1708">
        <v>2018</v>
      </c>
      <c r="J1708" s="1">
        <v>43233</v>
      </c>
      <c r="K1708" t="s">
        <v>9890</v>
      </c>
      <c r="M1708" t="s">
        <v>9891</v>
      </c>
    </row>
    <row r="1709" spans="2:13" hidden="1" x14ac:dyDescent="0.6">
      <c r="B1709">
        <v>1</v>
      </c>
      <c r="C1709">
        <v>29477692</v>
      </c>
      <c r="D1709" t="s">
        <v>9912</v>
      </c>
      <c r="E1709" t="s">
        <v>9913</v>
      </c>
      <c r="F1709" t="s">
        <v>9914</v>
      </c>
      <c r="G1709" t="s">
        <v>8661</v>
      </c>
      <c r="H1709" t="s">
        <v>77</v>
      </c>
      <c r="I1709">
        <v>2018</v>
      </c>
      <c r="J1709" s="1">
        <v>43157</v>
      </c>
      <c r="M1709" t="s">
        <v>9915</v>
      </c>
    </row>
    <row r="1710" spans="2:13" hidden="1" x14ac:dyDescent="0.6">
      <c r="B1710">
        <v>1</v>
      </c>
      <c r="C1710">
        <v>29045945</v>
      </c>
      <c r="D1710" t="s">
        <v>9916</v>
      </c>
      <c r="E1710" t="s">
        <v>9917</v>
      </c>
      <c r="F1710" t="s">
        <v>9918</v>
      </c>
      <c r="G1710" t="s">
        <v>9919</v>
      </c>
      <c r="H1710" t="s">
        <v>580</v>
      </c>
      <c r="I1710">
        <v>2018</v>
      </c>
      <c r="J1710" s="1">
        <v>43027</v>
      </c>
      <c r="M1710" t="s">
        <v>9920</v>
      </c>
    </row>
    <row r="1711" spans="2:13" hidden="1" x14ac:dyDescent="0.6">
      <c r="B1711">
        <v>1</v>
      </c>
      <c r="C1711">
        <v>30408127</v>
      </c>
      <c r="D1711" t="s">
        <v>10017</v>
      </c>
      <c r="E1711" t="s">
        <v>10018</v>
      </c>
      <c r="F1711" t="s">
        <v>10019</v>
      </c>
      <c r="G1711" t="s">
        <v>10020</v>
      </c>
      <c r="H1711" t="s">
        <v>3828</v>
      </c>
      <c r="I1711">
        <v>2018</v>
      </c>
      <c r="J1711" s="1">
        <v>43413</v>
      </c>
      <c r="K1711" t="s">
        <v>10021</v>
      </c>
      <c r="M1711" t="s">
        <v>10022</v>
      </c>
    </row>
    <row r="1712" spans="2:13" hidden="1" x14ac:dyDescent="0.6">
      <c r="B1712">
        <v>1</v>
      </c>
      <c r="C1712">
        <v>30242349</v>
      </c>
      <c r="D1712" t="s">
        <v>10040</v>
      </c>
      <c r="E1712" t="s">
        <v>10041</v>
      </c>
      <c r="F1712" t="s">
        <v>10042</v>
      </c>
      <c r="G1712" t="s">
        <v>10043</v>
      </c>
      <c r="H1712" t="s">
        <v>5256</v>
      </c>
      <c r="I1712">
        <v>2018</v>
      </c>
      <c r="J1712" s="1">
        <v>43366</v>
      </c>
      <c r="K1712" t="s">
        <v>10044</v>
      </c>
      <c r="M1712" t="s">
        <v>10045</v>
      </c>
    </row>
    <row r="1713" spans="1:13" hidden="1" x14ac:dyDescent="0.6">
      <c r="B1713">
        <v>1</v>
      </c>
      <c r="C1713">
        <v>29065425</v>
      </c>
      <c r="D1713" t="s">
        <v>10050</v>
      </c>
      <c r="E1713" t="s">
        <v>10051</v>
      </c>
      <c r="F1713" t="s">
        <v>10052</v>
      </c>
      <c r="G1713" t="s">
        <v>10053</v>
      </c>
      <c r="H1713" t="s">
        <v>1535</v>
      </c>
      <c r="I1713">
        <v>2018</v>
      </c>
      <c r="J1713" s="1">
        <v>43033</v>
      </c>
      <c r="M1713" t="s">
        <v>10054</v>
      </c>
    </row>
    <row r="1714" spans="1:13" hidden="1" x14ac:dyDescent="0.6">
      <c r="B1714">
        <v>1</v>
      </c>
      <c r="C1714">
        <v>30352113</v>
      </c>
      <c r="D1714" t="s">
        <v>10072</v>
      </c>
      <c r="E1714" t="s">
        <v>10073</v>
      </c>
      <c r="F1714" t="s">
        <v>10074</v>
      </c>
      <c r="G1714" t="s">
        <v>10075</v>
      </c>
      <c r="H1714" t="s">
        <v>5256</v>
      </c>
      <c r="I1714">
        <v>2018</v>
      </c>
      <c r="J1714" s="1">
        <v>43397</v>
      </c>
      <c r="M1714" t="s">
        <v>10076</v>
      </c>
    </row>
    <row r="1715" spans="1:13" hidden="1" x14ac:dyDescent="0.6">
      <c r="B1715">
        <v>1</v>
      </c>
      <c r="C1715">
        <v>29467571</v>
      </c>
      <c r="D1715" t="s">
        <v>10103</v>
      </c>
      <c r="E1715" t="s">
        <v>10104</v>
      </c>
      <c r="F1715" t="s">
        <v>10105</v>
      </c>
      <c r="G1715" t="s">
        <v>10106</v>
      </c>
      <c r="H1715" t="s">
        <v>10107</v>
      </c>
      <c r="I1715">
        <v>2018</v>
      </c>
      <c r="J1715" s="1">
        <v>43154</v>
      </c>
      <c r="K1715" t="s">
        <v>10108</v>
      </c>
      <c r="M1715" t="s">
        <v>10109</v>
      </c>
    </row>
    <row r="1716" spans="1:13" hidden="1" x14ac:dyDescent="0.6">
      <c r="B1716">
        <v>1</v>
      </c>
      <c r="C1716">
        <v>28691937</v>
      </c>
      <c r="D1716" t="s">
        <v>10110</v>
      </c>
      <c r="E1716" t="s">
        <v>10111</v>
      </c>
      <c r="F1716" t="s">
        <v>10112</v>
      </c>
      <c r="G1716" t="s">
        <v>8932</v>
      </c>
      <c r="H1716" t="s">
        <v>310</v>
      </c>
      <c r="I1716">
        <v>2018</v>
      </c>
      <c r="J1716" s="1">
        <v>42927</v>
      </c>
      <c r="M1716" t="s">
        <v>10113</v>
      </c>
    </row>
    <row r="1717" spans="1:13" hidden="1" x14ac:dyDescent="0.6">
      <c r="B1717">
        <v>1</v>
      </c>
      <c r="C1717">
        <v>30128539</v>
      </c>
      <c r="D1717" t="s">
        <v>10191</v>
      </c>
      <c r="E1717" t="s">
        <v>10192</v>
      </c>
      <c r="F1717" t="s">
        <v>10193</v>
      </c>
      <c r="G1717" t="s">
        <v>10194</v>
      </c>
      <c r="H1717" t="s">
        <v>5256</v>
      </c>
      <c r="I1717">
        <v>2018</v>
      </c>
      <c r="J1717" s="1">
        <v>43334</v>
      </c>
      <c r="K1717" t="s">
        <v>10195</v>
      </c>
      <c r="M1717" t="s">
        <v>10196</v>
      </c>
    </row>
    <row r="1718" spans="1:13" hidden="1" x14ac:dyDescent="0.6">
      <c r="A1718" t="s">
        <v>10288</v>
      </c>
      <c r="B1718">
        <v>2</v>
      </c>
      <c r="C1718">
        <v>29242918</v>
      </c>
      <c r="D1718" t="s">
        <v>10289</v>
      </c>
      <c r="E1718" t="s">
        <v>10290</v>
      </c>
      <c r="F1718" t="s">
        <v>10291</v>
      </c>
      <c r="G1718" t="s">
        <v>6013</v>
      </c>
      <c r="H1718" t="s">
        <v>5256</v>
      </c>
      <c r="I1718">
        <v>2018</v>
      </c>
      <c r="J1718" s="1">
        <v>43085</v>
      </c>
      <c r="K1718" t="s">
        <v>10292</v>
      </c>
      <c r="M1718" t="s">
        <v>10293</v>
      </c>
    </row>
    <row r="1719" spans="1:13" hidden="1" x14ac:dyDescent="0.6">
      <c r="B1719">
        <v>1</v>
      </c>
      <c r="C1719">
        <v>29978186</v>
      </c>
      <c r="D1719" t="s">
        <v>10348</v>
      </c>
      <c r="E1719" t="s">
        <v>10349</v>
      </c>
      <c r="F1719" t="s">
        <v>10350</v>
      </c>
      <c r="G1719" t="s">
        <v>10351</v>
      </c>
      <c r="H1719" t="s">
        <v>5256</v>
      </c>
      <c r="I1719">
        <v>2018</v>
      </c>
      <c r="J1719" s="1">
        <v>43288</v>
      </c>
      <c r="K1719" t="s">
        <v>10352</v>
      </c>
      <c r="M1719" t="s">
        <v>10353</v>
      </c>
    </row>
    <row r="1720" spans="1:13" hidden="1" x14ac:dyDescent="0.6">
      <c r="B1720">
        <v>1</v>
      </c>
      <c r="C1720">
        <v>29044979</v>
      </c>
      <c r="D1720" t="s">
        <v>10424</v>
      </c>
      <c r="E1720" t="s">
        <v>10425</v>
      </c>
      <c r="F1720" t="s">
        <v>10426</v>
      </c>
      <c r="G1720" t="s">
        <v>10427</v>
      </c>
      <c r="H1720" t="s">
        <v>386</v>
      </c>
      <c r="I1720">
        <v>2018</v>
      </c>
      <c r="J1720" s="1">
        <v>43027</v>
      </c>
      <c r="M1720" t="s">
        <v>10428</v>
      </c>
    </row>
    <row r="1721" spans="1:13" hidden="1" x14ac:dyDescent="0.6">
      <c r="B1721" t="s">
        <v>5278</v>
      </c>
      <c r="C1721">
        <v>30372730</v>
      </c>
      <c r="D1721" t="s">
        <v>10440</v>
      </c>
      <c r="E1721" t="s">
        <v>10441</v>
      </c>
      <c r="F1721" t="s">
        <v>10442</v>
      </c>
      <c r="G1721" t="s">
        <v>10443</v>
      </c>
      <c r="H1721" t="s">
        <v>228</v>
      </c>
      <c r="I1721">
        <v>2018</v>
      </c>
      <c r="J1721" s="1">
        <v>43403</v>
      </c>
      <c r="M1721" t="s">
        <v>10444</v>
      </c>
    </row>
    <row r="1722" spans="1:13" hidden="1" x14ac:dyDescent="0.6">
      <c r="B1722">
        <v>1</v>
      </c>
      <c r="C1722">
        <v>29748599</v>
      </c>
      <c r="D1722" t="s">
        <v>10462</v>
      </c>
      <c r="E1722" t="s">
        <v>10463</v>
      </c>
      <c r="F1722" t="s">
        <v>10464</v>
      </c>
      <c r="G1722" t="s">
        <v>10465</v>
      </c>
      <c r="H1722" t="s">
        <v>5359</v>
      </c>
      <c r="I1722">
        <v>2018</v>
      </c>
      <c r="J1722" s="1">
        <v>43232</v>
      </c>
      <c r="K1722" t="s">
        <v>10466</v>
      </c>
      <c r="M1722" t="s">
        <v>10467</v>
      </c>
    </row>
    <row r="1723" spans="1:13" hidden="1" x14ac:dyDescent="0.6">
      <c r="B1723">
        <v>1</v>
      </c>
      <c r="C1723">
        <v>29306951</v>
      </c>
      <c r="D1723" t="s">
        <v>10468</v>
      </c>
      <c r="E1723" t="s">
        <v>10469</v>
      </c>
      <c r="F1723" t="s">
        <v>10470</v>
      </c>
      <c r="G1723" t="s">
        <v>6066</v>
      </c>
      <c r="H1723" t="s">
        <v>580</v>
      </c>
      <c r="I1723">
        <v>2018</v>
      </c>
      <c r="J1723" s="1">
        <v>43108</v>
      </c>
      <c r="M1723" t="s">
        <v>10471</v>
      </c>
    </row>
    <row r="1724" spans="1:13" hidden="1" x14ac:dyDescent="0.6">
      <c r="B1724">
        <v>2</v>
      </c>
      <c r="C1724">
        <v>29879284</v>
      </c>
      <c r="D1724" t="s">
        <v>10547</v>
      </c>
      <c r="E1724" t="s">
        <v>10548</v>
      </c>
      <c r="F1724" t="s">
        <v>10549</v>
      </c>
      <c r="G1724" t="s">
        <v>7351</v>
      </c>
      <c r="H1724" t="s">
        <v>5256</v>
      </c>
      <c r="I1724">
        <v>2018</v>
      </c>
      <c r="J1724" s="1">
        <v>43259</v>
      </c>
      <c r="K1724" t="s">
        <v>10550</v>
      </c>
      <c r="M1724" t="s">
        <v>10551</v>
      </c>
    </row>
    <row r="1725" spans="1:13" hidden="1" x14ac:dyDescent="0.6">
      <c r="B1725">
        <v>1</v>
      </c>
      <c r="C1725">
        <v>29288030</v>
      </c>
      <c r="D1725" t="s">
        <v>10558</v>
      </c>
      <c r="E1725" t="s">
        <v>10559</v>
      </c>
      <c r="F1725" t="s">
        <v>10560</v>
      </c>
      <c r="G1725" t="s">
        <v>10561</v>
      </c>
      <c r="H1725" t="s">
        <v>39</v>
      </c>
      <c r="I1725">
        <v>2018</v>
      </c>
      <c r="J1725" s="1">
        <v>43100</v>
      </c>
      <c r="K1725" t="s">
        <v>10562</v>
      </c>
      <c r="L1725" t="s">
        <v>10563</v>
      </c>
      <c r="M1725" t="s">
        <v>10564</v>
      </c>
    </row>
    <row r="1726" spans="1:13" hidden="1" x14ac:dyDescent="0.6">
      <c r="B1726">
        <v>2</v>
      </c>
      <c r="C1726">
        <v>28291154</v>
      </c>
      <c r="D1726" t="s">
        <v>10730</v>
      </c>
      <c r="E1726" t="s">
        <v>10731</v>
      </c>
      <c r="F1726" t="s">
        <v>10732</v>
      </c>
      <c r="G1726" t="s">
        <v>2127</v>
      </c>
      <c r="H1726" t="s">
        <v>310</v>
      </c>
      <c r="I1726">
        <v>2018</v>
      </c>
      <c r="J1726" s="1">
        <v>42809</v>
      </c>
      <c r="M1726" t="s">
        <v>10733</v>
      </c>
    </row>
    <row r="1727" spans="1:13" hidden="1" x14ac:dyDescent="0.6">
      <c r="B1727">
        <v>1</v>
      </c>
      <c r="C1727">
        <v>30502989</v>
      </c>
      <c r="D1727" t="s">
        <v>10908</v>
      </c>
      <c r="E1727" t="s">
        <v>10909</v>
      </c>
      <c r="F1727" t="s">
        <v>10910</v>
      </c>
      <c r="G1727" t="s">
        <v>10911</v>
      </c>
      <c r="H1727" t="s">
        <v>1349</v>
      </c>
      <c r="I1727">
        <v>2018</v>
      </c>
      <c r="J1727" s="1">
        <v>43438</v>
      </c>
      <c r="M1727" t="s">
        <v>10912</v>
      </c>
    </row>
    <row r="1728" spans="1:13" hidden="1" x14ac:dyDescent="0.6">
      <c r="B1728">
        <v>2</v>
      </c>
      <c r="C1728">
        <v>30374144</v>
      </c>
      <c r="D1728" t="s">
        <v>10918</v>
      </c>
      <c r="E1728" t="s">
        <v>10919</v>
      </c>
      <c r="F1728" t="s">
        <v>10920</v>
      </c>
      <c r="G1728" t="s">
        <v>10921</v>
      </c>
      <c r="H1728" t="s">
        <v>5359</v>
      </c>
      <c r="I1728">
        <v>2018</v>
      </c>
      <c r="J1728" s="1">
        <v>43404</v>
      </c>
      <c r="K1728" t="s">
        <v>10922</v>
      </c>
      <c r="M1728" t="s">
        <v>10923</v>
      </c>
    </row>
    <row r="1729" spans="1:13" hidden="1" x14ac:dyDescent="0.6">
      <c r="B1729">
        <v>1</v>
      </c>
      <c r="C1729">
        <v>29961921</v>
      </c>
      <c r="D1729" t="s">
        <v>11007</v>
      </c>
      <c r="E1729" t="s">
        <v>11008</v>
      </c>
      <c r="F1729" t="s">
        <v>11009</v>
      </c>
      <c r="G1729" t="s">
        <v>11010</v>
      </c>
      <c r="H1729" t="s">
        <v>1203</v>
      </c>
      <c r="I1729">
        <v>2018</v>
      </c>
      <c r="J1729" s="1">
        <v>43284</v>
      </c>
      <c r="M1729" t="s">
        <v>11011</v>
      </c>
    </row>
    <row r="1730" spans="1:13" x14ac:dyDescent="0.6">
      <c r="A1730" t="s">
        <v>9420</v>
      </c>
      <c r="B1730">
        <v>4</v>
      </c>
      <c r="C1730" s="2">
        <v>29335418</v>
      </c>
      <c r="D1730" t="s">
        <v>11045</v>
      </c>
      <c r="E1730" t="s">
        <v>11046</v>
      </c>
      <c r="F1730" t="s">
        <v>11047</v>
      </c>
      <c r="G1730" t="s">
        <v>6272</v>
      </c>
      <c r="H1730" t="s">
        <v>5359</v>
      </c>
      <c r="I1730">
        <v>2018</v>
      </c>
      <c r="J1730" s="1">
        <v>43117</v>
      </c>
      <c r="K1730" t="s">
        <v>11048</v>
      </c>
      <c r="M1730" t="s">
        <v>11049</v>
      </c>
    </row>
    <row r="1731" spans="1:13" hidden="1" x14ac:dyDescent="0.6">
      <c r="B1731">
        <v>1</v>
      </c>
      <c r="C1731">
        <v>30060980</v>
      </c>
      <c r="D1731" t="s">
        <v>11128</v>
      </c>
      <c r="E1731" t="s">
        <v>11129</v>
      </c>
      <c r="F1731" t="s">
        <v>11130</v>
      </c>
      <c r="G1731" t="s">
        <v>8635</v>
      </c>
      <c r="H1731" t="s">
        <v>77</v>
      </c>
      <c r="I1731">
        <v>2018</v>
      </c>
      <c r="J1731" s="1">
        <v>43313</v>
      </c>
      <c r="K1731" t="s">
        <v>11131</v>
      </c>
      <c r="L1731" t="s">
        <v>11132</v>
      </c>
      <c r="M1731" t="s">
        <v>11133</v>
      </c>
    </row>
    <row r="1732" spans="1:13" hidden="1" x14ac:dyDescent="0.6">
      <c r="B1732">
        <v>1</v>
      </c>
      <c r="C1732">
        <v>29595656</v>
      </c>
      <c r="D1732" t="s">
        <v>11159</v>
      </c>
      <c r="E1732" t="s">
        <v>11160</v>
      </c>
      <c r="F1732" t="s">
        <v>11161</v>
      </c>
      <c r="G1732" t="s">
        <v>11162</v>
      </c>
      <c r="H1732" t="s">
        <v>7517</v>
      </c>
      <c r="I1732">
        <v>2018</v>
      </c>
      <c r="J1732" s="1">
        <v>43189</v>
      </c>
      <c r="K1732" t="s">
        <v>11163</v>
      </c>
      <c r="M1732" t="s">
        <v>11164</v>
      </c>
    </row>
    <row r="1733" spans="1:13" hidden="1" x14ac:dyDescent="0.6">
      <c r="B1733">
        <v>1</v>
      </c>
      <c r="C1733">
        <v>28659392</v>
      </c>
      <c r="D1733" t="s">
        <v>11165</v>
      </c>
      <c r="E1733" t="s">
        <v>11166</v>
      </c>
      <c r="F1733" t="s">
        <v>11167</v>
      </c>
      <c r="G1733" t="s">
        <v>6647</v>
      </c>
      <c r="H1733" t="s">
        <v>171</v>
      </c>
      <c r="I1733">
        <v>2018</v>
      </c>
      <c r="J1733" s="1">
        <v>42916</v>
      </c>
      <c r="M1733" t="s">
        <v>11168</v>
      </c>
    </row>
    <row r="1734" spans="1:13" hidden="1" x14ac:dyDescent="0.6">
      <c r="B1734">
        <v>1</v>
      </c>
      <c r="C1734">
        <v>30352121</v>
      </c>
      <c r="D1734" t="s">
        <v>11223</v>
      </c>
      <c r="E1734" t="s">
        <v>11224</v>
      </c>
      <c r="F1734" t="s">
        <v>11225</v>
      </c>
      <c r="G1734" t="s">
        <v>11226</v>
      </c>
      <c r="H1734" t="s">
        <v>5256</v>
      </c>
      <c r="I1734">
        <v>2018</v>
      </c>
      <c r="J1734" s="1">
        <v>43397</v>
      </c>
      <c r="K1734" t="s">
        <v>11227</v>
      </c>
      <c r="M1734" t="s">
        <v>11228</v>
      </c>
    </row>
    <row r="1735" spans="1:13" hidden="1" x14ac:dyDescent="0.6">
      <c r="B1735">
        <v>2</v>
      </c>
      <c r="C1735">
        <v>29435590</v>
      </c>
      <c r="D1735" t="s">
        <v>11293</v>
      </c>
      <c r="E1735" t="s">
        <v>5991</v>
      </c>
      <c r="F1735" t="s">
        <v>11294</v>
      </c>
      <c r="G1735" t="s">
        <v>5993</v>
      </c>
      <c r="H1735" t="s">
        <v>228</v>
      </c>
      <c r="I1735">
        <v>2018</v>
      </c>
      <c r="J1735" s="1">
        <v>43145</v>
      </c>
      <c r="K1735" t="s">
        <v>11295</v>
      </c>
      <c r="M1735" t="s">
        <v>11296</v>
      </c>
    </row>
    <row r="1736" spans="1:13" hidden="1" x14ac:dyDescent="0.6">
      <c r="B1736">
        <v>2</v>
      </c>
      <c r="C1736">
        <v>29096998</v>
      </c>
      <c r="D1736" t="s">
        <v>11321</v>
      </c>
      <c r="E1736" t="s">
        <v>11322</v>
      </c>
      <c r="F1736" t="s">
        <v>11323</v>
      </c>
      <c r="G1736" t="s">
        <v>10267</v>
      </c>
      <c r="H1736" t="s">
        <v>77</v>
      </c>
      <c r="I1736">
        <v>2018</v>
      </c>
      <c r="J1736" s="1">
        <v>43043</v>
      </c>
      <c r="K1736" t="s">
        <v>11324</v>
      </c>
      <c r="L1736" t="s">
        <v>11325</v>
      </c>
      <c r="M1736" t="s">
        <v>11326</v>
      </c>
    </row>
    <row r="1737" spans="1:13" hidden="1" x14ac:dyDescent="0.6">
      <c r="B1737">
        <v>2</v>
      </c>
      <c r="C1737">
        <v>30451809</v>
      </c>
      <c r="D1737" t="s">
        <v>11361</v>
      </c>
      <c r="E1737" t="s">
        <v>11362</v>
      </c>
      <c r="F1737" t="s">
        <v>11363</v>
      </c>
      <c r="G1737" t="s">
        <v>11364</v>
      </c>
      <c r="H1737" t="s">
        <v>101</v>
      </c>
      <c r="I1737">
        <v>2018</v>
      </c>
      <c r="J1737" s="1">
        <v>43424</v>
      </c>
      <c r="M1737" t="s">
        <v>11365</v>
      </c>
    </row>
    <row r="1738" spans="1:13" hidden="1" x14ac:dyDescent="0.6">
      <c r="B1738">
        <v>1</v>
      </c>
      <c r="C1738">
        <v>29074495</v>
      </c>
      <c r="D1738" t="s">
        <v>11383</v>
      </c>
      <c r="E1738" t="s">
        <v>11384</v>
      </c>
      <c r="F1738" t="s">
        <v>11385</v>
      </c>
      <c r="G1738" t="s">
        <v>11386</v>
      </c>
      <c r="H1738" t="s">
        <v>171</v>
      </c>
      <c r="I1738">
        <v>2018</v>
      </c>
      <c r="J1738" s="1">
        <v>43036</v>
      </c>
      <c r="K1738" t="s">
        <v>11387</v>
      </c>
      <c r="M1738" t="s">
        <v>11388</v>
      </c>
    </row>
    <row r="1739" spans="1:13" hidden="1" x14ac:dyDescent="0.6">
      <c r="B1739">
        <v>1</v>
      </c>
      <c r="C1739">
        <v>29801123</v>
      </c>
      <c r="D1739" t="s">
        <v>11435</v>
      </c>
      <c r="E1739" t="s">
        <v>11436</v>
      </c>
      <c r="F1739" t="s">
        <v>11437</v>
      </c>
      <c r="G1739" t="s">
        <v>1796</v>
      </c>
      <c r="H1739" t="s">
        <v>5256</v>
      </c>
      <c r="I1739">
        <v>2018</v>
      </c>
      <c r="J1739" s="1">
        <v>43246</v>
      </c>
      <c r="K1739" t="s">
        <v>11438</v>
      </c>
      <c r="M1739" t="s">
        <v>11439</v>
      </c>
    </row>
    <row r="1740" spans="1:13" hidden="1" x14ac:dyDescent="0.6">
      <c r="B1740">
        <v>1</v>
      </c>
      <c r="C1740">
        <v>28729371</v>
      </c>
      <c r="D1740" t="s">
        <v>11445</v>
      </c>
      <c r="E1740" t="s">
        <v>11446</v>
      </c>
      <c r="F1740" t="s">
        <v>11447</v>
      </c>
      <c r="G1740" t="s">
        <v>3414</v>
      </c>
      <c r="H1740" t="s">
        <v>171</v>
      </c>
      <c r="I1740">
        <v>2018</v>
      </c>
      <c r="J1740" s="1">
        <v>42938</v>
      </c>
      <c r="K1740" t="s">
        <v>11448</v>
      </c>
      <c r="M1740" t="s">
        <v>11449</v>
      </c>
    </row>
    <row r="1741" spans="1:13" hidden="1" x14ac:dyDescent="0.6">
      <c r="B1741">
        <v>1</v>
      </c>
      <c r="C1741">
        <v>28166160</v>
      </c>
      <c r="D1741" t="s">
        <v>11540</v>
      </c>
      <c r="E1741" t="s">
        <v>11541</v>
      </c>
      <c r="F1741" t="s">
        <v>11542</v>
      </c>
      <c r="G1741" t="s">
        <v>11543</v>
      </c>
      <c r="H1741" t="s">
        <v>310</v>
      </c>
      <c r="I1741">
        <v>2018</v>
      </c>
      <c r="J1741" s="1">
        <v>42773</v>
      </c>
      <c r="M1741" t="s">
        <v>11544</v>
      </c>
    </row>
    <row r="1742" spans="1:13" hidden="1" x14ac:dyDescent="0.6">
      <c r="B1742">
        <v>1</v>
      </c>
      <c r="C1742">
        <v>30051312</v>
      </c>
      <c r="D1742" t="s">
        <v>11585</v>
      </c>
      <c r="E1742" t="s">
        <v>11586</v>
      </c>
      <c r="F1742" t="s">
        <v>11587</v>
      </c>
      <c r="G1742" t="s">
        <v>11588</v>
      </c>
      <c r="H1742" t="s">
        <v>1203</v>
      </c>
      <c r="I1742">
        <v>2018</v>
      </c>
      <c r="J1742" s="1">
        <v>43309</v>
      </c>
      <c r="M1742" t="s">
        <v>11589</v>
      </c>
    </row>
    <row r="1743" spans="1:13" hidden="1" x14ac:dyDescent="0.6">
      <c r="B1743">
        <v>1</v>
      </c>
      <c r="C1743">
        <v>29984251</v>
      </c>
      <c r="D1743" t="s">
        <v>11600</v>
      </c>
      <c r="E1743" t="s">
        <v>11601</v>
      </c>
      <c r="F1743" t="s">
        <v>11602</v>
      </c>
      <c r="G1743" t="s">
        <v>11603</v>
      </c>
      <c r="H1743" t="s">
        <v>5644</v>
      </c>
      <c r="I1743">
        <v>2018</v>
      </c>
      <c r="J1743" s="1">
        <v>43291</v>
      </c>
      <c r="K1743" t="s">
        <v>11604</v>
      </c>
      <c r="M1743" t="s">
        <v>11605</v>
      </c>
    </row>
    <row r="1744" spans="1:13" hidden="1" x14ac:dyDescent="0.6">
      <c r="B1744">
        <v>1</v>
      </c>
      <c r="C1744">
        <v>30002432</v>
      </c>
      <c r="D1744" t="s">
        <v>11637</v>
      </c>
      <c r="E1744" t="s">
        <v>11638</v>
      </c>
      <c r="F1744" t="s">
        <v>11639</v>
      </c>
      <c r="G1744" t="s">
        <v>7719</v>
      </c>
      <c r="H1744" t="s">
        <v>5359</v>
      </c>
      <c r="I1744">
        <v>2018</v>
      </c>
      <c r="J1744" s="1">
        <v>43295</v>
      </c>
      <c r="K1744" t="s">
        <v>11640</v>
      </c>
      <c r="M1744" t="s">
        <v>11641</v>
      </c>
    </row>
    <row r="1745" spans="2:13" hidden="1" x14ac:dyDescent="0.6">
      <c r="B1745">
        <v>1</v>
      </c>
      <c r="C1745">
        <v>30060493</v>
      </c>
      <c r="D1745" t="s">
        <v>11736</v>
      </c>
      <c r="E1745" t="s">
        <v>11737</v>
      </c>
      <c r="F1745" t="s">
        <v>11738</v>
      </c>
      <c r="G1745" t="s">
        <v>11739</v>
      </c>
      <c r="H1745" t="s">
        <v>5269</v>
      </c>
      <c r="I1745">
        <v>2018</v>
      </c>
      <c r="J1745" s="1">
        <v>43313</v>
      </c>
      <c r="K1745" t="s">
        <v>11740</v>
      </c>
      <c r="M1745" t="s">
        <v>11741</v>
      </c>
    </row>
    <row r="1746" spans="2:13" hidden="1" x14ac:dyDescent="0.6">
      <c r="B1746">
        <v>2</v>
      </c>
      <c r="C1746">
        <v>29153456</v>
      </c>
      <c r="D1746" t="s">
        <v>11828</v>
      </c>
      <c r="E1746" t="s">
        <v>11829</v>
      </c>
      <c r="F1746" t="s">
        <v>11830</v>
      </c>
      <c r="G1746" t="s">
        <v>10786</v>
      </c>
      <c r="H1746" t="s">
        <v>77</v>
      </c>
      <c r="I1746">
        <v>2018</v>
      </c>
      <c r="J1746" s="1">
        <v>43060</v>
      </c>
      <c r="K1746" t="s">
        <v>11831</v>
      </c>
      <c r="L1746" t="s">
        <v>11832</v>
      </c>
      <c r="M1746" t="s">
        <v>11833</v>
      </c>
    </row>
    <row r="1747" spans="2:13" hidden="1" x14ac:dyDescent="0.6">
      <c r="B1747">
        <v>1</v>
      </c>
      <c r="C1747">
        <v>29068914</v>
      </c>
      <c r="D1747" t="s">
        <v>11834</v>
      </c>
      <c r="E1747" t="s">
        <v>11835</v>
      </c>
      <c r="F1747" t="s">
        <v>11836</v>
      </c>
      <c r="G1747" t="s">
        <v>11837</v>
      </c>
      <c r="H1747" t="s">
        <v>310</v>
      </c>
      <c r="I1747">
        <v>2018</v>
      </c>
      <c r="J1747" s="1">
        <v>43034</v>
      </c>
      <c r="M1747" t="s">
        <v>11838</v>
      </c>
    </row>
    <row r="1748" spans="2:13" hidden="1" x14ac:dyDescent="0.6">
      <c r="B1748">
        <v>1</v>
      </c>
      <c r="C1748">
        <v>29902293</v>
      </c>
      <c r="D1748" t="s">
        <v>11901</v>
      </c>
      <c r="E1748" t="s">
        <v>11902</v>
      </c>
      <c r="F1748" t="s">
        <v>11903</v>
      </c>
      <c r="G1748" t="s">
        <v>8414</v>
      </c>
      <c r="H1748" t="s">
        <v>5256</v>
      </c>
      <c r="I1748">
        <v>2018</v>
      </c>
      <c r="J1748" s="1">
        <v>43266</v>
      </c>
      <c r="K1748" t="s">
        <v>11904</v>
      </c>
      <c r="M1748" t="s">
        <v>11905</v>
      </c>
    </row>
    <row r="1749" spans="2:13" hidden="1" x14ac:dyDescent="0.6">
      <c r="B1749">
        <v>1</v>
      </c>
      <c r="C1749">
        <v>29890160</v>
      </c>
      <c r="D1749" t="s">
        <v>11951</v>
      </c>
      <c r="E1749" t="s">
        <v>11952</v>
      </c>
      <c r="F1749" t="s">
        <v>11953</v>
      </c>
      <c r="G1749" t="s">
        <v>11893</v>
      </c>
      <c r="H1749" t="s">
        <v>39</v>
      </c>
      <c r="I1749">
        <v>2018</v>
      </c>
      <c r="J1749" s="1">
        <v>43263</v>
      </c>
      <c r="K1749" t="s">
        <v>11954</v>
      </c>
      <c r="L1749" t="s">
        <v>11955</v>
      </c>
      <c r="M1749" t="s">
        <v>11956</v>
      </c>
    </row>
    <row r="1750" spans="2:13" hidden="1" x14ac:dyDescent="0.6">
      <c r="B1750">
        <v>1</v>
      </c>
      <c r="C1750">
        <v>29330064</v>
      </c>
      <c r="D1750" t="s">
        <v>11957</v>
      </c>
      <c r="E1750" t="s">
        <v>11958</v>
      </c>
      <c r="F1750" t="s">
        <v>11959</v>
      </c>
      <c r="G1750" t="s">
        <v>8060</v>
      </c>
      <c r="H1750" t="s">
        <v>39</v>
      </c>
      <c r="I1750">
        <v>2018</v>
      </c>
      <c r="J1750" s="1">
        <v>43114</v>
      </c>
      <c r="M1750" t="s">
        <v>11960</v>
      </c>
    </row>
    <row r="1751" spans="2:13" hidden="1" x14ac:dyDescent="0.6">
      <c r="B1751">
        <v>1</v>
      </c>
      <c r="C1751">
        <v>29971439</v>
      </c>
      <c r="D1751" t="s">
        <v>11984</v>
      </c>
      <c r="E1751" t="s">
        <v>11985</v>
      </c>
      <c r="F1751" t="s">
        <v>11986</v>
      </c>
      <c r="G1751" t="s">
        <v>11987</v>
      </c>
      <c r="H1751" t="s">
        <v>228</v>
      </c>
      <c r="I1751">
        <v>2018</v>
      </c>
      <c r="J1751" s="1">
        <v>43286</v>
      </c>
      <c r="M1751" t="s">
        <v>11988</v>
      </c>
    </row>
    <row r="1752" spans="2:13" hidden="1" x14ac:dyDescent="0.6">
      <c r="B1752">
        <v>1</v>
      </c>
      <c r="C1752">
        <v>28800018</v>
      </c>
      <c r="D1752" t="s">
        <v>12096</v>
      </c>
      <c r="E1752" t="s">
        <v>12097</v>
      </c>
      <c r="F1752" t="s">
        <v>12098</v>
      </c>
      <c r="G1752" t="s">
        <v>7978</v>
      </c>
      <c r="H1752" t="s">
        <v>310</v>
      </c>
      <c r="I1752">
        <v>2018</v>
      </c>
      <c r="J1752" s="1">
        <v>42959</v>
      </c>
      <c r="M1752" t="s">
        <v>12099</v>
      </c>
    </row>
    <row r="1753" spans="2:13" hidden="1" x14ac:dyDescent="0.6">
      <c r="B1753">
        <v>1</v>
      </c>
      <c r="C1753">
        <v>31047590</v>
      </c>
      <c r="D1753" t="s">
        <v>12100</v>
      </c>
      <c r="E1753" t="s">
        <v>12101</v>
      </c>
      <c r="F1753" t="s">
        <v>12102</v>
      </c>
      <c r="G1753" t="s">
        <v>12103</v>
      </c>
      <c r="H1753" t="s">
        <v>5468</v>
      </c>
      <c r="I1753">
        <v>2018</v>
      </c>
      <c r="J1753" s="1">
        <v>43589</v>
      </c>
      <c r="M1753" t="s">
        <v>12104</v>
      </c>
    </row>
    <row r="1754" spans="2:13" hidden="1" x14ac:dyDescent="0.6">
      <c r="B1754">
        <v>1</v>
      </c>
      <c r="C1754">
        <v>30580257</v>
      </c>
      <c r="D1754" t="s">
        <v>12143</v>
      </c>
      <c r="E1754" t="s">
        <v>12144</v>
      </c>
      <c r="F1754" t="s">
        <v>12145</v>
      </c>
      <c r="G1754" t="s">
        <v>11572</v>
      </c>
      <c r="H1754" t="s">
        <v>6488</v>
      </c>
      <c r="I1754">
        <v>2018</v>
      </c>
      <c r="J1754" s="1">
        <v>43458</v>
      </c>
      <c r="K1754" t="s">
        <v>12146</v>
      </c>
      <c r="M1754" t="s">
        <v>12147</v>
      </c>
    </row>
    <row r="1755" spans="2:13" hidden="1" x14ac:dyDescent="0.6">
      <c r="B1755">
        <v>1</v>
      </c>
      <c r="C1755">
        <v>29131696</v>
      </c>
      <c r="D1755" t="s">
        <v>12153</v>
      </c>
      <c r="E1755" t="s">
        <v>12154</v>
      </c>
      <c r="F1755" t="s">
        <v>12155</v>
      </c>
      <c r="G1755" t="s">
        <v>9766</v>
      </c>
      <c r="H1755" t="s">
        <v>155</v>
      </c>
      <c r="I1755">
        <v>2018</v>
      </c>
      <c r="J1755" s="1">
        <v>43053</v>
      </c>
      <c r="M1755" t="s">
        <v>12156</v>
      </c>
    </row>
    <row r="1756" spans="2:13" hidden="1" x14ac:dyDescent="0.6">
      <c r="B1756">
        <v>1</v>
      </c>
      <c r="C1756">
        <v>30383195</v>
      </c>
      <c r="D1756" t="s">
        <v>12181</v>
      </c>
      <c r="E1756" t="s">
        <v>12182</v>
      </c>
      <c r="F1756" t="s">
        <v>12183</v>
      </c>
      <c r="G1756" t="s">
        <v>10894</v>
      </c>
      <c r="H1756" t="s">
        <v>228</v>
      </c>
      <c r="I1756">
        <v>2018</v>
      </c>
      <c r="J1756" s="1">
        <v>43406</v>
      </c>
      <c r="M1756" t="s">
        <v>12184</v>
      </c>
    </row>
    <row r="1757" spans="2:13" hidden="1" x14ac:dyDescent="0.6">
      <c r="B1757">
        <v>1</v>
      </c>
      <c r="C1757">
        <v>29166140</v>
      </c>
      <c r="D1757" t="s">
        <v>12270</v>
      </c>
      <c r="E1757" t="s">
        <v>12271</v>
      </c>
      <c r="F1757" t="s">
        <v>12272</v>
      </c>
      <c r="G1757" t="s">
        <v>12273</v>
      </c>
      <c r="H1757" t="s">
        <v>187</v>
      </c>
      <c r="I1757">
        <v>2018</v>
      </c>
      <c r="J1757" s="1">
        <v>43062</v>
      </c>
      <c r="M1757" t="s">
        <v>12274</v>
      </c>
    </row>
    <row r="1758" spans="2:13" hidden="1" x14ac:dyDescent="0.6">
      <c r="B1758">
        <v>1</v>
      </c>
      <c r="C1758">
        <v>29429131</v>
      </c>
      <c r="D1758" t="s">
        <v>12385</v>
      </c>
      <c r="E1758" t="s">
        <v>12386</v>
      </c>
      <c r="F1758" t="s">
        <v>12387</v>
      </c>
      <c r="G1758" t="s">
        <v>8488</v>
      </c>
      <c r="H1758" t="s">
        <v>1203</v>
      </c>
      <c r="I1758">
        <v>2018</v>
      </c>
      <c r="J1758" s="1">
        <v>43143</v>
      </c>
      <c r="M1758" t="s">
        <v>12388</v>
      </c>
    </row>
    <row r="1759" spans="2:13" hidden="1" x14ac:dyDescent="0.6">
      <c r="B1759">
        <v>1</v>
      </c>
      <c r="C1759">
        <v>29368595</v>
      </c>
      <c r="D1759" t="s">
        <v>12423</v>
      </c>
      <c r="E1759" t="s">
        <v>12424</v>
      </c>
      <c r="F1759" t="s">
        <v>12425</v>
      </c>
      <c r="G1759" t="s">
        <v>12426</v>
      </c>
      <c r="H1759" t="s">
        <v>1704</v>
      </c>
      <c r="I1759">
        <v>2018</v>
      </c>
      <c r="J1759" s="1">
        <v>43126</v>
      </c>
      <c r="K1759" t="s">
        <v>12427</v>
      </c>
      <c r="M1759" t="s">
        <v>12428</v>
      </c>
    </row>
    <row r="1760" spans="2:13" hidden="1" x14ac:dyDescent="0.6">
      <c r="B1760">
        <v>1</v>
      </c>
      <c r="C1760">
        <v>28801117</v>
      </c>
      <c r="D1760" t="s">
        <v>12429</v>
      </c>
      <c r="E1760" t="s">
        <v>12430</v>
      </c>
      <c r="F1760" t="s">
        <v>12431</v>
      </c>
      <c r="G1760" t="s">
        <v>7030</v>
      </c>
      <c r="H1760" t="s">
        <v>77</v>
      </c>
      <c r="I1760">
        <v>2018</v>
      </c>
      <c r="J1760" s="1">
        <v>42960</v>
      </c>
      <c r="M1760" t="s">
        <v>12432</v>
      </c>
    </row>
    <row r="1761" spans="1:13" hidden="1" x14ac:dyDescent="0.6">
      <c r="B1761">
        <v>1</v>
      </c>
      <c r="C1761">
        <v>28926193</v>
      </c>
      <c r="D1761" t="s">
        <v>12433</v>
      </c>
      <c r="E1761" t="s">
        <v>12434</v>
      </c>
      <c r="F1761" t="s">
        <v>12435</v>
      </c>
      <c r="G1761" t="s">
        <v>12436</v>
      </c>
      <c r="H1761" t="s">
        <v>83</v>
      </c>
      <c r="I1761">
        <v>2018</v>
      </c>
      <c r="J1761" s="1">
        <v>42998</v>
      </c>
      <c r="M1761" t="s">
        <v>12437</v>
      </c>
    </row>
    <row r="1762" spans="1:13" hidden="1" x14ac:dyDescent="0.6">
      <c r="B1762">
        <v>1</v>
      </c>
      <c r="C1762">
        <v>29077184</v>
      </c>
      <c r="D1762" t="s">
        <v>12458</v>
      </c>
      <c r="E1762" t="s">
        <v>12459</v>
      </c>
      <c r="F1762" t="s">
        <v>12460</v>
      </c>
      <c r="G1762" t="s">
        <v>12461</v>
      </c>
      <c r="H1762" t="s">
        <v>143</v>
      </c>
      <c r="I1762">
        <v>2018</v>
      </c>
      <c r="J1762" s="1">
        <v>43036</v>
      </c>
      <c r="M1762" t="s">
        <v>12462</v>
      </c>
    </row>
    <row r="1763" spans="1:13" hidden="1" x14ac:dyDescent="0.6">
      <c r="B1763">
        <v>1</v>
      </c>
      <c r="C1763">
        <v>29981738</v>
      </c>
      <c r="D1763" t="s">
        <v>12483</v>
      </c>
      <c r="E1763" t="s">
        <v>12484</v>
      </c>
      <c r="F1763" t="s">
        <v>12485</v>
      </c>
      <c r="G1763" t="s">
        <v>12486</v>
      </c>
      <c r="H1763" t="s">
        <v>39</v>
      </c>
      <c r="I1763">
        <v>2018</v>
      </c>
      <c r="J1763" s="1">
        <v>43290</v>
      </c>
      <c r="M1763" t="s">
        <v>12487</v>
      </c>
    </row>
    <row r="1764" spans="1:13" hidden="1" x14ac:dyDescent="0.6">
      <c r="B1764">
        <v>1</v>
      </c>
      <c r="C1764">
        <v>30097062</v>
      </c>
      <c r="D1764" t="s">
        <v>12718</v>
      </c>
      <c r="E1764" t="s">
        <v>12719</v>
      </c>
      <c r="F1764" t="s">
        <v>12720</v>
      </c>
      <c r="G1764" t="s">
        <v>12721</v>
      </c>
      <c r="H1764" t="s">
        <v>12722</v>
      </c>
      <c r="I1764">
        <v>2018</v>
      </c>
      <c r="J1764" s="1">
        <v>43324</v>
      </c>
      <c r="K1764" t="s">
        <v>12723</v>
      </c>
      <c r="M1764" t="s">
        <v>12724</v>
      </c>
    </row>
    <row r="1765" spans="1:13" hidden="1" x14ac:dyDescent="0.6">
      <c r="B1765">
        <v>1</v>
      </c>
      <c r="C1765">
        <v>29063740</v>
      </c>
      <c r="D1765" t="s">
        <v>12755</v>
      </c>
      <c r="E1765" t="s">
        <v>12756</v>
      </c>
      <c r="F1765" t="s">
        <v>12757</v>
      </c>
      <c r="G1765" t="s">
        <v>5672</v>
      </c>
      <c r="H1765" t="s">
        <v>5407</v>
      </c>
      <c r="I1765">
        <v>2018</v>
      </c>
      <c r="J1765" s="1">
        <v>43033</v>
      </c>
      <c r="M1765" t="s">
        <v>12758</v>
      </c>
    </row>
    <row r="1766" spans="1:13" hidden="1" x14ac:dyDescent="0.6">
      <c r="B1766">
        <v>1</v>
      </c>
      <c r="C1766">
        <v>30117755</v>
      </c>
      <c r="D1766" t="s">
        <v>12800</v>
      </c>
      <c r="E1766" t="s">
        <v>12801</v>
      </c>
      <c r="F1766" t="s">
        <v>12802</v>
      </c>
      <c r="G1766" t="s">
        <v>12803</v>
      </c>
      <c r="H1766" t="s">
        <v>4399</v>
      </c>
      <c r="I1766">
        <v>2018</v>
      </c>
      <c r="J1766" s="1">
        <v>43330</v>
      </c>
      <c r="M1766" t="s">
        <v>12804</v>
      </c>
    </row>
    <row r="1767" spans="1:13" hidden="1" x14ac:dyDescent="0.6">
      <c r="B1767">
        <v>1</v>
      </c>
      <c r="C1767">
        <v>29564551</v>
      </c>
      <c r="D1767" t="s">
        <v>12909</v>
      </c>
      <c r="E1767" t="s">
        <v>12910</v>
      </c>
      <c r="F1767" t="s">
        <v>12911</v>
      </c>
      <c r="G1767" t="s">
        <v>12912</v>
      </c>
      <c r="H1767" t="s">
        <v>1203</v>
      </c>
      <c r="I1767">
        <v>2018</v>
      </c>
      <c r="J1767" s="1">
        <v>43182</v>
      </c>
      <c r="M1767" t="s">
        <v>12913</v>
      </c>
    </row>
    <row r="1768" spans="1:13" hidden="1" x14ac:dyDescent="0.6">
      <c r="B1768">
        <v>1</v>
      </c>
      <c r="C1768">
        <v>29477689</v>
      </c>
      <c r="D1768" t="s">
        <v>13160</v>
      </c>
      <c r="E1768" t="s">
        <v>13161</v>
      </c>
      <c r="F1768" t="s">
        <v>13162</v>
      </c>
      <c r="G1768" t="s">
        <v>9738</v>
      </c>
      <c r="H1768" t="s">
        <v>77</v>
      </c>
      <c r="I1768">
        <v>2018</v>
      </c>
      <c r="J1768" s="1">
        <v>43157</v>
      </c>
      <c r="M1768" t="s">
        <v>13163</v>
      </c>
    </row>
    <row r="1769" spans="1:13" hidden="1" x14ac:dyDescent="0.6">
      <c r="A1769" t="s">
        <v>13192</v>
      </c>
      <c r="B1769" t="s">
        <v>13257</v>
      </c>
      <c r="C1769">
        <v>30114418</v>
      </c>
      <c r="D1769" t="s">
        <v>5286</v>
      </c>
      <c r="E1769" t="s">
        <v>5287</v>
      </c>
      <c r="F1769" t="s">
        <v>5288</v>
      </c>
      <c r="G1769" t="s">
        <v>5289</v>
      </c>
      <c r="H1769" t="s">
        <v>77</v>
      </c>
      <c r="I1769">
        <v>2019</v>
      </c>
      <c r="J1769" s="1">
        <v>43329</v>
      </c>
      <c r="M1769" t="s">
        <v>5290</v>
      </c>
    </row>
    <row r="1770" spans="1:13" hidden="1" x14ac:dyDescent="0.6">
      <c r="B1770">
        <v>1</v>
      </c>
      <c r="C1770">
        <v>30938774</v>
      </c>
      <c r="D1770" t="s">
        <v>5302</v>
      </c>
      <c r="E1770" t="s">
        <v>5303</v>
      </c>
      <c r="F1770" t="s">
        <v>5304</v>
      </c>
      <c r="G1770" t="s">
        <v>5305</v>
      </c>
      <c r="H1770" t="s">
        <v>228</v>
      </c>
      <c r="I1770">
        <v>2019</v>
      </c>
      <c r="J1770" s="1">
        <v>43558</v>
      </c>
      <c r="M1770" t="s">
        <v>5306</v>
      </c>
    </row>
    <row r="1771" spans="1:13" hidden="1" x14ac:dyDescent="0.6">
      <c r="B1771">
        <v>2</v>
      </c>
      <c r="C1771">
        <v>31884584</v>
      </c>
      <c r="D1771" t="s">
        <v>5399</v>
      </c>
      <c r="E1771" t="s">
        <v>5400</v>
      </c>
      <c r="F1771" t="s">
        <v>5401</v>
      </c>
      <c r="G1771" t="s">
        <v>5402</v>
      </c>
      <c r="H1771" t="s">
        <v>3285</v>
      </c>
      <c r="I1771">
        <v>2019</v>
      </c>
      <c r="J1771" s="1">
        <v>43829</v>
      </c>
      <c r="M1771" t="s">
        <v>5403</v>
      </c>
    </row>
    <row r="1772" spans="1:13" hidden="1" x14ac:dyDescent="0.6">
      <c r="B1772" t="s">
        <v>5278</v>
      </c>
      <c r="C1772">
        <v>30917716</v>
      </c>
      <c r="D1772" t="s">
        <v>5728</v>
      </c>
      <c r="E1772" t="s">
        <v>5729</v>
      </c>
      <c r="F1772" t="s">
        <v>5730</v>
      </c>
      <c r="G1772" t="s">
        <v>5731</v>
      </c>
      <c r="H1772" t="s">
        <v>155</v>
      </c>
      <c r="I1772">
        <v>2019</v>
      </c>
      <c r="J1772" s="1">
        <v>43553</v>
      </c>
      <c r="M1772" t="s">
        <v>5732</v>
      </c>
    </row>
    <row r="1773" spans="1:13" hidden="1" x14ac:dyDescent="0.6">
      <c r="B1773">
        <v>1</v>
      </c>
      <c r="C1773">
        <v>29975345</v>
      </c>
      <c r="D1773" t="s">
        <v>5778</v>
      </c>
      <c r="E1773" t="s">
        <v>5779</v>
      </c>
      <c r="F1773" t="s">
        <v>5780</v>
      </c>
      <c r="G1773" t="s">
        <v>5781</v>
      </c>
      <c r="H1773" t="s">
        <v>310</v>
      </c>
      <c r="I1773">
        <v>2019</v>
      </c>
      <c r="J1773" s="1">
        <v>43287</v>
      </c>
      <c r="M1773" t="s">
        <v>5782</v>
      </c>
    </row>
    <row r="1774" spans="1:13" hidden="1" x14ac:dyDescent="0.6">
      <c r="A1774" t="s">
        <v>5064</v>
      </c>
      <c r="B1774" t="s">
        <v>13257</v>
      </c>
      <c r="C1774">
        <v>30572074</v>
      </c>
      <c r="D1774" t="s">
        <v>5825</v>
      </c>
      <c r="E1774" t="s">
        <v>5826</v>
      </c>
      <c r="F1774" t="s">
        <v>5827</v>
      </c>
      <c r="G1774" t="s">
        <v>38</v>
      </c>
      <c r="H1774" t="s">
        <v>77</v>
      </c>
      <c r="I1774">
        <v>2019</v>
      </c>
      <c r="J1774" s="1">
        <v>43455</v>
      </c>
      <c r="K1774" t="s">
        <v>5828</v>
      </c>
      <c r="L1774" t="s">
        <v>5829</v>
      </c>
      <c r="M1774" t="s">
        <v>5830</v>
      </c>
    </row>
    <row r="1775" spans="1:13" hidden="1" x14ac:dyDescent="0.6">
      <c r="B1775">
        <v>2</v>
      </c>
      <c r="C1775">
        <v>29978377</v>
      </c>
      <c r="D1775" t="s">
        <v>5905</v>
      </c>
      <c r="E1775" t="s">
        <v>5906</v>
      </c>
      <c r="F1775" t="s">
        <v>5907</v>
      </c>
      <c r="G1775" t="s">
        <v>5908</v>
      </c>
      <c r="H1775" t="s">
        <v>5909</v>
      </c>
      <c r="I1775">
        <v>2019</v>
      </c>
      <c r="J1775" s="1">
        <v>43288</v>
      </c>
      <c r="M1775" t="s">
        <v>5910</v>
      </c>
    </row>
    <row r="1776" spans="1:13" hidden="1" x14ac:dyDescent="0.6">
      <c r="B1776">
        <v>2</v>
      </c>
      <c r="C1776">
        <v>31268226</v>
      </c>
      <c r="D1776" t="s">
        <v>5970</v>
      </c>
      <c r="E1776" t="s">
        <v>5971</v>
      </c>
      <c r="F1776" t="s">
        <v>5972</v>
      </c>
      <c r="G1776" t="s">
        <v>5864</v>
      </c>
      <c r="H1776" t="s">
        <v>386</v>
      </c>
      <c r="I1776">
        <v>2019</v>
      </c>
      <c r="J1776" s="1">
        <v>43650</v>
      </c>
      <c r="M1776" t="s">
        <v>5973</v>
      </c>
    </row>
    <row r="1777" spans="1:13" x14ac:dyDescent="0.6">
      <c r="A1777" t="s">
        <v>6002</v>
      </c>
      <c r="B1777">
        <v>4</v>
      </c>
      <c r="C1777" s="2">
        <v>31446436</v>
      </c>
      <c r="D1777" t="s">
        <v>6003</v>
      </c>
      <c r="E1777" t="s">
        <v>6004</v>
      </c>
      <c r="F1777" t="s">
        <v>6005</v>
      </c>
      <c r="G1777" t="s">
        <v>6006</v>
      </c>
      <c r="H1777" t="s">
        <v>6007</v>
      </c>
      <c r="I1777">
        <v>2019</v>
      </c>
      <c r="J1777" s="1">
        <v>43703</v>
      </c>
      <c r="K1777" t="s">
        <v>6008</v>
      </c>
      <c r="M1777" t="s">
        <v>6009</v>
      </c>
    </row>
    <row r="1778" spans="1:13" hidden="1" x14ac:dyDescent="0.6">
      <c r="B1778">
        <v>2</v>
      </c>
      <c r="C1778">
        <v>31000510</v>
      </c>
      <c r="D1778" t="s">
        <v>6042</v>
      </c>
      <c r="E1778" t="s">
        <v>6043</v>
      </c>
      <c r="F1778" t="s">
        <v>6044</v>
      </c>
      <c r="G1778" t="s">
        <v>6045</v>
      </c>
      <c r="H1778" t="s">
        <v>171</v>
      </c>
      <c r="I1778">
        <v>2019</v>
      </c>
      <c r="J1778" s="1">
        <v>43575</v>
      </c>
      <c r="M1778" t="s">
        <v>6046</v>
      </c>
    </row>
    <row r="1779" spans="1:13" hidden="1" x14ac:dyDescent="0.6">
      <c r="B1779">
        <v>1</v>
      </c>
      <c r="C1779">
        <v>30777955</v>
      </c>
      <c r="D1779" t="s">
        <v>6364</v>
      </c>
      <c r="E1779" t="s">
        <v>6365</v>
      </c>
      <c r="F1779" t="s">
        <v>6366</v>
      </c>
      <c r="G1779" t="s">
        <v>6367</v>
      </c>
      <c r="H1779" t="s">
        <v>800</v>
      </c>
      <c r="I1779">
        <v>2019</v>
      </c>
      <c r="J1779" s="1">
        <v>43516</v>
      </c>
      <c r="K1779" t="s">
        <v>6368</v>
      </c>
      <c r="M1779" t="s">
        <v>6369</v>
      </c>
    </row>
    <row r="1780" spans="1:13" hidden="1" x14ac:dyDescent="0.6">
      <c r="B1780" t="s">
        <v>5278</v>
      </c>
      <c r="C1780">
        <v>30690913</v>
      </c>
      <c r="D1780" t="s">
        <v>6375</v>
      </c>
      <c r="E1780" t="s">
        <v>6376</v>
      </c>
      <c r="F1780" t="s">
        <v>6377</v>
      </c>
      <c r="G1780" t="s">
        <v>6378</v>
      </c>
      <c r="H1780" t="s">
        <v>83</v>
      </c>
      <c r="I1780">
        <v>2019</v>
      </c>
      <c r="J1780" s="1">
        <v>43494</v>
      </c>
      <c r="M1780" t="s">
        <v>6379</v>
      </c>
    </row>
    <row r="1781" spans="1:13" x14ac:dyDescent="0.6">
      <c r="A1781" t="s">
        <v>5056</v>
      </c>
      <c r="B1781" t="s">
        <v>13263</v>
      </c>
      <c r="C1781" s="2">
        <v>31790559</v>
      </c>
      <c r="D1781" t="s">
        <v>6461</v>
      </c>
      <c r="E1781" t="s">
        <v>6462</v>
      </c>
      <c r="F1781" t="s">
        <v>6463</v>
      </c>
      <c r="G1781" t="s">
        <v>6464</v>
      </c>
      <c r="H1781" t="s">
        <v>228</v>
      </c>
      <c r="I1781">
        <v>2019</v>
      </c>
      <c r="J1781" s="1">
        <v>43802</v>
      </c>
      <c r="M1781" t="s">
        <v>6465</v>
      </c>
    </row>
    <row r="1782" spans="1:13" hidden="1" x14ac:dyDescent="0.6">
      <c r="B1782">
        <v>1</v>
      </c>
      <c r="C1782">
        <v>31087360</v>
      </c>
      <c r="D1782" t="s">
        <v>6508</v>
      </c>
      <c r="E1782" t="s">
        <v>6509</v>
      </c>
      <c r="F1782" t="s">
        <v>6510</v>
      </c>
      <c r="G1782" t="s">
        <v>6511</v>
      </c>
      <c r="H1782" t="s">
        <v>6512</v>
      </c>
      <c r="I1782">
        <v>2019</v>
      </c>
      <c r="J1782" s="1">
        <v>43601</v>
      </c>
      <c r="M1782" t="s">
        <v>6513</v>
      </c>
    </row>
    <row r="1783" spans="1:13" hidden="1" x14ac:dyDescent="0.6">
      <c r="A1783" t="s">
        <v>5062</v>
      </c>
      <c r="B1783" t="s">
        <v>13257</v>
      </c>
      <c r="C1783">
        <v>30312575</v>
      </c>
      <c r="D1783" t="s">
        <v>6526</v>
      </c>
      <c r="E1783" t="s">
        <v>6527</v>
      </c>
      <c r="F1783" t="s">
        <v>6528</v>
      </c>
      <c r="G1783" t="s">
        <v>6529</v>
      </c>
      <c r="H1783" t="s">
        <v>39</v>
      </c>
      <c r="I1783">
        <v>2019</v>
      </c>
      <c r="J1783" s="1">
        <v>43386</v>
      </c>
      <c r="M1783" t="s">
        <v>6530</v>
      </c>
    </row>
    <row r="1784" spans="1:13" hidden="1" x14ac:dyDescent="0.6">
      <c r="B1784">
        <v>1</v>
      </c>
      <c r="C1784">
        <v>31202664</v>
      </c>
      <c r="D1784" t="s">
        <v>6797</v>
      </c>
      <c r="E1784" t="s">
        <v>6798</v>
      </c>
      <c r="F1784" t="s">
        <v>6799</v>
      </c>
      <c r="G1784" t="s">
        <v>6800</v>
      </c>
      <c r="H1784" t="s">
        <v>5468</v>
      </c>
      <c r="I1784">
        <v>2019</v>
      </c>
      <c r="J1784" s="1">
        <v>43633</v>
      </c>
      <c r="M1784" t="s">
        <v>6801</v>
      </c>
    </row>
    <row r="1785" spans="1:13" hidden="1" x14ac:dyDescent="0.6">
      <c r="B1785" t="s">
        <v>5278</v>
      </c>
      <c r="C1785">
        <v>31160668</v>
      </c>
      <c r="D1785" t="s">
        <v>6931</v>
      </c>
      <c r="E1785" t="s">
        <v>6932</v>
      </c>
      <c r="F1785" t="s">
        <v>6933</v>
      </c>
      <c r="G1785" t="s">
        <v>6934</v>
      </c>
      <c r="H1785" t="s">
        <v>5359</v>
      </c>
      <c r="I1785">
        <v>2019</v>
      </c>
      <c r="J1785" s="1">
        <v>43621</v>
      </c>
      <c r="K1785" t="s">
        <v>6935</v>
      </c>
      <c r="M1785" t="s">
        <v>6936</v>
      </c>
    </row>
    <row r="1786" spans="1:13" hidden="1" x14ac:dyDescent="0.6">
      <c r="A1786" t="s">
        <v>11342</v>
      </c>
      <c r="B1786" t="s">
        <v>5170</v>
      </c>
      <c r="C1786">
        <v>30570662</v>
      </c>
      <c r="D1786" t="s">
        <v>7159</v>
      </c>
      <c r="E1786" t="s">
        <v>7160</v>
      </c>
      <c r="F1786" t="s">
        <v>7161</v>
      </c>
      <c r="G1786" t="s">
        <v>5556</v>
      </c>
      <c r="H1786" t="s">
        <v>5256</v>
      </c>
      <c r="I1786">
        <v>2019</v>
      </c>
      <c r="J1786" s="1">
        <v>43455</v>
      </c>
      <c r="K1786" t="s">
        <v>7162</v>
      </c>
      <c r="M1786" t="s">
        <v>7163</v>
      </c>
    </row>
    <row r="1787" spans="1:13" hidden="1" x14ac:dyDescent="0.6">
      <c r="A1787" t="s">
        <v>7168</v>
      </c>
      <c r="B1787" t="s">
        <v>13257</v>
      </c>
      <c r="C1787">
        <v>30467806</v>
      </c>
      <c r="D1787" t="s">
        <v>7169</v>
      </c>
      <c r="E1787" t="s">
        <v>7170</v>
      </c>
      <c r="F1787" t="s">
        <v>7171</v>
      </c>
      <c r="G1787" t="s">
        <v>7172</v>
      </c>
      <c r="H1787" t="s">
        <v>7173</v>
      </c>
      <c r="I1787">
        <v>2019</v>
      </c>
      <c r="J1787" s="1">
        <v>43428</v>
      </c>
      <c r="M1787" t="s">
        <v>7174</v>
      </c>
    </row>
    <row r="1788" spans="1:13" hidden="1" x14ac:dyDescent="0.6">
      <c r="B1788">
        <v>1</v>
      </c>
      <c r="C1788">
        <v>30617580</v>
      </c>
      <c r="D1788" t="s">
        <v>7192</v>
      </c>
      <c r="E1788" t="s">
        <v>7193</v>
      </c>
      <c r="F1788" t="s">
        <v>7194</v>
      </c>
      <c r="G1788" t="s">
        <v>5700</v>
      </c>
      <c r="H1788" t="s">
        <v>1203</v>
      </c>
      <c r="I1788">
        <v>2019</v>
      </c>
      <c r="J1788" s="1">
        <v>43474</v>
      </c>
      <c r="M1788" t="s">
        <v>7195</v>
      </c>
    </row>
    <row r="1789" spans="1:13" hidden="1" x14ac:dyDescent="0.6">
      <c r="B1789">
        <v>1</v>
      </c>
      <c r="C1789">
        <v>30905725</v>
      </c>
      <c r="D1789" t="s">
        <v>7200</v>
      </c>
      <c r="E1789" t="s">
        <v>7201</v>
      </c>
      <c r="F1789" t="s">
        <v>7202</v>
      </c>
      <c r="G1789" t="s">
        <v>7203</v>
      </c>
      <c r="H1789" t="s">
        <v>39</v>
      </c>
      <c r="I1789">
        <v>2019</v>
      </c>
      <c r="J1789" s="1">
        <v>43550</v>
      </c>
      <c r="M1789" t="s">
        <v>7204</v>
      </c>
    </row>
    <row r="1790" spans="1:13" hidden="1" x14ac:dyDescent="0.6">
      <c r="B1790">
        <v>1</v>
      </c>
      <c r="C1790">
        <v>29533284</v>
      </c>
      <c r="D1790" t="s">
        <v>7245</v>
      </c>
      <c r="E1790" t="s">
        <v>7246</v>
      </c>
      <c r="F1790" t="s">
        <v>7247</v>
      </c>
      <c r="G1790" t="s">
        <v>7248</v>
      </c>
      <c r="H1790" t="s">
        <v>310</v>
      </c>
      <c r="I1790">
        <v>2019</v>
      </c>
      <c r="J1790" s="1">
        <v>43173</v>
      </c>
      <c r="M1790" t="s">
        <v>7249</v>
      </c>
    </row>
    <row r="1791" spans="1:13" hidden="1" x14ac:dyDescent="0.6">
      <c r="A1791" t="s">
        <v>6297</v>
      </c>
      <c r="B1791" t="s">
        <v>13257</v>
      </c>
      <c r="C1791">
        <v>31770434</v>
      </c>
      <c r="D1791" t="s">
        <v>7272</v>
      </c>
      <c r="E1791" t="s">
        <v>7273</v>
      </c>
      <c r="F1791" t="s">
        <v>7274</v>
      </c>
      <c r="G1791" t="s">
        <v>7275</v>
      </c>
      <c r="H1791" t="s">
        <v>228</v>
      </c>
      <c r="I1791">
        <v>2019</v>
      </c>
      <c r="J1791" s="1">
        <v>43796</v>
      </c>
      <c r="M1791" t="s">
        <v>7276</v>
      </c>
    </row>
    <row r="1792" spans="1:13" hidden="1" x14ac:dyDescent="0.6">
      <c r="B1792">
        <v>1</v>
      </c>
      <c r="C1792">
        <v>31385945</v>
      </c>
      <c r="D1792" t="s">
        <v>7294</v>
      </c>
      <c r="E1792" t="s">
        <v>7295</v>
      </c>
      <c r="F1792" t="s">
        <v>7296</v>
      </c>
      <c r="G1792" t="s">
        <v>7297</v>
      </c>
      <c r="H1792" t="s">
        <v>7298</v>
      </c>
      <c r="I1792">
        <v>2019</v>
      </c>
      <c r="J1792" s="1">
        <v>43684</v>
      </c>
    </row>
    <row r="1793" spans="2:13" hidden="1" x14ac:dyDescent="0.6">
      <c r="B1793">
        <v>1</v>
      </c>
      <c r="C1793">
        <v>31229464</v>
      </c>
      <c r="D1793" t="s">
        <v>7334</v>
      </c>
      <c r="E1793" t="s">
        <v>7335</v>
      </c>
      <c r="F1793" t="s">
        <v>7336</v>
      </c>
      <c r="G1793" t="s">
        <v>7337</v>
      </c>
      <c r="H1793" t="s">
        <v>39</v>
      </c>
      <c r="I1793">
        <v>2019</v>
      </c>
      <c r="J1793" s="1">
        <v>43640</v>
      </c>
      <c r="K1793" t="s">
        <v>7338</v>
      </c>
      <c r="L1793" t="s">
        <v>7339</v>
      </c>
      <c r="M1793" t="s">
        <v>7340</v>
      </c>
    </row>
    <row r="1794" spans="2:13" hidden="1" x14ac:dyDescent="0.6">
      <c r="B1794">
        <v>1</v>
      </c>
      <c r="C1794">
        <v>31481567</v>
      </c>
      <c r="D1794" t="s">
        <v>7466</v>
      </c>
      <c r="E1794" t="s">
        <v>7467</v>
      </c>
      <c r="F1794" t="s">
        <v>7468</v>
      </c>
      <c r="G1794" t="s">
        <v>7469</v>
      </c>
      <c r="H1794" t="s">
        <v>6488</v>
      </c>
      <c r="I1794">
        <v>2019</v>
      </c>
      <c r="J1794" s="1">
        <v>43713</v>
      </c>
      <c r="K1794" t="s">
        <v>7470</v>
      </c>
      <c r="M1794" t="s">
        <v>7471</v>
      </c>
    </row>
    <row r="1795" spans="2:13" hidden="1" x14ac:dyDescent="0.6">
      <c r="B1795" t="s">
        <v>5278</v>
      </c>
      <c r="C1795">
        <v>29283981</v>
      </c>
      <c r="D1795" t="s">
        <v>7943</v>
      </c>
      <c r="E1795" t="s">
        <v>7944</v>
      </c>
      <c r="F1795" t="s">
        <v>7945</v>
      </c>
      <c r="G1795" t="s">
        <v>7946</v>
      </c>
      <c r="H1795" t="s">
        <v>310</v>
      </c>
      <c r="I1795">
        <v>2019</v>
      </c>
      <c r="J1795" s="1">
        <v>43098</v>
      </c>
      <c r="M1795" t="s">
        <v>7947</v>
      </c>
    </row>
    <row r="1796" spans="2:13" hidden="1" x14ac:dyDescent="0.6">
      <c r="B1796">
        <v>1</v>
      </c>
      <c r="C1796">
        <v>29781974</v>
      </c>
      <c r="D1796" t="s">
        <v>7958</v>
      </c>
      <c r="E1796" t="s">
        <v>7959</v>
      </c>
      <c r="F1796" t="s">
        <v>7960</v>
      </c>
      <c r="G1796" t="s">
        <v>7961</v>
      </c>
      <c r="H1796" t="s">
        <v>310</v>
      </c>
      <c r="I1796">
        <v>2019</v>
      </c>
      <c r="J1796" s="1">
        <v>43242</v>
      </c>
      <c r="M1796" t="s">
        <v>7962</v>
      </c>
    </row>
    <row r="1797" spans="2:13" hidden="1" x14ac:dyDescent="0.6">
      <c r="B1797">
        <v>1</v>
      </c>
      <c r="C1797">
        <v>31119425</v>
      </c>
      <c r="D1797" t="s">
        <v>8017</v>
      </c>
      <c r="E1797" t="s">
        <v>8018</v>
      </c>
      <c r="F1797" t="s">
        <v>8019</v>
      </c>
      <c r="G1797" t="s">
        <v>8020</v>
      </c>
      <c r="H1797" t="s">
        <v>1203</v>
      </c>
      <c r="I1797">
        <v>2019</v>
      </c>
      <c r="J1797" s="1">
        <v>43609</v>
      </c>
      <c r="M1797" t="s">
        <v>8021</v>
      </c>
    </row>
    <row r="1798" spans="2:13" hidden="1" x14ac:dyDescent="0.6">
      <c r="B1798">
        <v>1</v>
      </c>
      <c r="C1798">
        <v>29652691</v>
      </c>
      <c r="D1798" t="s">
        <v>8312</v>
      </c>
      <c r="E1798" t="s">
        <v>8313</v>
      </c>
      <c r="F1798" t="s">
        <v>8314</v>
      </c>
      <c r="G1798" t="s">
        <v>8315</v>
      </c>
      <c r="H1798" t="s">
        <v>310</v>
      </c>
      <c r="I1798">
        <v>2019</v>
      </c>
      <c r="J1798" s="1">
        <v>43204</v>
      </c>
      <c r="M1798" t="s">
        <v>8316</v>
      </c>
    </row>
    <row r="1799" spans="2:13" hidden="1" x14ac:dyDescent="0.6">
      <c r="B1799">
        <v>1</v>
      </c>
      <c r="C1799">
        <v>30929852</v>
      </c>
      <c r="D1799" t="s">
        <v>8357</v>
      </c>
      <c r="E1799" t="s">
        <v>8358</v>
      </c>
      <c r="F1799" t="s">
        <v>8359</v>
      </c>
      <c r="G1799" t="s">
        <v>6748</v>
      </c>
      <c r="H1799" t="s">
        <v>8360</v>
      </c>
      <c r="I1799">
        <v>2019</v>
      </c>
      <c r="J1799" s="1">
        <v>43557</v>
      </c>
      <c r="M1799" t="s">
        <v>8361</v>
      </c>
    </row>
    <row r="1800" spans="2:13" hidden="1" x14ac:dyDescent="0.6">
      <c r="B1800">
        <v>1</v>
      </c>
      <c r="C1800">
        <v>30048384</v>
      </c>
      <c r="D1800" t="s">
        <v>8385</v>
      </c>
      <c r="E1800" t="s">
        <v>8386</v>
      </c>
      <c r="F1800" t="s">
        <v>8387</v>
      </c>
      <c r="G1800" t="s">
        <v>8388</v>
      </c>
      <c r="H1800" t="s">
        <v>310</v>
      </c>
      <c r="I1800">
        <v>2019</v>
      </c>
      <c r="J1800" s="1">
        <v>43308</v>
      </c>
      <c r="M1800" t="s">
        <v>8389</v>
      </c>
    </row>
    <row r="1801" spans="2:13" hidden="1" x14ac:dyDescent="0.6">
      <c r="B1801">
        <v>1</v>
      </c>
      <c r="C1801">
        <v>31349710</v>
      </c>
      <c r="D1801" t="s">
        <v>8639</v>
      </c>
      <c r="E1801" t="s">
        <v>8640</v>
      </c>
      <c r="F1801" t="s">
        <v>8641</v>
      </c>
      <c r="G1801" t="s">
        <v>8642</v>
      </c>
      <c r="H1801" t="s">
        <v>5539</v>
      </c>
      <c r="I1801">
        <v>2019</v>
      </c>
      <c r="J1801" s="1">
        <v>43674</v>
      </c>
      <c r="K1801" t="s">
        <v>8643</v>
      </c>
      <c r="M1801" t="s">
        <v>8644</v>
      </c>
    </row>
    <row r="1802" spans="2:13" hidden="1" x14ac:dyDescent="0.6">
      <c r="B1802">
        <v>1</v>
      </c>
      <c r="C1802">
        <v>31154471</v>
      </c>
      <c r="D1802" t="s">
        <v>8702</v>
      </c>
      <c r="E1802" t="s">
        <v>8703</v>
      </c>
      <c r="F1802" t="s">
        <v>8704</v>
      </c>
      <c r="G1802" t="s">
        <v>8705</v>
      </c>
      <c r="H1802" t="s">
        <v>1203</v>
      </c>
      <c r="I1802">
        <v>2019</v>
      </c>
      <c r="J1802" s="1">
        <v>43619</v>
      </c>
      <c r="M1802" t="s">
        <v>8706</v>
      </c>
    </row>
    <row r="1803" spans="2:13" hidden="1" x14ac:dyDescent="0.6">
      <c r="B1803">
        <v>1</v>
      </c>
      <c r="C1803">
        <v>30707718</v>
      </c>
      <c r="D1803" t="s">
        <v>8797</v>
      </c>
      <c r="E1803" t="s">
        <v>8798</v>
      </c>
      <c r="F1803" t="s">
        <v>8799</v>
      </c>
      <c r="G1803" t="s">
        <v>6115</v>
      </c>
      <c r="H1803" t="s">
        <v>3828</v>
      </c>
      <c r="I1803">
        <v>2019</v>
      </c>
      <c r="J1803" s="1">
        <v>43498</v>
      </c>
      <c r="K1803" t="s">
        <v>8800</v>
      </c>
      <c r="M1803" t="s">
        <v>8801</v>
      </c>
    </row>
    <row r="1804" spans="2:13" hidden="1" x14ac:dyDescent="0.6">
      <c r="B1804">
        <v>1</v>
      </c>
      <c r="C1804">
        <v>31568508</v>
      </c>
      <c r="D1804" t="s">
        <v>8839</v>
      </c>
      <c r="E1804" t="s">
        <v>8840</v>
      </c>
      <c r="F1804" t="s">
        <v>8841</v>
      </c>
      <c r="G1804" t="s">
        <v>8842</v>
      </c>
      <c r="H1804" t="s">
        <v>3828</v>
      </c>
      <c r="I1804">
        <v>2019</v>
      </c>
      <c r="J1804" s="1">
        <v>43739</v>
      </c>
      <c r="K1804" t="s">
        <v>8843</v>
      </c>
      <c r="M1804" t="s">
        <v>8844</v>
      </c>
    </row>
    <row r="1805" spans="2:13" hidden="1" x14ac:dyDescent="0.6">
      <c r="B1805">
        <v>1</v>
      </c>
      <c r="C1805">
        <v>30389424</v>
      </c>
      <c r="D1805" t="s">
        <v>9033</v>
      </c>
      <c r="E1805" t="s">
        <v>9034</v>
      </c>
      <c r="F1805" t="s">
        <v>9035</v>
      </c>
      <c r="G1805" t="s">
        <v>9036</v>
      </c>
      <c r="H1805" t="s">
        <v>77</v>
      </c>
      <c r="I1805">
        <v>2019</v>
      </c>
      <c r="J1805" s="1">
        <v>43408</v>
      </c>
      <c r="K1805" t="s">
        <v>9037</v>
      </c>
      <c r="L1805" t="s">
        <v>9038</v>
      </c>
      <c r="M1805" t="s">
        <v>9039</v>
      </c>
    </row>
    <row r="1806" spans="2:13" hidden="1" x14ac:dyDescent="0.6">
      <c r="B1806" t="s">
        <v>5278</v>
      </c>
      <c r="C1806">
        <v>31644539</v>
      </c>
      <c r="D1806" t="s">
        <v>9060</v>
      </c>
      <c r="E1806" t="s">
        <v>9061</v>
      </c>
      <c r="F1806" t="s">
        <v>9062</v>
      </c>
      <c r="G1806" t="s">
        <v>6103</v>
      </c>
      <c r="H1806" t="s">
        <v>3828</v>
      </c>
      <c r="I1806">
        <v>2019</v>
      </c>
      <c r="J1806" s="1">
        <v>43762</v>
      </c>
      <c r="K1806" t="s">
        <v>9063</v>
      </c>
      <c r="M1806" t="s">
        <v>9064</v>
      </c>
    </row>
    <row r="1807" spans="2:13" hidden="1" x14ac:dyDescent="0.6">
      <c r="B1807">
        <v>1</v>
      </c>
      <c r="C1807">
        <v>31519960</v>
      </c>
      <c r="D1807" t="s">
        <v>9238</v>
      </c>
      <c r="E1807" t="s">
        <v>9239</v>
      </c>
      <c r="F1807" t="s">
        <v>9240</v>
      </c>
      <c r="G1807" t="s">
        <v>9241</v>
      </c>
      <c r="H1807" t="s">
        <v>5359</v>
      </c>
      <c r="I1807">
        <v>2019</v>
      </c>
      <c r="J1807" s="1">
        <v>43723</v>
      </c>
      <c r="K1807" t="s">
        <v>9242</v>
      </c>
      <c r="M1807" t="s">
        <v>9243</v>
      </c>
    </row>
    <row r="1808" spans="2:13" hidden="1" x14ac:dyDescent="0.6">
      <c r="B1808">
        <v>1</v>
      </c>
      <c r="C1808">
        <v>31673841</v>
      </c>
      <c r="D1808" t="s">
        <v>9307</v>
      </c>
      <c r="E1808" t="s">
        <v>9308</v>
      </c>
      <c r="F1808" t="s">
        <v>9309</v>
      </c>
      <c r="G1808" t="s">
        <v>1594</v>
      </c>
      <c r="H1808" t="s">
        <v>1105</v>
      </c>
      <c r="I1808">
        <v>2019</v>
      </c>
      <c r="J1808" s="1">
        <v>43771</v>
      </c>
      <c r="M1808" t="s">
        <v>9310</v>
      </c>
    </row>
    <row r="1809" spans="1:13" hidden="1" x14ac:dyDescent="0.6">
      <c r="A1809" t="s">
        <v>13256</v>
      </c>
      <c r="B1809" t="s">
        <v>5135</v>
      </c>
      <c r="C1809">
        <v>30240791</v>
      </c>
      <c r="D1809" t="s">
        <v>9322</v>
      </c>
      <c r="E1809" t="s">
        <v>9323</v>
      </c>
      <c r="F1809" t="s">
        <v>9324</v>
      </c>
      <c r="G1809" t="s">
        <v>6013</v>
      </c>
      <c r="H1809" t="s">
        <v>77</v>
      </c>
      <c r="I1809">
        <v>2019</v>
      </c>
      <c r="J1809" s="1">
        <v>43365</v>
      </c>
      <c r="M1809" t="s">
        <v>9325</v>
      </c>
    </row>
    <row r="1810" spans="1:13" hidden="1" x14ac:dyDescent="0.6">
      <c r="B1810">
        <v>1</v>
      </c>
      <c r="C1810">
        <v>31014683</v>
      </c>
      <c r="D1810" t="s">
        <v>9388</v>
      </c>
      <c r="E1810" t="s">
        <v>9389</v>
      </c>
      <c r="F1810" t="s">
        <v>9390</v>
      </c>
      <c r="G1810" t="s">
        <v>9391</v>
      </c>
      <c r="H1810" t="s">
        <v>5468</v>
      </c>
      <c r="I1810">
        <v>2019</v>
      </c>
      <c r="J1810" s="1">
        <v>43580</v>
      </c>
      <c r="K1810" t="s">
        <v>9392</v>
      </c>
      <c r="L1810" t="s">
        <v>9393</v>
      </c>
      <c r="M1810" t="s">
        <v>9394</v>
      </c>
    </row>
    <row r="1811" spans="1:13" hidden="1" x14ac:dyDescent="0.6">
      <c r="A1811" t="s">
        <v>9488</v>
      </c>
      <c r="B1811" t="s">
        <v>13797</v>
      </c>
      <c r="C1811">
        <v>30573498</v>
      </c>
      <c r="D1811" t="s">
        <v>9489</v>
      </c>
      <c r="E1811" t="s">
        <v>9490</v>
      </c>
      <c r="F1811" t="s">
        <v>9491</v>
      </c>
      <c r="G1811" t="s">
        <v>6013</v>
      </c>
      <c r="H1811" t="s">
        <v>171</v>
      </c>
      <c r="I1811">
        <v>2019</v>
      </c>
      <c r="J1811" s="1">
        <v>43456</v>
      </c>
      <c r="M1811" t="s">
        <v>9492</v>
      </c>
    </row>
    <row r="1812" spans="1:13" hidden="1" x14ac:dyDescent="0.6">
      <c r="B1812">
        <v>2</v>
      </c>
      <c r="C1812">
        <v>31036867</v>
      </c>
      <c r="D1812" t="s">
        <v>9493</v>
      </c>
      <c r="E1812" t="s">
        <v>9494</v>
      </c>
      <c r="F1812" t="s">
        <v>9495</v>
      </c>
      <c r="G1812" t="s">
        <v>9496</v>
      </c>
      <c r="H1812" t="s">
        <v>5359</v>
      </c>
      <c r="I1812">
        <v>2019</v>
      </c>
      <c r="J1812" s="1">
        <v>43586</v>
      </c>
      <c r="K1812" t="s">
        <v>9497</v>
      </c>
      <c r="M1812" t="s">
        <v>9498</v>
      </c>
    </row>
    <row r="1813" spans="1:13" hidden="1" x14ac:dyDescent="0.6">
      <c r="B1813" t="s">
        <v>5278</v>
      </c>
      <c r="C1813">
        <v>30218493</v>
      </c>
      <c r="D1813" t="s">
        <v>9537</v>
      </c>
      <c r="E1813" t="s">
        <v>9538</v>
      </c>
      <c r="F1813" t="s">
        <v>9539</v>
      </c>
      <c r="G1813" t="s">
        <v>8458</v>
      </c>
      <c r="H1813" t="s">
        <v>83</v>
      </c>
      <c r="I1813">
        <v>2019</v>
      </c>
      <c r="J1813" s="1">
        <v>43359</v>
      </c>
      <c r="M1813" t="s">
        <v>9540</v>
      </c>
    </row>
    <row r="1814" spans="1:13" hidden="1" x14ac:dyDescent="0.6">
      <c r="B1814">
        <v>1</v>
      </c>
      <c r="C1814">
        <v>31511169</v>
      </c>
      <c r="D1814" t="s">
        <v>9694</v>
      </c>
      <c r="E1814" t="s">
        <v>9695</v>
      </c>
      <c r="F1814" t="s">
        <v>9696</v>
      </c>
      <c r="G1814" t="s">
        <v>9697</v>
      </c>
      <c r="H1814" t="s">
        <v>5468</v>
      </c>
      <c r="I1814">
        <v>2019</v>
      </c>
      <c r="J1814" s="1">
        <v>43721</v>
      </c>
      <c r="M1814" t="s">
        <v>9698</v>
      </c>
    </row>
    <row r="1815" spans="1:13" hidden="1" x14ac:dyDescent="0.6">
      <c r="B1815">
        <v>2</v>
      </c>
      <c r="C1815">
        <v>29394237</v>
      </c>
      <c r="D1815" t="s">
        <v>9710</v>
      </c>
      <c r="E1815" t="s">
        <v>9711</v>
      </c>
      <c r="F1815" t="s">
        <v>9712</v>
      </c>
      <c r="G1815" t="s">
        <v>8925</v>
      </c>
      <c r="H1815" t="s">
        <v>310</v>
      </c>
      <c r="I1815">
        <v>2019</v>
      </c>
      <c r="J1815" s="1">
        <v>43134</v>
      </c>
      <c r="K1815" t="s">
        <v>9713</v>
      </c>
      <c r="L1815" t="s">
        <v>9714</v>
      </c>
      <c r="M1815" t="s">
        <v>9715</v>
      </c>
    </row>
    <row r="1816" spans="1:13" hidden="1" x14ac:dyDescent="0.6">
      <c r="B1816">
        <v>1</v>
      </c>
      <c r="C1816">
        <v>31267312</v>
      </c>
      <c r="D1816" t="s">
        <v>9801</v>
      </c>
      <c r="E1816" t="s">
        <v>9802</v>
      </c>
      <c r="F1816" t="s">
        <v>9803</v>
      </c>
      <c r="G1816" t="s">
        <v>6725</v>
      </c>
      <c r="H1816" t="s">
        <v>1105</v>
      </c>
      <c r="I1816">
        <v>2019</v>
      </c>
      <c r="J1816" s="1">
        <v>43650</v>
      </c>
      <c r="M1816" t="s">
        <v>9804</v>
      </c>
    </row>
    <row r="1817" spans="1:13" hidden="1" x14ac:dyDescent="0.6">
      <c r="B1817">
        <v>2</v>
      </c>
      <c r="C1817">
        <v>30374150</v>
      </c>
      <c r="D1817" t="s">
        <v>9934</v>
      </c>
      <c r="E1817" t="s">
        <v>9935</v>
      </c>
      <c r="F1817" t="s">
        <v>9936</v>
      </c>
      <c r="G1817" t="s">
        <v>9937</v>
      </c>
      <c r="H1817" t="s">
        <v>615</v>
      </c>
      <c r="I1817">
        <v>2019</v>
      </c>
      <c r="J1817" s="1">
        <v>43404</v>
      </c>
      <c r="K1817" t="s">
        <v>9938</v>
      </c>
      <c r="M1817" t="s">
        <v>9939</v>
      </c>
    </row>
    <row r="1818" spans="1:13" hidden="1" x14ac:dyDescent="0.6">
      <c r="B1818">
        <v>1</v>
      </c>
      <c r="C1818">
        <v>31601589</v>
      </c>
      <c r="D1818" t="s">
        <v>9963</v>
      </c>
      <c r="E1818" t="s">
        <v>9964</v>
      </c>
      <c r="F1818" t="s">
        <v>9965</v>
      </c>
      <c r="G1818" t="s">
        <v>9043</v>
      </c>
      <c r="H1818" t="s">
        <v>6488</v>
      </c>
      <c r="I1818">
        <v>2019</v>
      </c>
      <c r="J1818" s="1">
        <v>43750</v>
      </c>
      <c r="K1818" t="s">
        <v>9966</v>
      </c>
      <c r="M1818" t="s">
        <v>9967</v>
      </c>
    </row>
    <row r="1819" spans="1:13" hidden="1" x14ac:dyDescent="0.6">
      <c r="B1819">
        <v>2</v>
      </c>
      <c r="C1819">
        <v>31444144</v>
      </c>
      <c r="D1819" t="s">
        <v>9972</v>
      </c>
      <c r="E1819" t="s">
        <v>9973</v>
      </c>
      <c r="F1819" t="s">
        <v>9974</v>
      </c>
      <c r="G1819" t="s">
        <v>6248</v>
      </c>
      <c r="H1819" t="s">
        <v>5468</v>
      </c>
      <c r="I1819">
        <v>2019</v>
      </c>
      <c r="J1819" s="1">
        <v>43702</v>
      </c>
      <c r="M1819" t="s">
        <v>9975</v>
      </c>
    </row>
    <row r="1820" spans="1:13" hidden="1" x14ac:dyDescent="0.6">
      <c r="B1820">
        <v>1</v>
      </c>
      <c r="C1820">
        <v>30995315</v>
      </c>
      <c r="D1820" t="s">
        <v>9976</v>
      </c>
      <c r="E1820" t="s">
        <v>9977</v>
      </c>
      <c r="F1820" t="s">
        <v>9978</v>
      </c>
      <c r="G1820" t="s">
        <v>5386</v>
      </c>
      <c r="H1820" t="s">
        <v>228</v>
      </c>
      <c r="I1820">
        <v>2019</v>
      </c>
      <c r="J1820" s="1">
        <v>43573</v>
      </c>
      <c r="K1820" t="s">
        <v>9979</v>
      </c>
      <c r="M1820" t="s">
        <v>9980</v>
      </c>
    </row>
    <row r="1821" spans="1:13" hidden="1" x14ac:dyDescent="0.6">
      <c r="B1821">
        <v>2</v>
      </c>
      <c r="C1821">
        <v>29160784</v>
      </c>
      <c r="D1821" t="s">
        <v>10136</v>
      </c>
      <c r="E1821" t="s">
        <v>10137</v>
      </c>
      <c r="F1821" t="s">
        <v>10138</v>
      </c>
      <c r="G1821" t="s">
        <v>10139</v>
      </c>
      <c r="H1821" t="s">
        <v>310</v>
      </c>
      <c r="I1821">
        <v>2019</v>
      </c>
      <c r="J1821" s="1">
        <v>43061</v>
      </c>
      <c r="M1821" t="s">
        <v>10140</v>
      </c>
    </row>
    <row r="1822" spans="1:13" hidden="1" x14ac:dyDescent="0.6">
      <c r="B1822">
        <v>2</v>
      </c>
      <c r="C1822">
        <v>30872284</v>
      </c>
      <c r="D1822" t="s">
        <v>10186</v>
      </c>
      <c r="E1822" t="s">
        <v>10187</v>
      </c>
      <c r="F1822" t="s">
        <v>10188</v>
      </c>
      <c r="G1822" t="s">
        <v>10189</v>
      </c>
      <c r="H1822" t="s">
        <v>171</v>
      </c>
      <c r="I1822">
        <v>2019</v>
      </c>
      <c r="J1822" s="1">
        <v>43540</v>
      </c>
      <c r="M1822" t="s">
        <v>10190</v>
      </c>
    </row>
    <row r="1823" spans="1:13" hidden="1" x14ac:dyDescent="0.6">
      <c r="B1823">
        <v>2</v>
      </c>
      <c r="C1823">
        <v>30703332</v>
      </c>
      <c r="D1823" t="s">
        <v>10242</v>
      </c>
      <c r="E1823" t="s">
        <v>10243</v>
      </c>
      <c r="F1823" t="s">
        <v>10244</v>
      </c>
      <c r="G1823" t="s">
        <v>10245</v>
      </c>
      <c r="H1823" t="s">
        <v>187</v>
      </c>
      <c r="I1823">
        <v>2019</v>
      </c>
      <c r="J1823" s="1">
        <v>43497</v>
      </c>
      <c r="M1823" t="s">
        <v>10246</v>
      </c>
    </row>
    <row r="1824" spans="1:13" hidden="1" x14ac:dyDescent="0.6">
      <c r="B1824">
        <v>2</v>
      </c>
      <c r="C1824">
        <v>30209082</v>
      </c>
      <c r="D1824" t="s">
        <v>10319</v>
      </c>
      <c r="E1824" t="s">
        <v>10320</v>
      </c>
      <c r="F1824" t="s">
        <v>10321</v>
      </c>
      <c r="G1824" t="s">
        <v>10322</v>
      </c>
      <c r="H1824" t="s">
        <v>171</v>
      </c>
      <c r="I1824">
        <v>2019</v>
      </c>
      <c r="J1824" s="1">
        <v>43357</v>
      </c>
      <c r="M1824" t="s">
        <v>10323</v>
      </c>
    </row>
    <row r="1825" spans="1:13" hidden="1" x14ac:dyDescent="0.6">
      <c r="B1825">
        <v>1</v>
      </c>
      <c r="C1825">
        <v>31286206</v>
      </c>
      <c r="D1825" t="s">
        <v>10394</v>
      </c>
      <c r="E1825" t="s">
        <v>10395</v>
      </c>
      <c r="F1825" t="s">
        <v>10396</v>
      </c>
      <c r="G1825" t="s">
        <v>9702</v>
      </c>
      <c r="H1825" t="s">
        <v>1203</v>
      </c>
      <c r="I1825">
        <v>2019</v>
      </c>
      <c r="J1825" s="1">
        <v>43656</v>
      </c>
      <c r="M1825" t="s">
        <v>10397</v>
      </c>
    </row>
    <row r="1826" spans="1:13" hidden="1" x14ac:dyDescent="0.6">
      <c r="B1826">
        <v>1</v>
      </c>
      <c r="C1826">
        <v>30768216</v>
      </c>
      <c r="D1826" t="s">
        <v>10478</v>
      </c>
      <c r="E1826" t="s">
        <v>10479</v>
      </c>
      <c r="F1826" t="s">
        <v>10480</v>
      </c>
      <c r="G1826" t="s">
        <v>10481</v>
      </c>
      <c r="H1826" t="s">
        <v>5847</v>
      </c>
      <c r="I1826">
        <v>2019</v>
      </c>
      <c r="J1826" s="1">
        <v>43512</v>
      </c>
      <c r="M1826" t="s">
        <v>10482</v>
      </c>
    </row>
    <row r="1827" spans="1:13" hidden="1" x14ac:dyDescent="0.6">
      <c r="B1827">
        <v>2</v>
      </c>
      <c r="C1827">
        <v>30298670</v>
      </c>
      <c r="D1827" t="s">
        <v>10552</v>
      </c>
      <c r="E1827" t="s">
        <v>10553</v>
      </c>
      <c r="F1827" t="s">
        <v>10554</v>
      </c>
      <c r="G1827" t="s">
        <v>10555</v>
      </c>
      <c r="H1827" t="s">
        <v>83</v>
      </c>
      <c r="I1827">
        <v>2019</v>
      </c>
      <c r="J1827" s="1">
        <v>43383</v>
      </c>
      <c r="K1827" t="s">
        <v>10556</v>
      </c>
      <c r="M1827" t="s">
        <v>10557</v>
      </c>
    </row>
    <row r="1828" spans="1:13" hidden="1" x14ac:dyDescent="0.6">
      <c r="B1828">
        <v>1</v>
      </c>
      <c r="C1828">
        <v>30238648</v>
      </c>
      <c r="D1828" t="s">
        <v>10565</v>
      </c>
      <c r="E1828" t="s">
        <v>10566</v>
      </c>
      <c r="F1828" t="s">
        <v>10567</v>
      </c>
      <c r="G1828" t="s">
        <v>8482</v>
      </c>
      <c r="H1828" t="s">
        <v>83</v>
      </c>
      <c r="I1828">
        <v>2019</v>
      </c>
      <c r="J1828" s="1">
        <v>43365</v>
      </c>
      <c r="M1828" t="s">
        <v>10568</v>
      </c>
    </row>
    <row r="1829" spans="1:13" hidden="1" x14ac:dyDescent="0.6">
      <c r="B1829">
        <v>1</v>
      </c>
      <c r="C1829">
        <v>31884582</v>
      </c>
      <c r="D1829" t="s">
        <v>10580</v>
      </c>
      <c r="E1829" t="s">
        <v>10581</v>
      </c>
      <c r="F1829" t="s">
        <v>10582</v>
      </c>
      <c r="G1829" t="s">
        <v>10583</v>
      </c>
      <c r="H1829" t="s">
        <v>3285</v>
      </c>
      <c r="I1829">
        <v>2019</v>
      </c>
      <c r="J1829" s="1">
        <v>43829</v>
      </c>
      <c r="M1829" t="s">
        <v>10584</v>
      </c>
    </row>
    <row r="1830" spans="1:13" hidden="1" x14ac:dyDescent="0.6">
      <c r="B1830">
        <v>1</v>
      </c>
      <c r="C1830">
        <v>32009630</v>
      </c>
      <c r="D1830" t="s">
        <v>10595</v>
      </c>
      <c r="E1830" t="s">
        <v>10596</v>
      </c>
      <c r="F1830" t="s">
        <v>10597</v>
      </c>
      <c r="G1830" t="s">
        <v>10598</v>
      </c>
      <c r="H1830" t="s">
        <v>10599</v>
      </c>
      <c r="I1830">
        <v>2019</v>
      </c>
      <c r="J1830" s="1">
        <v>43865</v>
      </c>
      <c r="M1830" t="s">
        <v>10600</v>
      </c>
    </row>
    <row r="1831" spans="1:13" hidden="1" x14ac:dyDescent="0.6">
      <c r="B1831">
        <v>2</v>
      </c>
      <c r="C1831">
        <v>31416764</v>
      </c>
      <c r="D1831" t="s">
        <v>10705</v>
      </c>
      <c r="E1831" t="s">
        <v>7431</v>
      </c>
      <c r="F1831" t="s">
        <v>10706</v>
      </c>
      <c r="G1831" t="s">
        <v>672</v>
      </c>
      <c r="H1831" t="s">
        <v>5468</v>
      </c>
      <c r="I1831">
        <v>2019</v>
      </c>
      <c r="J1831" s="1">
        <v>43694</v>
      </c>
      <c r="M1831" t="s">
        <v>10707</v>
      </c>
    </row>
    <row r="1832" spans="1:13" hidden="1" x14ac:dyDescent="0.6">
      <c r="B1832">
        <v>2</v>
      </c>
      <c r="C1832">
        <v>31558345</v>
      </c>
      <c r="D1832" t="s">
        <v>10748</v>
      </c>
      <c r="E1832" t="s">
        <v>10749</v>
      </c>
      <c r="F1832" t="s">
        <v>10750</v>
      </c>
      <c r="G1832" t="s">
        <v>5475</v>
      </c>
      <c r="H1832" t="s">
        <v>77</v>
      </c>
      <c r="I1832">
        <v>2019</v>
      </c>
      <c r="J1832" s="1">
        <v>43736</v>
      </c>
      <c r="K1832" t="s">
        <v>10751</v>
      </c>
      <c r="L1832" t="s">
        <v>10752</v>
      </c>
      <c r="M1832" t="s">
        <v>10753</v>
      </c>
    </row>
    <row r="1833" spans="1:13" hidden="1" x14ac:dyDescent="0.6">
      <c r="A1833" t="s">
        <v>10821</v>
      </c>
      <c r="B1833" t="s">
        <v>13257</v>
      </c>
      <c r="C1833">
        <v>30315903</v>
      </c>
      <c r="D1833" t="s">
        <v>10822</v>
      </c>
      <c r="E1833" t="s">
        <v>10823</v>
      </c>
      <c r="F1833" t="s">
        <v>10824</v>
      </c>
      <c r="G1833" t="s">
        <v>5262</v>
      </c>
      <c r="H1833" t="s">
        <v>77</v>
      </c>
      <c r="I1833">
        <v>2019</v>
      </c>
      <c r="J1833" s="1">
        <v>43387</v>
      </c>
      <c r="M1833" t="s">
        <v>10825</v>
      </c>
    </row>
    <row r="1834" spans="1:13" hidden="1" x14ac:dyDescent="0.6">
      <c r="B1834">
        <v>1</v>
      </c>
      <c r="C1834">
        <v>31560765</v>
      </c>
      <c r="D1834" t="s">
        <v>10924</v>
      </c>
      <c r="E1834" t="s">
        <v>10925</v>
      </c>
      <c r="F1834" t="s">
        <v>10926</v>
      </c>
      <c r="G1834" t="s">
        <v>7961</v>
      </c>
      <c r="H1834" t="s">
        <v>228</v>
      </c>
      <c r="I1834">
        <v>2019</v>
      </c>
      <c r="J1834" s="1">
        <v>43736</v>
      </c>
      <c r="M1834" t="s">
        <v>10927</v>
      </c>
    </row>
    <row r="1835" spans="1:13" hidden="1" x14ac:dyDescent="0.6">
      <c r="B1835">
        <v>1</v>
      </c>
      <c r="C1835">
        <v>31377285</v>
      </c>
      <c r="D1835" t="s">
        <v>10997</v>
      </c>
      <c r="E1835" t="s">
        <v>10998</v>
      </c>
      <c r="F1835" t="s">
        <v>10999</v>
      </c>
      <c r="G1835" t="s">
        <v>6319</v>
      </c>
      <c r="H1835" t="s">
        <v>39</v>
      </c>
      <c r="I1835">
        <v>2019</v>
      </c>
      <c r="J1835" s="1">
        <v>43682</v>
      </c>
      <c r="M1835" t="s">
        <v>11000</v>
      </c>
    </row>
    <row r="1836" spans="1:13" hidden="1" x14ac:dyDescent="0.6">
      <c r="B1836">
        <v>1</v>
      </c>
      <c r="C1836">
        <v>30367156</v>
      </c>
      <c r="D1836" t="s">
        <v>11123</v>
      </c>
      <c r="E1836" t="s">
        <v>11124</v>
      </c>
      <c r="F1836" t="s">
        <v>11125</v>
      </c>
      <c r="G1836" t="s">
        <v>11126</v>
      </c>
      <c r="H1836" t="s">
        <v>1930</v>
      </c>
      <c r="I1836">
        <v>2019</v>
      </c>
      <c r="J1836" s="1">
        <v>43401</v>
      </c>
      <c r="M1836" t="s">
        <v>11127</v>
      </c>
    </row>
    <row r="1837" spans="1:13" hidden="1" x14ac:dyDescent="0.6">
      <c r="B1837">
        <v>1</v>
      </c>
      <c r="C1837">
        <v>30142373</v>
      </c>
      <c r="D1837" t="s">
        <v>11134</v>
      </c>
      <c r="E1837" t="s">
        <v>11135</v>
      </c>
      <c r="F1837" t="s">
        <v>11136</v>
      </c>
      <c r="G1837" t="s">
        <v>11137</v>
      </c>
      <c r="H1837" t="s">
        <v>77</v>
      </c>
      <c r="I1837">
        <v>2019</v>
      </c>
      <c r="J1837" s="1">
        <v>43337</v>
      </c>
      <c r="K1837" t="s">
        <v>11138</v>
      </c>
      <c r="L1837" t="s">
        <v>11139</v>
      </c>
      <c r="M1837" t="s">
        <v>11140</v>
      </c>
    </row>
    <row r="1838" spans="1:13" hidden="1" x14ac:dyDescent="0.6">
      <c r="A1838" t="s">
        <v>5185</v>
      </c>
      <c r="B1838" t="s">
        <v>13257</v>
      </c>
      <c r="C1838">
        <v>30934055</v>
      </c>
      <c r="D1838" t="s">
        <v>11191</v>
      </c>
      <c r="E1838" t="s">
        <v>11192</v>
      </c>
      <c r="F1838" t="s">
        <v>11193</v>
      </c>
      <c r="G1838" t="s">
        <v>2379</v>
      </c>
      <c r="H1838" t="s">
        <v>228</v>
      </c>
      <c r="I1838">
        <v>2019</v>
      </c>
      <c r="J1838" s="1">
        <v>43557</v>
      </c>
      <c r="K1838" t="s">
        <v>11194</v>
      </c>
      <c r="M1838" t="s">
        <v>11195</v>
      </c>
    </row>
    <row r="1839" spans="1:13" hidden="1" x14ac:dyDescent="0.6">
      <c r="B1839">
        <v>1</v>
      </c>
      <c r="C1839">
        <v>29324593</v>
      </c>
      <c r="D1839" t="s">
        <v>11203</v>
      </c>
      <c r="E1839" t="s">
        <v>11204</v>
      </c>
      <c r="F1839" t="s">
        <v>11205</v>
      </c>
      <c r="G1839" t="s">
        <v>11206</v>
      </c>
      <c r="H1839" t="s">
        <v>310</v>
      </c>
      <c r="I1839">
        <v>2019</v>
      </c>
      <c r="J1839" s="1">
        <v>43112</v>
      </c>
      <c r="M1839" t="s">
        <v>11207</v>
      </c>
    </row>
    <row r="1840" spans="1:13" hidden="1" x14ac:dyDescent="0.6">
      <c r="B1840">
        <v>1</v>
      </c>
      <c r="C1840">
        <v>30288946</v>
      </c>
      <c r="D1840" t="s">
        <v>11250</v>
      </c>
      <c r="E1840" t="s">
        <v>11251</v>
      </c>
      <c r="F1840" t="s">
        <v>11252</v>
      </c>
      <c r="G1840" t="s">
        <v>11253</v>
      </c>
      <c r="H1840" t="s">
        <v>83</v>
      </c>
      <c r="I1840">
        <v>2019</v>
      </c>
      <c r="J1840" s="1">
        <v>43379</v>
      </c>
      <c r="M1840" t="s">
        <v>11254</v>
      </c>
    </row>
    <row r="1841" spans="2:13" hidden="1" x14ac:dyDescent="0.6">
      <c r="B1841">
        <v>1</v>
      </c>
      <c r="C1841">
        <v>30529685</v>
      </c>
      <c r="D1841" t="s">
        <v>11301</v>
      </c>
      <c r="E1841" t="s">
        <v>11302</v>
      </c>
      <c r="F1841" t="s">
        <v>11303</v>
      </c>
      <c r="G1841" t="s">
        <v>11304</v>
      </c>
      <c r="H1841" t="s">
        <v>77</v>
      </c>
      <c r="I1841">
        <v>2019</v>
      </c>
      <c r="J1841" s="1">
        <v>43446</v>
      </c>
      <c r="M1841" t="s">
        <v>11305</v>
      </c>
    </row>
    <row r="1842" spans="2:13" hidden="1" x14ac:dyDescent="0.6">
      <c r="B1842">
        <v>1</v>
      </c>
      <c r="C1842">
        <v>29930098</v>
      </c>
      <c r="D1842" t="s">
        <v>11378</v>
      </c>
      <c r="E1842" t="s">
        <v>11379</v>
      </c>
      <c r="F1842" t="s">
        <v>11380</v>
      </c>
      <c r="G1842" t="s">
        <v>11381</v>
      </c>
      <c r="H1842" t="s">
        <v>171</v>
      </c>
      <c r="I1842">
        <v>2019</v>
      </c>
      <c r="J1842" s="1">
        <v>43274</v>
      </c>
      <c r="M1842" t="s">
        <v>11382</v>
      </c>
    </row>
    <row r="1843" spans="2:13" hidden="1" x14ac:dyDescent="0.6">
      <c r="B1843">
        <v>1</v>
      </c>
      <c r="C1843">
        <v>31358390</v>
      </c>
      <c r="D1843" t="s">
        <v>11465</v>
      </c>
      <c r="E1843" t="s">
        <v>11466</v>
      </c>
      <c r="F1843" t="s">
        <v>11467</v>
      </c>
      <c r="G1843" t="s">
        <v>8635</v>
      </c>
      <c r="H1843" t="s">
        <v>77</v>
      </c>
      <c r="I1843">
        <v>2019</v>
      </c>
      <c r="J1843" s="1">
        <v>43677</v>
      </c>
      <c r="K1843" t="s">
        <v>11468</v>
      </c>
      <c r="L1843" t="s">
        <v>11469</v>
      </c>
      <c r="M1843" t="s">
        <v>11470</v>
      </c>
    </row>
    <row r="1844" spans="2:13" hidden="1" x14ac:dyDescent="0.6">
      <c r="B1844" t="s">
        <v>9541</v>
      </c>
      <c r="C1844">
        <v>30973575</v>
      </c>
      <c r="D1844" t="s">
        <v>11550</v>
      </c>
      <c r="E1844" t="s">
        <v>11551</v>
      </c>
      <c r="F1844" t="s">
        <v>11552</v>
      </c>
      <c r="G1844" t="s">
        <v>11553</v>
      </c>
      <c r="H1844" t="s">
        <v>228</v>
      </c>
      <c r="I1844">
        <v>2019</v>
      </c>
      <c r="J1844" s="1">
        <v>43567</v>
      </c>
      <c r="K1844" t="s">
        <v>11554</v>
      </c>
      <c r="M1844" t="s">
        <v>11555</v>
      </c>
    </row>
    <row r="1845" spans="2:13" hidden="1" x14ac:dyDescent="0.6">
      <c r="B1845">
        <v>1</v>
      </c>
      <c r="C1845">
        <v>31893586</v>
      </c>
      <c r="D1845" t="s">
        <v>11574</v>
      </c>
      <c r="E1845" t="s">
        <v>11575</v>
      </c>
      <c r="F1845" t="s">
        <v>11576</v>
      </c>
      <c r="G1845" t="s">
        <v>11577</v>
      </c>
      <c r="H1845" t="s">
        <v>8671</v>
      </c>
      <c r="I1845">
        <v>2019</v>
      </c>
      <c r="J1845" s="1">
        <v>43833</v>
      </c>
      <c r="K1845" t="s">
        <v>11578</v>
      </c>
      <c r="M1845" t="s">
        <v>11579</v>
      </c>
    </row>
    <row r="1846" spans="2:13" hidden="1" x14ac:dyDescent="0.6">
      <c r="B1846">
        <v>2</v>
      </c>
      <c r="C1846">
        <v>30578785</v>
      </c>
      <c r="D1846" t="s">
        <v>11660</v>
      </c>
      <c r="E1846" t="s">
        <v>11661</v>
      </c>
      <c r="F1846" t="s">
        <v>11662</v>
      </c>
      <c r="G1846" t="s">
        <v>11663</v>
      </c>
      <c r="H1846" t="s">
        <v>39</v>
      </c>
      <c r="I1846">
        <v>2019</v>
      </c>
      <c r="J1846" s="1">
        <v>43457</v>
      </c>
      <c r="M1846" t="s">
        <v>11664</v>
      </c>
    </row>
    <row r="1847" spans="2:13" hidden="1" x14ac:dyDescent="0.6">
      <c r="B1847">
        <v>2</v>
      </c>
      <c r="C1847">
        <v>30820144</v>
      </c>
      <c r="D1847" t="s">
        <v>11687</v>
      </c>
      <c r="E1847" t="s">
        <v>11688</v>
      </c>
      <c r="F1847" t="s">
        <v>11689</v>
      </c>
      <c r="G1847" t="s">
        <v>11690</v>
      </c>
      <c r="H1847" t="s">
        <v>734</v>
      </c>
      <c r="I1847">
        <v>2019</v>
      </c>
      <c r="J1847" s="1">
        <v>43526</v>
      </c>
      <c r="K1847" t="s">
        <v>11691</v>
      </c>
    </row>
    <row r="1848" spans="2:13" hidden="1" x14ac:dyDescent="0.6">
      <c r="B1848">
        <v>1</v>
      </c>
      <c r="C1848">
        <v>31021381</v>
      </c>
      <c r="D1848" t="s">
        <v>11698</v>
      </c>
      <c r="E1848" t="s">
        <v>11699</v>
      </c>
      <c r="F1848" t="s">
        <v>11700</v>
      </c>
      <c r="G1848" t="s">
        <v>11701</v>
      </c>
      <c r="H1848" t="s">
        <v>5256</v>
      </c>
      <c r="I1848">
        <v>2019</v>
      </c>
      <c r="J1848" s="1">
        <v>43581</v>
      </c>
      <c r="K1848" t="s">
        <v>11702</v>
      </c>
      <c r="M1848" t="s">
        <v>11703</v>
      </c>
    </row>
    <row r="1849" spans="2:13" hidden="1" x14ac:dyDescent="0.6">
      <c r="B1849">
        <v>1</v>
      </c>
      <c r="C1849">
        <v>29975949</v>
      </c>
      <c r="D1849" t="s">
        <v>11764</v>
      </c>
      <c r="E1849" t="s">
        <v>11765</v>
      </c>
      <c r="F1849" t="s">
        <v>11766</v>
      </c>
      <c r="G1849" t="s">
        <v>11767</v>
      </c>
      <c r="H1849" t="s">
        <v>580</v>
      </c>
      <c r="I1849">
        <v>2019</v>
      </c>
      <c r="J1849" s="1">
        <v>43287</v>
      </c>
      <c r="M1849" t="s">
        <v>11768</v>
      </c>
    </row>
    <row r="1850" spans="2:13" hidden="1" x14ac:dyDescent="0.6">
      <c r="B1850">
        <v>2</v>
      </c>
      <c r="C1850">
        <v>30552890</v>
      </c>
      <c r="D1850" t="s">
        <v>11812</v>
      </c>
      <c r="E1850" t="s">
        <v>11813</v>
      </c>
      <c r="F1850" t="s">
        <v>11814</v>
      </c>
      <c r="G1850" t="s">
        <v>5993</v>
      </c>
      <c r="H1850" t="s">
        <v>39</v>
      </c>
      <c r="I1850">
        <v>2019</v>
      </c>
      <c r="J1850" s="1">
        <v>43450</v>
      </c>
      <c r="K1850" t="s">
        <v>11815</v>
      </c>
      <c r="L1850" t="s">
        <v>11816</v>
      </c>
      <c r="M1850" t="s">
        <v>11817</v>
      </c>
    </row>
    <row r="1851" spans="2:13" hidden="1" x14ac:dyDescent="0.6">
      <c r="B1851">
        <v>1</v>
      </c>
      <c r="C1851">
        <v>30703203</v>
      </c>
      <c r="D1851" t="s">
        <v>11978</v>
      </c>
      <c r="E1851" t="s">
        <v>11979</v>
      </c>
      <c r="F1851" t="s">
        <v>11980</v>
      </c>
      <c r="G1851" t="s">
        <v>11981</v>
      </c>
      <c r="H1851" t="s">
        <v>5256</v>
      </c>
      <c r="I1851">
        <v>2019</v>
      </c>
      <c r="J1851" s="1">
        <v>43497</v>
      </c>
      <c r="K1851" t="s">
        <v>11982</v>
      </c>
      <c r="M1851" t="s">
        <v>11983</v>
      </c>
    </row>
    <row r="1852" spans="2:13" hidden="1" x14ac:dyDescent="0.6">
      <c r="B1852">
        <v>1</v>
      </c>
      <c r="C1852">
        <v>31281056</v>
      </c>
      <c r="D1852" t="s">
        <v>11998</v>
      </c>
      <c r="E1852" t="s">
        <v>11999</v>
      </c>
      <c r="F1852" t="s">
        <v>12000</v>
      </c>
      <c r="G1852" t="s">
        <v>11739</v>
      </c>
      <c r="H1852" t="s">
        <v>77</v>
      </c>
      <c r="I1852">
        <v>2019</v>
      </c>
      <c r="J1852" s="1">
        <v>43655</v>
      </c>
      <c r="M1852" t="s">
        <v>12001</v>
      </c>
    </row>
    <row r="1853" spans="2:13" hidden="1" x14ac:dyDescent="0.6">
      <c r="B1853">
        <v>1</v>
      </c>
      <c r="C1853">
        <v>30471319</v>
      </c>
      <c r="D1853" t="s">
        <v>12007</v>
      </c>
      <c r="E1853" t="s">
        <v>12008</v>
      </c>
      <c r="F1853" t="s">
        <v>12009</v>
      </c>
      <c r="G1853" t="s">
        <v>12010</v>
      </c>
      <c r="H1853" t="s">
        <v>77</v>
      </c>
      <c r="I1853">
        <v>2019</v>
      </c>
      <c r="J1853" s="1">
        <v>43429</v>
      </c>
      <c r="K1853" t="s">
        <v>12011</v>
      </c>
      <c r="L1853" t="s">
        <v>12012</v>
      </c>
      <c r="M1853" t="s">
        <v>12013</v>
      </c>
    </row>
    <row r="1854" spans="2:13" hidden="1" x14ac:dyDescent="0.6">
      <c r="B1854">
        <v>1</v>
      </c>
      <c r="C1854">
        <v>30030393</v>
      </c>
      <c r="D1854" t="s">
        <v>12068</v>
      </c>
      <c r="E1854" t="s">
        <v>12069</v>
      </c>
      <c r="F1854" t="s">
        <v>12070</v>
      </c>
      <c r="G1854" t="s">
        <v>12071</v>
      </c>
      <c r="H1854" t="s">
        <v>171</v>
      </c>
      <c r="I1854">
        <v>2019</v>
      </c>
      <c r="J1854" s="1">
        <v>43303</v>
      </c>
      <c r="K1854" t="s">
        <v>12072</v>
      </c>
      <c r="M1854" t="s">
        <v>12073</v>
      </c>
    </row>
    <row r="1855" spans="2:13" hidden="1" x14ac:dyDescent="0.6">
      <c r="B1855">
        <v>1</v>
      </c>
      <c r="C1855">
        <v>30304737</v>
      </c>
      <c r="D1855" t="s">
        <v>12157</v>
      </c>
      <c r="E1855" t="s">
        <v>12158</v>
      </c>
      <c r="F1855" t="s">
        <v>12159</v>
      </c>
      <c r="G1855" t="s">
        <v>12160</v>
      </c>
      <c r="H1855" t="s">
        <v>580</v>
      </c>
      <c r="I1855">
        <v>2019</v>
      </c>
      <c r="J1855" s="1">
        <v>43384</v>
      </c>
      <c r="M1855" t="s">
        <v>12161</v>
      </c>
    </row>
    <row r="1856" spans="2:13" hidden="1" x14ac:dyDescent="0.6">
      <c r="B1856">
        <v>1</v>
      </c>
      <c r="C1856">
        <v>30189282</v>
      </c>
      <c r="D1856" t="s">
        <v>12220</v>
      </c>
      <c r="E1856" t="s">
        <v>12221</v>
      </c>
      <c r="F1856" t="s">
        <v>12222</v>
      </c>
      <c r="G1856" t="s">
        <v>6697</v>
      </c>
      <c r="H1856" t="s">
        <v>77</v>
      </c>
      <c r="I1856">
        <v>2019</v>
      </c>
      <c r="J1856" s="1">
        <v>43350</v>
      </c>
      <c r="K1856" t="s">
        <v>12223</v>
      </c>
      <c r="L1856" t="s">
        <v>12224</v>
      </c>
      <c r="M1856" t="s">
        <v>12225</v>
      </c>
    </row>
    <row r="1857" spans="2:13" hidden="1" x14ac:dyDescent="0.6">
      <c r="B1857">
        <v>1</v>
      </c>
      <c r="C1857">
        <v>29135888</v>
      </c>
      <c r="D1857" t="s">
        <v>12231</v>
      </c>
      <c r="E1857" t="s">
        <v>12232</v>
      </c>
      <c r="F1857" t="s">
        <v>12233</v>
      </c>
      <c r="G1857" t="s">
        <v>12234</v>
      </c>
      <c r="H1857" t="s">
        <v>310</v>
      </c>
      <c r="I1857">
        <v>2019</v>
      </c>
      <c r="J1857" s="1">
        <v>43054</v>
      </c>
      <c r="K1857" t="s">
        <v>12235</v>
      </c>
      <c r="M1857" t="s">
        <v>12236</v>
      </c>
    </row>
    <row r="1858" spans="2:13" hidden="1" x14ac:dyDescent="0.6">
      <c r="B1858">
        <v>1</v>
      </c>
      <c r="C1858">
        <v>29940588</v>
      </c>
      <c r="D1858" t="s">
        <v>12286</v>
      </c>
      <c r="E1858" t="s">
        <v>12287</v>
      </c>
      <c r="F1858" t="s">
        <v>12288</v>
      </c>
      <c r="G1858" t="s">
        <v>10217</v>
      </c>
      <c r="H1858" t="s">
        <v>1535</v>
      </c>
      <c r="I1858">
        <v>2019</v>
      </c>
      <c r="J1858" s="1">
        <v>43277</v>
      </c>
      <c r="K1858" t="s">
        <v>12289</v>
      </c>
      <c r="L1858" t="s">
        <v>12290</v>
      </c>
      <c r="M1858" t="s">
        <v>12291</v>
      </c>
    </row>
    <row r="1859" spans="2:13" hidden="1" x14ac:dyDescent="0.6">
      <c r="B1859">
        <v>1</v>
      </c>
      <c r="C1859">
        <v>29370035</v>
      </c>
      <c r="D1859" t="s">
        <v>12341</v>
      </c>
      <c r="E1859" t="s">
        <v>12342</v>
      </c>
      <c r="F1859" t="s">
        <v>12343</v>
      </c>
      <c r="G1859" t="s">
        <v>12071</v>
      </c>
      <c r="H1859" t="s">
        <v>310</v>
      </c>
      <c r="I1859">
        <v>2019</v>
      </c>
      <c r="J1859" s="1">
        <v>43126</v>
      </c>
      <c r="K1859" t="s">
        <v>12344</v>
      </c>
      <c r="M1859" t="s">
        <v>12345</v>
      </c>
    </row>
    <row r="1860" spans="2:13" hidden="1" x14ac:dyDescent="0.6">
      <c r="B1860">
        <v>1</v>
      </c>
      <c r="C1860">
        <v>31412111</v>
      </c>
      <c r="D1860" t="s">
        <v>12398</v>
      </c>
      <c r="E1860" t="s">
        <v>12399</v>
      </c>
      <c r="F1860" t="s">
        <v>12400</v>
      </c>
      <c r="G1860" t="s">
        <v>5402</v>
      </c>
      <c r="H1860" t="s">
        <v>228</v>
      </c>
      <c r="I1860">
        <v>2019</v>
      </c>
      <c r="J1860" s="1">
        <v>43692</v>
      </c>
      <c r="K1860" t="s">
        <v>12401</v>
      </c>
      <c r="M1860" t="s">
        <v>12402</v>
      </c>
    </row>
    <row r="1861" spans="2:13" hidden="1" x14ac:dyDescent="0.6">
      <c r="B1861">
        <v>1</v>
      </c>
      <c r="C1861">
        <v>31888553</v>
      </c>
      <c r="D1861" t="s">
        <v>12414</v>
      </c>
      <c r="E1861" t="s">
        <v>12415</v>
      </c>
      <c r="F1861" t="s">
        <v>12416</v>
      </c>
      <c r="G1861" t="s">
        <v>5613</v>
      </c>
      <c r="H1861" t="s">
        <v>1704</v>
      </c>
      <c r="I1861">
        <v>2019</v>
      </c>
      <c r="J1861" s="1">
        <v>43831</v>
      </c>
      <c r="K1861" t="s">
        <v>12417</v>
      </c>
      <c r="M1861" t="s">
        <v>12418</v>
      </c>
    </row>
    <row r="1862" spans="2:13" hidden="1" x14ac:dyDescent="0.6">
      <c r="B1862">
        <v>1</v>
      </c>
      <c r="C1862">
        <v>31153849</v>
      </c>
      <c r="D1862" t="s">
        <v>12463</v>
      </c>
      <c r="E1862" t="s">
        <v>12464</v>
      </c>
      <c r="F1862" t="s">
        <v>12465</v>
      </c>
      <c r="G1862" t="s">
        <v>12466</v>
      </c>
      <c r="H1862" t="s">
        <v>5468</v>
      </c>
      <c r="I1862">
        <v>2019</v>
      </c>
      <c r="J1862" s="1">
        <v>43619</v>
      </c>
      <c r="M1862" t="s">
        <v>12467</v>
      </c>
    </row>
    <row r="1863" spans="2:13" hidden="1" x14ac:dyDescent="0.6">
      <c r="B1863">
        <v>1</v>
      </c>
      <c r="C1863">
        <v>30975344</v>
      </c>
      <c r="D1863" t="s">
        <v>12593</v>
      </c>
      <c r="E1863" t="s">
        <v>12594</v>
      </c>
      <c r="F1863" t="s">
        <v>12595</v>
      </c>
      <c r="G1863" t="s">
        <v>12596</v>
      </c>
      <c r="H1863" t="s">
        <v>1349</v>
      </c>
      <c r="I1863">
        <v>2019</v>
      </c>
      <c r="J1863" s="1">
        <v>43568</v>
      </c>
      <c r="M1863" t="s">
        <v>12597</v>
      </c>
    </row>
    <row r="1864" spans="2:13" hidden="1" x14ac:dyDescent="0.6">
      <c r="B1864">
        <v>1</v>
      </c>
      <c r="C1864">
        <v>31647843</v>
      </c>
      <c r="D1864" t="s">
        <v>12638</v>
      </c>
      <c r="E1864" t="s">
        <v>12639</v>
      </c>
      <c r="F1864" t="s">
        <v>12640</v>
      </c>
      <c r="G1864" t="s">
        <v>12641</v>
      </c>
      <c r="H1864" t="s">
        <v>3828</v>
      </c>
      <c r="I1864">
        <v>2019</v>
      </c>
      <c r="J1864" s="1">
        <v>43763</v>
      </c>
      <c r="K1864" t="s">
        <v>12642</v>
      </c>
      <c r="M1864" t="s">
        <v>12643</v>
      </c>
    </row>
    <row r="1865" spans="2:13" hidden="1" x14ac:dyDescent="0.6">
      <c r="B1865">
        <v>2</v>
      </c>
      <c r="C1865">
        <v>31086157</v>
      </c>
      <c r="D1865" t="s">
        <v>12644</v>
      </c>
      <c r="E1865" t="s">
        <v>12645</v>
      </c>
      <c r="F1865" t="s">
        <v>12646</v>
      </c>
      <c r="G1865" t="s">
        <v>12647</v>
      </c>
      <c r="H1865" t="s">
        <v>12648</v>
      </c>
      <c r="I1865">
        <v>2019</v>
      </c>
      <c r="J1865" s="1">
        <v>43601</v>
      </c>
    </row>
    <row r="1866" spans="2:13" hidden="1" x14ac:dyDescent="0.6">
      <c r="B1866">
        <v>1</v>
      </c>
      <c r="C1866">
        <v>30682050</v>
      </c>
      <c r="D1866" t="s">
        <v>12678</v>
      </c>
      <c r="E1866" t="s">
        <v>12679</v>
      </c>
      <c r="F1866" t="s">
        <v>12680</v>
      </c>
      <c r="G1866" t="s">
        <v>12681</v>
      </c>
      <c r="H1866" t="s">
        <v>3828</v>
      </c>
      <c r="I1866">
        <v>2019</v>
      </c>
      <c r="J1866" s="1">
        <v>43491</v>
      </c>
      <c r="K1866" t="s">
        <v>12682</v>
      </c>
      <c r="M1866" t="s">
        <v>12683</v>
      </c>
    </row>
    <row r="1867" spans="2:13" hidden="1" x14ac:dyDescent="0.6">
      <c r="B1867">
        <v>1</v>
      </c>
      <c r="C1867">
        <v>29594794</v>
      </c>
      <c r="D1867" t="s">
        <v>12750</v>
      </c>
      <c r="E1867" t="s">
        <v>12751</v>
      </c>
      <c r="F1867" t="s">
        <v>12752</v>
      </c>
      <c r="G1867" t="s">
        <v>12753</v>
      </c>
      <c r="H1867" t="s">
        <v>2185</v>
      </c>
      <c r="I1867">
        <v>2019</v>
      </c>
      <c r="J1867" s="1">
        <v>43189</v>
      </c>
      <c r="M1867" t="s">
        <v>12754</v>
      </c>
    </row>
    <row r="1868" spans="2:13" hidden="1" x14ac:dyDescent="0.6">
      <c r="B1868">
        <v>1</v>
      </c>
      <c r="C1868">
        <v>30924847</v>
      </c>
      <c r="D1868" t="s">
        <v>12862</v>
      </c>
      <c r="E1868" t="s">
        <v>12863</v>
      </c>
      <c r="F1868" t="s">
        <v>12864</v>
      </c>
      <c r="G1868" t="s">
        <v>9545</v>
      </c>
      <c r="H1868" t="s">
        <v>228</v>
      </c>
      <c r="I1868">
        <v>2019</v>
      </c>
      <c r="J1868" s="1">
        <v>43554</v>
      </c>
      <c r="K1868" t="s">
        <v>12865</v>
      </c>
      <c r="M1868" t="s">
        <v>12866</v>
      </c>
    </row>
    <row r="1869" spans="2:13" hidden="1" x14ac:dyDescent="0.6">
      <c r="B1869">
        <v>1</v>
      </c>
      <c r="C1869">
        <v>31095245</v>
      </c>
      <c r="D1869" t="s">
        <v>12881</v>
      </c>
      <c r="E1869" t="s">
        <v>12882</v>
      </c>
      <c r="F1869" t="s">
        <v>12883</v>
      </c>
      <c r="G1869" t="s">
        <v>12884</v>
      </c>
      <c r="H1869" t="s">
        <v>5256</v>
      </c>
      <c r="I1869">
        <v>2019</v>
      </c>
      <c r="J1869" s="1">
        <v>43602</v>
      </c>
      <c r="K1869" t="s">
        <v>12885</v>
      </c>
      <c r="M1869" t="s">
        <v>12886</v>
      </c>
    </row>
    <row r="1870" spans="2:13" hidden="1" x14ac:dyDescent="0.6">
      <c r="B1870">
        <v>1</v>
      </c>
      <c r="C1870">
        <v>30602447</v>
      </c>
      <c r="D1870" t="s">
        <v>13012</v>
      </c>
      <c r="E1870" t="s">
        <v>13013</v>
      </c>
      <c r="F1870" t="s">
        <v>13014</v>
      </c>
      <c r="G1870" t="s">
        <v>6708</v>
      </c>
      <c r="H1870" t="s">
        <v>171</v>
      </c>
      <c r="I1870">
        <v>2019</v>
      </c>
      <c r="J1870" s="1">
        <v>43469</v>
      </c>
      <c r="M1870" t="s">
        <v>13015</v>
      </c>
    </row>
    <row r="1871" spans="2:13" hidden="1" x14ac:dyDescent="0.6">
      <c r="B1871">
        <v>1</v>
      </c>
      <c r="C1871">
        <v>30810272</v>
      </c>
      <c r="D1871" t="s">
        <v>13057</v>
      </c>
      <c r="E1871" t="s">
        <v>13058</v>
      </c>
      <c r="F1871" t="s">
        <v>13059</v>
      </c>
      <c r="G1871" t="s">
        <v>13060</v>
      </c>
      <c r="H1871" t="s">
        <v>83</v>
      </c>
      <c r="I1871">
        <v>2019</v>
      </c>
      <c r="J1871" s="1">
        <v>43524</v>
      </c>
      <c r="M1871" t="s">
        <v>13061</v>
      </c>
    </row>
    <row r="1872" spans="2:13" hidden="1" x14ac:dyDescent="0.6">
      <c r="B1872">
        <v>2</v>
      </c>
      <c r="C1872">
        <v>31712255</v>
      </c>
      <c r="D1872" t="s">
        <v>5248</v>
      </c>
      <c r="E1872" t="s">
        <v>5249</v>
      </c>
      <c r="F1872" t="s">
        <v>5250</v>
      </c>
      <c r="G1872" t="s">
        <v>5251</v>
      </c>
      <c r="H1872" t="s">
        <v>171</v>
      </c>
      <c r="I1872">
        <v>2020</v>
      </c>
      <c r="J1872" s="1">
        <v>43782</v>
      </c>
      <c r="M1872" t="s">
        <v>5252</v>
      </c>
    </row>
    <row r="1873" spans="1:13" hidden="1" x14ac:dyDescent="0.6">
      <c r="B1873">
        <v>1</v>
      </c>
      <c r="C1873">
        <v>31145390</v>
      </c>
      <c r="D1873" t="s">
        <v>5312</v>
      </c>
      <c r="E1873" t="s">
        <v>5313</v>
      </c>
      <c r="F1873" t="s">
        <v>5314</v>
      </c>
      <c r="G1873" t="s">
        <v>5315</v>
      </c>
      <c r="H1873" t="s">
        <v>310</v>
      </c>
      <c r="I1873">
        <v>2020</v>
      </c>
      <c r="J1873" s="1">
        <v>43616</v>
      </c>
      <c r="K1873" t="s">
        <v>5316</v>
      </c>
      <c r="M1873" t="s">
        <v>5317</v>
      </c>
    </row>
    <row r="1874" spans="1:13" hidden="1" x14ac:dyDescent="0.6">
      <c r="B1874">
        <v>2</v>
      </c>
      <c r="C1874">
        <v>32335033</v>
      </c>
      <c r="D1874" t="s">
        <v>5464</v>
      </c>
      <c r="E1874" t="s">
        <v>5465</v>
      </c>
      <c r="F1874" t="s">
        <v>5466</v>
      </c>
      <c r="G1874" t="s">
        <v>5467</v>
      </c>
      <c r="H1874" t="s">
        <v>5468</v>
      </c>
      <c r="I1874">
        <v>2020</v>
      </c>
      <c r="J1874" s="1">
        <v>43948</v>
      </c>
      <c r="K1874" t="s">
        <v>5469</v>
      </c>
      <c r="L1874" t="s">
        <v>5470</v>
      </c>
      <c r="M1874" t="s">
        <v>5471</v>
      </c>
    </row>
    <row r="1875" spans="1:13" hidden="1" x14ac:dyDescent="0.6">
      <c r="A1875" t="s">
        <v>5064</v>
      </c>
      <c r="B1875" t="s">
        <v>13257</v>
      </c>
      <c r="C1875">
        <v>32200811</v>
      </c>
      <c r="D1875" t="s">
        <v>5549</v>
      </c>
      <c r="E1875" t="s">
        <v>5550</v>
      </c>
      <c r="F1875" t="s">
        <v>5551</v>
      </c>
      <c r="G1875" t="s">
        <v>38</v>
      </c>
      <c r="H1875" t="s">
        <v>77</v>
      </c>
      <c r="I1875">
        <v>2020</v>
      </c>
      <c r="J1875" s="1">
        <v>43914</v>
      </c>
      <c r="M1875" t="s">
        <v>5552</v>
      </c>
    </row>
    <row r="1876" spans="1:13" hidden="1" x14ac:dyDescent="0.6">
      <c r="B1876">
        <v>3</v>
      </c>
      <c r="C1876">
        <v>31801734</v>
      </c>
      <c r="D1876" t="s">
        <v>5553</v>
      </c>
      <c r="E1876" t="s">
        <v>5554</v>
      </c>
      <c r="F1876" t="s">
        <v>5555</v>
      </c>
      <c r="G1876" t="s">
        <v>5556</v>
      </c>
      <c r="H1876" t="s">
        <v>171</v>
      </c>
      <c r="I1876">
        <v>2020</v>
      </c>
      <c r="J1876" s="1">
        <v>43805</v>
      </c>
      <c r="M1876" t="s">
        <v>5557</v>
      </c>
    </row>
    <row r="1877" spans="1:13" hidden="1" x14ac:dyDescent="0.6">
      <c r="B1877">
        <v>1</v>
      </c>
      <c r="C1877">
        <v>31347293</v>
      </c>
      <c r="D1877" t="s">
        <v>5594</v>
      </c>
      <c r="E1877" t="s">
        <v>5595</v>
      </c>
      <c r="F1877" t="s">
        <v>5596</v>
      </c>
      <c r="G1877" t="s">
        <v>5597</v>
      </c>
      <c r="H1877" t="s">
        <v>83</v>
      </c>
      <c r="I1877">
        <v>2020</v>
      </c>
      <c r="J1877" s="1">
        <v>43673</v>
      </c>
      <c r="M1877" t="s">
        <v>5598</v>
      </c>
    </row>
    <row r="1878" spans="1:13" hidden="1" x14ac:dyDescent="0.6">
      <c r="A1878" t="s">
        <v>5750</v>
      </c>
      <c r="B1878" t="s">
        <v>13257</v>
      </c>
      <c r="C1878">
        <v>32511069</v>
      </c>
      <c r="D1878" t="s">
        <v>5751</v>
      </c>
      <c r="E1878" t="s">
        <v>5752</v>
      </c>
      <c r="F1878" t="s">
        <v>5753</v>
      </c>
      <c r="G1878" t="s">
        <v>5754</v>
      </c>
      <c r="H1878" t="s">
        <v>155</v>
      </c>
      <c r="I1878">
        <v>2020</v>
      </c>
      <c r="J1878" s="1">
        <v>43991</v>
      </c>
      <c r="M1878" t="s">
        <v>5755</v>
      </c>
    </row>
    <row r="1879" spans="1:13" hidden="1" x14ac:dyDescent="0.6">
      <c r="B1879">
        <v>1</v>
      </c>
      <c r="C1879">
        <v>32317472</v>
      </c>
      <c r="D1879" t="s">
        <v>5880</v>
      </c>
      <c r="E1879" t="s">
        <v>5881</v>
      </c>
      <c r="F1879" t="s">
        <v>5882</v>
      </c>
      <c r="G1879" t="s">
        <v>5883</v>
      </c>
      <c r="H1879" t="s">
        <v>800</v>
      </c>
      <c r="I1879">
        <v>2020</v>
      </c>
      <c r="J1879" s="1">
        <v>43944</v>
      </c>
      <c r="K1879" t="s">
        <v>5884</v>
      </c>
      <c r="M1879" t="s">
        <v>5885</v>
      </c>
    </row>
    <row r="1880" spans="1:13" hidden="1" x14ac:dyDescent="0.6">
      <c r="B1880">
        <v>1</v>
      </c>
      <c r="C1880">
        <v>31558491</v>
      </c>
      <c r="D1880" t="s">
        <v>5895</v>
      </c>
      <c r="E1880" t="s">
        <v>5896</v>
      </c>
      <c r="F1880" t="s">
        <v>5897</v>
      </c>
      <c r="G1880" t="s">
        <v>5898</v>
      </c>
      <c r="H1880" t="s">
        <v>171</v>
      </c>
      <c r="I1880">
        <v>2020</v>
      </c>
      <c r="J1880" s="1">
        <v>43736</v>
      </c>
      <c r="M1880" t="s">
        <v>5899</v>
      </c>
    </row>
    <row r="1881" spans="1:13" hidden="1" x14ac:dyDescent="0.6">
      <c r="B1881">
        <v>1</v>
      </c>
      <c r="C1881">
        <v>31895093</v>
      </c>
      <c r="D1881" t="s">
        <v>5900</v>
      </c>
      <c r="E1881" t="s">
        <v>5901</v>
      </c>
      <c r="F1881" t="s">
        <v>5902</v>
      </c>
      <c r="G1881" t="s">
        <v>5903</v>
      </c>
      <c r="H1881" t="s">
        <v>310</v>
      </c>
      <c r="I1881">
        <v>2020</v>
      </c>
      <c r="J1881" s="1">
        <v>43833</v>
      </c>
      <c r="M1881" t="s">
        <v>5904</v>
      </c>
    </row>
    <row r="1882" spans="1:13" hidden="1" x14ac:dyDescent="0.6">
      <c r="B1882">
        <v>1</v>
      </c>
      <c r="C1882">
        <v>32818087</v>
      </c>
      <c r="D1882" t="s">
        <v>5911</v>
      </c>
      <c r="E1882" t="s">
        <v>5912</v>
      </c>
      <c r="F1882" t="s">
        <v>5913</v>
      </c>
      <c r="G1882" t="s">
        <v>5914</v>
      </c>
      <c r="H1882" t="s">
        <v>5915</v>
      </c>
      <c r="I1882">
        <v>2020</v>
      </c>
      <c r="J1882" s="1">
        <v>44064</v>
      </c>
      <c r="K1882" t="s">
        <v>5916</v>
      </c>
      <c r="M1882" t="s">
        <v>5917</v>
      </c>
    </row>
    <row r="1883" spans="1:13" hidden="1" x14ac:dyDescent="0.6">
      <c r="B1883">
        <v>1</v>
      </c>
      <c r="C1883">
        <v>32444545</v>
      </c>
      <c r="D1883" t="s">
        <v>5985</v>
      </c>
      <c r="E1883" t="s">
        <v>5986</v>
      </c>
      <c r="F1883" t="s">
        <v>5987</v>
      </c>
      <c r="G1883" t="s">
        <v>5988</v>
      </c>
      <c r="H1883" t="s">
        <v>5983</v>
      </c>
      <c r="I1883">
        <v>2020</v>
      </c>
      <c r="J1883" s="1">
        <v>43975</v>
      </c>
      <c r="M1883" t="s">
        <v>5989</v>
      </c>
    </row>
    <row r="1884" spans="1:13" hidden="1" x14ac:dyDescent="0.6">
      <c r="B1884">
        <v>1</v>
      </c>
      <c r="C1884">
        <v>31595025</v>
      </c>
      <c r="D1884" t="s">
        <v>6237</v>
      </c>
      <c r="E1884" t="s">
        <v>6238</v>
      </c>
      <c r="F1884" t="s">
        <v>6239</v>
      </c>
      <c r="G1884" t="s">
        <v>6240</v>
      </c>
      <c r="H1884" t="s">
        <v>6241</v>
      </c>
      <c r="I1884">
        <v>2020</v>
      </c>
      <c r="J1884" s="1">
        <v>43748</v>
      </c>
      <c r="K1884" t="s">
        <v>6242</v>
      </c>
      <c r="L1884" t="s">
        <v>6243</v>
      </c>
      <c r="M1884" t="s">
        <v>6244</v>
      </c>
    </row>
    <row r="1885" spans="1:13" hidden="1" x14ac:dyDescent="0.6">
      <c r="A1885" t="s">
        <v>6297</v>
      </c>
      <c r="B1885" t="s">
        <v>13257</v>
      </c>
      <c r="C1885">
        <v>32179798</v>
      </c>
      <c r="D1885" t="s">
        <v>6298</v>
      </c>
      <c r="E1885" t="s">
        <v>6299</v>
      </c>
      <c r="F1885" t="s">
        <v>6300</v>
      </c>
      <c r="G1885" t="s">
        <v>6301</v>
      </c>
      <c r="H1885" t="s">
        <v>5359</v>
      </c>
      <c r="I1885">
        <v>2020</v>
      </c>
      <c r="J1885" s="1">
        <v>43908</v>
      </c>
      <c r="K1885" t="s">
        <v>6302</v>
      </c>
      <c r="M1885" t="s">
        <v>6303</v>
      </c>
    </row>
    <row r="1886" spans="1:13" hidden="1" x14ac:dyDescent="0.6">
      <c r="A1886" t="s">
        <v>13274</v>
      </c>
      <c r="B1886">
        <v>2</v>
      </c>
      <c r="C1886">
        <v>32357183</v>
      </c>
      <c r="D1886" t="s">
        <v>6423</v>
      </c>
      <c r="E1886" t="s">
        <v>6424</v>
      </c>
      <c r="F1886" t="s">
        <v>6425</v>
      </c>
      <c r="G1886" t="s">
        <v>6426</v>
      </c>
      <c r="H1886" t="s">
        <v>3828</v>
      </c>
      <c r="I1886">
        <v>2020</v>
      </c>
      <c r="J1886" s="1">
        <v>43953</v>
      </c>
      <c r="K1886" t="s">
        <v>6427</v>
      </c>
      <c r="M1886" t="s">
        <v>6428</v>
      </c>
    </row>
    <row r="1887" spans="1:13" hidden="1" x14ac:dyDescent="0.6">
      <c r="B1887">
        <v>1</v>
      </c>
      <c r="C1887">
        <v>32030919</v>
      </c>
      <c r="D1887" t="s">
        <v>6455</v>
      </c>
      <c r="E1887" t="s">
        <v>6456</v>
      </c>
      <c r="F1887" t="s">
        <v>6457</v>
      </c>
      <c r="G1887" t="s">
        <v>6458</v>
      </c>
      <c r="H1887" t="s">
        <v>810</v>
      </c>
      <c r="I1887">
        <v>2020</v>
      </c>
      <c r="J1887" s="1">
        <v>43869</v>
      </c>
      <c r="K1887" t="s">
        <v>6459</v>
      </c>
      <c r="M1887" t="s">
        <v>6460</v>
      </c>
    </row>
    <row r="1888" spans="1:13" hidden="1" x14ac:dyDescent="0.6">
      <c r="B1888">
        <v>1</v>
      </c>
      <c r="C1888">
        <v>33154042</v>
      </c>
      <c r="D1888" t="s">
        <v>6484</v>
      </c>
      <c r="E1888" t="s">
        <v>6485</v>
      </c>
      <c r="F1888" t="s">
        <v>6486</v>
      </c>
      <c r="G1888" t="s">
        <v>6487</v>
      </c>
      <c r="H1888" t="s">
        <v>6488</v>
      </c>
      <c r="I1888">
        <v>2020</v>
      </c>
      <c r="J1888" s="1">
        <v>44141</v>
      </c>
      <c r="K1888" t="s">
        <v>6489</v>
      </c>
      <c r="M1888" t="s">
        <v>6490</v>
      </c>
    </row>
    <row r="1889" spans="1:13" hidden="1" x14ac:dyDescent="0.6">
      <c r="B1889" t="s">
        <v>5272</v>
      </c>
      <c r="C1889">
        <v>31996565</v>
      </c>
      <c r="D1889" t="s">
        <v>6566</v>
      </c>
      <c r="E1889" t="s">
        <v>6567</v>
      </c>
      <c r="F1889" t="s">
        <v>6568</v>
      </c>
      <c r="G1889" t="s">
        <v>6569</v>
      </c>
      <c r="H1889" t="s">
        <v>5407</v>
      </c>
      <c r="I1889">
        <v>2020</v>
      </c>
      <c r="J1889" s="1">
        <v>43861</v>
      </c>
      <c r="M1889" t="s">
        <v>6570</v>
      </c>
    </row>
    <row r="1890" spans="1:13" x14ac:dyDescent="0.6">
      <c r="A1890" t="s">
        <v>6633</v>
      </c>
      <c r="B1890">
        <v>4</v>
      </c>
      <c r="C1890" s="2">
        <v>31606441</v>
      </c>
      <c r="D1890" t="s">
        <v>6634</v>
      </c>
      <c r="E1890" t="s">
        <v>6635</v>
      </c>
      <c r="F1890" t="s">
        <v>6636</v>
      </c>
      <c r="G1890" t="s">
        <v>6115</v>
      </c>
      <c r="H1890" t="s">
        <v>39</v>
      </c>
      <c r="I1890">
        <v>2020</v>
      </c>
      <c r="J1890" s="1">
        <v>43752</v>
      </c>
      <c r="M1890" t="s">
        <v>6637</v>
      </c>
    </row>
    <row r="1891" spans="1:13" hidden="1" x14ac:dyDescent="0.6">
      <c r="B1891">
        <v>2</v>
      </c>
      <c r="C1891">
        <v>31654492</v>
      </c>
      <c r="D1891" t="s">
        <v>6684</v>
      </c>
      <c r="E1891" t="s">
        <v>6685</v>
      </c>
      <c r="F1891" t="s">
        <v>6686</v>
      </c>
      <c r="G1891" t="s">
        <v>6687</v>
      </c>
      <c r="H1891" t="s">
        <v>83</v>
      </c>
      <c r="I1891">
        <v>2020</v>
      </c>
      <c r="J1891" s="1">
        <v>43765</v>
      </c>
      <c r="M1891" t="s">
        <v>6688</v>
      </c>
    </row>
    <row r="1892" spans="1:13" hidden="1" x14ac:dyDescent="0.6">
      <c r="A1892" t="s">
        <v>13277</v>
      </c>
      <c r="B1892" t="s">
        <v>13279</v>
      </c>
      <c r="C1892">
        <v>31161727</v>
      </c>
      <c r="D1892" t="s">
        <v>6699</v>
      </c>
      <c r="E1892" t="s">
        <v>6700</v>
      </c>
      <c r="F1892" t="s">
        <v>6701</v>
      </c>
      <c r="G1892" t="s">
        <v>6702</v>
      </c>
      <c r="H1892" t="s">
        <v>6703</v>
      </c>
      <c r="I1892">
        <v>2020</v>
      </c>
      <c r="J1892" s="1">
        <v>43621</v>
      </c>
      <c r="M1892" t="s">
        <v>6704</v>
      </c>
    </row>
    <row r="1893" spans="1:13" hidden="1" x14ac:dyDescent="0.6">
      <c r="B1893">
        <v>1</v>
      </c>
      <c r="C1893">
        <v>32142129</v>
      </c>
      <c r="D1893" t="s">
        <v>6766</v>
      </c>
      <c r="E1893" t="s">
        <v>6767</v>
      </c>
      <c r="F1893" t="s">
        <v>6768</v>
      </c>
      <c r="G1893" t="s">
        <v>6115</v>
      </c>
      <c r="H1893" t="s">
        <v>6769</v>
      </c>
      <c r="I1893">
        <v>2020</v>
      </c>
      <c r="J1893" s="1">
        <v>43897</v>
      </c>
      <c r="K1893" t="s">
        <v>6770</v>
      </c>
      <c r="M1893" t="s">
        <v>6771</v>
      </c>
    </row>
    <row r="1894" spans="1:13" hidden="1" x14ac:dyDescent="0.6">
      <c r="B1894">
        <v>2</v>
      </c>
      <c r="C1894">
        <v>32200810</v>
      </c>
      <c r="D1894" t="s">
        <v>6776</v>
      </c>
      <c r="E1894" t="s">
        <v>6777</v>
      </c>
      <c r="F1894" t="s">
        <v>6778</v>
      </c>
      <c r="G1894" t="s">
        <v>1110</v>
      </c>
      <c r="H1894" t="s">
        <v>77</v>
      </c>
      <c r="I1894">
        <v>2020</v>
      </c>
      <c r="J1894" s="1">
        <v>43914</v>
      </c>
      <c r="K1894" t="s">
        <v>6779</v>
      </c>
      <c r="L1894" t="s">
        <v>6780</v>
      </c>
      <c r="M1894" t="s">
        <v>6781</v>
      </c>
    </row>
    <row r="1895" spans="1:13" hidden="1" x14ac:dyDescent="0.6">
      <c r="B1895">
        <v>1</v>
      </c>
      <c r="C1895">
        <v>32888091</v>
      </c>
      <c r="D1895" t="s">
        <v>6792</v>
      </c>
      <c r="E1895" t="s">
        <v>6793</v>
      </c>
      <c r="F1895" t="s">
        <v>6794</v>
      </c>
      <c r="G1895" t="s">
        <v>6795</v>
      </c>
      <c r="H1895" t="s">
        <v>1105</v>
      </c>
      <c r="I1895">
        <v>2020</v>
      </c>
      <c r="J1895" s="1">
        <v>44079</v>
      </c>
      <c r="M1895" t="s">
        <v>6796</v>
      </c>
    </row>
    <row r="1896" spans="1:13" hidden="1" x14ac:dyDescent="0.6">
      <c r="B1896" t="s">
        <v>5291</v>
      </c>
      <c r="C1896">
        <v>31810976</v>
      </c>
      <c r="D1896" t="s">
        <v>6802</v>
      </c>
      <c r="E1896" t="s">
        <v>6803</v>
      </c>
      <c r="F1896" t="s">
        <v>6804</v>
      </c>
      <c r="G1896" t="s">
        <v>6805</v>
      </c>
      <c r="H1896" t="s">
        <v>171</v>
      </c>
      <c r="I1896">
        <v>2020</v>
      </c>
      <c r="J1896" s="1">
        <v>43807</v>
      </c>
      <c r="K1896" t="s">
        <v>6806</v>
      </c>
      <c r="L1896" t="s">
        <v>6807</v>
      </c>
      <c r="M1896" t="s">
        <v>6808</v>
      </c>
    </row>
    <row r="1897" spans="1:13" hidden="1" x14ac:dyDescent="0.6">
      <c r="B1897">
        <v>1</v>
      </c>
      <c r="C1897">
        <v>32343707</v>
      </c>
      <c r="D1897" t="s">
        <v>6809</v>
      </c>
      <c r="E1897" t="s">
        <v>6810</v>
      </c>
      <c r="F1897" t="s">
        <v>6811</v>
      </c>
      <c r="G1897" t="s">
        <v>6812</v>
      </c>
      <c r="H1897" t="s">
        <v>3828</v>
      </c>
      <c r="I1897">
        <v>2020</v>
      </c>
      <c r="J1897" s="1">
        <v>43950</v>
      </c>
      <c r="K1897" t="s">
        <v>6813</v>
      </c>
      <c r="M1897" t="s">
        <v>6814</v>
      </c>
    </row>
    <row r="1898" spans="1:13" hidden="1" x14ac:dyDescent="0.6">
      <c r="B1898">
        <v>1</v>
      </c>
      <c r="C1898">
        <v>32371126</v>
      </c>
      <c r="D1898" t="s">
        <v>6815</v>
      </c>
      <c r="E1898" t="s">
        <v>6816</v>
      </c>
      <c r="F1898" t="s">
        <v>6817</v>
      </c>
      <c r="G1898" t="s">
        <v>100</v>
      </c>
      <c r="H1898" t="s">
        <v>5468</v>
      </c>
      <c r="I1898">
        <v>2020</v>
      </c>
      <c r="J1898" s="1">
        <v>43958</v>
      </c>
      <c r="M1898" t="s">
        <v>6818</v>
      </c>
    </row>
    <row r="1899" spans="1:13" hidden="1" x14ac:dyDescent="0.6">
      <c r="A1899" t="s">
        <v>11342</v>
      </c>
      <c r="B1899" t="s">
        <v>13257</v>
      </c>
      <c r="C1899">
        <v>33442496</v>
      </c>
      <c r="D1899" t="s">
        <v>6871</v>
      </c>
      <c r="E1899" t="s">
        <v>6872</v>
      </c>
      <c r="F1899" t="s">
        <v>6873</v>
      </c>
      <c r="G1899" t="s">
        <v>6874</v>
      </c>
      <c r="H1899" t="s">
        <v>5915</v>
      </c>
      <c r="I1899">
        <v>2020</v>
      </c>
      <c r="J1899" s="1">
        <v>44210</v>
      </c>
      <c r="K1899" t="s">
        <v>6875</v>
      </c>
      <c r="M1899" t="s">
        <v>6876</v>
      </c>
    </row>
    <row r="1900" spans="1:13" hidden="1" x14ac:dyDescent="0.6">
      <c r="B1900" t="s">
        <v>5272</v>
      </c>
      <c r="C1900">
        <v>31843790</v>
      </c>
      <c r="D1900" t="s">
        <v>7027</v>
      </c>
      <c r="E1900" t="s">
        <v>7028</v>
      </c>
      <c r="F1900" t="s">
        <v>7029</v>
      </c>
      <c r="G1900" t="s">
        <v>7030</v>
      </c>
      <c r="H1900" t="s">
        <v>171</v>
      </c>
      <c r="I1900">
        <v>2020</v>
      </c>
      <c r="J1900" s="1">
        <v>43817</v>
      </c>
      <c r="M1900" t="s">
        <v>7031</v>
      </c>
    </row>
    <row r="1901" spans="1:13" hidden="1" x14ac:dyDescent="0.6">
      <c r="B1901">
        <v>1</v>
      </c>
      <c r="C1901">
        <v>32191267</v>
      </c>
      <c r="D1901" t="s">
        <v>7059</v>
      </c>
      <c r="E1901" t="s">
        <v>7060</v>
      </c>
      <c r="F1901" t="s">
        <v>7061</v>
      </c>
      <c r="G1901" t="s">
        <v>7062</v>
      </c>
      <c r="H1901" t="s">
        <v>5256</v>
      </c>
      <c r="I1901">
        <v>2020</v>
      </c>
      <c r="J1901" s="1">
        <v>43910</v>
      </c>
      <c r="K1901" t="s">
        <v>7063</v>
      </c>
      <c r="M1901" t="s">
        <v>7064</v>
      </c>
    </row>
    <row r="1902" spans="1:13" hidden="1" x14ac:dyDescent="0.6">
      <c r="B1902" t="s">
        <v>5278</v>
      </c>
      <c r="C1902">
        <v>33293303</v>
      </c>
      <c r="D1902" t="s">
        <v>7154</v>
      </c>
      <c r="E1902" t="s">
        <v>7155</v>
      </c>
      <c r="F1902" t="s">
        <v>7156</v>
      </c>
      <c r="G1902" t="s">
        <v>5556</v>
      </c>
      <c r="H1902" t="s">
        <v>6488</v>
      </c>
      <c r="I1902">
        <v>2020</v>
      </c>
      <c r="J1902" s="1">
        <v>44174</v>
      </c>
      <c r="K1902" t="s">
        <v>7157</v>
      </c>
      <c r="M1902" t="s">
        <v>7158</v>
      </c>
    </row>
    <row r="1903" spans="1:13" hidden="1" x14ac:dyDescent="0.6">
      <c r="B1903">
        <v>1</v>
      </c>
      <c r="C1903">
        <v>32200840</v>
      </c>
      <c r="D1903" t="s">
        <v>7164</v>
      </c>
      <c r="E1903" t="s">
        <v>7165</v>
      </c>
      <c r="F1903" t="s">
        <v>7166</v>
      </c>
      <c r="G1903" t="s">
        <v>672</v>
      </c>
      <c r="H1903" t="s">
        <v>77</v>
      </c>
      <c r="I1903">
        <v>2020</v>
      </c>
      <c r="J1903" s="1">
        <v>43914</v>
      </c>
      <c r="M1903" t="s">
        <v>7167</v>
      </c>
    </row>
    <row r="1904" spans="1:13" hidden="1" x14ac:dyDescent="0.6">
      <c r="B1904">
        <v>1</v>
      </c>
      <c r="C1904">
        <v>32895258</v>
      </c>
      <c r="D1904" t="s">
        <v>7224</v>
      </c>
      <c r="E1904" t="s">
        <v>7225</v>
      </c>
      <c r="F1904" t="s">
        <v>7226</v>
      </c>
      <c r="G1904" t="s">
        <v>5556</v>
      </c>
      <c r="H1904" t="s">
        <v>6488</v>
      </c>
      <c r="I1904">
        <v>2020</v>
      </c>
      <c r="J1904" s="1">
        <v>44082</v>
      </c>
      <c r="K1904" t="s">
        <v>7227</v>
      </c>
      <c r="M1904" t="s">
        <v>7228</v>
      </c>
    </row>
    <row r="1905" spans="1:13" hidden="1" x14ac:dyDescent="0.6">
      <c r="B1905">
        <v>1</v>
      </c>
      <c r="C1905">
        <v>32310706</v>
      </c>
      <c r="D1905" t="s">
        <v>7256</v>
      </c>
      <c r="E1905" t="s">
        <v>7257</v>
      </c>
      <c r="F1905" t="s">
        <v>7258</v>
      </c>
      <c r="G1905" t="s">
        <v>7259</v>
      </c>
      <c r="H1905" t="s">
        <v>155</v>
      </c>
      <c r="I1905">
        <v>2020</v>
      </c>
      <c r="J1905" s="1">
        <v>43942</v>
      </c>
      <c r="M1905" t="s">
        <v>7260</v>
      </c>
    </row>
    <row r="1906" spans="1:13" hidden="1" x14ac:dyDescent="0.6">
      <c r="B1906">
        <v>1</v>
      </c>
      <c r="C1906">
        <v>32073543</v>
      </c>
      <c r="D1906" t="s">
        <v>7330</v>
      </c>
      <c r="E1906" t="s">
        <v>7331</v>
      </c>
      <c r="F1906" t="s">
        <v>7332</v>
      </c>
      <c r="G1906" t="s">
        <v>5326</v>
      </c>
      <c r="H1906" t="s">
        <v>310</v>
      </c>
      <c r="I1906">
        <v>2020</v>
      </c>
      <c r="J1906" s="1">
        <v>43881</v>
      </c>
      <c r="M1906" t="s">
        <v>7333</v>
      </c>
    </row>
    <row r="1907" spans="1:13" hidden="1" x14ac:dyDescent="0.6">
      <c r="B1907">
        <v>1</v>
      </c>
      <c r="C1907">
        <v>32144084</v>
      </c>
      <c r="D1907" t="s">
        <v>7430</v>
      </c>
      <c r="E1907" t="s">
        <v>7431</v>
      </c>
      <c r="F1907" t="s">
        <v>7432</v>
      </c>
      <c r="G1907" t="s">
        <v>672</v>
      </c>
      <c r="H1907" t="s">
        <v>5468</v>
      </c>
      <c r="I1907">
        <v>2020</v>
      </c>
      <c r="J1907" s="1">
        <v>43898</v>
      </c>
      <c r="M1907" t="s">
        <v>7433</v>
      </c>
    </row>
    <row r="1908" spans="1:13" x14ac:dyDescent="0.6">
      <c r="A1908" t="s">
        <v>7439</v>
      </c>
      <c r="B1908">
        <v>4</v>
      </c>
      <c r="C1908" s="2">
        <v>31960781</v>
      </c>
      <c r="D1908" t="s">
        <v>7440</v>
      </c>
      <c r="E1908" t="s">
        <v>7441</v>
      </c>
      <c r="F1908" t="s">
        <v>7442</v>
      </c>
      <c r="G1908" t="s">
        <v>7443</v>
      </c>
      <c r="H1908" t="s">
        <v>155</v>
      </c>
      <c r="I1908">
        <v>2020</v>
      </c>
      <c r="J1908" s="1">
        <v>43852</v>
      </c>
      <c r="M1908" t="s">
        <v>7444</v>
      </c>
    </row>
    <row r="1909" spans="1:13" hidden="1" x14ac:dyDescent="0.6">
      <c r="A1909" t="s">
        <v>13304</v>
      </c>
      <c r="B1909">
        <v>2</v>
      </c>
      <c r="C1909">
        <v>31995613</v>
      </c>
      <c r="D1909" t="s">
        <v>7472</v>
      </c>
      <c r="E1909" t="s">
        <v>7473</v>
      </c>
      <c r="F1909" t="s">
        <v>7474</v>
      </c>
      <c r="G1909" t="s">
        <v>7475</v>
      </c>
      <c r="H1909" t="s">
        <v>3828</v>
      </c>
      <c r="I1909">
        <v>2020</v>
      </c>
      <c r="J1909" s="1">
        <v>43860</v>
      </c>
      <c r="K1909" t="s">
        <v>7476</v>
      </c>
      <c r="M1909" t="s">
        <v>7477</v>
      </c>
    </row>
    <row r="1910" spans="1:13" hidden="1" x14ac:dyDescent="0.6">
      <c r="B1910">
        <v>1</v>
      </c>
      <c r="C1910">
        <v>31986513</v>
      </c>
      <c r="D1910" t="s">
        <v>7656</v>
      </c>
      <c r="E1910" t="s">
        <v>7657</v>
      </c>
      <c r="F1910" t="s">
        <v>7658</v>
      </c>
      <c r="G1910" t="s">
        <v>7659</v>
      </c>
      <c r="H1910" t="s">
        <v>1535</v>
      </c>
      <c r="I1910">
        <v>2020</v>
      </c>
      <c r="J1910" s="1">
        <v>43858</v>
      </c>
      <c r="M1910" t="s">
        <v>7660</v>
      </c>
    </row>
    <row r="1911" spans="1:13" hidden="1" x14ac:dyDescent="0.6">
      <c r="B1911">
        <v>1</v>
      </c>
      <c r="C1911">
        <v>32682441</v>
      </c>
      <c r="D1911" t="s">
        <v>7661</v>
      </c>
      <c r="E1911" t="s">
        <v>7662</v>
      </c>
      <c r="F1911" t="s">
        <v>7663</v>
      </c>
      <c r="G1911" t="s">
        <v>6023</v>
      </c>
      <c r="H1911" t="s">
        <v>7664</v>
      </c>
      <c r="I1911">
        <v>2020</v>
      </c>
      <c r="J1911" s="1">
        <v>44032</v>
      </c>
      <c r="K1911" t="s">
        <v>7665</v>
      </c>
      <c r="M1911" t="s">
        <v>7666</v>
      </c>
    </row>
    <row r="1912" spans="1:13" hidden="1" x14ac:dyDescent="0.6">
      <c r="B1912">
        <v>1</v>
      </c>
      <c r="C1912">
        <v>32415240</v>
      </c>
      <c r="D1912" t="s">
        <v>7698</v>
      </c>
      <c r="E1912" t="s">
        <v>7699</v>
      </c>
      <c r="F1912" t="s">
        <v>7700</v>
      </c>
      <c r="G1912" t="s">
        <v>7701</v>
      </c>
      <c r="H1912" t="s">
        <v>5359</v>
      </c>
      <c r="I1912">
        <v>2020</v>
      </c>
      <c r="J1912" s="1">
        <v>43968</v>
      </c>
      <c r="K1912" t="s">
        <v>7702</v>
      </c>
      <c r="M1912" t="s">
        <v>7703</v>
      </c>
    </row>
    <row r="1913" spans="1:13" hidden="1" x14ac:dyDescent="0.6">
      <c r="B1913">
        <v>1</v>
      </c>
      <c r="C1913">
        <v>31645037</v>
      </c>
      <c r="D1913" t="s">
        <v>7716</v>
      </c>
      <c r="E1913" t="s">
        <v>7717</v>
      </c>
      <c r="F1913" t="s">
        <v>7718</v>
      </c>
      <c r="G1913" t="s">
        <v>7719</v>
      </c>
      <c r="H1913" t="s">
        <v>580</v>
      </c>
      <c r="I1913">
        <v>2020</v>
      </c>
      <c r="J1913" s="1">
        <v>43762</v>
      </c>
      <c r="M1913" t="s">
        <v>7720</v>
      </c>
    </row>
    <row r="1914" spans="1:13" hidden="1" x14ac:dyDescent="0.6">
      <c r="B1914">
        <v>1</v>
      </c>
      <c r="C1914">
        <v>32677913</v>
      </c>
      <c r="D1914" t="s">
        <v>7721</v>
      </c>
      <c r="E1914" t="s">
        <v>7722</v>
      </c>
      <c r="F1914" t="s">
        <v>7723</v>
      </c>
      <c r="G1914" t="s">
        <v>7469</v>
      </c>
      <c r="H1914" t="s">
        <v>1704</v>
      </c>
      <c r="I1914">
        <v>2020</v>
      </c>
      <c r="J1914" s="1">
        <v>44030</v>
      </c>
      <c r="K1914" t="s">
        <v>7724</v>
      </c>
      <c r="M1914" t="s">
        <v>7725</v>
      </c>
    </row>
    <row r="1915" spans="1:13" hidden="1" x14ac:dyDescent="0.6">
      <c r="B1915">
        <v>1</v>
      </c>
      <c r="C1915">
        <v>33230253</v>
      </c>
      <c r="D1915" t="s">
        <v>7881</v>
      </c>
      <c r="E1915" t="s">
        <v>7882</v>
      </c>
      <c r="F1915" t="s">
        <v>7883</v>
      </c>
      <c r="G1915" t="s">
        <v>7884</v>
      </c>
      <c r="H1915" t="s">
        <v>5359</v>
      </c>
      <c r="I1915">
        <v>2020</v>
      </c>
      <c r="J1915" s="1">
        <v>44159</v>
      </c>
      <c r="K1915" t="s">
        <v>7885</v>
      </c>
      <c r="M1915" t="s">
        <v>7886</v>
      </c>
    </row>
    <row r="1916" spans="1:13" hidden="1" x14ac:dyDescent="0.6">
      <c r="B1916">
        <v>1</v>
      </c>
      <c r="C1916">
        <v>31661979</v>
      </c>
      <c r="D1916" t="s">
        <v>7975</v>
      </c>
      <c r="E1916" t="s">
        <v>7976</v>
      </c>
      <c r="F1916" t="s">
        <v>7977</v>
      </c>
      <c r="G1916" t="s">
        <v>7978</v>
      </c>
      <c r="H1916" t="s">
        <v>143</v>
      </c>
      <c r="I1916">
        <v>2020</v>
      </c>
      <c r="J1916" s="1">
        <v>43769</v>
      </c>
      <c r="M1916" t="s">
        <v>7979</v>
      </c>
    </row>
    <row r="1917" spans="1:13" hidden="1" x14ac:dyDescent="0.6">
      <c r="B1917">
        <v>1</v>
      </c>
      <c r="C1917">
        <v>31813321</v>
      </c>
      <c r="D1917" t="s">
        <v>8034</v>
      </c>
      <c r="E1917" t="s">
        <v>8035</v>
      </c>
      <c r="F1917" t="s">
        <v>8036</v>
      </c>
      <c r="G1917" t="s">
        <v>8037</v>
      </c>
      <c r="H1917" t="s">
        <v>155</v>
      </c>
      <c r="I1917">
        <v>2020</v>
      </c>
      <c r="J1917" s="1">
        <v>43809</v>
      </c>
      <c r="M1917" t="s">
        <v>8038</v>
      </c>
    </row>
    <row r="1918" spans="1:13" hidden="1" x14ac:dyDescent="0.6">
      <c r="B1918">
        <v>1</v>
      </c>
      <c r="C1918">
        <v>33369641</v>
      </c>
      <c r="D1918" t="s">
        <v>8107</v>
      </c>
      <c r="E1918" t="s">
        <v>8108</v>
      </c>
      <c r="F1918" t="s">
        <v>8109</v>
      </c>
      <c r="G1918" t="s">
        <v>130</v>
      </c>
      <c r="H1918" t="s">
        <v>228</v>
      </c>
      <c r="I1918">
        <v>2020</v>
      </c>
      <c r="J1918" s="1">
        <v>44193</v>
      </c>
      <c r="K1918" t="s">
        <v>8110</v>
      </c>
      <c r="M1918" t="s">
        <v>8111</v>
      </c>
    </row>
    <row r="1919" spans="1:13" hidden="1" x14ac:dyDescent="0.6">
      <c r="B1919" t="s">
        <v>5278</v>
      </c>
      <c r="C1919">
        <v>30914217</v>
      </c>
      <c r="D1919" t="s">
        <v>8145</v>
      </c>
      <c r="E1919" t="s">
        <v>8146</v>
      </c>
      <c r="F1919" t="s">
        <v>8147</v>
      </c>
      <c r="G1919" t="s">
        <v>5938</v>
      </c>
      <c r="H1919" t="s">
        <v>8148</v>
      </c>
      <c r="I1919">
        <v>2020</v>
      </c>
      <c r="J1919" s="1">
        <v>43552</v>
      </c>
      <c r="M1919" t="s">
        <v>8149</v>
      </c>
    </row>
    <row r="1920" spans="1:13" hidden="1" x14ac:dyDescent="0.6">
      <c r="B1920">
        <v>1</v>
      </c>
      <c r="C1920">
        <v>32085877</v>
      </c>
      <c r="D1920" t="s">
        <v>8184</v>
      </c>
      <c r="E1920" t="s">
        <v>8185</v>
      </c>
      <c r="F1920" t="s">
        <v>8186</v>
      </c>
      <c r="G1920" t="s">
        <v>8187</v>
      </c>
      <c r="H1920" t="s">
        <v>77</v>
      </c>
      <c r="I1920">
        <v>2020</v>
      </c>
      <c r="J1920" s="1">
        <v>43884</v>
      </c>
      <c r="M1920" t="s">
        <v>8188</v>
      </c>
    </row>
    <row r="1921" spans="1:13" hidden="1" x14ac:dyDescent="0.6">
      <c r="B1921">
        <v>1</v>
      </c>
      <c r="C1921">
        <v>32112667</v>
      </c>
      <c r="D1921" t="s">
        <v>8583</v>
      </c>
      <c r="E1921" t="s">
        <v>8584</v>
      </c>
      <c r="F1921" t="s">
        <v>8585</v>
      </c>
      <c r="G1921" t="s">
        <v>2733</v>
      </c>
      <c r="H1921" t="s">
        <v>386</v>
      </c>
      <c r="I1921">
        <v>2020</v>
      </c>
      <c r="J1921" s="1">
        <v>43891</v>
      </c>
      <c r="M1921" t="s">
        <v>8586</v>
      </c>
    </row>
    <row r="1922" spans="1:13" hidden="1" x14ac:dyDescent="0.6">
      <c r="B1922">
        <v>1</v>
      </c>
      <c r="C1922">
        <v>30664125</v>
      </c>
      <c r="D1922" t="s">
        <v>8632</v>
      </c>
      <c r="E1922" t="s">
        <v>8633</v>
      </c>
      <c r="F1922" t="s">
        <v>8634</v>
      </c>
      <c r="G1922" t="s">
        <v>8635</v>
      </c>
      <c r="H1922" t="s">
        <v>310</v>
      </c>
      <c r="I1922">
        <v>2020</v>
      </c>
      <c r="J1922" s="1">
        <v>43487</v>
      </c>
      <c r="K1922" t="s">
        <v>8636</v>
      </c>
      <c r="L1922" t="s">
        <v>8637</v>
      </c>
      <c r="M1922" t="s">
        <v>8638</v>
      </c>
    </row>
    <row r="1923" spans="1:13" hidden="1" x14ac:dyDescent="0.6">
      <c r="B1923">
        <v>1</v>
      </c>
      <c r="C1923">
        <v>32085858</v>
      </c>
      <c r="D1923" t="s">
        <v>8658</v>
      </c>
      <c r="E1923" t="s">
        <v>8659</v>
      </c>
      <c r="F1923" t="s">
        <v>8660</v>
      </c>
      <c r="G1923" t="s">
        <v>8661</v>
      </c>
      <c r="H1923" t="s">
        <v>1349</v>
      </c>
      <c r="I1923">
        <v>2020</v>
      </c>
      <c r="J1923" s="1">
        <v>43884</v>
      </c>
      <c r="M1923" t="s">
        <v>8662</v>
      </c>
    </row>
    <row r="1924" spans="1:13" hidden="1" x14ac:dyDescent="0.6">
      <c r="B1924">
        <v>1</v>
      </c>
      <c r="C1924">
        <v>32166942</v>
      </c>
      <c r="D1924" t="s">
        <v>8667</v>
      </c>
      <c r="E1924" t="s">
        <v>8668</v>
      </c>
      <c r="F1924" t="s">
        <v>8669</v>
      </c>
      <c r="G1924" t="s">
        <v>8670</v>
      </c>
      <c r="H1924" t="s">
        <v>8671</v>
      </c>
      <c r="I1924">
        <v>2020</v>
      </c>
      <c r="J1924" s="1">
        <v>43904</v>
      </c>
      <c r="K1924" t="s">
        <v>8672</v>
      </c>
      <c r="M1924" t="s">
        <v>8673</v>
      </c>
    </row>
    <row r="1925" spans="1:13" hidden="1" x14ac:dyDescent="0.6">
      <c r="B1925">
        <v>1</v>
      </c>
      <c r="C1925">
        <v>32951674</v>
      </c>
      <c r="D1925" t="s">
        <v>8707</v>
      </c>
      <c r="E1925" t="s">
        <v>8708</v>
      </c>
      <c r="F1925" t="s">
        <v>8709</v>
      </c>
      <c r="G1925" t="s">
        <v>8710</v>
      </c>
      <c r="H1925" t="s">
        <v>77</v>
      </c>
      <c r="I1925">
        <v>2020</v>
      </c>
      <c r="J1925" s="1">
        <v>44095</v>
      </c>
      <c r="K1925" t="s">
        <v>8711</v>
      </c>
      <c r="L1925" t="s">
        <v>8712</v>
      </c>
      <c r="M1925" t="s">
        <v>8713</v>
      </c>
    </row>
    <row r="1926" spans="1:13" hidden="1" x14ac:dyDescent="0.6">
      <c r="B1926">
        <v>2</v>
      </c>
      <c r="C1926">
        <v>32344073</v>
      </c>
      <c r="D1926" t="s">
        <v>8714</v>
      </c>
      <c r="E1926" t="s">
        <v>8715</v>
      </c>
      <c r="F1926" t="s">
        <v>8716</v>
      </c>
      <c r="G1926" t="s">
        <v>6013</v>
      </c>
      <c r="H1926" t="s">
        <v>77</v>
      </c>
      <c r="I1926">
        <v>2020</v>
      </c>
      <c r="J1926" s="1">
        <v>43950</v>
      </c>
      <c r="M1926" t="s">
        <v>8717</v>
      </c>
    </row>
    <row r="1927" spans="1:13" hidden="1" x14ac:dyDescent="0.6">
      <c r="B1927" t="s">
        <v>5278</v>
      </c>
      <c r="C1927">
        <v>32948557</v>
      </c>
      <c r="D1927" t="s">
        <v>8734</v>
      </c>
      <c r="E1927" t="s">
        <v>8735</v>
      </c>
      <c r="F1927" t="s">
        <v>8736</v>
      </c>
      <c r="G1927" t="s">
        <v>8737</v>
      </c>
      <c r="H1927" t="s">
        <v>6488</v>
      </c>
      <c r="I1927">
        <v>2020</v>
      </c>
      <c r="J1927" s="1">
        <v>44093</v>
      </c>
      <c r="K1927" t="s">
        <v>8738</v>
      </c>
      <c r="M1927" t="s">
        <v>8739</v>
      </c>
    </row>
    <row r="1928" spans="1:13" hidden="1" x14ac:dyDescent="0.6">
      <c r="B1928">
        <v>1</v>
      </c>
      <c r="C1928">
        <v>32271358</v>
      </c>
      <c r="D1928" t="s">
        <v>8771</v>
      </c>
      <c r="E1928" t="s">
        <v>8772</v>
      </c>
      <c r="F1928" t="s">
        <v>8773</v>
      </c>
      <c r="G1928" t="s">
        <v>8774</v>
      </c>
      <c r="H1928" t="s">
        <v>5256</v>
      </c>
      <c r="I1928">
        <v>2020</v>
      </c>
      <c r="J1928" s="1">
        <v>43931</v>
      </c>
      <c r="K1928" t="s">
        <v>8775</v>
      </c>
      <c r="M1928" t="s">
        <v>8776</v>
      </c>
    </row>
    <row r="1929" spans="1:13" hidden="1" x14ac:dyDescent="0.6">
      <c r="B1929">
        <v>1</v>
      </c>
      <c r="C1929">
        <v>31718842</v>
      </c>
      <c r="D1929" t="s">
        <v>8906</v>
      </c>
      <c r="E1929" t="s">
        <v>8907</v>
      </c>
      <c r="F1929" t="s">
        <v>8908</v>
      </c>
      <c r="G1929" t="s">
        <v>8909</v>
      </c>
      <c r="H1929" t="s">
        <v>77</v>
      </c>
      <c r="I1929">
        <v>2020</v>
      </c>
      <c r="J1929" s="1">
        <v>43783</v>
      </c>
      <c r="M1929" t="s">
        <v>8910</v>
      </c>
    </row>
    <row r="1930" spans="1:13" hidden="1" x14ac:dyDescent="0.6">
      <c r="B1930">
        <v>1</v>
      </c>
      <c r="C1930">
        <v>32780863</v>
      </c>
      <c r="D1930" t="s">
        <v>8934</v>
      </c>
      <c r="E1930" t="s">
        <v>8935</v>
      </c>
      <c r="F1930" t="s">
        <v>8936</v>
      </c>
      <c r="G1930" t="s">
        <v>8937</v>
      </c>
      <c r="H1930" t="s">
        <v>228</v>
      </c>
      <c r="I1930">
        <v>2020</v>
      </c>
      <c r="J1930" s="1">
        <v>44055</v>
      </c>
      <c r="K1930" t="s">
        <v>8938</v>
      </c>
      <c r="M1930" t="s">
        <v>8939</v>
      </c>
    </row>
    <row r="1931" spans="1:13" hidden="1" x14ac:dyDescent="0.6">
      <c r="B1931">
        <v>1</v>
      </c>
      <c r="C1931">
        <v>31201561</v>
      </c>
      <c r="D1931" t="s">
        <v>9040</v>
      </c>
      <c r="E1931" t="s">
        <v>9041</v>
      </c>
      <c r="F1931" t="s">
        <v>9042</v>
      </c>
      <c r="G1931" t="s">
        <v>9043</v>
      </c>
      <c r="H1931" t="s">
        <v>126</v>
      </c>
      <c r="I1931">
        <v>2020</v>
      </c>
      <c r="J1931" s="1">
        <v>43632</v>
      </c>
      <c r="M1931" t="s">
        <v>9044</v>
      </c>
    </row>
    <row r="1932" spans="1:13" hidden="1" x14ac:dyDescent="0.6">
      <c r="A1932" t="s">
        <v>13280</v>
      </c>
      <c r="B1932" t="s">
        <v>13797</v>
      </c>
      <c r="C1932">
        <v>31712068</v>
      </c>
      <c r="D1932" t="s">
        <v>9070</v>
      </c>
      <c r="E1932" t="s">
        <v>9071</v>
      </c>
      <c r="F1932" t="s">
        <v>9072</v>
      </c>
      <c r="G1932" t="s">
        <v>5607</v>
      </c>
      <c r="H1932" t="s">
        <v>39</v>
      </c>
      <c r="I1932">
        <v>2020</v>
      </c>
      <c r="J1932" s="1">
        <v>43782</v>
      </c>
      <c r="M1932" t="s">
        <v>9073</v>
      </c>
    </row>
    <row r="1933" spans="1:13" hidden="1" x14ac:dyDescent="0.6">
      <c r="B1933">
        <v>1</v>
      </c>
      <c r="C1933">
        <v>30550531</v>
      </c>
      <c r="D1933" t="s">
        <v>9085</v>
      </c>
      <c r="E1933" t="s">
        <v>9086</v>
      </c>
      <c r="F1933" t="s">
        <v>9087</v>
      </c>
      <c r="G1933" t="s">
        <v>6319</v>
      </c>
      <c r="H1933" t="s">
        <v>310</v>
      </c>
      <c r="I1933">
        <v>2020</v>
      </c>
      <c r="J1933" s="1">
        <v>43449</v>
      </c>
      <c r="M1933" t="s">
        <v>9088</v>
      </c>
    </row>
    <row r="1934" spans="1:13" hidden="1" x14ac:dyDescent="0.6">
      <c r="B1934">
        <v>2</v>
      </c>
      <c r="C1934">
        <v>33270725</v>
      </c>
      <c r="D1934" t="s">
        <v>9278</v>
      </c>
      <c r="E1934" t="s">
        <v>9279</v>
      </c>
      <c r="F1934" t="s">
        <v>9280</v>
      </c>
      <c r="G1934" t="s">
        <v>9281</v>
      </c>
      <c r="H1934" t="s">
        <v>3828</v>
      </c>
      <c r="I1934">
        <v>2020</v>
      </c>
      <c r="J1934" s="1">
        <v>44168</v>
      </c>
      <c r="K1934" t="s">
        <v>9282</v>
      </c>
      <c r="M1934" t="s">
        <v>9283</v>
      </c>
    </row>
    <row r="1935" spans="1:13" hidden="1" x14ac:dyDescent="0.6">
      <c r="B1935">
        <v>2</v>
      </c>
      <c r="C1935">
        <v>31972795</v>
      </c>
      <c r="D1935" t="s">
        <v>9338</v>
      </c>
      <c r="E1935" t="s">
        <v>9339</v>
      </c>
      <c r="F1935" t="s">
        <v>9340</v>
      </c>
      <c r="G1935" t="s">
        <v>6725</v>
      </c>
      <c r="H1935" t="s">
        <v>310</v>
      </c>
      <c r="I1935">
        <v>2020</v>
      </c>
      <c r="J1935" s="1">
        <v>43854</v>
      </c>
      <c r="M1935" t="s">
        <v>9341</v>
      </c>
    </row>
    <row r="1936" spans="1:13" hidden="1" x14ac:dyDescent="0.6">
      <c r="B1936">
        <v>2</v>
      </c>
      <c r="C1936">
        <v>32188679</v>
      </c>
      <c r="D1936" t="s">
        <v>9377</v>
      </c>
      <c r="E1936" t="s">
        <v>9378</v>
      </c>
      <c r="F1936" t="s">
        <v>9379</v>
      </c>
      <c r="G1936" t="s">
        <v>6018</v>
      </c>
      <c r="H1936" t="s">
        <v>171</v>
      </c>
      <c r="I1936">
        <v>2020</v>
      </c>
      <c r="J1936" s="1">
        <v>43910</v>
      </c>
      <c r="M1936" t="s">
        <v>9380</v>
      </c>
    </row>
    <row r="1937" spans="1:13" hidden="1" x14ac:dyDescent="0.6">
      <c r="A1937" t="s">
        <v>9420</v>
      </c>
      <c r="B1937" t="s">
        <v>13257</v>
      </c>
      <c r="C1937" s="2">
        <v>32181798</v>
      </c>
      <c r="D1937" t="s">
        <v>9421</v>
      </c>
      <c r="E1937" t="s">
        <v>9422</v>
      </c>
      <c r="F1937" t="s">
        <v>9423</v>
      </c>
      <c r="G1937" t="s">
        <v>6272</v>
      </c>
      <c r="H1937" t="s">
        <v>228</v>
      </c>
      <c r="I1937">
        <v>2020</v>
      </c>
      <c r="J1937" s="1">
        <v>43908</v>
      </c>
      <c r="K1937" t="s">
        <v>9424</v>
      </c>
      <c r="M1937" t="s">
        <v>9425</v>
      </c>
    </row>
    <row r="1938" spans="1:13" hidden="1" x14ac:dyDescent="0.6">
      <c r="B1938">
        <v>1</v>
      </c>
      <c r="C1938">
        <v>31899035</v>
      </c>
      <c r="D1938" t="s">
        <v>9437</v>
      </c>
      <c r="E1938" t="s">
        <v>9438</v>
      </c>
      <c r="F1938" t="s">
        <v>9439</v>
      </c>
      <c r="G1938" t="s">
        <v>9440</v>
      </c>
      <c r="H1938" t="s">
        <v>77</v>
      </c>
      <c r="I1938">
        <v>2020</v>
      </c>
      <c r="J1938" s="1">
        <v>43834</v>
      </c>
      <c r="K1938" t="s">
        <v>9441</v>
      </c>
      <c r="L1938" t="s">
        <v>9442</v>
      </c>
      <c r="M1938" t="s">
        <v>9443</v>
      </c>
    </row>
    <row r="1939" spans="1:13" hidden="1" x14ac:dyDescent="0.6">
      <c r="B1939">
        <v>2</v>
      </c>
      <c r="C1939">
        <v>32060040</v>
      </c>
      <c r="D1939" t="s">
        <v>9450</v>
      </c>
      <c r="E1939" t="s">
        <v>9451</v>
      </c>
      <c r="F1939" t="s">
        <v>9452</v>
      </c>
      <c r="G1939" t="s">
        <v>8635</v>
      </c>
      <c r="H1939" t="s">
        <v>171</v>
      </c>
      <c r="I1939">
        <v>2020</v>
      </c>
      <c r="J1939" s="1">
        <v>43877</v>
      </c>
      <c r="K1939" t="s">
        <v>9453</v>
      </c>
      <c r="L1939" t="s">
        <v>9454</v>
      </c>
      <c r="M1939" t="s">
        <v>9455</v>
      </c>
    </row>
    <row r="1940" spans="1:13" hidden="1" x14ac:dyDescent="0.6">
      <c r="B1940" t="s">
        <v>9521</v>
      </c>
      <c r="C1940">
        <v>33119047</v>
      </c>
      <c r="D1940" t="s">
        <v>9522</v>
      </c>
      <c r="E1940" t="s">
        <v>9523</v>
      </c>
      <c r="F1940" t="s">
        <v>9524</v>
      </c>
      <c r="G1940" t="s">
        <v>1010</v>
      </c>
      <c r="H1940" t="s">
        <v>5256</v>
      </c>
      <c r="I1940">
        <v>2020</v>
      </c>
      <c r="J1940" s="1">
        <v>44133</v>
      </c>
      <c r="K1940" t="s">
        <v>9525</v>
      </c>
      <c r="M1940" t="s">
        <v>9526</v>
      </c>
    </row>
    <row r="1941" spans="1:13" hidden="1" x14ac:dyDescent="0.6">
      <c r="B1941">
        <v>2</v>
      </c>
      <c r="C1941">
        <v>32169253</v>
      </c>
      <c r="D1941" t="s">
        <v>9580</v>
      </c>
      <c r="E1941" t="s">
        <v>9581</v>
      </c>
      <c r="F1941" t="s">
        <v>9582</v>
      </c>
      <c r="G1941" t="s">
        <v>9583</v>
      </c>
      <c r="H1941" t="s">
        <v>39</v>
      </c>
      <c r="I1941">
        <v>2020</v>
      </c>
      <c r="J1941" s="1">
        <v>43905</v>
      </c>
      <c r="M1941" t="s">
        <v>9584</v>
      </c>
    </row>
    <row r="1942" spans="1:13" hidden="1" x14ac:dyDescent="0.6">
      <c r="B1942">
        <v>1</v>
      </c>
      <c r="C1942">
        <v>31753808</v>
      </c>
      <c r="D1942" t="s">
        <v>9602</v>
      </c>
      <c r="E1942" t="s">
        <v>9603</v>
      </c>
      <c r="F1942" t="s">
        <v>9604</v>
      </c>
      <c r="G1942" t="s">
        <v>7961</v>
      </c>
      <c r="H1942" t="s">
        <v>5468</v>
      </c>
      <c r="I1942">
        <v>2020</v>
      </c>
      <c r="J1942" s="1">
        <v>43792</v>
      </c>
      <c r="M1942" t="s">
        <v>9605</v>
      </c>
    </row>
    <row r="1943" spans="1:13" hidden="1" x14ac:dyDescent="0.6">
      <c r="B1943">
        <v>2</v>
      </c>
      <c r="C1943">
        <v>31553990</v>
      </c>
      <c r="D1943" t="s">
        <v>9664</v>
      </c>
      <c r="E1943" t="s">
        <v>9665</v>
      </c>
      <c r="F1943" t="s">
        <v>9666</v>
      </c>
      <c r="G1943" t="s">
        <v>9667</v>
      </c>
      <c r="H1943" t="s">
        <v>580</v>
      </c>
      <c r="I1943">
        <v>2020</v>
      </c>
      <c r="J1943" s="1">
        <v>43734</v>
      </c>
      <c r="M1943" t="s">
        <v>9668</v>
      </c>
    </row>
    <row r="1944" spans="1:13" hidden="1" x14ac:dyDescent="0.6">
      <c r="B1944">
        <v>2</v>
      </c>
      <c r="C1944">
        <v>32172928</v>
      </c>
      <c r="D1944" t="s">
        <v>9690</v>
      </c>
      <c r="E1944" t="s">
        <v>9691</v>
      </c>
      <c r="F1944" t="s">
        <v>9692</v>
      </c>
      <c r="G1944" t="s">
        <v>5607</v>
      </c>
      <c r="H1944" t="s">
        <v>39</v>
      </c>
      <c r="I1944">
        <v>2020</v>
      </c>
      <c r="J1944" s="1">
        <v>43907</v>
      </c>
      <c r="M1944" t="s">
        <v>9693</v>
      </c>
    </row>
    <row r="1945" spans="1:13" hidden="1" x14ac:dyDescent="0.6">
      <c r="B1945">
        <v>1</v>
      </c>
      <c r="C1945">
        <v>32947984</v>
      </c>
      <c r="D1945" t="s">
        <v>9792</v>
      </c>
      <c r="E1945" t="s">
        <v>9793</v>
      </c>
      <c r="F1945" t="s">
        <v>9794</v>
      </c>
      <c r="G1945" t="s">
        <v>5949</v>
      </c>
      <c r="H1945" t="s">
        <v>5950</v>
      </c>
      <c r="I1945">
        <v>2020</v>
      </c>
      <c r="J1945" s="1">
        <v>44093</v>
      </c>
      <c r="K1945" t="s">
        <v>9795</v>
      </c>
      <c r="M1945" t="s">
        <v>9796</v>
      </c>
    </row>
    <row r="1946" spans="1:13" hidden="1" x14ac:dyDescent="0.6">
      <c r="B1946" t="s">
        <v>5278</v>
      </c>
      <c r="C1946">
        <v>31496121</v>
      </c>
      <c r="D1946" t="s">
        <v>9797</v>
      </c>
      <c r="E1946" t="s">
        <v>9798</v>
      </c>
      <c r="F1946" t="s">
        <v>9799</v>
      </c>
      <c r="G1946" t="s">
        <v>9167</v>
      </c>
      <c r="H1946" t="s">
        <v>83</v>
      </c>
      <c r="I1946">
        <v>2020</v>
      </c>
      <c r="J1946" s="1">
        <v>43718</v>
      </c>
      <c r="M1946" t="s">
        <v>9800</v>
      </c>
    </row>
    <row r="1947" spans="1:13" hidden="1" x14ac:dyDescent="0.6">
      <c r="B1947">
        <v>2</v>
      </c>
      <c r="C1947">
        <v>31411062</v>
      </c>
      <c r="D1947" t="s">
        <v>9875</v>
      </c>
      <c r="E1947" t="s">
        <v>9876</v>
      </c>
      <c r="F1947" t="s">
        <v>9877</v>
      </c>
      <c r="G1947" t="s">
        <v>9878</v>
      </c>
      <c r="H1947" t="s">
        <v>143</v>
      </c>
      <c r="I1947">
        <v>2020</v>
      </c>
      <c r="J1947" s="1">
        <v>43692</v>
      </c>
      <c r="K1947" t="s">
        <v>9879</v>
      </c>
      <c r="M1947" t="s">
        <v>9880</v>
      </c>
    </row>
    <row r="1948" spans="1:13" hidden="1" x14ac:dyDescent="0.6">
      <c r="B1948">
        <v>1</v>
      </c>
      <c r="C1948">
        <v>31953109</v>
      </c>
      <c r="D1948" t="s">
        <v>9924</v>
      </c>
      <c r="E1948" t="s">
        <v>9925</v>
      </c>
      <c r="F1948" t="s">
        <v>9926</v>
      </c>
      <c r="G1948" t="s">
        <v>9927</v>
      </c>
      <c r="H1948" t="s">
        <v>5468</v>
      </c>
      <c r="I1948">
        <v>2020</v>
      </c>
      <c r="J1948" s="1">
        <v>43849</v>
      </c>
      <c r="M1948" t="s">
        <v>9928</v>
      </c>
    </row>
    <row r="1949" spans="1:13" hidden="1" x14ac:dyDescent="0.6">
      <c r="B1949">
        <v>2</v>
      </c>
      <c r="C1949">
        <v>33088170</v>
      </c>
      <c r="D1949" t="s">
        <v>10156</v>
      </c>
      <c r="E1949" t="s">
        <v>10157</v>
      </c>
      <c r="F1949" t="s">
        <v>10158</v>
      </c>
      <c r="G1949" t="s">
        <v>8995</v>
      </c>
      <c r="H1949" t="s">
        <v>734</v>
      </c>
      <c r="I1949">
        <v>2020</v>
      </c>
      <c r="J1949" s="1">
        <v>44126</v>
      </c>
      <c r="K1949" t="s">
        <v>10159</v>
      </c>
    </row>
    <row r="1950" spans="1:13" hidden="1" x14ac:dyDescent="0.6">
      <c r="B1950" t="s">
        <v>5962</v>
      </c>
      <c r="C1950">
        <v>31813309</v>
      </c>
      <c r="D1950" t="s">
        <v>10220</v>
      </c>
      <c r="E1950" t="s">
        <v>10221</v>
      </c>
      <c r="F1950" t="s">
        <v>10222</v>
      </c>
      <c r="G1950" t="s">
        <v>10223</v>
      </c>
      <c r="H1950" t="s">
        <v>155</v>
      </c>
      <c r="I1950">
        <v>2020</v>
      </c>
      <c r="J1950" s="1">
        <v>43809</v>
      </c>
      <c r="M1950" t="s">
        <v>10224</v>
      </c>
    </row>
    <row r="1951" spans="1:13" hidden="1" x14ac:dyDescent="0.6">
      <c r="B1951">
        <v>1</v>
      </c>
      <c r="C1951">
        <v>31843792</v>
      </c>
      <c r="D1951" t="s">
        <v>10315</v>
      </c>
      <c r="E1951" t="s">
        <v>10316</v>
      </c>
      <c r="F1951" t="s">
        <v>10317</v>
      </c>
      <c r="G1951" t="s">
        <v>9780</v>
      </c>
      <c r="H1951" t="s">
        <v>171</v>
      </c>
      <c r="I1951">
        <v>2020</v>
      </c>
      <c r="J1951" s="1">
        <v>43817</v>
      </c>
      <c r="M1951" t="s">
        <v>10318</v>
      </c>
    </row>
    <row r="1952" spans="1:13" hidden="1" x14ac:dyDescent="0.6">
      <c r="B1952">
        <v>1</v>
      </c>
      <c r="C1952">
        <v>31905352</v>
      </c>
      <c r="D1952" t="s">
        <v>10436</v>
      </c>
      <c r="E1952" t="s">
        <v>10437</v>
      </c>
      <c r="F1952" t="s">
        <v>10438</v>
      </c>
      <c r="G1952" t="s">
        <v>100</v>
      </c>
      <c r="H1952" t="s">
        <v>1535</v>
      </c>
      <c r="I1952">
        <v>2020</v>
      </c>
      <c r="J1952" s="1">
        <v>43837</v>
      </c>
      <c r="M1952" t="s">
        <v>10439</v>
      </c>
    </row>
    <row r="1953" spans="2:13" hidden="1" x14ac:dyDescent="0.6">
      <c r="B1953">
        <v>1</v>
      </c>
      <c r="C1953">
        <v>32047280</v>
      </c>
      <c r="D1953" t="s">
        <v>10526</v>
      </c>
      <c r="E1953" t="s">
        <v>10527</v>
      </c>
      <c r="F1953" t="s">
        <v>10528</v>
      </c>
      <c r="G1953" t="s">
        <v>10026</v>
      </c>
      <c r="H1953" t="s">
        <v>615</v>
      </c>
      <c r="I1953">
        <v>2020</v>
      </c>
      <c r="J1953" s="1">
        <v>43874</v>
      </c>
      <c r="K1953" t="s">
        <v>10529</v>
      </c>
      <c r="M1953" t="s">
        <v>10530</v>
      </c>
    </row>
    <row r="1954" spans="2:13" hidden="1" x14ac:dyDescent="0.6">
      <c r="B1954">
        <v>2</v>
      </c>
      <c r="C1954">
        <v>32347918</v>
      </c>
      <c r="D1954" t="s">
        <v>10575</v>
      </c>
      <c r="E1954" t="s">
        <v>10576</v>
      </c>
      <c r="F1954" t="s">
        <v>10577</v>
      </c>
      <c r="G1954" t="s">
        <v>6893</v>
      </c>
      <c r="H1954" t="s">
        <v>228</v>
      </c>
      <c r="I1954">
        <v>2020</v>
      </c>
      <c r="J1954" s="1">
        <v>43951</v>
      </c>
      <c r="K1954" t="s">
        <v>10578</v>
      </c>
      <c r="M1954" t="s">
        <v>10579</v>
      </c>
    </row>
    <row r="1955" spans="2:13" hidden="1" x14ac:dyDescent="0.6">
      <c r="B1955">
        <v>1</v>
      </c>
      <c r="C1955">
        <v>32115267</v>
      </c>
      <c r="D1955" t="s">
        <v>10607</v>
      </c>
      <c r="E1955" t="s">
        <v>10608</v>
      </c>
      <c r="F1955" t="s">
        <v>10609</v>
      </c>
      <c r="G1955" t="s">
        <v>10610</v>
      </c>
      <c r="H1955" t="s">
        <v>1677</v>
      </c>
      <c r="I1955">
        <v>2020</v>
      </c>
      <c r="J1955" s="1">
        <v>43893</v>
      </c>
      <c r="M1955" t="s">
        <v>10611</v>
      </c>
    </row>
    <row r="1956" spans="2:13" hidden="1" x14ac:dyDescent="0.6">
      <c r="B1956">
        <v>1</v>
      </c>
      <c r="C1956">
        <v>33081995</v>
      </c>
      <c r="D1956" t="s">
        <v>10632</v>
      </c>
      <c r="E1956" t="s">
        <v>10633</v>
      </c>
      <c r="F1956" t="s">
        <v>10634</v>
      </c>
      <c r="G1956" t="s">
        <v>10635</v>
      </c>
      <c r="H1956" t="s">
        <v>1677</v>
      </c>
      <c r="I1956">
        <v>2020</v>
      </c>
      <c r="J1956" s="1">
        <v>44125</v>
      </c>
      <c r="M1956" t="s">
        <v>10636</v>
      </c>
    </row>
    <row r="1957" spans="2:13" hidden="1" x14ac:dyDescent="0.6">
      <c r="B1957">
        <v>1</v>
      </c>
      <c r="C1957">
        <v>30649077</v>
      </c>
      <c r="D1957" t="s">
        <v>10693</v>
      </c>
      <c r="E1957" t="s">
        <v>10694</v>
      </c>
      <c r="F1957" t="s">
        <v>10695</v>
      </c>
      <c r="G1957" t="s">
        <v>10696</v>
      </c>
      <c r="H1957" t="s">
        <v>310</v>
      </c>
      <c r="I1957">
        <v>2020</v>
      </c>
      <c r="J1957" s="1">
        <v>43482</v>
      </c>
      <c r="M1957" t="s">
        <v>10697</v>
      </c>
    </row>
    <row r="1958" spans="2:13" hidden="1" x14ac:dyDescent="0.6">
      <c r="B1958">
        <v>1</v>
      </c>
      <c r="C1958">
        <v>32233149</v>
      </c>
      <c r="D1958" t="s">
        <v>10719</v>
      </c>
      <c r="E1958" t="s">
        <v>10720</v>
      </c>
      <c r="F1958" t="s">
        <v>10721</v>
      </c>
      <c r="G1958" t="s">
        <v>10722</v>
      </c>
      <c r="H1958" t="s">
        <v>2440</v>
      </c>
      <c r="I1958">
        <v>2020</v>
      </c>
      <c r="J1958" s="1">
        <v>43923</v>
      </c>
      <c r="K1958" t="s">
        <v>10723</v>
      </c>
      <c r="M1958" t="s">
        <v>10724</v>
      </c>
    </row>
    <row r="1959" spans="2:13" hidden="1" x14ac:dyDescent="0.6">
      <c r="B1959">
        <v>1</v>
      </c>
      <c r="C1959">
        <v>32544561</v>
      </c>
      <c r="D1959" t="s">
        <v>10743</v>
      </c>
      <c r="E1959" t="s">
        <v>10744</v>
      </c>
      <c r="F1959" t="s">
        <v>10745</v>
      </c>
      <c r="G1959" t="s">
        <v>10746</v>
      </c>
      <c r="H1959" t="s">
        <v>77</v>
      </c>
      <c r="I1959">
        <v>2020</v>
      </c>
      <c r="J1959" s="1">
        <v>43999</v>
      </c>
      <c r="M1959" t="s">
        <v>10747</v>
      </c>
    </row>
    <row r="1960" spans="2:13" hidden="1" x14ac:dyDescent="0.6">
      <c r="B1960">
        <v>1</v>
      </c>
      <c r="C1960">
        <v>32298432</v>
      </c>
      <c r="D1960" t="s">
        <v>10765</v>
      </c>
      <c r="E1960" t="s">
        <v>10766</v>
      </c>
      <c r="F1960" t="s">
        <v>10767</v>
      </c>
      <c r="G1960" t="s">
        <v>6404</v>
      </c>
      <c r="H1960" t="s">
        <v>228</v>
      </c>
      <c r="I1960">
        <v>2020</v>
      </c>
      <c r="J1960" s="1">
        <v>43938</v>
      </c>
      <c r="K1960" t="s">
        <v>10768</v>
      </c>
      <c r="M1960" t="s">
        <v>10769</v>
      </c>
    </row>
    <row r="1961" spans="2:13" hidden="1" x14ac:dyDescent="0.6">
      <c r="B1961">
        <v>2</v>
      </c>
      <c r="C1961">
        <v>32389889</v>
      </c>
      <c r="D1961" t="s">
        <v>10849</v>
      </c>
      <c r="E1961" t="s">
        <v>10850</v>
      </c>
      <c r="F1961" t="s">
        <v>10851</v>
      </c>
      <c r="G1961" t="s">
        <v>10852</v>
      </c>
      <c r="H1961" t="s">
        <v>5468</v>
      </c>
      <c r="I1961">
        <v>2020</v>
      </c>
      <c r="J1961" s="1">
        <v>43963</v>
      </c>
      <c r="K1961" t="s">
        <v>10853</v>
      </c>
      <c r="L1961" t="s">
        <v>10854</v>
      </c>
      <c r="M1961" t="s">
        <v>10855</v>
      </c>
    </row>
    <row r="1962" spans="2:13" hidden="1" x14ac:dyDescent="0.6">
      <c r="B1962">
        <v>1</v>
      </c>
      <c r="C1962">
        <v>31649003</v>
      </c>
      <c r="D1962" t="s">
        <v>10933</v>
      </c>
      <c r="E1962" t="s">
        <v>10934</v>
      </c>
      <c r="F1962" t="s">
        <v>10935</v>
      </c>
      <c r="G1962" t="s">
        <v>6066</v>
      </c>
      <c r="H1962" t="s">
        <v>5468</v>
      </c>
      <c r="I1962">
        <v>2020</v>
      </c>
      <c r="J1962" s="1">
        <v>43764</v>
      </c>
      <c r="M1962" t="s">
        <v>10936</v>
      </c>
    </row>
    <row r="1963" spans="2:13" hidden="1" x14ac:dyDescent="0.6">
      <c r="B1963">
        <v>2</v>
      </c>
      <c r="C1963">
        <v>30821728</v>
      </c>
      <c r="D1963" t="s">
        <v>10989</v>
      </c>
      <c r="E1963" t="s">
        <v>10990</v>
      </c>
      <c r="F1963" t="s">
        <v>10991</v>
      </c>
      <c r="G1963" t="s">
        <v>8531</v>
      </c>
      <c r="H1963" t="s">
        <v>310</v>
      </c>
      <c r="I1963">
        <v>2020</v>
      </c>
      <c r="J1963" s="1">
        <v>43526</v>
      </c>
      <c r="M1963" t="s">
        <v>10992</v>
      </c>
    </row>
    <row r="1964" spans="2:13" hidden="1" x14ac:dyDescent="0.6">
      <c r="B1964">
        <v>1</v>
      </c>
      <c r="C1964">
        <v>31812631</v>
      </c>
      <c r="D1964" t="s">
        <v>11023</v>
      </c>
      <c r="E1964" t="s">
        <v>11024</v>
      </c>
      <c r="F1964" t="s">
        <v>11025</v>
      </c>
      <c r="G1964" t="s">
        <v>11015</v>
      </c>
      <c r="H1964" t="s">
        <v>5468</v>
      </c>
      <c r="I1964">
        <v>2020</v>
      </c>
      <c r="J1964" s="1">
        <v>43808</v>
      </c>
      <c r="M1964" t="s">
        <v>11026</v>
      </c>
    </row>
    <row r="1965" spans="2:13" hidden="1" x14ac:dyDescent="0.6">
      <c r="B1965">
        <v>1</v>
      </c>
      <c r="C1965">
        <v>31764612</v>
      </c>
      <c r="D1965" t="s">
        <v>11050</v>
      </c>
      <c r="E1965" t="s">
        <v>11051</v>
      </c>
      <c r="F1965" t="s">
        <v>11052</v>
      </c>
      <c r="G1965" t="s">
        <v>1796</v>
      </c>
      <c r="H1965" t="s">
        <v>310</v>
      </c>
      <c r="I1965">
        <v>2020</v>
      </c>
      <c r="J1965" s="1">
        <v>43795</v>
      </c>
      <c r="K1965" t="s">
        <v>11053</v>
      </c>
      <c r="M1965" t="s">
        <v>11054</v>
      </c>
    </row>
    <row r="1966" spans="2:13" hidden="1" x14ac:dyDescent="0.6">
      <c r="B1966">
        <v>1</v>
      </c>
      <c r="C1966">
        <v>32971626</v>
      </c>
      <c r="D1966" t="s">
        <v>11055</v>
      </c>
      <c r="E1966" t="s">
        <v>11056</v>
      </c>
      <c r="F1966" t="s">
        <v>11057</v>
      </c>
      <c r="G1966" t="s">
        <v>11058</v>
      </c>
      <c r="H1966" t="s">
        <v>800</v>
      </c>
      <c r="I1966">
        <v>2020</v>
      </c>
      <c r="J1966" s="1">
        <v>44099</v>
      </c>
      <c r="K1966" t="s">
        <v>11059</v>
      </c>
      <c r="M1966" t="s">
        <v>11060</v>
      </c>
    </row>
    <row r="1967" spans="2:13" hidden="1" x14ac:dyDescent="0.6">
      <c r="B1967">
        <v>2</v>
      </c>
      <c r="C1967">
        <v>31727427</v>
      </c>
      <c r="D1967" t="s">
        <v>11081</v>
      </c>
      <c r="E1967" t="s">
        <v>8450</v>
      </c>
      <c r="F1967" t="s">
        <v>11082</v>
      </c>
      <c r="G1967" t="s">
        <v>8452</v>
      </c>
      <c r="H1967" t="s">
        <v>77</v>
      </c>
      <c r="I1967">
        <v>2020</v>
      </c>
      <c r="J1967" s="1">
        <v>43785</v>
      </c>
      <c r="M1967" t="s">
        <v>11083</v>
      </c>
    </row>
    <row r="1968" spans="2:13" hidden="1" x14ac:dyDescent="0.6">
      <c r="B1968">
        <v>1</v>
      </c>
      <c r="C1968">
        <v>33238968</v>
      </c>
      <c r="D1968" t="s">
        <v>11117</v>
      </c>
      <c r="E1968" t="s">
        <v>11118</v>
      </c>
      <c r="F1968" t="s">
        <v>11119</v>
      </c>
      <c r="G1968" t="s">
        <v>11120</v>
      </c>
      <c r="H1968" t="s">
        <v>1704</v>
      </c>
      <c r="I1968">
        <v>2020</v>
      </c>
      <c r="J1968" s="1">
        <v>44161</v>
      </c>
      <c r="K1968" t="s">
        <v>11121</v>
      </c>
      <c r="M1968" t="s">
        <v>11122</v>
      </c>
    </row>
    <row r="1969" spans="2:13" hidden="1" x14ac:dyDescent="0.6">
      <c r="B1969">
        <v>2</v>
      </c>
      <c r="C1969">
        <v>32702361</v>
      </c>
      <c r="D1969" t="s">
        <v>11208</v>
      </c>
      <c r="E1969" t="s">
        <v>11209</v>
      </c>
      <c r="F1969" t="s">
        <v>11210</v>
      </c>
      <c r="G1969" t="s">
        <v>8315</v>
      </c>
      <c r="H1969" t="s">
        <v>39</v>
      </c>
      <c r="I1969">
        <v>2020</v>
      </c>
      <c r="J1969" s="1">
        <v>44036</v>
      </c>
      <c r="M1969" t="s">
        <v>11211</v>
      </c>
    </row>
    <row r="1970" spans="2:13" hidden="1" x14ac:dyDescent="0.6">
      <c r="B1970">
        <v>2</v>
      </c>
      <c r="C1970">
        <v>31593342</v>
      </c>
      <c r="D1970" t="s">
        <v>11263</v>
      </c>
      <c r="E1970" t="s">
        <v>11264</v>
      </c>
      <c r="F1970" t="s">
        <v>11265</v>
      </c>
      <c r="G1970" t="s">
        <v>11266</v>
      </c>
      <c r="H1970" t="s">
        <v>386</v>
      </c>
      <c r="I1970">
        <v>2020</v>
      </c>
      <c r="J1970" s="1">
        <v>43747</v>
      </c>
      <c r="M1970" t="s">
        <v>11267</v>
      </c>
    </row>
    <row r="1971" spans="2:13" hidden="1" x14ac:dyDescent="0.6">
      <c r="B1971">
        <v>2</v>
      </c>
      <c r="C1971">
        <v>32418845</v>
      </c>
      <c r="D1971" t="s">
        <v>11278</v>
      </c>
      <c r="E1971" t="s">
        <v>11279</v>
      </c>
      <c r="F1971" t="s">
        <v>11280</v>
      </c>
      <c r="G1971" t="s">
        <v>5295</v>
      </c>
      <c r="H1971" t="s">
        <v>5468</v>
      </c>
      <c r="I1971">
        <v>2020</v>
      </c>
      <c r="J1971" s="1">
        <v>43970</v>
      </c>
      <c r="M1971" t="s">
        <v>11281</v>
      </c>
    </row>
    <row r="1972" spans="2:13" hidden="1" x14ac:dyDescent="0.6">
      <c r="B1972">
        <v>2</v>
      </c>
      <c r="C1972">
        <v>31985556</v>
      </c>
      <c r="D1972" t="s">
        <v>11297</v>
      </c>
      <c r="E1972" t="s">
        <v>11298</v>
      </c>
      <c r="F1972" t="s">
        <v>11299</v>
      </c>
      <c r="G1972" t="s">
        <v>7475</v>
      </c>
      <c r="H1972" t="s">
        <v>310</v>
      </c>
      <c r="I1972">
        <v>2020</v>
      </c>
      <c r="J1972" s="1">
        <v>43858</v>
      </c>
      <c r="M1972" t="s">
        <v>11300</v>
      </c>
    </row>
    <row r="1973" spans="2:13" hidden="1" x14ac:dyDescent="0.6">
      <c r="B1973">
        <v>1</v>
      </c>
      <c r="C1973">
        <v>32762659</v>
      </c>
      <c r="D1973" t="s">
        <v>11399</v>
      </c>
      <c r="E1973" t="s">
        <v>11400</v>
      </c>
      <c r="F1973" t="s">
        <v>11401</v>
      </c>
      <c r="G1973" t="s">
        <v>7379</v>
      </c>
      <c r="H1973" t="s">
        <v>1704</v>
      </c>
      <c r="I1973">
        <v>2020</v>
      </c>
      <c r="J1973" s="1">
        <v>44052</v>
      </c>
      <c r="K1973" t="s">
        <v>11402</v>
      </c>
      <c r="M1973" t="s">
        <v>11403</v>
      </c>
    </row>
    <row r="1974" spans="2:13" hidden="1" x14ac:dyDescent="0.6">
      <c r="B1974">
        <v>1</v>
      </c>
      <c r="C1974">
        <v>32471729</v>
      </c>
      <c r="D1974" t="s">
        <v>11410</v>
      </c>
      <c r="E1974" t="s">
        <v>11411</v>
      </c>
      <c r="F1974" t="s">
        <v>11412</v>
      </c>
      <c r="G1974" t="s">
        <v>11413</v>
      </c>
      <c r="H1974" t="s">
        <v>77</v>
      </c>
      <c r="I1974">
        <v>2020</v>
      </c>
      <c r="J1974" s="1">
        <v>43982</v>
      </c>
      <c r="M1974" t="s">
        <v>11414</v>
      </c>
    </row>
    <row r="1975" spans="2:13" hidden="1" x14ac:dyDescent="0.6">
      <c r="B1975">
        <v>1</v>
      </c>
      <c r="C1975">
        <v>32470651</v>
      </c>
      <c r="D1975" t="s">
        <v>11419</v>
      </c>
      <c r="E1975" t="s">
        <v>11420</v>
      </c>
      <c r="F1975" t="s">
        <v>11421</v>
      </c>
      <c r="G1975" t="s">
        <v>11422</v>
      </c>
      <c r="H1975" t="s">
        <v>5468</v>
      </c>
      <c r="I1975">
        <v>2020</v>
      </c>
      <c r="J1975" s="1">
        <v>43981</v>
      </c>
      <c r="M1975" t="s">
        <v>11423</v>
      </c>
    </row>
    <row r="1976" spans="2:13" hidden="1" x14ac:dyDescent="0.6">
      <c r="B1976">
        <v>1</v>
      </c>
      <c r="C1976">
        <v>32651157</v>
      </c>
      <c r="D1976" t="s">
        <v>11455</v>
      </c>
      <c r="E1976" t="s">
        <v>11456</v>
      </c>
      <c r="F1976" t="s">
        <v>11457</v>
      </c>
      <c r="G1976" t="s">
        <v>11458</v>
      </c>
      <c r="H1976" t="s">
        <v>5468</v>
      </c>
      <c r="I1976">
        <v>2020</v>
      </c>
      <c r="J1976" s="1">
        <v>44024</v>
      </c>
      <c r="M1976" t="s">
        <v>11459</v>
      </c>
    </row>
    <row r="1977" spans="2:13" hidden="1" x14ac:dyDescent="0.6">
      <c r="B1977">
        <v>1</v>
      </c>
      <c r="C1977">
        <v>32026309</v>
      </c>
      <c r="D1977" t="s">
        <v>11478</v>
      </c>
      <c r="E1977" t="s">
        <v>11479</v>
      </c>
      <c r="F1977" t="s">
        <v>11480</v>
      </c>
      <c r="G1977" t="s">
        <v>5853</v>
      </c>
      <c r="H1977" t="s">
        <v>89</v>
      </c>
      <c r="I1977">
        <v>2020</v>
      </c>
      <c r="J1977" s="1">
        <v>43868</v>
      </c>
      <c r="M1977" t="s">
        <v>11481</v>
      </c>
    </row>
    <row r="1978" spans="2:13" hidden="1" x14ac:dyDescent="0.6">
      <c r="B1978">
        <v>1</v>
      </c>
      <c r="C1978">
        <v>32447586</v>
      </c>
      <c r="D1978" t="s">
        <v>11560</v>
      </c>
      <c r="E1978" t="s">
        <v>11561</v>
      </c>
      <c r="F1978" t="s">
        <v>11562</v>
      </c>
      <c r="G1978" t="s">
        <v>3366</v>
      </c>
      <c r="H1978" t="s">
        <v>1105</v>
      </c>
      <c r="I1978">
        <v>2020</v>
      </c>
      <c r="J1978" s="1">
        <v>43976</v>
      </c>
      <c r="M1978" t="s">
        <v>11563</v>
      </c>
    </row>
    <row r="1979" spans="2:13" hidden="1" x14ac:dyDescent="0.6">
      <c r="B1979">
        <v>1</v>
      </c>
      <c r="C1979">
        <v>30576301</v>
      </c>
      <c r="D1979" t="s">
        <v>11569</v>
      </c>
      <c r="E1979" t="s">
        <v>11570</v>
      </c>
      <c r="F1979" t="s">
        <v>11571</v>
      </c>
      <c r="G1979" t="s">
        <v>11572</v>
      </c>
      <c r="H1979" t="s">
        <v>310</v>
      </c>
      <c r="I1979">
        <v>2020</v>
      </c>
      <c r="J1979" s="1">
        <v>43456</v>
      </c>
      <c r="M1979" t="s">
        <v>11573</v>
      </c>
    </row>
    <row r="1980" spans="2:13" hidden="1" x14ac:dyDescent="0.6">
      <c r="B1980">
        <v>1</v>
      </c>
      <c r="C1980">
        <v>32348832</v>
      </c>
      <c r="D1980" t="s">
        <v>11620</v>
      </c>
      <c r="E1980" t="s">
        <v>11621</v>
      </c>
      <c r="F1980" t="s">
        <v>11622</v>
      </c>
      <c r="G1980" t="s">
        <v>8635</v>
      </c>
      <c r="H1980" t="s">
        <v>77</v>
      </c>
      <c r="I1980">
        <v>2020</v>
      </c>
      <c r="J1980" s="1">
        <v>43951</v>
      </c>
      <c r="M1980" t="s">
        <v>11623</v>
      </c>
    </row>
    <row r="1981" spans="2:13" hidden="1" x14ac:dyDescent="0.6">
      <c r="B1981">
        <v>1</v>
      </c>
      <c r="C1981">
        <v>32649449</v>
      </c>
      <c r="D1981" t="s">
        <v>11642</v>
      </c>
      <c r="E1981" t="s">
        <v>11643</v>
      </c>
      <c r="F1981" t="s">
        <v>11644</v>
      </c>
      <c r="G1981" t="s">
        <v>11645</v>
      </c>
      <c r="H1981" t="s">
        <v>4574</v>
      </c>
      <c r="I1981">
        <v>2020</v>
      </c>
      <c r="J1981" s="1">
        <v>44023</v>
      </c>
      <c r="M1981" t="s">
        <v>11646</v>
      </c>
    </row>
    <row r="1982" spans="2:13" hidden="1" x14ac:dyDescent="0.6">
      <c r="B1982">
        <v>1</v>
      </c>
      <c r="C1982">
        <v>32081493</v>
      </c>
      <c r="D1982" t="s">
        <v>11656</v>
      </c>
      <c r="E1982" t="s">
        <v>11657</v>
      </c>
      <c r="F1982" t="s">
        <v>11658</v>
      </c>
      <c r="G1982" t="s">
        <v>8661</v>
      </c>
      <c r="H1982" t="s">
        <v>77</v>
      </c>
      <c r="I1982">
        <v>2020</v>
      </c>
      <c r="J1982" s="1">
        <v>43883</v>
      </c>
      <c r="M1982" t="s">
        <v>11659</v>
      </c>
    </row>
    <row r="1983" spans="2:13" hidden="1" x14ac:dyDescent="0.6">
      <c r="B1983">
        <v>2</v>
      </c>
      <c r="C1983">
        <v>31847651</v>
      </c>
      <c r="D1983" t="s">
        <v>11665</v>
      </c>
      <c r="E1983" t="s">
        <v>11666</v>
      </c>
      <c r="F1983" t="s">
        <v>11667</v>
      </c>
      <c r="G1983" t="s">
        <v>11668</v>
      </c>
      <c r="H1983" t="s">
        <v>155</v>
      </c>
      <c r="I1983">
        <v>2020</v>
      </c>
      <c r="J1983" s="1">
        <v>43818</v>
      </c>
      <c r="M1983" t="s">
        <v>11669</v>
      </c>
    </row>
    <row r="1984" spans="2:13" hidden="1" x14ac:dyDescent="0.6">
      <c r="B1984">
        <v>1</v>
      </c>
      <c r="C1984">
        <v>32584372</v>
      </c>
      <c r="D1984" t="s">
        <v>11692</v>
      </c>
      <c r="E1984" t="s">
        <v>11693</v>
      </c>
      <c r="F1984" t="s">
        <v>11694</v>
      </c>
      <c r="G1984" t="s">
        <v>11695</v>
      </c>
      <c r="H1984" t="s">
        <v>5256</v>
      </c>
      <c r="I1984">
        <v>2020</v>
      </c>
      <c r="J1984" s="1">
        <v>44008</v>
      </c>
      <c r="K1984" t="s">
        <v>11696</v>
      </c>
      <c r="M1984" t="s">
        <v>11697</v>
      </c>
    </row>
    <row r="1985" spans="2:13" hidden="1" x14ac:dyDescent="0.6">
      <c r="B1985">
        <v>1</v>
      </c>
      <c r="C1985">
        <v>33342194</v>
      </c>
      <c r="D1985" t="s">
        <v>11710</v>
      </c>
      <c r="E1985" t="s">
        <v>11711</v>
      </c>
      <c r="F1985" t="s">
        <v>11712</v>
      </c>
      <c r="G1985" t="s">
        <v>11713</v>
      </c>
      <c r="H1985" t="s">
        <v>8671</v>
      </c>
      <c r="I1985">
        <v>2020</v>
      </c>
      <c r="J1985" s="1">
        <v>44186</v>
      </c>
      <c r="K1985" t="s">
        <v>11714</v>
      </c>
      <c r="M1985" t="s">
        <v>11715</v>
      </c>
    </row>
    <row r="1986" spans="2:13" hidden="1" x14ac:dyDescent="0.6">
      <c r="B1986">
        <v>1</v>
      </c>
      <c r="C1986">
        <v>32402555</v>
      </c>
      <c r="D1986" t="s">
        <v>11749</v>
      </c>
      <c r="E1986" t="s">
        <v>11750</v>
      </c>
      <c r="F1986" t="s">
        <v>11751</v>
      </c>
      <c r="G1986" t="s">
        <v>8661</v>
      </c>
      <c r="H1986" t="s">
        <v>77</v>
      </c>
      <c r="I1986">
        <v>2020</v>
      </c>
      <c r="J1986" s="1">
        <v>43965</v>
      </c>
      <c r="M1986" t="s">
        <v>11752</v>
      </c>
    </row>
    <row r="1987" spans="2:13" hidden="1" x14ac:dyDescent="0.6">
      <c r="B1987">
        <v>1</v>
      </c>
      <c r="C1987">
        <v>31079057</v>
      </c>
      <c r="D1987" t="s">
        <v>11880</v>
      </c>
      <c r="E1987" t="s">
        <v>11881</v>
      </c>
      <c r="F1987" t="s">
        <v>11882</v>
      </c>
      <c r="G1987" t="s">
        <v>2585</v>
      </c>
      <c r="H1987" t="s">
        <v>171</v>
      </c>
      <c r="I1987">
        <v>2020</v>
      </c>
      <c r="J1987" s="1">
        <v>43598</v>
      </c>
      <c r="K1987" t="s">
        <v>11883</v>
      </c>
      <c r="M1987" t="s">
        <v>11884</v>
      </c>
    </row>
    <row r="1988" spans="2:13" hidden="1" x14ac:dyDescent="0.6">
      <c r="B1988">
        <v>1</v>
      </c>
      <c r="C1988">
        <v>32130624</v>
      </c>
      <c r="D1988" t="s">
        <v>11896</v>
      </c>
      <c r="E1988" t="s">
        <v>11897</v>
      </c>
      <c r="F1988" t="s">
        <v>11898</v>
      </c>
      <c r="G1988" t="s">
        <v>5391</v>
      </c>
      <c r="H1988" t="s">
        <v>2185</v>
      </c>
      <c r="I1988">
        <v>2020</v>
      </c>
      <c r="J1988" s="1">
        <v>43895</v>
      </c>
      <c r="K1988" t="s">
        <v>11899</v>
      </c>
      <c r="M1988" t="s">
        <v>11900</v>
      </c>
    </row>
    <row r="1989" spans="2:13" hidden="1" x14ac:dyDescent="0.6">
      <c r="B1989">
        <v>2</v>
      </c>
      <c r="C1989">
        <v>33271081</v>
      </c>
      <c r="D1989" t="s">
        <v>11945</v>
      </c>
      <c r="E1989" t="s">
        <v>11946</v>
      </c>
      <c r="F1989" t="s">
        <v>11947</v>
      </c>
      <c r="G1989" t="s">
        <v>11948</v>
      </c>
      <c r="H1989" t="s">
        <v>11949</v>
      </c>
      <c r="I1989">
        <v>2020</v>
      </c>
      <c r="J1989" s="1">
        <v>44168</v>
      </c>
      <c r="M1989" t="s">
        <v>11950</v>
      </c>
    </row>
    <row r="1990" spans="2:13" hidden="1" x14ac:dyDescent="0.6">
      <c r="B1990">
        <v>2</v>
      </c>
      <c r="C1990">
        <v>33342196</v>
      </c>
      <c r="D1990" t="s">
        <v>12019</v>
      </c>
      <c r="E1990" t="s">
        <v>12020</v>
      </c>
      <c r="F1990" t="s">
        <v>12021</v>
      </c>
      <c r="G1990" t="s">
        <v>12022</v>
      </c>
      <c r="H1990" t="s">
        <v>8671</v>
      </c>
      <c r="I1990">
        <v>2020</v>
      </c>
      <c r="J1990" s="1">
        <v>44186</v>
      </c>
      <c r="K1990" t="s">
        <v>12023</v>
      </c>
      <c r="M1990" t="s">
        <v>12024</v>
      </c>
    </row>
    <row r="1991" spans="2:13" hidden="1" x14ac:dyDescent="0.6">
      <c r="B1991">
        <v>1</v>
      </c>
      <c r="C1991">
        <v>30986797</v>
      </c>
      <c r="D1991" t="s">
        <v>12080</v>
      </c>
      <c r="E1991" t="s">
        <v>12081</v>
      </c>
      <c r="F1991" t="s">
        <v>12082</v>
      </c>
      <c r="G1991" t="s">
        <v>6283</v>
      </c>
      <c r="H1991" t="s">
        <v>310</v>
      </c>
      <c r="I1991">
        <v>2020</v>
      </c>
      <c r="J1991" s="1">
        <v>43571</v>
      </c>
      <c r="K1991" t="s">
        <v>12083</v>
      </c>
      <c r="L1991" t="s">
        <v>12084</v>
      </c>
      <c r="M1991" t="s">
        <v>12085</v>
      </c>
    </row>
    <row r="1992" spans="2:13" hidden="1" x14ac:dyDescent="0.6">
      <c r="B1992">
        <v>2</v>
      </c>
      <c r="C1992">
        <v>32516404</v>
      </c>
      <c r="D1992" t="s">
        <v>12137</v>
      </c>
      <c r="E1992" t="s">
        <v>12138</v>
      </c>
      <c r="F1992" t="s">
        <v>12139</v>
      </c>
      <c r="G1992" t="s">
        <v>12140</v>
      </c>
      <c r="H1992" t="s">
        <v>228</v>
      </c>
      <c r="I1992">
        <v>2020</v>
      </c>
      <c r="J1992" s="1">
        <v>43992</v>
      </c>
      <c r="K1992" t="s">
        <v>12141</v>
      </c>
      <c r="M1992" t="s">
        <v>12142</v>
      </c>
    </row>
    <row r="1993" spans="2:13" hidden="1" x14ac:dyDescent="0.6">
      <c r="B1993">
        <v>1</v>
      </c>
      <c r="C1993">
        <v>31785890</v>
      </c>
      <c r="D1993" t="s">
        <v>12199</v>
      </c>
      <c r="E1993" t="s">
        <v>12200</v>
      </c>
      <c r="F1993" t="s">
        <v>12201</v>
      </c>
      <c r="G1993" t="s">
        <v>12202</v>
      </c>
      <c r="H1993" t="s">
        <v>77</v>
      </c>
      <c r="I1993">
        <v>2020</v>
      </c>
      <c r="J1993" s="1">
        <v>43801</v>
      </c>
      <c r="M1993" t="s">
        <v>12203</v>
      </c>
    </row>
    <row r="1994" spans="2:13" hidden="1" x14ac:dyDescent="0.6">
      <c r="B1994">
        <v>1</v>
      </c>
      <c r="C1994">
        <v>32622633</v>
      </c>
      <c r="D1994" t="s">
        <v>12350</v>
      </c>
      <c r="E1994" t="s">
        <v>12351</v>
      </c>
      <c r="F1994" t="s">
        <v>12352</v>
      </c>
      <c r="G1994" t="s">
        <v>12353</v>
      </c>
      <c r="H1994" t="s">
        <v>1677</v>
      </c>
      <c r="I1994">
        <v>2020</v>
      </c>
      <c r="J1994" s="1">
        <v>44018</v>
      </c>
      <c r="M1994" t="s">
        <v>12354</v>
      </c>
    </row>
    <row r="1995" spans="2:13" hidden="1" x14ac:dyDescent="0.6">
      <c r="B1995">
        <v>1</v>
      </c>
      <c r="C1995">
        <v>32271297</v>
      </c>
      <c r="D1995" t="s">
        <v>12355</v>
      </c>
      <c r="E1995" t="s">
        <v>12356</v>
      </c>
      <c r="F1995" t="s">
        <v>12357</v>
      </c>
      <c r="G1995" t="s">
        <v>10859</v>
      </c>
      <c r="H1995" t="s">
        <v>10774</v>
      </c>
      <c r="I1995">
        <v>2020</v>
      </c>
      <c r="J1995" s="1">
        <v>43931</v>
      </c>
      <c r="M1995" t="s">
        <v>12358</v>
      </c>
    </row>
    <row r="1996" spans="2:13" hidden="1" x14ac:dyDescent="0.6">
      <c r="B1996">
        <v>2</v>
      </c>
      <c r="C1996">
        <v>32229517</v>
      </c>
      <c r="D1996" t="s">
        <v>12364</v>
      </c>
      <c r="E1996" t="s">
        <v>12365</v>
      </c>
      <c r="F1996" t="s">
        <v>12366</v>
      </c>
      <c r="G1996" t="s">
        <v>12367</v>
      </c>
      <c r="H1996" t="s">
        <v>171</v>
      </c>
      <c r="I1996">
        <v>2020</v>
      </c>
      <c r="J1996" s="1">
        <v>43923</v>
      </c>
      <c r="M1996" t="s">
        <v>12368</v>
      </c>
    </row>
    <row r="1997" spans="2:13" hidden="1" x14ac:dyDescent="0.6">
      <c r="B1997">
        <v>1</v>
      </c>
      <c r="C1997">
        <v>31707394</v>
      </c>
      <c r="D1997" t="s">
        <v>12389</v>
      </c>
      <c r="E1997" t="s">
        <v>12390</v>
      </c>
      <c r="F1997" t="s">
        <v>12391</v>
      </c>
      <c r="G1997" t="s">
        <v>9697</v>
      </c>
      <c r="H1997" t="s">
        <v>580</v>
      </c>
      <c r="I1997">
        <v>2020</v>
      </c>
      <c r="J1997" s="1">
        <v>43780</v>
      </c>
      <c r="M1997" t="s">
        <v>12392</v>
      </c>
    </row>
    <row r="1998" spans="2:13" hidden="1" x14ac:dyDescent="0.6">
      <c r="B1998">
        <v>1</v>
      </c>
      <c r="C1998">
        <v>30618282</v>
      </c>
      <c r="D1998" t="s">
        <v>12488</v>
      </c>
      <c r="E1998" t="s">
        <v>12489</v>
      </c>
      <c r="F1998" t="s">
        <v>12490</v>
      </c>
      <c r="G1998" t="s">
        <v>5486</v>
      </c>
      <c r="H1998" t="s">
        <v>143</v>
      </c>
      <c r="I1998">
        <v>2020</v>
      </c>
      <c r="J1998" s="1">
        <v>43474</v>
      </c>
      <c r="M1998" t="s">
        <v>12491</v>
      </c>
    </row>
    <row r="1999" spans="2:13" hidden="1" x14ac:dyDescent="0.6">
      <c r="B1999">
        <v>1</v>
      </c>
      <c r="C1999">
        <v>32289293</v>
      </c>
      <c r="D1999" t="s">
        <v>12497</v>
      </c>
      <c r="E1999" t="s">
        <v>12498</v>
      </c>
      <c r="F1999" t="s">
        <v>12499</v>
      </c>
      <c r="G1999" t="s">
        <v>7961</v>
      </c>
      <c r="H1999" t="s">
        <v>39</v>
      </c>
      <c r="I1999">
        <v>2020</v>
      </c>
      <c r="J1999" s="1">
        <v>43936</v>
      </c>
      <c r="M1999" t="s">
        <v>12500</v>
      </c>
    </row>
    <row r="2000" spans="2:13" hidden="1" x14ac:dyDescent="0.6">
      <c r="B2000">
        <v>1</v>
      </c>
      <c r="C2000">
        <v>31786135</v>
      </c>
      <c r="D2000" t="s">
        <v>12598</v>
      </c>
      <c r="E2000" t="s">
        <v>12599</v>
      </c>
      <c r="F2000" t="s">
        <v>12600</v>
      </c>
      <c r="G2000" t="s">
        <v>12601</v>
      </c>
      <c r="H2000" t="s">
        <v>5468</v>
      </c>
      <c r="I2000">
        <v>2020</v>
      </c>
      <c r="J2000" s="1">
        <v>43801</v>
      </c>
      <c r="M2000" t="s">
        <v>12602</v>
      </c>
    </row>
    <row r="2001" spans="1:13" hidden="1" x14ac:dyDescent="0.6">
      <c r="B2001">
        <v>1</v>
      </c>
      <c r="C2001">
        <v>32913279</v>
      </c>
      <c r="D2001" t="s">
        <v>12713</v>
      </c>
      <c r="E2001" t="s">
        <v>12714</v>
      </c>
      <c r="F2001" t="s">
        <v>12715</v>
      </c>
      <c r="G2001" t="s">
        <v>5700</v>
      </c>
      <c r="H2001" t="s">
        <v>5359</v>
      </c>
      <c r="I2001">
        <v>2020</v>
      </c>
      <c r="J2001" s="1">
        <v>44085</v>
      </c>
      <c r="K2001" t="s">
        <v>12716</v>
      </c>
      <c r="M2001" t="s">
        <v>12717</v>
      </c>
    </row>
    <row r="2002" spans="1:13" hidden="1" x14ac:dyDescent="0.6">
      <c r="B2002">
        <v>1</v>
      </c>
      <c r="C2002">
        <v>32712708</v>
      </c>
      <c r="D2002" t="s">
        <v>12897</v>
      </c>
      <c r="E2002" t="s">
        <v>12898</v>
      </c>
      <c r="F2002" t="s">
        <v>12899</v>
      </c>
      <c r="G2002" t="s">
        <v>12900</v>
      </c>
      <c r="H2002" t="s">
        <v>1203</v>
      </c>
      <c r="I2002">
        <v>2020</v>
      </c>
      <c r="J2002" s="1">
        <v>44039</v>
      </c>
      <c r="K2002" t="s">
        <v>12901</v>
      </c>
      <c r="M2002" t="s">
        <v>12902</v>
      </c>
    </row>
    <row r="2003" spans="1:13" hidden="1" x14ac:dyDescent="0.6">
      <c r="B2003">
        <v>2</v>
      </c>
      <c r="C2003">
        <v>32070176</v>
      </c>
      <c r="D2003" t="s">
        <v>12925</v>
      </c>
      <c r="E2003" t="s">
        <v>12926</v>
      </c>
      <c r="F2003" t="s">
        <v>12927</v>
      </c>
      <c r="G2003" t="s">
        <v>12928</v>
      </c>
      <c r="H2003" t="s">
        <v>155</v>
      </c>
      <c r="I2003">
        <v>2020</v>
      </c>
      <c r="J2003" s="1">
        <v>43881</v>
      </c>
      <c r="M2003" t="s">
        <v>12929</v>
      </c>
    </row>
    <row r="2004" spans="1:13" hidden="1" x14ac:dyDescent="0.6">
      <c r="B2004">
        <v>1</v>
      </c>
      <c r="C2004">
        <v>31395505</v>
      </c>
      <c r="D2004" t="s">
        <v>12955</v>
      </c>
      <c r="E2004" t="s">
        <v>12956</v>
      </c>
      <c r="F2004" t="s">
        <v>12957</v>
      </c>
      <c r="G2004" t="s">
        <v>8635</v>
      </c>
      <c r="H2004" t="s">
        <v>5468</v>
      </c>
      <c r="I2004">
        <v>2020</v>
      </c>
      <c r="J2004" s="1">
        <v>43687</v>
      </c>
      <c r="K2004" t="s">
        <v>12958</v>
      </c>
      <c r="L2004" t="s">
        <v>12959</v>
      </c>
      <c r="M2004" t="s">
        <v>12960</v>
      </c>
    </row>
    <row r="2005" spans="1:13" hidden="1" x14ac:dyDescent="0.6">
      <c r="B2005">
        <v>1</v>
      </c>
      <c r="C2005">
        <v>32032256</v>
      </c>
      <c r="D2005" t="s">
        <v>13049</v>
      </c>
      <c r="E2005" t="s">
        <v>13050</v>
      </c>
      <c r="F2005" t="s">
        <v>13051</v>
      </c>
      <c r="G2005" t="s">
        <v>10588</v>
      </c>
      <c r="H2005" t="s">
        <v>310</v>
      </c>
      <c r="I2005">
        <v>2020</v>
      </c>
      <c r="J2005" s="1">
        <v>43869</v>
      </c>
      <c r="M2005" t="s">
        <v>13052</v>
      </c>
    </row>
    <row r="2006" spans="1:13" hidden="1" x14ac:dyDescent="0.6">
      <c r="B2006">
        <v>1</v>
      </c>
      <c r="C2006">
        <v>31264363</v>
      </c>
      <c r="D2006" t="s">
        <v>13098</v>
      </c>
      <c r="E2006" t="s">
        <v>13099</v>
      </c>
      <c r="F2006" t="s">
        <v>13100</v>
      </c>
      <c r="G2006" t="s">
        <v>13101</v>
      </c>
      <c r="H2006" t="s">
        <v>83</v>
      </c>
      <c r="I2006">
        <v>2020</v>
      </c>
      <c r="J2006" s="1">
        <v>43649</v>
      </c>
      <c r="M2006" t="s">
        <v>13102</v>
      </c>
    </row>
    <row r="2007" spans="1:13" hidden="1" x14ac:dyDescent="0.6">
      <c r="B2007">
        <v>1</v>
      </c>
      <c r="C2007">
        <v>32747830</v>
      </c>
      <c r="D2007" t="s">
        <v>13181</v>
      </c>
      <c r="E2007" t="s">
        <v>13182</v>
      </c>
      <c r="F2007" t="s">
        <v>13183</v>
      </c>
      <c r="G2007" t="s">
        <v>13184</v>
      </c>
      <c r="H2007" t="s">
        <v>13185</v>
      </c>
      <c r="I2007">
        <v>2020</v>
      </c>
      <c r="J2007" s="1">
        <v>44048</v>
      </c>
      <c r="K2007" t="s">
        <v>13186</v>
      </c>
      <c r="L2007" t="s">
        <v>13187</v>
      </c>
      <c r="M2007" t="s">
        <v>13188</v>
      </c>
    </row>
    <row r="2008" spans="1:13" hidden="1" x14ac:dyDescent="0.6">
      <c r="B2008">
        <v>2</v>
      </c>
      <c r="C2008">
        <v>33504013</v>
      </c>
      <c r="D2008" t="s">
        <v>5265</v>
      </c>
      <c r="E2008" t="s">
        <v>5266</v>
      </c>
      <c r="F2008" t="s">
        <v>5267</v>
      </c>
      <c r="G2008" t="s">
        <v>5268</v>
      </c>
      <c r="H2008" t="s">
        <v>5269</v>
      </c>
      <c r="I2008">
        <v>2021</v>
      </c>
      <c r="J2008" s="1">
        <v>44224</v>
      </c>
      <c r="K2008" t="s">
        <v>5270</v>
      </c>
      <c r="M2008" t="s">
        <v>5271</v>
      </c>
    </row>
    <row r="2009" spans="1:13" hidden="1" x14ac:dyDescent="0.6">
      <c r="B2009" t="s">
        <v>5291</v>
      </c>
      <c r="C2009">
        <v>32859720</v>
      </c>
      <c r="D2009" t="s">
        <v>5340</v>
      </c>
      <c r="E2009" t="s">
        <v>5341</v>
      </c>
      <c r="F2009" t="s">
        <v>5342</v>
      </c>
      <c r="G2009" t="s">
        <v>5343</v>
      </c>
      <c r="H2009" t="s">
        <v>171</v>
      </c>
      <c r="I2009">
        <v>2021</v>
      </c>
      <c r="J2009" s="1">
        <v>44073</v>
      </c>
      <c r="M2009" t="s">
        <v>5344</v>
      </c>
    </row>
    <row r="2010" spans="1:13" hidden="1" x14ac:dyDescent="0.6">
      <c r="B2010">
        <v>1</v>
      </c>
      <c r="C2010">
        <v>34591067</v>
      </c>
      <c r="D2010" t="s">
        <v>5458</v>
      </c>
      <c r="E2010" t="s">
        <v>5459</v>
      </c>
      <c r="F2010" t="s">
        <v>5460</v>
      </c>
      <c r="G2010" t="s">
        <v>5461</v>
      </c>
      <c r="H2010" t="s">
        <v>5256</v>
      </c>
      <c r="I2010">
        <v>2021</v>
      </c>
      <c r="J2010" s="1">
        <v>44469</v>
      </c>
      <c r="K2010" t="s">
        <v>5462</v>
      </c>
      <c r="M2010" t="s">
        <v>5463</v>
      </c>
    </row>
    <row r="2011" spans="1:13" x14ac:dyDescent="0.6">
      <c r="A2011" t="s">
        <v>5582</v>
      </c>
      <c r="B2011" t="s">
        <v>13270</v>
      </c>
      <c r="C2011" s="2">
        <v>33253757</v>
      </c>
      <c r="D2011" t="s">
        <v>5583</v>
      </c>
      <c r="E2011" t="s">
        <v>5584</v>
      </c>
      <c r="F2011" t="s">
        <v>5585</v>
      </c>
      <c r="G2011" t="s">
        <v>5262</v>
      </c>
      <c r="H2011" t="s">
        <v>77</v>
      </c>
      <c r="I2011">
        <v>2021</v>
      </c>
      <c r="J2011" s="1">
        <v>44165</v>
      </c>
      <c r="M2011" t="s">
        <v>5586</v>
      </c>
    </row>
    <row r="2012" spans="1:13" x14ac:dyDescent="0.6">
      <c r="A2012" t="s">
        <v>5652</v>
      </c>
      <c r="B2012">
        <v>4</v>
      </c>
      <c r="C2012" s="2">
        <v>33737032</v>
      </c>
      <c r="D2012" t="s">
        <v>5653</v>
      </c>
      <c r="E2012" t="s">
        <v>5654</v>
      </c>
      <c r="F2012" t="s">
        <v>5655</v>
      </c>
      <c r="G2012" t="s">
        <v>5656</v>
      </c>
      <c r="H2012" t="s">
        <v>39</v>
      </c>
      <c r="I2012">
        <v>2021</v>
      </c>
      <c r="J2012" s="1">
        <v>44274</v>
      </c>
      <c r="M2012" t="s">
        <v>5657</v>
      </c>
    </row>
    <row r="2013" spans="1:13" hidden="1" x14ac:dyDescent="0.6">
      <c r="B2013">
        <v>1</v>
      </c>
      <c r="C2013">
        <v>34246496</v>
      </c>
      <c r="D2013" t="s">
        <v>5773</v>
      </c>
      <c r="E2013" t="s">
        <v>5774</v>
      </c>
      <c r="F2013" t="s">
        <v>5775</v>
      </c>
      <c r="G2013" t="s">
        <v>5776</v>
      </c>
      <c r="H2013" t="s">
        <v>1677</v>
      </c>
      <c r="I2013">
        <v>2021</v>
      </c>
      <c r="J2013" s="1">
        <v>44388</v>
      </c>
      <c r="M2013" t="s">
        <v>5777</v>
      </c>
    </row>
    <row r="2014" spans="1:13" hidden="1" x14ac:dyDescent="0.6">
      <c r="B2014" t="s">
        <v>5962</v>
      </c>
      <c r="C2014">
        <v>32833305</v>
      </c>
      <c r="D2014" t="s">
        <v>6015</v>
      </c>
      <c r="E2014" t="s">
        <v>6016</v>
      </c>
      <c r="F2014" t="s">
        <v>6017</v>
      </c>
      <c r="G2014" t="s">
        <v>6018</v>
      </c>
      <c r="H2014" t="s">
        <v>83</v>
      </c>
      <c r="I2014">
        <v>2021</v>
      </c>
      <c r="J2014" s="1">
        <v>44068</v>
      </c>
      <c r="M2014" t="s">
        <v>6019</v>
      </c>
    </row>
    <row r="2015" spans="1:13" hidden="1" x14ac:dyDescent="0.6">
      <c r="A2015" t="s">
        <v>6084</v>
      </c>
      <c r="B2015">
        <v>2</v>
      </c>
      <c r="C2015">
        <v>33533136</v>
      </c>
      <c r="D2015" t="s">
        <v>6085</v>
      </c>
      <c r="E2015" t="s">
        <v>6086</v>
      </c>
      <c r="F2015" t="s">
        <v>6087</v>
      </c>
      <c r="G2015" t="s">
        <v>6088</v>
      </c>
      <c r="H2015" t="s">
        <v>83</v>
      </c>
      <c r="I2015">
        <v>2021</v>
      </c>
      <c r="J2015" s="1">
        <v>44230</v>
      </c>
      <c r="M2015" t="s">
        <v>6089</v>
      </c>
    </row>
    <row r="2016" spans="1:13" hidden="1" x14ac:dyDescent="0.6">
      <c r="B2016" t="s">
        <v>5278</v>
      </c>
      <c r="C2016">
        <v>34886822</v>
      </c>
      <c r="D2016" t="s">
        <v>6090</v>
      </c>
      <c r="E2016" t="s">
        <v>6091</v>
      </c>
      <c r="F2016" t="s">
        <v>6092</v>
      </c>
      <c r="G2016" t="s">
        <v>6093</v>
      </c>
      <c r="H2016" t="s">
        <v>1704</v>
      </c>
      <c r="I2016">
        <v>2021</v>
      </c>
      <c r="J2016" s="1">
        <v>44540</v>
      </c>
      <c r="K2016" t="s">
        <v>6094</v>
      </c>
      <c r="M2016" t="s">
        <v>6095</v>
      </c>
    </row>
    <row r="2017" spans="1:13" hidden="1" x14ac:dyDescent="0.6">
      <c r="B2017" t="s">
        <v>5272</v>
      </c>
      <c r="C2017">
        <v>33471912</v>
      </c>
      <c r="D2017" t="s">
        <v>6106</v>
      </c>
      <c r="E2017" t="s">
        <v>6107</v>
      </c>
      <c r="F2017" t="s">
        <v>6108</v>
      </c>
      <c r="G2017" t="s">
        <v>6109</v>
      </c>
      <c r="H2017" t="s">
        <v>5847</v>
      </c>
      <c r="I2017">
        <v>2021</v>
      </c>
      <c r="J2017" s="1">
        <v>44216</v>
      </c>
      <c r="M2017" t="s">
        <v>6110</v>
      </c>
    </row>
    <row r="2018" spans="1:13" hidden="1" x14ac:dyDescent="0.6">
      <c r="B2018">
        <v>1</v>
      </c>
      <c r="C2018">
        <v>34903203</v>
      </c>
      <c r="D2018" t="s">
        <v>6145</v>
      </c>
      <c r="E2018" t="s">
        <v>6146</v>
      </c>
      <c r="F2018" t="s">
        <v>6147</v>
      </c>
      <c r="G2018" t="s">
        <v>6148</v>
      </c>
      <c r="H2018" t="s">
        <v>1704</v>
      </c>
      <c r="I2018">
        <v>2021</v>
      </c>
      <c r="J2018" s="1">
        <v>44544</v>
      </c>
      <c r="K2018" t="s">
        <v>6149</v>
      </c>
      <c r="M2018" t="s">
        <v>6150</v>
      </c>
    </row>
    <row r="2019" spans="1:13" hidden="1" x14ac:dyDescent="0.6">
      <c r="B2019">
        <v>1</v>
      </c>
      <c r="C2019">
        <v>33130003</v>
      </c>
      <c r="D2019" t="s">
        <v>6189</v>
      </c>
      <c r="E2019" t="s">
        <v>6190</v>
      </c>
      <c r="F2019" t="s">
        <v>6191</v>
      </c>
      <c r="G2019" t="s">
        <v>6192</v>
      </c>
      <c r="H2019" t="s">
        <v>5468</v>
      </c>
      <c r="I2019">
        <v>2021</v>
      </c>
      <c r="J2019" s="1">
        <v>44136</v>
      </c>
      <c r="M2019" t="s">
        <v>6193</v>
      </c>
    </row>
    <row r="2020" spans="1:13" x14ac:dyDescent="0.6">
      <c r="A2020" t="s">
        <v>13202</v>
      </c>
      <c r="B2020">
        <v>4</v>
      </c>
      <c r="C2020" s="2">
        <v>33576860</v>
      </c>
      <c r="D2020" t="s">
        <v>6222</v>
      </c>
      <c r="E2020" t="s">
        <v>6223</v>
      </c>
      <c r="F2020" t="s">
        <v>6224</v>
      </c>
      <c r="G2020" t="s">
        <v>6225</v>
      </c>
      <c r="H2020" t="s">
        <v>1203</v>
      </c>
      <c r="I2020">
        <v>2021</v>
      </c>
      <c r="J2020" s="1">
        <v>44239</v>
      </c>
      <c r="M2020" t="s">
        <v>6226</v>
      </c>
    </row>
    <row r="2021" spans="1:13" hidden="1" x14ac:dyDescent="0.6">
      <c r="A2021" t="s">
        <v>6268</v>
      </c>
      <c r="B2021" t="s">
        <v>5135</v>
      </c>
      <c r="C2021">
        <v>32896678</v>
      </c>
      <c r="D2021" t="s">
        <v>6269</v>
      </c>
      <c r="E2021" t="s">
        <v>6270</v>
      </c>
      <c r="F2021" t="s">
        <v>6271</v>
      </c>
      <c r="G2021" t="s">
        <v>6272</v>
      </c>
      <c r="H2021" t="s">
        <v>5468</v>
      </c>
      <c r="I2021">
        <v>2021</v>
      </c>
      <c r="J2021" s="1">
        <v>44082</v>
      </c>
      <c r="M2021" t="s">
        <v>6273</v>
      </c>
    </row>
    <row r="2022" spans="1:13" hidden="1" x14ac:dyDescent="0.6">
      <c r="B2022">
        <v>2</v>
      </c>
      <c r="C2022">
        <v>33051676</v>
      </c>
      <c r="D2022" t="s">
        <v>6287</v>
      </c>
      <c r="E2022" t="s">
        <v>6288</v>
      </c>
      <c r="F2022" t="s">
        <v>6289</v>
      </c>
      <c r="G2022" t="s">
        <v>6290</v>
      </c>
      <c r="H2022" t="s">
        <v>2842</v>
      </c>
      <c r="I2022">
        <v>2021</v>
      </c>
      <c r="J2022" s="1">
        <v>44118</v>
      </c>
      <c r="M2022" t="s">
        <v>6291</v>
      </c>
    </row>
    <row r="2023" spans="1:13" hidden="1" x14ac:dyDescent="0.6">
      <c r="B2023">
        <v>1</v>
      </c>
      <c r="C2023">
        <v>33629538</v>
      </c>
      <c r="D2023" t="s">
        <v>6351</v>
      </c>
      <c r="E2023" t="s">
        <v>6352</v>
      </c>
      <c r="F2023" t="s">
        <v>6353</v>
      </c>
      <c r="G2023" t="s">
        <v>6354</v>
      </c>
      <c r="H2023" t="s">
        <v>83</v>
      </c>
      <c r="I2023">
        <v>2021</v>
      </c>
      <c r="J2023" s="1">
        <v>44252</v>
      </c>
      <c r="K2023" t="s">
        <v>6355</v>
      </c>
      <c r="M2023" t="s">
        <v>6356</v>
      </c>
    </row>
    <row r="2024" spans="1:13" hidden="1" x14ac:dyDescent="0.6">
      <c r="B2024" t="s">
        <v>5278</v>
      </c>
      <c r="C2024">
        <v>34010361</v>
      </c>
      <c r="D2024" t="s">
        <v>6406</v>
      </c>
      <c r="E2024" t="s">
        <v>6407</v>
      </c>
      <c r="F2024" t="s">
        <v>6408</v>
      </c>
      <c r="G2024" t="s">
        <v>6409</v>
      </c>
      <c r="H2024" t="s">
        <v>3828</v>
      </c>
      <c r="I2024">
        <v>2021</v>
      </c>
      <c r="J2024" s="1">
        <v>44335</v>
      </c>
      <c r="K2024" t="s">
        <v>6410</v>
      </c>
      <c r="M2024" t="s">
        <v>6411</v>
      </c>
    </row>
    <row r="2025" spans="1:13" hidden="1" x14ac:dyDescent="0.6">
      <c r="B2025">
        <v>1</v>
      </c>
      <c r="C2025">
        <v>34153144</v>
      </c>
      <c r="D2025" t="s">
        <v>6466</v>
      </c>
      <c r="E2025" t="s">
        <v>6467</v>
      </c>
      <c r="F2025" t="s">
        <v>6468</v>
      </c>
      <c r="G2025" t="s">
        <v>6469</v>
      </c>
      <c r="H2025" t="s">
        <v>6470</v>
      </c>
      <c r="I2025">
        <v>2021</v>
      </c>
      <c r="J2025" s="1">
        <v>44368</v>
      </c>
      <c r="K2025" t="s">
        <v>6471</v>
      </c>
      <c r="M2025" t="s">
        <v>6472</v>
      </c>
    </row>
    <row r="2026" spans="1:13" hidden="1" x14ac:dyDescent="0.6">
      <c r="B2026">
        <v>1</v>
      </c>
      <c r="C2026">
        <v>34038689</v>
      </c>
      <c r="D2026" t="s">
        <v>6491</v>
      </c>
      <c r="E2026" t="s">
        <v>6492</v>
      </c>
      <c r="F2026" t="s">
        <v>6493</v>
      </c>
      <c r="G2026" t="s">
        <v>6494</v>
      </c>
      <c r="H2026" t="s">
        <v>5847</v>
      </c>
      <c r="I2026">
        <v>2021</v>
      </c>
      <c r="J2026" s="1">
        <v>44342</v>
      </c>
      <c r="M2026" t="s">
        <v>6495</v>
      </c>
    </row>
    <row r="2027" spans="1:13" hidden="1" x14ac:dyDescent="0.6">
      <c r="B2027">
        <v>1</v>
      </c>
      <c r="C2027">
        <v>34314466</v>
      </c>
      <c r="D2027" t="s">
        <v>6502</v>
      </c>
      <c r="E2027" t="s">
        <v>6503</v>
      </c>
      <c r="F2027" t="s">
        <v>6504</v>
      </c>
      <c r="G2027" t="s">
        <v>6505</v>
      </c>
      <c r="H2027" t="s">
        <v>3828</v>
      </c>
      <c r="I2027">
        <v>2021</v>
      </c>
      <c r="J2027" s="1">
        <v>44404</v>
      </c>
      <c r="K2027" t="s">
        <v>6506</v>
      </c>
      <c r="M2027" t="s">
        <v>6507</v>
      </c>
    </row>
    <row r="2028" spans="1:13" hidden="1" x14ac:dyDescent="0.6">
      <c r="B2028">
        <v>1</v>
      </c>
      <c r="C2028">
        <v>32813108</v>
      </c>
      <c r="D2028" t="s">
        <v>6624</v>
      </c>
      <c r="E2028" t="s">
        <v>6625</v>
      </c>
      <c r="F2028" t="s">
        <v>6626</v>
      </c>
      <c r="G2028" t="s">
        <v>6627</v>
      </c>
      <c r="H2028" t="s">
        <v>1203</v>
      </c>
      <c r="I2028">
        <v>2021</v>
      </c>
      <c r="J2028" s="1">
        <v>44063</v>
      </c>
      <c r="M2028" t="s">
        <v>6628</v>
      </c>
    </row>
    <row r="2029" spans="1:13" hidden="1" x14ac:dyDescent="0.6">
      <c r="B2029">
        <v>1</v>
      </c>
      <c r="C2029">
        <v>33738626</v>
      </c>
      <c r="D2029" t="s">
        <v>6650</v>
      </c>
      <c r="E2029" t="s">
        <v>6651</v>
      </c>
      <c r="F2029" t="s">
        <v>6652</v>
      </c>
      <c r="G2029" t="s">
        <v>6653</v>
      </c>
      <c r="H2029" t="s">
        <v>1203</v>
      </c>
      <c r="I2029">
        <v>2021</v>
      </c>
      <c r="J2029" s="1">
        <v>44274</v>
      </c>
      <c r="M2029" t="s">
        <v>6654</v>
      </c>
    </row>
    <row r="2030" spans="1:13" hidden="1" x14ac:dyDescent="0.6">
      <c r="B2030">
        <v>1</v>
      </c>
      <c r="C2030">
        <v>34708768</v>
      </c>
      <c r="D2030" t="s">
        <v>6705</v>
      </c>
      <c r="E2030" t="s">
        <v>6706</v>
      </c>
      <c r="F2030" t="s">
        <v>6707</v>
      </c>
      <c r="G2030" t="s">
        <v>6708</v>
      </c>
      <c r="H2030" t="s">
        <v>800</v>
      </c>
      <c r="I2030">
        <v>2021</v>
      </c>
      <c r="J2030" s="1">
        <v>44497</v>
      </c>
      <c r="K2030" t="s">
        <v>6709</v>
      </c>
      <c r="M2030" t="s">
        <v>6710</v>
      </c>
    </row>
    <row r="2031" spans="1:13" hidden="1" x14ac:dyDescent="0.6">
      <c r="B2031">
        <v>1</v>
      </c>
      <c r="C2031">
        <v>32981226</v>
      </c>
      <c r="D2031" t="s">
        <v>6717</v>
      </c>
      <c r="E2031" t="s">
        <v>6718</v>
      </c>
      <c r="F2031" t="s">
        <v>6719</v>
      </c>
      <c r="G2031" t="s">
        <v>6720</v>
      </c>
      <c r="H2031" t="s">
        <v>83</v>
      </c>
      <c r="I2031">
        <v>2021</v>
      </c>
      <c r="J2031" s="1">
        <v>44101</v>
      </c>
      <c r="M2031" t="s">
        <v>6721</v>
      </c>
    </row>
    <row r="2032" spans="1:13" hidden="1" x14ac:dyDescent="0.6">
      <c r="B2032">
        <v>1</v>
      </c>
      <c r="C2032">
        <v>33279454</v>
      </c>
      <c r="D2032" t="s">
        <v>6740</v>
      </c>
      <c r="E2032" t="s">
        <v>6741</v>
      </c>
      <c r="F2032" t="s">
        <v>6742</v>
      </c>
      <c r="G2032" t="s">
        <v>6743</v>
      </c>
      <c r="H2032" t="s">
        <v>39</v>
      </c>
      <c r="I2032">
        <v>2021</v>
      </c>
      <c r="J2032" s="1">
        <v>44171</v>
      </c>
      <c r="M2032" t="s">
        <v>6744</v>
      </c>
    </row>
    <row r="2033" spans="1:13" hidden="1" x14ac:dyDescent="0.6">
      <c r="B2033">
        <v>1</v>
      </c>
      <c r="C2033">
        <v>34014262</v>
      </c>
      <c r="D2033" t="s">
        <v>6750</v>
      </c>
      <c r="E2033" t="s">
        <v>6751</v>
      </c>
      <c r="F2033" t="s">
        <v>6752</v>
      </c>
      <c r="G2033" t="s">
        <v>5262</v>
      </c>
      <c r="H2033" t="s">
        <v>5256</v>
      </c>
      <c r="I2033">
        <v>2021</v>
      </c>
      <c r="J2033" s="1">
        <v>44336</v>
      </c>
      <c r="K2033" t="s">
        <v>6753</v>
      </c>
      <c r="M2033" t="s">
        <v>6754</v>
      </c>
    </row>
    <row r="2034" spans="1:13" hidden="1" x14ac:dyDescent="0.6">
      <c r="B2034">
        <v>1</v>
      </c>
      <c r="C2034">
        <v>33539821</v>
      </c>
      <c r="D2034" t="s">
        <v>6761</v>
      </c>
      <c r="E2034" t="s">
        <v>6762</v>
      </c>
      <c r="F2034" t="s">
        <v>6763</v>
      </c>
      <c r="G2034" t="s">
        <v>6764</v>
      </c>
      <c r="H2034" t="s">
        <v>1349</v>
      </c>
      <c r="I2034">
        <v>2021</v>
      </c>
      <c r="J2034" s="1">
        <v>44231</v>
      </c>
      <c r="M2034" t="s">
        <v>6765</v>
      </c>
    </row>
    <row r="2035" spans="1:13" hidden="1" x14ac:dyDescent="0.6">
      <c r="B2035">
        <v>1</v>
      </c>
      <c r="C2035">
        <v>34164725</v>
      </c>
      <c r="D2035" t="s">
        <v>6819</v>
      </c>
      <c r="E2035" t="s">
        <v>6820</v>
      </c>
      <c r="F2035" t="s">
        <v>6821</v>
      </c>
      <c r="G2035" t="s">
        <v>6822</v>
      </c>
      <c r="H2035" t="s">
        <v>1203</v>
      </c>
      <c r="I2035">
        <v>2021</v>
      </c>
      <c r="J2035" s="1">
        <v>44371</v>
      </c>
      <c r="M2035" t="s">
        <v>6823</v>
      </c>
    </row>
    <row r="2036" spans="1:13" hidden="1" x14ac:dyDescent="0.6">
      <c r="B2036">
        <v>1</v>
      </c>
      <c r="C2036">
        <v>34112856</v>
      </c>
      <c r="D2036" t="s">
        <v>6853</v>
      </c>
      <c r="E2036" t="s">
        <v>6854</v>
      </c>
      <c r="F2036" t="s">
        <v>6855</v>
      </c>
      <c r="G2036" t="s">
        <v>6856</v>
      </c>
      <c r="H2036" t="s">
        <v>5359</v>
      </c>
      <c r="I2036">
        <v>2021</v>
      </c>
      <c r="J2036" s="1">
        <v>44358</v>
      </c>
      <c r="K2036" t="s">
        <v>6857</v>
      </c>
      <c r="M2036" t="s">
        <v>6858</v>
      </c>
    </row>
    <row r="2037" spans="1:13" hidden="1" x14ac:dyDescent="0.6">
      <c r="B2037">
        <v>1</v>
      </c>
      <c r="C2037">
        <v>34404346</v>
      </c>
      <c r="D2037" t="s">
        <v>6912</v>
      </c>
      <c r="E2037" t="s">
        <v>6913</v>
      </c>
      <c r="F2037" t="s">
        <v>6914</v>
      </c>
      <c r="G2037" t="s">
        <v>6915</v>
      </c>
      <c r="H2037" t="s">
        <v>6916</v>
      </c>
      <c r="I2037">
        <v>2021</v>
      </c>
      <c r="J2037" s="1">
        <v>44426</v>
      </c>
      <c r="K2037" t="s">
        <v>6917</v>
      </c>
      <c r="M2037" t="s">
        <v>6918</v>
      </c>
    </row>
    <row r="2038" spans="1:13" hidden="1" x14ac:dyDescent="0.6">
      <c r="B2038">
        <v>2</v>
      </c>
      <c r="C2038">
        <v>33596562</v>
      </c>
      <c r="D2038" t="s">
        <v>6974</v>
      </c>
      <c r="E2038" t="s">
        <v>6975</v>
      </c>
      <c r="F2038" t="s">
        <v>6976</v>
      </c>
      <c r="G2038" t="s">
        <v>6977</v>
      </c>
      <c r="H2038" t="s">
        <v>1535</v>
      </c>
      <c r="I2038">
        <v>2021</v>
      </c>
      <c r="J2038" s="1">
        <v>44244</v>
      </c>
      <c r="M2038" t="s">
        <v>6978</v>
      </c>
    </row>
    <row r="2039" spans="1:13" hidden="1" x14ac:dyDescent="0.6">
      <c r="B2039">
        <v>2</v>
      </c>
      <c r="C2039">
        <v>33469697</v>
      </c>
      <c r="D2039" t="s">
        <v>7092</v>
      </c>
      <c r="E2039" t="s">
        <v>7093</v>
      </c>
      <c r="F2039" t="s">
        <v>7094</v>
      </c>
      <c r="G2039" t="s">
        <v>7095</v>
      </c>
      <c r="H2039" t="s">
        <v>5909</v>
      </c>
      <c r="I2039">
        <v>2021</v>
      </c>
      <c r="J2039" s="1">
        <v>44216</v>
      </c>
      <c r="M2039" t="s">
        <v>7096</v>
      </c>
    </row>
    <row r="2040" spans="1:13" x14ac:dyDescent="0.6">
      <c r="A2040" t="s">
        <v>13204</v>
      </c>
      <c r="B2040" t="s">
        <v>5019</v>
      </c>
      <c r="C2040">
        <v>34577901</v>
      </c>
      <c r="D2040" t="s">
        <v>7261</v>
      </c>
      <c r="E2040" t="s">
        <v>7262</v>
      </c>
      <c r="F2040" t="s">
        <v>7263</v>
      </c>
      <c r="G2040" t="s">
        <v>7264</v>
      </c>
      <c r="H2040" t="s">
        <v>1582</v>
      </c>
      <c r="I2040">
        <v>2021</v>
      </c>
      <c r="J2040" s="1">
        <v>44467</v>
      </c>
      <c r="K2040" t="s">
        <v>7265</v>
      </c>
      <c r="M2040" t="s">
        <v>7266</v>
      </c>
    </row>
    <row r="2041" spans="1:13" hidden="1" x14ac:dyDescent="0.6">
      <c r="B2041">
        <v>1</v>
      </c>
      <c r="C2041">
        <v>33735404</v>
      </c>
      <c r="D2041" t="s">
        <v>7267</v>
      </c>
      <c r="E2041" t="s">
        <v>7268</v>
      </c>
      <c r="F2041" t="s">
        <v>7269</v>
      </c>
      <c r="G2041" t="s">
        <v>7270</v>
      </c>
      <c r="H2041" t="s">
        <v>1105</v>
      </c>
      <c r="I2041">
        <v>2021</v>
      </c>
      <c r="J2041" s="1">
        <v>44273</v>
      </c>
      <c r="M2041" t="s">
        <v>7271</v>
      </c>
    </row>
    <row r="2042" spans="1:13" hidden="1" x14ac:dyDescent="0.6">
      <c r="A2042" t="s">
        <v>13205</v>
      </c>
      <c r="B2042" t="s">
        <v>13798</v>
      </c>
      <c r="C2042">
        <v>34726871</v>
      </c>
      <c r="D2042" t="s">
        <v>7277</v>
      </c>
      <c r="E2042" t="s">
        <v>7278</v>
      </c>
      <c r="F2042" t="s">
        <v>7279</v>
      </c>
      <c r="G2042" t="s">
        <v>7280</v>
      </c>
      <c r="H2042" t="s">
        <v>3926</v>
      </c>
      <c r="I2042">
        <v>2021</v>
      </c>
      <c r="J2042" s="1">
        <v>44502</v>
      </c>
      <c r="M2042" t="s">
        <v>7281</v>
      </c>
    </row>
    <row r="2043" spans="1:13" hidden="1" x14ac:dyDescent="0.6">
      <c r="B2043">
        <v>1</v>
      </c>
      <c r="C2043">
        <v>33387684</v>
      </c>
      <c r="D2043" t="s">
        <v>7287</v>
      </c>
      <c r="E2043" t="s">
        <v>7288</v>
      </c>
      <c r="F2043" t="s">
        <v>7289</v>
      </c>
      <c r="G2043" t="s">
        <v>7290</v>
      </c>
      <c r="H2043" t="s">
        <v>5468</v>
      </c>
      <c r="I2043">
        <v>2021</v>
      </c>
      <c r="J2043" s="1">
        <v>44198</v>
      </c>
      <c r="K2043" t="s">
        <v>7291</v>
      </c>
      <c r="L2043" t="s">
        <v>7292</v>
      </c>
      <c r="M2043" t="s">
        <v>7293</v>
      </c>
    </row>
    <row r="2044" spans="1:13" hidden="1" x14ac:dyDescent="0.6">
      <c r="B2044">
        <v>1</v>
      </c>
      <c r="C2044">
        <v>33227563</v>
      </c>
      <c r="D2044" t="s">
        <v>7299</v>
      </c>
      <c r="E2044" t="s">
        <v>7300</v>
      </c>
      <c r="F2044" t="s">
        <v>7301</v>
      </c>
      <c r="G2044" t="s">
        <v>7302</v>
      </c>
      <c r="H2044" t="s">
        <v>5468</v>
      </c>
      <c r="I2044">
        <v>2021</v>
      </c>
      <c r="J2044" s="1">
        <v>44158</v>
      </c>
      <c r="M2044" t="s">
        <v>7303</v>
      </c>
    </row>
    <row r="2045" spans="1:13" hidden="1" x14ac:dyDescent="0.6">
      <c r="B2045">
        <v>2</v>
      </c>
      <c r="C2045">
        <v>34101693</v>
      </c>
      <c r="D2045" t="s">
        <v>7319</v>
      </c>
      <c r="E2045" t="s">
        <v>7320</v>
      </c>
      <c r="F2045" t="s">
        <v>7321</v>
      </c>
      <c r="G2045" t="s">
        <v>7322</v>
      </c>
      <c r="H2045" t="s">
        <v>310</v>
      </c>
      <c r="I2045">
        <v>2021</v>
      </c>
      <c r="J2045" s="1">
        <v>44355</v>
      </c>
      <c r="M2045" t="s">
        <v>7323</v>
      </c>
    </row>
    <row r="2046" spans="1:13" hidden="1" x14ac:dyDescent="0.6">
      <c r="B2046">
        <v>1</v>
      </c>
      <c r="C2046">
        <v>33251871</v>
      </c>
      <c r="D2046" t="s">
        <v>7383</v>
      </c>
      <c r="E2046" t="s">
        <v>7384</v>
      </c>
      <c r="F2046" t="s">
        <v>7385</v>
      </c>
      <c r="G2046" t="s">
        <v>7386</v>
      </c>
      <c r="H2046" t="s">
        <v>155</v>
      </c>
      <c r="I2046">
        <v>2021</v>
      </c>
      <c r="J2046" s="1">
        <v>44165</v>
      </c>
      <c r="M2046" t="s">
        <v>7387</v>
      </c>
    </row>
    <row r="2047" spans="1:13" hidden="1" x14ac:dyDescent="0.6">
      <c r="B2047">
        <v>1</v>
      </c>
      <c r="C2047">
        <v>34325054</v>
      </c>
      <c r="D2047" t="s">
        <v>7423</v>
      </c>
      <c r="E2047" t="s">
        <v>7424</v>
      </c>
      <c r="F2047" t="s">
        <v>7425</v>
      </c>
      <c r="G2047" t="s">
        <v>7426</v>
      </c>
      <c r="H2047" t="s">
        <v>5468</v>
      </c>
      <c r="I2047">
        <v>2021</v>
      </c>
      <c r="J2047" s="1">
        <v>44406</v>
      </c>
      <c r="K2047" t="s">
        <v>7427</v>
      </c>
      <c r="L2047" t="s">
        <v>7428</v>
      </c>
      <c r="M2047" t="s">
        <v>7429</v>
      </c>
    </row>
    <row r="2048" spans="1:13" hidden="1" x14ac:dyDescent="0.6">
      <c r="B2048">
        <v>1</v>
      </c>
      <c r="C2048">
        <v>33432090</v>
      </c>
      <c r="D2048" t="s">
        <v>7845</v>
      </c>
      <c r="E2048" t="s">
        <v>7846</v>
      </c>
      <c r="F2048" t="s">
        <v>7847</v>
      </c>
      <c r="G2048" t="s">
        <v>7848</v>
      </c>
      <c r="H2048" t="s">
        <v>5359</v>
      </c>
      <c r="I2048">
        <v>2021</v>
      </c>
      <c r="J2048" s="1">
        <v>44208</v>
      </c>
      <c r="K2048" t="s">
        <v>7849</v>
      </c>
      <c r="M2048" t="s">
        <v>7850</v>
      </c>
    </row>
    <row r="2049" spans="2:13" hidden="1" x14ac:dyDescent="0.6">
      <c r="B2049">
        <v>1</v>
      </c>
      <c r="C2049">
        <v>33840491</v>
      </c>
      <c r="D2049" t="s">
        <v>7860</v>
      </c>
      <c r="E2049" t="s">
        <v>7861</v>
      </c>
      <c r="F2049" t="s">
        <v>7862</v>
      </c>
      <c r="G2049" t="s">
        <v>7863</v>
      </c>
      <c r="H2049" t="s">
        <v>1677</v>
      </c>
      <c r="I2049">
        <v>2021</v>
      </c>
      <c r="J2049" s="1">
        <v>44298</v>
      </c>
      <c r="M2049" t="s">
        <v>7864</v>
      </c>
    </row>
    <row r="2050" spans="2:13" hidden="1" x14ac:dyDescent="0.6">
      <c r="B2050">
        <v>1</v>
      </c>
      <c r="C2050">
        <v>35996775</v>
      </c>
      <c r="D2050" t="s">
        <v>7870</v>
      </c>
      <c r="E2050" t="s">
        <v>7871</v>
      </c>
      <c r="F2050" t="s">
        <v>7872</v>
      </c>
      <c r="G2050" t="s">
        <v>7873</v>
      </c>
      <c r="H2050" t="s">
        <v>1084</v>
      </c>
      <c r="I2050">
        <v>2021</v>
      </c>
      <c r="J2050" s="1">
        <v>44796</v>
      </c>
      <c r="M2050" t="s">
        <v>7874</v>
      </c>
    </row>
    <row r="2051" spans="2:13" hidden="1" x14ac:dyDescent="0.6">
      <c r="B2051">
        <v>1</v>
      </c>
      <c r="C2051">
        <v>35026829</v>
      </c>
      <c r="D2051" t="s">
        <v>7953</v>
      </c>
      <c r="E2051" t="s">
        <v>7954</v>
      </c>
      <c r="F2051" t="s">
        <v>7955</v>
      </c>
      <c r="G2051" t="s">
        <v>7956</v>
      </c>
      <c r="H2051" t="s">
        <v>7957</v>
      </c>
      <c r="I2051">
        <v>2021</v>
      </c>
      <c r="J2051" s="1">
        <v>44574</v>
      </c>
    </row>
    <row r="2052" spans="2:13" hidden="1" x14ac:dyDescent="0.6">
      <c r="B2052" t="s">
        <v>5278</v>
      </c>
      <c r="C2052">
        <v>34309807</v>
      </c>
      <c r="D2052" t="s">
        <v>7963</v>
      </c>
      <c r="E2052" t="s">
        <v>7964</v>
      </c>
      <c r="F2052" t="s">
        <v>7965</v>
      </c>
      <c r="G2052" t="s">
        <v>6240</v>
      </c>
      <c r="H2052" t="s">
        <v>89</v>
      </c>
      <c r="I2052">
        <v>2021</v>
      </c>
      <c r="J2052" s="1">
        <v>44403</v>
      </c>
      <c r="K2052" t="s">
        <v>7966</v>
      </c>
      <c r="L2052" t="s">
        <v>7967</v>
      </c>
      <c r="M2052" t="s">
        <v>7968</v>
      </c>
    </row>
    <row r="2053" spans="2:13" hidden="1" x14ac:dyDescent="0.6">
      <c r="B2053" t="s">
        <v>8219</v>
      </c>
      <c r="C2053">
        <v>34162934</v>
      </c>
      <c r="D2053" t="s">
        <v>8220</v>
      </c>
      <c r="E2053" t="s">
        <v>8221</v>
      </c>
      <c r="F2053" t="s">
        <v>8222</v>
      </c>
      <c r="G2053" t="s">
        <v>2768</v>
      </c>
      <c r="H2053" t="s">
        <v>5359</v>
      </c>
      <c r="I2053">
        <v>2021</v>
      </c>
      <c r="J2053" s="1">
        <v>44371</v>
      </c>
      <c r="K2053" t="s">
        <v>8223</v>
      </c>
      <c r="M2053" t="s">
        <v>8224</v>
      </c>
    </row>
    <row r="2054" spans="2:13" hidden="1" x14ac:dyDescent="0.6">
      <c r="B2054">
        <v>1</v>
      </c>
      <c r="C2054">
        <v>34730771</v>
      </c>
      <c r="D2054" t="s">
        <v>8231</v>
      </c>
      <c r="E2054" t="s">
        <v>8232</v>
      </c>
      <c r="F2054" t="s">
        <v>8233</v>
      </c>
      <c r="G2054" t="s">
        <v>6956</v>
      </c>
      <c r="H2054" t="s">
        <v>5915</v>
      </c>
      <c r="I2054">
        <v>2021</v>
      </c>
      <c r="J2054" s="1">
        <v>44503</v>
      </c>
      <c r="K2054" t="s">
        <v>8234</v>
      </c>
      <c r="M2054" t="s">
        <v>8235</v>
      </c>
    </row>
    <row r="2055" spans="2:13" hidden="1" x14ac:dyDescent="0.6">
      <c r="B2055">
        <v>2</v>
      </c>
      <c r="C2055">
        <v>33174463</v>
      </c>
      <c r="D2055" t="s">
        <v>8278</v>
      </c>
      <c r="E2055" t="s">
        <v>8279</v>
      </c>
      <c r="F2055" t="s">
        <v>8280</v>
      </c>
      <c r="G2055" t="s">
        <v>8281</v>
      </c>
      <c r="H2055" t="s">
        <v>187</v>
      </c>
      <c r="I2055">
        <v>2021</v>
      </c>
      <c r="J2055" s="1">
        <v>44146</v>
      </c>
      <c r="K2055" t="s">
        <v>8282</v>
      </c>
      <c r="L2055" t="s">
        <v>8283</v>
      </c>
      <c r="M2055" t="s">
        <v>8284</v>
      </c>
    </row>
    <row r="2056" spans="2:13" hidden="1" x14ac:dyDescent="0.6">
      <c r="B2056" t="s">
        <v>5278</v>
      </c>
      <c r="C2056">
        <v>33401577</v>
      </c>
      <c r="D2056" t="s">
        <v>8295</v>
      </c>
      <c r="E2056" t="s">
        <v>8296</v>
      </c>
      <c r="F2056" t="s">
        <v>8297</v>
      </c>
      <c r="G2056" t="s">
        <v>8298</v>
      </c>
      <c r="H2056" t="s">
        <v>5950</v>
      </c>
      <c r="I2056">
        <v>2021</v>
      </c>
      <c r="J2056" s="1">
        <v>44202</v>
      </c>
      <c r="K2056" t="s">
        <v>8299</v>
      </c>
      <c r="M2056" t="s">
        <v>8300</v>
      </c>
    </row>
    <row r="2057" spans="2:13" hidden="1" x14ac:dyDescent="0.6">
      <c r="B2057">
        <v>1</v>
      </c>
      <c r="C2057">
        <v>34110547</v>
      </c>
      <c r="D2057" t="s">
        <v>8306</v>
      </c>
      <c r="E2057" t="s">
        <v>8307</v>
      </c>
      <c r="F2057" t="s">
        <v>8308</v>
      </c>
      <c r="G2057" t="s">
        <v>8309</v>
      </c>
      <c r="H2057" t="s">
        <v>2185</v>
      </c>
      <c r="I2057">
        <v>2021</v>
      </c>
      <c r="J2057" s="1">
        <v>44357</v>
      </c>
      <c r="K2057" t="s">
        <v>8310</v>
      </c>
      <c r="M2057" t="s">
        <v>8311</v>
      </c>
    </row>
    <row r="2058" spans="2:13" hidden="1" x14ac:dyDescent="0.6">
      <c r="B2058">
        <v>1</v>
      </c>
      <c r="C2058">
        <v>33723107</v>
      </c>
      <c r="D2058" t="s">
        <v>8317</v>
      </c>
      <c r="E2058" t="s">
        <v>8318</v>
      </c>
      <c r="F2058" t="s">
        <v>8319</v>
      </c>
      <c r="G2058" t="s">
        <v>8320</v>
      </c>
      <c r="H2058" t="s">
        <v>2629</v>
      </c>
      <c r="I2058">
        <v>2021</v>
      </c>
      <c r="J2058" s="1">
        <v>44271</v>
      </c>
      <c r="M2058" t="s">
        <v>8321</v>
      </c>
    </row>
    <row r="2059" spans="2:13" hidden="1" x14ac:dyDescent="0.6">
      <c r="B2059">
        <v>1</v>
      </c>
      <c r="C2059">
        <v>33401025</v>
      </c>
      <c r="D2059" t="s">
        <v>8368</v>
      </c>
      <c r="E2059" t="s">
        <v>8369</v>
      </c>
      <c r="F2059" t="s">
        <v>8370</v>
      </c>
      <c r="G2059" t="s">
        <v>8371</v>
      </c>
      <c r="H2059" t="s">
        <v>8372</v>
      </c>
      <c r="I2059">
        <v>2021</v>
      </c>
      <c r="J2059" s="1">
        <v>44201</v>
      </c>
      <c r="M2059" t="s">
        <v>8373</v>
      </c>
    </row>
    <row r="2060" spans="2:13" hidden="1" x14ac:dyDescent="0.6">
      <c r="B2060">
        <v>1</v>
      </c>
      <c r="C2060">
        <v>34282240</v>
      </c>
      <c r="D2060" t="s">
        <v>8433</v>
      </c>
      <c r="E2060" t="s">
        <v>8434</v>
      </c>
      <c r="F2060" t="s">
        <v>8435</v>
      </c>
      <c r="G2060" t="s">
        <v>8436</v>
      </c>
      <c r="H2060" t="s">
        <v>5359</v>
      </c>
      <c r="I2060">
        <v>2021</v>
      </c>
      <c r="J2060" s="1">
        <v>44397</v>
      </c>
      <c r="K2060" t="s">
        <v>8437</v>
      </c>
      <c r="M2060" t="s">
        <v>8438</v>
      </c>
    </row>
    <row r="2061" spans="2:13" hidden="1" x14ac:dyDescent="0.6">
      <c r="B2061">
        <v>1</v>
      </c>
      <c r="C2061">
        <v>33212271</v>
      </c>
      <c r="D2061" t="s">
        <v>8444</v>
      </c>
      <c r="E2061" t="s">
        <v>8445</v>
      </c>
      <c r="F2061" t="s">
        <v>8446</v>
      </c>
      <c r="G2061" t="s">
        <v>8447</v>
      </c>
      <c r="H2061" t="s">
        <v>5468</v>
      </c>
      <c r="I2061">
        <v>2021</v>
      </c>
      <c r="J2061" s="1">
        <v>44154</v>
      </c>
      <c r="M2061" t="s">
        <v>8448</v>
      </c>
    </row>
    <row r="2062" spans="2:13" hidden="1" x14ac:dyDescent="0.6">
      <c r="B2062">
        <v>1</v>
      </c>
      <c r="C2062">
        <v>34905560</v>
      </c>
      <c r="D2062" t="s">
        <v>8533</v>
      </c>
      <c r="E2062" t="s">
        <v>8534</v>
      </c>
      <c r="F2062" t="s">
        <v>8535</v>
      </c>
      <c r="G2062" t="s">
        <v>8536</v>
      </c>
      <c r="H2062" t="s">
        <v>3828</v>
      </c>
      <c r="I2062">
        <v>2021</v>
      </c>
      <c r="J2062" s="1">
        <v>44544</v>
      </c>
      <c r="K2062" t="s">
        <v>8537</v>
      </c>
      <c r="M2062" t="s">
        <v>8538</v>
      </c>
    </row>
    <row r="2063" spans="2:13" hidden="1" x14ac:dyDescent="0.6">
      <c r="B2063">
        <v>1</v>
      </c>
      <c r="C2063">
        <v>33961642</v>
      </c>
      <c r="D2063" t="s">
        <v>8681</v>
      </c>
      <c r="E2063" t="s">
        <v>8682</v>
      </c>
      <c r="F2063" t="s">
        <v>8683</v>
      </c>
      <c r="G2063" t="s">
        <v>8684</v>
      </c>
      <c r="H2063" t="s">
        <v>3828</v>
      </c>
      <c r="I2063">
        <v>2021</v>
      </c>
      <c r="J2063" s="1">
        <v>44323</v>
      </c>
      <c r="K2063" t="s">
        <v>8685</v>
      </c>
      <c r="M2063" t="s">
        <v>8686</v>
      </c>
    </row>
    <row r="2064" spans="2:13" hidden="1" x14ac:dyDescent="0.6">
      <c r="B2064">
        <v>1</v>
      </c>
      <c r="C2064">
        <v>33332813</v>
      </c>
      <c r="D2064" t="s">
        <v>8718</v>
      </c>
      <c r="E2064" t="s">
        <v>8719</v>
      </c>
      <c r="F2064" t="s">
        <v>8720</v>
      </c>
      <c r="G2064" t="s">
        <v>8721</v>
      </c>
      <c r="H2064" t="s">
        <v>310</v>
      </c>
      <c r="I2064">
        <v>2021</v>
      </c>
      <c r="J2064" s="1">
        <v>44182</v>
      </c>
      <c r="K2064" t="s">
        <v>8722</v>
      </c>
      <c r="L2064" t="s">
        <v>8723</v>
      </c>
      <c r="M2064" t="s">
        <v>8724</v>
      </c>
    </row>
    <row r="2065" spans="1:13" hidden="1" x14ac:dyDescent="0.6">
      <c r="B2065">
        <v>1</v>
      </c>
      <c r="C2065">
        <v>33201353</v>
      </c>
      <c r="D2065" t="s">
        <v>8889</v>
      </c>
      <c r="E2065" t="s">
        <v>8890</v>
      </c>
      <c r="F2065" t="s">
        <v>8891</v>
      </c>
      <c r="G2065" t="s">
        <v>6564</v>
      </c>
      <c r="H2065" t="s">
        <v>1203</v>
      </c>
      <c r="I2065">
        <v>2021</v>
      </c>
      <c r="J2065" s="1">
        <v>44152</v>
      </c>
      <c r="M2065" t="s">
        <v>8892</v>
      </c>
    </row>
    <row r="2066" spans="1:13" hidden="1" x14ac:dyDescent="0.6">
      <c r="B2066">
        <v>1</v>
      </c>
      <c r="C2066">
        <v>32383840</v>
      </c>
      <c r="D2066" t="s">
        <v>8922</v>
      </c>
      <c r="E2066" t="s">
        <v>8923</v>
      </c>
      <c r="F2066" t="s">
        <v>8924</v>
      </c>
      <c r="G2066" t="s">
        <v>8925</v>
      </c>
      <c r="H2066" t="s">
        <v>310</v>
      </c>
      <c r="I2066">
        <v>2021</v>
      </c>
      <c r="J2066" s="1">
        <v>43960</v>
      </c>
      <c r="K2066" t="s">
        <v>8926</v>
      </c>
      <c r="L2066" t="s">
        <v>8927</v>
      </c>
      <c r="M2066" t="s">
        <v>8928</v>
      </c>
    </row>
    <row r="2067" spans="1:13" hidden="1" x14ac:dyDescent="0.6">
      <c r="A2067" t="s">
        <v>13208</v>
      </c>
      <c r="B2067" t="s">
        <v>13797</v>
      </c>
      <c r="C2067">
        <v>33971878</v>
      </c>
      <c r="D2067" t="s">
        <v>8960</v>
      </c>
      <c r="E2067" t="s">
        <v>8961</v>
      </c>
      <c r="F2067" t="s">
        <v>8962</v>
      </c>
      <c r="G2067" t="s">
        <v>8963</v>
      </c>
      <c r="H2067" t="s">
        <v>6335</v>
      </c>
      <c r="I2067">
        <v>2021</v>
      </c>
      <c r="J2067" s="1">
        <v>44327</v>
      </c>
      <c r="K2067" t="s">
        <v>8964</v>
      </c>
      <c r="M2067" t="s">
        <v>8965</v>
      </c>
    </row>
    <row r="2068" spans="1:13" hidden="1" x14ac:dyDescent="0.6">
      <c r="B2068">
        <v>1</v>
      </c>
      <c r="C2068">
        <v>35136347</v>
      </c>
      <c r="D2068" t="s">
        <v>8992</v>
      </c>
      <c r="E2068" t="s">
        <v>8993</v>
      </c>
      <c r="F2068" t="s">
        <v>8994</v>
      </c>
      <c r="G2068" t="s">
        <v>8995</v>
      </c>
      <c r="H2068" t="s">
        <v>734</v>
      </c>
      <c r="I2068">
        <v>2021</v>
      </c>
      <c r="J2068" s="1">
        <v>44601</v>
      </c>
      <c r="K2068" t="s">
        <v>8996</v>
      </c>
    </row>
    <row r="2069" spans="1:13" hidden="1" x14ac:dyDescent="0.6">
      <c r="B2069">
        <v>1</v>
      </c>
      <c r="C2069">
        <v>33427324</v>
      </c>
      <c r="D2069" t="s">
        <v>9019</v>
      </c>
      <c r="E2069" t="s">
        <v>9020</v>
      </c>
      <c r="F2069" t="s">
        <v>9021</v>
      </c>
      <c r="G2069" t="s">
        <v>9022</v>
      </c>
      <c r="H2069" t="s">
        <v>4088</v>
      </c>
      <c r="I2069">
        <v>2021</v>
      </c>
      <c r="J2069" s="1">
        <v>44207</v>
      </c>
      <c r="M2069" t="s">
        <v>9023</v>
      </c>
    </row>
    <row r="2070" spans="1:13" hidden="1" x14ac:dyDescent="0.6">
      <c r="B2070">
        <v>1</v>
      </c>
      <c r="C2070">
        <v>33516917</v>
      </c>
      <c r="D2070" t="s">
        <v>9089</v>
      </c>
      <c r="E2070" t="s">
        <v>9090</v>
      </c>
      <c r="F2070" t="s">
        <v>9091</v>
      </c>
      <c r="G2070" t="s">
        <v>9092</v>
      </c>
      <c r="H2070" t="s">
        <v>5468</v>
      </c>
      <c r="I2070">
        <v>2021</v>
      </c>
      <c r="J2070" s="1">
        <v>44227</v>
      </c>
      <c r="M2070" t="s">
        <v>9093</v>
      </c>
    </row>
    <row r="2071" spans="1:13" hidden="1" x14ac:dyDescent="0.6">
      <c r="B2071">
        <v>1</v>
      </c>
      <c r="C2071">
        <v>34479703</v>
      </c>
      <c r="D2071" t="s">
        <v>9133</v>
      </c>
      <c r="E2071" t="s">
        <v>9134</v>
      </c>
      <c r="F2071" t="s">
        <v>9135</v>
      </c>
      <c r="G2071" t="s">
        <v>9136</v>
      </c>
      <c r="H2071" t="s">
        <v>5397</v>
      </c>
      <c r="I2071">
        <v>2021</v>
      </c>
      <c r="J2071" s="1">
        <v>44443</v>
      </c>
      <c r="M2071" t="s">
        <v>9137</v>
      </c>
    </row>
    <row r="2072" spans="1:13" hidden="1" x14ac:dyDescent="0.6">
      <c r="B2072">
        <v>1</v>
      </c>
      <c r="C2072">
        <v>34871313</v>
      </c>
      <c r="D2072" t="s">
        <v>9169</v>
      </c>
      <c r="E2072" t="s">
        <v>9170</v>
      </c>
      <c r="F2072" t="s">
        <v>9171</v>
      </c>
      <c r="G2072" t="s">
        <v>9172</v>
      </c>
      <c r="H2072" t="s">
        <v>3828</v>
      </c>
      <c r="I2072">
        <v>2021</v>
      </c>
      <c r="J2072" s="1">
        <v>44536</v>
      </c>
      <c r="K2072" t="s">
        <v>9173</v>
      </c>
      <c r="M2072" t="s">
        <v>9174</v>
      </c>
    </row>
    <row r="2073" spans="1:13" hidden="1" x14ac:dyDescent="0.6">
      <c r="B2073">
        <v>1</v>
      </c>
      <c r="C2073">
        <v>33404679</v>
      </c>
      <c r="D2073" t="s">
        <v>9203</v>
      </c>
      <c r="E2073" t="s">
        <v>9204</v>
      </c>
      <c r="F2073" t="s">
        <v>9205</v>
      </c>
      <c r="G2073" t="s">
        <v>9206</v>
      </c>
      <c r="H2073" t="s">
        <v>1203</v>
      </c>
      <c r="I2073">
        <v>2021</v>
      </c>
      <c r="J2073" s="1">
        <v>44202</v>
      </c>
      <c r="M2073" t="s">
        <v>9207</v>
      </c>
    </row>
    <row r="2074" spans="1:13" hidden="1" x14ac:dyDescent="0.6">
      <c r="B2074">
        <v>1</v>
      </c>
      <c r="C2074">
        <v>33045286</v>
      </c>
      <c r="D2074" t="s">
        <v>9208</v>
      </c>
      <c r="E2074" t="s">
        <v>9209</v>
      </c>
      <c r="F2074" t="s">
        <v>9210</v>
      </c>
      <c r="G2074" t="s">
        <v>9211</v>
      </c>
      <c r="H2074" t="s">
        <v>9212</v>
      </c>
      <c r="I2074">
        <v>2021</v>
      </c>
      <c r="J2074" s="1">
        <v>44116</v>
      </c>
      <c r="M2074" t="s">
        <v>9213</v>
      </c>
    </row>
    <row r="2075" spans="1:13" hidden="1" x14ac:dyDescent="0.6">
      <c r="B2075">
        <v>2</v>
      </c>
      <c r="C2075">
        <v>32858063</v>
      </c>
      <c r="D2075" t="s">
        <v>9300</v>
      </c>
      <c r="E2075" t="s">
        <v>9301</v>
      </c>
      <c r="F2075" t="s">
        <v>9302</v>
      </c>
      <c r="G2075" t="s">
        <v>9303</v>
      </c>
      <c r="H2075" t="s">
        <v>77</v>
      </c>
      <c r="I2075">
        <v>2021</v>
      </c>
      <c r="J2075" s="1">
        <v>44072</v>
      </c>
      <c r="K2075" t="s">
        <v>9304</v>
      </c>
      <c r="L2075" t="s">
        <v>9305</v>
      </c>
      <c r="M2075" t="s">
        <v>9306</v>
      </c>
    </row>
    <row r="2076" spans="1:13" hidden="1" x14ac:dyDescent="0.6">
      <c r="B2076">
        <v>2</v>
      </c>
      <c r="C2076">
        <v>34497082</v>
      </c>
      <c r="D2076" t="s">
        <v>9326</v>
      </c>
      <c r="E2076" t="s">
        <v>9327</v>
      </c>
      <c r="F2076" t="s">
        <v>9328</v>
      </c>
      <c r="G2076" t="s">
        <v>9329</v>
      </c>
      <c r="H2076" t="s">
        <v>6488</v>
      </c>
      <c r="I2076">
        <v>2021</v>
      </c>
      <c r="J2076" s="1">
        <v>44448</v>
      </c>
      <c r="K2076" t="s">
        <v>9330</v>
      </c>
      <c r="M2076" t="s">
        <v>9331</v>
      </c>
    </row>
    <row r="2077" spans="1:13" hidden="1" x14ac:dyDescent="0.6">
      <c r="B2077" t="s">
        <v>9408</v>
      </c>
      <c r="C2077">
        <v>34347799</v>
      </c>
      <c r="D2077" t="s">
        <v>9409</v>
      </c>
      <c r="E2077" t="s">
        <v>9410</v>
      </c>
      <c r="F2077" t="s">
        <v>9411</v>
      </c>
      <c r="G2077" t="s">
        <v>9412</v>
      </c>
      <c r="H2077" t="s">
        <v>3828</v>
      </c>
      <c r="I2077">
        <v>2021</v>
      </c>
      <c r="J2077" s="1">
        <v>44412</v>
      </c>
      <c r="K2077" t="s">
        <v>9413</v>
      </c>
      <c r="M2077" t="s">
        <v>9414</v>
      </c>
    </row>
    <row r="2078" spans="1:13" x14ac:dyDescent="0.6">
      <c r="A2078" t="s">
        <v>9466</v>
      </c>
      <c r="B2078" t="s">
        <v>5170</v>
      </c>
      <c r="C2078">
        <v>34759665</v>
      </c>
      <c r="D2078" t="s">
        <v>9467</v>
      </c>
      <c r="E2078" t="s">
        <v>9468</v>
      </c>
      <c r="F2078" t="s">
        <v>9469</v>
      </c>
      <c r="G2078" t="s">
        <v>9470</v>
      </c>
      <c r="H2078" t="s">
        <v>9471</v>
      </c>
      <c r="I2078">
        <v>2021</v>
      </c>
      <c r="J2078" s="1">
        <v>44511</v>
      </c>
      <c r="K2078" t="s">
        <v>9472</v>
      </c>
      <c r="M2078" t="s">
        <v>9473</v>
      </c>
    </row>
    <row r="2079" spans="1:13" hidden="1" x14ac:dyDescent="0.6">
      <c r="B2079">
        <v>1</v>
      </c>
      <c r="C2079">
        <v>33075546</v>
      </c>
      <c r="D2079" t="s">
        <v>9481</v>
      </c>
      <c r="E2079" t="s">
        <v>9482</v>
      </c>
      <c r="F2079" t="s">
        <v>9483</v>
      </c>
      <c r="G2079" t="s">
        <v>9484</v>
      </c>
      <c r="H2079" t="s">
        <v>5468</v>
      </c>
      <c r="I2079">
        <v>2021</v>
      </c>
      <c r="J2079" s="1">
        <v>44123</v>
      </c>
      <c r="K2079" t="s">
        <v>9485</v>
      </c>
      <c r="L2079" t="s">
        <v>9486</v>
      </c>
      <c r="M2079" t="s">
        <v>9487</v>
      </c>
    </row>
    <row r="2080" spans="1:13" hidden="1" x14ac:dyDescent="0.6">
      <c r="A2080" t="s">
        <v>9499</v>
      </c>
      <c r="B2080" t="s">
        <v>13257</v>
      </c>
      <c r="C2080">
        <v>33675332</v>
      </c>
      <c r="D2080" t="s">
        <v>9500</v>
      </c>
      <c r="E2080" t="s">
        <v>9501</v>
      </c>
      <c r="F2080" t="s">
        <v>9502</v>
      </c>
      <c r="G2080" t="s">
        <v>6182</v>
      </c>
      <c r="H2080" t="s">
        <v>310</v>
      </c>
      <c r="I2080">
        <v>2021</v>
      </c>
      <c r="J2080" s="1">
        <v>44261</v>
      </c>
      <c r="M2080" t="s">
        <v>9503</v>
      </c>
    </row>
    <row r="2081" spans="2:13" hidden="1" x14ac:dyDescent="0.6">
      <c r="B2081">
        <v>1</v>
      </c>
      <c r="C2081">
        <v>32269061</v>
      </c>
      <c r="D2081" t="s">
        <v>9504</v>
      </c>
      <c r="E2081" t="s">
        <v>9505</v>
      </c>
      <c r="F2081" t="s">
        <v>9506</v>
      </c>
      <c r="G2081" t="s">
        <v>6066</v>
      </c>
      <c r="H2081" t="s">
        <v>171</v>
      </c>
      <c r="I2081">
        <v>2021</v>
      </c>
      <c r="J2081" s="1">
        <v>43931</v>
      </c>
      <c r="K2081" t="s">
        <v>9507</v>
      </c>
      <c r="M2081" t="s">
        <v>9508</v>
      </c>
    </row>
    <row r="2082" spans="2:13" hidden="1" x14ac:dyDescent="0.6">
      <c r="B2082">
        <v>1</v>
      </c>
      <c r="C2082">
        <v>34520251</v>
      </c>
      <c r="D2082" t="s">
        <v>9513</v>
      </c>
      <c r="E2082" t="s">
        <v>6048</v>
      </c>
      <c r="F2082" t="s">
        <v>9514</v>
      </c>
      <c r="G2082" t="s">
        <v>5700</v>
      </c>
      <c r="H2082" t="s">
        <v>4399</v>
      </c>
      <c r="I2082">
        <v>2021</v>
      </c>
      <c r="J2082" s="1">
        <v>44453</v>
      </c>
      <c r="M2082" t="s">
        <v>9515</v>
      </c>
    </row>
    <row r="2083" spans="2:13" hidden="1" x14ac:dyDescent="0.6">
      <c r="B2083">
        <v>1</v>
      </c>
      <c r="C2083">
        <v>33831342</v>
      </c>
      <c r="D2083" t="s">
        <v>9527</v>
      </c>
      <c r="E2083" t="s">
        <v>9528</v>
      </c>
      <c r="F2083" t="s">
        <v>9529</v>
      </c>
      <c r="G2083" t="s">
        <v>9530</v>
      </c>
      <c r="H2083" t="s">
        <v>39</v>
      </c>
      <c r="I2083">
        <v>2021</v>
      </c>
      <c r="J2083" s="1">
        <v>44294</v>
      </c>
      <c r="M2083" t="s">
        <v>9531</v>
      </c>
    </row>
    <row r="2084" spans="2:13" hidden="1" x14ac:dyDescent="0.6">
      <c r="B2084">
        <v>1</v>
      </c>
      <c r="C2084">
        <v>32878826</v>
      </c>
      <c r="D2084" t="s">
        <v>9576</v>
      </c>
      <c r="E2084" t="s">
        <v>9577</v>
      </c>
      <c r="F2084" t="s">
        <v>9578</v>
      </c>
      <c r="G2084" t="s">
        <v>6404</v>
      </c>
      <c r="H2084" t="s">
        <v>171</v>
      </c>
      <c r="I2084">
        <v>2021</v>
      </c>
      <c r="J2084" s="1">
        <v>44078</v>
      </c>
      <c r="M2084" t="s">
        <v>9579</v>
      </c>
    </row>
    <row r="2085" spans="2:13" hidden="1" x14ac:dyDescent="0.6">
      <c r="B2085">
        <v>1</v>
      </c>
      <c r="C2085">
        <v>33289345</v>
      </c>
      <c r="D2085" t="s">
        <v>9649</v>
      </c>
      <c r="E2085" t="s">
        <v>9650</v>
      </c>
      <c r="F2085" t="s">
        <v>9651</v>
      </c>
      <c r="G2085" t="s">
        <v>9652</v>
      </c>
      <c r="H2085" t="s">
        <v>83</v>
      </c>
      <c r="I2085">
        <v>2021</v>
      </c>
      <c r="J2085" s="1">
        <v>44173</v>
      </c>
      <c r="M2085" t="s">
        <v>9653</v>
      </c>
    </row>
    <row r="2086" spans="2:13" hidden="1" x14ac:dyDescent="0.6">
      <c r="B2086">
        <v>2</v>
      </c>
      <c r="C2086">
        <v>33009219</v>
      </c>
      <c r="D2086" t="s">
        <v>9654</v>
      </c>
      <c r="E2086" t="s">
        <v>9655</v>
      </c>
      <c r="F2086" t="s">
        <v>9656</v>
      </c>
      <c r="G2086" t="s">
        <v>9657</v>
      </c>
      <c r="H2086" t="s">
        <v>310</v>
      </c>
      <c r="I2086">
        <v>2021</v>
      </c>
      <c r="J2086" s="1">
        <v>44107</v>
      </c>
      <c r="M2086" t="s">
        <v>9658</v>
      </c>
    </row>
    <row r="2087" spans="2:13" hidden="1" x14ac:dyDescent="0.6">
      <c r="B2087">
        <v>2</v>
      </c>
      <c r="C2087">
        <v>32282662</v>
      </c>
      <c r="D2087" t="s">
        <v>9673</v>
      </c>
      <c r="E2087" t="s">
        <v>9674</v>
      </c>
      <c r="F2087" t="s">
        <v>9675</v>
      </c>
      <c r="G2087" t="s">
        <v>9676</v>
      </c>
      <c r="H2087" t="s">
        <v>310</v>
      </c>
      <c r="I2087">
        <v>2021</v>
      </c>
      <c r="J2087" s="1">
        <v>43935</v>
      </c>
      <c r="M2087" t="s">
        <v>9677</v>
      </c>
    </row>
    <row r="2088" spans="2:13" hidden="1" x14ac:dyDescent="0.6">
      <c r="B2088">
        <v>2</v>
      </c>
      <c r="C2088">
        <v>34098698</v>
      </c>
      <c r="D2088" t="s">
        <v>9721</v>
      </c>
      <c r="E2088" t="s">
        <v>9722</v>
      </c>
      <c r="F2088" t="s">
        <v>9723</v>
      </c>
      <c r="G2088" t="s">
        <v>9724</v>
      </c>
      <c r="H2088" t="s">
        <v>1893</v>
      </c>
      <c r="I2088">
        <v>2021</v>
      </c>
      <c r="J2088" s="1">
        <v>44355</v>
      </c>
      <c r="M2088" t="s">
        <v>9725</v>
      </c>
    </row>
    <row r="2089" spans="2:13" hidden="1" x14ac:dyDescent="0.6">
      <c r="B2089">
        <v>1</v>
      </c>
      <c r="C2089">
        <v>33045457</v>
      </c>
      <c r="D2089" t="s">
        <v>9751</v>
      </c>
      <c r="E2089" t="s">
        <v>9752</v>
      </c>
      <c r="F2089" t="s">
        <v>9753</v>
      </c>
      <c r="G2089" t="s">
        <v>9754</v>
      </c>
      <c r="H2089" t="s">
        <v>5468</v>
      </c>
      <c r="I2089">
        <v>2021</v>
      </c>
      <c r="J2089" s="1">
        <v>44116</v>
      </c>
      <c r="K2089" t="s">
        <v>9755</v>
      </c>
      <c r="L2089" t="s">
        <v>9756</v>
      </c>
      <c r="M2089" t="s">
        <v>9757</v>
      </c>
    </row>
    <row r="2090" spans="2:13" hidden="1" x14ac:dyDescent="0.6">
      <c r="B2090">
        <v>1</v>
      </c>
      <c r="C2090">
        <v>33710471</v>
      </c>
      <c r="D2090" t="s">
        <v>9816</v>
      </c>
      <c r="E2090" t="s">
        <v>9817</v>
      </c>
      <c r="F2090" t="s">
        <v>9818</v>
      </c>
      <c r="G2090" t="s">
        <v>9819</v>
      </c>
      <c r="H2090" t="s">
        <v>1203</v>
      </c>
      <c r="I2090">
        <v>2021</v>
      </c>
      <c r="J2090" s="1">
        <v>44267</v>
      </c>
      <c r="M2090" t="s">
        <v>9820</v>
      </c>
    </row>
    <row r="2091" spans="2:13" hidden="1" x14ac:dyDescent="0.6">
      <c r="B2091">
        <v>1</v>
      </c>
      <c r="C2091">
        <v>33415353</v>
      </c>
      <c r="D2091" t="s">
        <v>9858</v>
      </c>
      <c r="E2091" t="s">
        <v>9859</v>
      </c>
      <c r="F2091" t="s">
        <v>9860</v>
      </c>
      <c r="G2091" t="s">
        <v>9861</v>
      </c>
      <c r="H2091" t="s">
        <v>1203</v>
      </c>
      <c r="I2091">
        <v>2021</v>
      </c>
      <c r="J2091" s="1">
        <v>44204</v>
      </c>
      <c r="K2091" t="s">
        <v>9862</v>
      </c>
      <c r="M2091" t="s">
        <v>9863</v>
      </c>
    </row>
    <row r="2092" spans="2:13" hidden="1" x14ac:dyDescent="0.6">
      <c r="B2092">
        <v>2</v>
      </c>
      <c r="C2092">
        <v>34147274</v>
      </c>
      <c r="D2092" t="s">
        <v>9892</v>
      </c>
      <c r="E2092" t="s">
        <v>9893</v>
      </c>
      <c r="F2092" t="s">
        <v>9894</v>
      </c>
      <c r="G2092" t="s">
        <v>9895</v>
      </c>
      <c r="H2092" t="s">
        <v>1677</v>
      </c>
      <c r="I2092">
        <v>2021</v>
      </c>
      <c r="J2092" s="1">
        <v>44367</v>
      </c>
      <c r="M2092" t="s">
        <v>9896</v>
      </c>
    </row>
    <row r="2093" spans="2:13" hidden="1" x14ac:dyDescent="0.6">
      <c r="B2093">
        <v>1</v>
      </c>
      <c r="C2093">
        <v>33421336</v>
      </c>
      <c r="D2093" t="s">
        <v>9902</v>
      </c>
      <c r="E2093" t="s">
        <v>9903</v>
      </c>
      <c r="F2093" t="s">
        <v>9904</v>
      </c>
      <c r="G2093" t="s">
        <v>9905</v>
      </c>
      <c r="H2093" t="s">
        <v>83</v>
      </c>
      <c r="I2093">
        <v>2021</v>
      </c>
      <c r="J2093" s="1">
        <v>44205</v>
      </c>
      <c r="M2093" t="s">
        <v>9906</v>
      </c>
    </row>
    <row r="2094" spans="2:13" hidden="1" x14ac:dyDescent="0.6">
      <c r="B2094">
        <v>1</v>
      </c>
      <c r="C2094">
        <v>32996674</v>
      </c>
      <c r="D2094" t="s">
        <v>9946</v>
      </c>
      <c r="E2094" t="s">
        <v>9947</v>
      </c>
      <c r="F2094" t="s">
        <v>9948</v>
      </c>
      <c r="G2094" t="s">
        <v>9618</v>
      </c>
      <c r="H2094" t="s">
        <v>83</v>
      </c>
      <c r="I2094">
        <v>2021</v>
      </c>
      <c r="J2094" s="1">
        <v>44104</v>
      </c>
      <c r="M2094" t="s">
        <v>9949</v>
      </c>
    </row>
    <row r="2095" spans="2:13" hidden="1" x14ac:dyDescent="0.6">
      <c r="B2095">
        <v>1</v>
      </c>
      <c r="C2095">
        <v>32367002</v>
      </c>
      <c r="D2095" t="s">
        <v>10007</v>
      </c>
      <c r="E2095" t="s">
        <v>10008</v>
      </c>
      <c r="F2095" t="s">
        <v>10009</v>
      </c>
      <c r="G2095" t="s">
        <v>10010</v>
      </c>
      <c r="H2095" t="s">
        <v>615</v>
      </c>
      <c r="I2095">
        <v>2021</v>
      </c>
      <c r="J2095" s="1">
        <v>43957</v>
      </c>
      <c r="K2095" t="s">
        <v>10011</v>
      </c>
      <c r="M2095" t="s">
        <v>10012</v>
      </c>
    </row>
    <row r="2096" spans="2:13" hidden="1" x14ac:dyDescent="0.6">
      <c r="B2096">
        <v>1</v>
      </c>
      <c r="C2096">
        <v>34038686</v>
      </c>
      <c r="D2096" t="s">
        <v>10046</v>
      </c>
      <c r="E2096" t="s">
        <v>10047</v>
      </c>
      <c r="F2096" t="s">
        <v>10048</v>
      </c>
      <c r="G2096" t="s">
        <v>5412</v>
      </c>
      <c r="H2096" t="s">
        <v>5847</v>
      </c>
      <c r="I2096">
        <v>2021</v>
      </c>
      <c r="J2096" s="1">
        <v>44342</v>
      </c>
      <c r="M2096" t="s">
        <v>10049</v>
      </c>
    </row>
    <row r="2097" spans="2:13" hidden="1" x14ac:dyDescent="0.6">
      <c r="B2097" t="s">
        <v>9521</v>
      </c>
      <c r="C2097">
        <v>32701201</v>
      </c>
      <c r="D2097" t="s">
        <v>10055</v>
      </c>
      <c r="E2097" t="s">
        <v>10056</v>
      </c>
      <c r="F2097" t="s">
        <v>10057</v>
      </c>
      <c r="G2097" t="s">
        <v>1010</v>
      </c>
      <c r="H2097" t="s">
        <v>83</v>
      </c>
      <c r="I2097">
        <v>2021</v>
      </c>
      <c r="J2097" s="1">
        <v>44036</v>
      </c>
      <c r="M2097" t="s">
        <v>10058</v>
      </c>
    </row>
    <row r="2098" spans="2:13" hidden="1" x14ac:dyDescent="0.6">
      <c r="B2098" t="s">
        <v>5278</v>
      </c>
      <c r="C2098">
        <v>34203817</v>
      </c>
      <c r="D2098" t="s">
        <v>10063</v>
      </c>
      <c r="E2098" t="s">
        <v>10064</v>
      </c>
      <c r="F2098" t="s">
        <v>10065</v>
      </c>
      <c r="G2098" t="s">
        <v>5289</v>
      </c>
      <c r="H2098" t="s">
        <v>5539</v>
      </c>
      <c r="I2098">
        <v>2021</v>
      </c>
      <c r="J2098" s="1">
        <v>44379</v>
      </c>
      <c r="K2098" t="s">
        <v>10066</v>
      </c>
      <c r="M2098" t="s">
        <v>10067</v>
      </c>
    </row>
    <row r="2099" spans="2:13" hidden="1" x14ac:dyDescent="0.6">
      <c r="B2099" t="s">
        <v>9521</v>
      </c>
      <c r="C2099">
        <v>32717342</v>
      </c>
      <c r="D2099" t="s">
        <v>10114</v>
      </c>
      <c r="E2099" t="s">
        <v>10115</v>
      </c>
      <c r="F2099" t="s">
        <v>10116</v>
      </c>
      <c r="G2099" t="s">
        <v>10117</v>
      </c>
      <c r="H2099" t="s">
        <v>77</v>
      </c>
      <c r="I2099">
        <v>2021</v>
      </c>
      <c r="J2099" s="1">
        <v>44040</v>
      </c>
      <c r="M2099" t="s">
        <v>10118</v>
      </c>
    </row>
    <row r="2100" spans="2:13" hidden="1" x14ac:dyDescent="0.6">
      <c r="B2100">
        <v>1</v>
      </c>
      <c r="C2100">
        <v>33608176</v>
      </c>
      <c r="D2100" t="s">
        <v>10160</v>
      </c>
      <c r="E2100" t="s">
        <v>10161</v>
      </c>
      <c r="F2100" t="s">
        <v>10162</v>
      </c>
      <c r="G2100" t="s">
        <v>10163</v>
      </c>
      <c r="H2100" t="s">
        <v>1677</v>
      </c>
      <c r="I2100">
        <v>2021</v>
      </c>
      <c r="J2100" s="1">
        <v>44247</v>
      </c>
      <c r="K2100" t="s">
        <v>10164</v>
      </c>
      <c r="M2100" t="s">
        <v>10165</v>
      </c>
    </row>
    <row r="2101" spans="2:13" hidden="1" x14ac:dyDescent="0.6">
      <c r="B2101">
        <v>1</v>
      </c>
      <c r="C2101">
        <v>33731014</v>
      </c>
      <c r="D2101" t="s">
        <v>10176</v>
      </c>
      <c r="E2101" t="s">
        <v>10177</v>
      </c>
      <c r="F2101" t="s">
        <v>10178</v>
      </c>
      <c r="G2101" t="s">
        <v>6023</v>
      </c>
      <c r="H2101" t="s">
        <v>6916</v>
      </c>
      <c r="I2101">
        <v>2021</v>
      </c>
      <c r="J2101" s="1">
        <v>44273</v>
      </c>
      <c r="K2101" t="s">
        <v>10179</v>
      </c>
      <c r="M2101" t="s">
        <v>10180</v>
      </c>
    </row>
    <row r="2102" spans="2:13" hidden="1" x14ac:dyDescent="0.6">
      <c r="B2102">
        <v>1</v>
      </c>
      <c r="C2102">
        <v>33547967</v>
      </c>
      <c r="D2102" t="s">
        <v>10203</v>
      </c>
      <c r="E2102" t="s">
        <v>10204</v>
      </c>
      <c r="F2102" t="s">
        <v>10205</v>
      </c>
      <c r="G2102" t="s">
        <v>10206</v>
      </c>
      <c r="H2102" t="s">
        <v>1203</v>
      </c>
      <c r="I2102">
        <v>2021</v>
      </c>
      <c r="J2102" s="1">
        <v>44233</v>
      </c>
      <c r="K2102" t="s">
        <v>10207</v>
      </c>
      <c r="M2102" t="s">
        <v>10208</v>
      </c>
    </row>
    <row r="2103" spans="2:13" hidden="1" x14ac:dyDescent="0.6">
      <c r="B2103">
        <v>1</v>
      </c>
      <c r="C2103">
        <v>33711380</v>
      </c>
      <c r="D2103" t="s">
        <v>10209</v>
      </c>
      <c r="E2103" t="s">
        <v>10210</v>
      </c>
      <c r="F2103" t="s">
        <v>10211</v>
      </c>
      <c r="G2103" t="s">
        <v>10212</v>
      </c>
      <c r="H2103" t="s">
        <v>77</v>
      </c>
      <c r="I2103">
        <v>2021</v>
      </c>
      <c r="J2103" s="1">
        <v>44267</v>
      </c>
      <c r="M2103" t="s">
        <v>10213</v>
      </c>
    </row>
    <row r="2104" spans="2:13" hidden="1" x14ac:dyDescent="0.6">
      <c r="B2104" t="s">
        <v>9541</v>
      </c>
      <c r="C2104">
        <v>33475696</v>
      </c>
      <c r="D2104" t="s">
        <v>10230</v>
      </c>
      <c r="E2104" t="s">
        <v>10231</v>
      </c>
      <c r="F2104" t="s">
        <v>10232</v>
      </c>
      <c r="G2104" t="s">
        <v>10233</v>
      </c>
      <c r="H2104" t="s">
        <v>5256</v>
      </c>
      <c r="I2104">
        <v>2021</v>
      </c>
      <c r="J2104" s="1">
        <v>44217</v>
      </c>
      <c r="K2104" t="s">
        <v>10234</v>
      </c>
      <c r="M2104" t="s">
        <v>10235</v>
      </c>
    </row>
    <row r="2105" spans="2:13" hidden="1" x14ac:dyDescent="0.6">
      <c r="B2105">
        <v>1</v>
      </c>
      <c r="C2105">
        <v>32398845</v>
      </c>
      <c r="D2105" t="s">
        <v>10299</v>
      </c>
      <c r="E2105" t="s">
        <v>10300</v>
      </c>
      <c r="F2105" t="s">
        <v>10301</v>
      </c>
      <c r="G2105" t="s">
        <v>10302</v>
      </c>
      <c r="H2105" t="s">
        <v>615</v>
      </c>
      <c r="I2105">
        <v>2021</v>
      </c>
      <c r="J2105" s="1">
        <v>43965</v>
      </c>
      <c r="K2105" t="s">
        <v>10303</v>
      </c>
      <c r="M2105" t="s">
        <v>10304</v>
      </c>
    </row>
    <row r="2106" spans="2:13" hidden="1" x14ac:dyDescent="0.6">
      <c r="B2106" t="s">
        <v>5278</v>
      </c>
      <c r="C2106">
        <v>33009703</v>
      </c>
      <c r="D2106" t="s">
        <v>10367</v>
      </c>
      <c r="E2106" t="s">
        <v>10368</v>
      </c>
      <c r="F2106" t="s">
        <v>10369</v>
      </c>
      <c r="G2106" t="s">
        <v>9362</v>
      </c>
      <c r="H2106" t="s">
        <v>9363</v>
      </c>
      <c r="I2106">
        <v>2021</v>
      </c>
      <c r="J2106" s="1">
        <v>44107</v>
      </c>
      <c r="M2106" t="s">
        <v>10370</v>
      </c>
    </row>
    <row r="2107" spans="2:13" hidden="1" x14ac:dyDescent="0.6">
      <c r="B2107">
        <v>2</v>
      </c>
      <c r="C2107">
        <v>33783477</v>
      </c>
      <c r="D2107" t="s">
        <v>10371</v>
      </c>
      <c r="E2107" t="s">
        <v>10372</v>
      </c>
      <c r="F2107" t="s">
        <v>10373</v>
      </c>
      <c r="G2107" t="s">
        <v>10374</v>
      </c>
      <c r="H2107" t="s">
        <v>1043</v>
      </c>
      <c r="I2107">
        <v>2021</v>
      </c>
      <c r="J2107" s="1">
        <v>44285</v>
      </c>
      <c r="K2107" t="s">
        <v>10375</v>
      </c>
      <c r="M2107" t="s">
        <v>10376</v>
      </c>
    </row>
    <row r="2108" spans="2:13" hidden="1" x14ac:dyDescent="0.6">
      <c r="B2108">
        <v>1</v>
      </c>
      <c r="C2108">
        <v>33787087</v>
      </c>
      <c r="D2108" t="s">
        <v>10398</v>
      </c>
      <c r="E2108" t="s">
        <v>10399</v>
      </c>
      <c r="F2108" t="s">
        <v>10400</v>
      </c>
      <c r="G2108" t="s">
        <v>10401</v>
      </c>
      <c r="H2108" t="s">
        <v>83</v>
      </c>
      <c r="I2108">
        <v>2021</v>
      </c>
      <c r="J2108" s="1">
        <v>44286</v>
      </c>
      <c r="K2108" t="s">
        <v>10402</v>
      </c>
      <c r="M2108" t="s">
        <v>10403</v>
      </c>
    </row>
    <row r="2109" spans="2:13" hidden="1" x14ac:dyDescent="0.6">
      <c r="B2109">
        <v>1</v>
      </c>
      <c r="C2109">
        <v>34721402</v>
      </c>
      <c r="D2109" t="s">
        <v>10429</v>
      </c>
      <c r="E2109" t="s">
        <v>10430</v>
      </c>
      <c r="F2109" t="s">
        <v>10431</v>
      </c>
      <c r="G2109" t="s">
        <v>10432</v>
      </c>
      <c r="H2109" t="s">
        <v>10433</v>
      </c>
      <c r="I2109">
        <v>2021</v>
      </c>
      <c r="J2109" s="1">
        <v>44501</v>
      </c>
      <c r="K2109" t="s">
        <v>10434</v>
      </c>
      <c r="M2109" t="s">
        <v>10435</v>
      </c>
    </row>
    <row r="2110" spans="2:13" hidden="1" x14ac:dyDescent="0.6">
      <c r="B2110">
        <v>1</v>
      </c>
      <c r="C2110">
        <v>32103681</v>
      </c>
      <c r="D2110" t="s">
        <v>10450</v>
      </c>
      <c r="E2110" t="s">
        <v>10451</v>
      </c>
      <c r="F2110" t="s">
        <v>10452</v>
      </c>
      <c r="G2110" t="s">
        <v>10453</v>
      </c>
      <c r="H2110" t="s">
        <v>143</v>
      </c>
      <c r="I2110">
        <v>2021</v>
      </c>
      <c r="J2110" s="1">
        <v>43889</v>
      </c>
      <c r="M2110" t="s">
        <v>10454</v>
      </c>
    </row>
    <row r="2111" spans="2:13" hidden="1" x14ac:dyDescent="0.6">
      <c r="B2111">
        <v>1</v>
      </c>
      <c r="C2111">
        <v>33181761</v>
      </c>
      <c r="D2111" t="s">
        <v>10541</v>
      </c>
      <c r="E2111" t="s">
        <v>10542</v>
      </c>
      <c r="F2111" t="s">
        <v>10543</v>
      </c>
      <c r="G2111" t="s">
        <v>10544</v>
      </c>
      <c r="H2111" t="s">
        <v>310</v>
      </c>
      <c r="I2111">
        <v>2021</v>
      </c>
      <c r="J2111" s="1">
        <v>44147</v>
      </c>
      <c r="K2111" t="s">
        <v>10545</v>
      </c>
      <c r="M2111" t="s">
        <v>10546</v>
      </c>
    </row>
    <row r="2112" spans="2:13" hidden="1" x14ac:dyDescent="0.6">
      <c r="B2112">
        <v>2</v>
      </c>
      <c r="C2112">
        <v>34388219</v>
      </c>
      <c r="D2112" t="s">
        <v>10648</v>
      </c>
      <c r="E2112" t="s">
        <v>10649</v>
      </c>
      <c r="F2112" t="s">
        <v>10650</v>
      </c>
      <c r="G2112" t="s">
        <v>10651</v>
      </c>
      <c r="H2112" t="s">
        <v>3828</v>
      </c>
      <c r="I2112">
        <v>2021</v>
      </c>
      <c r="J2112" s="1">
        <v>44421</v>
      </c>
      <c r="K2112" t="s">
        <v>10652</v>
      </c>
      <c r="M2112" t="s">
        <v>10653</v>
      </c>
    </row>
    <row r="2113" spans="2:13" hidden="1" x14ac:dyDescent="0.6">
      <c r="B2113" t="s">
        <v>5278</v>
      </c>
      <c r="C2113">
        <v>34302051</v>
      </c>
      <c r="D2113" t="s">
        <v>10660</v>
      </c>
      <c r="E2113" t="s">
        <v>10661</v>
      </c>
      <c r="F2113" t="s">
        <v>10662</v>
      </c>
      <c r="G2113" t="s">
        <v>10663</v>
      </c>
      <c r="H2113" t="s">
        <v>5359</v>
      </c>
      <c r="I2113">
        <v>2021</v>
      </c>
      <c r="J2113" s="1">
        <v>44401</v>
      </c>
      <c r="K2113" t="s">
        <v>10664</v>
      </c>
      <c r="M2113" t="s">
        <v>10665</v>
      </c>
    </row>
    <row r="2114" spans="2:13" hidden="1" x14ac:dyDescent="0.6">
      <c r="B2114">
        <v>2</v>
      </c>
      <c r="C2114">
        <v>34241622</v>
      </c>
      <c r="D2114" t="s">
        <v>10666</v>
      </c>
      <c r="E2114" t="s">
        <v>10667</v>
      </c>
      <c r="F2114" t="s">
        <v>10668</v>
      </c>
      <c r="G2114" t="s">
        <v>10669</v>
      </c>
      <c r="H2114" t="s">
        <v>228</v>
      </c>
      <c r="I2114">
        <v>2021</v>
      </c>
      <c r="J2114" s="1">
        <v>44386</v>
      </c>
      <c r="K2114" t="s">
        <v>10670</v>
      </c>
      <c r="M2114" t="s">
        <v>10671</v>
      </c>
    </row>
    <row r="2115" spans="2:13" hidden="1" x14ac:dyDescent="0.6">
      <c r="B2115" t="s">
        <v>5278</v>
      </c>
      <c r="C2115">
        <v>33925141</v>
      </c>
      <c r="D2115" t="s">
        <v>10708</v>
      </c>
      <c r="E2115" t="s">
        <v>10709</v>
      </c>
      <c r="F2115" t="s">
        <v>10710</v>
      </c>
      <c r="G2115" t="s">
        <v>10711</v>
      </c>
      <c r="H2115" t="s">
        <v>10712</v>
      </c>
      <c r="I2115">
        <v>2021</v>
      </c>
      <c r="J2115" s="1">
        <v>44316</v>
      </c>
      <c r="K2115" t="s">
        <v>10713</v>
      </c>
      <c r="M2115" t="s">
        <v>10714</v>
      </c>
    </row>
    <row r="2116" spans="2:13" hidden="1" x14ac:dyDescent="0.6">
      <c r="B2116">
        <v>1</v>
      </c>
      <c r="C2116">
        <v>33221326</v>
      </c>
      <c r="D2116" t="s">
        <v>10715</v>
      </c>
      <c r="E2116" t="s">
        <v>10716</v>
      </c>
      <c r="F2116" t="s">
        <v>10717</v>
      </c>
      <c r="G2116" t="s">
        <v>9530</v>
      </c>
      <c r="H2116" t="s">
        <v>77</v>
      </c>
      <c r="I2116">
        <v>2021</v>
      </c>
      <c r="J2116" s="1">
        <v>44157</v>
      </c>
      <c r="M2116" t="s">
        <v>10718</v>
      </c>
    </row>
    <row r="2117" spans="2:13" hidden="1" x14ac:dyDescent="0.6">
      <c r="B2117">
        <v>1</v>
      </c>
      <c r="C2117">
        <v>32310628</v>
      </c>
      <c r="D2117" t="s">
        <v>10734</v>
      </c>
      <c r="E2117" t="s">
        <v>10735</v>
      </c>
      <c r="F2117" t="s">
        <v>10736</v>
      </c>
      <c r="G2117" t="s">
        <v>10737</v>
      </c>
      <c r="H2117" t="s">
        <v>310</v>
      </c>
      <c r="I2117">
        <v>2021</v>
      </c>
      <c r="J2117" s="1">
        <v>43942</v>
      </c>
      <c r="M2117" t="s">
        <v>10738</v>
      </c>
    </row>
    <row r="2118" spans="2:13" hidden="1" x14ac:dyDescent="0.6">
      <c r="B2118">
        <v>1</v>
      </c>
      <c r="C2118">
        <v>35199738</v>
      </c>
      <c r="D2118" t="s">
        <v>10826</v>
      </c>
      <c r="E2118" t="s">
        <v>10827</v>
      </c>
      <c r="F2118" t="s">
        <v>10828</v>
      </c>
      <c r="G2118" t="s">
        <v>10829</v>
      </c>
      <c r="H2118" t="s">
        <v>1270</v>
      </c>
      <c r="I2118">
        <v>2021</v>
      </c>
      <c r="J2118" s="1">
        <v>44616</v>
      </c>
      <c r="K2118" t="s">
        <v>10830</v>
      </c>
      <c r="M2118" t="s">
        <v>10831</v>
      </c>
    </row>
    <row r="2119" spans="2:13" hidden="1" x14ac:dyDescent="0.6">
      <c r="B2119">
        <v>2</v>
      </c>
      <c r="C2119">
        <v>33512402</v>
      </c>
      <c r="D2119" t="s">
        <v>10891</v>
      </c>
      <c r="E2119" t="s">
        <v>10892</v>
      </c>
      <c r="F2119" t="s">
        <v>10893</v>
      </c>
      <c r="G2119" t="s">
        <v>10894</v>
      </c>
      <c r="H2119" t="s">
        <v>228</v>
      </c>
      <c r="I2119">
        <v>2021</v>
      </c>
      <c r="J2119" s="1">
        <v>44225</v>
      </c>
      <c r="K2119" t="s">
        <v>10895</v>
      </c>
      <c r="M2119" t="s">
        <v>10896</v>
      </c>
    </row>
    <row r="2120" spans="2:13" hidden="1" x14ac:dyDescent="0.6">
      <c r="B2120">
        <v>1</v>
      </c>
      <c r="C2120">
        <v>33567042</v>
      </c>
      <c r="D2120" t="s">
        <v>10903</v>
      </c>
      <c r="E2120" t="s">
        <v>10904</v>
      </c>
      <c r="F2120" t="s">
        <v>10905</v>
      </c>
      <c r="G2120" t="s">
        <v>10906</v>
      </c>
      <c r="H2120" t="s">
        <v>570</v>
      </c>
      <c r="I2120">
        <v>2021</v>
      </c>
      <c r="J2120" s="1">
        <v>44237</v>
      </c>
      <c r="M2120" t="s">
        <v>10907</v>
      </c>
    </row>
    <row r="2121" spans="2:13" hidden="1" x14ac:dyDescent="0.6">
      <c r="B2121">
        <v>2</v>
      </c>
      <c r="C2121">
        <v>33600134</v>
      </c>
      <c r="D2121" t="s">
        <v>10937</v>
      </c>
      <c r="E2121" t="s">
        <v>10938</v>
      </c>
      <c r="F2121" t="s">
        <v>10939</v>
      </c>
      <c r="G2121" t="s">
        <v>10940</v>
      </c>
      <c r="H2121" t="s">
        <v>310</v>
      </c>
      <c r="I2121">
        <v>2021</v>
      </c>
      <c r="J2121" s="1">
        <v>44245</v>
      </c>
      <c r="M2121" t="s">
        <v>10941</v>
      </c>
    </row>
    <row r="2122" spans="2:13" hidden="1" x14ac:dyDescent="0.6">
      <c r="B2122">
        <v>1</v>
      </c>
      <c r="C2122">
        <v>33211064</v>
      </c>
      <c r="D2122" t="s">
        <v>10984</v>
      </c>
      <c r="E2122" t="s">
        <v>10985</v>
      </c>
      <c r="F2122" t="s">
        <v>10986</v>
      </c>
      <c r="G2122" t="s">
        <v>9092</v>
      </c>
      <c r="H2122" t="s">
        <v>5256</v>
      </c>
      <c r="I2122">
        <v>2021</v>
      </c>
      <c r="J2122" s="1">
        <v>44154</v>
      </c>
      <c r="K2122" t="s">
        <v>10987</v>
      </c>
      <c r="M2122" t="s">
        <v>10988</v>
      </c>
    </row>
    <row r="2123" spans="2:13" hidden="1" x14ac:dyDescent="0.6">
      <c r="B2123">
        <v>1</v>
      </c>
      <c r="C2123">
        <v>32598950</v>
      </c>
      <c r="D2123" t="s">
        <v>11001</v>
      </c>
      <c r="E2123" t="s">
        <v>11002</v>
      </c>
      <c r="F2123" t="s">
        <v>11003</v>
      </c>
      <c r="G2123" t="s">
        <v>7426</v>
      </c>
      <c r="H2123" t="s">
        <v>77</v>
      </c>
      <c r="I2123">
        <v>2021</v>
      </c>
      <c r="J2123" s="1">
        <v>44012</v>
      </c>
      <c r="K2123" t="s">
        <v>11004</v>
      </c>
      <c r="L2123" t="s">
        <v>11005</v>
      </c>
      <c r="M2123" t="s">
        <v>11006</v>
      </c>
    </row>
    <row r="2124" spans="2:13" hidden="1" x14ac:dyDescent="0.6">
      <c r="B2124">
        <v>1</v>
      </c>
      <c r="C2124">
        <v>33389820</v>
      </c>
      <c r="D2124" t="s">
        <v>11041</v>
      </c>
      <c r="E2124" t="s">
        <v>11042</v>
      </c>
      <c r="F2124" t="s">
        <v>11043</v>
      </c>
      <c r="G2124" t="s">
        <v>5978</v>
      </c>
      <c r="H2124" t="s">
        <v>83</v>
      </c>
      <c r="I2124">
        <v>2021</v>
      </c>
      <c r="J2124" s="1">
        <v>44199</v>
      </c>
      <c r="M2124" t="s">
        <v>11044</v>
      </c>
    </row>
    <row r="2125" spans="2:13" hidden="1" x14ac:dyDescent="0.6">
      <c r="B2125">
        <v>1</v>
      </c>
      <c r="C2125">
        <v>33205241</v>
      </c>
      <c r="D2125" t="s">
        <v>11089</v>
      </c>
      <c r="E2125" t="s">
        <v>11090</v>
      </c>
      <c r="F2125" t="s">
        <v>11091</v>
      </c>
      <c r="G2125" t="s">
        <v>11092</v>
      </c>
      <c r="H2125" t="s">
        <v>1203</v>
      </c>
      <c r="I2125">
        <v>2021</v>
      </c>
      <c r="J2125" s="1">
        <v>44153</v>
      </c>
      <c r="K2125" t="s">
        <v>11093</v>
      </c>
      <c r="M2125" t="s">
        <v>11094</v>
      </c>
    </row>
    <row r="2126" spans="2:13" hidden="1" x14ac:dyDescent="0.6">
      <c r="B2126">
        <v>2</v>
      </c>
      <c r="C2126">
        <v>34853365</v>
      </c>
      <c r="D2126" t="s">
        <v>11105</v>
      </c>
      <c r="E2126" t="s">
        <v>11106</v>
      </c>
      <c r="F2126" t="s">
        <v>11107</v>
      </c>
      <c r="G2126" t="s">
        <v>11108</v>
      </c>
      <c r="H2126" t="s">
        <v>5359</v>
      </c>
      <c r="I2126">
        <v>2021</v>
      </c>
      <c r="J2126" s="1">
        <v>44532</v>
      </c>
      <c r="K2126" t="s">
        <v>11109</v>
      </c>
      <c r="M2126" t="s">
        <v>11110</v>
      </c>
    </row>
    <row r="2127" spans="2:13" hidden="1" x14ac:dyDescent="0.6">
      <c r="B2127">
        <v>1</v>
      </c>
      <c r="C2127">
        <v>33354933</v>
      </c>
      <c r="D2127" t="s">
        <v>11180</v>
      </c>
      <c r="E2127" t="s">
        <v>11181</v>
      </c>
      <c r="F2127" t="s">
        <v>11182</v>
      </c>
      <c r="G2127" t="s">
        <v>11183</v>
      </c>
      <c r="H2127" t="s">
        <v>83</v>
      </c>
      <c r="I2127">
        <v>2021</v>
      </c>
      <c r="J2127" s="1">
        <v>44188</v>
      </c>
      <c r="K2127" t="s">
        <v>11184</v>
      </c>
      <c r="M2127" t="s">
        <v>11185</v>
      </c>
    </row>
    <row r="2128" spans="2:13" hidden="1" x14ac:dyDescent="0.6">
      <c r="B2128">
        <v>1</v>
      </c>
      <c r="C2128">
        <v>34882205</v>
      </c>
      <c r="D2128" t="s">
        <v>11282</v>
      </c>
      <c r="E2128" t="s">
        <v>11283</v>
      </c>
      <c r="F2128" t="s">
        <v>11284</v>
      </c>
      <c r="G2128" t="s">
        <v>11285</v>
      </c>
      <c r="H2128" t="s">
        <v>228</v>
      </c>
      <c r="I2128">
        <v>2021</v>
      </c>
      <c r="J2128" s="1">
        <v>44539</v>
      </c>
      <c r="K2128" t="s">
        <v>11286</v>
      </c>
      <c r="M2128" t="s">
        <v>11287</v>
      </c>
    </row>
    <row r="2129" spans="2:13" hidden="1" x14ac:dyDescent="0.6">
      <c r="B2129">
        <v>1</v>
      </c>
      <c r="C2129">
        <v>34543243</v>
      </c>
      <c r="D2129" t="s">
        <v>11327</v>
      </c>
      <c r="E2129" t="s">
        <v>11328</v>
      </c>
      <c r="F2129" t="s">
        <v>11329</v>
      </c>
      <c r="G2129" t="s">
        <v>9819</v>
      </c>
      <c r="H2129" t="s">
        <v>310</v>
      </c>
      <c r="I2129">
        <v>2021</v>
      </c>
      <c r="J2129" s="1">
        <v>44459</v>
      </c>
      <c r="M2129" t="s">
        <v>11330</v>
      </c>
    </row>
    <row r="2130" spans="2:13" hidden="1" x14ac:dyDescent="0.6">
      <c r="B2130">
        <v>1</v>
      </c>
      <c r="C2130">
        <v>33599395</v>
      </c>
      <c r="D2130" t="s">
        <v>11337</v>
      </c>
      <c r="E2130" t="s">
        <v>11338</v>
      </c>
      <c r="F2130" t="s">
        <v>11339</v>
      </c>
      <c r="G2130" t="s">
        <v>11340</v>
      </c>
      <c r="H2130" t="s">
        <v>83</v>
      </c>
      <c r="I2130">
        <v>2021</v>
      </c>
      <c r="J2130" s="1">
        <v>44245</v>
      </c>
      <c r="M2130" t="s">
        <v>11341</v>
      </c>
    </row>
    <row r="2131" spans="2:13" hidden="1" x14ac:dyDescent="0.6">
      <c r="B2131">
        <v>1</v>
      </c>
      <c r="C2131">
        <v>33315740</v>
      </c>
      <c r="D2131" t="s">
        <v>11394</v>
      </c>
      <c r="E2131" t="s">
        <v>11395</v>
      </c>
      <c r="F2131" t="s">
        <v>11396</v>
      </c>
      <c r="G2131" t="s">
        <v>11397</v>
      </c>
      <c r="H2131" t="s">
        <v>10774</v>
      </c>
      <c r="I2131">
        <v>2021</v>
      </c>
      <c r="J2131" s="1">
        <v>44179</v>
      </c>
      <c r="M2131" t="s">
        <v>11398</v>
      </c>
    </row>
    <row r="2132" spans="2:13" hidden="1" x14ac:dyDescent="0.6">
      <c r="B2132">
        <v>1</v>
      </c>
      <c r="C2132">
        <v>33079789</v>
      </c>
      <c r="D2132" t="s">
        <v>11430</v>
      </c>
      <c r="E2132" t="s">
        <v>11431</v>
      </c>
      <c r="F2132" t="s">
        <v>11432</v>
      </c>
      <c r="G2132" t="s">
        <v>11433</v>
      </c>
      <c r="H2132" t="s">
        <v>310</v>
      </c>
      <c r="I2132">
        <v>2021</v>
      </c>
      <c r="J2132" s="1">
        <v>44124</v>
      </c>
      <c r="M2132" t="s">
        <v>11434</v>
      </c>
    </row>
    <row r="2133" spans="2:13" hidden="1" x14ac:dyDescent="0.6">
      <c r="B2133">
        <v>1</v>
      </c>
      <c r="C2133">
        <v>32763425</v>
      </c>
      <c r="D2133" t="s">
        <v>11492</v>
      </c>
      <c r="E2133" t="s">
        <v>11493</v>
      </c>
      <c r="F2133" t="s">
        <v>11494</v>
      </c>
      <c r="G2133" t="s">
        <v>11495</v>
      </c>
      <c r="H2133" t="s">
        <v>5468</v>
      </c>
      <c r="I2133">
        <v>2021</v>
      </c>
      <c r="J2133" s="1">
        <v>44052</v>
      </c>
      <c r="M2133" t="s">
        <v>11496</v>
      </c>
    </row>
    <row r="2134" spans="2:13" hidden="1" x14ac:dyDescent="0.6">
      <c r="B2134">
        <v>1</v>
      </c>
      <c r="C2134">
        <v>32763265</v>
      </c>
      <c r="D2134" t="s">
        <v>11523</v>
      </c>
      <c r="E2134" t="s">
        <v>11524</v>
      </c>
      <c r="F2134" t="s">
        <v>11525</v>
      </c>
      <c r="G2134" t="s">
        <v>11526</v>
      </c>
      <c r="H2134" t="s">
        <v>77</v>
      </c>
      <c r="I2134">
        <v>2021</v>
      </c>
      <c r="J2134" s="1">
        <v>44052</v>
      </c>
      <c r="K2134" t="s">
        <v>11527</v>
      </c>
      <c r="M2134" t="s">
        <v>11528</v>
      </c>
    </row>
    <row r="2135" spans="2:13" hidden="1" x14ac:dyDescent="0.6">
      <c r="B2135">
        <v>1</v>
      </c>
      <c r="C2135">
        <v>34454473</v>
      </c>
      <c r="D2135" t="s">
        <v>11610</v>
      </c>
      <c r="E2135" t="s">
        <v>11611</v>
      </c>
      <c r="F2135" t="s">
        <v>11612</v>
      </c>
      <c r="G2135" t="s">
        <v>11613</v>
      </c>
      <c r="H2135" t="s">
        <v>1704</v>
      </c>
      <c r="I2135">
        <v>2021</v>
      </c>
      <c r="J2135" s="1">
        <v>44437</v>
      </c>
      <c r="K2135" t="s">
        <v>11614</v>
      </c>
      <c r="M2135" t="s">
        <v>11615</v>
      </c>
    </row>
    <row r="2136" spans="2:13" hidden="1" x14ac:dyDescent="0.6">
      <c r="B2136">
        <v>1</v>
      </c>
      <c r="C2136">
        <v>30325876</v>
      </c>
      <c r="D2136" t="s">
        <v>11624</v>
      </c>
      <c r="E2136" t="s">
        <v>11625</v>
      </c>
      <c r="F2136" t="s">
        <v>11626</v>
      </c>
      <c r="G2136" t="s">
        <v>11627</v>
      </c>
      <c r="H2136" t="s">
        <v>10960</v>
      </c>
      <c r="I2136">
        <v>2021</v>
      </c>
      <c r="J2136" s="1">
        <v>43390</v>
      </c>
      <c r="K2136" t="s">
        <v>11628</v>
      </c>
      <c r="L2136" t="s">
        <v>11629</v>
      </c>
      <c r="M2136" t="s">
        <v>11630</v>
      </c>
    </row>
    <row r="2137" spans="2:13" hidden="1" x14ac:dyDescent="0.6">
      <c r="B2137">
        <v>1</v>
      </c>
      <c r="C2137">
        <v>32980396</v>
      </c>
      <c r="D2137" t="s">
        <v>11839</v>
      </c>
      <c r="E2137" t="s">
        <v>11840</v>
      </c>
      <c r="F2137" t="s">
        <v>11841</v>
      </c>
      <c r="G2137" t="s">
        <v>11842</v>
      </c>
      <c r="H2137" t="s">
        <v>77</v>
      </c>
      <c r="I2137">
        <v>2021</v>
      </c>
      <c r="J2137" s="1">
        <v>44101</v>
      </c>
      <c r="K2137" t="s">
        <v>11843</v>
      </c>
      <c r="M2137" t="s">
        <v>11844</v>
      </c>
    </row>
    <row r="2138" spans="2:13" hidden="1" x14ac:dyDescent="0.6">
      <c r="B2138">
        <v>1</v>
      </c>
      <c r="C2138">
        <v>34502323</v>
      </c>
      <c r="D2138" t="s">
        <v>11913</v>
      </c>
      <c r="E2138" t="s">
        <v>11914</v>
      </c>
      <c r="F2138" t="s">
        <v>11915</v>
      </c>
      <c r="G2138" t="s">
        <v>11916</v>
      </c>
      <c r="H2138" t="s">
        <v>5269</v>
      </c>
      <c r="I2138">
        <v>2021</v>
      </c>
      <c r="J2138" s="1">
        <v>44449</v>
      </c>
      <c r="K2138" t="s">
        <v>11917</v>
      </c>
      <c r="M2138" t="s">
        <v>11918</v>
      </c>
    </row>
    <row r="2139" spans="2:13" hidden="1" x14ac:dyDescent="0.6">
      <c r="B2139">
        <v>1</v>
      </c>
      <c r="C2139">
        <v>32652314</v>
      </c>
      <c r="D2139" t="s">
        <v>11935</v>
      </c>
      <c r="E2139" t="s">
        <v>11936</v>
      </c>
      <c r="F2139" t="s">
        <v>11937</v>
      </c>
      <c r="G2139" t="s">
        <v>11938</v>
      </c>
      <c r="H2139" t="s">
        <v>5468</v>
      </c>
      <c r="I2139">
        <v>2021</v>
      </c>
      <c r="J2139" s="1">
        <v>44024</v>
      </c>
      <c r="M2139" t="s">
        <v>11939</v>
      </c>
    </row>
    <row r="2140" spans="2:13" hidden="1" x14ac:dyDescent="0.6">
      <c r="B2140">
        <v>1</v>
      </c>
      <c r="C2140">
        <v>33359681</v>
      </c>
      <c r="D2140" t="s">
        <v>12043</v>
      </c>
      <c r="E2140" t="s">
        <v>12044</v>
      </c>
      <c r="F2140" t="s">
        <v>12045</v>
      </c>
      <c r="G2140" t="s">
        <v>7426</v>
      </c>
      <c r="H2140" t="s">
        <v>39</v>
      </c>
      <c r="I2140">
        <v>2021</v>
      </c>
      <c r="J2140" s="1">
        <v>44193</v>
      </c>
      <c r="K2140" t="s">
        <v>12046</v>
      </c>
      <c r="L2140" t="s">
        <v>12047</v>
      </c>
      <c r="M2140" t="s">
        <v>12048</v>
      </c>
    </row>
    <row r="2141" spans="2:13" hidden="1" x14ac:dyDescent="0.6">
      <c r="B2141">
        <v>1</v>
      </c>
      <c r="C2141">
        <v>33270081</v>
      </c>
      <c r="D2141" t="s">
        <v>12105</v>
      </c>
      <c r="E2141" t="s">
        <v>12106</v>
      </c>
      <c r="F2141" t="s">
        <v>12107</v>
      </c>
      <c r="G2141" t="s">
        <v>12108</v>
      </c>
      <c r="H2141" t="s">
        <v>5256</v>
      </c>
      <c r="I2141">
        <v>2021</v>
      </c>
      <c r="J2141" s="1">
        <v>44168</v>
      </c>
      <c r="K2141" t="s">
        <v>12109</v>
      </c>
      <c r="M2141" t="s">
        <v>12110</v>
      </c>
    </row>
    <row r="2142" spans="2:13" hidden="1" x14ac:dyDescent="0.6">
      <c r="B2142">
        <v>1</v>
      </c>
      <c r="C2142">
        <v>34254974</v>
      </c>
      <c r="D2142" t="s">
        <v>12117</v>
      </c>
      <c r="E2142" t="s">
        <v>12118</v>
      </c>
      <c r="F2142" t="s">
        <v>12119</v>
      </c>
      <c r="G2142" t="s">
        <v>12120</v>
      </c>
      <c r="H2142" t="s">
        <v>228</v>
      </c>
      <c r="I2142">
        <v>2021</v>
      </c>
      <c r="J2142" s="1">
        <v>44390</v>
      </c>
      <c r="K2142" t="s">
        <v>12121</v>
      </c>
      <c r="M2142" t="s">
        <v>12122</v>
      </c>
    </row>
    <row r="2143" spans="2:13" hidden="1" x14ac:dyDescent="0.6">
      <c r="B2143">
        <v>1</v>
      </c>
      <c r="C2143">
        <v>33411472</v>
      </c>
      <c r="D2143" t="s">
        <v>12123</v>
      </c>
      <c r="E2143" t="s">
        <v>12124</v>
      </c>
      <c r="F2143" t="s">
        <v>12125</v>
      </c>
      <c r="G2143" t="s">
        <v>12126</v>
      </c>
      <c r="H2143" t="s">
        <v>310</v>
      </c>
      <c r="I2143">
        <v>2021</v>
      </c>
      <c r="J2143" s="1">
        <v>44203</v>
      </c>
      <c r="M2143" t="s">
        <v>12127</v>
      </c>
    </row>
    <row r="2144" spans="2:13" hidden="1" x14ac:dyDescent="0.6">
      <c r="B2144">
        <v>1</v>
      </c>
      <c r="C2144">
        <v>32522792</v>
      </c>
      <c r="D2144" t="s">
        <v>12247</v>
      </c>
      <c r="E2144" t="s">
        <v>12248</v>
      </c>
      <c r="F2144" t="s">
        <v>12249</v>
      </c>
      <c r="G2144" t="s">
        <v>12250</v>
      </c>
      <c r="H2144" t="s">
        <v>171</v>
      </c>
      <c r="I2144">
        <v>2021</v>
      </c>
      <c r="J2144" s="1">
        <v>43994</v>
      </c>
      <c r="M2144" t="s">
        <v>12251</v>
      </c>
    </row>
    <row r="2145" spans="2:13" hidden="1" x14ac:dyDescent="0.6">
      <c r="B2145">
        <v>1</v>
      </c>
      <c r="C2145">
        <v>34022443</v>
      </c>
      <c r="D2145" t="s">
        <v>12252</v>
      </c>
      <c r="E2145" t="s">
        <v>12253</v>
      </c>
      <c r="F2145" t="s">
        <v>12254</v>
      </c>
      <c r="G2145" t="s">
        <v>9697</v>
      </c>
      <c r="H2145" t="s">
        <v>5468</v>
      </c>
      <c r="I2145">
        <v>2021</v>
      </c>
      <c r="J2145" s="1">
        <v>44338</v>
      </c>
      <c r="M2145" t="s">
        <v>12255</v>
      </c>
    </row>
    <row r="2146" spans="2:13" hidden="1" x14ac:dyDescent="0.6">
      <c r="B2146">
        <v>1</v>
      </c>
      <c r="C2146">
        <v>33704358</v>
      </c>
      <c r="D2146" t="s">
        <v>12275</v>
      </c>
      <c r="E2146" t="s">
        <v>12276</v>
      </c>
      <c r="F2146" t="s">
        <v>12277</v>
      </c>
      <c r="G2146" t="s">
        <v>12278</v>
      </c>
      <c r="H2146" t="s">
        <v>5256</v>
      </c>
      <c r="I2146">
        <v>2021</v>
      </c>
      <c r="J2146" s="1">
        <v>44266</v>
      </c>
      <c r="K2146" t="s">
        <v>12279</v>
      </c>
      <c r="M2146" t="s">
        <v>12280</v>
      </c>
    </row>
    <row r="2147" spans="2:13" hidden="1" x14ac:dyDescent="0.6">
      <c r="B2147">
        <v>1</v>
      </c>
      <c r="C2147">
        <v>34035050</v>
      </c>
      <c r="D2147" t="s">
        <v>12302</v>
      </c>
      <c r="E2147" t="s">
        <v>12303</v>
      </c>
      <c r="F2147" t="s">
        <v>12304</v>
      </c>
      <c r="G2147" t="s">
        <v>12305</v>
      </c>
      <c r="H2147" t="s">
        <v>12306</v>
      </c>
      <c r="I2147">
        <v>2021</v>
      </c>
      <c r="J2147" s="1">
        <v>44342</v>
      </c>
      <c r="K2147" t="s">
        <v>12307</v>
      </c>
      <c r="M2147" t="s">
        <v>12308</v>
      </c>
    </row>
    <row r="2148" spans="2:13" hidden="1" x14ac:dyDescent="0.6">
      <c r="B2148">
        <v>1</v>
      </c>
      <c r="C2148">
        <v>32972914</v>
      </c>
      <c r="D2148" t="s">
        <v>12320</v>
      </c>
      <c r="E2148" t="s">
        <v>12321</v>
      </c>
      <c r="F2148" t="s">
        <v>12322</v>
      </c>
      <c r="G2148" t="s">
        <v>12323</v>
      </c>
      <c r="H2148" t="s">
        <v>171</v>
      </c>
      <c r="I2148">
        <v>2021</v>
      </c>
      <c r="J2148" s="1">
        <v>44099</v>
      </c>
      <c r="M2148" t="s">
        <v>12324</v>
      </c>
    </row>
    <row r="2149" spans="2:13" hidden="1" x14ac:dyDescent="0.6">
      <c r="B2149">
        <v>1</v>
      </c>
      <c r="C2149">
        <v>34436537</v>
      </c>
      <c r="D2149" t="s">
        <v>12408</v>
      </c>
      <c r="E2149" t="s">
        <v>12409</v>
      </c>
      <c r="F2149" t="s">
        <v>12410</v>
      </c>
      <c r="G2149" t="s">
        <v>12411</v>
      </c>
      <c r="H2149" t="s">
        <v>5256</v>
      </c>
      <c r="I2149">
        <v>2021</v>
      </c>
      <c r="J2149" s="1">
        <v>44434</v>
      </c>
      <c r="K2149" t="s">
        <v>12412</v>
      </c>
      <c r="M2149" t="s">
        <v>12413</v>
      </c>
    </row>
    <row r="2150" spans="2:13" hidden="1" x14ac:dyDescent="0.6">
      <c r="B2150">
        <v>1</v>
      </c>
      <c r="C2150">
        <v>33745092</v>
      </c>
      <c r="D2150" t="s">
        <v>12448</v>
      </c>
      <c r="E2150" t="s">
        <v>12449</v>
      </c>
      <c r="F2150" t="s">
        <v>12450</v>
      </c>
      <c r="G2150" t="s">
        <v>12451</v>
      </c>
      <c r="H2150" t="s">
        <v>1105</v>
      </c>
      <c r="I2150">
        <v>2021</v>
      </c>
      <c r="J2150" s="1">
        <v>44276</v>
      </c>
      <c r="M2150" t="s">
        <v>12452</v>
      </c>
    </row>
    <row r="2151" spans="2:13" hidden="1" x14ac:dyDescent="0.6">
      <c r="B2151">
        <v>1</v>
      </c>
      <c r="C2151">
        <v>33207259</v>
      </c>
      <c r="D2151" t="s">
        <v>12525</v>
      </c>
      <c r="E2151" t="s">
        <v>12526</v>
      </c>
      <c r="F2151" t="s">
        <v>12527</v>
      </c>
      <c r="G2151" t="s">
        <v>3414</v>
      </c>
      <c r="H2151" t="s">
        <v>77</v>
      </c>
      <c r="I2151">
        <v>2021</v>
      </c>
      <c r="J2151" s="1">
        <v>44153</v>
      </c>
      <c r="M2151" t="s">
        <v>12528</v>
      </c>
    </row>
    <row r="2152" spans="2:13" hidden="1" x14ac:dyDescent="0.6">
      <c r="B2152">
        <v>1</v>
      </c>
      <c r="C2152">
        <v>33475687</v>
      </c>
      <c r="D2152" t="s">
        <v>12534</v>
      </c>
      <c r="E2152" t="s">
        <v>12535</v>
      </c>
      <c r="F2152" t="s">
        <v>12536</v>
      </c>
      <c r="G2152" t="s">
        <v>5295</v>
      </c>
      <c r="H2152" t="s">
        <v>5256</v>
      </c>
      <c r="I2152">
        <v>2021</v>
      </c>
      <c r="J2152" s="1">
        <v>44217</v>
      </c>
      <c r="M2152" t="s">
        <v>12537</v>
      </c>
    </row>
    <row r="2153" spans="2:13" hidden="1" x14ac:dyDescent="0.6">
      <c r="B2153">
        <v>1</v>
      </c>
      <c r="C2153">
        <v>35957937</v>
      </c>
      <c r="D2153" t="s">
        <v>12582</v>
      </c>
      <c r="E2153" t="s">
        <v>12583</v>
      </c>
      <c r="F2153" t="s">
        <v>12584</v>
      </c>
      <c r="G2153" t="s">
        <v>12585</v>
      </c>
      <c r="H2153" t="s">
        <v>9196</v>
      </c>
      <c r="I2153">
        <v>2021</v>
      </c>
      <c r="J2153" s="1">
        <v>44785</v>
      </c>
      <c r="K2153" t="s">
        <v>12586</v>
      </c>
      <c r="M2153" t="s">
        <v>12587</v>
      </c>
    </row>
    <row r="2154" spans="2:13" hidden="1" x14ac:dyDescent="0.6">
      <c r="B2154">
        <v>1</v>
      </c>
      <c r="C2154">
        <v>32727729</v>
      </c>
      <c r="D2154" t="s">
        <v>12654</v>
      </c>
      <c r="E2154" t="s">
        <v>12655</v>
      </c>
      <c r="F2154" t="s">
        <v>12656</v>
      </c>
      <c r="G2154" t="s">
        <v>11767</v>
      </c>
      <c r="H2154" t="s">
        <v>171</v>
      </c>
      <c r="I2154">
        <v>2021</v>
      </c>
      <c r="J2154" s="1">
        <v>44043</v>
      </c>
      <c r="M2154" t="s">
        <v>12657</v>
      </c>
    </row>
    <row r="2155" spans="2:13" hidden="1" x14ac:dyDescent="0.6">
      <c r="B2155">
        <v>1</v>
      </c>
      <c r="C2155">
        <v>33420855</v>
      </c>
      <c r="D2155" t="s">
        <v>12684</v>
      </c>
      <c r="E2155" t="s">
        <v>12685</v>
      </c>
      <c r="F2155" t="s">
        <v>12686</v>
      </c>
      <c r="G2155" t="s">
        <v>76</v>
      </c>
      <c r="H2155" t="s">
        <v>1105</v>
      </c>
      <c r="I2155">
        <v>2021</v>
      </c>
      <c r="J2155" s="1">
        <v>44205</v>
      </c>
      <c r="M2155" t="s">
        <v>12687</v>
      </c>
    </row>
    <row r="2156" spans="2:13" hidden="1" x14ac:dyDescent="0.6">
      <c r="B2156">
        <v>1</v>
      </c>
      <c r="C2156">
        <v>34473209</v>
      </c>
      <c r="D2156" t="s">
        <v>12730</v>
      </c>
      <c r="E2156" t="s">
        <v>12731</v>
      </c>
      <c r="F2156" t="s">
        <v>12732</v>
      </c>
      <c r="G2156" t="s">
        <v>12733</v>
      </c>
      <c r="H2156" t="s">
        <v>5256</v>
      </c>
      <c r="I2156">
        <v>2021</v>
      </c>
      <c r="J2156" s="1">
        <v>44441</v>
      </c>
      <c r="K2156" t="s">
        <v>12734</v>
      </c>
      <c r="M2156" t="s">
        <v>12735</v>
      </c>
    </row>
    <row r="2157" spans="2:13" hidden="1" x14ac:dyDescent="0.6">
      <c r="B2157">
        <v>1</v>
      </c>
      <c r="C2157">
        <v>33342759</v>
      </c>
      <c r="D2157" t="s">
        <v>12764</v>
      </c>
      <c r="E2157" t="s">
        <v>12765</v>
      </c>
      <c r="F2157" t="s">
        <v>12766</v>
      </c>
      <c r="G2157" t="s">
        <v>7884</v>
      </c>
      <c r="H2157" t="s">
        <v>39</v>
      </c>
      <c r="I2157">
        <v>2021</v>
      </c>
      <c r="J2157" s="1">
        <v>44186</v>
      </c>
      <c r="M2157" t="s">
        <v>12767</v>
      </c>
    </row>
    <row r="2158" spans="2:13" hidden="1" x14ac:dyDescent="0.6">
      <c r="B2158">
        <v>1</v>
      </c>
      <c r="C2158">
        <v>33120391</v>
      </c>
      <c r="D2158" t="s">
        <v>12776</v>
      </c>
      <c r="E2158" t="s">
        <v>12777</v>
      </c>
      <c r="F2158" t="s">
        <v>12778</v>
      </c>
      <c r="G2158" t="s">
        <v>12779</v>
      </c>
      <c r="H2158" t="s">
        <v>580</v>
      </c>
      <c r="I2158">
        <v>2021</v>
      </c>
      <c r="J2158" s="1">
        <v>44133</v>
      </c>
      <c r="M2158" t="s">
        <v>12780</v>
      </c>
    </row>
    <row r="2159" spans="2:13" hidden="1" x14ac:dyDescent="0.6">
      <c r="B2159">
        <v>1</v>
      </c>
      <c r="C2159">
        <v>34495526</v>
      </c>
      <c r="D2159" t="s">
        <v>12781</v>
      </c>
      <c r="E2159" t="s">
        <v>12316</v>
      </c>
      <c r="F2159" t="s">
        <v>12782</v>
      </c>
      <c r="G2159" t="s">
        <v>9362</v>
      </c>
      <c r="H2159" t="s">
        <v>12318</v>
      </c>
      <c r="I2159">
        <v>2021</v>
      </c>
      <c r="J2159" s="1">
        <v>44447</v>
      </c>
      <c r="M2159" t="s">
        <v>12783</v>
      </c>
    </row>
    <row r="2160" spans="2:13" hidden="1" x14ac:dyDescent="0.6">
      <c r="B2160">
        <v>1</v>
      </c>
      <c r="C2160">
        <v>33395587</v>
      </c>
      <c r="D2160" t="s">
        <v>12784</v>
      </c>
      <c r="E2160" t="s">
        <v>12785</v>
      </c>
      <c r="F2160" t="s">
        <v>12786</v>
      </c>
      <c r="G2160" t="s">
        <v>12787</v>
      </c>
      <c r="H2160" t="s">
        <v>5468</v>
      </c>
      <c r="I2160">
        <v>2021</v>
      </c>
      <c r="J2160" s="1">
        <v>44200</v>
      </c>
      <c r="M2160" t="s">
        <v>12788</v>
      </c>
    </row>
    <row r="2161" spans="1:13" hidden="1" x14ac:dyDescent="0.6">
      <c r="B2161">
        <v>1</v>
      </c>
      <c r="C2161">
        <v>32564136</v>
      </c>
      <c r="D2161" t="s">
        <v>12837</v>
      </c>
      <c r="E2161" t="s">
        <v>12838</v>
      </c>
      <c r="F2161" t="s">
        <v>12839</v>
      </c>
      <c r="G2161" t="s">
        <v>12840</v>
      </c>
      <c r="H2161" t="s">
        <v>1203</v>
      </c>
      <c r="I2161">
        <v>2021</v>
      </c>
      <c r="J2161" s="1">
        <v>44004</v>
      </c>
      <c r="M2161" t="s">
        <v>12841</v>
      </c>
    </row>
    <row r="2162" spans="1:13" hidden="1" x14ac:dyDescent="0.6">
      <c r="B2162">
        <v>1</v>
      </c>
      <c r="C2162">
        <v>34884448</v>
      </c>
      <c r="D2162" t="s">
        <v>12903</v>
      </c>
      <c r="E2162" t="s">
        <v>12904</v>
      </c>
      <c r="F2162" t="s">
        <v>12905</v>
      </c>
      <c r="G2162" t="s">
        <v>12906</v>
      </c>
      <c r="H2162" t="s">
        <v>5269</v>
      </c>
      <c r="I2162">
        <v>2021</v>
      </c>
      <c r="J2162" s="1">
        <v>44540</v>
      </c>
      <c r="K2162" t="s">
        <v>12907</v>
      </c>
      <c r="M2162" t="s">
        <v>12908</v>
      </c>
    </row>
    <row r="2163" spans="1:13" hidden="1" x14ac:dyDescent="0.6">
      <c r="B2163">
        <v>1</v>
      </c>
      <c r="C2163">
        <v>34385517</v>
      </c>
      <c r="D2163" t="s">
        <v>12991</v>
      </c>
      <c r="E2163" t="s">
        <v>12992</v>
      </c>
      <c r="F2163" t="s">
        <v>12993</v>
      </c>
      <c r="G2163" t="s">
        <v>6956</v>
      </c>
      <c r="H2163" t="s">
        <v>5359</v>
      </c>
      <c r="I2163">
        <v>2021</v>
      </c>
      <c r="J2163" s="1">
        <v>44421</v>
      </c>
      <c r="K2163" t="s">
        <v>12994</v>
      </c>
      <c r="M2163" t="s">
        <v>12995</v>
      </c>
    </row>
    <row r="2164" spans="1:13" hidden="1" x14ac:dyDescent="0.6">
      <c r="B2164">
        <v>1</v>
      </c>
      <c r="C2164">
        <v>34505174</v>
      </c>
      <c r="D2164" t="s">
        <v>13016</v>
      </c>
      <c r="E2164" t="s">
        <v>13017</v>
      </c>
      <c r="F2164" t="s">
        <v>13018</v>
      </c>
      <c r="G2164" t="s">
        <v>13019</v>
      </c>
      <c r="H2164" t="s">
        <v>1105</v>
      </c>
      <c r="I2164">
        <v>2021</v>
      </c>
      <c r="J2164" s="1">
        <v>44449</v>
      </c>
      <c r="M2164" t="s">
        <v>13020</v>
      </c>
    </row>
    <row r="2165" spans="1:13" hidden="1" x14ac:dyDescent="0.6">
      <c r="B2165">
        <v>1</v>
      </c>
      <c r="C2165">
        <v>34369441</v>
      </c>
      <c r="D2165" t="s">
        <v>13090</v>
      </c>
      <c r="E2165" t="s">
        <v>13091</v>
      </c>
      <c r="F2165" t="s">
        <v>13092</v>
      </c>
      <c r="G2165" t="s">
        <v>12218</v>
      </c>
      <c r="H2165" t="s">
        <v>310</v>
      </c>
      <c r="I2165">
        <v>2021</v>
      </c>
      <c r="J2165" s="1">
        <v>44417</v>
      </c>
      <c r="M2165" t="s">
        <v>13093</v>
      </c>
    </row>
    <row r="2166" spans="1:13" hidden="1" x14ac:dyDescent="0.6">
      <c r="B2166">
        <v>2</v>
      </c>
      <c r="C2166">
        <v>33143490</v>
      </c>
      <c r="D2166" t="s">
        <v>13103</v>
      </c>
      <c r="E2166" t="s">
        <v>13104</v>
      </c>
      <c r="F2166" t="s">
        <v>13105</v>
      </c>
      <c r="G2166" t="s">
        <v>8292</v>
      </c>
      <c r="H2166" t="s">
        <v>143</v>
      </c>
      <c r="I2166">
        <v>2021</v>
      </c>
      <c r="J2166" s="1">
        <v>44139</v>
      </c>
      <c r="M2166" t="s">
        <v>13106</v>
      </c>
    </row>
    <row r="2167" spans="1:13" hidden="1" x14ac:dyDescent="0.6">
      <c r="B2167">
        <v>1</v>
      </c>
      <c r="C2167">
        <v>34880302</v>
      </c>
      <c r="D2167" t="s">
        <v>13133</v>
      </c>
      <c r="E2167" t="s">
        <v>13134</v>
      </c>
      <c r="F2167" t="s">
        <v>13135</v>
      </c>
      <c r="G2167" t="s">
        <v>13136</v>
      </c>
      <c r="H2167" t="s">
        <v>5359</v>
      </c>
      <c r="I2167">
        <v>2021</v>
      </c>
      <c r="J2167" s="1">
        <v>44539</v>
      </c>
      <c r="K2167" t="s">
        <v>13137</v>
      </c>
      <c r="M2167" t="s">
        <v>13138</v>
      </c>
    </row>
    <row r="2168" spans="1:13" hidden="1" x14ac:dyDescent="0.6">
      <c r="B2168">
        <v>1</v>
      </c>
      <c r="C2168">
        <v>33596257</v>
      </c>
      <c r="D2168" t="s">
        <v>13149</v>
      </c>
      <c r="E2168" t="s">
        <v>13150</v>
      </c>
      <c r="F2168" t="s">
        <v>13151</v>
      </c>
      <c r="G2168" t="s">
        <v>13152</v>
      </c>
      <c r="H2168" t="s">
        <v>3828</v>
      </c>
      <c r="I2168">
        <v>2021</v>
      </c>
      <c r="J2168" s="1">
        <v>44244</v>
      </c>
      <c r="K2168" t="s">
        <v>13153</v>
      </c>
      <c r="M2168" t="s">
        <v>13154</v>
      </c>
    </row>
    <row r="2169" spans="1:13" hidden="1" x14ac:dyDescent="0.6">
      <c r="B2169">
        <v>2</v>
      </c>
      <c r="C2169">
        <v>36326752</v>
      </c>
      <c r="D2169" t="s">
        <v>5253</v>
      </c>
      <c r="E2169" t="s">
        <v>5254</v>
      </c>
      <c r="F2169" t="s">
        <v>5255</v>
      </c>
      <c r="G2169" t="s">
        <v>473</v>
      </c>
      <c r="H2169" t="s">
        <v>5256</v>
      </c>
      <c r="I2169">
        <v>2022</v>
      </c>
      <c r="J2169" s="1">
        <v>44868</v>
      </c>
      <c r="K2169" t="s">
        <v>5257</v>
      </c>
      <c r="M2169" t="s">
        <v>5258</v>
      </c>
    </row>
    <row r="2170" spans="1:13" hidden="1" x14ac:dyDescent="0.6">
      <c r="B2170" t="s">
        <v>5278</v>
      </c>
      <c r="C2170">
        <v>36067162</v>
      </c>
      <c r="D2170" t="s">
        <v>5334</v>
      </c>
      <c r="E2170" t="s">
        <v>5335</v>
      </c>
      <c r="F2170" t="s">
        <v>5336</v>
      </c>
      <c r="G2170" t="s">
        <v>5337</v>
      </c>
      <c r="H2170" t="s">
        <v>3828</v>
      </c>
      <c r="I2170">
        <v>2022</v>
      </c>
      <c r="J2170" s="1">
        <v>44810</v>
      </c>
      <c r="K2170" t="s">
        <v>5338</v>
      </c>
      <c r="M2170" t="s">
        <v>5339</v>
      </c>
    </row>
    <row r="2171" spans="1:13" hidden="1" x14ac:dyDescent="0.6">
      <c r="B2171">
        <v>1</v>
      </c>
      <c r="C2171">
        <v>34340599</v>
      </c>
      <c r="D2171" t="s">
        <v>5415</v>
      </c>
      <c r="E2171" t="s">
        <v>5416</v>
      </c>
      <c r="F2171" t="s">
        <v>5417</v>
      </c>
      <c r="G2171" t="s">
        <v>5418</v>
      </c>
      <c r="H2171" t="s">
        <v>143</v>
      </c>
      <c r="I2171">
        <v>2022</v>
      </c>
      <c r="J2171" s="1">
        <v>44411</v>
      </c>
      <c r="M2171" t="s">
        <v>5419</v>
      </c>
    </row>
    <row r="2172" spans="1:13" hidden="1" x14ac:dyDescent="0.6">
      <c r="B2172" t="s">
        <v>5278</v>
      </c>
      <c r="C2172">
        <v>35110596</v>
      </c>
      <c r="D2172" t="s">
        <v>5452</v>
      </c>
      <c r="E2172" t="s">
        <v>5453</v>
      </c>
      <c r="F2172" t="s">
        <v>5454</v>
      </c>
      <c r="G2172" t="s">
        <v>5455</v>
      </c>
      <c r="H2172" t="s">
        <v>5359</v>
      </c>
      <c r="I2172">
        <v>2022</v>
      </c>
      <c r="J2172" s="1">
        <v>44595</v>
      </c>
      <c r="K2172" t="s">
        <v>5456</v>
      </c>
      <c r="M2172" t="s">
        <v>5457</v>
      </c>
    </row>
    <row r="2173" spans="1:13" hidden="1" x14ac:dyDescent="0.6">
      <c r="B2173">
        <v>2</v>
      </c>
      <c r="C2173">
        <v>34695401</v>
      </c>
      <c r="D2173" t="s">
        <v>5511</v>
      </c>
      <c r="E2173" t="s">
        <v>5512</v>
      </c>
      <c r="F2173" t="s">
        <v>5513</v>
      </c>
      <c r="G2173" t="s">
        <v>5514</v>
      </c>
      <c r="H2173" t="s">
        <v>39</v>
      </c>
      <c r="I2173">
        <v>2022</v>
      </c>
      <c r="J2173" s="1">
        <v>44494</v>
      </c>
      <c r="M2173" t="s">
        <v>5515</v>
      </c>
    </row>
    <row r="2174" spans="1:13" hidden="1" x14ac:dyDescent="0.6">
      <c r="B2174">
        <v>2</v>
      </c>
      <c r="C2174">
        <v>36054031</v>
      </c>
      <c r="D2174" t="s">
        <v>5521</v>
      </c>
      <c r="E2174" t="s">
        <v>5522</v>
      </c>
      <c r="F2174" t="s">
        <v>5523</v>
      </c>
      <c r="G2174" t="s">
        <v>5524</v>
      </c>
      <c r="H2174" t="s">
        <v>386</v>
      </c>
      <c r="I2174">
        <v>2022</v>
      </c>
      <c r="J2174" s="1">
        <v>44806</v>
      </c>
      <c r="M2174" t="s">
        <v>5525</v>
      </c>
    </row>
    <row r="2175" spans="1:13" hidden="1" x14ac:dyDescent="0.6">
      <c r="A2175" t="s">
        <v>13278</v>
      </c>
      <c r="B2175" t="s">
        <v>5170</v>
      </c>
      <c r="C2175">
        <v>35809657</v>
      </c>
      <c r="D2175" t="s">
        <v>5531</v>
      </c>
      <c r="E2175" t="s">
        <v>5532</v>
      </c>
      <c r="F2175" t="s">
        <v>5533</v>
      </c>
      <c r="G2175" t="s">
        <v>5534</v>
      </c>
      <c r="H2175" t="s">
        <v>39</v>
      </c>
      <c r="I2175">
        <v>2022</v>
      </c>
      <c r="J2175" s="1">
        <v>44751</v>
      </c>
      <c r="M2175" t="s">
        <v>5535</v>
      </c>
    </row>
    <row r="2176" spans="1:13" hidden="1" x14ac:dyDescent="0.6">
      <c r="B2176" t="s">
        <v>5278</v>
      </c>
      <c r="C2176">
        <v>35889778</v>
      </c>
      <c r="D2176" t="s">
        <v>5536</v>
      </c>
      <c r="E2176" t="s">
        <v>5537</v>
      </c>
      <c r="F2176" t="s">
        <v>5538</v>
      </c>
      <c r="G2176" t="s">
        <v>5289</v>
      </c>
      <c r="H2176" t="s">
        <v>5539</v>
      </c>
      <c r="I2176">
        <v>2022</v>
      </c>
      <c r="J2176" s="1">
        <v>44769</v>
      </c>
      <c r="K2176" t="s">
        <v>5540</v>
      </c>
      <c r="M2176" t="s">
        <v>5541</v>
      </c>
    </row>
    <row r="2177" spans="1:13" hidden="1" x14ac:dyDescent="0.6">
      <c r="B2177">
        <v>1</v>
      </c>
      <c r="C2177">
        <v>33660548</v>
      </c>
      <c r="D2177" t="s">
        <v>5565</v>
      </c>
      <c r="E2177" t="s">
        <v>5566</v>
      </c>
      <c r="F2177" t="s">
        <v>5567</v>
      </c>
      <c r="G2177" t="s">
        <v>5568</v>
      </c>
      <c r="H2177" t="s">
        <v>143</v>
      </c>
      <c r="I2177">
        <v>2022</v>
      </c>
      <c r="J2177" s="1">
        <v>44259</v>
      </c>
      <c r="M2177" t="s">
        <v>5569</v>
      </c>
    </row>
    <row r="2178" spans="1:13" x14ac:dyDescent="0.6">
      <c r="A2178" t="s">
        <v>13282</v>
      </c>
      <c r="B2178">
        <v>4</v>
      </c>
      <c r="C2178" s="2">
        <v>35047672</v>
      </c>
      <c r="D2178" t="s">
        <v>5576</v>
      </c>
      <c r="E2178" t="s">
        <v>5577</v>
      </c>
      <c r="F2178" t="s">
        <v>5578</v>
      </c>
      <c r="G2178" t="s">
        <v>5386</v>
      </c>
      <c r="H2178" t="s">
        <v>5579</v>
      </c>
      <c r="I2178">
        <v>2022</v>
      </c>
      <c r="J2178" s="1">
        <v>44581</v>
      </c>
      <c r="K2178" t="s">
        <v>5580</v>
      </c>
      <c r="M2178" t="s">
        <v>5581</v>
      </c>
    </row>
    <row r="2179" spans="1:13" hidden="1" x14ac:dyDescent="0.6">
      <c r="B2179" t="s">
        <v>5272</v>
      </c>
      <c r="C2179">
        <v>34780795</v>
      </c>
      <c r="D2179" t="s">
        <v>5624</v>
      </c>
      <c r="E2179" t="s">
        <v>5625</v>
      </c>
      <c r="F2179" t="s">
        <v>5626</v>
      </c>
      <c r="G2179" t="s">
        <v>5627</v>
      </c>
      <c r="H2179" t="s">
        <v>39</v>
      </c>
      <c r="I2179">
        <v>2022</v>
      </c>
      <c r="J2179" s="1">
        <v>44515</v>
      </c>
      <c r="M2179" t="s">
        <v>5628</v>
      </c>
    </row>
    <row r="2180" spans="1:13" hidden="1" x14ac:dyDescent="0.6">
      <c r="B2180" t="s">
        <v>5272</v>
      </c>
      <c r="C2180">
        <v>35304557</v>
      </c>
      <c r="D2180" t="s">
        <v>5629</v>
      </c>
      <c r="E2180" t="s">
        <v>5630</v>
      </c>
      <c r="F2180" t="s">
        <v>5631</v>
      </c>
      <c r="G2180" t="s">
        <v>5632</v>
      </c>
      <c r="H2180" t="s">
        <v>5359</v>
      </c>
      <c r="I2180">
        <v>2022</v>
      </c>
      <c r="J2180" s="1">
        <v>44639</v>
      </c>
      <c r="K2180" t="s">
        <v>5633</v>
      </c>
      <c r="M2180" t="s">
        <v>5634</v>
      </c>
    </row>
    <row r="2181" spans="1:13" hidden="1" x14ac:dyDescent="0.6">
      <c r="B2181">
        <v>1</v>
      </c>
      <c r="C2181">
        <v>36042371</v>
      </c>
      <c r="D2181" t="s">
        <v>5733</v>
      </c>
      <c r="E2181" t="s">
        <v>5734</v>
      </c>
      <c r="F2181" t="s">
        <v>5735</v>
      </c>
      <c r="G2181" t="s">
        <v>5736</v>
      </c>
      <c r="H2181" t="s">
        <v>5359</v>
      </c>
      <c r="I2181">
        <v>2022</v>
      </c>
      <c r="J2181" s="1">
        <v>44803</v>
      </c>
      <c r="K2181" t="s">
        <v>5737</v>
      </c>
      <c r="M2181" t="s">
        <v>5738</v>
      </c>
    </row>
    <row r="2182" spans="1:13" hidden="1" x14ac:dyDescent="0.6">
      <c r="B2182">
        <v>1</v>
      </c>
      <c r="C2182">
        <v>35810276</v>
      </c>
      <c r="D2182" t="s">
        <v>5808</v>
      </c>
      <c r="E2182" t="s">
        <v>5809</v>
      </c>
      <c r="F2182" t="s">
        <v>5810</v>
      </c>
      <c r="G2182" t="s">
        <v>5811</v>
      </c>
      <c r="H2182" t="s">
        <v>1704</v>
      </c>
      <c r="I2182">
        <v>2022</v>
      </c>
      <c r="J2182" s="1">
        <v>44751</v>
      </c>
      <c r="K2182" t="s">
        <v>5812</v>
      </c>
      <c r="M2182" t="s">
        <v>5813</v>
      </c>
    </row>
    <row r="2183" spans="1:13" x14ac:dyDescent="0.6">
      <c r="A2183" t="s">
        <v>5940</v>
      </c>
      <c r="B2183" t="s">
        <v>13263</v>
      </c>
      <c r="C2183" s="2">
        <v>33637622</v>
      </c>
      <c r="D2183" t="s">
        <v>5941</v>
      </c>
      <c r="E2183" t="s">
        <v>5942</v>
      </c>
      <c r="F2183" t="s">
        <v>5943</v>
      </c>
      <c r="G2183" t="s">
        <v>5944</v>
      </c>
      <c r="H2183" t="s">
        <v>171</v>
      </c>
      <c r="I2183">
        <v>2022</v>
      </c>
      <c r="J2183" s="1">
        <v>44254</v>
      </c>
      <c r="M2183" t="s">
        <v>5945</v>
      </c>
    </row>
    <row r="2184" spans="1:13" hidden="1" x14ac:dyDescent="0.6">
      <c r="B2184">
        <v>1</v>
      </c>
      <c r="C2184">
        <v>35055640</v>
      </c>
      <c r="D2184" t="s">
        <v>5946</v>
      </c>
      <c r="E2184" t="s">
        <v>5947</v>
      </c>
      <c r="F2184" t="s">
        <v>5948</v>
      </c>
      <c r="G2184" t="s">
        <v>5949</v>
      </c>
      <c r="H2184" t="s">
        <v>5950</v>
      </c>
      <c r="I2184">
        <v>2022</v>
      </c>
      <c r="J2184" s="1">
        <v>44582</v>
      </c>
      <c r="K2184" t="s">
        <v>5951</v>
      </c>
      <c r="M2184" t="s">
        <v>5952</v>
      </c>
    </row>
    <row r="2185" spans="1:13" hidden="1" x14ac:dyDescent="0.6">
      <c r="A2185" t="s">
        <v>5974</v>
      </c>
      <c r="B2185" t="s">
        <v>13799</v>
      </c>
      <c r="C2185">
        <v>34779110</v>
      </c>
      <c r="D2185" t="s">
        <v>5975</v>
      </c>
      <c r="E2185" t="s">
        <v>5976</v>
      </c>
      <c r="F2185" t="s">
        <v>5977</v>
      </c>
      <c r="G2185" t="s">
        <v>5978</v>
      </c>
      <c r="H2185" t="s">
        <v>83</v>
      </c>
      <c r="I2185">
        <v>2022</v>
      </c>
      <c r="J2185" s="1">
        <v>44515</v>
      </c>
      <c r="M2185" t="s">
        <v>5979</v>
      </c>
    </row>
    <row r="2186" spans="1:13" hidden="1" x14ac:dyDescent="0.6">
      <c r="B2186" t="s">
        <v>5278</v>
      </c>
      <c r="C2186">
        <v>36011777</v>
      </c>
      <c r="D2186" t="s">
        <v>6036</v>
      </c>
      <c r="E2186" t="s">
        <v>6037</v>
      </c>
      <c r="F2186" t="s">
        <v>6038</v>
      </c>
      <c r="G2186" t="s">
        <v>6039</v>
      </c>
      <c r="H2186" t="s">
        <v>5950</v>
      </c>
      <c r="I2186">
        <v>2022</v>
      </c>
      <c r="J2186" s="1">
        <v>44799</v>
      </c>
      <c r="K2186" t="s">
        <v>6040</v>
      </c>
      <c r="M2186" t="s">
        <v>6041</v>
      </c>
    </row>
    <row r="2187" spans="1:13" hidden="1" x14ac:dyDescent="0.6">
      <c r="B2187">
        <v>1</v>
      </c>
      <c r="C2187">
        <v>35152248</v>
      </c>
      <c r="D2187" t="s">
        <v>6047</v>
      </c>
      <c r="E2187" t="s">
        <v>6048</v>
      </c>
      <c r="F2187" t="s">
        <v>6049</v>
      </c>
      <c r="G2187" t="s">
        <v>5700</v>
      </c>
      <c r="H2187" t="s">
        <v>310</v>
      </c>
      <c r="I2187">
        <v>2022</v>
      </c>
      <c r="J2187" s="1">
        <v>44605</v>
      </c>
      <c r="M2187" t="s">
        <v>6050</v>
      </c>
    </row>
    <row r="2188" spans="1:13" hidden="1" x14ac:dyDescent="0.6">
      <c r="B2188">
        <v>1</v>
      </c>
      <c r="C2188">
        <v>35709960</v>
      </c>
      <c r="D2188" t="s">
        <v>6063</v>
      </c>
      <c r="E2188" t="s">
        <v>6064</v>
      </c>
      <c r="F2188" t="s">
        <v>6065</v>
      </c>
      <c r="G2188" t="s">
        <v>6066</v>
      </c>
      <c r="H2188" t="s">
        <v>5468</v>
      </c>
      <c r="I2188">
        <v>2022</v>
      </c>
      <c r="J2188" s="1">
        <v>44728</v>
      </c>
      <c r="M2188" t="s">
        <v>6067</v>
      </c>
    </row>
    <row r="2189" spans="1:13" hidden="1" x14ac:dyDescent="0.6">
      <c r="A2189" t="s">
        <v>13209</v>
      </c>
      <c r="B2189" t="s">
        <v>5291</v>
      </c>
      <c r="C2189">
        <v>435093260</v>
      </c>
      <c r="D2189" t="s">
        <v>6068</v>
      </c>
      <c r="E2189" t="s">
        <v>6069</v>
      </c>
      <c r="F2189" t="s">
        <v>6070</v>
      </c>
      <c r="G2189" t="s">
        <v>6071</v>
      </c>
      <c r="H2189" t="s">
        <v>1677</v>
      </c>
      <c r="I2189">
        <v>2022</v>
      </c>
      <c r="J2189" s="1">
        <v>44591</v>
      </c>
      <c r="M2189" t="s">
        <v>6072</v>
      </c>
    </row>
    <row r="2190" spans="1:13" hidden="1" x14ac:dyDescent="0.6">
      <c r="B2190" t="s">
        <v>5278</v>
      </c>
      <c r="C2190">
        <v>36075924</v>
      </c>
      <c r="D2190" t="s">
        <v>6100</v>
      </c>
      <c r="E2190" t="s">
        <v>6101</v>
      </c>
      <c r="F2190" t="s">
        <v>6102</v>
      </c>
      <c r="G2190" t="s">
        <v>6103</v>
      </c>
      <c r="H2190" t="s">
        <v>5359</v>
      </c>
      <c r="I2190">
        <v>2022</v>
      </c>
      <c r="J2190" s="1">
        <v>44812</v>
      </c>
      <c r="K2190" t="s">
        <v>6104</v>
      </c>
      <c r="M2190" t="s">
        <v>6105</v>
      </c>
    </row>
    <row r="2191" spans="1:13" hidden="1" x14ac:dyDescent="0.6">
      <c r="A2191" t="s">
        <v>6111</v>
      </c>
      <c r="B2191" t="s">
        <v>13953</v>
      </c>
      <c r="C2191">
        <v>35343644</v>
      </c>
      <c r="D2191" t="s">
        <v>6112</v>
      </c>
      <c r="E2191" t="s">
        <v>6113</v>
      </c>
      <c r="F2191" t="s">
        <v>6114</v>
      </c>
      <c r="G2191" t="s">
        <v>6115</v>
      </c>
      <c r="H2191" t="s">
        <v>83</v>
      </c>
      <c r="I2191">
        <v>2022</v>
      </c>
      <c r="J2191" s="1">
        <v>44648</v>
      </c>
      <c r="M2191" t="s">
        <v>6116</v>
      </c>
    </row>
    <row r="2192" spans="1:13" hidden="1" x14ac:dyDescent="0.6">
      <c r="B2192" t="s">
        <v>5278</v>
      </c>
      <c r="C2192">
        <v>34102151</v>
      </c>
      <c r="D2192" t="s">
        <v>6134</v>
      </c>
      <c r="E2192" t="s">
        <v>6135</v>
      </c>
      <c r="F2192" t="s">
        <v>6136</v>
      </c>
      <c r="G2192" t="s">
        <v>6137</v>
      </c>
      <c r="H2192" t="s">
        <v>39</v>
      </c>
      <c r="I2192">
        <v>2022</v>
      </c>
      <c r="J2192" s="1">
        <v>44355</v>
      </c>
      <c r="K2192" t="s">
        <v>6138</v>
      </c>
      <c r="M2192" t="s">
        <v>6139</v>
      </c>
    </row>
    <row r="2193" spans="1:13" hidden="1" x14ac:dyDescent="0.6">
      <c r="B2193">
        <v>1</v>
      </c>
      <c r="C2193">
        <v>35932820</v>
      </c>
      <c r="D2193" t="s">
        <v>6280</v>
      </c>
      <c r="E2193" t="s">
        <v>6281</v>
      </c>
      <c r="F2193" t="s">
        <v>6282</v>
      </c>
      <c r="G2193" t="s">
        <v>6283</v>
      </c>
      <c r="H2193" t="s">
        <v>39</v>
      </c>
      <c r="I2193">
        <v>2022</v>
      </c>
      <c r="J2193" s="1">
        <v>44779</v>
      </c>
      <c r="K2193" t="s">
        <v>6284</v>
      </c>
      <c r="L2193" t="s">
        <v>6285</v>
      </c>
      <c r="M2193" t="s">
        <v>6286</v>
      </c>
    </row>
    <row r="2194" spans="1:13" hidden="1" x14ac:dyDescent="0.6">
      <c r="B2194">
        <v>1</v>
      </c>
      <c r="C2194">
        <v>36077032</v>
      </c>
      <c r="D2194" t="s">
        <v>6310</v>
      </c>
      <c r="E2194" t="s">
        <v>6311</v>
      </c>
      <c r="F2194" t="s">
        <v>6312</v>
      </c>
      <c r="G2194" t="s">
        <v>6313</v>
      </c>
      <c r="H2194" t="s">
        <v>5269</v>
      </c>
      <c r="I2194">
        <v>2022</v>
      </c>
      <c r="J2194" s="1">
        <v>44813</v>
      </c>
      <c r="K2194" t="s">
        <v>6314</v>
      </c>
      <c r="M2194" t="s">
        <v>6315</v>
      </c>
    </row>
    <row r="2195" spans="1:13" hidden="1" x14ac:dyDescent="0.6">
      <c r="B2195">
        <v>1</v>
      </c>
      <c r="C2195">
        <v>35031679</v>
      </c>
      <c r="D2195" t="s">
        <v>6316</v>
      </c>
      <c r="E2195" t="s">
        <v>6317</v>
      </c>
      <c r="F2195" t="s">
        <v>6318</v>
      </c>
      <c r="G2195" t="s">
        <v>6319</v>
      </c>
      <c r="H2195" t="s">
        <v>5359</v>
      </c>
      <c r="I2195">
        <v>2022</v>
      </c>
      <c r="J2195" s="1">
        <v>44576</v>
      </c>
      <c r="K2195" t="s">
        <v>6320</v>
      </c>
      <c r="M2195" t="s">
        <v>6321</v>
      </c>
    </row>
    <row r="2196" spans="1:13" hidden="1" x14ac:dyDescent="0.6">
      <c r="B2196">
        <v>1</v>
      </c>
      <c r="C2196">
        <v>34538228</v>
      </c>
      <c r="D2196" t="s">
        <v>6322</v>
      </c>
      <c r="E2196" t="s">
        <v>6323</v>
      </c>
      <c r="F2196" t="s">
        <v>6324</v>
      </c>
      <c r="G2196" t="s">
        <v>6253</v>
      </c>
      <c r="H2196" t="s">
        <v>6254</v>
      </c>
      <c r="I2196">
        <v>2022</v>
      </c>
      <c r="J2196" s="1">
        <v>44459</v>
      </c>
      <c r="M2196" t="s">
        <v>6325</v>
      </c>
    </row>
    <row r="2197" spans="1:13" hidden="1" x14ac:dyDescent="0.6">
      <c r="B2197">
        <v>1</v>
      </c>
      <c r="C2197">
        <v>36239679</v>
      </c>
      <c r="D2197" t="s">
        <v>6326</v>
      </c>
      <c r="E2197" t="s">
        <v>6327</v>
      </c>
      <c r="F2197" t="s">
        <v>6328</v>
      </c>
      <c r="G2197" t="s">
        <v>6329</v>
      </c>
      <c r="H2197" t="s">
        <v>5847</v>
      </c>
      <c r="I2197">
        <v>2022</v>
      </c>
      <c r="J2197" s="1">
        <v>44848</v>
      </c>
      <c r="M2197" t="s">
        <v>6330</v>
      </c>
    </row>
    <row r="2198" spans="1:13" hidden="1" x14ac:dyDescent="0.6">
      <c r="B2198">
        <v>1</v>
      </c>
      <c r="C2198">
        <v>36533748</v>
      </c>
      <c r="D2198" t="s">
        <v>6344</v>
      </c>
      <c r="E2198" t="s">
        <v>6345</v>
      </c>
      <c r="F2198" t="s">
        <v>6346</v>
      </c>
      <c r="G2198" t="s">
        <v>6347</v>
      </c>
      <c r="H2198" t="s">
        <v>6348</v>
      </c>
      <c r="I2198">
        <v>2022</v>
      </c>
      <c r="J2198" s="1">
        <v>44914</v>
      </c>
      <c r="K2198" t="s">
        <v>6349</v>
      </c>
      <c r="M2198" t="s">
        <v>6350</v>
      </c>
    </row>
    <row r="2199" spans="1:13" hidden="1" x14ac:dyDescent="0.6">
      <c r="B2199">
        <v>1</v>
      </c>
      <c r="C2199">
        <v>35149155</v>
      </c>
      <c r="D2199" t="s">
        <v>6357</v>
      </c>
      <c r="E2199" t="s">
        <v>6358</v>
      </c>
      <c r="F2199" t="s">
        <v>6359</v>
      </c>
      <c r="G2199" t="s">
        <v>6360</v>
      </c>
      <c r="H2199" t="s">
        <v>77</v>
      </c>
      <c r="I2199">
        <v>2022</v>
      </c>
      <c r="J2199" s="1">
        <v>44604</v>
      </c>
      <c r="K2199" t="s">
        <v>6361</v>
      </c>
      <c r="L2199" t="s">
        <v>6362</v>
      </c>
      <c r="M2199" t="s">
        <v>6363</v>
      </c>
    </row>
    <row r="2200" spans="1:13" x14ac:dyDescent="0.6">
      <c r="A2200" t="s">
        <v>6416</v>
      </c>
      <c r="B2200">
        <v>4</v>
      </c>
      <c r="C2200" s="2">
        <v>35923972</v>
      </c>
      <c r="D2200" t="s">
        <v>6417</v>
      </c>
      <c r="E2200" t="s">
        <v>6418</v>
      </c>
      <c r="F2200" t="s">
        <v>6419</v>
      </c>
      <c r="G2200" t="s">
        <v>6420</v>
      </c>
      <c r="H2200" t="s">
        <v>5967</v>
      </c>
      <c r="I2200">
        <v>2022</v>
      </c>
      <c r="J2200" s="1">
        <v>44777</v>
      </c>
      <c r="K2200" t="s">
        <v>6421</v>
      </c>
      <c r="M2200" t="s">
        <v>6422</v>
      </c>
    </row>
    <row r="2201" spans="1:13" hidden="1" x14ac:dyDescent="0.6">
      <c r="B2201" t="s">
        <v>5291</v>
      </c>
      <c r="C2201">
        <v>33495162</v>
      </c>
      <c r="D2201" t="s">
        <v>6429</v>
      </c>
      <c r="E2201" t="s">
        <v>6430</v>
      </c>
      <c r="F2201" t="s">
        <v>6431</v>
      </c>
      <c r="G2201" t="s">
        <v>6432</v>
      </c>
      <c r="H2201" t="s">
        <v>171</v>
      </c>
      <c r="I2201">
        <v>2022</v>
      </c>
      <c r="J2201" s="1">
        <v>44222</v>
      </c>
      <c r="M2201" t="s">
        <v>6433</v>
      </c>
    </row>
    <row r="2202" spans="1:13" hidden="1" x14ac:dyDescent="0.6">
      <c r="B2202">
        <v>1</v>
      </c>
      <c r="C2202">
        <v>35307605</v>
      </c>
      <c r="D2202" t="s">
        <v>6450</v>
      </c>
      <c r="E2202" t="s">
        <v>6451</v>
      </c>
      <c r="F2202" t="s">
        <v>6452</v>
      </c>
      <c r="G2202" t="s">
        <v>6453</v>
      </c>
      <c r="H2202" t="s">
        <v>5468</v>
      </c>
      <c r="I2202">
        <v>2022</v>
      </c>
      <c r="J2202" s="1">
        <v>44641</v>
      </c>
      <c r="M2202" t="s">
        <v>6454</v>
      </c>
    </row>
    <row r="2203" spans="1:13" hidden="1" x14ac:dyDescent="0.6">
      <c r="B2203">
        <v>1</v>
      </c>
      <c r="C2203">
        <v>35853434</v>
      </c>
      <c r="D2203" t="s">
        <v>6514</v>
      </c>
      <c r="E2203" t="s">
        <v>6515</v>
      </c>
      <c r="F2203" t="s">
        <v>6516</v>
      </c>
      <c r="G2203" t="s">
        <v>6517</v>
      </c>
      <c r="H2203" t="s">
        <v>580</v>
      </c>
      <c r="I2203">
        <v>2022</v>
      </c>
      <c r="J2203" s="1">
        <v>44761</v>
      </c>
      <c r="M2203" t="s">
        <v>6518</v>
      </c>
    </row>
    <row r="2204" spans="1:13" hidden="1" x14ac:dyDescent="0.6">
      <c r="A2204" t="s">
        <v>6297</v>
      </c>
      <c r="B2204" t="s">
        <v>13257</v>
      </c>
      <c r="C2204">
        <v>34424371</v>
      </c>
      <c r="D2204" t="s">
        <v>6548</v>
      </c>
      <c r="E2204" t="s">
        <v>6549</v>
      </c>
      <c r="F2204" t="s">
        <v>6550</v>
      </c>
      <c r="G2204" t="s">
        <v>6551</v>
      </c>
      <c r="H2204" t="s">
        <v>1203</v>
      </c>
      <c r="I2204">
        <v>2022</v>
      </c>
      <c r="J2204" s="1">
        <v>44431</v>
      </c>
      <c r="K2204" t="s">
        <v>6552</v>
      </c>
      <c r="M2204" t="s">
        <v>6553</v>
      </c>
    </row>
    <row r="2205" spans="1:13" hidden="1" x14ac:dyDescent="0.6">
      <c r="B2205">
        <v>1</v>
      </c>
      <c r="C2205">
        <v>35749108</v>
      </c>
      <c r="D2205" t="s">
        <v>6655</v>
      </c>
      <c r="E2205" t="s">
        <v>6656</v>
      </c>
      <c r="F2205" t="s">
        <v>6657</v>
      </c>
      <c r="G2205" t="s">
        <v>6658</v>
      </c>
      <c r="H2205" t="s">
        <v>5915</v>
      </c>
      <c r="I2205">
        <v>2022</v>
      </c>
      <c r="J2205" s="1">
        <v>44736</v>
      </c>
      <c r="K2205" t="s">
        <v>6659</v>
      </c>
      <c r="M2205" t="s">
        <v>6660</v>
      </c>
    </row>
    <row r="2206" spans="1:13" hidden="1" x14ac:dyDescent="0.6">
      <c r="B2206">
        <v>1</v>
      </c>
      <c r="C2206">
        <v>33540419</v>
      </c>
      <c r="D2206" t="s">
        <v>6673</v>
      </c>
      <c r="E2206" t="s">
        <v>6674</v>
      </c>
      <c r="F2206" t="s">
        <v>6675</v>
      </c>
      <c r="G2206" t="s">
        <v>6676</v>
      </c>
      <c r="H2206" t="s">
        <v>580</v>
      </c>
      <c r="I2206">
        <v>2022</v>
      </c>
      <c r="J2206" s="1">
        <v>44231</v>
      </c>
      <c r="M2206" t="s">
        <v>6677</v>
      </c>
    </row>
    <row r="2207" spans="1:13" hidden="1" x14ac:dyDescent="0.6">
      <c r="B2207">
        <v>1</v>
      </c>
      <c r="C2207">
        <v>35427803</v>
      </c>
      <c r="D2207" t="s">
        <v>6694</v>
      </c>
      <c r="E2207" t="s">
        <v>6695</v>
      </c>
      <c r="F2207" t="s">
        <v>6696</v>
      </c>
      <c r="G2207" t="s">
        <v>6697</v>
      </c>
      <c r="H2207" t="s">
        <v>5468</v>
      </c>
      <c r="I2207">
        <v>2022</v>
      </c>
      <c r="J2207" s="1">
        <v>44666</v>
      </c>
      <c r="M2207" t="s">
        <v>6698</v>
      </c>
    </row>
    <row r="2208" spans="1:13" hidden="1" x14ac:dyDescent="0.6">
      <c r="B2208">
        <v>1</v>
      </c>
      <c r="C2208">
        <v>33208351</v>
      </c>
      <c r="D2208" t="s">
        <v>6745</v>
      </c>
      <c r="E2208" t="s">
        <v>6746</v>
      </c>
      <c r="F2208" t="s">
        <v>6747</v>
      </c>
      <c r="G2208" t="s">
        <v>6748</v>
      </c>
      <c r="H2208" t="s">
        <v>171</v>
      </c>
      <c r="I2208">
        <v>2022</v>
      </c>
      <c r="J2208" s="1">
        <v>44154</v>
      </c>
      <c r="M2208" t="s">
        <v>6749</v>
      </c>
    </row>
    <row r="2209" spans="1:13" hidden="1" x14ac:dyDescent="0.6">
      <c r="B2209">
        <v>1</v>
      </c>
      <c r="C2209">
        <v>34871775</v>
      </c>
      <c r="D2209" t="s">
        <v>6842</v>
      </c>
      <c r="E2209" t="s">
        <v>6843</v>
      </c>
      <c r="F2209" t="s">
        <v>6844</v>
      </c>
      <c r="G2209" t="s">
        <v>6845</v>
      </c>
      <c r="H2209" t="s">
        <v>5468</v>
      </c>
      <c r="I2209">
        <v>2022</v>
      </c>
      <c r="J2209" s="1">
        <v>44536</v>
      </c>
      <c r="M2209" t="s">
        <v>6846</v>
      </c>
    </row>
    <row r="2210" spans="1:13" hidden="1" x14ac:dyDescent="0.6">
      <c r="B2210">
        <v>1</v>
      </c>
      <c r="C2210">
        <v>34913968</v>
      </c>
      <c r="D2210" t="s">
        <v>6890</v>
      </c>
      <c r="E2210" t="s">
        <v>6891</v>
      </c>
      <c r="F2210" t="s">
        <v>6892</v>
      </c>
      <c r="G2210" t="s">
        <v>6893</v>
      </c>
      <c r="H2210" t="s">
        <v>5256</v>
      </c>
      <c r="I2210">
        <v>2022</v>
      </c>
      <c r="J2210" s="1">
        <v>44546</v>
      </c>
      <c r="K2210" t="s">
        <v>6894</v>
      </c>
      <c r="M2210" t="s">
        <v>6895</v>
      </c>
    </row>
    <row r="2211" spans="1:13" hidden="1" x14ac:dyDescent="0.6">
      <c r="B2211">
        <v>1</v>
      </c>
      <c r="C2211">
        <v>34390191</v>
      </c>
      <c r="D2211" t="s">
        <v>6937</v>
      </c>
      <c r="E2211" t="s">
        <v>6938</v>
      </c>
      <c r="F2211" t="s">
        <v>6939</v>
      </c>
      <c r="G2211" t="s">
        <v>6940</v>
      </c>
      <c r="H2211" t="s">
        <v>83</v>
      </c>
      <c r="I2211">
        <v>2022</v>
      </c>
      <c r="J2211" s="1">
        <v>44422</v>
      </c>
      <c r="M2211" t="s">
        <v>6941</v>
      </c>
    </row>
    <row r="2212" spans="1:13" hidden="1" x14ac:dyDescent="0.6">
      <c r="B2212">
        <v>1</v>
      </c>
      <c r="C2212">
        <v>35322568</v>
      </c>
      <c r="D2212" t="s">
        <v>6953</v>
      </c>
      <c r="E2212" t="s">
        <v>6954</v>
      </c>
      <c r="F2212" t="s">
        <v>6955</v>
      </c>
      <c r="G2212" t="s">
        <v>6956</v>
      </c>
      <c r="H2212" t="s">
        <v>83</v>
      </c>
      <c r="I2212">
        <v>2022</v>
      </c>
      <c r="J2212" s="1">
        <v>44644</v>
      </c>
      <c r="K2212" t="s">
        <v>6957</v>
      </c>
      <c r="M2212" t="s">
        <v>6958</v>
      </c>
    </row>
    <row r="2213" spans="1:13" hidden="1" x14ac:dyDescent="0.6">
      <c r="A2213" t="s">
        <v>6983</v>
      </c>
      <c r="B2213" t="s">
        <v>5170</v>
      </c>
      <c r="C2213">
        <v>35896997</v>
      </c>
      <c r="D2213" t="s">
        <v>6984</v>
      </c>
      <c r="E2213" t="s">
        <v>6985</v>
      </c>
      <c r="F2213" t="s">
        <v>6986</v>
      </c>
      <c r="G2213" t="s">
        <v>6987</v>
      </c>
      <c r="H2213" t="s">
        <v>1704</v>
      </c>
      <c r="I2213">
        <v>2022</v>
      </c>
      <c r="J2213" s="1">
        <v>44769</v>
      </c>
      <c r="K2213" t="s">
        <v>6988</v>
      </c>
      <c r="M2213" t="s">
        <v>6989</v>
      </c>
    </row>
    <row r="2214" spans="1:13" hidden="1" x14ac:dyDescent="0.6">
      <c r="B2214">
        <v>1</v>
      </c>
      <c r="C2214">
        <v>35504012</v>
      </c>
      <c r="D2214" t="s">
        <v>6996</v>
      </c>
      <c r="E2214" t="s">
        <v>6997</v>
      </c>
      <c r="F2214" t="s">
        <v>6998</v>
      </c>
      <c r="G2214" t="s">
        <v>6999</v>
      </c>
      <c r="H2214" t="s">
        <v>310</v>
      </c>
      <c r="I2214">
        <v>2022</v>
      </c>
      <c r="J2214" s="1">
        <v>44684</v>
      </c>
      <c r="M2214" t="s">
        <v>7000</v>
      </c>
    </row>
    <row r="2215" spans="1:13" hidden="1" x14ac:dyDescent="0.6">
      <c r="B2215">
        <v>1</v>
      </c>
      <c r="C2215">
        <v>36056113</v>
      </c>
      <c r="D2215" t="s">
        <v>7012</v>
      </c>
      <c r="E2215" t="s">
        <v>7013</v>
      </c>
      <c r="F2215" t="s">
        <v>7014</v>
      </c>
      <c r="G2215" t="s">
        <v>5650</v>
      </c>
      <c r="H2215" t="s">
        <v>5359</v>
      </c>
      <c r="I2215">
        <v>2022</v>
      </c>
      <c r="J2215" s="1">
        <v>44806</v>
      </c>
      <c r="K2215" t="s">
        <v>7015</v>
      </c>
      <c r="M2215" t="s">
        <v>7016</v>
      </c>
    </row>
    <row r="2216" spans="1:13" hidden="1" x14ac:dyDescent="0.6">
      <c r="B2216">
        <v>1</v>
      </c>
      <c r="C2216">
        <v>35322936</v>
      </c>
      <c r="D2216" t="s">
        <v>7017</v>
      </c>
      <c r="E2216" t="s">
        <v>7018</v>
      </c>
      <c r="F2216" t="s">
        <v>7019</v>
      </c>
      <c r="G2216" t="s">
        <v>7020</v>
      </c>
      <c r="H2216" t="s">
        <v>83</v>
      </c>
      <c r="I2216">
        <v>2022</v>
      </c>
      <c r="J2216" s="1">
        <v>44644</v>
      </c>
      <c r="K2216" t="s">
        <v>7021</v>
      </c>
      <c r="M2216" t="s">
        <v>7022</v>
      </c>
    </row>
    <row r="2217" spans="1:13" hidden="1" x14ac:dyDescent="0.6">
      <c r="B2217">
        <v>1</v>
      </c>
      <c r="C2217">
        <v>35738393</v>
      </c>
      <c r="D2217" t="s">
        <v>7047</v>
      </c>
      <c r="E2217" t="s">
        <v>7048</v>
      </c>
      <c r="F2217" t="s">
        <v>7049</v>
      </c>
      <c r="G2217" t="s">
        <v>7050</v>
      </c>
      <c r="H2217" t="s">
        <v>39</v>
      </c>
      <c r="I2217">
        <v>2022</v>
      </c>
      <c r="J2217" s="1">
        <v>44735</v>
      </c>
      <c r="M2217" t="s">
        <v>7051</v>
      </c>
    </row>
    <row r="2218" spans="1:13" hidden="1" x14ac:dyDescent="0.6">
      <c r="B2218">
        <v>2</v>
      </c>
      <c r="C2218">
        <v>35388706</v>
      </c>
      <c r="D2218" t="s">
        <v>7097</v>
      </c>
      <c r="E2218" t="s">
        <v>7098</v>
      </c>
      <c r="F2218" t="s">
        <v>7099</v>
      </c>
      <c r="G2218" t="s">
        <v>7100</v>
      </c>
      <c r="H2218" t="s">
        <v>7101</v>
      </c>
      <c r="I2218">
        <v>2022</v>
      </c>
      <c r="J2218" s="1">
        <v>44658</v>
      </c>
      <c r="M2218" t="s">
        <v>7102</v>
      </c>
    </row>
    <row r="2219" spans="1:13" hidden="1" x14ac:dyDescent="0.6">
      <c r="B2219">
        <v>1</v>
      </c>
      <c r="C2219">
        <v>34411525</v>
      </c>
      <c r="D2219" t="s">
        <v>7117</v>
      </c>
      <c r="E2219" t="s">
        <v>7118</v>
      </c>
      <c r="F2219" t="s">
        <v>7119</v>
      </c>
      <c r="G2219" t="s">
        <v>7120</v>
      </c>
      <c r="H2219" t="s">
        <v>39</v>
      </c>
      <c r="I2219">
        <v>2022</v>
      </c>
      <c r="J2219" s="1">
        <v>44427</v>
      </c>
      <c r="M2219" t="s">
        <v>7121</v>
      </c>
    </row>
    <row r="2220" spans="1:13" hidden="1" x14ac:dyDescent="0.6">
      <c r="B2220">
        <v>1</v>
      </c>
      <c r="C2220">
        <v>34530427</v>
      </c>
      <c r="D2220" t="s">
        <v>7140</v>
      </c>
      <c r="E2220" t="s">
        <v>7141</v>
      </c>
      <c r="F2220" t="s">
        <v>7142</v>
      </c>
      <c r="G2220" t="s">
        <v>7143</v>
      </c>
      <c r="H2220" t="s">
        <v>580</v>
      </c>
      <c r="I2220">
        <v>2022</v>
      </c>
      <c r="J2220" s="1">
        <v>44455</v>
      </c>
      <c r="M2220" t="s">
        <v>7144</v>
      </c>
    </row>
    <row r="2221" spans="1:13" hidden="1" x14ac:dyDescent="0.6">
      <c r="B2221">
        <v>1</v>
      </c>
      <c r="C2221">
        <v>34543528</v>
      </c>
      <c r="D2221" t="s">
        <v>7145</v>
      </c>
      <c r="E2221" t="s">
        <v>7146</v>
      </c>
      <c r="F2221" t="s">
        <v>7147</v>
      </c>
      <c r="G2221" t="s">
        <v>7148</v>
      </c>
      <c r="H2221" t="s">
        <v>83</v>
      </c>
      <c r="I2221">
        <v>2022</v>
      </c>
      <c r="J2221" s="1">
        <v>44459</v>
      </c>
      <c r="M2221" t="s">
        <v>7149</v>
      </c>
    </row>
    <row r="2222" spans="1:13" hidden="1" x14ac:dyDescent="0.6">
      <c r="B2222">
        <v>1</v>
      </c>
      <c r="C2222">
        <v>33719641</v>
      </c>
      <c r="D2222" t="s">
        <v>7187</v>
      </c>
      <c r="E2222" t="s">
        <v>7188</v>
      </c>
      <c r="F2222" t="s">
        <v>7189</v>
      </c>
      <c r="G2222" t="s">
        <v>7190</v>
      </c>
      <c r="H2222" t="s">
        <v>143</v>
      </c>
      <c r="I2222">
        <v>2022</v>
      </c>
      <c r="J2222" s="1">
        <v>44270</v>
      </c>
      <c r="M2222" t="s">
        <v>7191</v>
      </c>
    </row>
    <row r="2223" spans="1:13" hidden="1" x14ac:dyDescent="0.6">
      <c r="A2223" t="s">
        <v>6416</v>
      </c>
      <c r="B2223" t="s">
        <v>13257</v>
      </c>
      <c r="C2223">
        <v>35945176</v>
      </c>
      <c r="D2223" t="s">
        <v>7324</v>
      </c>
      <c r="E2223" t="s">
        <v>7325</v>
      </c>
      <c r="F2223" t="s">
        <v>7326</v>
      </c>
      <c r="G2223" t="s">
        <v>7327</v>
      </c>
      <c r="H2223" t="s">
        <v>7328</v>
      </c>
      <c r="I2223">
        <v>2022</v>
      </c>
      <c r="J2223" s="1">
        <v>44782</v>
      </c>
      <c r="M2223" t="s">
        <v>7329</v>
      </c>
    </row>
    <row r="2224" spans="1:13" hidden="1" x14ac:dyDescent="0.6">
      <c r="B2224">
        <v>1</v>
      </c>
      <c r="C2224">
        <v>35918962</v>
      </c>
      <c r="D2224" t="s">
        <v>7483</v>
      </c>
      <c r="E2224" t="s">
        <v>7484</v>
      </c>
      <c r="F2224" t="s">
        <v>7485</v>
      </c>
      <c r="G2224" t="s">
        <v>7486</v>
      </c>
      <c r="H2224" t="s">
        <v>800</v>
      </c>
      <c r="I2224">
        <v>2022</v>
      </c>
      <c r="J2224" s="1">
        <v>44776</v>
      </c>
      <c r="K2224" t="s">
        <v>7487</v>
      </c>
      <c r="M2224" t="s">
        <v>7488</v>
      </c>
    </row>
    <row r="2225" spans="1:13" hidden="1" x14ac:dyDescent="0.6">
      <c r="B2225">
        <v>1</v>
      </c>
      <c r="C2225">
        <v>35474585</v>
      </c>
      <c r="D2225" t="s">
        <v>8090</v>
      </c>
      <c r="E2225" t="s">
        <v>8091</v>
      </c>
      <c r="F2225" t="s">
        <v>8092</v>
      </c>
      <c r="G2225" t="s">
        <v>8093</v>
      </c>
      <c r="H2225" t="s">
        <v>8094</v>
      </c>
      <c r="I2225">
        <v>2022</v>
      </c>
      <c r="J2225" s="1">
        <v>44678</v>
      </c>
      <c r="K2225" t="s">
        <v>8095</v>
      </c>
      <c r="M2225" t="s">
        <v>8096</v>
      </c>
    </row>
    <row r="2226" spans="1:13" hidden="1" x14ac:dyDescent="0.6">
      <c r="A2226" t="s">
        <v>13283</v>
      </c>
      <c r="B2226" t="s">
        <v>13797</v>
      </c>
      <c r="C2226">
        <v>36335257</v>
      </c>
      <c r="D2226" t="s">
        <v>8102</v>
      </c>
      <c r="E2226" t="s">
        <v>8103</v>
      </c>
      <c r="F2226" t="s">
        <v>8104</v>
      </c>
      <c r="G2226" t="s">
        <v>6182</v>
      </c>
      <c r="H2226" t="s">
        <v>5359</v>
      </c>
      <c r="I2226">
        <v>2022</v>
      </c>
      <c r="J2226" s="1">
        <v>44871</v>
      </c>
      <c r="K2226" t="s">
        <v>8105</v>
      </c>
      <c r="M2226" t="s">
        <v>8106</v>
      </c>
    </row>
    <row r="2227" spans="1:13" hidden="1" x14ac:dyDescent="0.6">
      <c r="B2227">
        <v>1</v>
      </c>
      <c r="C2227">
        <v>35612528</v>
      </c>
      <c r="D2227" t="s">
        <v>8127</v>
      </c>
      <c r="E2227" t="s">
        <v>8128</v>
      </c>
      <c r="F2227" t="s">
        <v>8129</v>
      </c>
      <c r="G2227" t="s">
        <v>8130</v>
      </c>
      <c r="H2227" t="s">
        <v>5713</v>
      </c>
      <c r="I2227">
        <v>2022</v>
      </c>
      <c r="J2227" s="1">
        <v>44706</v>
      </c>
      <c r="K2227" t="s">
        <v>8131</v>
      </c>
      <c r="L2227" t="s">
        <v>8132</v>
      </c>
      <c r="M2227" t="s">
        <v>8133</v>
      </c>
    </row>
    <row r="2228" spans="1:13" hidden="1" x14ac:dyDescent="0.6">
      <c r="B2228" t="s">
        <v>5278</v>
      </c>
      <c r="C2228">
        <v>35271555</v>
      </c>
      <c r="D2228" t="s">
        <v>8201</v>
      </c>
      <c r="E2228" t="s">
        <v>8202</v>
      </c>
      <c r="F2228" t="s">
        <v>8203</v>
      </c>
      <c r="G2228" t="s">
        <v>8204</v>
      </c>
      <c r="H2228" t="s">
        <v>310</v>
      </c>
      <c r="I2228">
        <v>2022</v>
      </c>
      <c r="J2228" s="1">
        <v>44630</v>
      </c>
      <c r="K2228" t="s">
        <v>8205</v>
      </c>
      <c r="L2228" t="s">
        <v>8206</v>
      </c>
      <c r="M2228" t="s">
        <v>8207</v>
      </c>
    </row>
    <row r="2229" spans="1:13" hidden="1" x14ac:dyDescent="0.6">
      <c r="B2229">
        <v>1</v>
      </c>
      <c r="C2229">
        <v>35552499</v>
      </c>
      <c r="D2229" t="s">
        <v>8246</v>
      </c>
      <c r="E2229" t="s">
        <v>8247</v>
      </c>
      <c r="F2229" t="s">
        <v>8248</v>
      </c>
      <c r="G2229" t="s">
        <v>8249</v>
      </c>
      <c r="H2229" t="s">
        <v>1203</v>
      </c>
      <c r="I2229">
        <v>2022</v>
      </c>
      <c r="J2229" s="1">
        <v>44694</v>
      </c>
      <c r="K2229" t="s">
        <v>8250</v>
      </c>
      <c r="M2229" t="s">
        <v>8251</v>
      </c>
    </row>
    <row r="2230" spans="1:13" hidden="1" x14ac:dyDescent="0.6">
      <c r="B2230">
        <v>1</v>
      </c>
      <c r="C2230">
        <v>36548342</v>
      </c>
      <c r="D2230" t="s">
        <v>8252</v>
      </c>
      <c r="E2230" t="s">
        <v>8253</v>
      </c>
      <c r="F2230" t="s">
        <v>8254</v>
      </c>
      <c r="G2230" t="s">
        <v>7020</v>
      </c>
      <c r="H2230" t="s">
        <v>3828</v>
      </c>
      <c r="I2230">
        <v>2022</v>
      </c>
      <c r="J2230" s="1">
        <v>44917</v>
      </c>
      <c r="K2230" t="s">
        <v>8255</v>
      </c>
      <c r="M2230" t="s">
        <v>8256</v>
      </c>
    </row>
    <row r="2231" spans="1:13" hidden="1" x14ac:dyDescent="0.6">
      <c r="B2231">
        <v>1</v>
      </c>
      <c r="C2231">
        <v>35801881</v>
      </c>
      <c r="D2231" t="s">
        <v>8273</v>
      </c>
      <c r="E2231" t="s">
        <v>8274</v>
      </c>
      <c r="F2231" t="s">
        <v>8275</v>
      </c>
      <c r="G2231" t="s">
        <v>8276</v>
      </c>
      <c r="H2231" t="s">
        <v>3926</v>
      </c>
      <c r="I2231">
        <v>2022</v>
      </c>
      <c r="J2231" s="1">
        <v>44750</v>
      </c>
      <c r="M2231" t="s">
        <v>8277</v>
      </c>
    </row>
    <row r="2232" spans="1:13" hidden="1" x14ac:dyDescent="0.6">
      <c r="B2232">
        <v>1</v>
      </c>
      <c r="C2232">
        <v>35333287</v>
      </c>
      <c r="D2232" t="s">
        <v>8322</v>
      </c>
      <c r="E2232" t="s">
        <v>8323</v>
      </c>
      <c r="F2232" t="s">
        <v>8324</v>
      </c>
      <c r="G2232" t="s">
        <v>5650</v>
      </c>
      <c r="H2232" t="s">
        <v>5915</v>
      </c>
      <c r="I2232">
        <v>2022</v>
      </c>
      <c r="J2232" s="1">
        <v>44645</v>
      </c>
      <c r="K2232" t="s">
        <v>8325</v>
      </c>
      <c r="M2232" t="s">
        <v>8326</v>
      </c>
    </row>
    <row r="2233" spans="1:13" hidden="1" x14ac:dyDescent="0.6">
      <c r="B2233">
        <v>1</v>
      </c>
      <c r="C2233">
        <v>34957534</v>
      </c>
      <c r="D2233" t="s">
        <v>8352</v>
      </c>
      <c r="E2233" t="s">
        <v>8353</v>
      </c>
      <c r="F2233" t="s">
        <v>8354</v>
      </c>
      <c r="G2233" t="s">
        <v>8355</v>
      </c>
      <c r="H2233" t="s">
        <v>1105</v>
      </c>
      <c r="I2233">
        <v>2022</v>
      </c>
      <c r="J2233" s="1">
        <v>44557</v>
      </c>
      <c r="M2233" t="s">
        <v>8356</v>
      </c>
    </row>
    <row r="2234" spans="1:13" hidden="1" x14ac:dyDescent="0.6">
      <c r="B2234">
        <v>1</v>
      </c>
      <c r="C2234">
        <v>34695402</v>
      </c>
      <c r="D2234" t="s">
        <v>8411</v>
      </c>
      <c r="E2234" t="s">
        <v>8412</v>
      </c>
      <c r="F2234" t="s">
        <v>8413</v>
      </c>
      <c r="G2234" t="s">
        <v>8414</v>
      </c>
      <c r="H2234" t="s">
        <v>39</v>
      </c>
      <c r="I2234">
        <v>2022</v>
      </c>
      <c r="J2234" s="1">
        <v>44494</v>
      </c>
      <c r="K2234" t="s">
        <v>8415</v>
      </c>
      <c r="L2234" t="s">
        <v>8416</v>
      </c>
      <c r="M2234" t="s">
        <v>8417</v>
      </c>
    </row>
    <row r="2235" spans="1:13" hidden="1" x14ac:dyDescent="0.6">
      <c r="B2235">
        <v>1</v>
      </c>
      <c r="C2235">
        <v>35114671</v>
      </c>
      <c r="D2235" t="s">
        <v>8439</v>
      </c>
      <c r="E2235" t="s">
        <v>8440</v>
      </c>
      <c r="F2235" t="s">
        <v>8441</v>
      </c>
      <c r="G2235" t="s">
        <v>8442</v>
      </c>
      <c r="H2235" t="s">
        <v>580</v>
      </c>
      <c r="I2235">
        <v>2022</v>
      </c>
      <c r="J2235" s="1">
        <v>44595</v>
      </c>
      <c r="M2235" t="s">
        <v>8443</v>
      </c>
    </row>
    <row r="2236" spans="1:13" hidden="1" x14ac:dyDescent="0.6">
      <c r="B2236">
        <v>1</v>
      </c>
      <c r="C2236">
        <v>35064747</v>
      </c>
      <c r="D2236" t="s">
        <v>8479</v>
      </c>
      <c r="E2236" t="s">
        <v>8480</v>
      </c>
      <c r="F2236" t="s">
        <v>8481</v>
      </c>
      <c r="G2236" t="s">
        <v>8482</v>
      </c>
      <c r="H2236" t="s">
        <v>83</v>
      </c>
      <c r="I2236">
        <v>2022</v>
      </c>
      <c r="J2236" s="1">
        <v>44583</v>
      </c>
      <c r="K2236" t="s">
        <v>8483</v>
      </c>
      <c r="M2236" t="s">
        <v>8484</v>
      </c>
    </row>
    <row r="2237" spans="1:13" hidden="1" x14ac:dyDescent="0.6">
      <c r="B2237">
        <v>1</v>
      </c>
      <c r="C2237">
        <v>36612963</v>
      </c>
      <c r="D2237" t="s">
        <v>8498</v>
      </c>
      <c r="E2237" t="s">
        <v>8499</v>
      </c>
      <c r="F2237" t="s">
        <v>8500</v>
      </c>
      <c r="G2237" t="s">
        <v>8501</v>
      </c>
      <c r="H2237" t="s">
        <v>5950</v>
      </c>
      <c r="I2237">
        <v>2022</v>
      </c>
      <c r="J2237" s="1">
        <v>44934</v>
      </c>
      <c r="K2237" t="s">
        <v>8502</v>
      </c>
      <c r="M2237" t="s">
        <v>8503</v>
      </c>
    </row>
    <row r="2238" spans="1:13" hidden="1" x14ac:dyDescent="0.6">
      <c r="B2238">
        <v>1</v>
      </c>
      <c r="C2238">
        <v>35119357</v>
      </c>
      <c r="D2238" t="s">
        <v>8545</v>
      </c>
      <c r="E2238" t="s">
        <v>8546</v>
      </c>
      <c r="F2238" t="s">
        <v>8547</v>
      </c>
      <c r="G2238" t="s">
        <v>8548</v>
      </c>
      <c r="H2238" t="s">
        <v>8549</v>
      </c>
      <c r="I2238">
        <v>2022</v>
      </c>
      <c r="J2238" s="1">
        <v>44596</v>
      </c>
      <c r="M2238" t="s">
        <v>8550</v>
      </c>
    </row>
    <row r="2239" spans="1:13" hidden="1" x14ac:dyDescent="0.6">
      <c r="A2239" t="s">
        <v>8559</v>
      </c>
      <c r="B2239" t="s">
        <v>5135</v>
      </c>
      <c r="C2239">
        <v>35257331</v>
      </c>
      <c r="D2239" t="s">
        <v>8560</v>
      </c>
      <c r="E2239" t="s">
        <v>8561</v>
      </c>
      <c r="F2239" t="s">
        <v>8562</v>
      </c>
      <c r="G2239" t="s">
        <v>8563</v>
      </c>
      <c r="H2239" t="s">
        <v>8564</v>
      </c>
      <c r="I2239">
        <v>2022</v>
      </c>
      <c r="J2239" s="1">
        <v>44628</v>
      </c>
      <c r="M2239" t="s">
        <v>8565</v>
      </c>
    </row>
    <row r="2240" spans="1:13" hidden="1" x14ac:dyDescent="0.6">
      <c r="B2240">
        <v>1</v>
      </c>
      <c r="C2240">
        <v>34793832</v>
      </c>
      <c r="D2240" t="s">
        <v>8604</v>
      </c>
      <c r="E2240" t="s">
        <v>8605</v>
      </c>
      <c r="F2240" t="s">
        <v>8606</v>
      </c>
      <c r="G2240" t="s">
        <v>8607</v>
      </c>
      <c r="H2240" t="s">
        <v>77</v>
      </c>
      <c r="I2240">
        <v>2022</v>
      </c>
      <c r="J2240" s="1">
        <v>44518</v>
      </c>
      <c r="M2240" t="s">
        <v>8608</v>
      </c>
    </row>
    <row r="2241" spans="1:13" hidden="1" x14ac:dyDescent="0.6">
      <c r="B2241">
        <v>1</v>
      </c>
      <c r="C2241">
        <v>34907122</v>
      </c>
      <c r="D2241" t="s">
        <v>8645</v>
      </c>
      <c r="E2241" t="s">
        <v>8646</v>
      </c>
      <c r="F2241" t="s">
        <v>8647</v>
      </c>
      <c r="G2241" t="s">
        <v>8648</v>
      </c>
      <c r="H2241" t="s">
        <v>310</v>
      </c>
      <c r="I2241">
        <v>2022</v>
      </c>
      <c r="J2241" s="1">
        <v>44545</v>
      </c>
      <c r="K2241" t="s">
        <v>8649</v>
      </c>
      <c r="M2241" t="s">
        <v>8650</v>
      </c>
    </row>
    <row r="2242" spans="1:13" hidden="1" x14ac:dyDescent="0.6">
      <c r="B2242">
        <v>1</v>
      </c>
      <c r="C2242">
        <v>35288077</v>
      </c>
      <c r="D2242" t="s">
        <v>8663</v>
      </c>
      <c r="E2242" t="s">
        <v>8664</v>
      </c>
      <c r="F2242" t="s">
        <v>8665</v>
      </c>
      <c r="G2242" t="s">
        <v>7552</v>
      </c>
      <c r="H2242" t="s">
        <v>39</v>
      </c>
      <c r="I2242">
        <v>2022</v>
      </c>
      <c r="J2242" s="1">
        <v>44635</v>
      </c>
      <c r="M2242" t="s">
        <v>8666</v>
      </c>
    </row>
    <row r="2243" spans="1:13" hidden="1" x14ac:dyDescent="0.6">
      <c r="B2243">
        <v>1</v>
      </c>
      <c r="C2243">
        <v>35612614</v>
      </c>
      <c r="D2243" t="s">
        <v>8783</v>
      </c>
      <c r="E2243" t="s">
        <v>6048</v>
      </c>
      <c r="F2243" t="s">
        <v>8784</v>
      </c>
      <c r="G2243" t="s">
        <v>5700</v>
      </c>
      <c r="H2243" t="s">
        <v>1203</v>
      </c>
      <c r="I2243">
        <v>2022</v>
      </c>
      <c r="J2243" s="1">
        <v>44706</v>
      </c>
      <c r="M2243" t="s">
        <v>8785</v>
      </c>
    </row>
    <row r="2244" spans="1:13" hidden="1" x14ac:dyDescent="0.6">
      <c r="B2244">
        <v>1</v>
      </c>
      <c r="C2244">
        <v>35473747</v>
      </c>
      <c r="D2244" t="s">
        <v>8817</v>
      </c>
      <c r="E2244" t="s">
        <v>8818</v>
      </c>
      <c r="F2244" t="s">
        <v>8819</v>
      </c>
      <c r="G2244" t="s">
        <v>8820</v>
      </c>
      <c r="H2244" t="s">
        <v>6488</v>
      </c>
      <c r="I2244">
        <v>2022</v>
      </c>
      <c r="J2244" s="1">
        <v>44678</v>
      </c>
      <c r="K2244" t="s">
        <v>8821</v>
      </c>
      <c r="M2244" t="s">
        <v>8822</v>
      </c>
    </row>
    <row r="2245" spans="1:13" hidden="1" x14ac:dyDescent="0.6">
      <c r="B2245">
        <v>1</v>
      </c>
      <c r="C2245">
        <v>34996934</v>
      </c>
      <c r="D2245" t="s">
        <v>8883</v>
      </c>
      <c r="E2245" t="s">
        <v>8884</v>
      </c>
      <c r="F2245" t="s">
        <v>8885</v>
      </c>
      <c r="G2245" t="s">
        <v>8886</v>
      </c>
      <c r="H2245" t="s">
        <v>5359</v>
      </c>
      <c r="I2245">
        <v>2022</v>
      </c>
      <c r="J2245" s="1">
        <v>44569</v>
      </c>
      <c r="K2245" t="s">
        <v>8887</v>
      </c>
      <c r="M2245" t="s">
        <v>8888</v>
      </c>
    </row>
    <row r="2246" spans="1:13" hidden="1" x14ac:dyDescent="0.6">
      <c r="B2246">
        <v>1</v>
      </c>
      <c r="C2246">
        <v>34761684</v>
      </c>
      <c r="D2246" t="s">
        <v>8893</v>
      </c>
      <c r="E2246" t="s">
        <v>8894</v>
      </c>
      <c r="F2246" t="s">
        <v>8895</v>
      </c>
      <c r="G2246" t="s">
        <v>8896</v>
      </c>
      <c r="H2246" t="s">
        <v>143</v>
      </c>
      <c r="I2246">
        <v>2022</v>
      </c>
      <c r="J2246" s="1">
        <v>44511</v>
      </c>
      <c r="K2246" t="s">
        <v>8897</v>
      </c>
      <c r="L2246" t="s">
        <v>8898</v>
      </c>
      <c r="M2246" t="s">
        <v>8899</v>
      </c>
    </row>
    <row r="2247" spans="1:13" hidden="1" x14ac:dyDescent="0.6">
      <c r="B2247">
        <v>1</v>
      </c>
      <c r="C2247">
        <v>35870775</v>
      </c>
      <c r="D2247" t="s">
        <v>8917</v>
      </c>
      <c r="E2247" t="s">
        <v>8918</v>
      </c>
      <c r="F2247" t="s">
        <v>8919</v>
      </c>
      <c r="G2247" t="s">
        <v>8920</v>
      </c>
      <c r="H2247" t="s">
        <v>8372</v>
      </c>
      <c r="I2247">
        <v>2022</v>
      </c>
      <c r="J2247" s="1">
        <v>44765</v>
      </c>
      <c r="M2247" t="s">
        <v>8921</v>
      </c>
    </row>
    <row r="2248" spans="1:13" hidden="1" x14ac:dyDescent="0.6">
      <c r="B2248">
        <v>1</v>
      </c>
      <c r="C2248">
        <v>35080803</v>
      </c>
      <c r="D2248" t="s">
        <v>8945</v>
      </c>
      <c r="E2248" t="s">
        <v>8946</v>
      </c>
      <c r="F2248" t="s">
        <v>8947</v>
      </c>
      <c r="G2248" t="s">
        <v>8948</v>
      </c>
      <c r="H2248" t="s">
        <v>386</v>
      </c>
      <c r="I2248">
        <v>2022</v>
      </c>
      <c r="J2248" s="1">
        <v>44587</v>
      </c>
      <c r="K2248" t="s">
        <v>8949</v>
      </c>
      <c r="M2248" t="s">
        <v>8950</v>
      </c>
    </row>
    <row r="2249" spans="1:13" hidden="1" x14ac:dyDescent="0.6">
      <c r="B2249">
        <v>1</v>
      </c>
      <c r="C2249">
        <v>35296769</v>
      </c>
      <c r="D2249" t="s">
        <v>8966</v>
      </c>
      <c r="E2249" t="s">
        <v>8967</v>
      </c>
      <c r="F2249" t="s">
        <v>8968</v>
      </c>
      <c r="G2249" t="s">
        <v>8969</v>
      </c>
      <c r="H2249" t="s">
        <v>5359</v>
      </c>
      <c r="I2249">
        <v>2022</v>
      </c>
      <c r="J2249" s="1">
        <v>44637</v>
      </c>
      <c r="K2249" t="s">
        <v>8970</v>
      </c>
      <c r="M2249" t="s">
        <v>8971</v>
      </c>
    </row>
    <row r="2250" spans="1:13" hidden="1" x14ac:dyDescent="0.6">
      <c r="B2250">
        <v>1</v>
      </c>
      <c r="C2250">
        <v>35604624</v>
      </c>
      <c r="D2250" t="s">
        <v>8979</v>
      </c>
      <c r="E2250" t="s">
        <v>8980</v>
      </c>
      <c r="F2250" t="s">
        <v>8981</v>
      </c>
      <c r="G2250" t="s">
        <v>8982</v>
      </c>
      <c r="H2250" t="s">
        <v>2185</v>
      </c>
      <c r="I2250">
        <v>2022</v>
      </c>
      <c r="J2250" s="1">
        <v>44704</v>
      </c>
      <c r="K2250" t="s">
        <v>8983</v>
      </c>
      <c r="M2250" t="s">
        <v>8984</v>
      </c>
    </row>
    <row r="2251" spans="1:13" hidden="1" x14ac:dyDescent="0.6">
      <c r="B2251">
        <v>1</v>
      </c>
      <c r="C2251">
        <v>35643387</v>
      </c>
      <c r="D2251" t="s">
        <v>9024</v>
      </c>
      <c r="E2251" t="s">
        <v>9025</v>
      </c>
      <c r="F2251" t="s">
        <v>9026</v>
      </c>
      <c r="G2251" t="s">
        <v>9027</v>
      </c>
      <c r="H2251" t="s">
        <v>5468</v>
      </c>
      <c r="I2251">
        <v>2022</v>
      </c>
      <c r="J2251" s="1">
        <v>44713</v>
      </c>
      <c r="M2251" t="s">
        <v>9028</v>
      </c>
    </row>
    <row r="2252" spans="1:13" hidden="1" x14ac:dyDescent="0.6">
      <c r="B2252">
        <v>1</v>
      </c>
      <c r="C2252">
        <v>35834995</v>
      </c>
      <c r="D2252" t="s">
        <v>9050</v>
      </c>
      <c r="E2252" t="s">
        <v>9051</v>
      </c>
      <c r="F2252" t="s">
        <v>9052</v>
      </c>
      <c r="G2252" t="s">
        <v>9053</v>
      </c>
      <c r="H2252" t="s">
        <v>580</v>
      </c>
      <c r="I2252">
        <v>2022</v>
      </c>
      <c r="J2252" s="1">
        <v>44756</v>
      </c>
      <c r="M2252" t="s">
        <v>9054</v>
      </c>
    </row>
    <row r="2253" spans="1:13" hidden="1" x14ac:dyDescent="0.6">
      <c r="A2253" t="s">
        <v>5062</v>
      </c>
      <c r="B2253" t="s">
        <v>13257</v>
      </c>
      <c r="C2253">
        <v>35587864</v>
      </c>
      <c r="D2253" t="s">
        <v>9074</v>
      </c>
      <c r="E2253" t="s">
        <v>9075</v>
      </c>
      <c r="F2253" t="s">
        <v>9076</v>
      </c>
      <c r="G2253" t="s">
        <v>9077</v>
      </c>
      <c r="H2253" t="s">
        <v>5256</v>
      </c>
      <c r="I2253">
        <v>2022</v>
      </c>
      <c r="J2253" s="1">
        <v>44700</v>
      </c>
      <c r="K2253" t="s">
        <v>9078</v>
      </c>
      <c r="M2253" t="s">
        <v>9079</v>
      </c>
    </row>
    <row r="2254" spans="1:13" hidden="1" x14ac:dyDescent="0.6">
      <c r="B2254">
        <v>1</v>
      </c>
      <c r="C2254">
        <v>34587559</v>
      </c>
      <c r="D2254" t="s">
        <v>9080</v>
      </c>
      <c r="E2254" t="s">
        <v>9081</v>
      </c>
      <c r="F2254" t="s">
        <v>9082</v>
      </c>
      <c r="G2254" t="s">
        <v>9083</v>
      </c>
      <c r="H2254" t="s">
        <v>5468</v>
      </c>
      <c r="I2254">
        <v>2022</v>
      </c>
      <c r="J2254" s="1">
        <v>44468</v>
      </c>
      <c r="M2254" t="s">
        <v>9084</v>
      </c>
    </row>
    <row r="2255" spans="1:13" hidden="1" x14ac:dyDescent="0.6">
      <c r="B2255">
        <v>1</v>
      </c>
      <c r="C2255">
        <v>34486480</v>
      </c>
      <c r="D2255" t="s">
        <v>9150</v>
      </c>
      <c r="E2255" t="s">
        <v>9151</v>
      </c>
      <c r="F2255" t="s">
        <v>9152</v>
      </c>
      <c r="G2255" t="s">
        <v>7386</v>
      </c>
      <c r="H2255" t="s">
        <v>155</v>
      </c>
      <c r="I2255">
        <v>2022</v>
      </c>
      <c r="J2255" s="1">
        <v>44445</v>
      </c>
      <c r="M2255" t="s">
        <v>9153</v>
      </c>
    </row>
    <row r="2256" spans="1:13" hidden="1" x14ac:dyDescent="0.6">
      <c r="B2256">
        <v>1</v>
      </c>
      <c r="C2256">
        <v>35989065</v>
      </c>
      <c r="D2256" t="s">
        <v>9186</v>
      </c>
      <c r="E2256" t="s">
        <v>9187</v>
      </c>
      <c r="F2256" t="s">
        <v>9188</v>
      </c>
      <c r="G2256" t="s">
        <v>9189</v>
      </c>
      <c r="H2256" t="s">
        <v>2440</v>
      </c>
      <c r="I2256">
        <v>2022</v>
      </c>
      <c r="J2256" s="1">
        <v>44794</v>
      </c>
      <c r="K2256" t="s">
        <v>9190</v>
      </c>
      <c r="M2256" t="s">
        <v>9191</v>
      </c>
    </row>
    <row r="2257" spans="2:13" hidden="1" x14ac:dyDescent="0.6">
      <c r="B2257">
        <v>1</v>
      </c>
      <c r="C2257">
        <v>35596203</v>
      </c>
      <c r="D2257" t="s">
        <v>9258</v>
      </c>
      <c r="E2257" t="s">
        <v>9259</v>
      </c>
      <c r="F2257" t="s">
        <v>9260</v>
      </c>
      <c r="G2257" t="s">
        <v>9261</v>
      </c>
      <c r="H2257" t="s">
        <v>1704</v>
      </c>
      <c r="I2257">
        <v>2022</v>
      </c>
      <c r="J2257" s="1">
        <v>44701</v>
      </c>
      <c r="K2257" t="s">
        <v>9262</v>
      </c>
      <c r="M2257" t="s">
        <v>9263</v>
      </c>
    </row>
    <row r="2258" spans="2:13" hidden="1" x14ac:dyDescent="0.6">
      <c r="B2258">
        <v>1</v>
      </c>
      <c r="C2258">
        <v>35654365</v>
      </c>
      <c r="D2258" t="s">
        <v>9381</v>
      </c>
      <c r="E2258" t="s">
        <v>9382</v>
      </c>
      <c r="F2258" t="s">
        <v>9383</v>
      </c>
      <c r="G2258" t="s">
        <v>9384</v>
      </c>
      <c r="H2258" t="s">
        <v>5468</v>
      </c>
      <c r="I2258">
        <v>2022</v>
      </c>
      <c r="J2258" s="1">
        <v>44714</v>
      </c>
      <c r="K2258" t="s">
        <v>9385</v>
      </c>
      <c r="L2258" t="s">
        <v>9386</v>
      </c>
      <c r="M2258" t="s">
        <v>9387</v>
      </c>
    </row>
    <row r="2259" spans="2:13" hidden="1" x14ac:dyDescent="0.6">
      <c r="B2259">
        <v>1</v>
      </c>
      <c r="C2259">
        <v>36368942</v>
      </c>
      <c r="D2259" t="s">
        <v>9553</v>
      </c>
      <c r="E2259" t="s">
        <v>9554</v>
      </c>
      <c r="F2259" t="s">
        <v>9555</v>
      </c>
      <c r="G2259" t="s">
        <v>9556</v>
      </c>
      <c r="H2259" t="s">
        <v>1704</v>
      </c>
      <c r="I2259">
        <v>2022</v>
      </c>
      <c r="J2259" s="1">
        <v>44876</v>
      </c>
      <c r="K2259" t="s">
        <v>9557</v>
      </c>
      <c r="M2259" t="s">
        <v>9558</v>
      </c>
    </row>
    <row r="2260" spans="2:13" hidden="1" x14ac:dyDescent="0.6">
      <c r="B2260">
        <v>1</v>
      </c>
      <c r="C2260">
        <v>36317811</v>
      </c>
      <c r="D2260" t="s">
        <v>9559</v>
      </c>
      <c r="E2260" t="s">
        <v>9560</v>
      </c>
      <c r="F2260" t="s">
        <v>9561</v>
      </c>
      <c r="G2260" t="s">
        <v>9562</v>
      </c>
      <c r="H2260" t="s">
        <v>8671</v>
      </c>
      <c r="I2260">
        <v>2022</v>
      </c>
      <c r="J2260" s="1">
        <v>44866</v>
      </c>
      <c r="K2260" t="s">
        <v>9563</v>
      </c>
      <c r="M2260" t="s">
        <v>9564</v>
      </c>
    </row>
    <row r="2261" spans="2:13" hidden="1" x14ac:dyDescent="0.6">
      <c r="B2261">
        <v>2</v>
      </c>
      <c r="C2261">
        <v>35428639</v>
      </c>
      <c r="D2261" t="s">
        <v>9585</v>
      </c>
      <c r="E2261" t="s">
        <v>9586</v>
      </c>
      <c r="F2261" t="s">
        <v>9587</v>
      </c>
      <c r="G2261" t="s">
        <v>9588</v>
      </c>
      <c r="H2261" t="s">
        <v>6488</v>
      </c>
      <c r="I2261">
        <v>2022</v>
      </c>
      <c r="J2261" s="1">
        <v>44667</v>
      </c>
      <c r="K2261" t="s">
        <v>9589</v>
      </c>
      <c r="M2261" t="s">
        <v>9590</v>
      </c>
    </row>
    <row r="2262" spans="2:13" hidden="1" x14ac:dyDescent="0.6">
      <c r="B2262">
        <v>1</v>
      </c>
      <c r="C2262">
        <v>34126649</v>
      </c>
      <c r="D2262" t="s">
        <v>9591</v>
      </c>
      <c r="E2262" t="s">
        <v>9592</v>
      </c>
      <c r="F2262" t="s">
        <v>9593</v>
      </c>
      <c r="G2262" t="s">
        <v>9594</v>
      </c>
      <c r="H2262" t="s">
        <v>83</v>
      </c>
      <c r="I2262">
        <v>2022</v>
      </c>
      <c r="J2262" s="1">
        <v>44361</v>
      </c>
      <c r="K2262" t="s">
        <v>9595</v>
      </c>
      <c r="M2262" t="s">
        <v>9596</v>
      </c>
    </row>
    <row r="2263" spans="2:13" hidden="1" x14ac:dyDescent="0.6">
      <c r="B2263">
        <v>1</v>
      </c>
      <c r="C2263">
        <v>34339661</v>
      </c>
      <c r="D2263" t="s">
        <v>9615</v>
      </c>
      <c r="E2263" t="s">
        <v>9616</v>
      </c>
      <c r="F2263" t="s">
        <v>9617</v>
      </c>
      <c r="G2263" t="s">
        <v>9618</v>
      </c>
      <c r="H2263" t="s">
        <v>39</v>
      </c>
      <c r="I2263">
        <v>2022</v>
      </c>
      <c r="J2263" s="1">
        <v>44410</v>
      </c>
      <c r="M2263" t="s">
        <v>9619</v>
      </c>
    </row>
    <row r="2264" spans="2:13" hidden="1" x14ac:dyDescent="0.6">
      <c r="B2264">
        <v>1</v>
      </c>
      <c r="C2264">
        <v>36123657</v>
      </c>
      <c r="D2264" t="s">
        <v>9699</v>
      </c>
      <c r="E2264" t="s">
        <v>9700</v>
      </c>
      <c r="F2264" t="s">
        <v>9701</v>
      </c>
      <c r="G2264" t="s">
        <v>9702</v>
      </c>
      <c r="H2264" t="s">
        <v>1704</v>
      </c>
      <c r="I2264">
        <v>2022</v>
      </c>
      <c r="J2264" s="1">
        <v>44823</v>
      </c>
      <c r="K2264" t="s">
        <v>9703</v>
      </c>
      <c r="M2264" t="s">
        <v>9704</v>
      </c>
    </row>
    <row r="2265" spans="2:13" hidden="1" x14ac:dyDescent="0.6">
      <c r="B2265">
        <v>1</v>
      </c>
      <c r="C2265">
        <v>35613545</v>
      </c>
      <c r="D2265" t="s">
        <v>9716</v>
      </c>
      <c r="E2265" t="s">
        <v>9717</v>
      </c>
      <c r="F2265" t="s">
        <v>9718</v>
      </c>
      <c r="G2265" t="s">
        <v>9719</v>
      </c>
      <c r="H2265" t="s">
        <v>580</v>
      </c>
      <c r="I2265">
        <v>2022</v>
      </c>
      <c r="J2265" s="1">
        <v>44706</v>
      </c>
      <c r="M2265" t="s">
        <v>9720</v>
      </c>
    </row>
    <row r="2266" spans="2:13" hidden="1" x14ac:dyDescent="0.6">
      <c r="B2266">
        <v>1</v>
      </c>
      <c r="C2266">
        <v>35650246</v>
      </c>
      <c r="D2266" t="s">
        <v>9740</v>
      </c>
      <c r="E2266" t="s">
        <v>9741</v>
      </c>
      <c r="F2266" t="s">
        <v>9742</v>
      </c>
      <c r="G2266" t="s">
        <v>2768</v>
      </c>
      <c r="H2266" t="s">
        <v>5359</v>
      </c>
      <c r="I2266">
        <v>2022</v>
      </c>
      <c r="J2266" s="1">
        <v>44713</v>
      </c>
      <c r="K2266" t="s">
        <v>9743</v>
      </c>
      <c r="M2266" t="s">
        <v>9744</v>
      </c>
    </row>
    <row r="2267" spans="2:13" hidden="1" x14ac:dyDescent="0.6">
      <c r="B2267">
        <v>2</v>
      </c>
      <c r="C2267">
        <v>34968638</v>
      </c>
      <c r="D2267" t="s">
        <v>9777</v>
      </c>
      <c r="E2267" t="s">
        <v>9778</v>
      </c>
      <c r="F2267" t="s">
        <v>9779</v>
      </c>
      <c r="G2267" t="s">
        <v>9780</v>
      </c>
      <c r="H2267" t="s">
        <v>77</v>
      </c>
      <c r="I2267">
        <v>2022</v>
      </c>
      <c r="J2267" s="1">
        <v>44560</v>
      </c>
      <c r="M2267" t="s">
        <v>9781</v>
      </c>
    </row>
    <row r="2268" spans="2:13" hidden="1" x14ac:dyDescent="0.6">
      <c r="B2268">
        <v>1</v>
      </c>
      <c r="C2268">
        <v>33779324</v>
      </c>
      <c r="D2268" t="s">
        <v>9870</v>
      </c>
      <c r="E2268" t="s">
        <v>9871</v>
      </c>
      <c r="F2268" t="s">
        <v>9872</v>
      </c>
      <c r="G2268" t="s">
        <v>9873</v>
      </c>
      <c r="H2268" t="s">
        <v>143</v>
      </c>
      <c r="I2268">
        <v>2022</v>
      </c>
      <c r="J2268" s="1">
        <v>44284</v>
      </c>
      <c r="M2268" t="s">
        <v>9874</v>
      </c>
    </row>
    <row r="2269" spans="2:13" hidden="1" x14ac:dyDescent="0.6">
      <c r="B2269">
        <v>1</v>
      </c>
      <c r="C2269">
        <v>35653117</v>
      </c>
      <c r="D2269" t="s">
        <v>9897</v>
      </c>
      <c r="E2269" t="s">
        <v>9898</v>
      </c>
      <c r="F2269" t="s">
        <v>9899</v>
      </c>
      <c r="G2269" t="s">
        <v>1110</v>
      </c>
      <c r="H2269" t="s">
        <v>5256</v>
      </c>
      <c r="I2269">
        <v>2022</v>
      </c>
      <c r="J2269" s="1">
        <v>44714</v>
      </c>
      <c r="K2269" t="s">
        <v>9900</v>
      </c>
      <c r="M2269" t="s">
        <v>9901</v>
      </c>
    </row>
    <row r="2270" spans="2:13" hidden="1" x14ac:dyDescent="0.6">
      <c r="B2270">
        <v>2</v>
      </c>
      <c r="C2270">
        <v>35275499</v>
      </c>
      <c r="D2270" t="s">
        <v>9991</v>
      </c>
      <c r="E2270" t="s">
        <v>9992</v>
      </c>
      <c r="F2270" t="s">
        <v>9993</v>
      </c>
      <c r="G2270" t="s">
        <v>9994</v>
      </c>
      <c r="H2270" t="s">
        <v>143</v>
      </c>
      <c r="I2270">
        <v>2022</v>
      </c>
      <c r="J2270" s="1">
        <v>44631</v>
      </c>
      <c r="M2270" t="s">
        <v>9995</v>
      </c>
    </row>
    <row r="2271" spans="2:13" hidden="1" x14ac:dyDescent="0.6">
      <c r="B2271">
        <v>1</v>
      </c>
      <c r="C2271">
        <v>35367479</v>
      </c>
      <c r="D2271" t="s">
        <v>10023</v>
      </c>
      <c r="E2271" t="s">
        <v>10024</v>
      </c>
      <c r="F2271" t="s">
        <v>10025</v>
      </c>
      <c r="G2271" t="s">
        <v>10026</v>
      </c>
      <c r="H2271" t="s">
        <v>297</v>
      </c>
      <c r="I2271">
        <v>2022</v>
      </c>
      <c r="J2271" s="1">
        <v>44654</v>
      </c>
      <c r="M2271" t="s">
        <v>10027</v>
      </c>
    </row>
    <row r="2272" spans="2:13" hidden="1" x14ac:dyDescent="0.6">
      <c r="B2272">
        <v>1</v>
      </c>
      <c r="C2272">
        <v>35227948</v>
      </c>
      <c r="D2272" t="s">
        <v>10059</v>
      </c>
      <c r="E2272" t="s">
        <v>10060</v>
      </c>
      <c r="F2272" t="s">
        <v>10061</v>
      </c>
      <c r="G2272" t="s">
        <v>8554</v>
      </c>
      <c r="H2272" t="s">
        <v>5468</v>
      </c>
      <c r="I2272">
        <v>2022</v>
      </c>
      <c r="J2272" s="1">
        <v>44621</v>
      </c>
      <c r="M2272" t="s">
        <v>10062</v>
      </c>
    </row>
    <row r="2273" spans="2:13" hidden="1" x14ac:dyDescent="0.6">
      <c r="B2273">
        <v>2</v>
      </c>
      <c r="C2273">
        <v>35277990</v>
      </c>
      <c r="D2273" t="s">
        <v>10077</v>
      </c>
      <c r="E2273" t="s">
        <v>10078</v>
      </c>
      <c r="F2273" t="s">
        <v>10079</v>
      </c>
      <c r="G2273" t="s">
        <v>10080</v>
      </c>
      <c r="H2273" t="s">
        <v>8094</v>
      </c>
      <c r="I2273">
        <v>2022</v>
      </c>
      <c r="J2273" s="1">
        <v>44632</v>
      </c>
      <c r="M2273" t="s">
        <v>10081</v>
      </c>
    </row>
    <row r="2274" spans="2:13" hidden="1" x14ac:dyDescent="0.6">
      <c r="B2274" t="s">
        <v>5278</v>
      </c>
      <c r="C2274">
        <v>35067609</v>
      </c>
      <c r="D2274" t="s">
        <v>10119</v>
      </c>
      <c r="E2274" t="s">
        <v>10120</v>
      </c>
      <c r="F2274" t="s">
        <v>10121</v>
      </c>
      <c r="G2274" t="s">
        <v>9097</v>
      </c>
      <c r="H2274" t="s">
        <v>310</v>
      </c>
      <c r="I2274">
        <v>2022</v>
      </c>
      <c r="J2274" s="1">
        <v>44585</v>
      </c>
      <c r="M2274" t="s">
        <v>10122</v>
      </c>
    </row>
    <row r="2275" spans="2:13" hidden="1" x14ac:dyDescent="0.6">
      <c r="B2275">
        <v>2</v>
      </c>
      <c r="C2275">
        <v>35878587</v>
      </c>
      <c r="D2275" t="s">
        <v>10141</v>
      </c>
      <c r="E2275" t="s">
        <v>10142</v>
      </c>
      <c r="F2275" t="s">
        <v>10143</v>
      </c>
      <c r="G2275" t="s">
        <v>7020</v>
      </c>
      <c r="H2275" t="s">
        <v>580</v>
      </c>
      <c r="I2275">
        <v>2022</v>
      </c>
      <c r="J2275" s="1">
        <v>44767</v>
      </c>
      <c r="M2275" t="s">
        <v>10144</v>
      </c>
    </row>
    <row r="2276" spans="2:13" hidden="1" x14ac:dyDescent="0.6">
      <c r="B2276">
        <v>1</v>
      </c>
      <c r="C2276">
        <v>34818657</v>
      </c>
      <c r="D2276" t="s">
        <v>10305</v>
      </c>
      <c r="E2276" t="s">
        <v>10306</v>
      </c>
      <c r="F2276" t="s">
        <v>10307</v>
      </c>
      <c r="G2276" t="s">
        <v>10308</v>
      </c>
      <c r="H2276" t="s">
        <v>580</v>
      </c>
      <c r="I2276">
        <v>2022</v>
      </c>
      <c r="J2276" s="1">
        <v>44524</v>
      </c>
      <c r="M2276" t="s">
        <v>10309</v>
      </c>
    </row>
    <row r="2277" spans="2:13" hidden="1" x14ac:dyDescent="0.6">
      <c r="B2277">
        <v>1</v>
      </c>
      <c r="C2277">
        <v>34977924</v>
      </c>
      <c r="D2277" t="s">
        <v>10310</v>
      </c>
      <c r="E2277" t="s">
        <v>10311</v>
      </c>
      <c r="F2277" t="s">
        <v>10312</v>
      </c>
      <c r="G2277" t="s">
        <v>10313</v>
      </c>
      <c r="H2277" t="s">
        <v>9012</v>
      </c>
      <c r="I2277">
        <v>2022</v>
      </c>
      <c r="J2277" s="1">
        <v>44564</v>
      </c>
      <c r="M2277" t="s">
        <v>10314</v>
      </c>
    </row>
    <row r="2278" spans="2:13" hidden="1" x14ac:dyDescent="0.6">
      <c r="B2278">
        <v>1</v>
      </c>
      <c r="C2278">
        <v>35210516</v>
      </c>
      <c r="D2278" t="s">
        <v>10409</v>
      </c>
      <c r="E2278" t="s">
        <v>10410</v>
      </c>
      <c r="F2278" t="s">
        <v>10411</v>
      </c>
      <c r="G2278" t="s">
        <v>9618</v>
      </c>
      <c r="H2278" t="s">
        <v>5359</v>
      </c>
      <c r="I2278">
        <v>2022</v>
      </c>
      <c r="J2278" s="1">
        <v>44617</v>
      </c>
      <c r="K2278" t="s">
        <v>10412</v>
      </c>
      <c r="M2278" t="s">
        <v>10413</v>
      </c>
    </row>
    <row r="2279" spans="2:13" hidden="1" x14ac:dyDescent="0.6">
      <c r="B2279">
        <v>1</v>
      </c>
      <c r="C2279">
        <v>33836986</v>
      </c>
      <c r="D2279" t="s">
        <v>10414</v>
      </c>
      <c r="E2279" t="s">
        <v>10415</v>
      </c>
      <c r="F2279" t="s">
        <v>10416</v>
      </c>
      <c r="G2279" t="s">
        <v>8554</v>
      </c>
      <c r="H2279" t="s">
        <v>171</v>
      </c>
      <c r="I2279">
        <v>2022</v>
      </c>
      <c r="J2279" s="1">
        <v>44296</v>
      </c>
      <c r="M2279" t="s">
        <v>10417</v>
      </c>
    </row>
    <row r="2280" spans="2:13" hidden="1" x14ac:dyDescent="0.6">
      <c r="B2280" t="s">
        <v>9408</v>
      </c>
      <c r="C2280">
        <v>35025896</v>
      </c>
      <c r="D2280" t="s">
        <v>10472</v>
      </c>
      <c r="E2280" t="s">
        <v>10473</v>
      </c>
      <c r="F2280" t="s">
        <v>10474</v>
      </c>
      <c r="G2280" t="s">
        <v>10475</v>
      </c>
      <c r="H2280" t="s">
        <v>3828</v>
      </c>
      <c r="I2280">
        <v>2022</v>
      </c>
      <c r="J2280" s="1">
        <v>44574</v>
      </c>
      <c r="K2280" t="s">
        <v>10476</v>
      </c>
      <c r="M2280" t="s">
        <v>10477</v>
      </c>
    </row>
    <row r="2281" spans="2:13" hidden="1" x14ac:dyDescent="0.6">
      <c r="B2281">
        <v>2</v>
      </c>
      <c r="C2281">
        <v>35952753</v>
      </c>
      <c r="D2281" t="s">
        <v>10536</v>
      </c>
      <c r="E2281" t="s">
        <v>10537</v>
      </c>
      <c r="F2281" t="s">
        <v>10538</v>
      </c>
      <c r="G2281" t="s">
        <v>10539</v>
      </c>
      <c r="H2281" t="s">
        <v>39</v>
      </c>
      <c r="I2281">
        <v>2022</v>
      </c>
      <c r="J2281" s="1">
        <v>44784</v>
      </c>
      <c r="M2281" t="s">
        <v>10540</v>
      </c>
    </row>
    <row r="2282" spans="2:13" hidden="1" x14ac:dyDescent="0.6">
      <c r="B2282">
        <v>1</v>
      </c>
      <c r="C2282">
        <v>33821577</v>
      </c>
      <c r="D2282" t="s">
        <v>10585</v>
      </c>
      <c r="E2282" t="s">
        <v>10586</v>
      </c>
      <c r="F2282" t="s">
        <v>10587</v>
      </c>
      <c r="G2282" t="s">
        <v>10588</v>
      </c>
      <c r="H2282" t="s">
        <v>83</v>
      </c>
      <c r="I2282">
        <v>2022</v>
      </c>
      <c r="J2282" s="1">
        <v>44292</v>
      </c>
      <c r="K2282" t="s">
        <v>10589</v>
      </c>
      <c r="M2282" t="s">
        <v>10590</v>
      </c>
    </row>
    <row r="2283" spans="2:13" hidden="1" x14ac:dyDescent="0.6">
      <c r="B2283">
        <v>1</v>
      </c>
      <c r="C2283">
        <v>34515840</v>
      </c>
      <c r="D2283" t="s">
        <v>10591</v>
      </c>
      <c r="E2283" t="s">
        <v>10592</v>
      </c>
      <c r="F2283" t="s">
        <v>10593</v>
      </c>
      <c r="G2283" t="s">
        <v>9618</v>
      </c>
      <c r="H2283" t="s">
        <v>1203</v>
      </c>
      <c r="I2283">
        <v>2022</v>
      </c>
      <c r="J2283" s="1">
        <v>44452</v>
      </c>
      <c r="M2283" t="s">
        <v>10594</v>
      </c>
    </row>
    <row r="2284" spans="2:13" hidden="1" x14ac:dyDescent="0.6">
      <c r="B2284">
        <v>1</v>
      </c>
      <c r="C2284">
        <v>35908993</v>
      </c>
      <c r="D2284" t="s">
        <v>10642</v>
      </c>
      <c r="E2284" t="s">
        <v>10643</v>
      </c>
      <c r="F2284" t="s">
        <v>10644</v>
      </c>
      <c r="G2284" t="s">
        <v>10645</v>
      </c>
      <c r="H2284" t="s">
        <v>1677</v>
      </c>
      <c r="I2284">
        <v>2022</v>
      </c>
      <c r="J2284" s="1">
        <v>44773</v>
      </c>
      <c r="K2284" t="s">
        <v>10646</v>
      </c>
      <c r="M2284" t="s">
        <v>10647</v>
      </c>
    </row>
    <row r="2285" spans="2:13" hidden="1" x14ac:dyDescent="0.6">
      <c r="B2285">
        <v>1</v>
      </c>
      <c r="C2285">
        <v>35092447</v>
      </c>
      <c r="D2285" t="s">
        <v>10739</v>
      </c>
      <c r="E2285" t="s">
        <v>10740</v>
      </c>
      <c r="F2285" t="s">
        <v>10741</v>
      </c>
      <c r="G2285" t="s">
        <v>6290</v>
      </c>
      <c r="H2285" t="s">
        <v>1203</v>
      </c>
      <c r="I2285">
        <v>2022</v>
      </c>
      <c r="J2285" s="1">
        <v>44590</v>
      </c>
      <c r="M2285" t="s">
        <v>10742</v>
      </c>
    </row>
    <row r="2286" spans="2:13" hidden="1" x14ac:dyDescent="0.6">
      <c r="B2286">
        <v>2</v>
      </c>
      <c r="C2286">
        <v>35369783</v>
      </c>
      <c r="D2286" t="s">
        <v>10790</v>
      </c>
      <c r="E2286" t="s">
        <v>10791</v>
      </c>
      <c r="F2286" t="s">
        <v>10792</v>
      </c>
      <c r="G2286" t="s">
        <v>10793</v>
      </c>
      <c r="H2286" t="s">
        <v>143</v>
      </c>
      <c r="I2286">
        <v>2022</v>
      </c>
      <c r="J2286" s="1">
        <v>44655</v>
      </c>
      <c r="M2286" t="s">
        <v>10794</v>
      </c>
    </row>
    <row r="2287" spans="2:13" hidden="1" x14ac:dyDescent="0.6">
      <c r="B2287">
        <v>2</v>
      </c>
      <c r="C2287">
        <v>33838002</v>
      </c>
      <c r="D2287" t="s">
        <v>10795</v>
      </c>
      <c r="E2287" t="s">
        <v>10796</v>
      </c>
      <c r="F2287" t="s">
        <v>10797</v>
      </c>
      <c r="G2287" t="s">
        <v>10798</v>
      </c>
      <c r="H2287" t="s">
        <v>83</v>
      </c>
      <c r="I2287">
        <v>2022</v>
      </c>
      <c r="J2287" s="1">
        <v>44296</v>
      </c>
      <c r="M2287" t="s">
        <v>10799</v>
      </c>
    </row>
    <row r="2288" spans="2:13" hidden="1" x14ac:dyDescent="0.6">
      <c r="B2288">
        <v>2</v>
      </c>
      <c r="C2288">
        <v>36123375</v>
      </c>
      <c r="D2288" t="s">
        <v>10805</v>
      </c>
      <c r="E2288" t="s">
        <v>10806</v>
      </c>
      <c r="F2288" t="s">
        <v>10807</v>
      </c>
      <c r="G2288" t="s">
        <v>9618</v>
      </c>
      <c r="H2288" t="s">
        <v>5359</v>
      </c>
      <c r="I2288">
        <v>2022</v>
      </c>
      <c r="J2288" s="1">
        <v>44823</v>
      </c>
      <c r="K2288" t="s">
        <v>10808</v>
      </c>
      <c r="M2288" t="s">
        <v>10809</v>
      </c>
    </row>
    <row r="2289" spans="1:13" hidden="1" x14ac:dyDescent="0.6">
      <c r="B2289">
        <v>1</v>
      </c>
      <c r="C2289">
        <v>35595951</v>
      </c>
      <c r="D2289" t="s">
        <v>10844</v>
      </c>
      <c r="E2289" t="s">
        <v>10845</v>
      </c>
      <c r="F2289" t="s">
        <v>10846</v>
      </c>
      <c r="G2289" t="s">
        <v>10847</v>
      </c>
      <c r="H2289" t="s">
        <v>1105</v>
      </c>
      <c r="I2289">
        <v>2022</v>
      </c>
      <c r="J2289" s="1">
        <v>44701</v>
      </c>
      <c r="M2289" t="s">
        <v>10848</v>
      </c>
    </row>
    <row r="2290" spans="1:13" hidden="1" x14ac:dyDescent="0.6">
      <c r="B2290">
        <v>1</v>
      </c>
      <c r="C2290">
        <v>35362811</v>
      </c>
      <c r="D2290" t="s">
        <v>10962</v>
      </c>
      <c r="E2290" t="s">
        <v>10963</v>
      </c>
      <c r="F2290" t="s">
        <v>10964</v>
      </c>
      <c r="G2290" t="s">
        <v>10965</v>
      </c>
      <c r="H2290" t="s">
        <v>2185</v>
      </c>
      <c r="I2290">
        <v>2022</v>
      </c>
      <c r="J2290" s="1">
        <v>44652</v>
      </c>
      <c r="K2290" t="s">
        <v>10966</v>
      </c>
      <c r="M2290" t="s">
        <v>10967</v>
      </c>
    </row>
    <row r="2291" spans="1:13" hidden="1" x14ac:dyDescent="0.6">
      <c r="B2291">
        <v>2</v>
      </c>
      <c r="C2291">
        <v>33607930</v>
      </c>
      <c r="D2291" t="s">
        <v>10968</v>
      </c>
      <c r="E2291" t="s">
        <v>10969</v>
      </c>
      <c r="F2291" t="s">
        <v>10970</v>
      </c>
      <c r="G2291" t="s">
        <v>8281</v>
      </c>
      <c r="H2291" t="s">
        <v>143</v>
      </c>
      <c r="I2291">
        <v>2022</v>
      </c>
      <c r="J2291" s="1">
        <v>44247</v>
      </c>
      <c r="K2291" t="s">
        <v>10971</v>
      </c>
      <c r="L2291" t="s">
        <v>10972</v>
      </c>
      <c r="M2291" t="s">
        <v>10973</v>
      </c>
    </row>
    <row r="2292" spans="1:13" hidden="1" x14ac:dyDescent="0.6">
      <c r="B2292">
        <v>1</v>
      </c>
      <c r="C2292">
        <v>34817566</v>
      </c>
      <c r="D2292" t="s">
        <v>11012</v>
      </c>
      <c r="E2292" t="s">
        <v>11013</v>
      </c>
      <c r="F2292" t="s">
        <v>11014</v>
      </c>
      <c r="G2292" t="s">
        <v>11015</v>
      </c>
      <c r="H2292" t="s">
        <v>5256</v>
      </c>
      <c r="I2292">
        <v>2022</v>
      </c>
      <c r="J2292" s="1">
        <v>44524</v>
      </c>
      <c r="K2292" t="s">
        <v>11016</v>
      </c>
      <c r="M2292" t="s">
        <v>11017</v>
      </c>
    </row>
    <row r="2293" spans="1:13" hidden="1" x14ac:dyDescent="0.6">
      <c r="B2293">
        <v>1</v>
      </c>
      <c r="C2293">
        <v>33888462</v>
      </c>
      <c r="D2293" t="s">
        <v>11169</v>
      </c>
      <c r="E2293" t="s">
        <v>11170</v>
      </c>
      <c r="F2293" t="s">
        <v>11171</v>
      </c>
      <c r="G2293" t="s">
        <v>11172</v>
      </c>
      <c r="H2293" t="s">
        <v>171</v>
      </c>
      <c r="I2293">
        <v>2022</v>
      </c>
      <c r="J2293" s="1">
        <v>44309</v>
      </c>
      <c r="M2293" t="s">
        <v>11173</v>
      </c>
    </row>
    <row r="2294" spans="1:13" hidden="1" x14ac:dyDescent="0.6">
      <c r="B2294">
        <v>1</v>
      </c>
      <c r="C2294">
        <v>33689624</v>
      </c>
      <c r="D2294" t="s">
        <v>11234</v>
      </c>
      <c r="E2294" t="s">
        <v>11235</v>
      </c>
      <c r="F2294" t="s">
        <v>11236</v>
      </c>
      <c r="G2294" t="s">
        <v>11237</v>
      </c>
      <c r="H2294" t="s">
        <v>6254</v>
      </c>
      <c r="I2294">
        <v>2022</v>
      </c>
      <c r="J2294" s="1">
        <v>44265</v>
      </c>
      <c r="M2294" t="s">
        <v>11238</v>
      </c>
    </row>
    <row r="2295" spans="1:13" hidden="1" x14ac:dyDescent="0.6">
      <c r="B2295">
        <v>1</v>
      </c>
      <c r="C2295">
        <v>35119292</v>
      </c>
      <c r="D2295" t="s">
        <v>11255</v>
      </c>
      <c r="E2295" t="s">
        <v>6048</v>
      </c>
      <c r="F2295" t="s">
        <v>11256</v>
      </c>
      <c r="G2295" t="s">
        <v>5700</v>
      </c>
      <c r="H2295" t="s">
        <v>4399</v>
      </c>
      <c r="I2295">
        <v>2022</v>
      </c>
      <c r="J2295" s="1">
        <v>44596</v>
      </c>
      <c r="M2295" t="s">
        <v>11257</v>
      </c>
    </row>
    <row r="2296" spans="1:13" hidden="1" x14ac:dyDescent="0.6">
      <c r="B2296">
        <v>1</v>
      </c>
      <c r="C2296">
        <v>34605605</v>
      </c>
      <c r="D2296" t="s">
        <v>11272</v>
      </c>
      <c r="E2296" t="s">
        <v>11273</v>
      </c>
      <c r="F2296" t="s">
        <v>11274</v>
      </c>
      <c r="G2296" t="s">
        <v>11275</v>
      </c>
      <c r="H2296" t="s">
        <v>83</v>
      </c>
      <c r="I2296">
        <v>2022</v>
      </c>
      <c r="J2296" s="1">
        <v>44473</v>
      </c>
      <c r="K2296" t="s">
        <v>11276</v>
      </c>
      <c r="M2296" t="s">
        <v>11277</v>
      </c>
    </row>
    <row r="2297" spans="1:13" hidden="1" x14ac:dyDescent="0.6">
      <c r="B2297">
        <v>1</v>
      </c>
      <c r="C2297">
        <v>36114218</v>
      </c>
      <c r="D2297" t="s">
        <v>11404</v>
      </c>
      <c r="E2297" t="s">
        <v>11405</v>
      </c>
      <c r="F2297" t="s">
        <v>11406</v>
      </c>
      <c r="G2297" t="s">
        <v>11407</v>
      </c>
      <c r="H2297" t="s">
        <v>5359</v>
      </c>
      <c r="I2297">
        <v>2022</v>
      </c>
      <c r="J2297" s="1">
        <v>44820</v>
      </c>
      <c r="K2297" t="s">
        <v>11408</v>
      </c>
      <c r="M2297" t="s">
        <v>11409</v>
      </c>
    </row>
    <row r="2298" spans="1:13" hidden="1" x14ac:dyDescent="0.6">
      <c r="B2298" t="s">
        <v>5962</v>
      </c>
      <c r="C2298">
        <v>35288071</v>
      </c>
      <c r="D2298" t="s">
        <v>11535</v>
      </c>
      <c r="E2298" t="s">
        <v>11536</v>
      </c>
      <c r="F2298" t="s">
        <v>11537</v>
      </c>
      <c r="G2298" t="s">
        <v>11538</v>
      </c>
      <c r="H2298" t="s">
        <v>39</v>
      </c>
      <c r="I2298">
        <v>2022</v>
      </c>
      <c r="J2298" s="1">
        <v>44635</v>
      </c>
      <c r="M2298" t="s">
        <v>11539</v>
      </c>
    </row>
    <row r="2299" spans="1:13" hidden="1" x14ac:dyDescent="0.6">
      <c r="B2299">
        <v>1</v>
      </c>
      <c r="C2299">
        <v>35188490</v>
      </c>
      <c r="D2299" t="s">
        <v>11564</v>
      </c>
      <c r="E2299" t="s">
        <v>11565</v>
      </c>
      <c r="F2299" t="s">
        <v>11566</v>
      </c>
      <c r="G2299" t="s">
        <v>10588</v>
      </c>
      <c r="H2299" t="s">
        <v>310</v>
      </c>
      <c r="I2299">
        <v>2022</v>
      </c>
      <c r="J2299" s="1">
        <v>44613</v>
      </c>
      <c r="K2299" t="s">
        <v>11567</v>
      </c>
      <c r="M2299" t="s">
        <v>11568</v>
      </c>
    </row>
    <row r="2300" spans="1:13" hidden="1" x14ac:dyDescent="0.6">
      <c r="B2300">
        <v>1</v>
      </c>
      <c r="C2300">
        <v>35381392</v>
      </c>
      <c r="D2300" t="s">
        <v>11704</v>
      </c>
      <c r="E2300" t="s">
        <v>11705</v>
      </c>
      <c r="F2300" t="s">
        <v>11706</v>
      </c>
      <c r="G2300" t="s">
        <v>9303</v>
      </c>
      <c r="H2300" t="s">
        <v>5468</v>
      </c>
      <c r="I2300">
        <v>2022</v>
      </c>
      <c r="J2300" s="1">
        <v>44656</v>
      </c>
      <c r="K2300" t="s">
        <v>11707</v>
      </c>
      <c r="L2300" t="s">
        <v>11708</v>
      </c>
      <c r="M2300" t="s">
        <v>11709</v>
      </c>
    </row>
    <row r="2301" spans="1:13" hidden="1" x14ac:dyDescent="0.6">
      <c r="A2301" t="s">
        <v>11742</v>
      </c>
      <c r="B2301" t="s">
        <v>13797</v>
      </c>
      <c r="C2301">
        <v>34559345</v>
      </c>
      <c r="D2301" t="s">
        <v>11743</v>
      </c>
      <c r="E2301" t="s">
        <v>11744</v>
      </c>
      <c r="F2301" t="s">
        <v>11745</v>
      </c>
      <c r="G2301" t="s">
        <v>11746</v>
      </c>
      <c r="H2301" t="s">
        <v>11747</v>
      </c>
      <c r="I2301">
        <v>2022</v>
      </c>
      <c r="J2301" s="1">
        <v>44463</v>
      </c>
      <c r="M2301" t="s">
        <v>11748</v>
      </c>
    </row>
    <row r="2302" spans="1:13" hidden="1" x14ac:dyDescent="0.6">
      <c r="B2302">
        <v>2</v>
      </c>
      <c r="C2302">
        <v>35446916</v>
      </c>
      <c r="D2302" t="s">
        <v>11769</v>
      </c>
      <c r="E2302" t="s">
        <v>11770</v>
      </c>
      <c r="F2302" t="s">
        <v>11771</v>
      </c>
      <c r="G2302" t="s">
        <v>11772</v>
      </c>
      <c r="H2302" t="s">
        <v>3828</v>
      </c>
      <c r="I2302">
        <v>2022</v>
      </c>
      <c r="J2302" s="1">
        <v>44672</v>
      </c>
      <c r="K2302" t="s">
        <v>11773</v>
      </c>
      <c r="M2302" t="s">
        <v>11774</v>
      </c>
    </row>
    <row r="2303" spans="1:13" hidden="1" x14ac:dyDescent="0.6">
      <c r="B2303">
        <v>1</v>
      </c>
      <c r="C2303">
        <v>35772693</v>
      </c>
      <c r="D2303" t="s">
        <v>11775</v>
      </c>
      <c r="E2303" t="s">
        <v>11776</v>
      </c>
      <c r="F2303" t="s">
        <v>11777</v>
      </c>
      <c r="G2303" t="s">
        <v>11778</v>
      </c>
      <c r="H2303" t="s">
        <v>5468</v>
      </c>
      <c r="I2303">
        <v>2022</v>
      </c>
      <c r="J2303" s="1">
        <v>44742</v>
      </c>
      <c r="M2303" t="s">
        <v>11779</v>
      </c>
    </row>
    <row r="2304" spans="1:13" hidden="1" x14ac:dyDescent="0.6">
      <c r="B2304">
        <v>1</v>
      </c>
      <c r="C2304">
        <v>34934018</v>
      </c>
      <c r="D2304" t="s">
        <v>11906</v>
      </c>
      <c r="E2304" t="s">
        <v>11907</v>
      </c>
      <c r="F2304" t="s">
        <v>11908</v>
      </c>
      <c r="G2304" t="s">
        <v>5993</v>
      </c>
      <c r="H2304" t="s">
        <v>11909</v>
      </c>
      <c r="I2304">
        <v>2022</v>
      </c>
      <c r="J2304" s="1">
        <v>44552</v>
      </c>
      <c r="K2304" t="s">
        <v>11910</v>
      </c>
      <c r="L2304" t="s">
        <v>11911</v>
      </c>
      <c r="M2304" t="s">
        <v>11912</v>
      </c>
    </row>
    <row r="2305" spans="2:13" hidden="1" x14ac:dyDescent="0.6">
      <c r="B2305">
        <v>1</v>
      </c>
      <c r="C2305">
        <v>34431609</v>
      </c>
      <c r="D2305" t="s">
        <v>12002</v>
      </c>
      <c r="E2305" t="s">
        <v>12003</v>
      </c>
      <c r="F2305" t="s">
        <v>12004</v>
      </c>
      <c r="G2305" t="s">
        <v>11987</v>
      </c>
      <c r="H2305" t="s">
        <v>83</v>
      </c>
      <c r="I2305">
        <v>2022</v>
      </c>
      <c r="J2305" s="1">
        <v>44433</v>
      </c>
      <c r="K2305" t="s">
        <v>12005</v>
      </c>
      <c r="M2305" t="s">
        <v>12006</v>
      </c>
    </row>
    <row r="2306" spans="2:13" hidden="1" x14ac:dyDescent="0.6">
      <c r="B2306">
        <v>1</v>
      </c>
      <c r="C2306">
        <v>34907129</v>
      </c>
      <c r="D2306" t="s">
        <v>12053</v>
      </c>
      <c r="E2306" t="s">
        <v>12054</v>
      </c>
      <c r="F2306" t="s">
        <v>12055</v>
      </c>
      <c r="G2306" t="s">
        <v>12056</v>
      </c>
      <c r="H2306" t="s">
        <v>310</v>
      </c>
      <c r="I2306">
        <v>2022</v>
      </c>
      <c r="J2306" s="1">
        <v>44545</v>
      </c>
      <c r="M2306" t="s">
        <v>12057</v>
      </c>
    </row>
    <row r="2307" spans="2:13" hidden="1" x14ac:dyDescent="0.6">
      <c r="B2307">
        <v>2</v>
      </c>
      <c r="C2307">
        <v>35657810</v>
      </c>
      <c r="D2307" t="s">
        <v>12074</v>
      </c>
      <c r="E2307" t="s">
        <v>12075</v>
      </c>
      <c r="F2307" t="s">
        <v>12076</v>
      </c>
      <c r="G2307" t="s">
        <v>12077</v>
      </c>
      <c r="H2307" t="s">
        <v>3828</v>
      </c>
      <c r="I2307">
        <v>2022</v>
      </c>
      <c r="J2307" s="1">
        <v>44715</v>
      </c>
      <c r="K2307" t="s">
        <v>12078</v>
      </c>
      <c r="M2307" t="s">
        <v>12079</v>
      </c>
    </row>
    <row r="2308" spans="2:13" hidden="1" x14ac:dyDescent="0.6">
      <c r="B2308">
        <v>1</v>
      </c>
      <c r="C2308">
        <v>35230656</v>
      </c>
      <c r="D2308" t="s">
        <v>12315</v>
      </c>
      <c r="E2308" t="s">
        <v>12316</v>
      </c>
      <c r="F2308" t="s">
        <v>12317</v>
      </c>
      <c r="G2308" t="s">
        <v>9362</v>
      </c>
      <c r="H2308" t="s">
        <v>12318</v>
      </c>
      <c r="I2308">
        <v>2022</v>
      </c>
      <c r="J2308" s="1">
        <v>44621</v>
      </c>
      <c r="M2308" t="s">
        <v>12319</v>
      </c>
    </row>
    <row r="2309" spans="2:13" hidden="1" x14ac:dyDescent="0.6">
      <c r="B2309">
        <v>1</v>
      </c>
      <c r="C2309">
        <v>34726553</v>
      </c>
      <c r="D2309" t="s">
        <v>12369</v>
      </c>
      <c r="E2309" t="s">
        <v>12370</v>
      </c>
      <c r="F2309" t="s">
        <v>12371</v>
      </c>
      <c r="G2309" t="s">
        <v>12372</v>
      </c>
      <c r="H2309" t="s">
        <v>143</v>
      </c>
      <c r="I2309">
        <v>2022</v>
      </c>
      <c r="J2309" s="1">
        <v>44502</v>
      </c>
      <c r="K2309" t="s">
        <v>12373</v>
      </c>
      <c r="M2309" t="s">
        <v>12374</v>
      </c>
    </row>
    <row r="2310" spans="2:13" hidden="1" x14ac:dyDescent="0.6">
      <c r="B2310">
        <v>1</v>
      </c>
      <c r="C2310">
        <v>35709177</v>
      </c>
      <c r="D2310" t="s">
        <v>12513</v>
      </c>
      <c r="E2310" t="s">
        <v>12514</v>
      </c>
      <c r="F2310" t="s">
        <v>12515</v>
      </c>
      <c r="G2310" t="s">
        <v>12516</v>
      </c>
      <c r="H2310" t="s">
        <v>3828</v>
      </c>
      <c r="I2310">
        <v>2022</v>
      </c>
      <c r="J2310" s="1">
        <v>44728</v>
      </c>
      <c r="K2310" t="s">
        <v>12517</v>
      </c>
      <c r="M2310" t="s">
        <v>12518</v>
      </c>
    </row>
    <row r="2311" spans="2:13" hidden="1" x14ac:dyDescent="0.6">
      <c r="B2311">
        <v>1</v>
      </c>
      <c r="C2311">
        <v>34978959</v>
      </c>
      <c r="D2311" t="s">
        <v>12554</v>
      </c>
      <c r="E2311" t="s">
        <v>12555</v>
      </c>
      <c r="F2311" t="s">
        <v>12556</v>
      </c>
      <c r="G2311" t="s">
        <v>12557</v>
      </c>
      <c r="H2311" t="s">
        <v>12558</v>
      </c>
      <c r="I2311">
        <v>2022</v>
      </c>
      <c r="J2311" s="1">
        <v>44564</v>
      </c>
      <c r="K2311" t="s">
        <v>12559</v>
      </c>
      <c r="M2311" t="s">
        <v>12560</v>
      </c>
    </row>
    <row r="2312" spans="2:13" hidden="1" x14ac:dyDescent="0.6">
      <c r="B2312">
        <v>1</v>
      </c>
      <c r="C2312">
        <v>35075918</v>
      </c>
      <c r="D2312" t="s">
        <v>12572</v>
      </c>
      <c r="E2312" t="s">
        <v>12573</v>
      </c>
      <c r="F2312" t="s">
        <v>12574</v>
      </c>
      <c r="G2312" t="s">
        <v>12575</v>
      </c>
      <c r="H2312" t="s">
        <v>143</v>
      </c>
      <c r="I2312">
        <v>2022</v>
      </c>
      <c r="J2312" s="1">
        <v>44586</v>
      </c>
      <c r="M2312" t="s">
        <v>12576</v>
      </c>
    </row>
    <row r="2313" spans="2:13" hidden="1" x14ac:dyDescent="0.6">
      <c r="B2313">
        <v>1</v>
      </c>
      <c r="C2313">
        <v>35396308</v>
      </c>
      <c r="D2313" t="s">
        <v>12603</v>
      </c>
      <c r="E2313" t="s">
        <v>12604</v>
      </c>
      <c r="F2313" t="s">
        <v>12605</v>
      </c>
      <c r="G2313" t="s">
        <v>12606</v>
      </c>
      <c r="H2313" t="s">
        <v>6488</v>
      </c>
      <c r="I2313">
        <v>2022</v>
      </c>
      <c r="J2313" s="1">
        <v>44660</v>
      </c>
      <c r="K2313" t="s">
        <v>12607</v>
      </c>
      <c r="M2313" t="s">
        <v>12608</v>
      </c>
    </row>
    <row r="2314" spans="2:13" hidden="1" x14ac:dyDescent="0.6">
      <c r="B2314">
        <v>1</v>
      </c>
      <c r="C2314">
        <v>36417674</v>
      </c>
      <c r="D2314" t="s">
        <v>12633</v>
      </c>
      <c r="E2314" t="s">
        <v>12634</v>
      </c>
      <c r="F2314" t="s">
        <v>12635</v>
      </c>
      <c r="G2314" t="s">
        <v>12636</v>
      </c>
      <c r="H2314" t="s">
        <v>5407</v>
      </c>
      <c r="I2314">
        <v>2022</v>
      </c>
      <c r="J2314" s="1">
        <v>44888</v>
      </c>
      <c r="M2314" t="s">
        <v>12637</v>
      </c>
    </row>
    <row r="2315" spans="2:13" hidden="1" x14ac:dyDescent="0.6">
      <c r="B2315">
        <v>1</v>
      </c>
      <c r="C2315">
        <v>34903124</v>
      </c>
      <c r="D2315" t="s">
        <v>12649</v>
      </c>
      <c r="E2315" t="s">
        <v>12650</v>
      </c>
      <c r="F2315" t="s">
        <v>12651</v>
      </c>
      <c r="G2315" t="s">
        <v>12652</v>
      </c>
      <c r="H2315" t="s">
        <v>187</v>
      </c>
      <c r="I2315">
        <v>2022</v>
      </c>
      <c r="J2315" s="1">
        <v>44544</v>
      </c>
      <c r="M2315" t="s">
        <v>12653</v>
      </c>
    </row>
    <row r="2316" spans="2:13" hidden="1" x14ac:dyDescent="0.6">
      <c r="B2316">
        <v>1</v>
      </c>
      <c r="C2316">
        <v>33971353</v>
      </c>
      <c r="D2316" t="s">
        <v>12658</v>
      </c>
      <c r="E2316" t="s">
        <v>12659</v>
      </c>
      <c r="F2316" t="s">
        <v>12660</v>
      </c>
      <c r="G2316" t="s">
        <v>12661</v>
      </c>
      <c r="H2316" t="s">
        <v>5468</v>
      </c>
      <c r="I2316">
        <v>2022</v>
      </c>
      <c r="J2316" s="1">
        <v>44326</v>
      </c>
      <c r="M2316" t="s">
        <v>12662</v>
      </c>
    </row>
    <row r="2317" spans="2:13" hidden="1" x14ac:dyDescent="0.6">
      <c r="B2317">
        <v>1</v>
      </c>
      <c r="C2317">
        <v>34117379</v>
      </c>
      <c r="D2317" t="s">
        <v>12693</v>
      </c>
      <c r="E2317" t="s">
        <v>12694</v>
      </c>
      <c r="F2317" t="s">
        <v>12695</v>
      </c>
      <c r="G2317" t="s">
        <v>10746</v>
      </c>
      <c r="H2317" t="s">
        <v>615</v>
      </c>
      <c r="I2317">
        <v>2022</v>
      </c>
      <c r="J2317" s="1">
        <v>44359</v>
      </c>
      <c r="K2317" t="s">
        <v>12696</v>
      </c>
      <c r="M2317" t="s">
        <v>12697</v>
      </c>
    </row>
    <row r="2318" spans="2:13" hidden="1" x14ac:dyDescent="0.6">
      <c r="B2318">
        <v>1</v>
      </c>
      <c r="C2318">
        <v>35502974</v>
      </c>
      <c r="D2318" t="s">
        <v>12759</v>
      </c>
      <c r="E2318" t="s">
        <v>12760</v>
      </c>
      <c r="F2318" t="s">
        <v>12761</v>
      </c>
      <c r="G2318" t="s">
        <v>12762</v>
      </c>
      <c r="H2318" t="s">
        <v>310</v>
      </c>
      <c r="I2318">
        <v>2022</v>
      </c>
      <c r="J2318" s="1">
        <v>44684</v>
      </c>
      <c r="M2318" t="s">
        <v>12763</v>
      </c>
    </row>
    <row r="2319" spans="2:13" hidden="1" x14ac:dyDescent="0.6">
      <c r="B2319">
        <v>1</v>
      </c>
      <c r="C2319">
        <v>35436918</v>
      </c>
      <c r="D2319" t="s">
        <v>12810</v>
      </c>
      <c r="E2319" t="s">
        <v>12811</v>
      </c>
      <c r="F2319" t="s">
        <v>12812</v>
      </c>
      <c r="G2319" t="s">
        <v>12813</v>
      </c>
      <c r="H2319" t="s">
        <v>1704</v>
      </c>
      <c r="I2319">
        <v>2022</v>
      </c>
      <c r="J2319" s="1">
        <v>44670</v>
      </c>
      <c r="K2319" t="s">
        <v>12814</v>
      </c>
      <c r="M2319" t="s">
        <v>12815</v>
      </c>
    </row>
    <row r="2320" spans="2:13" hidden="1" x14ac:dyDescent="0.6">
      <c r="B2320">
        <v>1</v>
      </c>
      <c r="C2320">
        <v>34390885</v>
      </c>
      <c r="D2320" t="s">
        <v>12816</v>
      </c>
      <c r="E2320" t="s">
        <v>12817</v>
      </c>
      <c r="F2320" t="s">
        <v>12818</v>
      </c>
      <c r="G2320" t="s">
        <v>12819</v>
      </c>
      <c r="H2320" t="s">
        <v>5468</v>
      </c>
      <c r="I2320">
        <v>2022</v>
      </c>
      <c r="J2320" s="1">
        <v>44422</v>
      </c>
      <c r="M2320" t="s">
        <v>12820</v>
      </c>
    </row>
    <row r="2321" spans="1:13" hidden="1" x14ac:dyDescent="0.6">
      <c r="B2321">
        <v>1</v>
      </c>
      <c r="C2321">
        <v>34877796</v>
      </c>
      <c r="D2321" t="s">
        <v>12832</v>
      </c>
      <c r="E2321" t="s">
        <v>12833</v>
      </c>
      <c r="F2321" t="s">
        <v>12834</v>
      </c>
      <c r="G2321" t="s">
        <v>12835</v>
      </c>
      <c r="H2321" t="s">
        <v>83</v>
      </c>
      <c r="I2321">
        <v>2022</v>
      </c>
      <c r="J2321" s="1">
        <v>44538</v>
      </c>
      <c r="M2321" t="s">
        <v>12836</v>
      </c>
    </row>
    <row r="2322" spans="1:13" hidden="1" x14ac:dyDescent="0.6">
      <c r="B2322">
        <v>1</v>
      </c>
      <c r="C2322">
        <v>35445878</v>
      </c>
      <c r="D2322" t="s">
        <v>12986</v>
      </c>
      <c r="E2322" t="s">
        <v>12987</v>
      </c>
      <c r="F2322" t="s">
        <v>12988</v>
      </c>
      <c r="G2322" t="s">
        <v>12989</v>
      </c>
      <c r="H2322" t="s">
        <v>1203</v>
      </c>
      <c r="I2322">
        <v>2022</v>
      </c>
      <c r="J2322" s="1">
        <v>44672</v>
      </c>
      <c r="M2322" t="s">
        <v>12990</v>
      </c>
    </row>
    <row r="2323" spans="1:13" hidden="1" x14ac:dyDescent="0.6">
      <c r="B2323">
        <v>1</v>
      </c>
      <c r="C2323">
        <v>34971649</v>
      </c>
      <c r="D2323" t="s">
        <v>13021</v>
      </c>
      <c r="E2323" t="s">
        <v>13022</v>
      </c>
      <c r="F2323" t="s">
        <v>13023</v>
      </c>
      <c r="G2323" t="s">
        <v>13024</v>
      </c>
      <c r="H2323" t="s">
        <v>77</v>
      </c>
      <c r="I2323">
        <v>2022</v>
      </c>
      <c r="J2323" s="1">
        <v>44561</v>
      </c>
      <c r="M2323" t="s">
        <v>13025</v>
      </c>
    </row>
    <row r="2324" spans="1:13" hidden="1" x14ac:dyDescent="0.6">
      <c r="B2324">
        <v>1</v>
      </c>
      <c r="C2324">
        <v>35876940</v>
      </c>
      <c r="D2324" t="s">
        <v>13041</v>
      </c>
      <c r="E2324" t="s">
        <v>13042</v>
      </c>
      <c r="F2324" t="s">
        <v>13043</v>
      </c>
      <c r="G2324" t="s">
        <v>13044</v>
      </c>
      <c r="H2324" t="s">
        <v>2185</v>
      </c>
      <c r="I2324">
        <v>2022</v>
      </c>
      <c r="J2324" s="1">
        <v>44767</v>
      </c>
      <c r="M2324" t="s">
        <v>13045</v>
      </c>
    </row>
    <row r="2325" spans="1:13" hidden="1" x14ac:dyDescent="0.6">
      <c r="B2325">
        <v>1</v>
      </c>
      <c r="C2325">
        <v>35727483</v>
      </c>
      <c r="D2325" t="s">
        <v>13062</v>
      </c>
      <c r="E2325" t="s">
        <v>13063</v>
      </c>
      <c r="F2325" t="s">
        <v>13064</v>
      </c>
      <c r="G2325" t="s">
        <v>13065</v>
      </c>
      <c r="H2325" t="s">
        <v>1105</v>
      </c>
      <c r="I2325">
        <v>2022</v>
      </c>
      <c r="J2325" s="1">
        <v>44733</v>
      </c>
      <c r="M2325" t="s">
        <v>13066</v>
      </c>
    </row>
    <row r="2326" spans="1:13" hidden="1" x14ac:dyDescent="0.6">
      <c r="B2326">
        <v>1</v>
      </c>
      <c r="C2326">
        <v>35589075</v>
      </c>
      <c r="D2326" t="s">
        <v>13094</v>
      </c>
      <c r="E2326" t="s">
        <v>13095</v>
      </c>
      <c r="F2326" t="s">
        <v>13096</v>
      </c>
      <c r="G2326" t="s">
        <v>6956</v>
      </c>
      <c r="H2326" t="s">
        <v>5468</v>
      </c>
      <c r="I2326">
        <v>2022</v>
      </c>
      <c r="J2326" s="1">
        <v>44700</v>
      </c>
      <c r="M2326" t="s">
        <v>13097</v>
      </c>
    </row>
    <row r="2327" spans="1:13" hidden="1" x14ac:dyDescent="0.6">
      <c r="B2327">
        <v>1</v>
      </c>
      <c r="C2327">
        <v>34477928</v>
      </c>
      <c r="D2327" t="s">
        <v>13128</v>
      </c>
      <c r="E2327" t="s">
        <v>13129</v>
      </c>
      <c r="F2327" t="s">
        <v>13130</v>
      </c>
      <c r="G2327" t="s">
        <v>13131</v>
      </c>
      <c r="H2327" t="s">
        <v>1203</v>
      </c>
      <c r="I2327">
        <v>2022</v>
      </c>
      <c r="J2327" s="1">
        <v>44442</v>
      </c>
      <c r="M2327" t="s">
        <v>13132</v>
      </c>
    </row>
    <row r="2328" spans="1:13" hidden="1" x14ac:dyDescent="0.6">
      <c r="B2328">
        <v>2</v>
      </c>
      <c r="C2328">
        <v>33579689</v>
      </c>
      <c r="D2328" t="s">
        <v>13144</v>
      </c>
      <c r="E2328" t="s">
        <v>13145</v>
      </c>
      <c r="F2328" t="s">
        <v>13146</v>
      </c>
      <c r="G2328" t="s">
        <v>13147</v>
      </c>
      <c r="H2328" t="s">
        <v>171</v>
      </c>
      <c r="I2328">
        <v>2022</v>
      </c>
      <c r="J2328" s="1">
        <v>44240</v>
      </c>
      <c r="M2328" t="s">
        <v>13148</v>
      </c>
    </row>
    <row r="2329" spans="1:13" hidden="1" x14ac:dyDescent="0.6">
      <c r="B2329">
        <v>1</v>
      </c>
      <c r="C2329">
        <v>37030492</v>
      </c>
      <c r="D2329" t="s">
        <v>5297</v>
      </c>
      <c r="E2329" t="s">
        <v>5298</v>
      </c>
      <c r="F2329" t="s">
        <v>5299</v>
      </c>
      <c r="G2329" t="s">
        <v>5300</v>
      </c>
      <c r="H2329" t="s">
        <v>39</v>
      </c>
      <c r="I2329">
        <v>2023</v>
      </c>
      <c r="J2329" s="1">
        <v>45024</v>
      </c>
      <c r="M2329" t="s">
        <v>5301</v>
      </c>
    </row>
    <row r="2330" spans="1:13" hidden="1" x14ac:dyDescent="0.6">
      <c r="B2330">
        <v>1</v>
      </c>
      <c r="C2330">
        <v>36695799</v>
      </c>
      <c r="D2330" t="s">
        <v>5323</v>
      </c>
      <c r="E2330" t="s">
        <v>5324</v>
      </c>
      <c r="F2330" t="s">
        <v>5325</v>
      </c>
      <c r="G2330" t="s">
        <v>5326</v>
      </c>
      <c r="H2330" t="s">
        <v>310</v>
      </c>
      <c r="I2330">
        <v>2023</v>
      </c>
      <c r="J2330" s="1">
        <v>44951</v>
      </c>
      <c r="M2330" t="s">
        <v>5327</v>
      </c>
    </row>
    <row r="2331" spans="1:13" ht="18.75" hidden="1" x14ac:dyDescent="0.6">
      <c r="A2331" s="4"/>
      <c r="B2331">
        <v>2</v>
      </c>
      <c r="C2331">
        <v>37666251</v>
      </c>
      <c r="D2331" t="s">
        <v>5383</v>
      </c>
      <c r="E2331" t="s">
        <v>5384</v>
      </c>
      <c r="F2331" t="s">
        <v>5385</v>
      </c>
      <c r="G2331" t="s">
        <v>5386</v>
      </c>
      <c r="H2331" t="s">
        <v>137</v>
      </c>
      <c r="I2331">
        <v>2023</v>
      </c>
      <c r="J2331" s="1">
        <v>45173</v>
      </c>
      <c r="M2331" t="s">
        <v>5387</v>
      </c>
    </row>
    <row r="2332" spans="1:13" hidden="1" x14ac:dyDescent="0.6">
      <c r="B2332" t="s">
        <v>5278</v>
      </c>
      <c r="C2332">
        <v>36151313</v>
      </c>
      <c r="D2332" t="s">
        <v>5409</v>
      </c>
      <c r="E2332" t="s">
        <v>5410</v>
      </c>
      <c r="F2332" t="s">
        <v>5411</v>
      </c>
      <c r="G2332" t="s">
        <v>5412</v>
      </c>
      <c r="H2332" t="s">
        <v>615</v>
      </c>
      <c r="I2332">
        <v>2023</v>
      </c>
      <c r="J2332" s="1">
        <v>44827</v>
      </c>
      <c r="K2332" t="s">
        <v>5413</v>
      </c>
      <c r="M2332" t="s">
        <v>5414</v>
      </c>
    </row>
    <row r="2333" spans="1:13" x14ac:dyDescent="0.6">
      <c r="A2333" t="s">
        <v>5420</v>
      </c>
      <c r="B2333">
        <v>4</v>
      </c>
      <c r="C2333" s="2">
        <v>36216411</v>
      </c>
      <c r="D2333" t="s">
        <v>5421</v>
      </c>
      <c r="E2333" t="s">
        <v>5422</v>
      </c>
      <c r="F2333" t="s">
        <v>5423</v>
      </c>
      <c r="G2333" t="s">
        <v>5424</v>
      </c>
      <c r="H2333" t="s">
        <v>171</v>
      </c>
      <c r="I2333">
        <v>2023</v>
      </c>
      <c r="J2333" s="1">
        <v>44844</v>
      </c>
      <c r="K2333" t="s">
        <v>5425</v>
      </c>
      <c r="M2333" t="s">
        <v>5426</v>
      </c>
    </row>
    <row r="2334" spans="1:13" hidden="1" x14ac:dyDescent="0.6">
      <c r="B2334" t="s">
        <v>5278</v>
      </c>
      <c r="C2334">
        <v>36547967</v>
      </c>
      <c r="D2334" t="s">
        <v>5472</v>
      </c>
      <c r="E2334" t="s">
        <v>5473</v>
      </c>
      <c r="F2334" t="s">
        <v>5474</v>
      </c>
      <c r="G2334" t="s">
        <v>5475</v>
      </c>
      <c r="H2334" t="s">
        <v>5256</v>
      </c>
      <c r="I2334">
        <v>2023</v>
      </c>
      <c r="J2334" s="1">
        <v>44917</v>
      </c>
      <c r="K2334" t="s">
        <v>5476</v>
      </c>
      <c r="M2334" t="s">
        <v>5477</v>
      </c>
    </row>
    <row r="2335" spans="1:13" hidden="1" x14ac:dyDescent="0.6">
      <c r="B2335" t="s">
        <v>5278</v>
      </c>
      <c r="C2335">
        <v>35815775</v>
      </c>
      <c r="D2335" t="s">
        <v>5483</v>
      </c>
      <c r="E2335" t="s">
        <v>5484</v>
      </c>
      <c r="F2335" t="s">
        <v>5485</v>
      </c>
      <c r="G2335" t="s">
        <v>5486</v>
      </c>
      <c r="H2335" t="s">
        <v>155</v>
      </c>
      <c r="I2335">
        <v>2023</v>
      </c>
      <c r="J2335" s="1">
        <v>44753</v>
      </c>
      <c r="M2335" t="s">
        <v>5487</v>
      </c>
    </row>
    <row r="2336" spans="1:13" hidden="1" x14ac:dyDescent="0.6">
      <c r="A2336" t="s">
        <v>11342</v>
      </c>
      <c r="B2336" t="s">
        <v>13257</v>
      </c>
      <c r="C2336">
        <v>36771377</v>
      </c>
      <c r="D2336" t="s">
        <v>5610</v>
      </c>
      <c r="E2336" t="s">
        <v>5611</v>
      </c>
      <c r="F2336" t="s">
        <v>5612</v>
      </c>
      <c r="G2336" t="s">
        <v>5613</v>
      </c>
      <c r="H2336" t="s">
        <v>5539</v>
      </c>
      <c r="I2336">
        <v>2023</v>
      </c>
      <c r="J2336" s="1">
        <v>44968</v>
      </c>
      <c r="K2336" t="s">
        <v>5614</v>
      </c>
      <c r="M2336" t="s">
        <v>5615</v>
      </c>
    </row>
    <row r="2337" spans="1:13" hidden="1" x14ac:dyDescent="0.6">
      <c r="B2337">
        <v>1</v>
      </c>
      <c r="C2337">
        <v>36563964</v>
      </c>
      <c r="D2337" t="s">
        <v>5647</v>
      </c>
      <c r="E2337" t="s">
        <v>5648</v>
      </c>
      <c r="F2337" t="s">
        <v>5649</v>
      </c>
      <c r="G2337" t="s">
        <v>5650</v>
      </c>
      <c r="H2337" t="s">
        <v>5468</v>
      </c>
      <c r="I2337">
        <v>2023</v>
      </c>
      <c r="J2337" s="1">
        <v>44918</v>
      </c>
      <c r="M2337" t="s">
        <v>5651</v>
      </c>
    </row>
    <row r="2338" spans="1:13" hidden="1" x14ac:dyDescent="0.6">
      <c r="B2338">
        <v>1</v>
      </c>
      <c r="C2338">
        <v>35081852</v>
      </c>
      <c r="D2338" t="s">
        <v>5680</v>
      </c>
      <c r="E2338" t="s">
        <v>5681</v>
      </c>
      <c r="F2338" t="s">
        <v>5682</v>
      </c>
      <c r="G2338" t="s">
        <v>5683</v>
      </c>
      <c r="H2338" t="s">
        <v>155</v>
      </c>
      <c r="I2338">
        <v>2023</v>
      </c>
      <c r="J2338" s="1">
        <v>44588</v>
      </c>
      <c r="M2338" t="s">
        <v>5684</v>
      </c>
    </row>
    <row r="2339" spans="1:13" hidden="1" x14ac:dyDescent="0.6">
      <c r="B2339" t="s">
        <v>5278</v>
      </c>
      <c r="C2339">
        <v>37422928</v>
      </c>
      <c r="D2339" t="s">
        <v>5702</v>
      </c>
      <c r="E2339" t="s">
        <v>5703</v>
      </c>
      <c r="F2339" t="s">
        <v>5704</v>
      </c>
      <c r="G2339" t="s">
        <v>5705</v>
      </c>
      <c r="H2339" t="s">
        <v>5706</v>
      </c>
      <c r="I2339">
        <v>2023</v>
      </c>
      <c r="J2339" s="1">
        <v>45116</v>
      </c>
      <c r="M2339" t="s">
        <v>5707</v>
      </c>
    </row>
    <row r="2340" spans="1:13" hidden="1" x14ac:dyDescent="0.6">
      <c r="A2340" t="s">
        <v>13201</v>
      </c>
      <c r="B2340" t="s">
        <v>13797</v>
      </c>
      <c r="C2340">
        <v>37787236</v>
      </c>
      <c r="D2340" t="s">
        <v>5722</v>
      </c>
      <c r="E2340" t="s">
        <v>5723</v>
      </c>
      <c r="F2340" t="s">
        <v>5724</v>
      </c>
      <c r="G2340" t="s">
        <v>5725</v>
      </c>
      <c r="H2340" t="s">
        <v>800</v>
      </c>
      <c r="I2340">
        <v>2023</v>
      </c>
      <c r="J2340" s="1">
        <v>45202</v>
      </c>
      <c r="K2340" t="s">
        <v>5726</v>
      </c>
      <c r="M2340" t="s">
        <v>5727</v>
      </c>
    </row>
    <row r="2341" spans="1:13" hidden="1" x14ac:dyDescent="0.6">
      <c r="B2341">
        <v>1</v>
      </c>
      <c r="C2341">
        <v>37343623</v>
      </c>
      <c r="D2341" t="s">
        <v>5762</v>
      </c>
      <c r="E2341" t="s">
        <v>5763</v>
      </c>
      <c r="F2341" t="s">
        <v>5764</v>
      </c>
      <c r="G2341" t="s">
        <v>5765</v>
      </c>
      <c r="H2341" t="s">
        <v>5468</v>
      </c>
      <c r="I2341">
        <v>2023</v>
      </c>
      <c r="J2341" s="1">
        <v>45098</v>
      </c>
      <c r="M2341" t="s">
        <v>5766</v>
      </c>
    </row>
    <row r="2342" spans="1:13" hidden="1" x14ac:dyDescent="0.6">
      <c r="B2342" t="s">
        <v>5278</v>
      </c>
      <c r="C2342">
        <v>37856460</v>
      </c>
      <c r="D2342" t="s">
        <v>5814</v>
      </c>
      <c r="E2342" t="s">
        <v>5815</v>
      </c>
      <c r="F2342" t="s">
        <v>5816</v>
      </c>
      <c r="G2342" t="s">
        <v>5817</v>
      </c>
      <c r="H2342" t="s">
        <v>3828</v>
      </c>
      <c r="I2342">
        <v>2023</v>
      </c>
      <c r="J2342" s="1">
        <v>45218</v>
      </c>
      <c r="K2342" t="s">
        <v>5818</v>
      </c>
      <c r="M2342" t="s">
        <v>5819</v>
      </c>
    </row>
    <row r="2343" spans="1:13" hidden="1" x14ac:dyDescent="0.6">
      <c r="B2343" t="s">
        <v>5278</v>
      </c>
      <c r="C2343">
        <v>36826465</v>
      </c>
      <c r="D2343" t="s">
        <v>5837</v>
      </c>
      <c r="E2343" t="s">
        <v>5838</v>
      </c>
      <c r="F2343" t="s">
        <v>5839</v>
      </c>
      <c r="G2343" t="s">
        <v>5840</v>
      </c>
      <c r="H2343" t="s">
        <v>5841</v>
      </c>
      <c r="I2343">
        <v>2023</v>
      </c>
      <c r="J2343" s="1">
        <v>44981</v>
      </c>
      <c r="M2343" t="s">
        <v>5842</v>
      </c>
    </row>
    <row r="2344" spans="1:13" hidden="1" x14ac:dyDescent="0.6">
      <c r="A2344" t="s">
        <v>13281</v>
      </c>
      <c r="B2344" t="s">
        <v>13797</v>
      </c>
      <c r="C2344">
        <v>36931431</v>
      </c>
      <c r="D2344" t="s">
        <v>5850</v>
      </c>
      <c r="E2344" t="s">
        <v>5851</v>
      </c>
      <c r="F2344" t="s">
        <v>5852</v>
      </c>
      <c r="G2344" t="s">
        <v>5853</v>
      </c>
      <c r="H2344" t="s">
        <v>5854</v>
      </c>
      <c r="I2344">
        <v>2023</v>
      </c>
      <c r="J2344" s="1">
        <v>45002</v>
      </c>
      <c r="M2344" t="s">
        <v>5855</v>
      </c>
    </row>
    <row r="2345" spans="1:13" hidden="1" x14ac:dyDescent="0.6">
      <c r="A2345" t="s">
        <v>11342</v>
      </c>
      <c r="B2345" t="s">
        <v>13257</v>
      </c>
      <c r="C2345">
        <v>37926095</v>
      </c>
      <c r="D2345" t="s">
        <v>5890</v>
      </c>
      <c r="E2345" t="s">
        <v>5891</v>
      </c>
      <c r="F2345" t="s">
        <v>5892</v>
      </c>
      <c r="G2345" t="s">
        <v>5893</v>
      </c>
      <c r="H2345" t="s">
        <v>1535</v>
      </c>
      <c r="I2345">
        <v>2023</v>
      </c>
      <c r="J2345" s="1">
        <v>45235</v>
      </c>
      <c r="M2345" t="s">
        <v>5894</v>
      </c>
    </row>
    <row r="2346" spans="1:13" hidden="1" x14ac:dyDescent="0.6">
      <c r="B2346" t="s">
        <v>5962</v>
      </c>
      <c r="C2346">
        <v>37265519</v>
      </c>
      <c r="D2346" t="s">
        <v>5963</v>
      </c>
      <c r="E2346" t="s">
        <v>5964</v>
      </c>
      <c r="F2346" t="s">
        <v>5965</v>
      </c>
      <c r="G2346" t="s">
        <v>5966</v>
      </c>
      <c r="H2346" t="s">
        <v>5967</v>
      </c>
      <c r="I2346">
        <v>2023</v>
      </c>
      <c r="J2346" s="1">
        <v>45079</v>
      </c>
      <c r="K2346" t="s">
        <v>5968</v>
      </c>
      <c r="M2346" t="s">
        <v>5969</v>
      </c>
    </row>
    <row r="2347" spans="1:13" hidden="1" x14ac:dyDescent="0.6">
      <c r="A2347" t="s">
        <v>13273</v>
      </c>
      <c r="B2347" t="s">
        <v>13257</v>
      </c>
      <c r="C2347">
        <v>36763052</v>
      </c>
      <c r="D2347" t="s">
        <v>5997</v>
      </c>
      <c r="E2347" t="s">
        <v>5998</v>
      </c>
      <c r="F2347" t="s">
        <v>5999</v>
      </c>
      <c r="G2347" t="s">
        <v>5386</v>
      </c>
      <c r="H2347" t="s">
        <v>5915</v>
      </c>
      <c r="I2347">
        <v>2023</v>
      </c>
      <c r="J2347" s="1">
        <v>44967</v>
      </c>
      <c r="K2347" t="s">
        <v>6000</v>
      </c>
      <c r="M2347" t="s">
        <v>6001</v>
      </c>
    </row>
    <row r="2348" spans="1:13" hidden="1" x14ac:dyDescent="0.6">
      <c r="B2348">
        <v>2</v>
      </c>
      <c r="C2348">
        <v>38007475</v>
      </c>
      <c r="D2348" t="s">
        <v>6163</v>
      </c>
      <c r="E2348" t="s">
        <v>6164</v>
      </c>
      <c r="F2348" t="s">
        <v>6165</v>
      </c>
      <c r="G2348" t="s">
        <v>6166</v>
      </c>
      <c r="H2348" t="s">
        <v>1704</v>
      </c>
      <c r="I2348">
        <v>2023</v>
      </c>
      <c r="J2348" s="1">
        <v>45255</v>
      </c>
      <c r="K2348" t="s">
        <v>6167</v>
      </c>
      <c r="M2348" t="s">
        <v>6168</v>
      </c>
    </row>
    <row r="2349" spans="1:13" hidden="1" x14ac:dyDescent="0.6">
      <c r="B2349">
        <v>1</v>
      </c>
      <c r="C2349">
        <v>36208726</v>
      </c>
      <c r="D2349" t="s">
        <v>6169</v>
      </c>
      <c r="E2349" t="s">
        <v>6170</v>
      </c>
      <c r="F2349" t="s">
        <v>6171</v>
      </c>
      <c r="G2349" t="s">
        <v>6172</v>
      </c>
      <c r="H2349" t="s">
        <v>5468</v>
      </c>
      <c r="I2349">
        <v>2023</v>
      </c>
      <c r="J2349" s="1">
        <v>44842</v>
      </c>
      <c r="M2349" t="s">
        <v>6173</v>
      </c>
    </row>
    <row r="2350" spans="1:13" hidden="1" x14ac:dyDescent="0.6">
      <c r="B2350">
        <v>1</v>
      </c>
      <c r="C2350">
        <v>35115301</v>
      </c>
      <c r="D2350" t="s">
        <v>6174</v>
      </c>
      <c r="E2350" t="s">
        <v>6175</v>
      </c>
      <c r="F2350" t="s">
        <v>6176</v>
      </c>
      <c r="G2350" t="s">
        <v>6177</v>
      </c>
      <c r="H2350" t="s">
        <v>171</v>
      </c>
      <c r="I2350">
        <v>2023</v>
      </c>
      <c r="J2350" s="1">
        <v>44596</v>
      </c>
      <c r="M2350" t="s">
        <v>6178</v>
      </c>
    </row>
    <row r="2351" spans="1:13" hidden="1" x14ac:dyDescent="0.6">
      <c r="A2351" t="s">
        <v>13284</v>
      </c>
      <c r="B2351" t="s">
        <v>5278</v>
      </c>
      <c r="C2351">
        <v>36717001</v>
      </c>
      <c r="D2351" t="s">
        <v>6179</v>
      </c>
      <c r="E2351" t="s">
        <v>6180</v>
      </c>
      <c r="F2351" t="s">
        <v>6181</v>
      </c>
      <c r="G2351" t="s">
        <v>6182</v>
      </c>
      <c r="H2351" t="s">
        <v>77</v>
      </c>
      <c r="I2351">
        <v>2023</v>
      </c>
      <c r="J2351" s="1">
        <v>44956</v>
      </c>
      <c r="M2351" t="s">
        <v>6183</v>
      </c>
    </row>
    <row r="2352" spans="1:13" hidden="1" x14ac:dyDescent="0.6">
      <c r="A2352" t="s">
        <v>5849</v>
      </c>
      <c r="B2352" t="s">
        <v>5278</v>
      </c>
      <c r="C2352">
        <v>36604459</v>
      </c>
      <c r="D2352" t="s">
        <v>6256</v>
      </c>
      <c r="E2352" t="s">
        <v>6257</v>
      </c>
      <c r="F2352" t="s">
        <v>6258</v>
      </c>
      <c r="G2352" t="s">
        <v>6259</v>
      </c>
      <c r="H2352" t="s">
        <v>5359</v>
      </c>
      <c r="I2352">
        <v>2023</v>
      </c>
      <c r="J2352" s="1">
        <v>44931</v>
      </c>
      <c r="K2352" t="s">
        <v>6260</v>
      </c>
      <c r="M2352" t="s">
        <v>6261</v>
      </c>
    </row>
    <row r="2353" spans="1:13" hidden="1" x14ac:dyDescent="0.6">
      <c r="B2353" t="s">
        <v>5272</v>
      </c>
      <c r="C2353">
        <v>36595278</v>
      </c>
      <c r="D2353" t="s">
        <v>6262</v>
      </c>
      <c r="E2353" t="s">
        <v>6263</v>
      </c>
      <c r="F2353" t="s">
        <v>6264</v>
      </c>
      <c r="G2353" t="s">
        <v>6265</v>
      </c>
      <c r="H2353" t="s">
        <v>5915</v>
      </c>
      <c r="I2353">
        <v>2023</v>
      </c>
      <c r="J2353" s="1">
        <v>44929</v>
      </c>
      <c r="K2353" t="s">
        <v>6266</v>
      </c>
      <c r="M2353" t="s">
        <v>6267</v>
      </c>
    </row>
    <row r="2354" spans="1:13" hidden="1" x14ac:dyDescent="0.6">
      <c r="B2354">
        <v>1</v>
      </c>
      <c r="C2354">
        <v>36127504</v>
      </c>
      <c r="D2354" t="s">
        <v>6274</v>
      </c>
      <c r="E2354" t="s">
        <v>6275</v>
      </c>
      <c r="F2354" t="s">
        <v>6276</v>
      </c>
      <c r="G2354" t="s">
        <v>6277</v>
      </c>
      <c r="H2354" t="s">
        <v>2185</v>
      </c>
      <c r="I2354">
        <v>2023</v>
      </c>
      <c r="J2354" s="1">
        <v>44824</v>
      </c>
      <c r="K2354" t="s">
        <v>6278</v>
      </c>
      <c r="M2354" t="s">
        <v>6279</v>
      </c>
    </row>
    <row r="2355" spans="1:13" hidden="1" x14ac:dyDescent="0.6">
      <c r="B2355">
        <v>2</v>
      </c>
      <c r="C2355">
        <v>36344262</v>
      </c>
      <c r="D2355" t="s">
        <v>6412</v>
      </c>
      <c r="E2355" t="s">
        <v>6413</v>
      </c>
      <c r="F2355" t="s">
        <v>6414</v>
      </c>
      <c r="G2355" t="s">
        <v>5514</v>
      </c>
      <c r="H2355" t="s">
        <v>171</v>
      </c>
      <c r="I2355">
        <v>2023</v>
      </c>
      <c r="J2355" s="1">
        <v>44872</v>
      </c>
      <c r="M2355" t="s">
        <v>6415</v>
      </c>
    </row>
    <row r="2356" spans="1:13" hidden="1" x14ac:dyDescent="0.6">
      <c r="B2356" t="s">
        <v>5272</v>
      </c>
      <c r="C2356">
        <v>36879074</v>
      </c>
      <c r="D2356" t="s">
        <v>6561</v>
      </c>
      <c r="E2356" t="s">
        <v>6562</v>
      </c>
      <c r="F2356" t="s">
        <v>6563</v>
      </c>
      <c r="G2356" t="s">
        <v>6564</v>
      </c>
      <c r="H2356" t="s">
        <v>1105</v>
      </c>
      <c r="I2356">
        <v>2023</v>
      </c>
      <c r="J2356" s="1">
        <v>44991</v>
      </c>
      <c r="M2356" t="s">
        <v>6565</v>
      </c>
    </row>
    <row r="2357" spans="1:13" hidden="1" x14ac:dyDescent="0.6">
      <c r="B2357" t="s">
        <v>5291</v>
      </c>
      <c r="C2357">
        <v>38155129</v>
      </c>
      <c r="D2357" t="s">
        <v>6583</v>
      </c>
      <c r="E2357" t="s">
        <v>6584</v>
      </c>
      <c r="F2357" t="s">
        <v>6585</v>
      </c>
      <c r="G2357" t="s">
        <v>6586</v>
      </c>
      <c r="H2357" t="s">
        <v>6587</v>
      </c>
      <c r="I2357">
        <v>2023</v>
      </c>
      <c r="J2357" s="1">
        <v>45288</v>
      </c>
      <c r="M2357" t="s">
        <v>6588</v>
      </c>
    </row>
    <row r="2358" spans="1:13" hidden="1" x14ac:dyDescent="0.6">
      <c r="B2358">
        <v>1</v>
      </c>
      <c r="C2358">
        <v>37721739</v>
      </c>
      <c r="D2358" t="s">
        <v>6755</v>
      </c>
      <c r="E2358" t="s">
        <v>6756</v>
      </c>
      <c r="F2358" t="s">
        <v>6757</v>
      </c>
      <c r="G2358" t="s">
        <v>6758</v>
      </c>
      <c r="H2358" t="s">
        <v>228</v>
      </c>
      <c r="I2358">
        <v>2023</v>
      </c>
      <c r="J2358" s="1">
        <v>45187</v>
      </c>
      <c r="K2358" t="s">
        <v>6759</v>
      </c>
      <c r="M2358" t="s">
        <v>6760</v>
      </c>
    </row>
    <row r="2359" spans="1:13" hidden="1" x14ac:dyDescent="0.6">
      <c r="A2359" t="s">
        <v>6882</v>
      </c>
      <c r="B2359" t="s">
        <v>13797</v>
      </c>
      <c r="C2359">
        <v>36631073</v>
      </c>
      <c r="D2359" t="s">
        <v>6883</v>
      </c>
      <c r="E2359" t="s">
        <v>6884</v>
      </c>
      <c r="F2359" t="s">
        <v>6885</v>
      </c>
      <c r="G2359" t="s">
        <v>6886</v>
      </c>
      <c r="H2359" t="s">
        <v>6887</v>
      </c>
      <c r="I2359">
        <v>2023</v>
      </c>
      <c r="J2359" s="1">
        <v>44937</v>
      </c>
      <c r="K2359" t="s">
        <v>6888</v>
      </c>
      <c r="M2359" t="s">
        <v>6889</v>
      </c>
    </row>
    <row r="2360" spans="1:13" hidden="1" x14ac:dyDescent="0.6">
      <c r="B2360">
        <v>1</v>
      </c>
      <c r="C2360">
        <v>37437830</v>
      </c>
      <c r="D2360" t="s">
        <v>6979</v>
      </c>
      <c r="E2360" t="s">
        <v>6980</v>
      </c>
      <c r="F2360" t="s">
        <v>6981</v>
      </c>
      <c r="G2360" t="s">
        <v>130</v>
      </c>
      <c r="H2360" t="s">
        <v>39</v>
      </c>
      <c r="I2360">
        <v>2023</v>
      </c>
      <c r="J2360" s="1">
        <v>45119</v>
      </c>
      <c r="M2360" t="s">
        <v>6982</v>
      </c>
    </row>
    <row r="2361" spans="1:13" hidden="1" x14ac:dyDescent="0.6">
      <c r="B2361">
        <v>1</v>
      </c>
      <c r="C2361">
        <v>37875865</v>
      </c>
      <c r="D2361" t="s">
        <v>7069</v>
      </c>
      <c r="E2361" t="s">
        <v>7070</v>
      </c>
      <c r="F2361" t="s">
        <v>7071</v>
      </c>
      <c r="G2361" t="s">
        <v>7072</v>
      </c>
      <c r="H2361" t="s">
        <v>1704</v>
      </c>
      <c r="I2361">
        <v>2023</v>
      </c>
      <c r="J2361" s="1">
        <v>45223</v>
      </c>
      <c r="K2361" t="s">
        <v>7073</v>
      </c>
      <c r="M2361" t="s">
        <v>7074</v>
      </c>
    </row>
    <row r="2362" spans="1:13" hidden="1" x14ac:dyDescent="0.6">
      <c r="B2362">
        <v>1</v>
      </c>
      <c r="C2362">
        <v>36657167</v>
      </c>
      <c r="D2362" t="s">
        <v>7087</v>
      </c>
      <c r="E2362" t="s">
        <v>7088</v>
      </c>
      <c r="F2362" t="s">
        <v>7089</v>
      </c>
      <c r="G2362" t="s">
        <v>7090</v>
      </c>
      <c r="H2362" t="s">
        <v>310</v>
      </c>
      <c r="I2362">
        <v>2023</v>
      </c>
      <c r="J2362" s="1">
        <v>44945</v>
      </c>
      <c r="M2362" t="s">
        <v>7091</v>
      </c>
    </row>
    <row r="2363" spans="1:13" hidden="1" x14ac:dyDescent="0.6">
      <c r="B2363" t="s">
        <v>5962</v>
      </c>
      <c r="C2363">
        <v>36935183</v>
      </c>
      <c r="D2363" t="s">
        <v>7175</v>
      </c>
      <c r="E2363" t="s">
        <v>7176</v>
      </c>
      <c r="F2363" t="s">
        <v>7177</v>
      </c>
      <c r="G2363" t="s">
        <v>6987</v>
      </c>
      <c r="H2363" t="s">
        <v>7178</v>
      </c>
      <c r="I2363">
        <v>2023</v>
      </c>
      <c r="J2363" s="1">
        <v>45004</v>
      </c>
      <c r="K2363" t="s">
        <v>7179</v>
      </c>
      <c r="M2363" t="s">
        <v>7180</v>
      </c>
    </row>
    <row r="2364" spans="1:13" hidden="1" x14ac:dyDescent="0.6">
      <c r="A2364" t="s">
        <v>13206</v>
      </c>
      <c r="B2364" t="s">
        <v>13797</v>
      </c>
      <c r="C2364">
        <v>37495083</v>
      </c>
      <c r="D2364" t="s">
        <v>7450</v>
      </c>
      <c r="E2364" t="s">
        <v>7451</v>
      </c>
      <c r="F2364" t="s">
        <v>7452</v>
      </c>
      <c r="G2364" t="s">
        <v>7453</v>
      </c>
      <c r="H2364" t="s">
        <v>77</v>
      </c>
      <c r="I2364">
        <v>2023</v>
      </c>
      <c r="J2364" s="1">
        <v>45133</v>
      </c>
      <c r="M2364" t="s">
        <v>7454</v>
      </c>
    </row>
    <row r="2365" spans="1:13" hidden="1" x14ac:dyDescent="0.6">
      <c r="B2365">
        <v>1</v>
      </c>
      <c r="C2365">
        <v>37427513</v>
      </c>
      <c r="D2365" t="s">
        <v>7455</v>
      </c>
      <c r="E2365" t="s">
        <v>7456</v>
      </c>
      <c r="F2365" t="s">
        <v>7457</v>
      </c>
      <c r="G2365" t="s">
        <v>7458</v>
      </c>
      <c r="H2365" t="s">
        <v>7459</v>
      </c>
      <c r="I2365">
        <v>2023</v>
      </c>
      <c r="J2365" s="1">
        <v>45117</v>
      </c>
      <c r="M2365" t="s">
        <v>7460</v>
      </c>
    </row>
    <row r="2366" spans="1:13" hidden="1" x14ac:dyDescent="0.6">
      <c r="B2366">
        <v>1</v>
      </c>
      <c r="C2366">
        <v>37248127</v>
      </c>
      <c r="D2366" t="s">
        <v>7769</v>
      </c>
      <c r="E2366" t="s">
        <v>7770</v>
      </c>
      <c r="F2366" t="s">
        <v>7771</v>
      </c>
      <c r="G2366" t="s">
        <v>7772</v>
      </c>
      <c r="H2366" t="s">
        <v>1677</v>
      </c>
      <c r="I2366">
        <v>2023</v>
      </c>
      <c r="J2366" s="1">
        <v>45075</v>
      </c>
      <c r="M2366" t="s">
        <v>7773</v>
      </c>
    </row>
    <row r="2367" spans="1:13" hidden="1" x14ac:dyDescent="0.6">
      <c r="B2367">
        <v>1</v>
      </c>
      <c r="C2367">
        <v>37787244</v>
      </c>
      <c r="D2367" t="s">
        <v>7901</v>
      </c>
      <c r="E2367" t="s">
        <v>7902</v>
      </c>
      <c r="F2367" t="s">
        <v>7903</v>
      </c>
      <c r="G2367" t="s">
        <v>7904</v>
      </c>
      <c r="H2367" t="s">
        <v>800</v>
      </c>
      <c r="I2367">
        <v>2023</v>
      </c>
      <c r="J2367" s="1">
        <v>45202</v>
      </c>
      <c r="K2367" t="s">
        <v>7905</v>
      </c>
      <c r="M2367" t="s">
        <v>7906</v>
      </c>
    </row>
    <row r="2368" spans="1:13" hidden="1" x14ac:dyDescent="0.6">
      <c r="B2368">
        <v>1</v>
      </c>
      <c r="C2368">
        <v>36882530</v>
      </c>
      <c r="D2368" t="s">
        <v>7969</v>
      </c>
      <c r="E2368" t="s">
        <v>7970</v>
      </c>
      <c r="F2368" t="s">
        <v>7971</v>
      </c>
      <c r="G2368" t="s">
        <v>7972</v>
      </c>
      <c r="H2368" t="s">
        <v>615</v>
      </c>
      <c r="I2368">
        <v>2023</v>
      </c>
      <c r="J2368" s="1">
        <v>44992</v>
      </c>
      <c r="K2368" t="s">
        <v>7973</v>
      </c>
      <c r="M2368" t="s">
        <v>7974</v>
      </c>
    </row>
    <row r="2369" spans="1:13" hidden="1" x14ac:dyDescent="0.6">
      <c r="B2369" t="s">
        <v>5278</v>
      </c>
      <c r="C2369">
        <v>37682568</v>
      </c>
      <c r="D2369" t="s">
        <v>7986</v>
      </c>
      <c r="E2369" t="s">
        <v>7987</v>
      </c>
      <c r="F2369" t="s">
        <v>7988</v>
      </c>
      <c r="G2369" t="s">
        <v>7989</v>
      </c>
      <c r="H2369" t="s">
        <v>228</v>
      </c>
      <c r="I2369">
        <v>2023</v>
      </c>
      <c r="J2369" s="1">
        <v>45177</v>
      </c>
      <c r="K2369" t="s">
        <v>7990</v>
      </c>
      <c r="M2369" t="s">
        <v>7991</v>
      </c>
    </row>
    <row r="2370" spans="1:13" x14ac:dyDescent="0.6">
      <c r="A2370" t="s">
        <v>13207</v>
      </c>
      <c r="B2370">
        <v>4</v>
      </c>
      <c r="C2370" s="2">
        <v>37306515</v>
      </c>
      <c r="D2370" t="s">
        <v>8005</v>
      </c>
      <c r="E2370" t="s">
        <v>8006</v>
      </c>
      <c r="F2370" t="s">
        <v>8007</v>
      </c>
      <c r="G2370" t="s">
        <v>8008</v>
      </c>
      <c r="H2370" t="s">
        <v>8009</v>
      </c>
      <c r="I2370">
        <v>2023</v>
      </c>
      <c r="J2370" s="1">
        <v>45089</v>
      </c>
      <c r="K2370" t="s">
        <v>8010</v>
      </c>
      <c r="M2370" t="s">
        <v>8011</v>
      </c>
    </row>
    <row r="2371" spans="1:13" hidden="1" x14ac:dyDescent="0.6">
      <c r="B2371">
        <v>1</v>
      </c>
      <c r="C2371">
        <v>37095443</v>
      </c>
      <c r="D2371" t="s">
        <v>8022</v>
      </c>
      <c r="E2371" t="s">
        <v>8023</v>
      </c>
      <c r="F2371" t="s">
        <v>8024</v>
      </c>
      <c r="G2371" t="s">
        <v>8025</v>
      </c>
      <c r="H2371" t="s">
        <v>1704</v>
      </c>
      <c r="I2371">
        <v>2023</v>
      </c>
      <c r="J2371" s="1">
        <v>45040</v>
      </c>
      <c r="K2371" t="s">
        <v>8026</v>
      </c>
      <c r="M2371" t="s">
        <v>8027</v>
      </c>
    </row>
    <row r="2372" spans="1:13" hidden="1" x14ac:dyDescent="0.6">
      <c r="B2372">
        <v>1</v>
      </c>
      <c r="C2372">
        <v>35940477</v>
      </c>
      <c r="D2372" t="s">
        <v>8074</v>
      </c>
      <c r="E2372" t="s">
        <v>8075</v>
      </c>
      <c r="F2372" t="s">
        <v>8076</v>
      </c>
      <c r="G2372" t="s">
        <v>5475</v>
      </c>
      <c r="H2372" t="s">
        <v>5468</v>
      </c>
      <c r="I2372">
        <v>2023</v>
      </c>
      <c r="J2372" s="1">
        <v>44781</v>
      </c>
      <c r="K2372" t="s">
        <v>8077</v>
      </c>
      <c r="L2372" t="s">
        <v>8078</v>
      </c>
      <c r="M2372" t="s">
        <v>8079</v>
      </c>
    </row>
    <row r="2373" spans="1:13" hidden="1" x14ac:dyDescent="0.6">
      <c r="B2373">
        <v>1</v>
      </c>
      <c r="C2373">
        <v>38064251</v>
      </c>
      <c r="D2373" t="s">
        <v>8134</v>
      </c>
      <c r="E2373" t="s">
        <v>8135</v>
      </c>
      <c r="F2373" t="s">
        <v>8136</v>
      </c>
      <c r="G2373" t="s">
        <v>8137</v>
      </c>
      <c r="H2373" t="s">
        <v>8138</v>
      </c>
      <c r="I2373">
        <v>2023</v>
      </c>
      <c r="J2373" s="1">
        <v>45268</v>
      </c>
      <c r="K2373" t="s">
        <v>8139</v>
      </c>
      <c r="M2373" t="s">
        <v>8140</v>
      </c>
    </row>
    <row r="2374" spans="1:13" hidden="1" x14ac:dyDescent="0.6">
      <c r="B2374">
        <v>1</v>
      </c>
      <c r="C2374">
        <v>38117599</v>
      </c>
      <c r="D2374" t="s">
        <v>8141</v>
      </c>
      <c r="E2374" t="s">
        <v>8142</v>
      </c>
      <c r="F2374" t="s">
        <v>8143</v>
      </c>
      <c r="G2374" t="s">
        <v>6115</v>
      </c>
      <c r="H2374" t="s">
        <v>5407</v>
      </c>
      <c r="I2374">
        <v>2023</v>
      </c>
      <c r="J2374" s="1">
        <v>45280</v>
      </c>
      <c r="M2374" t="s">
        <v>8144</v>
      </c>
    </row>
    <row r="2375" spans="1:13" hidden="1" x14ac:dyDescent="0.6">
      <c r="B2375">
        <v>1</v>
      </c>
      <c r="C2375">
        <v>37086857</v>
      </c>
      <c r="D2375" t="s">
        <v>8236</v>
      </c>
      <c r="E2375" t="s">
        <v>8237</v>
      </c>
      <c r="F2375" t="s">
        <v>8238</v>
      </c>
      <c r="G2375" t="s">
        <v>8239</v>
      </c>
      <c r="H2375" t="s">
        <v>77</v>
      </c>
      <c r="I2375">
        <v>2023</v>
      </c>
      <c r="J2375" s="1">
        <v>45038</v>
      </c>
      <c r="M2375" t="s">
        <v>8240</v>
      </c>
    </row>
    <row r="2376" spans="1:13" hidden="1" x14ac:dyDescent="0.6">
      <c r="B2376">
        <v>1</v>
      </c>
      <c r="C2376">
        <v>37295608</v>
      </c>
      <c r="D2376" t="s">
        <v>8262</v>
      </c>
      <c r="E2376" t="s">
        <v>8263</v>
      </c>
      <c r="F2376" t="s">
        <v>8264</v>
      </c>
      <c r="G2376" t="s">
        <v>8265</v>
      </c>
      <c r="H2376" t="s">
        <v>5468</v>
      </c>
      <c r="I2376">
        <v>2023</v>
      </c>
      <c r="J2376" s="1">
        <v>45086</v>
      </c>
      <c r="M2376" t="s">
        <v>8266</v>
      </c>
    </row>
    <row r="2377" spans="1:13" hidden="1" x14ac:dyDescent="0.6">
      <c r="B2377">
        <v>1</v>
      </c>
      <c r="C2377">
        <v>37086257</v>
      </c>
      <c r="D2377" t="s">
        <v>8423</v>
      </c>
      <c r="E2377" t="s">
        <v>8424</v>
      </c>
      <c r="F2377" t="s">
        <v>8425</v>
      </c>
      <c r="G2377" t="s">
        <v>8426</v>
      </c>
      <c r="H2377" t="s">
        <v>5468</v>
      </c>
      <c r="I2377">
        <v>2023</v>
      </c>
      <c r="J2377" s="1">
        <v>45038</v>
      </c>
      <c r="M2377" t="s">
        <v>8427</v>
      </c>
    </row>
    <row r="2378" spans="1:13" hidden="1" x14ac:dyDescent="0.6">
      <c r="B2378">
        <v>1</v>
      </c>
      <c r="C2378">
        <v>37432847</v>
      </c>
      <c r="D2378" t="s">
        <v>8428</v>
      </c>
      <c r="E2378" t="s">
        <v>8429</v>
      </c>
      <c r="F2378" t="s">
        <v>8430</v>
      </c>
      <c r="G2378" t="s">
        <v>6182</v>
      </c>
      <c r="H2378" t="s">
        <v>228</v>
      </c>
      <c r="I2378">
        <v>2023</v>
      </c>
      <c r="J2378" s="1">
        <v>45118</v>
      </c>
      <c r="K2378" t="s">
        <v>8431</v>
      </c>
      <c r="M2378" t="s">
        <v>8432</v>
      </c>
    </row>
    <row r="2379" spans="1:13" hidden="1" x14ac:dyDescent="0.6">
      <c r="B2379">
        <v>1</v>
      </c>
      <c r="C2379">
        <v>36925449</v>
      </c>
      <c r="D2379" t="s">
        <v>8485</v>
      </c>
      <c r="E2379" t="s">
        <v>8486</v>
      </c>
      <c r="F2379" t="s">
        <v>8487</v>
      </c>
      <c r="G2379" t="s">
        <v>8488</v>
      </c>
      <c r="H2379" t="s">
        <v>1677</v>
      </c>
      <c r="I2379">
        <v>2023</v>
      </c>
      <c r="J2379" s="1">
        <v>45001</v>
      </c>
      <c r="M2379" t="s">
        <v>8489</v>
      </c>
    </row>
    <row r="2380" spans="1:13" hidden="1" x14ac:dyDescent="0.6">
      <c r="B2380">
        <v>1</v>
      </c>
      <c r="C2380">
        <v>36736896</v>
      </c>
      <c r="D2380" t="s">
        <v>8551</v>
      </c>
      <c r="E2380" t="s">
        <v>8552</v>
      </c>
      <c r="F2380" t="s">
        <v>8553</v>
      </c>
      <c r="G2380" t="s">
        <v>8554</v>
      </c>
      <c r="H2380" t="s">
        <v>5468</v>
      </c>
      <c r="I2380">
        <v>2023</v>
      </c>
      <c r="J2380" s="1">
        <v>44960</v>
      </c>
      <c r="M2380" t="s">
        <v>8555</v>
      </c>
    </row>
    <row r="2381" spans="1:13" hidden="1" x14ac:dyDescent="0.6">
      <c r="B2381">
        <v>1</v>
      </c>
      <c r="C2381">
        <v>36321248</v>
      </c>
      <c r="D2381" t="s">
        <v>8578</v>
      </c>
      <c r="E2381" t="s">
        <v>8579</v>
      </c>
      <c r="F2381" t="s">
        <v>8580</v>
      </c>
      <c r="G2381" t="s">
        <v>8581</v>
      </c>
      <c r="H2381" t="s">
        <v>386</v>
      </c>
      <c r="I2381">
        <v>2023</v>
      </c>
      <c r="J2381" s="1">
        <v>44867</v>
      </c>
      <c r="M2381" t="s">
        <v>8582</v>
      </c>
    </row>
    <row r="2382" spans="1:13" hidden="1" x14ac:dyDescent="0.6">
      <c r="B2382">
        <v>1</v>
      </c>
      <c r="C2382">
        <v>37420309</v>
      </c>
      <c r="D2382" t="s">
        <v>8587</v>
      </c>
      <c r="E2382" t="s">
        <v>8588</v>
      </c>
      <c r="F2382" t="s">
        <v>8589</v>
      </c>
      <c r="G2382" t="s">
        <v>8590</v>
      </c>
      <c r="H2382" t="s">
        <v>1704</v>
      </c>
      <c r="I2382">
        <v>2023</v>
      </c>
      <c r="J2382" s="1">
        <v>45114</v>
      </c>
      <c r="K2382" t="s">
        <v>8591</v>
      </c>
      <c r="M2382" t="s">
        <v>8592</v>
      </c>
    </row>
    <row r="2383" spans="1:13" hidden="1" x14ac:dyDescent="0.6">
      <c r="B2383">
        <v>1</v>
      </c>
      <c r="C2383">
        <v>37477933</v>
      </c>
      <c r="D2383" t="s">
        <v>8740</v>
      </c>
      <c r="E2383" t="s">
        <v>8741</v>
      </c>
      <c r="F2383" t="s">
        <v>8742</v>
      </c>
      <c r="G2383" t="s">
        <v>8743</v>
      </c>
      <c r="H2383" t="s">
        <v>5915</v>
      </c>
      <c r="I2383">
        <v>2023</v>
      </c>
      <c r="J2383" s="1">
        <v>45128</v>
      </c>
      <c r="K2383" t="s">
        <v>8744</v>
      </c>
      <c r="M2383" t="s">
        <v>8745</v>
      </c>
    </row>
    <row r="2384" spans="1:13" hidden="1" x14ac:dyDescent="0.6">
      <c r="B2384">
        <v>1</v>
      </c>
      <c r="C2384">
        <v>37302656</v>
      </c>
      <c r="D2384" t="s">
        <v>8751</v>
      </c>
      <c r="E2384" t="s">
        <v>8752</v>
      </c>
      <c r="F2384" t="s">
        <v>8753</v>
      </c>
      <c r="G2384" t="s">
        <v>8754</v>
      </c>
      <c r="H2384" t="s">
        <v>5468</v>
      </c>
      <c r="I2384">
        <v>2023</v>
      </c>
      <c r="J2384" s="1">
        <v>45088</v>
      </c>
      <c r="M2384" t="s">
        <v>8755</v>
      </c>
    </row>
    <row r="2385" spans="1:13" hidden="1" x14ac:dyDescent="0.6">
      <c r="B2385">
        <v>2</v>
      </c>
      <c r="C2385">
        <v>37680141</v>
      </c>
      <c r="D2385" t="s">
        <v>8761</v>
      </c>
      <c r="E2385" t="s">
        <v>8762</v>
      </c>
      <c r="F2385" t="s">
        <v>8763</v>
      </c>
      <c r="G2385" t="s">
        <v>8764</v>
      </c>
      <c r="H2385" t="s">
        <v>83</v>
      </c>
      <c r="I2385">
        <v>2023</v>
      </c>
      <c r="J2385" s="1">
        <v>45177</v>
      </c>
      <c r="M2385" t="s">
        <v>8765</v>
      </c>
    </row>
    <row r="2386" spans="1:13" hidden="1" x14ac:dyDescent="0.6">
      <c r="B2386">
        <v>1</v>
      </c>
      <c r="C2386">
        <v>36259092</v>
      </c>
      <c r="D2386" t="s">
        <v>8851</v>
      </c>
      <c r="E2386" t="s">
        <v>8852</v>
      </c>
      <c r="F2386" t="s">
        <v>8853</v>
      </c>
      <c r="G2386" t="s">
        <v>8854</v>
      </c>
      <c r="H2386" t="s">
        <v>83</v>
      </c>
      <c r="I2386">
        <v>2023</v>
      </c>
      <c r="J2386" s="1">
        <v>44853</v>
      </c>
      <c r="M2386" t="s">
        <v>8855</v>
      </c>
    </row>
    <row r="2387" spans="1:13" hidden="1" x14ac:dyDescent="0.6">
      <c r="B2387">
        <v>1</v>
      </c>
      <c r="C2387">
        <v>37391547</v>
      </c>
      <c r="D2387" t="s">
        <v>8862</v>
      </c>
      <c r="E2387" t="s">
        <v>8863</v>
      </c>
      <c r="F2387" t="s">
        <v>8864</v>
      </c>
      <c r="G2387" t="s">
        <v>8865</v>
      </c>
      <c r="H2387" t="s">
        <v>5359</v>
      </c>
      <c r="I2387">
        <v>2023</v>
      </c>
      <c r="J2387" s="1">
        <v>45107</v>
      </c>
      <c r="K2387" t="s">
        <v>8866</v>
      </c>
      <c r="M2387" t="s">
        <v>8867</v>
      </c>
    </row>
    <row r="2388" spans="1:13" hidden="1" x14ac:dyDescent="0.6">
      <c r="B2388">
        <v>1</v>
      </c>
      <c r="C2388">
        <v>37684383</v>
      </c>
      <c r="D2388" t="s">
        <v>8868</v>
      </c>
      <c r="E2388" t="s">
        <v>8869</v>
      </c>
      <c r="F2388" t="s">
        <v>8870</v>
      </c>
      <c r="G2388" t="s">
        <v>8871</v>
      </c>
      <c r="H2388" t="s">
        <v>5359</v>
      </c>
      <c r="I2388">
        <v>2023</v>
      </c>
      <c r="J2388" s="1">
        <v>45177</v>
      </c>
      <c r="K2388" t="s">
        <v>8872</v>
      </c>
      <c r="M2388" t="s">
        <v>8873</v>
      </c>
    </row>
    <row r="2389" spans="1:13" hidden="1" x14ac:dyDescent="0.6">
      <c r="A2389" t="s">
        <v>8972</v>
      </c>
      <c r="B2389" t="s">
        <v>5278</v>
      </c>
      <c r="C2389">
        <v>37119082</v>
      </c>
      <c r="D2389" t="s">
        <v>8973</v>
      </c>
      <c r="E2389" t="s">
        <v>8974</v>
      </c>
      <c r="F2389" t="s">
        <v>8975</v>
      </c>
      <c r="G2389" t="s">
        <v>6259</v>
      </c>
      <c r="H2389" t="s">
        <v>8976</v>
      </c>
      <c r="I2389">
        <v>2023</v>
      </c>
      <c r="J2389" s="1">
        <v>45045</v>
      </c>
      <c r="K2389" t="s">
        <v>8977</v>
      </c>
      <c r="M2389" t="s">
        <v>8978</v>
      </c>
    </row>
    <row r="2390" spans="1:13" hidden="1" x14ac:dyDescent="0.6">
      <c r="B2390" t="s">
        <v>5278</v>
      </c>
      <c r="C2390">
        <v>35778605</v>
      </c>
      <c r="D2390" t="s">
        <v>9003</v>
      </c>
      <c r="E2390" t="s">
        <v>9004</v>
      </c>
      <c r="F2390" t="s">
        <v>9005</v>
      </c>
      <c r="G2390" t="s">
        <v>5486</v>
      </c>
      <c r="H2390" t="s">
        <v>615</v>
      </c>
      <c r="I2390">
        <v>2023</v>
      </c>
      <c r="J2390" s="1">
        <v>44743</v>
      </c>
      <c r="K2390" t="s">
        <v>9006</v>
      </c>
      <c r="M2390" t="s">
        <v>9007</v>
      </c>
    </row>
    <row r="2391" spans="1:13" hidden="1" x14ac:dyDescent="0.6">
      <c r="B2391">
        <v>1</v>
      </c>
      <c r="C2391">
        <v>37162702</v>
      </c>
      <c r="D2391" t="s">
        <v>9014</v>
      </c>
      <c r="E2391" t="s">
        <v>9015</v>
      </c>
      <c r="F2391" t="s">
        <v>9016</v>
      </c>
      <c r="G2391" t="s">
        <v>9017</v>
      </c>
      <c r="H2391" t="s">
        <v>2185</v>
      </c>
      <c r="I2391">
        <v>2023</v>
      </c>
      <c r="J2391" s="1">
        <v>45056</v>
      </c>
      <c r="M2391" t="s">
        <v>9018</v>
      </c>
    </row>
    <row r="2392" spans="1:13" hidden="1" x14ac:dyDescent="0.6">
      <c r="A2392" t="s">
        <v>5062</v>
      </c>
      <c r="B2392" t="s">
        <v>13257</v>
      </c>
      <c r="C2392">
        <v>37865012</v>
      </c>
      <c r="D2392" t="s">
        <v>9154</v>
      </c>
      <c r="E2392" t="s">
        <v>9155</v>
      </c>
      <c r="F2392" t="s">
        <v>9156</v>
      </c>
      <c r="G2392" t="s">
        <v>9077</v>
      </c>
      <c r="H2392" t="s">
        <v>8148</v>
      </c>
      <c r="I2392">
        <v>2023</v>
      </c>
      <c r="J2392" s="1">
        <v>45220</v>
      </c>
      <c r="M2392" t="s">
        <v>9157</v>
      </c>
    </row>
    <row r="2393" spans="1:13" hidden="1" x14ac:dyDescent="0.6">
      <c r="B2393">
        <v>1</v>
      </c>
      <c r="C2393">
        <v>37320859</v>
      </c>
      <c r="D2393" t="s">
        <v>9175</v>
      </c>
      <c r="E2393" t="s">
        <v>9176</v>
      </c>
      <c r="F2393" t="s">
        <v>9177</v>
      </c>
      <c r="G2393" t="s">
        <v>9178</v>
      </c>
      <c r="H2393" t="s">
        <v>310</v>
      </c>
      <c r="I2393">
        <v>2023</v>
      </c>
      <c r="J2393" s="1">
        <v>45092</v>
      </c>
      <c r="M2393" t="s">
        <v>9179</v>
      </c>
    </row>
    <row r="2394" spans="1:13" hidden="1" x14ac:dyDescent="0.6">
      <c r="B2394">
        <v>2</v>
      </c>
      <c r="C2394">
        <v>37337222</v>
      </c>
      <c r="D2394" t="s">
        <v>9284</v>
      </c>
      <c r="E2394" t="s">
        <v>9285</v>
      </c>
      <c r="F2394" t="s">
        <v>9286</v>
      </c>
      <c r="G2394" t="s">
        <v>9287</v>
      </c>
      <c r="H2394" t="s">
        <v>7664</v>
      </c>
      <c r="I2394">
        <v>2023</v>
      </c>
      <c r="J2394" s="1">
        <v>45096</v>
      </c>
      <c r="K2394" t="s">
        <v>9288</v>
      </c>
      <c r="M2394" t="s">
        <v>9289</v>
      </c>
    </row>
    <row r="2395" spans="1:13" hidden="1" x14ac:dyDescent="0.6">
      <c r="B2395">
        <v>1</v>
      </c>
      <c r="C2395">
        <v>36760065</v>
      </c>
      <c r="D2395" t="s">
        <v>9347</v>
      </c>
      <c r="E2395" t="s">
        <v>9348</v>
      </c>
      <c r="F2395" t="s">
        <v>9349</v>
      </c>
      <c r="G2395" t="s">
        <v>9350</v>
      </c>
      <c r="H2395" t="s">
        <v>5713</v>
      </c>
      <c r="I2395">
        <v>2023</v>
      </c>
      <c r="J2395" s="1">
        <v>44967</v>
      </c>
      <c r="M2395" t="s">
        <v>9351</v>
      </c>
    </row>
    <row r="2396" spans="1:13" hidden="1" x14ac:dyDescent="0.6">
      <c r="B2396">
        <v>2</v>
      </c>
      <c r="C2396">
        <v>36104522</v>
      </c>
      <c r="D2396" t="s">
        <v>9456</v>
      </c>
      <c r="E2396" t="s">
        <v>9457</v>
      </c>
      <c r="F2396" t="s">
        <v>9458</v>
      </c>
      <c r="G2396" t="s">
        <v>7910</v>
      </c>
      <c r="H2396" t="s">
        <v>615</v>
      </c>
      <c r="I2396">
        <v>2023</v>
      </c>
      <c r="J2396" s="1">
        <v>44818</v>
      </c>
      <c r="K2396" t="s">
        <v>9459</v>
      </c>
      <c r="M2396" t="s">
        <v>9460</v>
      </c>
    </row>
    <row r="2397" spans="1:13" hidden="1" x14ac:dyDescent="0.6">
      <c r="B2397">
        <v>1</v>
      </c>
      <c r="C2397">
        <v>37921948</v>
      </c>
      <c r="D2397" t="s">
        <v>9461</v>
      </c>
      <c r="E2397" t="s">
        <v>9462</v>
      </c>
      <c r="F2397" t="s">
        <v>9463</v>
      </c>
      <c r="G2397" t="s">
        <v>9464</v>
      </c>
      <c r="H2397" t="s">
        <v>2185</v>
      </c>
      <c r="I2397">
        <v>2023</v>
      </c>
      <c r="J2397" s="1">
        <v>45233</v>
      </c>
      <c r="M2397" t="s">
        <v>9465</v>
      </c>
    </row>
    <row r="2398" spans="1:13" hidden="1" x14ac:dyDescent="0.6">
      <c r="B2398">
        <v>2</v>
      </c>
      <c r="C2398">
        <v>37249901</v>
      </c>
      <c r="D2398" t="s">
        <v>9548</v>
      </c>
      <c r="E2398" t="s">
        <v>9549</v>
      </c>
      <c r="F2398" t="s">
        <v>9550</v>
      </c>
      <c r="G2398" t="s">
        <v>9551</v>
      </c>
      <c r="H2398" t="s">
        <v>5407</v>
      </c>
      <c r="I2398">
        <v>2023</v>
      </c>
      <c r="J2398" s="1">
        <v>45076</v>
      </c>
      <c r="M2398" t="s">
        <v>9552</v>
      </c>
    </row>
    <row r="2399" spans="1:13" hidden="1" x14ac:dyDescent="0.6">
      <c r="B2399">
        <v>1</v>
      </c>
      <c r="C2399">
        <v>37231279</v>
      </c>
      <c r="D2399" t="s">
        <v>9659</v>
      </c>
      <c r="E2399" t="s">
        <v>9660</v>
      </c>
      <c r="F2399" t="s">
        <v>9661</v>
      </c>
      <c r="G2399" t="s">
        <v>9662</v>
      </c>
      <c r="H2399" t="s">
        <v>1203</v>
      </c>
      <c r="I2399">
        <v>2023</v>
      </c>
      <c r="J2399" s="1">
        <v>45071</v>
      </c>
      <c r="M2399" t="s">
        <v>9663</v>
      </c>
    </row>
    <row r="2400" spans="1:13" hidden="1" x14ac:dyDescent="0.6">
      <c r="B2400">
        <v>1</v>
      </c>
      <c r="C2400">
        <v>38134207</v>
      </c>
      <c r="D2400" t="s">
        <v>9758</v>
      </c>
      <c r="E2400" t="s">
        <v>9759</v>
      </c>
      <c r="F2400" t="s">
        <v>9760</v>
      </c>
      <c r="G2400" t="s">
        <v>61</v>
      </c>
      <c r="H2400" t="s">
        <v>3828</v>
      </c>
      <c r="I2400">
        <v>2023</v>
      </c>
      <c r="J2400" s="1">
        <v>45282</v>
      </c>
      <c r="K2400" t="s">
        <v>9761</v>
      </c>
      <c r="M2400" t="s">
        <v>9762</v>
      </c>
    </row>
    <row r="2401" spans="1:13" hidden="1" x14ac:dyDescent="0.6">
      <c r="B2401">
        <v>1</v>
      </c>
      <c r="C2401">
        <v>36720210</v>
      </c>
      <c r="D2401" t="s">
        <v>9772</v>
      </c>
      <c r="E2401" t="s">
        <v>9773</v>
      </c>
      <c r="F2401" t="s">
        <v>9774</v>
      </c>
      <c r="G2401" t="s">
        <v>9775</v>
      </c>
      <c r="H2401" t="s">
        <v>580</v>
      </c>
      <c r="I2401">
        <v>2023</v>
      </c>
      <c r="J2401" s="1">
        <v>44957</v>
      </c>
      <c r="M2401" t="s">
        <v>9776</v>
      </c>
    </row>
    <row r="2402" spans="1:13" hidden="1" x14ac:dyDescent="0.6">
      <c r="A2402" t="s">
        <v>13191</v>
      </c>
      <c r="B2402" t="s">
        <v>13798</v>
      </c>
      <c r="C2402">
        <v>36394841</v>
      </c>
      <c r="D2402" t="s">
        <v>9827</v>
      </c>
      <c r="E2402" t="s">
        <v>9828</v>
      </c>
      <c r="F2402" t="s">
        <v>9829</v>
      </c>
      <c r="G2402" t="s">
        <v>9830</v>
      </c>
      <c r="H2402" t="s">
        <v>5256</v>
      </c>
      <c r="I2402">
        <v>2023</v>
      </c>
      <c r="J2402" s="1">
        <v>44882</v>
      </c>
      <c r="K2402" t="s">
        <v>9831</v>
      </c>
      <c r="M2402" t="s">
        <v>9832</v>
      </c>
    </row>
    <row r="2403" spans="1:13" hidden="1" x14ac:dyDescent="0.6">
      <c r="B2403">
        <v>1</v>
      </c>
      <c r="C2403">
        <v>36103931</v>
      </c>
      <c r="D2403" t="s">
        <v>9848</v>
      </c>
      <c r="E2403" t="s">
        <v>9849</v>
      </c>
      <c r="F2403" t="s">
        <v>9850</v>
      </c>
      <c r="G2403" t="s">
        <v>7552</v>
      </c>
      <c r="H2403" t="s">
        <v>77</v>
      </c>
      <c r="I2403">
        <v>2023</v>
      </c>
      <c r="J2403" s="1">
        <v>44818</v>
      </c>
      <c r="M2403" t="s">
        <v>9851</v>
      </c>
    </row>
    <row r="2404" spans="1:13" hidden="1" x14ac:dyDescent="0.6">
      <c r="B2404">
        <v>1</v>
      </c>
      <c r="C2404">
        <v>37108450</v>
      </c>
      <c r="D2404" t="s">
        <v>9864</v>
      </c>
      <c r="E2404" t="s">
        <v>9865</v>
      </c>
      <c r="F2404" t="s">
        <v>9866</v>
      </c>
      <c r="G2404" t="s">
        <v>9867</v>
      </c>
      <c r="H2404" t="s">
        <v>5269</v>
      </c>
      <c r="I2404">
        <v>2023</v>
      </c>
      <c r="J2404" s="1">
        <v>45044</v>
      </c>
      <c r="K2404" t="s">
        <v>9868</v>
      </c>
      <c r="M2404" t="s">
        <v>9869</v>
      </c>
    </row>
    <row r="2405" spans="1:13" hidden="1" x14ac:dyDescent="0.6">
      <c r="B2405">
        <v>1</v>
      </c>
      <c r="C2405">
        <v>36398433</v>
      </c>
      <c r="D2405" t="s">
        <v>9907</v>
      </c>
      <c r="E2405" t="s">
        <v>9908</v>
      </c>
      <c r="F2405" t="s">
        <v>9909</v>
      </c>
      <c r="G2405" t="s">
        <v>9910</v>
      </c>
      <c r="H2405" t="s">
        <v>83</v>
      </c>
      <c r="I2405">
        <v>2023</v>
      </c>
      <c r="J2405" s="1">
        <v>44883</v>
      </c>
      <c r="M2405" t="s">
        <v>9911</v>
      </c>
    </row>
    <row r="2406" spans="1:13" hidden="1" x14ac:dyDescent="0.6">
      <c r="B2406">
        <v>1</v>
      </c>
      <c r="C2406">
        <v>36112220</v>
      </c>
      <c r="D2406" t="s">
        <v>9921</v>
      </c>
      <c r="E2406" t="s">
        <v>6048</v>
      </c>
      <c r="F2406" t="s">
        <v>9922</v>
      </c>
      <c r="G2406" t="s">
        <v>5700</v>
      </c>
      <c r="H2406" t="s">
        <v>1203</v>
      </c>
      <c r="I2406">
        <v>2023</v>
      </c>
      <c r="J2406" s="1">
        <v>44820</v>
      </c>
      <c r="M2406" t="s">
        <v>9923</v>
      </c>
    </row>
    <row r="2407" spans="1:13" hidden="1" x14ac:dyDescent="0.6">
      <c r="B2407">
        <v>2</v>
      </c>
      <c r="C2407">
        <v>37146684</v>
      </c>
      <c r="D2407" t="s">
        <v>10028</v>
      </c>
      <c r="E2407" t="s">
        <v>10029</v>
      </c>
      <c r="F2407" t="s">
        <v>10030</v>
      </c>
      <c r="G2407" t="s">
        <v>10031</v>
      </c>
      <c r="H2407" t="s">
        <v>5468</v>
      </c>
      <c r="I2407">
        <v>2023</v>
      </c>
      <c r="J2407" s="1">
        <v>45051</v>
      </c>
      <c r="K2407" t="s">
        <v>10032</v>
      </c>
      <c r="L2407" t="s">
        <v>10033</v>
      </c>
      <c r="M2407" t="s">
        <v>10034</v>
      </c>
    </row>
    <row r="2408" spans="1:13" hidden="1" x14ac:dyDescent="0.6">
      <c r="B2408">
        <v>2</v>
      </c>
      <c r="C2408">
        <v>37243434</v>
      </c>
      <c r="D2408" t="s">
        <v>10068</v>
      </c>
      <c r="E2408" t="s">
        <v>10069</v>
      </c>
      <c r="F2408" t="s">
        <v>10070</v>
      </c>
      <c r="G2408" t="s">
        <v>7540</v>
      </c>
      <c r="H2408" t="s">
        <v>9232</v>
      </c>
      <c r="I2408">
        <v>2023</v>
      </c>
      <c r="J2408" s="1">
        <v>45073</v>
      </c>
      <c r="M2408" t="s">
        <v>10071</v>
      </c>
    </row>
    <row r="2409" spans="1:13" hidden="1" x14ac:dyDescent="0.6">
      <c r="B2409">
        <v>2</v>
      </c>
      <c r="C2409">
        <v>36085360</v>
      </c>
      <c r="D2409" t="s">
        <v>10093</v>
      </c>
      <c r="E2409" t="s">
        <v>10094</v>
      </c>
      <c r="F2409" t="s">
        <v>10095</v>
      </c>
      <c r="G2409" t="s">
        <v>9092</v>
      </c>
      <c r="H2409" t="s">
        <v>615</v>
      </c>
      <c r="I2409">
        <v>2023</v>
      </c>
      <c r="J2409" s="1">
        <v>44814</v>
      </c>
      <c r="K2409" t="s">
        <v>10096</v>
      </c>
      <c r="M2409" t="s">
        <v>10097</v>
      </c>
    </row>
    <row r="2410" spans="1:13" hidden="1" x14ac:dyDescent="0.6">
      <c r="B2410">
        <v>1</v>
      </c>
      <c r="C2410">
        <v>35948209</v>
      </c>
      <c r="D2410" t="s">
        <v>10225</v>
      </c>
      <c r="E2410" t="s">
        <v>10226</v>
      </c>
      <c r="F2410" t="s">
        <v>10227</v>
      </c>
      <c r="G2410" t="s">
        <v>10228</v>
      </c>
      <c r="H2410" t="s">
        <v>5468</v>
      </c>
      <c r="I2410">
        <v>2023</v>
      </c>
      <c r="J2410" s="1">
        <v>44783</v>
      </c>
      <c r="M2410" t="s">
        <v>10229</v>
      </c>
    </row>
    <row r="2411" spans="1:13" hidden="1" x14ac:dyDescent="0.6">
      <c r="B2411">
        <v>1</v>
      </c>
      <c r="C2411">
        <v>37566302</v>
      </c>
      <c r="D2411" t="s">
        <v>10404</v>
      </c>
      <c r="E2411" t="s">
        <v>10405</v>
      </c>
      <c r="F2411" t="s">
        <v>10406</v>
      </c>
      <c r="G2411" t="s">
        <v>10308</v>
      </c>
      <c r="H2411" t="s">
        <v>1203</v>
      </c>
      <c r="I2411">
        <v>2023</v>
      </c>
      <c r="J2411" s="1">
        <v>45149</v>
      </c>
      <c r="K2411" t="s">
        <v>10407</v>
      </c>
      <c r="M2411" t="s">
        <v>10408</v>
      </c>
    </row>
    <row r="2412" spans="1:13" hidden="1" x14ac:dyDescent="0.6">
      <c r="A2412" t="s">
        <v>10418</v>
      </c>
      <c r="B2412" t="s">
        <v>13797</v>
      </c>
      <c r="C2412">
        <v>36917316</v>
      </c>
      <c r="D2412" t="s">
        <v>10419</v>
      </c>
      <c r="E2412" t="s">
        <v>10420</v>
      </c>
      <c r="F2412" t="s">
        <v>10421</v>
      </c>
      <c r="G2412" t="s">
        <v>10422</v>
      </c>
      <c r="H2412" t="s">
        <v>1203</v>
      </c>
      <c r="I2412">
        <v>2023</v>
      </c>
      <c r="J2412" s="1">
        <v>44999</v>
      </c>
      <c r="M2412" t="s">
        <v>10423</v>
      </c>
    </row>
    <row r="2413" spans="1:13" hidden="1" x14ac:dyDescent="0.6">
      <c r="B2413">
        <v>1</v>
      </c>
      <c r="C2413">
        <v>36399178</v>
      </c>
      <c r="D2413" t="s">
        <v>10497</v>
      </c>
      <c r="E2413" t="s">
        <v>10498</v>
      </c>
      <c r="F2413" t="s">
        <v>10499</v>
      </c>
      <c r="G2413" t="s">
        <v>777</v>
      </c>
      <c r="H2413" t="s">
        <v>1203</v>
      </c>
      <c r="I2413">
        <v>2023</v>
      </c>
      <c r="J2413" s="1">
        <v>44883</v>
      </c>
      <c r="K2413" t="s">
        <v>10500</v>
      </c>
      <c r="M2413" t="s">
        <v>10501</v>
      </c>
    </row>
    <row r="2414" spans="1:13" hidden="1" x14ac:dyDescent="0.6">
      <c r="B2414">
        <v>2</v>
      </c>
      <c r="C2414">
        <v>37921040</v>
      </c>
      <c r="D2414" t="s">
        <v>10514</v>
      </c>
      <c r="E2414" t="s">
        <v>10515</v>
      </c>
      <c r="F2414" t="s">
        <v>10516</v>
      </c>
      <c r="G2414" t="s">
        <v>10517</v>
      </c>
      <c r="H2414" t="s">
        <v>5591</v>
      </c>
      <c r="I2414">
        <v>2023</v>
      </c>
      <c r="J2414" s="1">
        <v>45233</v>
      </c>
      <c r="K2414" t="s">
        <v>10518</v>
      </c>
      <c r="M2414" t="s">
        <v>10519</v>
      </c>
    </row>
    <row r="2415" spans="1:13" hidden="1" x14ac:dyDescent="0.6">
      <c r="B2415">
        <v>1</v>
      </c>
      <c r="C2415">
        <v>37374314</v>
      </c>
      <c r="D2415" t="s">
        <v>10520</v>
      </c>
      <c r="E2415" t="s">
        <v>10521</v>
      </c>
      <c r="F2415" t="s">
        <v>10522</v>
      </c>
      <c r="G2415" t="s">
        <v>10523</v>
      </c>
      <c r="H2415" t="s">
        <v>1582</v>
      </c>
      <c r="I2415">
        <v>2023</v>
      </c>
      <c r="J2415" s="1">
        <v>45105</v>
      </c>
      <c r="K2415" t="s">
        <v>10524</v>
      </c>
      <c r="M2415" t="s">
        <v>10525</v>
      </c>
    </row>
    <row r="2416" spans="1:13" hidden="1" x14ac:dyDescent="0.6">
      <c r="B2416">
        <v>1</v>
      </c>
      <c r="C2416">
        <v>35534177</v>
      </c>
      <c r="D2416" t="s">
        <v>10622</v>
      </c>
      <c r="E2416" t="s">
        <v>10623</v>
      </c>
      <c r="F2416" t="s">
        <v>10624</v>
      </c>
      <c r="G2416" t="s">
        <v>10625</v>
      </c>
      <c r="H2416" t="s">
        <v>171</v>
      </c>
      <c r="I2416">
        <v>2023</v>
      </c>
      <c r="J2416" s="1">
        <v>44690</v>
      </c>
      <c r="M2416" t="s">
        <v>10626</v>
      </c>
    </row>
    <row r="2417" spans="2:13" hidden="1" x14ac:dyDescent="0.6">
      <c r="B2417">
        <v>1</v>
      </c>
      <c r="C2417">
        <v>34518162</v>
      </c>
      <c r="D2417" t="s">
        <v>10672</v>
      </c>
      <c r="E2417" t="s">
        <v>10673</v>
      </c>
      <c r="F2417" t="s">
        <v>10674</v>
      </c>
      <c r="G2417" t="s">
        <v>10675</v>
      </c>
      <c r="H2417" t="s">
        <v>171</v>
      </c>
      <c r="I2417">
        <v>2023</v>
      </c>
      <c r="J2417" s="1">
        <v>44453</v>
      </c>
      <c r="K2417" t="s">
        <v>10676</v>
      </c>
      <c r="M2417" t="s">
        <v>10677</v>
      </c>
    </row>
    <row r="2418" spans="2:13" hidden="1" x14ac:dyDescent="0.6">
      <c r="B2418">
        <v>1</v>
      </c>
      <c r="C2418">
        <v>36977322</v>
      </c>
      <c r="D2418" t="s">
        <v>10776</v>
      </c>
      <c r="E2418" t="s">
        <v>6048</v>
      </c>
      <c r="F2418" t="s">
        <v>10777</v>
      </c>
      <c r="G2418" t="s">
        <v>5700</v>
      </c>
      <c r="H2418" t="s">
        <v>310</v>
      </c>
      <c r="I2418">
        <v>2023</v>
      </c>
      <c r="J2418" s="1">
        <v>45013</v>
      </c>
      <c r="M2418" t="s">
        <v>10778</v>
      </c>
    </row>
    <row r="2419" spans="2:13" hidden="1" x14ac:dyDescent="0.6">
      <c r="B2419">
        <v>2</v>
      </c>
      <c r="C2419">
        <v>36607976</v>
      </c>
      <c r="D2419" t="s">
        <v>10856</v>
      </c>
      <c r="E2419" t="s">
        <v>10857</v>
      </c>
      <c r="F2419" t="s">
        <v>10858</v>
      </c>
      <c r="G2419" t="s">
        <v>10859</v>
      </c>
      <c r="H2419" t="s">
        <v>3828</v>
      </c>
      <c r="I2419">
        <v>2023</v>
      </c>
      <c r="J2419" s="1">
        <v>44932</v>
      </c>
      <c r="K2419" t="s">
        <v>10860</v>
      </c>
      <c r="M2419" t="s">
        <v>10861</v>
      </c>
    </row>
    <row r="2420" spans="2:13" hidden="1" x14ac:dyDescent="0.6">
      <c r="B2420">
        <v>2</v>
      </c>
      <c r="C2420">
        <v>36547942</v>
      </c>
      <c r="D2420" t="s">
        <v>10947</v>
      </c>
      <c r="E2420" t="s">
        <v>10948</v>
      </c>
      <c r="F2420" t="s">
        <v>10949</v>
      </c>
      <c r="G2420" t="s">
        <v>6290</v>
      </c>
      <c r="H2420" t="s">
        <v>5256</v>
      </c>
      <c r="I2420">
        <v>2023</v>
      </c>
      <c r="J2420" s="1">
        <v>44917</v>
      </c>
      <c r="K2420" t="s">
        <v>10950</v>
      </c>
      <c r="M2420" t="s">
        <v>10951</v>
      </c>
    </row>
    <row r="2421" spans="2:13" hidden="1" x14ac:dyDescent="0.6">
      <c r="B2421">
        <v>1</v>
      </c>
      <c r="C2421">
        <v>37173428</v>
      </c>
      <c r="D2421" t="s">
        <v>11031</v>
      </c>
      <c r="E2421" t="s">
        <v>11032</v>
      </c>
      <c r="F2421" t="s">
        <v>11033</v>
      </c>
      <c r="G2421" t="s">
        <v>11015</v>
      </c>
      <c r="H2421" t="s">
        <v>615</v>
      </c>
      <c r="I2421">
        <v>2023</v>
      </c>
      <c r="J2421" s="1">
        <v>45058</v>
      </c>
      <c r="K2421" t="s">
        <v>11034</v>
      </c>
      <c r="M2421" t="s">
        <v>11035</v>
      </c>
    </row>
    <row r="2422" spans="2:13" hidden="1" x14ac:dyDescent="0.6">
      <c r="B2422">
        <v>1</v>
      </c>
      <c r="C2422">
        <v>37328798</v>
      </c>
      <c r="D2422" t="s">
        <v>11111</v>
      </c>
      <c r="E2422" t="s">
        <v>11112</v>
      </c>
      <c r="F2422" t="s">
        <v>11113</v>
      </c>
      <c r="G2422" t="s">
        <v>11114</v>
      </c>
      <c r="H2422" t="s">
        <v>1704</v>
      </c>
      <c r="I2422">
        <v>2023</v>
      </c>
      <c r="J2422" s="1">
        <v>45093</v>
      </c>
      <c r="K2422" t="s">
        <v>11115</v>
      </c>
      <c r="M2422" t="s">
        <v>11116</v>
      </c>
    </row>
    <row r="2423" spans="2:13" hidden="1" x14ac:dyDescent="0.6">
      <c r="B2423">
        <v>1</v>
      </c>
      <c r="C2423">
        <v>36868340</v>
      </c>
      <c r="D2423" t="s">
        <v>11147</v>
      </c>
      <c r="E2423" t="s">
        <v>11148</v>
      </c>
      <c r="F2423" t="s">
        <v>11149</v>
      </c>
      <c r="G2423" t="s">
        <v>8309</v>
      </c>
      <c r="H2423" t="s">
        <v>39</v>
      </c>
      <c r="I2423">
        <v>2023</v>
      </c>
      <c r="J2423" s="1">
        <v>44988</v>
      </c>
      <c r="M2423" t="s">
        <v>11150</v>
      </c>
    </row>
    <row r="2424" spans="2:13" hidden="1" x14ac:dyDescent="0.6">
      <c r="B2424">
        <v>1</v>
      </c>
      <c r="C2424">
        <v>35445380</v>
      </c>
      <c r="D2424" t="s">
        <v>11219</v>
      </c>
      <c r="E2424" t="s">
        <v>11220</v>
      </c>
      <c r="F2424" t="s">
        <v>11221</v>
      </c>
      <c r="G2424" t="s">
        <v>9702</v>
      </c>
      <c r="H2424" t="s">
        <v>137</v>
      </c>
      <c r="I2424">
        <v>2023</v>
      </c>
      <c r="J2424" s="1">
        <v>44672</v>
      </c>
      <c r="M2424" t="s">
        <v>11222</v>
      </c>
    </row>
    <row r="2425" spans="2:13" hidden="1" x14ac:dyDescent="0.6">
      <c r="B2425">
        <v>1</v>
      </c>
      <c r="C2425">
        <v>38044420</v>
      </c>
      <c r="D2425" t="s">
        <v>11351</v>
      </c>
      <c r="E2425" t="s">
        <v>11352</v>
      </c>
      <c r="F2425" t="s">
        <v>11353</v>
      </c>
      <c r="G2425" t="s">
        <v>11354</v>
      </c>
      <c r="H2425" t="s">
        <v>2185</v>
      </c>
      <c r="I2425">
        <v>2023</v>
      </c>
      <c r="J2425" s="1">
        <v>45263</v>
      </c>
      <c r="M2425" t="s">
        <v>11355</v>
      </c>
    </row>
    <row r="2426" spans="2:13" hidden="1" x14ac:dyDescent="0.6">
      <c r="B2426">
        <v>1</v>
      </c>
      <c r="C2426">
        <v>35332291</v>
      </c>
      <c r="D2426" t="s">
        <v>11424</v>
      </c>
      <c r="E2426" t="s">
        <v>11425</v>
      </c>
      <c r="F2426" t="s">
        <v>11426</v>
      </c>
      <c r="G2426" t="s">
        <v>11427</v>
      </c>
      <c r="H2426" t="s">
        <v>615</v>
      </c>
      <c r="I2426">
        <v>2023</v>
      </c>
      <c r="J2426" s="1">
        <v>44645</v>
      </c>
      <c r="K2426" t="s">
        <v>11428</v>
      </c>
      <c r="M2426" t="s">
        <v>11429</v>
      </c>
    </row>
    <row r="2427" spans="2:13" hidden="1" x14ac:dyDescent="0.6">
      <c r="B2427">
        <v>1</v>
      </c>
      <c r="C2427">
        <v>36586466</v>
      </c>
      <c r="D2427" t="s">
        <v>11616</v>
      </c>
      <c r="E2427" t="s">
        <v>11617</v>
      </c>
      <c r="F2427" t="s">
        <v>11618</v>
      </c>
      <c r="G2427" t="s">
        <v>5326</v>
      </c>
      <c r="H2427" t="s">
        <v>5468</v>
      </c>
      <c r="I2427">
        <v>2023</v>
      </c>
      <c r="J2427" s="1">
        <v>44926</v>
      </c>
      <c r="M2427" t="s">
        <v>11619</v>
      </c>
    </row>
    <row r="2428" spans="2:13" hidden="1" x14ac:dyDescent="0.6">
      <c r="B2428">
        <v>2</v>
      </c>
      <c r="C2428">
        <v>37432187</v>
      </c>
      <c r="D2428" t="s">
        <v>11758</v>
      </c>
      <c r="E2428" t="s">
        <v>11759</v>
      </c>
      <c r="F2428" t="s">
        <v>11760</v>
      </c>
      <c r="G2428" t="s">
        <v>11761</v>
      </c>
      <c r="H2428" t="s">
        <v>5539</v>
      </c>
      <c r="I2428">
        <v>2023</v>
      </c>
      <c r="J2428" s="1">
        <v>45118</v>
      </c>
      <c r="K2428" t="s">
        <v>11762</v>
      </c>
      <c r="M2428" t="s">
        <v>11763</v>
      </c>
    </row>
    <row r="2429" spans="2:13" hidden="1" x14ac:dyDescent="0.6">
      <c r="B2429">
        <v>2</v>
      </c>
      <c r="C2429">
        <v>36964254</v>
      </c>
      <c r="D2429" t="s">
        <v>11795</v>
      </c>
      <c r="E2429" t="s">
        <v>11796</v>
      </c>
      <c r="F2429" t="s">
        <v>11797</v>
      </c>
      <c r="G2429" t="s">
        <v>11798</v>
      </c>
      <c r="H2429" t="s">
        <v>2185</v>
      </c>
      <c r="I2429">
        <v>2023</v>
      </c>
      <c r="J2429" s="1">
        <v>45010</v>
      </c>
      <c r="K2429" t="s">
        <v>11799</v>
      </c>
      <c r="M2429" t="s">
        <v>11800</v>
      </c>
    </row>
    <row r="2430" spans="2:13" hidden="1" x14ac:dyDescent="0.6">
      <c r="B2430">
        <v>1</v>
      </c>
      <c r="C2430">
        <v>36858288</v>
      </c>
      <c r="D2430" t="s">
        <v>11989</v>
      </c>
      <c r="E2430" t="s">
        <v>11990</v>
      </c>
      <c r="F2430" t="s">
        <v>11991</v>
      </c>
      <c r="G2430" t="s">
        <v>9530</v>
      </c>
      <c r="H2430" t="s">
        <v>77</v>
      </c>
      <c r="I2430">
        <v>2023</v>
      </c>
      <c r="J2430" s="1">
        <v>44986</v>
      </c>
      <c r="M2430" t="s">
        <v>11992</v>
      </c>
    </row>
    <row r="2431" spans="2:13" hidden="1" x14ac:dyDescent="0.6">
      <c r="B2431">
        <v>1</v>
      </c>
      <c r="C2431">
        <v>36508060</v>
      </c>
      <c r="D2431" t="s">
        <v>12090</v>
      </c>
      <c r="E2431" t="s">
        <v>12091</v>
      </c>
      <c r="F2431" t="s">
        <v>12092</v>
      </c>
      <c r="G2431" t="s">
        <v>12093</v>
      </c>
      <c r="H2431" t="s">
        <v>1105</v>
      </c>
      <c r="I2431">
        <v>2023</v>
      </c>
      <c r="J2431" s="1">
        <v>44907</v>
      </c>
      <c r="K2431" t="s">
        <v>12094</v>
      </c>
      <c r="M2431" t="s">
        <v>12095</v>
      </c>
    </row>
    <row r="2432" spans="2:13" hidden="1" x14ac:dyDescent="0.6">
      <c r="B2432">
        <v>1</v>
      </c>
      <c r="C2432">
        <v>36384754</v>
      </c>
      <c r="D2432" t="s">
        <v>12226</v>
      </c>
      <c r="E2432" t="s">
        <v>12227</v>
      </c>
      <c r="F2432" t="s">
        <v>12228</v>
      </c>
      <c r="G2432" t="s">
        <v>12229</v>
      </c>
      <c r="H2432" t="s">
        <v>10774</v>
      </c>
      <c r="I2432">
        <v>2023</v>
      </c>
      <c r="J2432" s="1">
        <v>44882</v>
      </c>
      <c r="M2432" t="s">
        <v>12230</v>
      </c>
    </row>
    <row r="2433" spans="2:13" hidden="1" x14ac:dyDescent="0.6">
      <c r="B2433">
        <v>1</v>
      </c>
      <c r="C2433">
        <v>37756354</v>
      </c>
      <c r="D2433" t="s">
        <v>12237</v>
      </c>
      <c r="E2433" t="s">
        <v>12238</v>
      </c>
      <c r="F2433" t="s">
        <v>12239</v>
      </c>
      <c r="G2433" t="s">
        <v>12240</v>
      </c>
      <c r="H2433" t="s">
        <v>3828</v>
      </c>
      <c r="I2433">
        <v>2023</v>
      </c>
      <c r="J2433" s="1">
        <v>45196</v>
      </c>
      <c r="K2433" t="s">
        <v>12241</v>
      </c>
      <c r="M2433" t="s">
        <v>12242</v>
      </c>
    </row>
    <row r="2434" spans="2:13" hidden="1" x14ac:dyDescent="0.6">
      <c r="B2434">
        <v>1</v>
      </c>
      <c r="C2434">
        <v>35288438</v>
      </c>
      <c r="D2434" t="s">
        <v>12243</v>
      </c>
      <c r="E2434" t="s">
        <v>12244</v>
      </c>
      <c r="F2434" t="s">
        <v>12245</v>
      </c>
      <c r="G2434" t="s">
        <v>1195</v>
      </c>
      <c r="H2434" t="s">
        <v>171</v>
      </c>
      <c r="I2434">
        <v>2023</v>
      </c>
      <c r="J2434" s="1">
        <v>44635</v>
      </c>
      <c r="M2434" t="s">
        <v>12246</v>
      </c>
    </row>
    <row r="2435" spans="2:13" hidden="1" x14ac:dyDescent="0.6">
      <c r="B2435">
        <v>1</v>
      </c>
      <c r="C2435">
        <v>36503161</v>
      </c>
      <c r="D2435" t="s">
        <v>12262</v>
      </c>
      <c r="E2435" t="s">
        <v>12263</v>
      </c>
      <c r="F2435" t="s">
        <v>12264</v>
      </c>
      <c r="G2435" t="s">
        <v>11778</v>
      </c>
      <c r="H2435" t="s">
        <v>5468</v>
      </c>
      <c r="I2435">
        <v>2023</v>
      </c>
      <c r="J2435" s="1">
        <v>44907</v>
      </c>
      <c r="M2435" t="s">
        <v>12265</v>
      </c>
    </row>
    <row r="2436" spans="2:13" hidden="1" x14ac:dyDescent="0.6">
      <c r="B2436">
        <v>1</v>
      </c>
      <c r="C2436">
        <v>37302490</v>
      </c>
      <c r="D2436" t="s">
        <v>12281</v>
      </c>
      <c r="E2436" t="s">
        <v>12282</v>
      </c>
      <c r="F2436" t="s">
        <v>12283</v>
      </c>
      <c r="G2436" t="s">
        <v>12284</v>
      </c>
      <c r="H2436" t="s">
        <v>77</v>
      </c>
      <c r="I2436">
        <v>2023</v>
      </c>
      <c r="J2436" s="1">
        <v>45088</v>
      </c>
      <c r="M2436" t="s">
        <v>12285</v>
      </c>
    </row>
    <row r="2437" spans="2:13" hidden="1" x14ac:dyDescent="0.6">
      <c r="B2437">
        <v>1</v>
      </c>
      <c r="C2437">
        <v>35614343</v>
      </c>
      <c r="D2437" t="s">
        <v>12309</v>
      </c>
      <c r="E2437" t="s">
        <v>12310</v>
      </c>
      <c r="F2437" t="s">
        <v>12311</v>
      </c>
      <c r="G2437" t="s">
        <v>12312</v>
      </c>
      <c r="H2437" t="s">
        <v>615</v>
      </c>
      <c r="I2437">
        <v>2023</v>
      </c>
      <c r="J2437" s="1">
        <v>44706</v>
      </c>
      <c r="K2437" t="s">
        <v>12313</v>
      </c>
      <c r="M2437" t="s">
        <v>12314</v>
      </c>
    </row>
    <row r="2438" spans="2:13" hidden="1" x14ac:dyDescent="0.6">
      <c r="B2438">
        <v>2</v>
      </c>
      <c r="C2438">
        <v>37713146</v>
      </c>
      <c r="D2438" t="s">
        <v>12393</v>
      </c>
      <c r="E2438" t="s">
        <v>12394</v>
      </c>
      <c r="F2438" t="s">
        <v>12395</v>
      </c>
      <c r="G2438" t="s">
        <v>12396</v>
      </c>
      <c r="H2438" t="s">
        <v>2185</v>
      </c>
      <c r="I2438">
        <v>2023</v>
      </c>
      <c r="J2438" s="1">
        <v>45184</v>
      </c>
      <c r="M2438" t="s">
        <v>12397</v>
      </c>
    </row>
    <row r="2439" spans="2:13" hidden="1" x14ac:dyDescent="0.6">
      <c r="B2439">
        <v>1</v>
      </c>
      <c r="C2439">
        <v>36977327</v>
      </c>
      <c r="D2439" t="s">
        <v>12453</v>
      </c>
      <c r="E2439" t="s">
        <v>12454</v>
      </c>
      <c r="F2439" t="s">
        <v>12455</v>
      </c>
      <c r="G2439" t="s">
        <v>12456</v>
      </c>
      <c r="H2439" t="s">
        <v>310</v>
      </c>
      <c r="I2439">
        <v>2023</v>
      </c>
      <c r="J2439" s="1">
        <v>45013</v>
      </c>
      <c r="M2439" t="s">
        <v>12457</v>
      </c>
    </row>
    <row r="2440" spans="2:13" hidden="1" x14ac:dyDescent="0.6">
      <c r="B2440">
        <v>1</v>
      </c>
      <c r="C2440">
        <v>37870012</v>
      </c>
      <c r="D2440" t="s">
        <v>12501</v>
      </c>
      <c r="E2440" t="s">
        <v>12502</v>
      </c>
      <c r="F2440" t="s">
        <v>12503</v>
      </c>
      <c r="G2440" t="s">
        <v>12504</v>
      </c>
      <c r="H2440" t="s">
        <v>800</v>
      </c>
      <c r="I2440">
        <v>2023</v>
      </c>
      <c r="J2440" s="1">
        <v>45222</v>
      </c>
      <c r="K2440" t="s">
        <v>12505</v>
      </c>
      <c r="M2440" t="s">
        <v>12506</v>
      </c>
    </row>
    <row r="2441" spans="2:13" hidden="1" x14ac:dyDescent="0.6">
      <c r="B2441">
        <v>1</v>
      </c>
      <c r="C2441">
        <v>37796497</v>
      </c>
      <c r="D2441" t="s">
        <v>12519</v>
      </c>
      <c r="E2441" t="s">
        <v>12520</v>
      </c>
      <c r="F2441" t="s">
        <v>12521</v>
      </c>
      <c r="G2441" t="s">
        <v>12522</v>
      </c>
      <c r="H2441" t="s">
        <v>5256</v>
      </c>
      <c r="I2441">
        <v>2023</v>
      </c>
      <c r="J2441" s="1">
        <v>45204</v>
      </c>
      <c r="K2441" t="s">
        <v>12523</v>
      </c>
      <c r="M2441" t="s">
        <v>12524</v>
      </c>
    </row>
    <row r="2442" spans="2:13" hidden="1" x14ac:dyDescent="0.6">
      <c r="B2442">
        <v>1</v>
      </c>
      <c r="C2442">
        <v>35765939</v>
      </c>
      <c r="D2442" t="s">
        <v>12566</v>
      </c>
      <c r="E2442" t="s">
        <v>12567</v>
      </c>
      <c r="F2442" t="s">
        <v>12568</v>
      </c>
      <c r="G2442" t="s">
        <v>12569</v>
      </c>
      <c r="H2442" t="s">
        <v>83</v>
      </c>
      <c r="I2442">
        <v>2023</v>
      </c>
      <c r="J2442" s="1">
        <v>44741</v>
      </c>
      <c r="K2442" t="s">
        <v>12570</v>
      </c>
      <c r="M2442" t="s">
        <v>12571</v>
      </c>
    </row>
    <row r="2443" spans="2:13" hidden="1" x14ac:dyDescent="0.6">
      <c r="B2443">
        <v>1</v>
      </c>
      <c r="C2443">
        <v>37257585</v>
      </c>
      <c r="D2443" t="s">
        <v>12736</v>
      </c>
      <c r="E2443" t="s">
        <v>12737</v>
      </c>
      <c r="F2443" t="s">
        <v>12738</v>
      </c>
      <c r="G2443" t="s">
        <v>12739</v>
      </c>
      <c r="H2443" t="s">
        <v>5468</v>
      </c>
      <c r="I2443">
        <v>2023</v>
      </c>
      <c r="J2443" s="1">
        <v>45077</v>
      </c>
      <c r="M2443" t="s">
        <v>12740</v>
      </c>
    </row>
    <row r="2444" spans="2:13" hidden="1" x14ac:dyDescent="0.6">
      <c r="B2444">
        <v>1</v>
      </c>
      <c r="C2444">
        <v>36260976</v>
      </c>
      <c r="D2444" t="s">
        <v>12746</v>
      </c>
      <c r="E2444" t="s">
        <v>12747</v>
      </c>
      <c r="F2444" t="s">
        <v>12748</v>
      </c>
      <c r="G2444" t="s">
        <v>12411</v>
      </c>
      <c r="H2444" t="s">
        <v>1535</v>
      </c>
      <c r="I2444">
        <v>2023</v>
      </c>
      <c r="J2444" s="1">
        <v>44853</v>
      </c>
      <c r="M2444" t="s">
        <v>12749</v>
      </c>
    </row>
    <row r="2445" spans="2:13" hidden="1" x14ac:dyDescent="0.6">
      <c r="B2445">
        <v>1</v>
      </c>
      <c r="C2445">
        <v>36004558</v>
      </c>
      <c r="D2445" t="s">
        <v>12805</v>
      </c>
      <c r="E2445" t="s">
        <v>12806</v>
      </c>
      <c r="F2445" t="s">
        <v>12807</v>
      </c>
      <c r="G2445" t="s">
        <v>12808</v>
      </c>
      <c r="H2445" t="s">
        <v>83</v>
      </c>
      <c r="I2445">
        <v>2023</v>
      </c>
      <c r="J2445" s="1">
        <v>44798</v>
      </c>
      <c r="M2445" t="s">
        <v>12809</v>
      </c>
    </row>
    <row r="2446" spans="2:13" hidden="1" x14ac:dyDescent="0.6">
      <c r="B2446">
        <v>1</v>
      </c>
      <c r="C2446">
        <v>37883115</v>
      </c>
      <c r="D2446" t="s">
        <v>12857</v>
      </c>
      <c r="E2446" t="s">
        <v>12858</v>
      </c>
      <c r="F2446" t="s">
        <v>12859</v>
      </c>
      <c r="G2446" t="s">
        <v>9551</v>
      </c>
      <c r="H2446" t="s">
        <v>5256</v>
      </c>
      <c r="I2446">
        <v>2023</v>
      </c>
      <c r="J2446" s="1">
        <v>45225</v>
      </c>
      <c r="K2446" t="s">
        <v>12860</v>
      </c>
      <c r="M2446" t="s">
        <v>12861</v>
      </c>
    </row>
    <row r="2447" spans="2:13" hidden="1" x14ac:dyDescent="0.6">
      <c r="B2447">
        <v>1</v>
      </c>
      <c r="C2447">
        <v>37418776</v>
      </c>
      <c r="D2447" t="s">
        <v>12867</v>
      </c>
      <c r="E2447" t="s">
        <v>12868</v>
      </c>
      <c r="F2447" t="s">
        <v>12869</v>
      </c>
      <c r="G2447" t="s">
        <v>12813</v>
      </c>
      <c r="H2447" t="s">
        <v>310</v>
      </c>
      <c r="I2447">
        <v>2023</v>
      </c>
      <c r="J2447" s="1">
        <v>45114</v>
      </c>
      <c r="K2447" t="s">
        <v>12870</v>
      </c>
      <c r="M2447" t="s">
        <v>12871</v>
      </c>
    </row>
    <row r="2448" spans="2:13" hidden="1" x14ac:dyDescent="0.6">
      <c r="B2448">
        <v>1</v>
      </c>
      <c r="C2448">
        <v>37440241</v>
      </c>
      <c r="D2448" t="s">
        <v>12940</v>
      </c>
      <c r="E2448" t="s">
        <v>12941</v>
      </c>
      <c r="F2448" t="s">
        <v>12942</v>
      </c>
      <c r="G2448" t="s">
        <v>12943</v>
      </c>
      <c r="H2448" t="s">
        <v>5256</v>
      </c>
      <c r="I2448">
        <v>2023</v>
      </c>
      <c r="J2448" s="1">
        <v>45120</v>
      </c>
      <c r="K2448" t="s">
        <v>12944</v>
      </c>
      <c r="M2448" t="s">
        <v>12945</v>
      </c>
    </row>
    <row r="2449" spans="1:13" hidden="1" x14ac:dyDescent="0.6">
      <c r="B2449">
        <v>1</v>
      </c>
      <c r="C2449">
        <v>36690997</v>
      </c>
      <c r="D2449" t="s">
        <v>13067</v>
      </c>
      <c r="E2449" t="s">
        <v>13068</v>
      </c>
      <c r="F2449" t="s">
        <v>13069</v>
      </c>
      <c r="G2449" t="s">
        <v>13070</v>
      </c>
      <c r="H2449" t="s">
        <v>1704</v>
      </c>
      <c r="I2449">
        <v>2023</v>
      </c>
      <c r="J2449" s="1">
        <v>44949</v>
      </c>
      <c r="K2449" t="s">
        <v>13071</v>
      </c>
      <c r="M2449" t="s">
        <v>13072</v>
      </c>
    </row>
    <row r="2450" spans="1:13" hidden="1" x14ac:dyDescent="0.6">
      <c r="B2450">
        <v>2</v>
      </c>
      <c r="C2450">
        <v>38193957</v>
      </c>
      <c r="D2450" t="s">
        <v>5228</v>
      </c>
      <c r="E2450" t="s">
        <v>5229</v>
      </c>
      <c r="F2450" t="s">
        <v>5230</v>
      </c>
      <c r="G2450" t="s">
        <v>5231</v>
      </c>
      <c r="H2450" t="s">
        <v>369</v>
      </c>
      <c r="I2450">
        <v>2024</v>
      </c>
      <c r="J2450" s="1">
        <v>45300</v>
      </c>
      <c r="M2450" t="s">
        <v>5232</v>
      </c>
    </row>
    <row r="2451" spans="1:13" hidden="1" x14ac:dyDescent="0.6">
      <c r="A2451" t="s">
        <v>13266</v>
      </c>
      <c r="B2451" t="s">
        <v>13257</v>
      </c>
      <c r="C2451">
        <v>37603087</v>
      </c>
      <c r="D2451" t="s">
        <v>5372</v>
      </c>
      <c r="E2451" t="s">
        <v>5373</v>
      </c>
      <c r="F2451" t="s">
        <v>5374</v>
      </c>
      <c r="G2451" t="s">
        <v>5375</v>
      </c>
      <c r="H2451" t="s">
        <v>310</v>
      </c>
      <c r="I2451">
        <v>2024</v>
      </c>
      <c r="J2451" s="1">
        <v>45159</v>
      </c>
      <c r="M2451" t="s">
        <v>5376</v>
      </c>
    </row>
    <row r="2452" spans="1:13" hidden="1" x14ac:dyDescent="0.6">
      <c r="B2452" t="s">
        <v>5278</v>
      </c>
      <c r="C2452">
        <v>37973043</v>
      </c>
      <c r="D2452" t="s">
        <v>5675</v>
      </c>
      <c r="E2452" t="s">
        <v>5676</v>
      </c>
      <c r="F2452" t="s">
        <v>5677</v>
      </c>
      <c r="G2452" t="s">
        <v>5678</v>
      </c>
      <c r="H2452" t="s">
        <v>310</v>
      </c>
      <c r="I2452">
        <v>2024</v>
      </c>
      <c r="J2452" s="1">
        <v>45246</v>
      </c>
      <c r="M2452" t="s">
        <v>5679</v>
      </c>
    </row>
    <row r="2453" spans="1:13" hidden="1" x14ac:dyDescent="0.6">
      <c r="B2453">
        <v>2</v>
      </c>
      <c r="C2453">
        <v>38331775</v>
      </c>
      <c r="D2453" t="s">
        <v>6020</v>
      </c>
      <c r="E2453" t="s">
        <v>6021</v>
      </c>
      <c r="F2453" t="s">
        <v>6022</v>
      </c>
      <c r="G2453" t="s">
        <v>6023</v>
      </c>
      <c r="H2453" t="s">
        <v>6024</v>
      </c>
      <c r="I2453">
        <v>2024</v>
      </c>
      <c r="J2453" s="1">
        <v>45330</v>
      </c>
      <c r="K2453" t="s">
        <v>6025</v>
      </c>
      <c r="M2453" t="s">
        <v>6026</v>
      </c>
    </row>
    <row r="2454" spans="1:13" hidden="1" x14ac:dyDescent="0.6">
      <c r="A2454" t="s">
        <v>6129</v>
      </c>
      <c r="B2454">
        <v>2</v>
      </c>
      <c r="C2454">
        <v>38160880</v>
      </c>
      <c r="D2454" t="s">
        <v>6130</v>
      </c>
      <c r="E2454" t="s">
        <v>6131</v>
      </c>
      <c r="F2454" t="s">
        <v>6132</v>
      </c>
      <c r="G2454" t="s">
        <v>5656</v>
      </c>
      <c r="H2454" t="s">
        <v>77</v>
      </c>
      <c r="I2454">
        <v>2024</v>
      </c>
      <c r="J2454" s="1">
        <v>45291</v>
      </c>
      <c r="M2454" t="s">
        <v>6133</v>
      </c>
    </row>
    <row r="2455" spans="1:13" hidden="1" x14ac:dyDescent="0.6">
      <c r="B2455">
        <v>1</v>
      </c>
      <c r="C2455">
        <v>38442827</v>
      </c>
      <c r="D2455" t="s">
        <v>6140</v>
      </c>
      <c r="E2455" t="s">
        <v>6141</v>
      </c>
      <c r="F2455" t="s">
        <v>6142</v>
      </c>
      <c r="G2455" t="s">
        <v>6143</v>
      </c>
      <c r="H2455" t="s">
        <v>5468</v>
      </c>
      <c r="I2455">
        <v>2024</v>
      </c>
      <c r="J2455" s="1">
        <v>45356</v>
      </c>
      <c r="M2455" t="s">
        <v>6144</v>
      </c>
    </row>
    <row r="2456" spans="1:13" hidden="1" x14ac:dyDescent="0.6">
      <c r="B2456">
        <v>2</v>
      </c>
      <c r="C2456">
        <v>37659600</v>
      </c>
      <c r="D2456" t="s">
        <v>6184</v>
      </c>
      <c r="E2456" t="s">
        <v>6185</v>
      </c>
      <c r="F2456" t="s">
        <v>6186</v>
      </c>
      <c r="G2456" t="s">
        <v>6187</v>
      </c>
      <c r="H2456" t="s">
        <v>39</v>
      </c>
      <c r="I2456">
        <v>2024</v>
      </c>
      <c r="J2456" s="1">
        <v>45171</v>
      </c>
      <c r="M2456" t="s">
        <v>6188</v>
      </c>
    </row>
    <row r="2457" spans="1:13" hidden="1" x14ac:dyDescent="0.6">
      <c r="A2457" t="s">
        <v>6117</v>
      </c>
      <c r="B2457" t="s">
        <v>13257</v>
      </c>
      <c r="C2457">
        <v>38117581</v>
      </c>
      <c r="D2457" t="s">
        <v>6217</v>
      </c>
      <c r="E2457" t="s">
        <v>6218</v>
      </c>
      <c r="F2457" t="s">
        <v>6219</v>
      </c>
      <c r="G2457" t="s">
        <v>6220</v>
      </c>
      <c r="H2457" t="s">
        <v>310</v>
      </c>
      <c r="I2457">
        <v>2024</v>
      </c>
      <c r="J2457" s="1">
        <v>45280</v>
      </c>
      <c r="M2457" t="s">
        <v>6221</v>
      </c>
    </row>
    <row r="2458" spans="1:13" hidden="1" x14ac:dyDescent="0.6">
      <c r="B2458" t="s">
        <v>5278</v>
      </c>
      <c r="C2458">
        <v>36639223</v>
      </c>
      <c r="D2458" t="s">
        <v>7037</v>
      </c>
      <c r="E2458" t="s">
        <v>7038</v>
      </c>
      <c r="F2458" t="s">
        <v>7039</v>
      </c>
      <c r="G2458" t="s">
        <v>7040</v>
      </c>
      <c r="H2458" t="s">
        <v>171</v>
      </c>
      <c r="I2458">
        <v>2024</v>
      </c>
      <c r="J2458" s="1">
        <v>44939</v>
      </c>
      <c r="M2458" t="s">
        <v>7041</v>
      </c>
    </row>
    <row r="2459" spans="1:13" hidden="1" x14ac:dyDescent="0.6">
      <c r="B2459">
        <v>1</v>
      </c>
      <c r="C2459">
        <v>37727019</v>
      </c>
      <c r="D2459" t="s">
        <v>7042</v>
      </c>
      <c r="E2459" t="s">
        <v>7043</v>
      </c>
      <c r="F2459" t="s">
        <v>7044</v>
      </c>
      <c r="G2459" t="s">
        <v>7045</v>
      </c>
      <c r="H2459" t="s">
        <v>155</v>
      </c>
      <c r="I2459">
        <v>2024</v>
      </c>
      <c r="J2459" s="1">
        <v>45189</v>
      </c>
      <c r="M2459" t="s">
        <v>7046</v>
      </c>
    </row>
    <row r="2460" spans="1:13" hidden="1" x14ac:dyDescent="0.6">
      <c r="B2460" t="s">
        <v>5278</v>
      </c>
      <c r="C2460">
        <v>38320691</v>
      </c>
      <c r="D2460" t="s">
        <v>7103</v>
      </c>
      <c r="E2460" t="s">
        <v>7104</v>
      </c>
      <c r="F2460" t="s">
        <v>7105</v>
      </c>
      <c r="G2460" t="s">
        <v>7106</v>
      </c>
      <c r="H2460" t="s">
        <v>5468</v>
      </c>
      <c r="I2460">
        <v>2024</v>
      </c>
      <c r="J2460" s="1">
        <v>45328</v>
      </c>
      <c r="M2460" t="s">
        <v>7107</v>
      </c>
    </row>
    <row r="2461" spans="1:13" hidden="1" x14ac:dyDescent="0.6">
      <c r="B2461" t="s">
        <v>5278</v>
      </c>
      <c r="C2461">
        <v>38780873</v>
      </c>
      <c r="D2461" t="s">
        <v>7214</v>
      </c>
      <c r="E2461" t="s">
        <v>7215</v>
      </c>
      <c r="F2461" t="s">
        <v>7216</v>
      </c>
      <c r="G2461" t="s">
        <v>7217</v>
      </c>
      <c r="H2461" t="s">
        <v>2185</v>
      </c>
      <c r="I2461">
        <v>2024</v>
      </c>
      <c r="J2461" s="1">
        <v>45435</v>
      </c>
      <c r="M2461" t="s">
        <v>7218</v>
      </c>
    </row>
    <row r="2462" spans="1:13" hidden="1" x14ac:dyDescent="0.6">
      <c r="B2462">
        <v>1</v>
      </c>
      <c r="C2462">
        <v>37683194</v>
      </c>
      <c r="D2462" t="s">
        <v>7282</v>
      </c>
      <c r="E2462" t="s">
        <v>7283</v>
      </c>
      <c r="F2462" t="s">
        <v>7284</v>
      </c>
      <c r="G2462" t="s">
        <v>7285</v>
      </c>
      <c r="H2462" t="s">
        <v>310</v>
      </c>
      <c r="I2462">
        <v>2024</v>
      </c>
      <c r="J2462" s="1">
        <v>45177</v>
      </c>
      <c r="M2462" t="s">
        <v>7286</v>
      </c>
    </row>
    <row r="2463" spans="1:13" hidden="1" x14ac:dyDescent="0.6">
      <c r="B2463">
        <v>1</v>
      </c>
      <c r="C2463">
        <v>38271426</v>
      </c>
      <c r="D2463" t="s">
        <v>7309</v>
      </c>
      <c r="E2463" t="s">
        <v>7310</v>
      </c>
      <c r="F2463" t="s">
        <v>7311</v>
      </c>
      <c r="G2463" t="s">
        <v>7312</v>
      </c>
      <c r="H2463" t="s">
        <v>800</v>
      </c>
      <c r="I2463">
        <v>2024</v>
      </c>
      <c r="J2463" s="1">
        <v>45316</v>
      </c>
      <c r="M2463" t="s">
        <v>7313</v>
      </c>
    </row>
    <row r="2464" spans="1:13" hidden="1" x14ac:dyDescent="0.6">
      <c r="B2464" t="s">
        <v>5278</v>
      </c>
      <c r="C2464">
        <v>38454846</v>
      </c>
      <c r="D2464" t="s">
        <v>7445</v>
      </c>
      <c r="E2464" t="s">
        <v>7446</v>
      </c>
      <c r="F2464" t="s">
        <v>7447</v>
      </c>
      <c r="G2464" t="s">
        <v>7448</v>
      </c>
      <c r="H2464" t="s">
        <v>800</v>
      </c>
      <c r="I2464">
        <v>2024</v>
      </c>
      <c r="J2464" s="1">
        <v>45359</v>
      </c>
      <c r="M2464" t="s">
        <v>7449</v>
      </c>
    </row>
    <row r="2465" spans="1:13" hidden="1" x14ac:dyDescent="0.6">
      <c r="B2465">
        <v>1</v>
      </c>
      <c r="C2465">
        <v>37598260</v>
      </c>
      <c r="D2465" t="s">
        <v>7537</v>
      </c>
      <c r="E2465" t="s">
        <v>7538</v>
      </c>
      <c r="F2465" t="s">
        <v>7539</v>
      </c>
      <c r="G2465" t="s">
        <v>7540</v>
      </c>
      <c r="H2465" t="s">
        <v>615</v>
      </c>
      <c r="I2465">
        <v>2024</v>
      </c>
      <c r="J2465" s="1">
        <v>45157</v>
      </c>
      <c r="K2465" t="s">
        <v>7541</v>
      </c>
      <c r="M2465" t="s">
        <v>7542</v>
      </c>
    </row>
    <row r="2466" spans="1:13" hidden="1" x14ac:dyDescent="0.6">
      <c r="B2466">
        <v>1</v>
      </c>
      <c r="C2466">
        <v>38278777</v>
      </c>
      <c r="D2466" t="s">
        <v>7571</v>
      </c>
      <c r="E2466" t="s">
        <v>7572</v>
      </c>
      <c r="F2466" t="s">
        <v>7573</v>
      </c>
      <c r="G2466" t="s">
        <v>7574</v>
      </c>
      <c r="H2466" t="s">
        <v>83</v>
      </c>
      <c r="I2466">
        <v>2024</v>
      </c>
      <c r="J2466" s="1">
        <v>45317</v>
      </c>
      <c r="M2466" t="s">
        <v>7575</v>
      </c>
    </row>
    <row r="2467" spans="1:13" hidden="1" x14ac:dyDescent="0.6">
      <c r="B2467">
        <v>1</v>
      </c>
      <c r="C2467">
        <v>38374365</v>
      </c>
      <c r="D2467" t="s">
        <v>7576</v>
      </c>
      <c r="E2467" t="s">
        <v>7577</v>
      </c>
      <c r="F2467" t="s">
        <v>7578</v>
      </c>
      <c r="G2467" t="s">
        <v>7579</v>
      </c>
      <c r="H2467" t="s">
        <v>615</v>
      </c>
      <c r="I2467">
        <v>2024</v>
      </c>
      <c r="J2467" s="1">
        <v>45342</v>
      </c>
      <c r="K2467" t="s">
        <v>7580</v>
      </c>
      <c r="M2467" t="s">
        <v>7581</v>
      </c>
    </row>
    <row r="2468" spans="1:13" hidden="1" x14ac:dyDescent="0.6">
      <c r="B2468">
        <v>1</v>
      </c>
      <c r="C2468">
        <v>38383074</v>
      </c>
      <c r="D2468" t="s">
        <v>7645</v>
      </c>
      <c r="E2468" t="s">
        <v>7646</v>
      </c>
      <c r="F2468" t="s">
        <v>7647</v>
      </c>
      <c r="G2468" t="s">
        <v>7648</v>
      </c>
      <c r="H2468" t="s">
        <v>5407</v>
      </c>
      <c r="I2468">
        <v>2024</v>
      </c>
      <c r="J2468" s="1">
        <v>45343</v>
      </c>
      <c r="M2468" t="s">
        <v>7649</v>
      </c>
    </row>
    <row r="2469" spans="1:13" hidden="1" x14ac:dyDescent="0.6">
      <c r="B2469" t="s">
        <v>5291</v>
      </c>
      <c r="C2469">
        <v>39089734</v>
      </c>
      <c r="D2469" t="s">
        <v>7704</v>
      </c>
      <c r="E2469" t="s">
        <v>7705</v>
      </c>
      <c r="F2469" t="s">
        <v>7706</v>
      </c>
      <c r="G2469" t="s">
        <v>7707</v>
      </c>
      <c r="H2469" t="s">
        <v>5579</v>
      </c>
      <c r="I2469">
        <v>2024</v>
      </c>
      <c r="J2469" s="1">
        <v>45505</v>
      </c>
      <c r="K2469" t="s">
        <v>7708</v>
      </c>
      <c r="M2469" t="s">
        <v>7709</v>
      </c>
    </row>
    <row r="2470" spans="1:13" hidden="1" x14ac:dyDescent="0.6">
      <c r="B2470">
        <v>1</v>
      </c>
      <c r="C2470">
        <v>38368762</v>
      </c>
      <c r="D2470" t="s">
        <v>7791</v>
      </c>
      <c r="E2470" t="s">
        <v>7792</v>
      </c>
      <c r="F2470" t="s">
        <v>7793</v>
      </c>
      <c r="G2470" t="s">
        <v>7794</v>
      </c>
      <c r="H2470" t="s">
        <v>1677</v>
      </c>
      <c r="I2470">
        <v>2024</v>
      </c>
      <c r="J2470" s="1">
        <v>45340</v>
      </c>
      <c r="M2470" t="s">
        <v>7795</v>
      </c>
    </row>
    <row r="2471" spans="1:13" hidden="1" x14ac:dyDescent="0.6">
      <c r="B2471">
        <v>1</v>
      </c>
      <c r="C2471">
        <v>38732522</v>
      </c>
      <c r="D2471" t="s">
        <v>7937</v>
      </c>
      <c r="E2471" t="s">
        <v>7938</v>
      </c>
      <c r="F2471" t="s">
        <v>7939</v>
      </c>
      <c r="G2471" t="s">
        <v>7940</v>
      </c>
      <c r="H2471" t="s">
        <v>5539</v>
      </c>
      <c r="I2471">
        <v>2024</v>
      </c>
      <c r="J2471" s="1">
        <v>45423</v>
      </c>
      <c r="K2471" t="s">
        <v>7941</v>
      </c>
      <c r="M2471" t="s">
        <v>7942</v>
      </c>
    </row>
    <row r="2472" spans="1:13" hidden="1" x14ac:dyDescent="0.6">
      <c r="B2472">
        <v>1</v>
      </c>
      <c r="C2472">
        <v>38802406</v>
      </c>
      <c r="D2472" t="s">
        <v>8084</v>
      </c>
      <c r="E2472" t="s">
        <v>8085</v>
      </c>
      <c r="F2472" t="s">
        <v>8086</v>
      </c>
      <c r="G2472" t="s">
        <v>8087</v>
      </c>
      <c r="H2472" t="s">
        <v>5359</v>
      </c>
      <c r="I2472">
        <v>2024</v>
      </c>
      <c r="J2472" s="1">
        <v>45439</v>
      </c>
      <c r="K2472" t="s">
        <v>8088</v>
      </c>
      <c r="M2472" t="s">
        <v>8089</v>
      </c>
    </row>
    <row r="2473" spans="1:13" hidden="1" x14ac:dyDescent="0.6">
      <c r="B2473">
        <v>1</v>
      </c>
      <c r="C2473">
        <v>38564612</v>
      </c>
      <c r="D2473" t="s">
        <v>8117</v>
      </c>
      <c r="E2473" t="s">
        <v>8118</v>
      </c>
      <c r="F2473" t="s">
        <v>8119</v>
      </c>
      <c r="G2473" t="s">
        <v>8120</v>
      </c>
      <c r="H2473" t="s">
        <v>3828</v>
      </c>
      <c r="I2473">
        <v>2024</v>
      </c>
      <c r="J2473" s="1">
        <v>45384</v>
      </c>
      <c r="K2473" t="s">
        <v>8121</v>
      </c>
      <c r="M2473" t="s">
        <v>8122</v>
      </c>
    </row>
    <row r="2474" spans="1:13" hidden="1" x14ac:dyDescent="0.6">
      <c r="B2474" t="s">
        <v>5278</v>
      </c>
      <c r="C2474">
        <v>38745035</v>
      </c>
      <c r="D2474" t="s">
        <v>8161</v>
      </c>
      <c r="E2474" t="s">
        <v>8162</v>
      </c>
      <c r="F2474" t="s">
        <v>8163</v>
      </c>
      <c r="G2474" t="s">
        <v>5966</v>
      </c>
      <c r="H2474" t="s">
        <v>5359</v>
      </c>
      <c r="I2474">
        <v>2024</v>
      </c>
      <c r="J2474" s="1">
        <v>45426</v>
      </c>
      <c r="K2474" t="s">
        <v>8164</v>
      </c>
      <c r="M2474" t="s">
        <v>8165</v>
      </c>
    </row>
    <row r="2475" spans="1:13" hidden="1" x14ac:dyDescent="0.6">
      <c r="A2475" t="s">
        <v>8166</v>
      </c>
      <c r="B2475" t="s">
        <v>5170</v>
      </c>
      <c r="C2475">
        <v>38810762</v>
      </c>
      <c r="D2475" t="s">
        <v>8167</v>
      </c>
      <c r="E2475" t="s">
        <v>8168</v>
      </c>
      <c r="F2475" t="s">
        <v>8169</v>
      </c>
      <c r="G2475" t="s">
        <v>8170</v>
      </c>
      <c r="H2475" t="s">
        <v>8171</v>
      </c>
      <c r="I2475">
        <v>2024</v>
      </c>
      <c r="J2475" s="1">
        <v>45441</v>
      </c>
      <c r="M2475" t="s">
        <v>8172</v>
      </c>
    </row>
    <row r="2476" spans="1:13" hidden="1" x14ac:dyDescent="0.6">
      <c r="B2476" t="s">
        <v>5278</v>
      </c>
      <c r="C2476">
        <v>38702879</v>
      </c>
      <c r="D2476" t="s">
        <v>8173</v>
      </c>
      <c r="E2476" t="s">
        <v>8174</v>
      </c>
      <c r="F2476" t="s">
        <v>8175</v>
      </c>
      <c r="G2476" t="s">
        <v>6006</v>
      </c>
      <c r="H2476" t="s">
        <v>6007</v>
      </c>
      <c r="I2476">
        <v>2024</v>
      </c>
      <c r="J2476" s="1">
        <v>45416</v>
      </c>
      <c r="K2476" t="s">
        <v>8176</v>
      </c>
      <c r="M2476" t="s">
        <v>8177</v>
      </c>
    </row>
    <row r="2477" spans="1:13" hidden="1" x14ac:dyDescent="0.6">
      <c r="B2477">
        <v>1</v>
      </c>
      <c r="C2477">
        <v>37773436</v>
      </c>
      <c r="D2477" t="s">
        <v>8178</v>
      </c>
      <c r="E2477" t="s">
        <v>8179</v>
      </c>
      <c r="F2477" t="s">
        <v>8180</v>
      </c>
      <c r="G2477" t="s">
        <v>8181</v>
      </c>
      <c r="H2477" t="s">
        <v>615</v>
      </c>
      <c r="I2477">
        <v>2024</v>
      </c>
      <c r="J2477" s="1">
        <v>45198</v>
      </c>
      <c r="K2477" t="s">
        <v>8182</v>
      </c>
      <c r="M2477" t="s">
        <v>8183</v>
      </c>
    </row>
    <row r="2478" spans="1:13" hidden="1" x14ac:dyDescent="0.6">
      <c r="B2478">
        <v>1</v>
      </c>
      <c r="C2478">
        <v>38153708</v>
      </c>
      <c r="D2478" t="s">
        <v>8195</v>
      </c>
      <c r="E2478" t="s">
        <v>8196</v>
      </c>
      <c r="F2478" t="s">
        <v>8197</v>
      </c>
      <c r="G2478" t="s">
        <v>8198</v>
      </c>
      <c r="H2478" t="s">
        <v>5256</v>
      </c>
      <c r="I2478">
        <v>2024</v>
      </c>
      <c r="J2478" s="1">
        <v>45288</v>
      </c>
      <c r="K2478" t="s">
        <v>8199</v>
      </c>
      <c r="M2478" t="s">
        <v>8200</v>
      </c>
    </row>
    <row r="2479" spans="1:13" hidden="1" x14ac:dyDescent="0.6">
      <c r="B2479">
        <v>2</v>
      </c>
      <c r="C2479">
        <v>37634759</v>
      </c>
      <c r="D2479" t="s">
        <v>8241</v>
      </c>
      <c r="E2479" t="s">
        <v>8242</v>
      </c>
      <c r="F2479" t="s">
        <v>8243</v>
      </c>
      <c r="G2479" t="s">
        <v>8244</v>
      </c>
      <c r="H2479" t="s">
        <v>77</v>
      </c>
      <c r="I2479">
        <v>2024</v>
      </c>
      <c r="J2479" s="1">
        <v>45165</v>
      </c>
      <c r="M2479" t="s">
        <v>8245</v>
      </c>
    </row>
    <row r="2480" spans="1:13" hidden="1" x14ac:dyDescent="0.6">
      <c r="B2480">
        <v>1</v>
      </c>
      <c r="C2480">
        <v>38286571</v>
      </c>
      <c r="D2480" t="s">
        <v>8285</v>
      </c>
      <c r="E2480" t="s">
        <v>8286</v>
      </c>
      <c r="F2480" t="s">
        <v>8287</v>
      </c>
      <c r="G2480" t="s">
        <v>7552</v>
      </c>
      <c r="H2480" t="s">
        <v>386</v>
      </c>
      <c r="I2480">
        <v>2024</v>
      </c>
      <c r="J2480" s="1">
        <v>45320</v>
      </c>
      <c r="M2480" t="s">
        <v>8288</v>
      </c>
    </row>
    <row r="2481" spans="1:13" hidden="1" x14ac:dyDescent="0.6">
      <c r="B2481">
        <v>1</v>
      </c>
      <c r="C2481">
        <v>37731049</v>
      </c>
      <c r="D2481" t="s">
        <v>8301</v>
      </c>
      <c r="E2481" t="s">
        <v>8302</v>
      </c>
      <c r="F2481" t="s">
        <v>8303</v>
      </c>
      <c r="G2481" t="s">
        <v>5295</v>
      </c>
      <c r="H2481" t="s">
        <v>615</v>
      </c>
      <c r="I2481">
        <v>2024</v>
      </c>
      <c r="J2481" s="1">
        <v>45190</v>
      </c>
      <c r="K2481" t="s">
        <v>8304</v>
      </c>
      <c r="M2481" t="s">
        <v>8305</v>
      </c>
    </row>
    <row r="2482" spans="1:13" hidden="1" x14ac:dyDescent="0.6">
      <c r="B2482" t="s">
        <v>5278</v>
      </c>
      <c r="C2482">
        <v>38175625</v>
      </c>
      <c r="D2482" t="s">
        <v>8327</v>
      </c>
      <c r="E2482" t="s">
        <v>8328</v>
      </c>
      <c r="F2482" t="s">
        <v>8329</v>
      </c>
      <c r="G2482" t="s">
        <v>8330</v>
      </c>
      <c r="H2482" t="s">
        <v>5256</v>
      </c>
      <c r="I2482">
        <v>2024</v>
      </c>
      <c r="J2482" s="1">
        <v>45295</v>
      </c>
      <c r="K2482" t="s">
        <v>8331</v>
      </c>
      <c r="M2482" t="s">
        <v>8332</v>
      </c>
    </row>
    <row r="2483" spans="1:13" hidden="1" x14ac:dyDescent="0.6">
      <c r="B2483">
        <v>1</v>
      </c>
      <c r="C2483">
        <v>38512243</v>
      </c>
      <c r="D2483" t="s">
        <v>8406</v>
      </c>
      <c r="E2483" t="s">
        <v>8407</v>
      </c>
      <c r="F2483" t="s">
        <v>8408</v>
      </c>
      <c r="G2483" t="s">
        <v>6115</v>
      </c>
      <c r="H2483" t="s">
        <v>228</v>
      </c>
      <c r="I2483">
        <v>2024</v>
      </c>
      <c r="J2483" s="1">
        <v>45372</v>
      </c>
      <c r="K2483" t="s">
        <v>8409</v>
      </c>
      <c r="M2483" t="s">
        <v>8410</v>
      </c>
    </row>
    <row r="2484" spans="1:13" hidden="1" x14ac:dyDescent="0.6">
      <c r="B2484">
        <v>1</v>
      </c>
      <c r="C2484">
        <v>38180772</v>
      </c>
      <c r="D2484" t="s">
        <v>8418</v>
      </c>
      <c r="E2484" t="s">
        <v>8419</v>
      </c>
      <c r="F2484" t="s">
        <v>8420</v>
      </c>
      <c r="G2484" t="s">
        <v>1801</v>
      </c>
      <c r="H2484" t="s">
        <v>228</v>
      </c>
      <c r="I2484">
        <v>2024</v>
      </c>
      <c r="J2484" s="1">
        <v>45296</v>
      </c>
      <c r="K2484" t="s">
        <v>8421</v>
      </c>
      <c r="M2484" t="s">
        <v>8422</v>
      </c>
    </row>
    <row r="2485" spans="1:13" hidden="1" x14ac:dyDescent="0.6">
      <c r="B2485">
        <v>1</v>
      </c>
      <c r="C2485">
        <v>38019527</v>
      </c>
      <c r="D2485" t="s">
        <v>8460</v>
      </c>
      <c r="E2485" t="s">
        <v>8461</v>
      </c>
      <c r="F2485" t="s">
        <v>8462</v>
      </c>
      <c r="G2485" t="s">
        <v>8463</v>
      </c>
      <c r="H2485" t="s">
        <v>5256</v>
      </c>
      <c r="I2485">
        <v>2024</v>
      </c>
      <c r="J2485" s="1">
        <v>45259</v>
      </c>
      <c r="K2485" t="s">
        <v>8464</v>
      </c>
      <c r="M2485" t="s">
        <v>8465</v>
      </c>
    </row>
    <row r="2486" spans="1:13" hidden="1" x14ac:dyDescent="0.6">
      <c r="B2486">
        <v>1</v>
      </c>
      <c r="C2486">
        <v>38307466</v>
      </c>
      <c r="D2486" t="s">
        <v>8466</v>
      </c>
      <c r="E2486" t="s">
        <v>8467</v>
      </c>
      <c r="F2486" t="s">
        <v>8468</v>
      </c>
      <c r="G2486" t="s">
        <v>8469</v>
      </c>
      <c r="H2486" t="s">
        <v>77</v>
      </c>
      <c r="I2486">
        <v>2024</v>
      </c>
      <c r="J2486" s="1">
        <v>45324</v>
      </c>
      <c r="M2486" t="s">
        <v>8470</v>
      </c>
    </row>
    <row r="2487" spans="1:13" hidden="1" x14ac:dyDescent="0.6">
      <c r="B2487">
        <v>2</v>
      </c>
      <c r="C2487">
        <v>38461839</v>
      </c>
      <c r="D2487" t="s">
        <v>8556</v>
      </c>
      <c r="E2487" t="s">
        <v>6777</v>
      </c>
      <c r="F2487" t="s">
        <v>8557</v>
      </c>
      <c r="G2487" t="s">
        <v>1110</v>
      </c>
      <c r="H2487" t="s">
        <v>20</v>
      </c>
      <c r="I2487">
        <v>2024</v>
      </c>
      <c r="J2487" s="1">
        <v>45361</v>
      </c>
      <c r="M2487" t="s">
        <v>8558</v>
      </c>
    </row>
    <row r="2488" spans="1:13" hidden="1" x14ac:dyDescent="0.6">
      <c r="B2488">
        <v>1</v>
      </c>
      <c r="C2488">
        <v>38418238</v>
      </c>
      <c r="D2488" t="s">
        <v>8593</v>
      </c>
      <c r="E2488" t="s">
        <v>8594</v>
      </c>
      <c r="F2488" t="s">
        <v>8595</v>
      </c>
      <c r="G2488" t="s">
        <v>8596</v>
      </c>
      <c r="H2488" t="s">
        <v>6488</v>
      </c>
      <c r="I2488">
        <v>2024</v>
      </c>
      <c r="J2488" s="1">
        <v>45350</v>
      </c>
      <c r="K2488" t="s">
        <v>8597</v>
      </c>
      <c r="M2488" t="s">
        <v>8598</v>
      </c>
    </row>
    <row r="2489" spans="1:13" hidden="1" x14ac:dyDescent="0.6">
      <c r="B2489">
        <v>1</v>
      </c>
      <c r="C2489">
        <v>39133415</v>
      </c>
      <c r="D2489" t="s">
        <v>8615</v>
      </c>
      <c r="E2489" t="s">
        <v>8616</v>
      </c>
      <c r="F2489" t="s">
        <v>8617</v>
      </c>
      <c r="G2489" t="s">
        <v>8618</v>
      </c>
      <c r="H2489" t="s">
        <v>8619</v>
      </c>
      <c r="I2489">
        <v>2024</v>
      </c>
      <c r="J2489" s="1">
        <v>45516</v>
      </c>
      <c r="M2489" t="s">
        <v>8620</v>
      </c>
    </row>
    <row r="2490" spans="1:13" hidden="1" x14ac:dyDescent="0.6">
      <c r="B2490">
        <v>1</v>
      </c>
      <c r="C2490">
        <v>36794374</v>
      </c>
      <c r="D2490" t="s">
        <v>8687</v>
      </c>
      <c r="E2490" t="s">
        <v>8688</v>
      </c>
      <c r="F2490" t="s">
        <v>8689</v>
      </c>
      <c r="G2490" t="s">
        <v>8690</v>
      </c>
      <c r="H2490" t="s">
        <v>155</v>
      </c>
      <c r="I2490">
        <v>2024</v>
      </c>
      <c r="J2490" s="1">
        <v>44973</v>
      </c>
      <c r="M2490" t="s">
        <v>8691</v>
      </c>
    </row>
    <row r="2491" spans="1:13" hidden="1" x14ac:dyDescent="0.6">
      <c r="B2491">
        <v>1</v>
      </c>
      <c r="C2491">
        <v>37756667</v>
      </c>
      <c r="D2491" t="s">
        <v>8692</v>
      </c>
      <c r="E2491" t="s">
        <v>8693</v>
      </c>
      <c r="F2491" t="s">
        <v>8694</v>
      </c>
      <c r="G2491" t="s">
        <v>8695</v>
      </c>
      <c r="H2491" t="s">
        <v>310</v>
      </c>
      <c r="I2491">
        <v>2024</v>
      </c>
      <c r="J2491" s="1">
        <v>45196</v>
      </c>
      <c r="M2491" t="s">
        <v>8696</v>
      </c>
    </row>
    <row r="2492" spans="1:13" hidden="1" x14ac:dyDescent="0.6">
      <c r="B2492">
        <v>1</v>
      </c>
      <c r="C2492">
        <v>37773435</v>
      </c>
      <c r="D2492" t="s">
        <v>8756</v>
      </c>
      <c r="E2492" t="s">
        <v>8757</v>
      </c>
      <c r="F2492" t="s">
        <v>8758</v>
      </c>
      <c r="G2492" t="s">
        <v>6453</v>
      </c>
      <c r="H2492" t="s">
        <v>615</v>
      </c>
      <c r="I2492">
        <v>2024</v>
      </c>
      <c r="J2492" s="1">
        <v>45198</v>
      </c>
      <c r="K2492" t="s">
        <v>8759</v>
      </c>
      <c r="M2492" t="s">
        <v>8760</v>
      </c>
    </row>
    <row r="2493" spans="1:13" hidden="1" x14ac:dyDescent="0.6">
      <c r="B2493">
        <v>1</v>
      </c>
      <c r="C2493">
        <v>38326629</v>
      </c>
      <c r="D2493" t="s">
        <v>8766</v>
      </c>
      <c r="E2493" t="s">
        <v>8767</v>
      </c>
      <c r="F2493" t="s">
        <v>8768</v>
      </c>
      <c r="G2493" t="s">
        <v>7884</v>
      </c>
      <c r="H2493" t="s">
        <v>1203</v>
      </c>
      <c r="I2493">
        <v>2024</v>
      </c>
      <c r="J2493" s="1">
        <v>45329</v>
      </c>
      <c r="K2493" t="s">
        <v>8769</v>
      </c>
      <c r="M2493" t="s">
        <v>8770</v>
      </c>
    </row>
    <row r="2494" spans="1:13" hidden="1" x14ac:dyDescent="0.6">
      <c r="A2494" t="s">
        <v>8985</v>
      </c>
      <c r="B2494" t="s">
        <v>13797</v>
      </c>
      <c r="C2494">
        <v>38843050</v>
      </c>
      <c r="D2494" t="s">
        <v>8986</v>
      </c>
      <c r="E2494" t="s">
        <v>8987</v>
      </c>
      <c r="F2494" t="s">
        <v>8988</v>
      </c>
      <c r="G2494" t="s">
        <v>8989</v>
      </c>
      <c r="H2494" t="s">
        <v>5591</v>
      </c>
      <c r="I2494">
        <v>2024</v>
      </c>
      <c r="J2494" s="1">
        <v>45449</v>
      </c>
      <c r="K2494" t="s">
        <v>8990</v>
      </c>
      <c r="M2494" t="s">
        <v>8991</v>
      </c>
    </row>
    <row r="2495" spans="1:13" hidden="1" x14ac:dyDescent="0.6">
      <c r="B2495" t="s">
        <v>5278</v>
      </c>
      <c r="C2495">
        <v>39046116</v>
      </c>
      <c r="D2495" t="s">
        <v>9008</v>
      </c>
      <c r="E2495" t="s">
        <v>9009</v>
      </c>
      <c r="F2495" t="s">
        <v>9010</v>
      </c>
      <c r="G2495" t="s">
        <v>9011</v>
      </c>
      <c r="H2495" t="s">
        <v>9012</v>
      </c>
      <c r="I2495">
        <v>2024</v>
      </c>
      <c r="J2495" s="1">
        <v>45497</v>
      </c>
      <c r="M2495" t="s">
        <v>9013</v>
      </c>
    </row>
    <row r="2496" spans="1:13" hidden="1" x14ac:dyDescent="0.6">
      <c r="B2496">
        <v>2</v>
      </c>
      <c r="C2496">
        <v>37439028</v>
      </c>
      <c r="D2496" t="s">
        <v>9273</v>
      </c>
      <c r="E2496" t="s">
        <v>9274</v>
      </c>
      <c r="F2496" t="s">
        <v>9275</v>
      </c>
      <c r="G2496" t="s">
        <v>9276</v>
      </c>
      <c r="H2496" t="s">
        <v>143</v>
      </c>
      <c r="I2496">
        <v>2024</v>
      </c>
      <c r="J2496" s="1">
        <v>45120</v>
      </c>
      <c r="M2496" t="s">
        <v>9277</v>
      </c>
    </row>
    <row r="2497" spans="1:13" hidden="1" x14ac:dyDescent="0.6">
      <c r="B2497">
        <v>1</v>
      </c>
      <c r="C2497">
        <v>38291120</v>
      </c>
      <c r="D2497" t="s">
        <v>9395</v>
      </c>
      <c r="E2497" t="s">
        <v>9396</v>
      </c>
      <c r="F2497" t="s">
        <v>9397</v>
      </c>
      <c r="G2497" t="s">
        <v>9398</v>
      </c>
      <c r="H2497" t="s">
        <v>5359</v>
      </c>
      <c r="I2497">
        <v>2024</v>
      </c>
      <c r="J2497" s="1">
        <v>45321</v>
      </c>
      <c r="K2497" t="s">
        <v>9399</v>
      </c>
      <c r="M2497" t="s">
        <v>9400</v>
      </c>
    </row>
    <row r="2498" spans="1:13" hidden="1" x14ac:dyDescent="0.6">
      <c r="B2498">
        <v>1</v>
      </c>
      <c r="C2498">
        <v>38316703</v>
      </c>
      <c r="D2498" t="s">
        <v>9415</v>
      </c>
      <c r="E2498" t="s">
        <v>9416</v>
      </c>
      <c r="F2498" t="s">
        <v>9417</v>
      </c>
      <c r="G2498" t="s">
        <v>9418</v>
      </c>
      <c r="H2498" t="s">
        <v>1105</v>
      </c>
      <c r="I2498">
        <v>2024</v>
      </c>
      <c r="J2498" s="1">
        <v>45327</v>
      </c>
      <c r="M2498" t="s">
        <v>9419</v>
      </c>
    </row>
    <row r="2499" spans="1:13" hidden="1" x14ac:dyDescent="0.6">
      <c r="B2499">
        <v>1</v>
      </c>
      <c r="C2499">
        <v>37866681</v>
      </c>
      <c r="D2499" t="s">
        <v>9532</v>
      </c>
      <c r="E2499" t="s">
        <v>9533</v>
      </c>
      <c r="F2499" t="s">
        <v>9534</v>
      </c>
      <c r="G2499" t="s">
        <v>9535</v>
      </c>
      <c r="H2499" t="s">
        <v>5468</v>
      </c>
      <c r="I2499">
        <v>2024</v>
      </c>
      <c r="J2499" s="1">
        <v>45221</v>
      </c>
      <c r="M2499" t="s">
        <v>9536</v>
      </c>
    </row>
    <row r="2500" spans="1:13" hidden="1" x14ac:dyDescent="0.6">
      <c r="B2500">
        <v>2</v>
      </c>
      <c r="C2500">
        <v>37673374</v>
      </c>
      <c r="D2500" t="s">
        <v>9768</v>
      </c>
      <c r="E2500" t="s">
        <v>9769</v>
      </c>
      <c r="F2500" t="s">
        <v>9770</v>
      </c>
      <c r="G2500" t="s">
        <v>1338</v>
      </c>
      <c r="H2500" t="s">
        <v>77</v>
      </c>
      <c r="I2500">
        <v>2024</v>
      </c>
      <c r="J2500" s="1">
        <v>45175</v>
      </c>
      <c r="M2500" t="s">
        <v>9771</v>
      </c>
    </row>
    <row r="2501" spans="1:13" hidden="1" x14ac:dyDescent="0.6">
      <c r="B2501">
        <v>1</v>
      </c>
      <c r="C2501">
        <v>38172608</v>
      </c>
      <c r="D2501" t="s">
        <v>9821</v>
      </c>
      <c r="E2501" t="s">
        <v>9822</v>
      </c>
      <c r="F2501" t="s">
        <v>9823</v>
      </c>
      <c r="G2501" t="s">
        <v>9824</v>
      </c>
      <c r="H2501" t="s">
        <v>5359</v>
      </c>
      <c r="I2501">
        <v>2024</v>
      </c>
      <c r="J2501" s="1">
        <v>45294</v>
      </c>
      <c r="K2501" t="s">
        <v>9825</v>
      </c>
      <c r="M2501" t="s">
        <v>9826</v>
      </c>
    </row>
    <row r="2502" spans="1:13" hidden="1" x14ac:dyDescent="0.6">
      <c r="B2502">
        <v>1</v>
      </c>
      <c r="C2502">
        <v>38821570</v>
      </c>
      <c r="D2502" t="s">
        <v>9852</v>
      </c>
      <c r="E2502" t="s">
        <v>9853</v>
      </c>
      <c r="F2502" t="s">
        <v>9854</v>
      </c>
      <c r="G2502" t="s">
        <v>9855</v>
      </c>
      <c r="H2502" t="s">
        <v>6488</v>
      </c>
      <c r="I2502">
        <v>2024</v>
      </c>
      <c r="J2502" s="1">
        <v>45443</v>
      </c>
      <c r="K2502" t="s">
        <v>9856</v>
      </c>
      <c r="M2502" t="s">
        <v>9857</v>
      </c>
    </row>
    <row r="2503" spans="1:13" hidden="1" x14ac:dyDescent="0.6">
      <c r="B2503">
        <v>1</v>
      </c>
      <c r="C2503">
        <v>37903288</v>
      </c>
      <c r="D2503" t="s">
        <v>9929</v>
      </c>
      <c r="E2503" t="s">
        <v>9930</v>
      </c>
      <c r="F2503" t="s">
        <v>9931</v>
      </c>
      <c r="G2503" t="s">
        <v>9932</v>
      </c>
      <c r="H2503" t="s">
        <v>310</v>
      </c>
      <c r="I2503">
        <v>2024</v>
      </c>
      <c r="J2503" s="1">
        <v>45229</v>
      </c>
      <c r="M2503" t="s">
        <v>9933</v>
      </c>
    </row>
    <row r="2504" spans="1:13" hidden="1" x14ac:dyDescent="0.6">
      <c r="B2504">
        <v>1</v>
      </c>
      <c r="C2504">
        <v>38568448</v>
      </c>
      <c r="D2504" t="s">
        <v>9981</v>
      </c>
      <c r="E2504" t="s">
        <v>9982</v>
      </c>
      <c r="F2504" t="s">
        <v>9983</v>
      </c>
      <c r="G2504" t="s">
        <v>9984</v>
      </c>
      <c r="H2504" t="s">
        <v>1105</v>
      </c>
      <c r="I2504">
        <v>2024</v>
      </c>
      <c r="J2504" s="1">
        <v>45385</v>
      </c>
      <c r="M2504" t="s">
        <v>9985</v>
      </c>
    </row>
    <row r="2505" spans="1:13" hidden="1" x14ac:dyDescent="0.6">
      <c r="B2505">
        <v>1</v>
      </c>
      <c r="C2505">
        <v>39042402</v>
      </c>
      <c r="D2505" t="s">
        <v>10088</v>
      </c>
      <c r="E2505" t="s">
        <v>10089</v>
      </c>
      <c r="F2505" t="s">
        <v>10090</v>
      </c>
      <c r="G2505" t="s">
        <v>1338</v>
      </c>
      <c r="H2505" t="s">
        <v>228</v>
      </c>
      <c r="I2505">
        <v>2024</v>
      </c>
      <c r="J2505" s="1">
        <v>45496</v>
      </c>
      <c r="K2505" t="s">
        <v>10091</v>
      </c>
      <c r="M2505" t="s">
        <v>10092</v>
      </c>
    </row>
    <row r="2506" spans="1:13" hidden="1" x14ac:dyDescent="0.6">
      <c r="B2506">
        <v>1</v>
      </c>
      <c r="C2506">
        <v>38717425</v>
      </c>
      <c r="D2506" t="s">
        <v>10131</v>
      </c>
      <c r="E2506" t="s">
        <v>10132</v>
      </c>
      <c r="F2506" t="s">
        <v>10133</v>
      </c>
      <c r="G2506" t="s">
        <v>8349</v>
      </c>
      <c r="H2506" t="s">
        <v>228</v>
      </c>
      <c r="I2506">
        <v>2024</v>
      </c>
      <c r="J2506" s="1">
        <v>45420</v>
      </c>
      <c r="K2506" t="s">
        <v>10134</v>
      </c>
      <c r="M2506" t="s">
        <v>10135</v>
      </c>
    </row>
    <row r="2507" spans="1:13" hidden="1" x14ac:dyDescent="0.6">
      <c r="B2507" t="s">
        <v>5278</v>
      </c>
      <c r="C2507">
        <v>38490689</v>
      </c>
      <c r="D2507" t="s">
        <v>10236</v>
      </c>
      <c r="E2507" t="s">
        <v>10237</v>
      </c>
      <c r="F2507" t="s">
        <v>10238</v>
      </c>
      <c r="G2507" t="s">
        <v>10239</v>
      </c>
      <c r="H2507" t="s">
        <v>5579</v>
      </c>
      <c r="I2507">
        <v>2024</v>
      </c>
      <c r="J2507" s="1">
        <v>45366</v>
      </c>
      <c r="K2507" t="s">
        <v>10240</v>
      </c>
      <c r="M2507" t="s">
        <v>10241</v>
      </c>
    </row>
    <row r="2508" spans="1:13" hidden="1" x14ac:dyDescent="0.6">
      <c r="B2508">
        <v>1</v>
      </c>
      <c r="C2508">
        <v>38171416</v>
      </c>
      <c r="D2508" t="s">
        <v>10247</v>
      </c>
      <c r="E2508" t="s">
        <v>10248</v>
      </c>
      <c r="F2508" t="s">
        <v>10249</v>
      </c>
      <c r="G2508" t="s">
        <v>10250</v>
      </c>
      <c r="H2508" t="s">
        <v>5468</v>
      </c>
      <c r="I2508">
        <v>2024</v>
      </c>
      <c r="J2508" s="1">
        <v>45294</v>
      </c>
      <c r="M2508" t="s">
        <v>10251</v>
      </c>
    </row>
    <row r="2509" spans="1:13" hidden="1" x14ac:dyDescent="0.6">
      <c r="B2509">
        <v>1</v>
      </c>
      <c r="C2509">
        <v>38874963</v>
      </c>
      <c r="D2509" t="s">
        <v>10324</v>
      </c>
      <c r="E2509" t="s">
        <v>10325</v>
      </c>
      <c r="F2509" t="s">
        <v>10326</v>
      </c>
      <c r="G2509" t="s">
        <v>6295</v>
      </c>
      <c r="H2509" t="s">
        <v>228</v>
      </c>
      <c r="I2509">
        <v>2024</v>
      </c>
      <c r="J2509" s="1">
        <v>45457</v>
      </c>
      <c r="K2509" t="s">
        <v>10327</v>
      </c>
      <c r="M2509" t="s">
        <v>10328</v>
      </c>
    </row>
    <row r="2510" spans="1:13" hidden="1" x14ac:dyDescent="0.6">
      <c r="A2510" t="s">
        <v>10455</v>
      </c>
      <c r="B2510">
        <v>2</v>
      </c>
      <c r="C2510">
        <v>38842832</v>
      </c>
      <c r="D2510" t="s">
        <v>10456</v>
      </c>
      <c r="E2510" t="s">
        <v>10457</v>
      </c>
      <c r="F2510" t="s">
        <v>10458</v>
      </c>
      <c r="G2510" t="s">
        <v>10459</v>
      </c>
      <c r="H2510" t="s">
        <v>5256</v>
      </c>
      <c r="I2510">
        <v>2024</v>
      </c>
      <c r="J2510" s="1">
        <v>45449</v>
      </c>
      <c r="K2510" t="s">
        <v>10460</v>
      </c>
      <c r="M2510" t="s">
        <v>10461</v>
      </c>
    </row>
    <row r="2511" spans="1:13" hidden="1" x14ac:dyDescent="0.6">
      <c r="B2511">
        <v>1</v>
      </c>
      <c r="C2511">
        <v>38617725</v>
      </c>
      <c r="D2511" t="s">
        <v>10502</v>
      </c>
      <c r="E2511" t="s">
        <v>10503</v>
      </c>
      <c r="F2511" t="s">
        <v>10504</v>
      </c>
      <c r="G2511" t="s">
        <v>10505</v>
      </c>
      <c r="H2511" t="s">
        <v>5246</v>
      </c>
      <c r="I2511">
        <v>2024</v>
      </c>
      <c r="J2511" s="1">
        <v>45397</v>
      </c>
      <c r="K2511" t="s">
        <v>10506</v>
      </c>
      <c r="M2511" t="s">
        <v>10507</v>
      </c>
    </row>
    <row r="2512" spans="1:13" hidden="1" x14ac:dyDescent="0.6">
      <c r="B2512" t="s">
        <v>5278</v>
      </c>
      <c r="C2512">
        <v>38935028</v>
      </c>
      <c r="D2512" t="s">
        <v>10569</v>
      </c>
      <c r="E2512" t="s">
        <v>10570</v>
      </c>
      <c r="F2512" t="s">
        <v>10571</v>
      </c>
      <c r="G2512" t="s">
        <v>10572</v>
      </c>
      <c r="H2512" t="s">
        <v>228</v>
      </c>
      <c r="I2512">
        <v>2024</v>
      </c>
      <c r="J2512" s="1">
        <v>45470</v>
      </c>
      <c r="K2512" t="s">
        <v>10573</v>
      </c>
      <c r="M2512" t="s">
        <v>10574</v>
      </c>
    </row>
    <row r="2513" spans="2:13" hidden="1" x14ac:dyDescent="0.6">
      <c r="B2513">
        <v>2</v>
      </c>
      <c r="C2513">
        <v>38480762</v>
      </c>
      <c r="D2513" t="s">
        <v>10760</v>
      </c>
      <c r="E2513" t="s">
        <v>10761</v>
      </c>
      <c r="F2513" t="s">
        <v>10762</v>
      </c>
      <c r="G2513" t="s">
        <v>8181</v>
      </c>
      <c r="H2513" t="s">
        <v>5359</v>
      </c>
      <c r="I2513">
        <v>2024</v>
      </c>
      <c r="J2513" s="1">
        <v>45365</v>
      </c>
      <c r="K2513" t="s">
        <v>10763</v>
      </c>
      <c r="M2513" t="s">
        <v>10764</v>
      </c>
    </row>
    <row r="2514" spans="2:13" hidden="1" x14ac:dyDescent="0.6">
      <c r="B2514">
        <v>2</v>
      </c>
      <c r="C2514">
        <v>38278174</v>
      </c>
      <c r="D2514" t="s">
        <v>10881</v>
      </c>
      <c r="E2514" t="s">
        <v>10882</v>
      </c>
      <c r="F2514" t="s">
        <v>10883</v>
      </c>
      <c r="G2514" t="s">
        <v>10884</v>
      </c>
      <c r="H2514" t="s">
        <v>5468</v>
      </c>
      <c r="I2514">
        <v>2024</v>
      </c>
      <c r="J2514" s="1">
        <v>45317</v>
      </c>
      <c r="M2514" t="s">
        <v>10885</v>
      </c>
    </row>
    <row r="2515" spans="2:13" hidden="1" x14ac:dyDescent="0.6">
      <c r="B2515">
        <v>2</v>
      </c>
      <c r="C2515">
        <v>38965321</v>
      </c>
      <c r="D2515" t="s">
        <v>11075</v>
      </c>
      <c r="E2515" t="s">
        <v>11076</v>
      </c>
      <c r="F2515" t="s">
        <v>11077</v>
      </c>
      <c r="G2515" t="s">
        <v>11078</v>
      </c>
      <c r="H2515" t="s">
        <v>615</v>
      </c>
      <c r="I2515">
        <v>2024</v>
      </c>
      <c r="J2515" s="1">
        <v>45477</v>
      </c>
      <c r="K2515" t="s">
        <v>11079</v>
      </c>
      <c r="M2515" t="s">
        <v>11080</v>
      </c>
    </row>
    <row r="2516" spans="2:13" hidden="1" x14ac:dyDescent="0.6">
      <c r="B2516">
        <v>2</v>
      </c>
      <c r="C2516">
        <v>37365301</v>
      </c>
      <c r="D2516" t="s">
        <v>11095</v>
      </c>
      <c r="E2516" t="s">
        <v>11096</v>
      </c>
      <c r="F2516" t="s">
        <v>11097</v>
      </c>
      <c r="G2516" t="s">
        <v>11098</v>
      </c>
      <c r="H2516" t="s">
        <v>615</v>
      </c>
      <c r="I2516">
        <v>2024</v>
      </c>
      <c r="J2516" s="1">
        <v>45103</v>
      </c>
      <c r="K2516" t="s">
        <v>11099</v>
      </c>
      <c r="M2516" t="s">
        <v>11100</v>
      </c>
    </row>
    <row r="2517" spans="2:13" hidden="1" x14ac:dyDescent="0.6">
      <c r="B2517">
        <v>2</v>
      </c>
      <c r="C2517">
        <v>37858375</v>
      </c>
      <c r="D2517" t="s">
        <v>11141</v>
      </c>
      <c r="E2517" t="s">
        <v>11142</v>
      </c>
      <c r="F2517" t="s">
        <v>11143</v>
      </c>
      <c r="G2517" t="s">
        <v>11144</v>
      </c>
      <c r="H2517" t="s">
        <v>11145</v>
      </c>
      <c r="I2517">
        <v>2024</v>
      </c>
      <c r="J2517" s="1">
        <v>45219</v>
      </c>
      <c r="M2517" t="s">
        <v>11146</v>
      </c>
    </row>
    <row r="2518" spans="2:13" hidden="1" x14ac:dyDescent="0.6">
      <c r="B2518">
        <v>1</v>
      </c>
      <c r="C2518">
        <v>37698269</v>
      </c>
      <c r="D2518" t="s">
        <v>11229</v>
      </c>
      <c r="E2518" t="s">
        <v>11230</v>
      </c>
      <c r="F2518" t="s">
        <v>11231</v>
      </c>
      <c r="G2518" t="s">
        <v>11232</v>
      </c>
      <c r="H2518" t="s">
        <v>83</v>
      </c>
      <c r="I2518">
        <v>2024</v>
      </c>
      <c r="J2518" s="1">
        <v>45181</v>
      </c>
      <c r="M2518" t="s">
        <v>11233</v>
      </c>
    </row>
    <row r="2519" spans="2:13" hidden="1" x14ac:dyDescent="0.6">
      <c r="B2519">
        <v>1</v>
      </c>
      <c r="C2519">
        <v>38104758</v>
      </c>
      <c r="D2519" t="s">
        <v>11311</v>
      </c>
      <c r="E2519" t="s">
        <v>11312</v>
      </c>
      <c r="F2519" t="s">
        <v>11313</v>
      </c>
      <c r="G2519" t="s">
        <v>11314</v>
      </c>
      <c r="H2519" t="s">
        <v>39</v>
      </c>
      <c r="I2519">
        <v>2024</v>
      </c>
      <c r="J2519" s="1">
        <v>45277</v>
      </c>
      <c r="M2519" t="s">
        <v>11315</v>
      </c>
    </row>
    <row r="2520" spans="2:13" hidden="1" x14ac:dyDescent="0.6">
      <c r="B2520">
        <v>1</v>
      </c>
      <c r="C2520">
        <v>38760453</v>
      </c>
      <c r="D2520" t="s">
        <v>11331</v>
      </c>
      <c r="E2520" t="s">
        <v>11332</v>
      </c>
      <c r="F2520" t="s">
        <v>11333</v>
      </c>
      <c r="G2520" t="s">
        <v>11334</v>
      </c>
      <c r="H2520" t="s">
        <v>5359</v>
      </c>
      <c r="I2520">
        <v>2024</v>
      </c>
      <c r="J2520" s="1">
        <v>45429</v>
      </c>
      <c r="K2520" t="s">
        <v>11335</v>
      </c>
      <c r="M2520" t="s">
        <v>11336</v>
      </c>
    </row>
    <row r="2521" spans="2:13" hidden="1" x14ac:dyDescent="0.6">
      <c r="B2521">
        <v>2</v>
      </c>
      <c r="C2521">
        <v>37973042</v>
      </c>
      <c r="D2521" t="s">
        <v>11366</v>
      </c>
      <c r="E2521" t="s">
        <v>6048</v>
      </c>
      <c r="F2521" t="s">
        <v>11367</v>
      </c>
      <c r="G2521" t="s">
        <v>5700</v>
      </c>
      <c r="H2521" t="s">
        <v>310</v>
      </c>
      <c r="I2521">
        <v>2024</v>
      </c>
      <c r="J2521" s="1">
        <v>45246</v>
      </c>
      <c r="M2521" t="s">
        <v>11368</v>
      </c>
    </row>
    <row r="2522" spans="2:13" hidden="1" x14ac:dyDescent="0.6">
      <c r="B2522">
        <v>1</v>
      </c>
      <c r="C2522">
        <v>37832716</v>
      </c>
      <c r="D2522" t="s">
        <v>11415</v>
      </c>
      <c r="E2522" t="s">
        <v>11416</v>
      </c>
      <c r="F2522" t="s">
        <v>11417</v>
      </c>
      <c r="G2522" t="s">
        <v>10010</v>
      </c>
      <c r="H2522" t="s">
        <v>5468</v>
      </c>
      <c r="I2522">
        <v>2024</v>
      </c>
      <c r="J2522" s="1">
        <v>45212</v>
      </c>
      <c r="M2522" t="s">
        <v>11418</v>
      </c>
    </row>
    <row r="2523" spans="2:13" hidden="1" x14ac:dyDescent="0.6">
      <c r="B2523" t="s">
        <v>5278</v>
      </c>
      <c r="C2523">
        <v>38780931</v>
      </c>
      <c r="D2523" t="s">
        <v>11482</v>
      </c>
      <c r="E2523" t="s">
        <v>11483</v>
      </c>
      <c r="F2523" t="s">
        <v>11484</v>
      </c>
      <c r="G2523" t="s">
        <v>6061</v>
      </c>
      <c r="H2523" t="s">
        <v>5256</v>
      </c>
      <c r="I2523">
        <v>2024</v>
      </c>
      <c r="J2523" s="1">
        <v>45435</v>
      </c>
      <c r="K2523" t="s">
        <v>11485</v>
      </c>
      <c r="M2523" t="s">
        <v>11486</v>
      </c>
    </row>
    <row r="2524" spans="2:13" hidden="1" x14ac:dyDescent="0.6">
      <c r="B2524">
        <v>1</v>
      </c>
      <c r="C2524">
        <v>38291368</v>
      </c>
      <c r="D2524" t="s">
        <v>11529</v>
      </c>
      <c r="E2524" t="s">
        <v>11530</v>
      </c>
      <c r="F2524" t="s">
        <v>11531</v>
      </c>
      <c r="G2524" t="s">
        <v>11532</v>
      </c>
      <c r="H2524" t="s">
        <v>1704</v>
      </c>
      <c r="I2524">
        <v>2024</v>
      </c>
      <c r="J2524" s="1">
        <v>45321</v>
      </c>
      <c r="K2524" t="s">
        <v>11533</v>
      </c>
      <c r="M2524" t="s">
        <v>11534</v>
      </c>
    </row>
    <row r="2525" spans="2:13" hidden="1" x14ac:dyDescent="0.6">
      <c r="B2525">
        <v>1</v>
      </c>
      <c r="C2525">
        <v>37380352</v>
      </c>
      <c r="D2525" t="s">
        <v>11670</v>
      </c>
      <c r="E2525" t="s">
        <v>11671</v>
      </c>
      <c r="F2525" t="s">
        <v>11672</v>
      </c>
      <c r="G2525" t="s">
        <v>11673</v>
      </c>
      <c r="H2525" t="s">
        <v>171</v>
      </c>
      <c r="I2525">
        <v>2024</v>
      </c>
      <c r="J2525" s="1">
        <v>45105</v>
      </c>
      <c r="M2525" t="s">
        <v>11674</v>
      </c>
    </row>
    <row r="2526" spans="2:13" hidden="1" x14ac:dyDescent="0.6">
      <c r="B2526">
        <v>1</v>
      </c>
      <c r="C2526">
        <v>38598664</v>
      </c>
      <c r="D2526" t="s">
        <v>11801</v>
      </c>
      <c r="E2526" t="s">
        <v>11802</v>
      </c>
      <c r="F2526" t="s">
        <v>11803</v>
      </c>
      <c r="G2526" t="s">
        <v>11804</v>
      </c>
      <c r="H2526" t="s">
        <v>83</v>
      </c>
      <c r="I2526">
        <v>2024</v>
      </c>
      <c r="J2526" s="1">
        <v>45392</v>
      </c>
      <c r="M2526" t="s">
        <v>11805</v>
      </c>
    </row>
    <row r="2527" spans="2:13" hidden="1" x14ac:dyDescent="0.6">
      <c r="B2527" t="s">
        <v>9521</v>
      </c>
      <c r="C2527">
        <v>38926484</v>
      </c>
      <c r="D2527" t="s">
        <v>11806</v>
      </c>
      <c r="E2527" t="s">
        <v>11807</v>
      </c>
      <c r="F2527" t="s">
        <v>11808</v>
      </c>
      <c r="G2527" t="s">
        <v>11809</v>
      </c>
      <c r="H2527" t="s">
        <v>5359</v>
      </c>
      <c r="I2527">
        <v>2024</v>
      </c>
      <c r="J2527" s="1">
        <v>45469</v>
      </c>
      <c r="K2527" t="s">
        <v>11810</v>
      </c>
      <c r="M2527" t="s">
        <v>11811</v>
      </c>
    </row>
    <row r="2528" spans="2:13" hidden="1" x14ac:dyDescent="0.6">
      <c r="B2528">
        <v>1</v>
      </c>
      <c r="C2528">
        <v>37455446</v>
      </c>
      <c r="D2528" t="s">
        <v>11823</v>
      </c>
      <c r="E2528" t="s">
        <v>11824</v>
      </c>
      <c r="F2528" t="s">
        <v>11825</v>
      </c>
      <c r="G2528" t="s">
        <v>11826</v>
      </c>
      <c r="H2528" t="s">
        <v>143</v>
      </c>
      <c r="I2528">
        <v>2024</v>
      </c>
      <c r="J2528" s="1">
        <v>45124</v>
      </c>
      <c r="M2528" t="s">
        <v>11827</v>
      </c>
    </row>
    <row r="2529" spans="2:13" hidden="1" x14ac:dyDescent="0.6">
      <c r="B2529">
        <v>1</v>
      </c>
      <c r="C2529">
        <v>37838498</v>
      </c>
      <c r="D2529" t="s">
        <v>11859</v>
      </c>
      <c r="E2529" t="s">
        <v>11860</v>
      </c>
      <c r="F2529" t="s">
        <v>11861</v>
      </c>
      <c r="G2529" t="s">
        <v>11862</v>
      </c>
      <c r="H2529" t="s">
        <v>1677</v>
      </c>
      <c r="I2529">
        <v>2024</v>
      </c>
      <c r="J2529" s="1">
        <v>45213</v>
      </c>
      <c r="M2529" t="s">
        <v>11863</v>
      </c>
    </row>
    <row r="2530" spans="2:13" hidden="1" x14ac:dyDescent="0.6">
      <c r="B2530">
        <v>1</v>
      </c>
      <c r="C2530">
        <v>38963653</v>
      </c>
      <c r="D2530" t="s">
        <v>11919</v>
      </c>
      <c r="E2530" t="s">
        <v>11920</v>
      </c>
      <c r="F2530" t="s">
        <v>11921</v>
      </c>
      <c r="G2530" t="s">
        <v>11922</v>
      </c>
      <c r="H2530" t="s">
        <v>2185</v>
      </c>
      <c r="I2530">
        <v>2024</v>
      </c>
      <c r="J2530" s="1">
        <v>45477</v>
      </c>
      <c r="M2530" t="s">
        <v>11923</v>
      </c>
    </row>
    <row r="2531" spans="2:13" hidden="1" x14ac:dyDescent="0.6">
      <c r="B2531">
        <v>1</v>
      </c>
      <c r="C2531">
        <v>38349420</v>
      </c>
      <c r="D2531" t="s">
        <v>12039</v>
      </c>
      <c r="E2531" t="s">
        <v>12040</v>
      </c>
      <c r="F2531" t="s">
        <v>12041</v>
      </c>
      <c r="G2531" t="s">
        <v>9618</v>
      </c>
      <c r="H2531" t="s">
        <v>1203</v>
      </c>
      <c r="I2531">
        <v>2024</v>
      </c>
      <c r="J2531" s="1">
        <v>45335</v>
      </c>
      <c r="M2531" t="s">
        <v>12042</v>
      </c>
    </row>
    <row r="2532" spans="2:13" hidden="1" x14ac:dyDescent="0.6">
      <c r="B2532">
        <v>1</v>
      </c>
      <c r="C2532">
        <v>38064675</v>
      </c>
      <c r="D2532" t="s">
        <v>12128</v>
      </c>
      <c r="E2532" t="s">
        <v>12129</v>
      </c>
      <c r="F2532" t="s">
        <v>12130</v>
      </c>
      <c r="G2532" t="s">
        <v>1226</v>
      </c>
      <c r="H2532" t="s">
        <v>310</v>
      </c>
      <c r="I2532">
        <v>2024</v>
      </c>
      <c r="J2532" s="1">
        <v>45268</v>
      </c>
      <c r="M2532" t="s">
        <v>12131</v>
      </c>
    </row>
    <row r="2533" spans="2:13" hidden="1" x14ac:dyDescent="0.6">
      <c r="B2533">
        <v>1</v>
      </c>
      <c r="C2533">
        <v>37800611</v>
      </c>
      <c r="D2533" t="s">
        <v>12132</v>
      </c>
      <c r="E2533" t="s">
        <v>12133</v>
      </c>
      <c r="F2533" t="s">
        <v>12134</v>
      </c>
      <c r="G2533" t="s">
        <v>12135</v>
      </c>
      <c r="H2533" t="s">
        <v>83</v>
      </c>
      <c r="I2533">
        <v>2024</v>
      </c>
      <c r="J2533" s="1">
        <v>45205</v>
      </c>
      <c r="M2533" t="s">
        <v>12136</v>
      </c>
    </row>
    <row r="2534" spans="2:13" hidden="1" x14ac:dyDescent="0.6">
      <c r="B2534">
        <v>1</v>
      </c>
      <c r="C2534">
        <v>38300334</v>
      </c>
      <c r="D2534" t="s">
        <v>12169</v>
      </c>
      <c r="E2534" t="s">
        <v>12170</v>
      </c>
      <c r="F2534" t="s">
        <v>12171</v>
      </c>
      <c r="G2534" t="s">
        <v>12172</v>
      </c>
      <c r="H2534" t="s">
        <v>1203</v>
      </c>
      <c r="I2534">
        <v>2024</v>
      </c>
      <c r="J2534" s="1">
        <v>45323</v>
      </c>
      <c r="K2534" t="s">
        <v>12173</v>
      </c>
      <c r="M2534" t="s">
        <v>12174</v>
      </c>
    </row>
    <row r="2535" spans="2:13" hidden="1" x14ac:dyDescent="0.6">
      <c r="B2535">
        <v>1</v>
      </c>
      <c r="C2535">
        <v>38760766</v>
      </c>
      <c r="D2535" t="s">
        <v>12175</v>
      </c>
      <c r="E2535" t="s">
        <v>12176</v>
      </c>
      <c r="F2535" t="s">
        <v>12177</v>
      </c>
      <c r="G2535" t="s">
        <v>12178</v>
      </c>
      <c r="H2535" t="s">
        <v>1704</v>
      </c>
      <c r="I2535">
        <v>2024</v>
      </c>
      <c r="J2535" s="1">
        <v>45429</v>
      </c>
      <c r="K2535" t="s">
        <v>12179</v>
      </c>
      <c r="M2535" t="s">
        <v>12180</v>
      </c>
    </row>
    <row r="2536" spans="2:13" hidden="1" x14ac:dyDescent="0.6">
      <c r="B2536">
        <v>1</v>
      </c>
      <c r="C2536">
        <v>36690422</v>
      </c>
      <c r="D2536" t="s">
        <v>12266</v>
      </c>
      <c r="E2536" t="s">
        <v>12267</v>
      </c>
      <c r="F2536" t="s">
        <v>12268</v>
      </c>
      <c r="G2536" t="s">
        <v>1226</v>
      </c>
      <c r="H2536" t="s">
        <v>171</v>
      </c>
      <c r="I2536">
        <v>2024</v>
      </c>
      <c r="J2536" s="1">
        <v>44949</v>
      </c>
      <c r="M2536" t="s">
        <v>12269</v>
      </c>
    </row>
    <row r="2537" spans="2:13" hidden="1" x14ac:dyDescent="0.6">
      <c r="B2537">
        <v>1</v>
      </c>
      <c r="C2537">
        <v>38483611</v>
      </c>
      <c r="D2537" t="s">
        <v>12336</v>
      </c>
      <c r="E2537" t="s">
        <v>12337</v>
      </c>
      <c r="F2537" t="s">
        <v>12338</v>
      </c>
      <c r="G2537" t="s">
        <v>3366</v>
      </c>
      <c r="H2537" t="s">
        <v>1203</v>
      </c>
      <c r="I2537">
        <v>2024</v>
      </c>
      <c r="J2537" s="1">
        <v>45365</v>
      </c>
      <c r="K2537" t="s">
        <v>12339</v>
      </c>
      <c r="M2537" t="s">
        <v>12340</v>
      </c>
    </row>
    <row r="2538" spans="2:13" hidden="1" x14ac:dyDescent="0.6">
      <c r="B2538">
        <v>1</v>
      </c>
      <c r="C2538">
        <v>38360182</v>
      </c>
      <c r="D2538" t="s">
        <v>12479</v>
      </c>
      <c r="E2538" t="s">
        <v>12480</v>
      </c>
      <c r="F2538" t="s">
        <v>12481</v>
      </c>
      <c r="G2538" t="s">
        <v>9384</v>
      </c>
      <c r="H2538" t="s">
        <v>5468</v>
      </c>
      <c r="I2538">
        <v>2024</v>
      </c>
      <c r="J2538" s="1">
        <v>45337</v>
      </c>
      <c r="M2538" t="s">
        <v>12482</v>
      </c>
    </row>
    <row r="2539" spans="2:13" hidden="1" x14ac:dyDescent="0.6">
      <c r="B2539">
        <v>1</v>
      </c>
      <c r="C2539">
        <v>38153745</v>
      </c>
      <c r="D2539" t="s">
        <v>12507</v>
      </c>
      <c r="E2539" t="s">
        <v>12508</v>
      </c>
      <c r="F2539" t="s">
        <v>12509</v>
      </c>
      <c r="G2539" t="s">
        <v>12510</v>
      </c>
      <c r="H2539" t="s">
        <v>5256</v>
      </c>
      <c r="I2539">
        <v>2024</v>
      </c>
      <c r="J2539" s="1">
        <v>45288</v>
      </c>
      <c r="K2539" t="s">
        <v>12511</v>
      </c>
      <c r="M2539" t="s">
        <v>12512</v>
      </c>
    </row>
    <row r="2540" spans="2:13" hidden="1" x14ac:dyDescent="0.6">
      <c r="B2540">
        <v>1</v>
      </c>
      <c r="C2540">
        <v>38759795</v>
      </c>
      <c r="D2540" t="s">
        <v>12561</v>
      </c>
      <c r="E2540" t="s">
        <v>12562</v>
      </c>
      <c r="F2540" t="s">
        <v>12563</v>
      </c>
      <c r="G2540" t="s">
        <v>12564</v>
      </c>
      <c r="H2540" t="s">
        <v>5407</v>
      </c>
      <c r="I2540">
        <v>2024</v>
      </c>
      <c r="J2540" s="1">
        <v>45429</v>
      </c>
      <c r="M2540" t="s">
        <v>12565</v>
      </c>
    </row>
    <row r="2541" spans="2:13" hidden="1" x14ac:dyDescent="0.6">
      <c r="B2541">
        <v>1</v>
      </c>
      <c r="C2541">
        <v>38128498</v>
      </c>
      <c r="D2541" t="s">
        <v>12588</v>
      </c>
      <c r="E2541" t="s">
        <v>12589</v>
      </c>
      <c r="F2541" t="s">
        <v>12590</v>
      </c>
      <c r="G2541" t="s">
        <v>12591</v>
      </c>
      <c r="H2541" t="s">
        <v>580</v>
      </c>
      <c r="I2541">
        <v>2024</v>
      </c>
      <c r="J2541" s="1">
        <v>45281</v>
      </c>
      <c r="M2541" t="s">
        <v>12592</v>
      </c>
    </row>
    <row r="2542" spans="2:13" hidden="1" x14ac:dyDescent="0.6">
      <c r="B2542">
        <v>1</v>
      </c>
      <c r="C2542">
        <v>38709525</v>
      </c>
      <c r="D2542" t="s">
        <v>12688</v>
      </c>
      <c r="E2542" t="s">
        <v>12689</v>
      </c>
      <c r="F2542" t="s">
        <v>12690</v>
      </c>
      <c r="G2542" t="s">
        <v>11778</v>
      </c>
      <c r="H2542" t="s">
        <v>228</v>
      </c>
      <c r="I2542">
        <v>2024</v>
      </c>
      <c r="J2542" s="1">
        <v>45418</v>
      </c>
      <c r="K2542" t="s">
        <v>12691</v>
      </c>
      <c r="M2542" t="s">
        <v>12692</v>
      </c>
    </row>
    <row r="2543" spans="2:13" hidden="1" x14ac:dyDescent="0.6">
      <c r="B2543">
        <v>1</v>
      </c>
      <c r="C2543">
        <v>38185453</v>
      </c>
      <c r="D2543" t="s">
        <v>12741</v>
      </c>
      <c r="E2543" t="s">
        <v>12742</v>
      </c>
      <c r="F2543" t="s">
        <v>12743</v>
      </c>
      <c r="G2543" t="s">
        <v>12744</v>
      </c>
      <c r="H2543" t="s">
        <v>5468</v>
      </c>
      <c r="I2543">
        <v>2024</v>
      </c>
      <c r="J2543" s="1">
        <v>45298</v>
      </c>
      <c r="M2543" t="s">
        <v>12745</v>
      </c>
    </row>
    <row r="2544" spans="2:13" hidden="1" x14ac:dyDescent="0.6">
      <c r="B2544">
        <v>1</v>
      </c>
      <c r="C2544">
        <v>38955762</v>
      </c>
      <c r="D2544" t="s">
        <v>12872</v>
      </c>
      <c r="E2544" t="s">
        <v>12873</v>
      </c>
      <c r="F2544" t="s">
        <v>12874</v>
      </c>
      <c r="G2544" t="s">
        <v>3126</v>
      </c>
      <c r="H2544" t="s">
        <v>1893</v>
      </c>
      <c r="I2544">
        <v>2024</v>
      </c>
      <c r="J2544" s="1">
        <v>45475</v>
      </c>
      <c r="M2544" t="s">
        <v>12875</v>
      </c>
    </row>
    <row r="2545" spans="2:13" hidden="1" x14ac:dyDescent="0.6">
      <c r="B2545">
        <v>1</v>
      </c>
      <c r="C2545">
        <v>38705908</v>
      </c>
      <c r="D2545" t="s">
        <v>12876</v>
      </c>
      <c r="E2545" t="s">
        <v>12877</v>
      </c>
      <c r="F2545" t="s">
        <v>12878</v>
      </c>
      <c r="G2545" t="s">
        <v>12879</v>
      </c>
      <c r="H2545" t="s">
        <v>2185</v>
      </c>
      <c r="I2545">
        <v>2024</v>
      </c>
      <c r="J2545" s="1">
        <v>45417</v>
      </c>
      <c r="M2545" t="s">
        <v>12880</v>
      </c>
    </row>
    <row r="2546" spans="2:13" hidden="1" x14ac:dyDescent="0.6">
      <c r="B2546">
        <v>1</v>
      </c>
      <c r="C2546">
        <v>38935031</v>
      </c>
      <c r="D2546" t="s">
        <v>12887</v>
      </c>
      <c r="E2546" t="s">
        <v>12888</v>
      </c>
      <c r="F2546" t="s">
        <v>12889</v>
      </c>
      <c r="G2546" t="s">
        <v>12890</v>
      </c>
      <c r="H2546" t="s">
        <v>228</v>
      </c>
      <c r="I2546">
        <v>2024</v>
      </c>
      <c r="J2546" s="1">
        <v>45470</v>
      </c>
      <c r="K2546" t="s">
        <v>12891</v>
      </c>
      <c r="M2546" t="s">
        <v>12892</v>
      </c>
    </row>
    <row r="2547" spans="2:13" hidden="1" x14ac:dyDescent="0.6">
      <c r="B2547">
        <v>1</v>
      </c>
      <c r="C2547">
        <v>39042047</v>
      </c>
      <c r="D2547" t="s">
        <v>12975</v>
      </c>
      <c r="E2547" t="s">
        <v>12976</v>
      </c>
      <c r="F2547" t="s">
        <v>12977</v>
      </c>
      <c r="G2547" t="s">
        <v>12978</v>
      </c>
      <c r="H2547" t="s">
        <v>5915</v>
      </c>
      <c r="I2547">
        <v>2024</v>
      </c>
      <c r="J2547" s="1">
        <v>45496</v>
      </c>
      <c r="K2547" t="s">
        <v>12979</v>
      </c>
      <c r="M2547" t="s">
        <v>12980</v>
      </c>
    </row>
    <row r="2548" spans="2:13" hidden="1" x14ac:dyDescent="0.6">
      <c r="B2548">
        <v>1</v>
      </c>
      <c r="C2548">
        <v>38236924</v>
      </c>
      <c r="D2548" t="s">
        <v>13026</v>
      </c>
      <c r="E2548" t="s">
        <v>13027</v>
      </c>
      <c r="F2548" t="s">
        <v>13028</v>
      </c>
      <c r="G2548" t="s">
        <v>13029</v>
      </c>
      <c r="H2548" t="s">
        <v>3828</v>
      </c>
      <c r="I2548">
        <v>2024</v>
      </c>
      <c r="J2548" s="1">
        <v>45309</v>
      </c>
      <c r="K2548" t="s">
        <v>13030</v>
      </c>
      <c r="M2548" t="s">
        <v>13031</v>
      </c>
    </row>
    <row r="2549" spans="2:13" hidden="1" x14ac:dyDescent="0.6">
      <c r="B2549">
        <v>1</v>
      </c>
      <c r="C2549">
        <v>37603591</v>
      </c>
      <c r="D2549" t="s">
        <v>13032</v>
      </c>
      <c r="E2549" t="s">
        <v>13033</v>
      </c>
      <c r="F2549" t="s">
        <v>13034</v>
      </c>
      <c r="G2549" t="s">
        <v>9136</v>
      </c>
      <c r="H2549" t="s">
        <v>310</v>
      </c>
      <c r="I2549">
        <v>2024</v>
      </c>
      <c r="J2549" s="1">
        <v>45159</v>
      </c>
      <c r="M2549" t="s">
        <v>13035</v>
      </c>
    </row>
    <row r="2550" spans="2:13" hidden="1" x14ac:dyDescent="0.6">
      <c r="B2550">
        <v>1</v>
      </c>
      <c r="C2550">
        <v>38519026</v>
      </c>
      <c r="D2550" t="s">
        <v>13111</v>
      </c>
      <c r="E2550" t="s">
        <v>13112</v>
      </c>
      <c r="F2550" t="s">
        <v>13113</v>
      </c>
      <c r="G2550" t="s">
        <v>13114</v>
      </c>
      <c r="H2550" t="s">
        <v>5468</v>
      </c>
      <c r="I2550">
        <v>2024</v>
      </c>
      <c r="J2550" s="1">
        <v>45373</v>
      </c>
      <c r="K2550" t="s">
        <v>13115</v>
      </c>
      <c r="L2550" t="s">
        <v>13116</v>
      </c>
      <c r="M2550" t="s">
        <v>13117</v>
      </c>
    </row>
    <row r="2551" spans="2:13" hidden="1" x14ac:dyDescent="0.6">
      <c r="B2551">
        <v>1</v>
      </c>
      <c r="C2551">
        <v>38346091</v>
      </c>
      <c r="D2551" t="s">
        <v>13118</v>
      </c>
      <c r="E2551" t="s">
        <v>13119</v>
      </c>
      <c r="F2551" t="s">
        <v>13120</v>
      </c>
      <c r="G2551" t="s">
        <v>13121</v>
      </c>
      <c r="H2551" t="s">
        <v>310</v>
      </c>
      <c r="I2551">
        <v>2024</v>
      </c>
      <c r="J2551" s="1">
        <v>45334</v>
      </c>
      <c r="M2551" t="s">
        <v>13122</v>
      </c>
    </row>
  </sheetData>
  <autoFilter ref="A1:M2551" xr:uid="{00000000-0001-0000-0000-000000000000}">
    <filterColumn colId="1">
      <filters>
        <filter val="4"/>
        <filter val="4 (?)"/>
        <filter val="4 (incidence)"/>
        <filter val="4 (prevalence)"/>
      </filters>
    </filterColumn>
  </autoFilter>
  <phoneticPr fontId="18" type="noConversion"/>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2AC2E-DE99-4E1E-9495-6E83AC277C25}">
  <dimension ref="A1:W114"/>
  <sheetViews>
    <sheetView topLeftCell="A91" zoomScaleNormal="100" workbookViewId="0">
      <selection activeCell="B10" sqref="B10"/>
    </sheetView>
  </sheetViews>
  <sheetFormatPr defaultRowHeight="16.899999999999999" x14ac:dyDescent="0.6"/>
  <cols>
    <col min="1" max="1" width="51.5" customWidth="1"/>
    <col min="3" max="3" width="23.625" bestFit="1" customWidth="1"/>
    <col min="4" max="4" width="15.125" customWidth="1"/>
    <col min="5" max="5" width="53.25" bestFit="1" customWidth="1"/>
    <col min="6" max="6" width="46.375" bestFit="1" customWidth="1"/>
    <col min="7" max="7" width="40.625" bestFit="1" customWidth="1"/>
    <col min="8" max="8" width="49.375" bestFit="1" customWidth="1"/>
    <col min="9" max="9" width="27.5" bestFit="1" customWidth="1"/>
    <col min="10" max="10" width="38.75" bestFit="1" customWidth="1"/>
    <col min="11" max="11" width="27.75" customWidth="1"/>
    <col min="12" max="12" width="13" bestFit="1" customWidth="1"/>
    <col min="13" max="13" width="10.25" bestFit="1" customWidth="1"/>
    <col min="15" max="16" width="10.875" bestFit="1" customWidth="1"/>
    <col min="17" max="17" width="10.875" customWidth="1"/>
    <col min="20" max="20" width="10.875" bestFit="1" customWidth="1"/>
  </cols>
  <sheetData>
    <row r="1" spans="1:23" x14ac:dyDescent="0.6">
      <c r="A1" s="31" t="s">
        <v>13250</v>
      </c>
      <c r="B1" s="31" t="s">
        <v>13189</v>
      </c>
      <c r="C1" s="31" t="s">
        <v>13292</v>
      </c>
      <c r="D1" s="31" t="s">
        <v>13293</v>
      </c>
      <c r="E1" s="31" t="s">
        <v>13331</v>
      </c>
      <c r="F1" s="31" t="s">
        <v>13329</v>
      </c>
      <c r="G1" s="31" t="s">
        <v>13294</v>
      </c>
      <c r="H1" s="31" t="s">
        <v>13332</v>
      </c>
      <c r="I1" s="31" t="s">
        <v>13295</v>
      </c>
      <c r="J1" s="31" t="s">
        <v>13296</v>
      </c>
      <c r="K1" s="31" t="s">
        <v>13297</v>
      </c>
      <c r="L1" s="31" t="s">
        <v>13298</v>
      </c>
      <c r="M1" s="31" t="s">
        <v>13299</v>
      </c>
      <c r="N1" s="31"/>
      <c r="O1" s="31"/>
      <c r="P1" s="31"/>
      <c r="Q1" s="6"/>
      <c r="R1" s="31" t="s">
        <v>13303</v>
      </c>
      <c r="S1" s="31"/>
      <c r="T1" s="31"/>
      <c r="U1" s="31"/>
      <c r="V1" s="6"/>
      <c r="W1" s="6"/>
    </row>
    <row r="2" spans="1:23" x14ac:dyDescent="0.6">
      <c r="A2" s="31"/>
      <c r="B2" s="31"/>
      <c r="C2" s="31"/>
      <c r="D2" s="31"/>
      <c r="E2" s="31"/>
      <c r="F2" s="31"/>
      <c r="G2" s="31"/>
      <c r="H2" s="31"/>
      <c r="I2" s="31"/>
      <c r="J2" s="31"/>
      <c r="K2" s="31"/>
      <c r="L2" s="31"/>
      <c r="M2" s="6" t="s">
        <v>13300</v>
      </c>
      <c r="N2" s="6" t="s">
        <v>13301</v>
      </c>
      <c r="O2" s="6" t="s">
        <v>13302</v>
      </c>
      <c r="P2" s="6" t="s">
        <v>13792</v>
      </c>
      <c r="Q2" s="6" t="s">
        <v>13793</v>
      </c>
      <c r="R2" s="6" t="s">
        <v>13300</v>
      </c>
      <c r="S2" s="6" t="s">
        <v>13301</v>
      </c>
      <c r="T2" s="6" t="s">
        <v>13302</v>
      </c>
      <c r="U2" s="6" t="s">
        <v>13792</v>
      </c>
      <c r="V2" s="6" t="s">
        <v>13793</v>
      </c>
    </row>
    <row r="3" spans="1:23" x14ac:dyDescent="0.6">
      <c r="A3" s="16"/>
      <c r="B3" s="7">
        <v>2786408</v>
      </c>
      <c r="C3" s="6" t="s">
        <v>13306</v>
      </c>
      <c r="D3" s="6" t="s">
        <v>13465</v>
      </c>
      <c r="E3" s="7"/>
      <c r="F3" s="6" t="s">
        <v>13271</v>
      </c>
      <c r="G3" s="6" t="s">
        <v>13354</v>
      </c>
      <c r="H3" s="13" t="s">
        <v>13355</v>
      </c>
      <c r="I3" s="11">
        <v>0.7</v>
      </c>
      <c r="J3" s="6" t="s">
        <v>13462</v>
      </c>
      <c r="K3" s="6">
        <v>1985</v>
      </c>
      <c r="L3" s="6" t="s">
        <v>13463</v>
      </c>
      <c r="M3" s="6"/>
      <c r="N3" s="6"/>
      <c r="O3" s="6"/>
    </row>
    <row r="4" spans="1:23" x14ac:dyDescent="0.6">
      <c r="A4" s="16"/>
      <c r="B4" s="7">
        <v>1630784</v>
      </c>
      <c r="C4" s="6" t="s">
        <v>13309</v>
      </c>
      <c r="D4" s="6" t="s">
        <v>13465</v>
      </c>
      <c r="E4" s="6" t="s">
        <v>13464</v>
      </c>
      <c r="F4" s="6" t="s">
        <v>5064</v>
      </c>
      <c r="G4" s="6" t="s">
        <v>13354</v>
      </c>
      <c r="H4" s="13" t="s">
        <v>13355</v>
      </c>
      <c r="I4" s="12">
        <v>0.83099999999999996</v>
      </c>
      <c r="J4" s="6" t="s">
        <v>13462</v>
      </c>
      <c r="K4" s="6" t="s">
        <v>13466</v>
      </c>
      <c r="L4" s="6" t="s">
        <v>13356</v>
      </c>
      <c r="M4" s="6"/>
      <c r="N4" s="6"/>
      <c r="O4" s="6"/>
    </row>
    <row r="5" spans="1:23" x14ac:dyDescent="0.6">
      <c r="A5" s="16"/>
      <c r="B5" s="8">
        <v>8311777</v>
      </c>
      <c r="C5" s="6" t="s">
        <v>13313</v>
      </c>
      <c r="D5" s="6" t="s">
        <v>13465</v>
      </c>
      <c r="E5" s="6" t="s">
        <v>13468</v>
      </c>
      <c r="F5" s="6" t="s">
        <v>13467</v>
      </c>
      <c r="G5" s="6" t="s">
        <v>13354</v>
      </c>
      <c r="H5" s="7" t="s">
        <v>13479</v>
      </c>
      <c r="I5" s="11">
        <v>0.85</v>
      </c>
      <c r="J5" s="6" t="s">
        <v>13462</v>
      </c>
      <c r="L5" s="6" t="s">
        <v>13471</v>
      </c>
      <c r="M5" s="6"/>
      <c r="N5" s="6"/>
      <c r="O5" s="6"/>
    </row>
    <row r="6" spans="1:23" x14ac:dyDescent="0.6">
      <c r="A6" s="16"/>
      <c r="B6" s="7">
        <v>9097791</v>
      </c>
      <c r="C6" s="6" t="s">
        <v>13315</v>
      </c>
      <c r="D6" s="6" t="s">
        <v>13357</v>
      </c>
      <c r="E6" s="6" t="s">
        <v>13464</v>
      </c>
      <c r="F6" s="6" t="s">
        <v>5023</v>
      </c>
      <c r="G6" s="6" t="s">
        <v>13482</v>
      </c>
      <c r="H6" s="13" t="s">
        <v>13355</v>
      </c>
      <c r="I6" s="12">
        <v>0.82399999999999995</v>
      </c>
      <c r="J6" s="6" t="s">
        <v>13462</v>
      </c>
      <c r="K6" s="6" t="s">
        <v>13470</v>
      </c>
      <c r="L6" s="6" t="s">
        <v>13469</v>
      </c>
      <c r="M6" s="6"/>
      <c r="N6" s="6"/>
      <c r="O6" s="6"/>
    </row>
    <row r="7" spans="1:23" x14ac:dyDescent="0.6">
      <c r="A7" s="16"/>
      <c r="B7" s="8">
        <v>7862408</v>
      </c>
      <c r="C7" s="6" t="s">
        <v>13316</v>
      </c>
      <c r="D7" s="6" t="s">
        <v>13474</v>
      </c>
      <c r="E7" s="6" t="s">
        <v>13464</v>
      </c>
      <c r="F7" s="6" t="s">
        <v>5047</v>
      </c>
      <c r="G7" s="6" t="s">
        <v>13354</v>
      </c>
      <c r="H7" s="6" t="s">
        <v>13355</v>
      </c>
      <c r="I7" s="11">
        <v>0.78</v>
      </c>
      <c r="J7" s="6" t="s">
        <v>13473</v>
      </c>
      <c r="K7" s="6" t="s">
        <v>13475</v>
      </c>
      <c r="L7" s="6" t="s">
        <v>13472</v>
      </c>
      <c r="M7" s="6"/>
      <c r="N7" s="6"/>
      <c r="O7" s="6"/>
    </row>
    <row r="8" spans="1:23" x14ac:dyDescent="0.6">
      <c r="A8" s="16"/>
      <c r="B8" s="7">
        <v>7656134</v>
      </c>
      <c r="C8" s="6" t="s">
        <v>13318</v>
      </c>
      <c r="D8" s="6" t="s">
        <v>13478</v>
      </c>
      <c r="E8" s="7"/>
      <c r="F8" s="6" t="s">
        <v>13477</v>
      </c>
      <c r="G8" s="6" t="s">
        <v>13354</v>
      </c>
      <c r="H8" s="13" t="s">
        <v>13479</v>
      </c>
      <c r="I8" s="11">
        <v>0.89</v>
      </c>
      <c r="J8" s="6" t="s">
        <v>13462</v>
      </c>
      <c r="K8" s="6">
        <v>1991</v>
      </c>
      <c r="L8" s="6" t="s">
        <v>13476</v>
      </c>
      <c r="M8" s="6"/>
      <c r="N8" s="6"/>
      <c r="O8" s="6"/>
    </row>
    <row r="9" spans="1:23" x14ac:dyDescent="0.6">
      <c r="A9" s="16"/>
      <c r="B9" s="7">
        <v>7786213</v>
      </c>
      <c r="C9" s="6" t="s">
        <v>13320</v>
      </c>
      <c r="D9" s="6" t="s">
        <v>13483</v>
      </c>
      <c r="E9" s="6" t="s">
        <v>13484</v>
      </c>
      <c r="F9" s="6" t="s">
        <v>13330</v>
      </c>
      <c r="G9" s="6" t="s">
        <v>13482</v>
      </c>
      <c r="H9" s="6" t="s">
        <v>13479</v>
      </c>
      <c r="I9" s="11">
        <v>0.83399999999999996</v>
      </c>
      <c r="J9" s="6" t="s">
        <v>13462</v>
      </c>
      <c r="K9" s="14"/>
      <c r="L9" s="6" t="s">
        <v>13481</v>
      </c>
      <c r="M9" s="6"/>
      <c r="N9" s="6"/>
      <c r="O9" s="6"/>
    </row>
    <row r="10" spans="1:23" x14ac:dyDescent="0.6">
      <c r="A10" s="16" t="s">
        <v>13359</v>
      </c>
      <c r="B10" s="9">
        <v>8963828</v>
      </c>
      <c r="C10" s="6" t="s">
        <v>13322</v>
      </c>
      <c r="D10" s="6"/>
      <c r="E10" s="6"/>
      <c r="F10" s="6" t="s">
        <v>5039</v>
      </c>
      <c r="I10" s="6"/>
      <c r="J10" s="6" t="s">
        <v>13462</v>
      </c>
      <c r="K10" s="6"/>
      <c r="L10" s="6"/>
      <c r="M10" s="6"/>
      <c r="N10" s="6"/>
      <c r="O10" s="6"/>
    </row>
    <row r="11" spans="1:23" x14ac:dyDescent="0.6">
      <c r="A11" s="16" t="s">
        <v>13859</v>
      </c>
      <c r="B11" s="8">
        <v>7534060</v>
      </c>
      <c r="C11" s="6" t="s">
        <v>13324</v>
      </c>
      <c r="D11" s="6" t="s">
        <v>13465</v>
      </c>
      <c r="E11" s="7"/>
      <c r="F11" s="6" t="s">
        <v>13271</v>
      </c>
      <c r="G11" s="6" t="s">
        <v>13354</v>
      </c>
      <c r="H11" s="6" t="s">
        <v>13355</v>
      </c>
      <c r="I11" s="6" t="s">
        <v>13487</v>
      </c>
      <c r="J11" s="6" t="s">
        <v>13485</v>
      </c>
      <c r="K11" s="6">
        <v>1990</v>
      </c>
      <c r="L11" s="6" t="s">
        <v>13486</v>
      </c>
      <c r="M11" s="6"/>
      <c r="N11" s="6"/>
      <c r="O11" s="6"/>
    </row>
    <row r="12" spans="1:23" x14ac:dyDescent="0.6">
      <c r="A12" s="16"/>
      <c r="B12" s="7">
        <v>9152129</v>
      </c>
      <c r="C12" s="6" t="s">
        <v>13327</v>
      </c>
      <c r="D12" s="6" t="s">
        <v>13489</v>
      </c>
      <c r="E12" s="6" t="s">
        <v>13464</v>
      </c>
      <c r="F12" s="6" t="s">
        <v>13488</v>
      </c>
      <c r="G12" s="6" t="s">
        <v>13354</v>
      </c>
      <c r="H12" s="6" t="s">
        <v>13479</v>
      </c>
      <c r="I12" s="12">
        <v>0.63500000000000001</v>
      </c>
      <c r="J12" s="6" t="s">
        <v>13462</v>
      </c>
      <c r="K12" s="6">
        <v>1991</v>
      </c>
      <c r="L12" s="6" t="s">
        <v>13490</v>
      </c>
      <c r="M12" s="6"/>
      <c r="N12" s="6"/>
      <c r="O12" s="6"/>
    </row>
    <row r="13" spans="1:23" x14ac:dyDescent="0.6">
      <c r="A13" s="16" t="s">
        <v>13859</v>
      </c>
      <c r="B13" s="8">
        <v>9022098</v>
      </c>
      <c r="C13" s="6" t="s">
        <v>13955</v>
      </c>
      <c r="D13" s="6" t="s">
        <v>13465</v>
      </c>
      <c r="E13" s="6" t="s">
        <v>13464</v>
      </c>
      <c r="F13" s="6" t="s">
        <v>5064</v>
      </c>
      <c r="G13" s="6" t="s">
        <v>13354</v>
      </c>
      <c r="H13" s="13" t="s">
        <v>13355</v>
      </c>
      <c r="I13" s="6" t="s">
        <v>13487</v>
      </c>
      <c r="J13" s="6" t="s">
        <v>13485</v>
      </c>
      <c r="K13" s="6" t="s">
        <v>13494</v>
      </c>
      <c r="L13" s="6" t="s">
        <v>13356</v>
      </c>
      <c r="M13" s="6"/>
      <c r="N13" s="6"/>
      <c r="O13" s="6"/>
    </row>
    <row r="14" spans="1:23" x14ac:dyDescent="0.6">
      <c r="A14" s="16"/>
      <c r="B14" s="7">
        <v>10496392</v>
      </c>
      <c r="C14" s="6" t="s">
        <v>13335</v>
      </c>
      <c r="D14" s="6" t="s">
        <v>13465</v>
      </c>
      <c r="E14" s="6" t="s">
        <v>13493</v>
      </c>
      <c r="F14" s="6" t="s">
        <v>5073</v>
      </c>
      <c r="G14" s="6" t="s">
        <v>13354</v>
      </c>
      <c r="H14" s="6" t="s">
        <v>13355</v>
      </c>
      <c r="I14" s="6" t="s">
        <v>13487</v>
      </c>
      <c r="J14" s="6" t="s">
        <v>13462</v>
      </c>
      <c r="K14" s="6" t="s">
        <v>13494</v>
      </c>
      <c r="L14" s="6" t="s">
        <v>13495</v>
      </c>
      <c r="M14" s="6"/>
      <c r="N14" s="6"/>
      <c r="O14" s="6"/>
    </row>
    <row r="15" spans="1:23" x14ac:dyDescent="0.6">
      <c r="A15" s="16"/>
      <c r="B15" s="7">
        <v>10326966</v>
      </c>
      <c r="C15" s="6" t="s">
        <v>13337</v>
      </c>
      <c r="D15" s="6" t="s">
        <v>13497</v>
      </c>
      <c r="E15" s="6" t="s">
        <v>13464</v>
      </c>
      <c r="F15" s="6" t="s">
        <v>13488</v>
      </c>
      <c r="G15" s="6" t="s">
        <v>13354</v>
      </c>
      <c r="H15" s="6" t="s">
        <v>13355</v>
      </c>
      <c r="I15" s="12">
        <v>0.70599999999999996</v>
      </c>
      <c r="J15" s="6" t="s">
        <v>13462</v>
      </c>
      <c r="K15" s="6" t="s">
        <v>13496</v>
      </c>
      <c r="L15" s="6" t="s">
        <v>13905</v>
      </c>
      <c r="M15" s="6"/>
      <c r="N15" s="6"/>
      <c r="O15" s="6"/>
    </row>
    <row r="16" spans="1:23" x14ac:dyDescent="0.6">
      <c r="A16" s="16"/>
      <c r="B16" s="7">
        <v>10366070</v>
      </c>
      <c r="C16" s="6" t="s">
        <v>13339</v>
      </c>
      <c r="D16" s="6" t="s">
        <v>13465</v>
      </c>
      <c r="E16" s="6" t="s">
        <v>13493</v>
      </c>
      <c r="F16" s="6" t="s">
        <v>5111</v>
      </c>
      <c r="G16" s="6" t="s">
        <v>13354</v>
      </c>
      <c r="H16" s="13" t="s">
        <v>13479</v>
      </c>
      <c r="I16" s="6" t="s">
        <v>13498</v>
      </c>
      <c r="J16" s="6" t="s">
        <v>13462</v>
      </c>
      <c r="K16" s="6" t="s">
        <v>13502</v>
      </c>
      <c r="L16" s="6" t="s">
        <v>13499</v>
      </c>
      <c r="M16" s="6"/>
      <c r="N16" s="6"/>
      <c r="O16" s="6"/>
    </row>
    <row r="17" spans="1:15" x14ac:dyDescent="0.6">
      <c r="A17" s="16"/>
      <c r="B17" s="7">
        <v>10366071</v>
      </c>
      <c r="C17" s="6" t="s">
        <v>13335</v>
      </c>
      <c r="D17" s="6" t="s">
        <v>13492</v>
      </c>
      <c r="E17" s="6" t="s">
        <v>13500</v>
      </c>
      <c r="F17" s="6" t="s">
        <v>13254</v>
      </c>
      <c r="G17" s="6" t="s">
        <v>13354</v>
      </c>
      <c r="H17" s="6" t="s">
        <v>13355</v>
      </c>
      <c r="I17" s="12">
        <v>0.79100000000000004</v>
      </c>
      <c r="J17" s="6" t="s">
        <v>13462</v>
      </c>
      <c r="K17" s="6" t="s">
        <v>13501</v>
      </c>
      <c r="L17" s="6" t="s">
        <v>13481</v>
      </c>
      <c r="M17" s="6"/>
      <c r="N17" s="6"/>
      <c r="O17" s="6"/>
    </row>
    <row r="18" spans="1:15" x14ac:dyDescent="0.6">
      <c r="A18" s="16"/>
      <c r="B18" s="7">
        <v>10919916</v>
      </c>
      <c r="C18" s="6" t="s">
        <v>13343</v>
      </c>
      <c r="D18" s="6" t="s">
        <v>13357</v>
      </c>
      <c r="E18" s="6" t="s">
        <v>13506</v>
      </c>
      <c r="F18" s="6" t="s">
        <v>13503</v>
      </c>
      <c r="G18" s="6" t="s">
        <v>13354</v>
      </c>
      <c r="H18" s="13" t="s">
        <v>13355</v>
      </c>
      <c r="I18" s="6" t="s">
        <v>13507</v>
      </c>
      <c r="J18" s="6" t="s">
        <v>13462</v>
      </c>
      <c r="K18" s="6" t="s">
        <v>13504</v>
      </c>
      <c r="L18" s="6" t="s">
        <v>13505</v>
      </c>
      <c r="M18" s="6"/>
      <c r="N18" s="6"/>
      <c r="O18" s="6"/>
    </row>
    <row r="19" spans="1:15" x14ac:dyDescent="0.6">
      <c r="A19" s="16"/>
      <c r="B19" s="7">
        <v>11567955</v>
      </c>
      <c r="C19" s="6" t="s">
        <v>13346</v>
      </c>
      <c r="D19" s="6" t="s">
        <v>13511</v>
      </c>
      <c r="E19" s="6" t="s">
        <v>13510</v>
      </c>
      <c r="F19" s="6" t="s">
        <v>6304</v>
      </c>
      <c r="G19" s="6" t="s">
        <v>13354</v>
      </c>
      <c r="H19" s="13" t="s">
        <v>13512</v>
      </c>
      <c r="I19" s="6" t="s">
        <v>13508</v>
      </c>
      <c r="J19" s="6" t="s">
        <v>13462</v>
      </c>
      <c r="K19" s="6">
        <v>1998</v>
      </c>
      <c r="L19" s="6" t="s">
        <v>13509</v>
      </c>
      <c r="M19" s="6"/>
      <c r="N19" s="6"/>
      <c r="O19" s="6"/>
    </row>
    <row r="20" spans="1:15" x14ac:dyDescent="0.6">
      <c r="A20" s="16"/>
      <c r="B20" s="8">
        <v>11594945</v>
      </c>
      <c r="C20" s="6" t="s">
        <v>13348</v>
      </c>
      <c r="D20" s="6" t="s">
        <v>13513</v>
      </c>
      <c r="E20" s="6" t="s">
        <v>13517</v>
      </c>
      <c r="F20" s="6" t="s">
        <v>5125</v>
      </c>
      <c r="G20" s="6" t="s">
        <v>13354</v>
      </c>
      <c r="H20" s="6" t="s">
        <v>13479</v>
      </c>
      <c r="I20" s="6" t="s">
        <v>13515</v>
      </c>
      <c r="J20" s="6" t="s">
        <v>13462</v>
      </c>
      <c r="K20" s="6" t="s">
        <v>13514</v>
      </c>
      <c r="L20" s="6" t="s">
        <v>13516</v>
      </c>
      <c r="M20" s="6"/>
      <c r="N20" s="6"/>
      <c r="O20" s="6"/>
    </row>
    <row r="21" spans="1:15" x14ac:dyDescent="0.6">
      <c r="A21" s="16" t="s">
        <v>13859</v>
      </c>
      <c r="B21" s="8">
        <v>12045049</v>
      </c>
      <c r="C21" s="6" t="s">
        <v>13350</v>
      </c>
      <c r="D21" s="6" t="s">
        <v>13357</v>
      </c>
      <c r="E21" s="6" t="s">
        <v>13464</v>
      </c>
      <c r="F21" s="6" t="s">
        <v>5023</v>
      </c>
      <c r="G21" s="6" t="s">
        <v>13354</v>
      </c>
      <c r="H21" s="13" t="s">
        <v>13355</v>
      </c>
      <c r="I21" s="6" t="s">
        <v>13487</v>
      </c>
      <c r="J21" s="6" t="s">
        <v>13518</v>
      </c>
      <c r="K21" s="6" t="s">
        <v>13519</v>
      </c>
      <c r="L21" s="6" t="s">
        <v>13520</v>
      </c>
    </row>
    <row r="22" spans="1:15" x14ac:dyDescent="0.6">
      <c r="A22" s="16" t="s">
        <v>13859</v>
      </c>
      <c r="B22" s="8">
        <v>12359593</v>
      </c>
      <c r="C22" s="6" t="s">
        <v>13352</v>
      </c>
      <c r="D22" s="6" t="s">
        <v>13465</v>
      </c>
      <c r="E22" s="6" t="s">
        <v>13464</v>
      </c>
      <c r="F22" s="6" t="s">
        <v>5064</v>
      </c>
      <c r="G22" s="6" t="s">
        <v>13354</v>
      </c>
      <c r="H22" s="13" t="s">
        <v>13355</v>
      </c>
      <c r="I22" s="6" t="s">
        <v>13487</v>
      </c>
      <c r="J22" s="6" t="s">
        <v>13518</v>
      </c>
      <c r="K22" s="6" t="s">
        <v>13521</v>
      </c>
      <c r="L22" s="6" t="s">
        <v>13522</v>
      </c>
    </row>
    <row r="23" spans="1:15" x14ac:dyDescent="0.6">
      <c r="A23" s="16"/>
      <c r="B23" s="7">
        <v>12617709</v>
      </c>
      <c r="C23" s="6" t="s">
        <v>13361</v>
      </c>
      <c r="D23" s="6" t="s">
        <v>13525</v>
      </c>
      <c r="E23" s="6" t="s">
        <v>13464</v>
      </c>
      <c r="F23" s="6" t="s">
        <v>5075</v>
      </c>
      <c r="G23" s="6" t="s">
        <v>13354</v>
      </c>
      <c r="H23" s="13" t="s">
        <v>13479</v>
      </c>
      <c r="I23" s="12">
        <v>0.75800000000000001</v>
      </c>
      <c r="J23" s="6" t="s">
        <v>13462</v>
      </c>
      <c r="K23" s="6">
        <v>1996</v>
      </c>
      <c r="L23" s="6" t="s">
        <v>13509</v>
      </c>
    </row>
    <row r="24" spans="1:15" x14ac:dyDescent="0.6">
      <c r="A24" s="16" t="s">
        <v>13859</v>
      </c>
      <c r="B24" s="8">
        <v>12695249</v>
      </c>
      <c r="C24" s="6" t="s">
        <v>13363</v>
      </c>
      <c r="D24" s="6" t="s">
        <v>13474</v>
      </c>
      <c r="E24" s="6" t="s">
        <v>13464</v>
      </c>
      <c r="F24" s="6" t="s">
        <v>5062</v>
      </c>
      <c r="G24" s="6" t="s">
        <v>13354</v>
      </c>
      <c r="H24" s="13" t="s">
        <v>13355</v>
      </c>
      <c r="I24" s="6" t="s">
        <v>13487</v>
      </c>
      <c r="J24" s="6" t="s">
        <v>13518</v>
      </c>
      <c r="K24" s="6" t="s">
        <v>13519</v>
      </c>
      <c r="L24" s="6" t="s">
        <v>13526</v>
      </c>
    </row>
    <row r="25" spans="1:15" x14ac:dyDescent="0.6">
      <c r="A25" s="16"/>
      <c r="B25" s="7">
        <v>12511342</v>
      </c>
      <c r="C25" s="6" t="s">
        <v>13365</v>
      </c>
      <c r="D25" s="6" t="s">
        <v>13465</v>
      </c>
      <c r="E25" s="6" t="s">
        <v>13523</v>
      </c>
      <c r="F25" s="6" t="s">
        <v>5211</v>
      </c>
      <c r="G25" s="6" t="s">
        <v>13354</v>
      </c>
      <c r="H25" s="6" t="s">
        <v>13355</v>
      </c>
      <c r="I25" s="6" t="s">
        <v>13487</v>
      </c>
      <c r="J25" s="6" t="s">
        <v>13462</v>
      </c>
      <c r="K25" s="6" t="s">
        <v>13528</v>
      </c>
      <c r="L25" s="6" t="s">
        <v>13527</v>
      </c>
    </row>
    <row r="26" spans="1:15" x14ac:dyDescent="0.6">
      <c r="A26" s="16" t="s">
        <v>13859</v>
      </c>
      <c r="B26" s="8">
        <v>15177968</v>
      </c>
      <c r="C26" s="6" t="s">
        <v>13369</v>
      </c>
      <c r="D26" s="6" t="s">
        <v>13357</v>
      </c>
      <c r="E26" s="6" t="s">
        <v>13506</v>
      </c>
      <c r="F26" s="6" t="s">
        <v>13503</v>
      </c>
      <c r="G26" s="6" t="s">
        <v>13354</v>
      </c>
      <c r="H26" s="13" t="s">
        <v>13479</v>
      </c>
      <c r="I26" s="6" t="s">
        <v>13487</v>
      </c>
      <c r="J26" s="6" t="s">
        <v>13518</v>
      </c>
      <c r="K26" s="6" t="s">
        <v>13519</v>
      </c>
      <c r="L26" s="6" t="s">
        <v>13530</v>
      </c>
    </row>
    <row r="27" spans="1:15" x14ac:dyDescent="0.6">
      <c r="A27" s="16"/>
      <c r="B27" s="7">
        <v>15234128</v>
      </c>
      <c r="C27" s="6" t="s">
        <v>13372</v>
      </c>
      <c r="D27" s="6" t="s">
        <v>13492</v>
      </c>
      <c r="E27" s="6" t="s">
        <v>13532</v>
      </c>
      <c r="F27" s="6" t="s">
        <v>5050</v>
      </c>
      <c r="G27" s="6" t="s">
        <v>13354</v>
      </c>
      <c r="H27" s="13" t="s">
        <v>13355</v>
      </c>
      <c r="I27" s="6" t="s">
        <v>13531</v>
      </c>
      <c r="J27" s="6" t="s">
        <v>13529</v>
      </c>
      <c r="K27" s="3"/>
      <c r="L27" s="6" t="s">
        <v>13499</v>
      </c>
    </row>
    <row r="28" spans="1:15" x14ac:dyDescent="0.6">
      <c r="A28" s="16" t="s">
        <v>13859</v>
      </c>
      <c r="B28" s="8">
        <v>15051202</v>
      </c>
      <c r="C28" s="6" t="s">
        <v>13374</v>
      </c>
      <c r="D28" s="6" t="s">
        <v>13483</v>
      </c>
      <c r="E28" s="6" t="s">
        <v>13484</v>
      </c>
      <c r="F28" s="6" t="s">
        <v>13330</v>
      </c>
      <c r="G28" s="6" t="s">
        <v>13354</v>
      </c>
      <c r="H28" s="13" t="s">
        <v>13479</v>
      </c>
      <c r="I28" s="6" t="s">
        <v>13487</v>
      </c>
      <c r="J28" s="6" t="s">
        <v>13518</v>
      </c>
      <c r="K28" s="3"/>
      <c r="L28" s="6" t="s">
        <v>13481</v>
      </c>
    </row>
    <row r="29" spans="1:15" x14ac:dyDescent="0.6">
      <c r="A29" s="16" t="s">
        <v>13859</v>
      </c>
      <c r="B29" s="8">
        <v>15629833</v>
      </c>
      <c r="C29" s="6" t="s">
        <v>13377</v>
      </c>
      <c r="D29" s="6" t="s">
        <v>13525</v>
      </c>
      <c r="E29" s="6" t="s">
        <v>13464</v>
      </c>
      <c r="F29" s="6" t="s">
        <v>5075</v>
      </c>
      <c r="G29" s="6" t="s">
        <v>13354</v>
      </c>
      <c r="H29" s="13" t="s">
        <v>13355</v>
      </c>
      <c r="I29" s="6" t="s">
        <v>13487</v>
      </c>
      <c r="J29" s="6" t="s">
        <v>13518</v>
      </c>
      <c r="K29" s="6">
        <v>2001</v>
      </c>
      <c r="L29" s="6" t="s">
        <v>13509</v>
      </c>
    </row>
    <row r="30" spans="1:15" x14ac:dyDescent="0.6">
      <c r="A30" s="16"/>
      <c r="B30" s="7">
        <v>16303932</v>
      </c>
      <c r="C30" s="6" t="s">
        <v>13379</v>
      </c>
      <c r="D30" s="6" t="s">
        <v>13480</v>
      </c>
      <c r="E30" s="6" t="s">
        <v>13510</v>
      </c>
      <c r="F30" s="6" t="s">
        <v>5107</v>
      </c>
      <c r="G30" s="6" t="s">
        <v>13354</v>
      </c>
      <c r="H30" s="6" t="s">
        <v>13479</v>
      </c>
      <c r="I30" s="6" t="s">
        <v>13507</v>
      </c>
      <c r="J30" s="6" t="s">
        <v>13529</v>
      </c>
      <c r="K30" s="6" t="s">
        <v>13533</v>
      </c>
      <c r="L30" s="6" t="s">
        <v>13505</v>
      </c>
    </row>
    <row r="31" spans="1:15" x14ac:dyDescent="0.6">
      <c r="A31" s="16" t="s">
        <v>13859</v>
      </c>
      <c r="B31" s="8">
        <v>15914602</v>
      </c>
      <c r="C31" s="6" t="s">
        <v>13381</v>
      </c>
      <c r="D31" s="6" t="s">
        <v>13511</v>
      </c>
      <c r="E31" s="6" t="s">
        <v>13510</v>
      </c>
      <c r="F31" s="6" t="s">
        <v>6304</v>
      </c>
      <c r="G31" s="6" t="s">
        <v>13354</v>
      </c>
      <c r="H31" s="6" t="s">
        <v>13355</v>
      </c>
      <c r="I31" s="6" t="s">
        <v>13487</v>
      </c>
      <c r="J31" s="6" t="s">
        <v>13518</v>
      </c>
      <c r="K31" s="6">
        <v>2003</v>
      </c>
      <c r="L31" s="6" t="s">
        <v>13509</v>
      </c>
    </row>
    <row r="32" spans="1:15" x14ac:dyDescent="0.6">
      <c r="A32" s="16" t="s">
        <v>13859</v>
      </c>
      <c r="B32" s="8">
        <v>15878058</v>
      </c>
      <c r="C32" s="6" t="s">
        <v>13383</v>
      </c>
      <c r="D32" s="6" t="s">
        <v>13536</v>
      </c>
      <c r="E32" s="6" t="s">
        <v>13517</v>
      </c>
      <c r="F32" s="6" t="s">
        <v>5039</v>
      </c>
      <c r="G32" s="6" t="s">
        <v>13354</v>
      </c>
      <c r="H32" s="13" t="s">
        <v>13355</v>
      </c>
      <c r="I32" s="6" t="s">
        <v>13487</v>
      </c>
      <c r="J32" s="6" t="s">
        <v>13518</v>
      </c>
      <c r="K32" s="6" t="s">
        <v>13535</v>
      </c>
      <c r="L32" s="6" t="s">
        <v>13534</v>
      </c>
    </row>
    <row r="33" spans="1:12" x14ac:dyDescent="0.6">
      <c r="A33" s="16"/>
      <c r="B33" s="7">
        <v>16286621</v>
      </c>
      <c r="C33" s="6" t="s">
        <v>13385</v>
      </c>
      <c r="D33" s="6" t="s">
        <v>13492</v>
      </c>
      <c r="E33" s="6" t="s">
        <v>13532</v>
      </c>
      <c r="F33" s="6" t="s">
        <v>13537</v>
      </c>
      <c r="G33" s="6" t="s">
        <v>13354</v>
      </c>
      <c r="H33" s="13" t="s">
        <v>13355</v>
      </c>
      <c r="I33" s="11">
        <v>0.72</v>
      </c>
      <c r="J33" s="6" t="s">
        <v>13529</v>
      </c>
      <c r="K33" s="6" t="s">
        <v>13519</v>
      </c>
      <c r="L33" s="6" t="s">
        <v>13509</v>
      </c>
    </row>
    <row r="34" spans="1:12" x14ac:dyDescent="0.6">
      <c r="A34" s="16" t="s">
        <v>13859</v>
      </c>
      <c r="B34" s="8">
        <v>16310477</v>
      </c>
      <c r="C34" s="6" t="s">
        <v>13387</v>
      </c>
      <c r="D34" s="6" t="s">
        <v>13513</v>
      </c>
      <c r="E34" s="6" t="s">
        <v>13517</v>
      </c>
      <c r="F34" s="6" t="s">
        <v>5113</v>
      </c>
      <c r="G34" s="6" t="s">
        <v>13354</v>
      </c>
      <c r="H34" s="13" t="s">
        <v>13479</v>
      </c>
      <c r="I34" s="6" t="s">
        <v>13487</v>
      </c>
      <c r="J34" s="6" t="s">
        <v>13518</v>
      </c>
      <c r="K34" s="6" t="s">
        <v>13521</v>
      </c>
      <c r="L34" s="6" t="s">
        <v>13516</v>
      </c>
    </row>
    <row r="35" spans="1:12" x14ac:dyDescent="0.6">
      <c r="A35" s="16"/>
      <c r="B35" s="8">
        <v>15774107</v>
      </c>
      <c r="C35" s="6" t="s">
        <v>13390</v>
      </c>
      <c r="D35" s="6" t="s">
        <v>13358</v>
      </c>
      <c r="E35" s="6" t="s">
        <v>13510</v>
      </c>
      <c r="F35" s="6" t="s">
        <v>13488</v>
      </c>
      <c r="G35" s="6" t="s">
        <v>13354</v>
      </c>
      <c r="H35" s="6" t="s">
        <v>13538</v>
      </c>
      <c r="I35" s="12">
        <v>0.96199999999999997</v>
      </c>
      <c r="J35" s="6" t="s">
        <v>13529</v>
      </c>
      <c r="K35" s="6" t="s">
        <v>13539</v>
      </c>
      <c r="L35" s="6" t="s">
        <v>13509</v>
      </c>
    </row>
    <row r="36" spans="1:12" x14ac:dyDescent="0.6">
      <c r="A36" s="16" t="s">
        <v>13859</v>
      </c>
      <c r="B36" s="8">
        <v>16290049</v>
      </c>
      <c r="C36" s="6" t="s">
        <v>13392</v>
      </c>
      <c r="D36" s="6" t="s">
        <v>13483</v>
      </c>
      <c r="E36" s="6" t="s">
        <v>13484</v>
      </c>
      <c r="F36" s="6" t="s">
        <v>13330</v>
      </c>
      <c r="G36" s="6" t="s">
        <v>13354</v>
      </c>
      <c r="H36" s="6" t="s">
        <v>13479</v>
      </c>
      <c r="I36" s="6" t="s">
        <v>13487</v>
      </c>
      <c r="J36" s="6" t="s">
        <v>13518</v>
      </c>
      <c r="K36" s="6" t="s">
        <v>13540</v>
      </c>
      <c r="L36" s="6" t="s">
        <v>13499</v>
      </c>
    </row>
    <row r="37" spans="1:12" x14ac:dyDescent="0.6">
      <c r="A37" s="16"/>
      <c r="B37" s="7">
        <v>16606879</v>
      </c>
      <c r="C37" s="6" t="s">
        <v>13394</v>
      </c>
      <c r="D37" s="6" t="s">
        <v>13541</v>
      </c>
      <c r="E37" s="6" t="s">
        <v>13517</v>
      </c>
      <c r="F37" s="6" t="s">
        <v>5096</v>
      </c>
      <c r="G37" s="6" t="s">
        <v>13354</v>
      </c>
      <c r="H37" s="13" t="s">
        <v>13479</v>
      </c>
      <c r="I37" s="11">
        <v>0.45</v>
      </c>
      <c r="J37" s="6" t="s">
        <v>13529</v>
      </c>
      <c r="K37" s="3"/>
      <c r="L37" s="6" t="s">
        <v>13524</v>
      </c>
    </row>
    <row r="38" spans="1:12" x14ac:dyDescent="0.6">
      <c r="A38" s="16"/>
      <c r="B38" s="8">
        <v>17157601</v>
      </c>
      <c r="C38" s="6" t="s">
        <v>13396</v>
      </c>
      <c r="D38" s="6" t="s">
        <v>13497</v>
      </c>
      <c r="E38" s="6" t="s">
        <v>13517</v>
      </c>
      <c r="F38" s="6" t="s">
        <v>5081</v>
      </c>
      <c r="G38" s="6" t="s">
        <v>13354</v>
      </c>
      <c r="H38" s="6" t="s">
        <v>13479</v>
      </c>
      <c r="I38" s="11">
        <v>0.71</v>
      </c>
      <c r="J38" s="6" t="s">
        <v>13529</v>
      </c>
      <c r="K38" s="6">
        <v>2000</v>
      </c>
      <c r="L38" s="6" t="s">
        <v>13516</v>
      </c>
    </row>
    <row r="39" spans="1:12" x14ac:dyDescent="0.6">
      <c r="A39" s="16"/>
      <c r="B39" s="7">
        <v>16513455</v>
      </c>
      <c r="C39" s="6" t="s">
        <v>13398</v>
      </c>
      <c r="D39" s="6" t="s">
        <v>13492</v>
      </c>
      <c r="E39" s="6" t="s">
        <v>13542</v>
      </c>
      <c r="F39" s="10" t="s">
        <v>5104</v>
      </c>
      <c r="G39" s="6" t="s">
        <v>13354</v>
      </c>
      <c r="H39" s="13" t="s">
        <v>13355</v>
      </c>
      <c r="I39" s="6" t="s">
        <v>13545</v>
      </c>
      <c r="J39" s="6" t="s">
        <v>13529</v>
      </c>
      <c r="K39" s="6" t="s">
        <v>13543</v>
      </c>
      <c r="L39" s="6" t="s">
        <v>13544</v>
      </c>
    </row>
    <row r="40" spans="1:12" x14ac:dyDescent="0.6">
      <c r="A40" s="16"/>
      <c r="B40" s="7">
        <v>16965494</v>
      </c>
      <c r="C40" s="6" t="s">
        <v>13400</v>
      </c>
      <c r="D40" s="6" t="s">
        <v>13547</v>
      </c>
      <c r="E40" s="6" t="s">
        <v>13517</v>
      </c>
      <c r="F40" s="6" t="s">
        <v>5117</v>
      </c>
      <c r="G40" s="6" t="s">
        <v>13354</v>
      </c>
      <c r="H40" s="13" t="s">
        <v>13479</v>
      </c>
      <c r="I40" s="12">
        <v>0.59599999999999997</v>
      </c>
      <c r="J40" s="6" t="s">
        <v>13529</v>
      </c>
      <c r="K40" s="6">
        <v>2002</v>
      </c>
      <c r="L40" s="6" t="s">
        <v>13546</v>
      </c>
    </row>
    <row r="41" spans="1:12" x14ac:dyDescent="0.6">
      <c r="A41" s="16"/>
      <c r="B41" s="7">
        <v>16989759</v>
      </c>
      <c r="C41" s="6" t="s">
        <v>13402</v>
      </c>
      <c r="D41" s="6" t="s">
        <v>13548</v>
      </c>
      <c r="E41" s="6" t="s">
        <v>13510</v>
      </c>
      <c r="F41" s="6" t="s">
        <v>5034</v>
      </c>
      <c r="G41" s="6" t="s">
        <v>13354</v>
      </c>
      <c r="H41" s="13" t="s">
        <v>13355</v>
      </c>
      <c r="I41" s="12">
        <v>0.83399999999999996</v>
      </c>
      <c r="J41" s="6" t="s">
        <v>13529</v>
      </c>
      <c r="K41" s="6">
        <v>2001</v>
      </c>
      <c r="L41" s="6" t="s">
        <v>13499</v>
      </c>
    </row>
    <row r="42" spans="1:12" x14ac:dyDescent="0.6">
      <c r="A42" s="16" t="s">
        <v>13859</v>
      </c>
      <c r="B42" s="8">
        <v>17198852</v>
      </c>
      <c r="C42" s="6" t="s">
        <v>13406</v>
      </c>
      <c r="D42" s="6" t="s">
        <v>13357</v>
      </c>
      <c r="E42" s="6" t="s">
        <v>13464</v>
      </c>
      <c r="F42" s="6" t="s">
        <v>5023</v>
      </c>
      <c r="G42" s="6" t="s">
        <v>13354</v>
      </c>
      <c r="H42" s="13" t="s">
        <v>13355</v>
      </c>
      <c r="I42" s="6" t="s">
        <v>13487</v>
      </c>
      <c r="J42" s="6" t="s">
        <v>13518</v>
      </c>
      <c r="K42" s="6" t="s">
        <v>13543</v>
      </c>
      <c r="L42" s="7"/>
    </row>
    <row r="43" spans="1:12" x14ac:dyDescent="0.6">
      <c r="A43" s="16"/>
      <c r="B43" s="7">
        <v>17325139</v>
      </c>
      <c r="C43" s="6" t="s">
        <v>13408</v>
      </c>
      <c r="D43" s="6" t="s">
        <v>13480</v>
      </c>
      <c r="E43" s="6" t="s">
        <v>13510</v>
      </c>
      <c r="F43" s="6" t="s">
        <v>5045</v>
      </c>
      <c r="G43" s="6" t="s">
        <v>13354</v>
      </c>
      <c r="H43" s="13" t="s">
        <v>13355</v>
      </c>
      <c r="I43" s="11">
        <v>0.87</v>
      </c>
      <c r="J43" s="6" t="s">
        <v>13529</v>
      </c>
      <c r="K43" s="6" t="s">
        <v>13539</v>
      </c>
      <c r="L43" s="6" t="s">
        <v>13509</v>
      </c>
    </row>
    <row r="44" spans="1:12" x14ac:dyDescent="0.6">
      <c r="A44" s="16" t="s">
        <v>13859</v>
      </c>
      <c r="B44" s="8">
        <v>17270675</v>
      </c>
      <c r="C44" s="6" t="s">
        <v>13410</v>
      </c>
      <c r="D44" s="6" t="s">
        <v>13465</v>
      </c>
      <c r="E44" s="6" t="s">
        <v>13464</v>
      </c>
      <c r="F44" s="6" t="s">
        <v>5064</v>
      </c>
      <c r="G44" s="6" t="s">
        <v>13354</v>
      </c>
      <c r="H44" s="13" t="s">
        <v>13355</v>
      </c>
      <c r="I44" s="6" t="s">
        <v>13487</v>
      </c>
      <c r="J44" s="6" t="s">
        <v>13518</v>
      </c>
      <c r="K44" s="6" t="s">
        <v>13550</v>
      </c>
      <c r="L44" s="6" t="s">
        <v>13551</v>
      </c>
    </row>
    <row r="45" spans="1:12" x14ac:dyDescent="0.6">
      <c r="A45" s="16"/>
      <c r="B45" s="7">
        <v>18222000</v>
      </c>
      <c r="C45" s="6" t="s">
        <v>13413</v>
      </c>
      <c r="D45" s="6" t="s">
        <v>13511</v>
      </c>
      <c r="E45" s="6" t="s">
        <v>13510</v>
      </c>
      <c r="F45" s="6" t="s">
        <v>5060</v>
      </c>
      <c r="G45" s="6" t="s">
        <v>13354</v>
      </c>
      <c r="H45" s="13" t="s">
        <v>13355</v>
      </c>
      <c r="I45" s="12">
        <v>0.53300000000000003</v>
      </c>
      <c r="J45" s="6" t="s">
        <v>13529</v>
      </c>
      <c r="K45" s="6" t="s">
        <v>13535</v>
      </c>
      <c r="L45" s="6" t="s">
        <v>13552</v>
      </c>
    </row>
    <row r="46" spans="1:12" x14ac:dyDescent="0.6">
      <c r="A46" s="16"/>
      <c r="B46" s="7">
        <v>18267341</v>
      </c>
      <c r="C46" s="6" t="s">
        <v>13415</v>
      </c>
      <c r="D46" s="6" t="s">
        <v>13553</v>
      </c>
      <c r="E46" s="6" t="s">
        <v>13554</v>
      </c>
      <c r="F46" s="6" t="s">
        <v>5070</v>
      </c>
      <c r="G46" s="6" t="s">
        <v>13354</v>
      </c>
      <c r="H46" s="13" t="s">
        <v>13479</v>
      </c>
      <c r="I46" s="12">
        <v>0.748</v>
      </c>
      <c r="J46" s="6" t="s">
        <v>13462</v>
      </c>
      <c r="K46" s="6" t="s">
        <v>13539</v>
      </c>
      <c r="L46" s="6" t="s">
        <v>13555</v>
      </c>
    </row>
    <row r="47" spans="1:12" x14ac:dyDescent="0.6">
      <c r="A47" s="16"/>
      <c r="B47" s="7">
        <v>18641824</v>
      </c>
      <c r="C47" s="6" t="s">
        <v>13417</v>
      </c>
      <c r="D47" s="6" t="s">
        <v>13556</v>
      </c>
      <c r="E47" s="6" t="s">
        <v>13510</v>
      </c>
      <c r="F47" s="6" t="s">
        <v>13477</v>
      </c>
      <c r="G47" s="6" t="s">
        <v>13354</v>
      </c>
      <c r="H47" s="6" t="s">
        <v>13479</v>
      </c>
      <c r="I47" s="12">
        <v>0.80500000000000005</v>
      </c>
      <c r="J47" s="6" t="s">
        <v>13462</v>
      </c>
      <c r="K47" s="6" t="s">
        <v>13539</v>
      </c>
      <c r="L47" s="6" t="s">
        <v>13555</v>
      </c>
    </row>
    <row r="48" spans="1:12" x14ac:dyDescent="0.6">
      <c r="A48" s="16"/>
      <c r="B48" s="7">
        <v>18390643</v>
      </c>
      <c r="C48" s="6" t="s">
        <v>13419</v>
      </c>
      <c r="D48" s="6" t="s">
        <v>13557</v>
      </c>
      <c r="E48" s="6" t="s">
        <v>13510</v>
      </c>
      <c r="F48" s="6" t="s">
        <v>5037</v>
      </c>
      <c r="G48" s="6" t="s">
        <v>13354</v>
      </c>
      <c r="H48" s="13" t="s">
        <v>13355</v>
      </c>
      <c r="I48" s="12">
        <v>0.66600000000000004</v>
      </c>
      <c r="J48" s="6" t="s">
        <v>13462</v>
      </c>
      <c r="K48" s="3"/>
      <c r="L48" s="6" t="s">
        <v>13558</v>
      </c>
    </row>
    <row r="49" spans="1:12" x14ac:dyDescent="0.6">
      <c r="A49" s="16"/>
      <c r="B49" s="7">
        <v>18439679</v>
      </c>
      <c r="C49" s="6" t="s">
        <v>13413</v>
      </c>
      <c r="D49" s="6" t="s">
        <v>13561</v>
      </c>
      <c r="E49" s="6" t="s">
        <v>13510</v>
      </c>
      <c r="F49" s="6" t="s">
        <v>5030</v>
      </c>
      <c r="G49" s="6" t="s">
        <v>13354</v>
      </c>
      <c r="H49" s="6" t="s">
        <v>13355</v>
      </c>
      <c r="I49" s="12">
        <v>0.78700000000000003</v>
      </c>
      <c r="J49" s="6" t="s">
        <v>13462</v>
      </c>
      <c r="K49" s="6" t="s">
        <v>13559</v>
      </c>
      <c r="L49" s="6" t="s">
        <v>13560</v>
      </c>
    </row>
    <row r="50" spans="1:12" x14ac:dyDescent="0.6">
      <c r="A50" s="16"/>
      <c r="B50" s="7">
        <v>20547953</v>
      </c>
      <c r="C50" s="6" t="s">
        <v>13426</v>
      </c>
      <c r="D50" s="6" t="s">
        <v>13465</v>
      </c>
      <c r="E50" s="6" t="s">
        <v>13464</v>
      </c>
      <c r="F50" s="6" t="s">
        <v>5108</v>
      </c>
      <c r="G50" s="6" t="s">
        <v>13354</v>
      </c>
      <c r="H50" s="13" t="s">
        <v>13355</v>
      </c>
      <c r="I50" s="12">
        <v>0.66200000000000003</v>
      </c>
      <c r="J50" s="6" t="s">
        <v>13462</v>
      </c>
      <c r="K50" s="6">
        <v>2003</v>
      </c>
      <c r="L50" s="6" t="s">
        <v>13564</v>
      </c>
    </row>
    <row r="51" spans="1:12" x14ac:dyDescent="0.6">
      <c r="A51" s="16"/>
      <c r="B51" s="8">
        <v>19696177</v>
      </c>
      <c r="C51" s="6" t="s">
        <v>13428</v>
      </c>
      <c r="D51" s="6" t="s">
        <v>13566</v>
      </c>
      <c r="E51" s="6" t="s">
        <v>13565</v>
      </c>
      <c r="F51" s="6" t="s">
        <v>5045</v>
      </c>
      <c r="G51" s="6" t="s">
        <v>13354</v>
      </c>
      <c r="H51" s="13" t="s">
        <v>13355</v>
      </c>
      <c r="I51" s="11">
        <v>0.8</v>
      </c>
      <c r="J51" s="6" t="s">
        <v>13462</v>
      </c>
      <c r="K51" s="6" t="s">
        <v>13567</v>
      </c>
      <c r="L51" s="6" t="s">
        <v>13555</v>
      </c>
    </row>
    <row r="52" spans="1:12" x14ac:dyDescent="0.6">
      <c r="A52" s="16" t="s">
        <v>13859</v>
      </c>
      <c r="B52" s="8">
        <v>20399926</v>
      </c>
      <c r="C52" s="6" t="s">
        <v>13430</v>
      </c>
      <c r="D52" s="6" t="s">
        <v>13563</v>
      </c>
      <c r="E52" s="6" t="s">
        <v>13532</v>
      </c>
      <c r="F52" s="6" t="s">
        <v>5050</v>
      </c>
      <c r="G52" s="6" t="s">
        <v>13354</v>
      </c>
      <c r="H52" s="13" t="s">
        <v>13568</v>
      </c>
      <c r="I52" s="6" t="s">
        <v>13487</v>
      </c>
      <c r="J52" s="6" t="s">
        <v>13569</v>
      </c>
      <c r="K52" s="6" t="s">
        <v>13570</v>
      </c>
      <c r="L52" s="6" t="s">
        <v>13571</v>
      </c>
    </row>
    <row r="53" spans="1:12" x14ac:dyDescent="0.6">
      <c r="A53" s="16"/>
      <c r="B53" s="8">
        <v>20630597</v>
      </c>
      <c r="C53" s="6" t="s">
        <v>13432</v>
      </c>
      <c r="D53" s="6" t="s">
        <v>13563</v>
      </c>
      <c r="E53" s="6" t="s">
        <v>13573</v>
      </c>
      <c r="F53" s="6" t="s">
        <v>13247</v>
      </c>
      <c r="G53" s="6" t="s">
        <v>13354</v>
      </c>
      <c r="H53" s="15" t="s">
        <v>13479</v>
      </c>
      <c r="I53" s="6" t="s">
        <v>13575</v>
      </c>
      <c r="J53" s="6" t="s">
        <v>13462</v>
      </c>
      <c r="K53" s="6" t="s">
        <v>13572</v>
      </c>
      <c r="L53" s="6" t="s">
        <v>13574</v>
      </c>
    </row>
    <row r="54" spans="1:12" x14ac:dyDescent="0.6">
      <c r="A54" s="16" t="s">
        <v>13859</v>
      </c>
      <c r="B54" s="8">
        <v>19796757</v>
      </c>
      <c r="C54" s="6" t="s">
        <v>13436</v>
      </c>
      <c r="D54" s="6" t="s">
        <v>13563</v>
      </c>
      <c r="E54" s="6" t="s">
        <v>13573</v>
      </c>
      <c r="F54" s="6" t="s">
        <v>5199</v>
      </c>
      <c r="G54" s="6" t="s">
        <v>13354</v>
      </c>
      <c r="H54" s="6" t="s">
        <v>13355</v>
      </c>
      <c r="I54" s="6" t="s">
        <v>13577</v>
      </c>
      <c r="J54" s="6" t="s">
        <v>13569</v>
      </c>
      <c r="K54" s="6" t="s">
        <v>13576</v>
      </c>
      <c r="L54" s="6" t="s">
        <v>13578</v>
      </c>
    </row>
    <row r="55" spans="1:12" x14ac:dyDescent="0.6">
      <c r="A55" s="16"/>
      <c r="B55" s="7">
        <v>21220632</v>
      </c>
      <c r="C55" s="6" t="s">
        <v>13438</v>
      </c>
      <c r="D55" s="6" t="s">
        <v>13563</v>
      </c>
      <c r="E55" s="6" t="s">
        <v>13542</v>
      </c>
      <c r="F55" s="6" t="s">
        <v>13580</v>
      </c>
      <c r="G55" s="6" t="s">
        <v>13354</v>
      </c>
      <c r="H55" s="6" t="s">
        <v>13355</v>
      </c>
      <c r="I55" s="6" t="s">
        <v>13575</v>
      </c>
      <c r="J55" s="6" t="s">
        <v>13462</v>
      </c>
      <c r="K55" s="6" t="s">
        <v>13579</v>
      </c>
      <c r="L55" s="6" t="s">
        <v>13571</v>
      </c>
    </row>
    <row r="56" spans="1:12" x14ac:dyDescent="0.6">
      <c r="A56" s="16"/>
      <c r="B56" s="7">
        <v>21216795</v>
      </c>
      <c r="C56" s="6" t="s">
        <v>13440</v>
      </c>
      <c r="D56" s="6" t="s">
        <v>13581</v>
      </c>
      <c r="E56" s="6" t="s">
        <v>13582</v>
      </c>
      <c r="F56" s="6" t="s">
        <v>13477</v>
      </c>
      <c r="G56" s="6" t="s">
        <v>13354</v>
      </c>
      <c r="H56" s="13" t="s">
        <v>13479</v>
      </c>
      <c r="I56" s="12">
        <v>0.70899999999999996</v>
      </c>
      <c r="J56" s="6" t="s">
        <v>13462</v>
      </c>
      <c r="K56" s="7"/>
      <c r="L56" s="6" t="s">
        <v>13558</v>
      </c>
    </row>
    <row r="57" spans="1:12" x14ac:dyDescent="0.6">
      <c r="A57" s="16"/>
      <c r="B57" s="7">
        <v>21310490</v>
      </c>
      <c r="C57" s="6" t="s">
        <v>13442</v>
      </c>
      <c r="D57" s="6" t="s">
        <v>13563</v>
      </c>
      <c r="E57" s="7" t="s">
        <v>13585</v>
      </c>
      <c r="F57" s="6" t="s">
        <v>5048</v>
      </c>
      <c r="G57" s="6" t="s">
        <v>13354</v>
      </c>
      <c r="H57" s="6" t="s">
        <v>13355</v>
      </c>
      <c r="I57" s="6" t="s">
        <v>13577</v>
      </c>
      <c r="J57" s="6" t="s">
        <v>13462</v>
      </c>
      <c r="K57" s="6" t="s">
        <v>13584</v>
      </c>
      <c r="L57" s="6" t="s">
        <v>13583</v>
      </c>
    </row>
    <row r="58" spans="1:12" x14ac:dyDescent="0.6">
      <c r="A58" s="16"/>
      <c r="B58" s="7">
        <v>21293316</v>
      </c>
      <c r="C58" s="6" t="s">
        <v>13445</v>
      </c>
      <c r="D58" s="6" t="s">
        <v>13566</v>
      </c>
      <c r="E58" s="6" t="s">
        <v>13565</v>
      </c>
      <c r="F58" s="6" t="s">
        <v>5142</v>
      </c>
      <c r="G58" s="6" t="s">
        <v>13354</v>
      </c>
      <c r="H58" s="13" t="s">
        <v>13355</v>
      </c>
      <c r="I58" s="12">
        <v>0.80100000000000005</v>
      </c>
      <c r="J58" s="6" t="s">
        <v>13462</v>
      </c>
      <c r="K58" s="7"/>
      <c r="L58" s="6" t="s">
        <v>13587</v>
      </c>
    </row>
    <row r="59" spans="1:12" x14ac:dyDescent="0.6">
      <c r="A59" s="16"/>
      <c r="B59" s="7">
        <v>21444116</v>
      </c>
      <c r="C59" s="6" t="s">
        <v>13447</v>
      </c>
      <c r="D59" s="6" t="s">
        <v>13588</v>
      </c>
      <c r="E59" s="6" t="s">
        <v>13565</v>
      </c>
      <c r="F59" s="6" t="s">
        <v>5056</v>
      </c>
      <c r="G59" s="6" t="s">
        <v>13354</v>
      </c>
      <c r="H59" s="13" t="s">
        <v>13355</v>
      </c>
      <c r="I59" s="6" t="s">
        <v>13575</v>
      </c>
      <c r="J59" s="6" t="s">
        <v>13462</v>
      </c>
      <c r="K59" s="6" t="s">
        <v>13589</v>
      </c>
      <c r="L59" s="6" t="s">
        <v>13587</v>
      </c>
    </row>
    <row r="60" spans="1:12" x14ac:dyDescent="0.6">
      <c r="A60" s="16"/>
      <c r="B60" s="8">
        <v>21609241</v>
      </c>
      <c r="C60" s="6" t="s">
        <v>13449</v>
      </c>
      <c r="D60" s="6" t="s">
        <v>13590</v>
      </c>
      <c r="E60" s="6" t="s">
        <v>13582</v>
      </c>
      <c r="F60" s="6" t="s">
        <v>13477</v>
      </c>
      <c r="G60" s="6" t="s">
        <v>13354</v>
      </c>
      <c r="H60" s="13" t="s">
        <v>13479</v>
      </c>
      <c r="I60" s="6" t="s">
        <v>13593</v>
      </c>
      <c r="J60" s="6" t="s">
        <v>13462</v>
      </c>
      <c r="K60" s="6" t="s">
        <v>13591</v>
      </c>
      <c r="L60" s="6" t="s">
        <v>13592</v>
      </c>
    </row>
    <row r="61" spans="1:12" x14ac:dyDescent="0.6">
      <c r="A61" s="16"/>
      <c r="B61" s="8">
        <v>21126770</v>
      </c>
      <c r="C61" s="6" t="s">
        <v>13451</v>
      </c>
      <c r="D61" s="6" t="s">
        <v>13525</v>
      </c>
      <c r="E61" s="6" t="s">
        <v>13582</v>
      </c>
      <c r="F61" s="6" t="s">
        <v>13264</v>
      </c>
      <c r="G61" s="6" t="s">
        <v>13354</v>
      </c>
      <c r="H61" s="13" t="s">
        <v>13355</v>
      </c>
      <c r="I61" s="6" t="s">
        <v>13577</v>
      </c>
      <c r="J61" s="6" t="s">
        <v>13462</v>
      </c>
      <c r="K61" s="6" t="s">
        <v>13594</v>
      </c>
      <c r="L61" s="6" t="s">
        <v>13595</v>
      </c>
    </row>
    <row r="62" spans="1:12" x14ac:dyDescent="0.6">
      <c r="A62" s="16"/>
      <c r="B62" s="7">
        <v>21275595</v>
      </c>
      <c r="C62" s="6" t="s">
        <v>13453</v>
      </c>
      <c r="D62" s="6" t="s">
        <v>13596</v>
      </c>
      <c r="E62" s="6" t="s">
        <v>13565</v>
      </c>
      <c r="F62" s="6" t="s">
        <v>13477</v>
      </c>
      <c r="G62" s="6" t="s">
        <v>13354</v>
      </c>
      <c r="H62" s="13" t="s">
        <v>13479</v>
      </c>
      <c r="I62" s="12">
        <v>0.66700000000000004</v>
      </c>
      <c r="J62" s="6" t="s">
        <v>13462</v>
      </c>
      <c r="K62" s="6" t="s">
        <v>13589</v>
      </c>
      <c r="L62" s="6" t="s">
        <v>13597</v>
      </c>
    </row>
    <row r="63" spans="1:12" x14ac:dyDescent="0.6">
      <c r="A63" s="16"/>
      <c r="B63" s="7">
        <v>21436849</v>
      </c>
      <c r="C63" s="6" t="s">
        <v>13455</v>
      </c>
      <c r="D63" s="6" t="s">
        <v>13599</v>
      </c>
      <c r="E63" s="6" t="s">
        <v>13517</v>
      </c>
      <c r="F63" s="6" t="s">
        <v>5035</v>
      </c>
      <c r="G63" s="6" t="s">
        <v>13354</v>
      </c>
      <c r="H63" s="13" t="s">
        <v>13479</v>
      </c>
      <c r="I63" s="6" t="s">
        <v>13577</v>
      </c>
      <c r="J63" s="6" t="s">
        <v>13462</v>
      </c>
      <c r="K63" s="6">
        <v>1997</v>
      </c>
      <c r="L63" s="6" t="s">
        <v>13598</v>
      </c>
    </row>
    <row r="64" spans="1:12" x14ac:dyDescent="0.6">
      <c r="A64" s="16"/>
      <c r="B64" s="7">
        <v>22159171</v>
      </c>
      <c r="C64" s="17" t="s">
        <v>13459</v>
      </c>
      <c r="D64" s="6" t="s">
        <v>13561</v>
      </c>
      <c r="E64" s="6" t="s">
        <v>13602</v>
      </c>
      <c r="F64" s="6" t="s">
        <v>13603</v>
      </c>
      <c r="G64" s="6" t="s">
        <v>13354</v>
      </c>
      <c r="H64" s="13" t="s">
        <v>13355</v>
      </c>
      <c r="I64" s="6" t="s">
        <v>13600</v>
      </c>
      <c r="J64" s="6" t="s">
        <v>13462</v>
      </c>
      <c r="K64" s="6" t="s">
        <v>13601</v>
      </c>
      <c r="L64" s="6" t="s">
        <v>13604</v>
      </c>
    </row>
    <row r="65" spans="1:12" x14ac:dyDescent="0.6">
      <c r="A65" s="16"/>
      <c r="B65" s="7">
        <v>22608479</v>
      </c>
      <c r="C65" s="6" t="s">
        <v>13461</v>
      </c>
      <c r="D65" s="6" t="s">
        <v>13547</v>
      </c>
      <c r="E65" s="6" t="s">
        <v>13607</v>
      </c>
      <c r="F65" s="6" t="s">
        <v>13198</v>
      </c>
      <c r="G65" s="6" t="s">
        <v>13354</v>
      </c>
      <c r="H65" s="13" t="s">
        <v>13479</v>
      </c>
      <c r="I65" s="11">
        <v>0.89</v>
      </c>
      <c r="J65" s="6" t="s">
        <v>13462</v>
      </c>
      <c r="K65" s="6" t="s">
        <v>13605</v>
      </c>
      <c r="L65" s="6" t="s">
        <v>13606</v>
      </c>
    </row>
    <row r="66" spans="1:12" x14ac:dyDescent="0.6">
      <c r="A66" s="16"/>
      <c r="B66" s="8">
        <v>22563220</v>
      </c>
      <c r="C66" s="6" t="s">
        <v>13608</v>
      </c>
      <c r="D66" s="6" t="s">
        <v>13609</v>
      </c>
      <c r="E66" s="6" t="s">
        <v>13610</v>
      </c>
      <c r="F66" s="6" t="s">
        <v>13611</v>
      </c>
      <c r="G66" s="6" t="s">
        <v>13612</v>
      </c>
      <c r="H66" s="6" t="s">
        <v>13613</v>
      </c>
      <c r="I66" s="6" t="s">
        <v>13614</v>
      </c>
      <c r="J66" s="6" t="s">
        <v>13615</v>
      </c>
      <c r="K66" s="6" t="s">
        <v>13616</v>
      </c>
      <c r="L66" s="6" t="s">
        <v>13509</v>
      </c>
    </row>
    <row r="67" spans="1:12" x14ac:dyDescent="0.6">
      <c r="A67" s="16"/>
      <c r="B67" s="8">
        <v>22899005</v>
      </c>
      <c r="C67" s="6" t="s">
        <v>13617</v>
      </c>
      <c r="D67" s="6" t="s">
        <v>13491</v>
      </c>
      <c r="E67" s="6" t="s">
        <v>13618</v>
      </c>
      <c r="F67" s="6" t="s">
        <v>13235</v>
      </c>
      <c r="G67" s="6" t="s">
        <v>13619</v>
      </c>
      <c r="H67" s="6" t="s">
        <v>13620</v>
      </c>
      <c r="I67" s="6"/>
      <c r="J67" s="6"/>
      <c r="K67" s="6"/>
      <c r="L67" s="6" t="s">
        <v>13621</v>
      </c>
    </row>
    <row r="68" spans="1:12" x14ac:dyDescent="0.6">
      <c r="A68" s="16"/>
      <c r="B68" s="8">
        <v>22268633</v>
      </c>
      <c r="C68" s="6" t="s">
        <v>13622</v>
      </c>
      <c r="D68" s="6" t="s">
        <v>13623</v>
      </c>
      <c r="E68" s="6"/>
      <c r="F68" s="6" t="s">
        <v>13236</v>
      </c>
      <c r="G68" s="6" t="s">
        <v>13624</v>
      </c>
      <c r="H68" s="6"/>
      <c r="I68" s="6" t="s">
        <v>13625</v>
      </c>
      <c r="J68" s="6" t="s">
        <v>13626</v>
      </c>
      <c r="K68" s="6" t="s">
        <v>13627</v>
      </c>
      <c r="L68" s="6" t="s">
        <v>13628</v>
      </c>
    </row>
    <row r="69" spans="1:12" x14ac:dyDescent="0.6">
      <c r="A69" s="16"/>
      <c r="B69" s="8">
        <v>23246273</v>
      </c>
      <c r="C69" s="6" t="s">
        <v>13629</v>
      </c>
      <c r="D69" s="6" t="s">
        <v>13480</v>
      </c>
      <c r="E69" s="6" t="s">
        <v>13630</v>
      </c>
      <c r="F69" s="6" t="s">
        <v>13291</v>
      </c>
      <c r="G69" s="6" t="s">
        <v>13619</v>
      </c>
      <c r="H69" s="6" t="s">
        <v>13631</v>
      </c>
      <c r="I69" s="6">
        <v>4497</v>
      </c>
      <c r="J69" s="6" t="s">
        <v>13632</v>
      </c>
      <c r="K69" s="6"/>
      <c r="L69" s="6" t="s">
        <v>13471</v>
      </c>
    </row>
    <row r="70" spans="1:12" x14ac:dyDescent="0.6">
      <c r="A70" s="16"/>
      <c r="B70" s="8">
        <v>23938127</v>
      </c>
      <c r="C70" s="6" t="s">
        <v>13633</v>
      </c>
      <c r="D70" s="6" t="s">
        <v>13511</v>
      </c>
      <c r="E70" s="6"/>
      <c r="F70" s="6" t="s">
        <v>13634</v>
      </c>
      <c r="G70" s="6" t="s">
        <v>13612</v>
      </c>
      <c r="H70" s="6" t="s">
        <v>13538</v>
      </c>
      <c r="I70" s="6" t="s">
        <v>13635</v>
      </c>
      <c r="J70" s="6" t="s">
        <v>13626</v>
      </c>
      <c r="K70" s="6" t="s">
        <v>13636</v>
      </c>
      <c r="L70" s="6" t="s">
        <v>13509</v>
      </c>
    </row>
    <row r="71" spans="1:12" x14ac:dyDescent="0.6">
      <c r="A71" s="16"/>
      <c r="B71" s="8">
        <v>23431274</v>
      </c>
      <c r="C71" s="6" t="s">
        <v>13637</v>
      </c>
      <c r="D71" s="6" t="s">
        <v>13638</v>
      </c>
      <c r="E71" s="6" t="s">
        <v>13639</v>
      </c>
      <c r="F71" s="6" t="s">
        <v>13640</v>
      </c>
      <c r="G71" s="6" t="s">
        <v>13641</v>
      </c>
      <c r="H71" s="6" t="s">
        <v>13479</v>
      </c>
      <c r="I71" s="6"/>
      <c r="J71" s="6" t="s">
        <v>13642</v>
      </c>
      <c r="K71" s="6" t="s">
        <v>13643</v>
      </c>
      <c r="L71" s="6" t="s">
        <v>13509</v>
      </c>
    </row>
    <row r="72" spans="1:12" x14ac:dyDescent="0.6">
      <c r="A72" s="16"/>
      <c r="B72" s="8">
        <v>24178404</v>
      </c>
      <c r="C72" s="6" t="s">
        <v>13644</v>
      </c>
      <c r="D72" s="6" t="s">
        <v>13645</v>
      </c>
      <c r="E72" s="6"/>
      <c r="F72" s="6" t="s">
        <v>13646</v>
      </c>
      <c r="G72" s="6" t="s">
        <v>13612</v>
      </c>
      <c r="H72" s="6" t="s">
        <v>13479</v>
      </c>
      <c r="I72" s="6" t="s">
        <v>13647</v>
      </c>
      <c r="J72" s="6" t="s">
        <v>13626</v>
      </c>
      <c r="K72" s="6" t="s">
        <v>13648</v>
      </c>
      <c r="L72" s="6" t="s">
        <v>13649</v>
      </c>
    </row>
    <row r="73" spans="1:12" x14ac:dyDescent="0.6">
      <c r="A73" s="16"/>
      <c r="B73" s="8">
        <v>24235017</v>
      </c>
      <c r="C73" s="6" t="s">
        <v>13650</v>
      </c>
      <c r="D73" s="6" t="s">
        <v>13651</v>
      </c>
      <c r="E73" s="6" t="s">
        <v>13618</v>
      </c>
      <c r="F73" s="6" t="s">
        <v>6589</v>
      </c>
      <c r="G73" s="6" t="s">
        <v>13612</v>
      </c>
      <c r="H73" s="6" t="s">
        <v>13652</v>
      </c>
      <c r="I73" s="6"/>
      <c r="J73" s="6" t="s">
        <v>13653</v>
      </c>
      <c r="K73" s="6"/>
      <c r="L73" s="6"/>
    </row>
    <row r="74" spans="1:12" x14ac:dyDescent="0.6">
      <c r="A74" s="16"/>
      <c r="B74" s="8">
        <v>24754248</v>
      </c>
      <c r="C74" s="6" t="s">
        <v>13654</v>
      </c>
      <c r="D74" s="6" t="s">
        <v>13609</v>
      </c>
      <c r="E74" s="6"/>
      <c r="F74" s="6" t="s">
        <v>13274</v>
      </c>
      <c r="G74" s="6" t="s">
        <v>13612</v>
      </c>
      <c r="H74" s="6" t="s">
        <v>13479</v>
      </c>
      <c r="I74" s="6" t="s">
        <v>13655</v>
      </c>
      <c r="J74" s="6" t="s">
        <v>13626</v>
      </c>
      <c r="K74" s="6" t="s">
        <v>13656</v>
      </c>
      <c r="L74" s="6" t="s">
        <v>13471</v>
      </c>
    </row>
    <row r="75" spans="1:12" x14ac:dyDescent="0.6">
      <c r="A75" s="16"/>
      <c r="B75" s="8">
        <v>24625378</v>
      </c>
      <c r="C75" s="6" t="s">
        <v>13657</v>
      </c>
      <c r="D75" s="6" t="s">
        <v>13557</v>
      </c>
      <c r="E75" s="6"/>
      <c r="F75" s="6" t="s">
        <v>6901</v>
      </c>
      <c r="G75" s="6" t="s">
        <v>13658</v>
      </c>
      <c r="H75" s="6" t="s">
        <v>13620</v>
      </c>
      <c r="I75" s="6" t="s">
        <v>13659</v>
      </c>
      <c r="J75" s="6" t="s">
        <v>13626</v>
      </c>
      <c r="K75" s="6" t="s">
        <v>13660</v>
      </c>
      <c r="L75" s="6" t="s">
        <v>13524</v>
      </c>
    </row>
    <row r="76" spans="1:12" x14ac:dyDescent="0.6">
      <c r="A76" s="16"/>
      <c r="B76" s="8">
        <v>24566902</v>
      </c>
      <c r="C76" s="6" t="s">
        <v>13661</v>
      </c>
      <c r="D76" s="6" t="s">
        <v>13651</v>
      </c>
      <c r="E76" s="6"/>
      <c r="F76" s="6" t="s">
        <v>6297</v>
      </c>
      <c r="G76" s="6" t="s">
        <v>13612</v>
      </c>
      <c r="H76" s="6" t="s">
        <v>13652</v>
      </c>
      <c r="I76" s="6"/>
      <c r="J76" s="6"/>
      <c r="K76" s="6" t="s">
        <v>13662</v>
      </c>
      <c r="L76" s="6" t="s">
        <v>13663</v>
      </c>
    </row>
    <row r="77" spans="1:12" x14ac:dyDescent="0.6">
      <c r="A77" s="16"/>
      <c r="B77" s="8">
        <v>25190650</v>
      </c>
      <c r="C77" s="6" t="s">
        <v>13664</v>
      </c>
      <c r="D77" s="6" t="s">
        <v>13358</v>
      </c>
      <c r="E77" s="6"/>
      <c r="F77" s="6" t="s">
        <v>7239</v>
      </c>
      <c r="G77" s="6" t="s">
        <v>13612</v>
      </c>
      <c r="H77" s="6" t="s">
        <v>13631</v>
      </c>
      <c r="I77" s="6"/>
      <c r="J77" s="6" t="s">
        <v>13626</v>
      </c>
      <c r="K77" s="6" t="s">
        <v>13665</v>
      </c>
      <c r="L77" s="6" t="s">
        <v>13509</v>
      </c>
    </row>
    <row r="78" spans="1:12" x14ac:dyDescent="0.6">
      <c r="A78" s="16" t="s">
        <v>13859</v>
      </c>
      <c r="B78" s="8">
        <v>24768241</v>
      </c>
      <c r="C78" s="6" t="s">
        <v>13666</v>
      </c>
      <c r="D78" s="6" t="s">
        <v>13525</v>
      </c>
      <c r="E78" s="6"/>
      <c r="F78" s="6" t="s">
        <v>13264</v>
      </c>
      <c r="G78" s="6" t="s">
        <v>13612</v>
      </c>
      <c r="H78" s="6" t="s">
        <v>13620</v>
      </c>
      <c r="I78" s="6">
        <v>4910</v>
      </c>
      <c r="J78" s="6" t="s">
        <v>13667</v>
      </c>
      <c r="K78" s="6" t="s">
        <v>13668</v>
      </c>
      <c r="L78" s="6" t="s">
        <v>13669</v>
      </c>
    </row>
    <row r="79" spans="1:12" x14ac:dyDescent="0.6">
      <c r="A79" s="16"/>
      <c r="B79" s="8">
        <v>25712825</v>
      </c>
      <c r="C79" s="6" t="s">
        <v>13670</v>
      </c>
      <c r="D79" s="6" t="s">
        <v>13671</v>
      </c>
      <c r="E79" s="6"/>
      <c r="F79" s="6" t="s">
        <v>5866</v>
      </c>
      <c r="G79" s="6" t="s">
        <v>13612</v>
      </c>
      <c r="H79" s="6" t="s">
        <v>13672</v>
      </c>
      <c r="I79" s="6" t="s">
        <v>13673</v>
      </c>
      <c r="J79" s="6" t="s">
        <v>13485</v>
      </c>
      <c r="K79" s="6" t="s">
        <v>13674</v>
      </c>
      <c r="L79" s="6" t="s">
        <v>13509</v>
      </c>
    </row>
    <row r="80" spans="1:12" x14ac:dyDescent="0.6">
      <c r="A80" s="16"/>
      <c r="B80" s="8">
        <v>26176222</v>
      </c>
      <c r="C80" s="6" t="s">
        <v>13675</v>
      </c>
      <c r="D80" s="6" t="s">
        <v>13491</v>
      </c>
      <c r="E80" s="6" t="s">
        <v>13676</v>
      </c>
      <c r="F80" s="6" t="s">
        <v>6051</v>
      </c>
      <c r="G80" s="6" t="s">
        <v>13612</v>
      </c>
      <c r="H80" s="6" t="s">
        <v>13631</v>
      </c>
      <c r="I80" s="6" t="s">
        <v>13677</v>
      </c>
      <c r="J80" s="6" t="s">
        <v>13626</v>
      </c>
      <c r="K80" s="6" t="s">
        <v>13933</v>
      </c>
      <c r="L80" s="6"/>
    </row>
    <row r="81" spans="1:12" x14ac:dyDescent="0.6">
      <c r="A81" s="16"/>
      <c r="B81" s="8">
        <v>25777306</v>
      </c>
      <c r="C81" s="6" t="s">
        <v>13678</v>
      </c>
      <c r="D81" s="6" t="s">
        <v>13679</v>
      </c>
      <c r="E81" s="6"/>
      <c r="F81" s="6" t="s">
        <v>5042</v>
      </c>
      <c r="G81" s="6" t="s">
        <v>13612</v>
      </c>
      <c r="H81" s="6" t="s">
        <v>13680</v>
      </c>
      <c r="I81" s="6" t="s">
        <v>13681</v>
      </c>
      <c r="J81" s="6" t="s">
        <v>13485</v>
      </c>
      <c r="K81" s="6" t="s">
        <v>13934</v>
      </c>
      <c r="L81" s="6" t="s">
        <v>13682</v>
      </c>
    </row>
    <row r="82" spans="1:12" x14ac:dyDescent="0.6">
      <c r="A82" s="16"/>
      <c r="B82" s="8">
        <v>25788651</v>
      </c>
      <c r="C82" s="6" t="s">
        <v>13683</v>
      </c>
      <c r="D82" s="6" t="s">
        <v>13511</v>
      </c>
      <c r="E82" s="6"/>
      <c r="F82" s="6" t="s">
        <v>6073</v>
      </c>
      <c r="G82" s="6" t="s">
        <v>13612</v>
      </c>
      <c r="H82" s="6" t="s">
        <v>13684</v>
      </c>
      <c r="I82" s="6"/>
      <c r="J82" s="6"/>
      <c r="K82" s="6" t="s">
        <v>13851</v>
      </c>
      <c r="L82" s="6" t="s">
        <v>13524</v>
      </c>
    </row>
    <row r="83" spans="1:12" x14ac:dyDescent="0.6">
      <c r="A83" s="16" t="s">
        <v>13859</v>
      </c>
      <c r="B83" s="8">
        <v>26383995</v>
      </c>
      <c r="C83" s="6" t="s">
        <v>13687</v>
      </c>
      <c r="D83" s="6" t="s">
        <v>13357</v>
      </c>
      <c r="E83" s="6"/>
      <c r="F83" s="6" t="s">
        <v>5377</v>
      </c>
      <c r="G83" s="6" t="s">
        <v>13612</v>
      </c>
      <c r="H83" s="6" t="s">
        <v>13684</v>
      </c>
      <c r="I83" s="6"/>
      <c r="J83" s="6" t="s">
        <v>13485</v>
      </c>
      <c r="K83" s="6" t="s">
        <v>13688</v>
      </c>
      <c r="L83" s="6" t="s">
        <v>13469</v>
      </c>
    </row>
    <row r="84" spans="1:12" x14ac:dyDescent="0.6">
      <c r="A84" s="16"/>
      <c r="B84" s="8">
        <v>25577765</v>
      </c>
      <c r="C84" s="6" t="s">
        <v>13689</v>
      </c>
      <c r="D84" s="6" t="s">
        <v>13357</v>
      </c>
      <c r="E84" s="6"/>
      <c r="F84" s="6" t="s">
        <v>7827</v>
      </c>
      <c r="G84" s="6" t="s">
        <v>13612</v>
      </c>
      <c r="H84" s="6"/>
      <c r="I84" s="6"/>
      <c r="J84" s="6" t="s">
        <v>13626</v>
      </c>
      <c r="K84" s="6" t="s">
        <v>13690</v>
      </c>
      <c r="L84" s="6" t="s">
        <v>13691</v>
      </c>
    </row>
    <row r="85" spans="1:12" x14ac:dyDescent="0.6">
      <c r="A85" s="16"/>
      <c r="B85" s="8">
        <v>27410056</v>
      </c>
      <c r="C85" s="6" t="s">
        <v>13692</v>
      </c>
      <c r="D85" s="6" t="s">
        <v>13693</v>
      </c>
      <c r="E85" s="6" t="s">
        <v>13694</v>
      </c>
      <c r="F85" s="6" t="s">
        <v>13695</v>
      </c>
      <c r="G85" s="6"/>
      <c r="H85" s="6" t="s">
        <v>13479</v>
      </c>
      <c r="I85" s="6"/>
      <c r="J85" s="6" t="s">
        <v>13626</v>
      </c>
      <c r="K85" s="6">
        <v>2011</v>
      </c>
      <c r="L85" s="6" t="s">
        <v>13526</v>
      </c>
    </row>
    <row r="86" spans="1:12" x14ac:dyDescent="0.6">
      <c r="A86" s="16" t="s">
        <v>13859</v>
      </c>
      <c r="B86" s="8">
        <v>26896123</v>
      </c>
      <c r="C86" s="6" t="s">
        <v>13696</v>
      </c>
      <c r="D86" s="6" t="s">
        <v>13465</v>
      </c>
      <c r="E86" s="6" t="s">
        <v>13697</v>
      </c>
      <c r="F86" s="6" t="s">
        <v>5209</v>
      </c>
      <c r="G86" s="6" t="s">
        <v>13612</v>
      </c>
      <c r="H86" s="6" t="s">
        <v>13631</v>
      </c>
      <c r="I86" s="6" t="s">
        <v>13698</v>
      </c>
      <c r="J86" s="6" t="s">
        <v>13485</v>
      </c>
      <c r="K86" s="6" t="s">
        <v>13699</v>
      </c>
      <c r="L86" s="6" t="s">
        <v>13700</v>
      </c>
    </row>
    <row r="87" spans="1:12" x14ac:dyDescent="0.6">
      <c r="A87" s="16"/>
      <c r="B87" s="8">
        <v>26806024</v>
      </c>
      <c r="C87" s="6" t="s">
        <v>13701</v>
      </c>
      <c r="D87" s="6" t="s">
        <v>13702</v>
      </c>
      <c r="E87" s="6"/>
      <c r="F87" s="6" t="s">
        <v>6444</v>
      </c>
      <c r="G87" s="6" t="s">
        <v>13619</v>
      </c>
      <c r="H87" s="6" t="s">
        <v>13479</v>
      </c>
      <c r="I87" s="6" t="s">
        <v>13703</v>
      </c>
      <c r="J87" s="6" t="s">
        <v>13626</v>
      </c>
      <c r="K87" s="6" t="s">
        <v>13704</v>
      </c>
      <c r="L87" s="6" t="s">
        <v>13526</v>
      </c>
    </row>
    <row r="88" spans="1:12" x14ac:dyDescent="0.6">
      <c r="A88" s="16"/>
      <c r="B88" s="8">
        <v>26915746</v>
      </c>
      <c r="C88" s="6" t="s">
        <v>13705</v>
      </c>
      <c r="D88" s="6" t="s">
        <v>13480</v>
      </c>
      <c r="E88" s="6"/>
      <c r="F88" s="6" t="s">
        <v>7618</v>
      </c>
      <c r="G88" s="6" t="s">
        <v>13612</v>
      </c>
      <c r="H88" s="6" t="s">
        <v>13706</v>
      </c>
      <c r="I88" s="6">
        <v>6617</v>
      </c>
      <c r="J88" s="6" t="s">
        <v>13626</v>
      </c>
      <c r="K88" s="6" t="s">
        <v>13707</v>
      </c>
      <c r="L88" s="6" t="s">
        <v>13516</v>
      </c>
    </row>
    <row r="89" spans="1:12" x14ac:dyDescent="0.6">
      <c r="A89" s="16"/>
      <c r="B89" s="8">
        <v>27893849</v>
      </c>
      <c r="C89" s="6" t="s">
        <v>13708</v>
      </c>
      <c r="D89" s="6" t="s">
        <v>13651</v>
      </c>
      <c r="E89" s="6"/>
      <c r="F89" s="6" t="s">
        <v>7780</v>
      </c>
      <c r="G89" s="6" t="s">
        <v>13612</v>
      </c>
      <c r="H89" s="6" t="s">
        <v>13538</v>
      </c>
      <c r="I89" s="6" t="s">
        <v>13709</v>
      </c>
      <c r="J89" s="6" t="s">
        <v>13626</v>
      </c>
      <c r="K89" s="6" t="s">
        <v>13710</v>
      </c>
      <c r="L89" s="6" t="s">
        <v>13711</v>
      </c>
    </row>
    <row r="90" spans="1:12" x14ac:dyDescent="0.6">
      <c r="A90" s="16"/>
      <c r="B90" s="8">
        <v>28548646</v>
      </c>
      <c r="C90" s="6" t="s">
        <v>13712</v>
      </c>
      <c r="D90" s="6" t="s">
        <v>13713</v>
      </c>
      <c r="E90" s="6"/>
      <c r="F90" s="6" t="s">
        <v>6211</v>
      </c>
      <c r="G90" s="6" t="s">
        <v>13619</v>
      </c>
      <c r="H90" s="6" t="s">
        <v>13479</v>
      </c>
      <c r="I90" s="6" t="s">
        <v>13714</v>
      </c>
      <c r="J90" s="6" t="s">
        <v>13715</v>
      </c>
      <c r="K90" s="6" t="s">
        <v>13707</v>
      </c>
      <c r="L90" s="6" t="s">
        <v>13516</v>
      </c>
    </row>
    <row r="91" spans="1:12" x14ac:dyDescent="0.6">
      <c r="A91" s="16"/>
      <c r="B91" s="8">
        <v>29049463</v>
      </c>
      <c r="C91" s="6" t="s">
        <v>13716</v>
      </c>
      <c r="D91" s="6" t="s">
        <v>13679</v>
      </c>
      <c r="E91" s="6"/>
      <c r="F91" s="6" t="s">
        <v>6156</v>
      </c>
      <c r="G91" s="6" t="s">
        <v>13717</v>
      </c>
      <c r="H91" s="6" t="s">
        <v>13680</v>
      </c>
      <c r="I91" s="6"/>
      <c r="J91" s="6" t="s">
        <v>13626</v>
      </c>
      <c r="K91" s="6" t="s">
        <v>13718</v>
      </c>
      <c r="L91" s="6" t="s">
        <v>13471</v>
      </c>
    </row>
    <row r="92" spans="1:12" x14ac:dyDescent="0.6">
      <c r="A92" s="16" t="s">
        <v>13859</v>
      </c>
      <c r="B92" s="8">
        <v>29145549</v>
      </c>
      <c r="C92" s="6" t="s">
        <v>13719</v>
      </c>
      <c r="D92" s="6" t="s">
        <v>13465</v>
      </c>
      <c r="E92" s="6"/>
      <c r="F92" s="6" t="s">
        <v>13190</v>
      </c>
      <c r="G92" s="6" t="s">
        <v>13612</v>
      </c>
      <c r="H92" s="6" t="s">
        <v>13684</v>
      </c>
      <c r="I92" s="6"/>
      <c r="J92" s="6" t="s">
        <v>13485</v>
      </c>
      <c r="K92" s="6" t="s">
        <v>13720</v>
      </c>
      <c r="L92" s="6" t="s">
        <v>13721</v>
      </c>
    </row>
    <row r="93" spans="1:12" x14ac:dyDescent="0.6">
      <c r="A93" s="16" t="s">
        <v>13859</v>
      </c>
      <c r="B93" s="8">
        <v>28501376</v>
      </c>
      <c r="C93" s="6" t="s">
        <v>13722</v>
      </c>
      <c r="D93" s="6" t="s">
        <v>13561</v>
      </c>
      <c r="E93" s="6" t="s">
        <v>13723</v>
      </c>
      <c r="F93" s="6" t="s">
        <v>5084</v>
      </c>
      <c r="G93" s="6" t="s">
        <v>13619</v>
      </c>
      <c r="H93" s="6" t="s">
        <v>13620</v>
      </c>
      <c r="I93" s="6" t="s">
        <v>13724</v>
      </c>
      <c r="J93" s="6" t="s">
        <v>13725</v>
      </c>
      <c r="K93" s="6" t="s">
        <v>13726</v>
      </c>
      <c r="L93" s="6" t="s">
        <v>13727</v>
      </c>
    </row>
    <row r="94" spans="1:12" x14ac:dyDescent="0.6">
      <c r="A94" s="16" t="s">
        <v>13859</v>
      </c>
      <c r="B94" s="8">
        <v>28494075</v>
      </c>
      <c r="C94" s="6" t="s">
        <v>13728</v>
      </c>
      <c r="D94" s="6" t="s">
        <v>13638</v>
      </c>
      <c r="E94" s="6" t="s">
        <v>13639</v>
      </c>
      <c r="F94" s="6" t="s">
        <v>13640</v>
      </c>
      <c r="G94" s="6" t="s">
        <v>13612</v>
      </c>
      <c r="H94" s="6" t="s">
        <v>13706</v>
      </c>
      <c r="I94" s="6" t="s">
        <v>13729</v>
      </c>
      <c r="J94" s="6" t="s">
        <v>13626</v>
      </c>
      <c r="K94" s="6" t="s">
        <v>13730</v>
      </c>
      <c r="L94" s="6" t="s">
        <v>13509</v>
      </c>
    </row>
    <row r="95" spans="1:12" x14ac:dyDescent="0.6">
      <c r="A95" s="16"/>
      <c r="B95" s="8">
        <v>28282062</v>
      </c>
      <c r="C95" s="6" t="s">
        <v>13731</v>
      </c>
      <c r="D95" s="6" t="s">
        <v>13491</v>
      </c>
      <c r="E95" s="6" t="s">
        <v>13618</v>
      </c>
      <c r="F95" s="6" t="s">
        <v>6947</v>
      </c>
      <c r="G95" s="6" t="s">
        <v>13612</v>
      </c>
      <c r="H95" s="6" t="s">
        <v>13732</v>
      </c>
      <c r="I95" s="6"/>
      <c r="J95" s="6" t="s">
        <v>13626</v>
      </c>
      <c r="K95" s="6" t="s">
        <v>13594</v>
      </c>
      <c r="L95" s="6" t="s">
        <v>13524</v>
      </c>
    </row>
    <row r="96" spans="1:12" x14ac:dyDescent="0.6">
      <c r="A96" s="16"/>
      <c r="B96" s="8">
        <v>28524715</v>
      </c>
      <c r="C96" s="6" t="s">
        <v>13733</v>
      </c>
      <c r="D96" s="6" t="s">
        <v>13734</v>
      </c>
      <c r="E96" s="6"/>
      <c r="F96" s="6" t="s">
        <v>5708</v>
      </c>
      <c r="G96" s="6" t="s">
        <v>13619</v>
      </c>
      <c r="H96" s="6" t="s">
        <v>13479</v>
      </c>
      <c r="I96" s="6" t="s">
        <v>13735</v>
      </c>
      <c r="J96" s="6" t="s">
        <v>13736</v>
      </c>
      <c r="K96" s="6">
        <v>2013</v>
      </c>
      <c r="L96" s="6" t="s">
        <v>13526</v>
      </c>
    </row>
    <row r="97" spans="1:12" x14ac:dyDescent="0.6">
      <c r="A97" s="16"/>
      <c r="B97" s="8">
        <v>30084710</v>
      </c>
      <c r="C97" s="6" t="s">
        <v>13737</v>
      </c>
      <c r="D97" s="6" t="s">
        <v>13511</v>
      </c>
      <c r="E97" s="6"/>
      <c r="F97" s="6" t="s">
        <v>6304</v>
      </c>
      <c r="G97" s="6" t="s">
        <v>13612</v>
      </c>
      <c r="H97" s="6" t="s">
        <v>13684</v>
      </c>
      <c r="I97" s="6"/>
      <c r="J97" s="6"/>
      <c r="K97" s="6">
        <v>2007</v>
      </c>
      <c r="L97" s="6" t="s">
        <v>13509</v>
      </c>
    </row>
    <row r="98" spans="1:12" x14ac:dyDescent="0.6">
      <c r="A98" s="16"/>
      <c r="B98" s="8">
        <v>31047588</v>
      </c>
      <c r="C98" s="6" t="s">
        <v>13738</v>
      </c>
      <c r="D98" s="6" t="s">
        <v>13465</v>
      </c>
      <c r="E98" s="6" t="s">
        <v>13739</v>
      </c>
      <c r="F98" s="6" t="s">
        <v>6338</v>
      </c>
      <c r="G98" s="6" t="s">
        <v>13612</v>
      </c>
      <c r="H98" s="6" t="s">
        <v>13684</v>
      </c>
      <c r="I98" s="6"/>
      <c r="J98" s="6" t="s">
        <v>13626</v>
      </c>
      <c r="K98" s="6" t="s">
        <v>13740</v>
      </c>
      <c r="L98" s="6" t="s">
        <v>13509</v>
      </c>
    </row>
    <row r="99" spans="1:12" x14ac:dyDescent="0.6">
      <c r="A99" s="16"/>
      <c r="B99" s="8">
        <v>28688024</v>
      </c>
      <c r="C99" s="6" t="s">
        <v>13741</v>
      </c>
      <c r="D99" s="6" t="s">
        <v>13358</v>
      </c>
      <c r="E99" s="6"/>
      <c r="F99" s="6" t="s">
        <v>6380</v>
      </c>
      <c r="G99" s="6" t="s">
        <v>13742</v>
      </c>
      <c r="H99" s="6" t="s">
        <v>13680</v>
      </c>
      <c r="I99" s="6" t="s">
        <v>13743</v>
      </c>
      <c r="J99" s="6"/>
      <c r="K99" s="6">
        <v>2015</v>
      </c>
      <c r="L99" s="6" t="s">
        <v>13509</v>
      </c>
    </row>
    <row r="100" spans="1:12" x14ac:dyDescent="0.6">
      <c r="A100" s="16" t="s">
        <v>13859</v>
      </c>
      <c r="B100" s="8">
        <v>29891972</v>
      </c>
      <c r="C100" s="6" t="s">
        <v>13744</v>
      </c>
      <c r="D100" s="6" t="s">
        <v>13561</v>
      </c>
      <c r="E100" s="6" t="s">
        <v>13630</v>
      </c>
      <c r="F100" s="6" t="s">
        <v>13194</v>
      </c>
      <c r="G100" s="6" t="s">
        <v>13619</v>
      </c>
      <c r="H100" s="6" t="s">
        <v>13620</v>
      </c>
      <c r="I100" s="6">
        <v>3400</v>
      </c>
      <c r="J100" s="6" t="s">
        <v>13745</v>
      </c>
      <c r="K100" s="6" t="s">
        <v>13746</v>
      </c>
      <c r="L100" s="6"/>
    </row>
    <row r="101" spans="1:12" x14ac:dyDescent="0.6">
      <c r="A101" s="16"/>
      <c r="B101" s="8">
        <v>29875478</v>
      </c>
      <c r="C101" s="6" t="s">
        <v>13747</v>
      </c>
      <c r="D101" s="6" t="s">
        <v>13651</v>
      </c>
      <c r="E101" s="6" t="s">
        <v>13618</v>
      </c>
      <c r="F101" s="6" t="s">
        <v>13748</v>
      </c>
      <c r="G101" s="6" t="s">
        <v>13612</v>
      </c>
      <c r="H101" s="6" t="s">
        <v>13749</v>
      </c>
      <c r="I101" s="6" t="s">
        <v>13750</v>
      </c>
      <c r="J101" s="6" t="s">
        <v>13626</v>
      </c>
      <c r="K101" s="6" t="s">
        <v>13751</v>
      </c>
      <c r="L101" s="6" t="s">
        <v>13752</v>
      </c>
    </row>
    <row r="102" spans="1:12" x14ac:dyDescent="0.6">
      <c r="A102" s="16"/>
      <c r="B102" s="8">
        <v>29335418</v>
      </c>
      <c r="C102" s="6" t="s">
        <v>13753</v>
      </c>
      <c r="D102" s="6" t="s">
        <v>13511</v>
      </c>
      <c r="E102" s="6"/>
      <c r="F102" s="6" t="s">
        <v>9420</v>
      </c>
      <c r="G102" s="6" t="s">
        <v>13612</v>
      </c>
      <c r="H102" s="6" t="s">
        <v>13631</v>
      </c>
      <c r="I102" s="6"/>
      <c r="J102" s="6" t="s">
        <v>13626</v>
      </c>
      <c r="K102" s="6" t="s">
        <v>13754</v>
      </c>
      <c r="L102" s="6" t="s">
        <v>13663</v>
      </c>
    </row>
    <row r="103" spans="1:12" x14ac:dyDescent="0.6">
      <c r="A103" s="16"/>
      <c r="B103" s="8">
        <v>31446436</v>
      </c>
      <c r="C103" s="6" t="s">
        <v>13755</v>
      </c>
      <c r="D103" s="6" t="s">
        <v>13756</v>
      </c>
      <c r="E103" s="6"/>
      <c r="F103" s="6" t="s">
        <v>6002</v>
      </c>
      <c r="G103" s="6" t="s">
        <v>13619</v>
      </c>
      <c r="H103" s="6" t="s">
        <v>13757</v>
      </c>
      <c r="I103" s="6" t="s">
        <v>13758</v>
      </c>
      <c r="J103" s="6" t="s">
        <v>13759</v>
      </c>
      <c r="K103" s="6" t="s">
        <v>13686</v>
      </c>
      <c r="L103" s="6" t="s">
        <v>13760</v>
      </c>
    </row>
    <row r="104" spans="1:12" x14ac:dyDescent="0.6">
      <c r="A104" s="16" t="s">
        <v>13859</v>
      </c>
      <c r="B104" s="8">
        <v>31790559</v>
      </c>
      <c r="C104" s="6" t="s">
        <v>13761</v>
      </c>
      <c r="D104" s="6" t="s">
        <v>13358</v>
      </c>
      <c r="E104" s="6"/>
      <c r="F104" s="6" t="s">
        <v>5056</v>
      </c>
      <c r="G104" s="6" t="s">
        <v>13612</v>
      </c>
      <c r="H104" s="6" t="s">
        <v>13631</v>
      </c>
      <c r="I104" s="6"/>
      <c r="J104" s="6" t="s">
        <v>13626</v>
      </c>
      <c r="K104" s="6" t="s">
        <v>13762</v>
      </c>
      <c r="L104" s="6" t="s">
        <v>13486</v>
      </c>
    </row>
    <row r="105" spans="1:12" x14ac:dyDescent="0.6">
      <c r="A105" s="16"/>
      <c r="B105" s="8">
        <v>31606441</v>
      </c>
      <c r="C105" s="6" t="s">
        <v>13763</v>
      </c>
      <c r="D105" s="6" t="s">
        <v>13764</v>
      </c>
      <c r="E105" s="6"/>
      <c r="F105" s="6" t="s">
        <v>6633</v>
      </c>
      <c r="G105" s="6" t="s">
        <v>13765</v>
      </c>
      <c r="H105" s="6" t="s">
        <v>13680</v>
      </c>
      <c r="I105" s="6" t="s">
        <v>13766</v>
      </c>
      <c r="J105" s="6"/>
      <c r="K105" s="6" t="s">
        <v>13767</v>
      </c>
      <c r="L105" s="6" t="s">
        <v>13471</v>
      </c>
    </row>
    <row r="106" spans="1:12" x14ac:dyDescent="0.6">
      <c r="A106" s="16"/>
      <c r="B106" s="8">
        <v>31960781</v>
      </c>
      <c r="C106" s="6" t="s">
        <v>13768</v>
      </c>
      <c r="D106" s="6" t="s">
        <v>13562</v>
      </c>
      <c r="E106" s="6"/>
      <c r="F106" s="6" t="s">
        <v>7439</v>
      </c>
      <c r="G106" s="6" t="s">
        <v>13612</v>
      </c>
      <c r="H106" s="6" t="s">
        <v>13479</v>
      </c>
      <c r="I106" s="6"/>
      <c r="J106" s="6" t="s">
        <v>13626</v>
      </c>
      <c r="K106" s="6" t="s">
        <v>13769</v>
      </c>
      <c r="L106" s="6" t="s">
        <v>13509</v>
      </c>
    </row>
    <row r="107" spans="1:12" x14ac:dyDescent="0.6">
      <c r="A107" s="16"/>
      <c r="B107" s="8">
        <v>33253757</v>
      </c>
      <c r="C107" s="6" t="s">
        <v>13770</v>
      </c>
      <c r="D107" s="6"/>
      <c r="E107" s="6"/>
      <c r="F107" s="6" t="s">
        <v>5582</v>
      </c>
      <c r="G107" s="6" t="s">
        <v>13612</v>
      </c>
      <c r="H107" s="6" t="s">
        <v>13652</v>
      </c>
      <c r="I107" s="6"/>
      <c r="J107" s="6"/>
      <c r="K107" s="6"/>
      <c r="L107" s="6" t="s">
        <v>13649</v>
      </c>
    </row>
    <row r="108" spans="1:12" x14ac:dyDescent="0.6">
      <c r="A108" s="16"/>
      <c r="B108" s="8">
        <v>33737032</v>
      </c>
      <c r="C108" s="6" t="s">
        <v>13771</v>
      </c>
      <c r="D108" s="6" t="s">
        <v>13358</v>
      </c>
      <c r="E108" s="6"/>
      <c r="F108" s="6" t="s">
        <v>13772</v>
      </c>
      <c r="G108" s="6" t="s">
        <v>13612</v>
      </c>
      <c r="H108" s="6" t="s">
        <v>13680</v>
      </c>
      <c r="I108" s="6"/>
      <c r="J108" s="6" t="s">
        <v>13626</v>
      </c>
      <c r="K108" s="6" t="s">
        <v>13773</v>
      </c>
      <c r="L108" s="6" t="s">
        <v>13509</v>
      </c>
    </row>
    <row r="109" spans="1:12" x14ac:dyDescent="0.6">
      <c r="A109" s="16"/>
      <c r="B109" s="8">
        <v>33576860</v>
      </c>
      <c r="C109" s="6" t="s">
        <v>13774</v>
      </c>
      <c r="D109" s="6" t="s">
        <v>13549</v>
      </c>
      <c r="E109" s="6"/>
      <c r="F109" s="6" t="s">
        <v>13775</v>
      </c>
      <c r="G109" s="6" t="s">
        <v>13612</v>
      </c>
      <c r="H109" s="6" t="s">
        <v>13680</v>
      </c>
      <c r="I109" s="6">
        <v>315338</v>
      </c>
      <c r="J109" s="6" t="s">
        <v>13685</v>
      </c>
      <c r="K109" s="6" t="s">
        <v>13776</v>
      </c>
      <c r="L109" s="6" t="s">
        <v>13526</v>
      </c>
    </row>
    <row r="110" spans="1:12" x14ac:dyDescent="0.6">
      <c r="A110" s="16" t="s">
        <v>13859</v>
      </c>
      <c r="B110" s="8">
        <v>35047672</v>
      </c>
      <c r="C110" s="6" t="s">
        <v>13777</v>
      </c>
      <c r="D110" s="6" t="s">
        <v>13651</v>
      </c>
      <c r="E110" s="6"/>
      <c r="F110" s="6" t="s">
        <v>13282</v>
      </c>
      <c r="G110" s="6" t="s">
        <v>13612</v>
      </c>
      <c r="H110" s="6" t="s">
        <v>13778</v>
      </c>
      <c r="I110" s="6"/>
      <c r="J110" s="6"/>
      <c r="K110" s="6"/>
      <c r="L110" s="6" t="s">
        <v>13779</v>
      </c>
    </row>
    <row r="111" spans="1:12" x14ac:dyDescent="0.6">
      <c r="A111" s="16" t="s">
        <v>13859</v>
      </c>
      <c r="B111" s="8">
        <v>33637622</v>
      </c>
      <c r="C111" s="6" t="s">
        <v>13780</v>
      </c>
      <c r="D111" s="6" t="s">
        <v>13561</v>
      </c>
      <c r="E111" s="6" t="s">
        <v>13781</v>
      </c>
      <c r="F111" s="6" t="s">
        <v>5940</v>
      </c>
      <c r="G111" s="6" t="s">
        <v>13612</v>
      </c>
      <c r="H111" s="6" t="s">
        <v>13631</v>
      </c>
      <c r="I111" s="6" t="s">
        <v>13782</v>
      </c>
      <c r="J111" s="6"/>
      <c r="K111" s="6" t="s">
        <v>13783</v>
      </c>
      <c r="L111" s="6" t="s">
        <v>13784</v>
      </c>
    </row>
    <row r="112" spans="1:12" x14ac:dyDescent="0.6">
      <c r="A112" s="16"/>
      <c r="B112" s="8">
        <v>35923972</v>
      </c>
      <c r="C112" s="6" t="s">
        <v>13785</v>
      </c>
      <c r="D112" s="6" t="s">
        <v>13358</v>
      </c>
      <c r="E112" s="6"/>
      <c r="F112" s="6" t="s">
        <v>6416</v>
      </c>
      <c r="G112" s="6" t="s">
        <v>13612</v>
      </c>
      <c r="H112" s="6" t="s">
        <v>13680</v>
      </c>
      <c r="I112" s="6">
        <v>14440</v>
      </c>
      <c r="J112" s="6" t="s">
        <v>13786</v>
      </c>
      <c r="K112" s="6">
        <v>2016</v>
      </c>
      <c r="L112" s="6" t="s">
        <v>13509</v>
      </c>
    </row>
    <row r="113" spans="1:12" x14ac:dyDescent="0.6">
      <c r="A113" s="16"/>
      <c r="B113" s="8">
        <v>36216411</v>
      </c>
      <c r="C113" s="6" t="s">
        <v>13787</v>
      </c>
      <c r="D113" s="6" t="s">
        <v>13671</v>
      </c>
      <c r="E113" s="6" t="s">
        <v>13618</v>
      </c>
      <c r="F113" s="6" t="s">
        <v>5420</v>
      </c>
      <c r="G113" s="6" t="s">
        <v>13765</v>
      </c>
      <c r="H113" s="6" t="s">
        <v>13680</v>
      </c>
      <c r="I113" s="6" t="s">
        <v>13788</v>
      </c>
      <c r="J113" s="6" t="s">
        <v>13789</v>
      </c>
      <c r="K113" s="6" t="s">
        <v>13790</v>
      </c>
      <c r="L113" s="6" t="s">
        <v>13526</v>
      </c>
    </row>
    <row r="114" spans="1:12" x14ac:dyDescent="0.6">
      <c r="A114" s="16" t="s">
        <v>13935</v>
      </c>
      <c r="B114" s="19">
        <v>37306515</v>
      </c>
      <c r="C114" s="6" t="s">
        <v>13791</v>
      </c>
      <c r="D114" s="6" t="s">
        <v>13478</v>
      </c>
      <c r="E114" s="6"/>
      <c r="F114" s="6" t="s">
        <v>13207</v>
      </c>
      <c r="G114" s="6"/>
      <c r="H114" s="6"/>
      <c r="I114" s="6"/>
      <c r="J114" s="6"/>
      <c r="K114" s="6"/>
      <c r="L114" s="6"/>
    </row>
  </sheetData>
  <mergeCells count="14">
    <mergeCell ref="B1:B2"/>
    <mergeCell ref="A1:A2"/>
    <mergeCell ref="M1:P1"/>
    <mergeCell ref="R1:U1"/>
    <mergeCell ref="C1:C2"/>
    <mergeCell ref="D1:D2"/>
    <mergeCell ref="E1:E2"/>
    <mergeCell ref="F1:F2"/>
    <mergeCell ref="G1:G2"/>
    <mergeCell ref="H1:H2"/>
    <mergeCell ref="I1:I2"/>
    <mergeCell ref="J1:J2"/>
    <mergeCell ref="K1:K2"/>
    <mergeCell ref="L1:L2"/>
  </mergeCells>
  <phoneticPr fontId="18"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EA0C-9220-4BE9-9F5F-66477626FB1D}">
  <dimension ref="A1:X5770"/>
  <sheetViews>
    <sheetView tabSelected="1" topLeftCell="B1" zoomScale="55" zoomScaleNormal="55" workbookViewId="0">
      <pane ySplit="1" topLeftCell="A2" activePane="bottomLeft" state="frozen"/>
      <selection pane="bottomLeft" activeCell="Y28" sqref="Y28"/>
    </sheetView>
  </sheetViews>
  <sheetFormatPr defaultRowHeight="13.9" x14ac:dyDescent="0.6"/>
  <cols>
    <col min="1" max="1" width="9" style="16"/>
    <col min="2" max="2" width="44.3125" style="16" bestFit="1" customWidth="1"/>
    <col min="3" max="3" width="20.375" style="16" bestFit="1" customWidth="1"/>
    <col min="4" max="4" width="42.625" style="16" customWidth="1"/>
    <col min="5" max="6" width="9" style="16"/>
    <col min="7" max="7" width="16.1875" style="16" bestFit="1" customWidth="1"/>
    <col min="8" max="9" width="9" style="16"/>
    <col min="10" max="10" width="13.8125" style="16" bestFit="1" customWidth="1"/>
    <col min="11" max="11" width="21.0625" style="16" customWidth="1"/>
    <col min="12" max="12" width="15.9375" style="16" bestFit="1" customWidth="1"/>
    <col min="13" max="13" width="26.875" style="16" bestFit="1" customWidth="1"/>
    <col min="14" max="16" width="9" style="16"/>
    <col min="17" max="17" width="10.125" style="16" bestFit="1" customWidth="1"/>
    <col min="18" max="18" width="16.5" style="16" bestFit="1" customWidth="1"/>
    <col min="19" max="19" width="8.5625" style="16" bestFit="1" customWidth="1"/>
    <col min="20" max="20" width="11.1875" style="16" bestFit="1" customWidth="1"/>
    <col min="21" max="16384" width="9" style="16"/>
  </cols>
  <sheetData>
    <row r="1" spans="1:20" x14ac:dyDescent="0.6">
      <c r="A1" s="16" t="s">
        <v>13189</v>
      </c>
      <c r="B1" s="6" t="s">
        <v>13800</v>
      </c>
      <c r="C1" s="6" t="s">
        <v>13809</v>
      </c>
      <c r="D1" s="6" t="s">
        <v>13810</v>
      </c>
      <c r="E1" s="6" t="s">
        <v>13811</v>
      </c>
      <c r="F1" s="20" t="s">
        <v>13801</v>
      </c>
      <c r="G1" s="18" t="s">
        <v>13962</v>
      </c>
      <c r="H1" s="27" t="s">
        <v>13960</v>
      </c>
      <c r="I1" s="27" t="s">
        <v>13961</v>
      </c>
      <c r="J1" s="6" t="s">
        <v>13802</v>
      </c>
      <c r="K1" s="6" t="s">
        <v>13803</v>
      </c>
      <c r="L1" s="6" t="s">
        <v>13804</v>
      </c>
      <c r="M1" s="6" t="s">
        <v>13805</v>
      </c>
      <c r="N1" s="6" t="s">
        <v>13806</v>
      </c>
      <c r="O1" s="28" t="s">
        <v>13958</v>
      </c>
      <c r="P1" s="28" t="s">
        <v>13959</v>
      </c>
      <c r="Q1" s="6" t="s">
        <v>13807</v>
      </c>
      <c r="R1" s="6" t="s">
        <v>13808</v>
      </c>
      <c r="S1" s="28" t="s">
        <v>13971</v>
      </c>
      <c r="T1" s="28" t="s">
        <v>13972</v>
      </c>
    </row>
    <row r="2" spans="1:20" x14ac:dyDescent="0.6">
      <c r="A2" s="6">
        <v>2786408</v>
      </c>
      <c r="B2" s="21" t="s">
        <v>13355</v>
      </c>
      <c r="C2" s="6" t="s">
        <v>13812</v>
      </c>
      <c r="D2" s="6" t="s">
        <v>13848</v>
      </c>
      <c r="E2" s="6" t="s">
        <v>13815</v>
      </c>
      <c r="F2" s="6" t="s">
        <v>13463</v>
      </c>
      <c r="G2" s="6" t="str">
        <f>IF(RIGHT(F2,1)="+",LEFT(F2,LEN(F2)-1)&amp;"-95",F2)</f>
        <v>30-79</v>
      </c>
      <c r="H2" s="6" t="str" cm="1">
        <f t="array" ref="H2:I2">_xlfn.TEXTSPLIT(G2,"-")</f>
        <v>30</v>
      </c>
      <c r="I2" s="6" t="str">
        <v>79</v>
      </c>
      <c r="J2" s="6" t="s">
        <v>13898</v>
      </c>
      <c r="K2" s="6" t="s">
        <v>13465</v>
      </c>
      <c r="L2" s="6" t="s">
        <v>13973</v>
      </c>
      <c r="M2" s="6" t="s">
        <v>13306</v>
      </c>
      <c r="N2" s="6">
        <v>1985</v>
      </c>
      <c r="O2" s="6">
        <v>1985</v>
      </c>
      <c r="P2" s="6">
        <v>1985</v>
      </c>
      <c r="Q2" s="6">
        <v>755</v>
      </c>
      <c r="R2" s="6">
        <v>24</v>
      </c>
      <c r="S2" s="16">
        <f>R2/Q2</f>
        <v>3.1788079470198675E-2</v>
      </c>
      <c r="T2" s="16">
        <f>SQRT(S2*(1-S2)/Q2)</f>
        <v>6.3847497810498345E-3</v>
      </c>
    </row>
    <row r="3" spans="1:20" x14ac:dyDescent="0.6">
      <c r="B3" s="6"/>
      <c r="C3" s="6"/>
      <c r="D3" s="6" t="s">
        <v>13848</v>
      </c>
      <c r="E3" s="6" t="s">
        <v>13815</v>
      </c>
      <c r="F3" s="20" t="s">
        <v>13899</v>
      </c>
      <c r="G3" s="6" t="str">
        <f t="shared" ref="G3:G150" si="0">IF(RIGHT(F3,1)="+",LEFT(F3,LEN(F3)-1)&amp;"-95",F3)</f>
        <v>30-49</v>
      </c>
      <c r="H3" s="6" t="str" cm="1">
        <f t="array" ref="H3:I3">_xlfn.TEXTSPLIT(G3,"-")</f>
        <v>30</v>
      </c>
      <c r="I3" s="6" t="str">
        <v>49</v>
      </c>
      <c r="J3" s="6" t="s">
        <v>13898</v>
      </c>
      <c r="K3" s="6" t="s">
        <v>13465</v>
      </c>
      <c r="L3" s="6" t="s">
        <v>13973</v>
      </c>
      <c r="M3" s="6" t="s">
        <v>13306</v>
      </c>
      <c r="N3" s="6">
        <v>1985</v>
      </c>
      <c r="O3" s="6">
        <v>1985</v>
      </c>
      <c r="P3" s="6">
        <v>1985</v>
      </c>
      <c r="Q3" s="6">
        <v>340</v>
      </c>
      <c r="R3" s="6">
        <v>10</v>
      </c>
      <c r="S3" s="16">
        <f t="shared" ref="S3:S150" si="1">R3/Q3</f>
        <v>2.9411764705882353E-2</v>
      </c>
      <c r="T3" s="16">
        <f t="shared" ref="T3:T150" si="2">SQRT(S3*(1-S3)/Q3)</f>
        <v>9.1630191535400415E-3</v>
      </c>
    </row>
    <row r="4" spans="1:20" x14ac:dyDescent="0.6">
      <c r="B4" s="6"/>
      <c r="C4" s="6"/>
      <c r="D4" s="6" t="s">
        <v>13848</v>
      </c>
      <c r="E4" s="6" t="s">
        <v>13815</v>
      </c>
      <c r="F4" s="20" t="s">
        <v>13818</v>
      </c>
      <c r="G4" s="6" t="str">
        <f t="shared" si="0"/>
        <v>50-59</v>
      </c>
      <c r="H4" s="6" t="str" cm="1">
        <f t="array" ref="H4:I4">_xlfn.TEXTSPLIT(G4,"-")</f>
        <v>50</v>
      </c>
      <c r="I4" s="6" t="str">
        <v>59</v>
      </c>
      <c r="J4" s="6" t="s">
        <v>13898</v>
      </c>
      <c r="K4" s="6" t="s">
        <v>13465</v>
      </c>
      <c r="L4" s="6" t="s">
        <v>13973</v>
      </c>
      <c r="M4" s="6" t="s">
        <v>13306</v>
      </c>
      <c r="N4" s="6">
        <v>1985</v>
      </c>
      <c r="O4" s="6">
        <v>1985</v>
      </c>
      <c r="P4" s="6">
        <v>1985</v>
      </c>
      <c r="Q4" s="6">
        <v>158</v>
      </c>
      <c r="R4" s="6">
        <v>2</v>
      </c>
      <c r="S4" s="16">
        <f t="shared" si="1"/>
        <v>1.2658227848101266E-2</v>
      </c>
      <c r="T4" s="16">
        <f t="shared" si="2"/>
        <v>8.8938882143104747E-3</v>
      </c>
    </row>
    <row r="5" spans="1:20" x14ac:dyDescent="0.6">
      <c r="B5" s="6"/>
      <c r="C5" s="6"/>
      <c r="D5" s="6" t="s">
        <v>13848</v>
      </c>
      <c r="E5" s="6" t="s">
        <v>13815</v>
      </c>
      <c r="F5" s="20" t="s">
        <v>13819</v>
      </c>
      <c r="G5" s="6" t="str">
        <f t="shared" si="0"/>
        <v>60-69</v>
      </c>
      <c r="H5" s="6" t="str" cm="1">
        <f t="array" ref="H5:I5">_xlfn.TEXTSPLIT(G5,"-")</f>
        <v>60</v>
      </c>
      <c r="I5" s="6" t="str">
        <v>69</v>
      </c>
      <c r="J5" s="6" t="s">
        <v>13898</v>
      </c>
      <c r="K5" s="6" t="s">
        <v>13465</v>
      </c>
      <c r="L5" s="6" t="s">
        <v>13973</v>
      </c>
      <c r="M5" s="6" t="s">
        <v>13306</v>
      </c>
      <c r="N5" s="6">
        <v>1985</v>
      </c>
      <c r="O5" s="6">
        <v>1985</v>
      </c>
      <c r="P5" s="6">
        <v>1985</v>
      </c>
      <c r="Q5" s="6">
        <v>163</v>
      </c>
      <c r="R5" s="6">
        <v>5</v>
      </c>
      <c r="S5" s="16">
        <f t="shared" si="1"/>
        <v>3.0674846625766871E-2</v>
      </c>
      <c r="T5" s="16">
        <f t="shared" si="2"/>
        <v>1.3506167736781026E-2</v>
      </c>
    </row>
    <row r="6" spans="1:20" x14ac:dyDescent="0.6">
      <c r="B6" s="6"/>
      <c r="C6" s="6"/>
      <c r="D6" s="6" t="s">
        <v>13848</v>
      </c>
      <c r="E6" s="6" t="s">
        <v>13815</v>
      </c>
      <c r="F6" s="20" t="s">
        <v>13820</v>
      </c>
      <c r="G6" s="6" t="str">
        <f t="shared" si="0"/>
        <v>70-79</v>
      </c>
      <c r="H6" s="6" t="str" cm="1">
        <f t="array" ref="H6:I6">_xlfn.TEXTSPLIT(G6,"-")</f>
        <v>70</v>
      </c>
      <c r="I6" s="6" t="str">
        <v>79</v>
      </c>
      <c r="J6" s="6" t="s">
        <v>13898</v>
      </c>
      <c r="K6" s="6" t="s">
        <v>13465</v>
      </c>
      <c r="L6" s="6" t="s">
        <v>13973</v>
      </c>
      <c r="M6" s="6" t="s">
        <v>13306</v>
      </c>
      <c r="N6" s="6">
        <v>1985</v>
      </c>
      <c r="O6" s="6">
        <v>1985</v>
      </c>
      <c r="P6" s="6">
        <v>1985</v>
      </c>
      <c r="Q6" s="6">
        <v>94</v>
      </c>
      <c r="R6" s="6">
        <v>7</v>
      </c>
      <c r="S6" s="16">
        <f t="shared" si="1"/>
        <v>7.4468085106382975E-2</v>
      </c>
      <c r="T6" s="16">
        <f t="shared" si="2"/>
        <v>2.707801758335306E-2</v>
      </c>
    </row>
    <row r="7" spans="1:20" x14ac:dyDescent="0.6">
      <c r="B7" s="6"/>
      <c r="C7" s="6"/>
      <c r="D7" s="6" t="s">
        <v>13823</v>
      </c>
      <c r="E7" s="6" t="s">
        <v>13815</v>
      </c>
      <c r="F7" s="6" t="s">
        <v>13463</v>
      </c>
      <c r="G7" s="6" t="str">
        <f t="shared" si="0"/>
        <v>30-79</v>
      </c>
      <c r="H7" s="6" t="str" cm="1">
        <f t="array" ref="H7:I7">_xlfn.TEXTSPLIT(G7,"-")</f>
        <v>30</v>
      </c>
      <c r="I7" s="6" t="str">
        <v>79</v>
      </c>
      <c r="J7" s="6" t="s">
        <v>13898</v>
      </c>
      <c r="K7" s="6" t="s">
        <v>13465</v>
      </c>
      <c r="L7" s="6" t="s">
        <v>13973</v>
      </c>
      <c r="M7" s="6" t="s">
        <v>13306</v>
      </c>
      <c r="N7" s="6">
        <v>1985</v>
      </c>
      <c r="O7" s="6">
        <v>1985</v>
      </c>
      <c r="P7" s="6">
        <v>1985</v>
      </c>
      <c r="Q7" s="6">
        <v>755</v>
      </c>
      <c r="R7" s="6">
        <v>3</v>
      </c>
      <c r="S7" s="16">
        <f t="shared" si="1"/>
        <v>3.9735099337748344E-3</v>
      </c>
      <c r="T7" s="16">
        <f t="shared" si="2"/>
        <v>2.2895446646943795E-3</v>
      </c>
    </row>
    <row r="8" spans="1:20" x14ac:dyDescent="0.6">
      <c r="B8" s="6"/>
      <c r="C8" s="6"/>
      <c r="D8" s="6" t="s">
        <v>13823</v>
      </c>
      <c r="E8" s="6" t="s">
        <v>13815</v>
      </c>
      <c r="F8" s="20" t="s">
        <v>13899</v>
      </c>
      <c r="G8" s="6" t="str">
        <f t="shared" si="0"/>
        <v>30-49</v>
      </c>
      <c r="H8" s="6" t="str" cm="1">
        <f t="array" ref="H8:I8">_xlfn.TEXTSPLIT(G8,"-")</f>
        <v>30</v>
      </c>
      <c r="I8" s="6" t="str">
        <v>49</v>
      </c>
      <c r="J8" s="6" t="s">
        <v>13898</v>
      </c>
      <c r="K8" s="6" t="s">
        <v>13465</v>
      </c>
      <c r="L8" s="6" t="s">
        <v>13973</v>
      </c>
      <c r="M8" s="6" t="s">
        <v>13306</v>
      </c>
      <c r="N8" s="6">
        <v>1985</v>
      </c>
      <c r="O8" s="6">
        <v>1985</v>
      </c>
      <c r="P8" s="6">
        <v>1985</v>
      </c>
      <c r="Q8" s="6">
        <v>340</v>
      </c>
      <c r="R8" s="6">
        <v>0</v>
      </c>
      <c r="S8" s="16">
        <f t="shared" si="1"/>
        <v>0</v>
      </c>
      <c r="T8" s="16">
        <f t="shared" si="2"/>
        <v>0</v>
      </c>
    </row>
    <row r="9" spans="1:20" x14ac:dyDescent="0.6">
      <c r="B9" s="6"/>
      <c r="C9" s="6"/>
      <c r="D9" s="6" t="s">
        <v>13823</v>
      </c>
      <c r="E9" s="6" t="s">
        <v>13815</v>
      </c>
      <c r="F9" s="20" t="s">
        <v>13818</v>
      </c>
      <c r="G9" s="6" t="str">
        <f t="shared" si="0"/>
        <v>50-59</v>
      </c>
      <c r="H9" s="6" t="str" cm="1">
        <f t="array" ref="H9:I9">_xlfn.TEXTSPLIT(G9,"-")</f>
        <v>50</v>
      </c>
      <c r="I9" s="6" t="str">
        <v>59</v>
      </c>
      <c r="J9" s="6" t="s">
        <v>13898</v>
      </c>
      <c r="K9" s="6" t="s">
        <v>13465</v>
      </c>
      <c r="L9" s="6" t="s">
        <v>13973</v>
      </c>
      <c r="M9" s="6" t="s">
        <v>13306</v>
      </c>
      <c r="N9" s="6">
        <v>1985</v>
      </c>
      <c r="O9" s="6">
        <v>1985</v>
      </c>
      <c r="P9" s="6">
        <v>1985</v>
      </c>
      <c r="Q9" s="6">
        <v>158</v>
      </c>
      <c r="R9" s="6">
        <v>0</v>
      </c>
      <c r="S9" s="16">
        <f t="shared" si="1"/>
        <v>0</v>
      </c>
      <c r="T9" s="16">
        <f t="shared" si="2"/>
        <v>0</v>
      </c>
    </row>
    <row r="10" spans="1:20" x14ac:dyDescent="0.6">
      <c r="B10" s="6"/>
      <c r="C10" s="6"/>
      <c r="D10" s="6" t="s">
        <v>13823</v>
      </c>
      <c r="E10" s="6" t="s">
        <v>13815</v>
      </c>
      <c r="F10" s="20" t="s">
        <v>13819</v>
      </c>
      <c r="G10" s="6" t="str">
        <f t="shared" si="0"/>
        <v>60-69</v>
      </c>
      <c r="H10" s="6" t="str" cm="1">
        <f t="array" ref="H10:I10">_xlfn.TEXTSPLIT(G10,"-")</f>
        <v>60</v>
      </c>
      <c r="I10" s="6" t="str">
        <v>69</v>
      </c>
      <c r="J10" s="6" t="s">
        <v>13898</v>
      </c>
      <c r="K10" s="6" t="s">
        <v>13465</v>
      </c>
      <c r="L10" s="6" t="s">
        <v>13973</v>
      </c>
      <c r="M10" s="6" t="s">
        <v>13306</v>
      </c>
      <c r="N10" s="6">
        <v>1985</v>
      </c>
      <c r="O10" s="6">
        <v>1985</v>
      </c>
      <c r="P10" s="6">
        <v>1985</v>
      </c>
      <c r="Q10" s="6">
        <v>163</v>
      </c>
      <c r="R10" s="6">
        <v>0</v>
      </c>
      <c r="S10" s="16">
        <f t="shared" si="1"/>
        <v>0</v>
      </c>
      <c r="T10" s="16">
        <f t="shared" si="2"/>
        <v>0</v>
      </c>
    </row>
    <row r="11" spans="1:20" x14ac:dyDescent="0.6">
      <c r="B11" s="6"/>
      <c r="C11" s="6"/>
      <c r="D11" s="6" t="s">
        <v>13823</v>
      </c>
      <c r="E11" s="6" t="s">
        <v>13815</v>
      </c>
      <c r="F11" s="20" t="s">
        <v>13820</v>
      </c>
      <c r="G11" s="6" t="str">
        <f t="shared" si="0"/>
        <v>70-79</v>
      </c>
      <c r="H11" s="6" t="str" cm="1">
        <f t="array" ref="H11:I11">_xlfn.TEXTSPLIT(G11,"-")</f>
        <v>70</v>
      </c>
      <c r="I11" s="6" t="str">
        <v>79</v>
      </c>
      <c r="J11" s="6" t="s">
        <v>13898</v>
      </c>
      <c r="K11" s="6" t="s">
        <v>13465</v>
      </c>
      <c r="L11" s="6" t="s">
        <v>13973</v>
      </c>
      <c r="M11" s="6" t="s">
        <v>13306</v>
      </c>
      <c r="N11" s="6">
        <v>1985</v>
      </c>
      <c r="O11" s="6">
        <v>1985</v>
      </c>
      <c r="P11" s="6">
        <v>1985</v>
      </c>
      <c r="Q11" s="6">
        <v>94</v>
      </c>
      <c r="R11" s="6">
        <v>3</v>
      </c>
      <c r="S11" s="16">
        <f t="shared" si="1"/>
        <v>3.1914893617021274E-2</v>
      </c>
      <c r="T11" s="16">
        <f t="shared" si="2"/>
        <v>1.8129655141723582E-2</v>
      </c>
    </row>
    <row r="12" spans="1:20" x14ac:dyDescent="0.6">
      <c r="A12" s="6">
        <v>1630784</v>
      </c>
      <c r="B12" s="17" t="s">
        <v>13355</v>
      </c>
      <c r="C12" s="6" t="s">
        <v>13812</v>
      </c>
      <c r="D12" s="6" t="s">
        <v>13300</v>
      </c>
      <c r="E12" s="6" t="s">
        <v>13815</v>
      </c>
      <c r="F12" s="6" t="s">
        <v>13522</v>
      </c>
      <c r="G12" s="6" t="str">
        <f t="shared" ref="G12:G41" si="3">IF(RIGHT(F12,1)="+",LEFT(F12,LEN(F12)-1)&amp;"-95",F12)</f>
        <v>43-95</v>
      </c>
      <c r="H12" s="6" t="str" cm="1">
        <f t="array" ref="H12:I12">_xlfn.TEXTSPLIT(G12,"-")</f>
        <v>43</v>
      </c>
      <c r="I12" s="6" t="str">
        <v>95</v>
      </c>
      <c r="J12" s="6" t="s">
        <v>13898</v>
      </c>
      <c r="K12" s="6" t="s">
        <v>13465</v>
      </c>
      <c r="L12" s="6" t="s">
        <v>13973</v>
      </c>
      <c r="M12" s="6" t="s">
        <v>13309</v>
      </c>
      <c r="N12" s="6" t="s">
        <v>13466</v>
      </c>
      <c r="O12" s="6" t="str" cm="1">
        <f t="array" ref="O12:P12">_xlfn.TEXTSPLIT(N12,"-")</f>
        <v>1988</v>
      </c>
      <c r="P12" s="6" t="str">
        <v>1990</v>
      </c>
      <c r="Q12" s="6">
        <v>4767</v>
      </c>
      <c r="R12" s="6">
        <f>607+492+76</f>
        <v>1175</v>
      </c>
      <c r="S12" s="16">
        <f t="shared" ref="S12:S41" si="4">R12/Q12</f>
        <v>0.24648625970211874</v>
      </c>
      <c r="T12" s="16">
        <f t="shared" ref="T12:T41" si="5">SQRT(S12*(1-S12)/Q12)</f>
        <v>6.2419368333175374E-3</v>
      </c>
    </row>
    <row r="13" spans="1:20" x14ac:dyDescent="0.6">
      <c r="B13" s="6"/>
      <c r="C13" s="6"/>
      <c r="D13" s="6" t="s">
        <v>13300</v>
      </c>
      <c r="E13" s="6" t="s">
        <v>13815</v>
      </c>
      <c r="F13" s="20" t="s">
        <v>13897</v>
      </c>
      <c r="G13" s="6" t="str">
        <f t="shared" si="3"/>
        <v>43-54</v>
      </c>
      <c r="H13" s="6" t="str" cm="1">
        <f t="array" ref="H13:I13">_xlfn.TEXTSPLIT(G13,"-")</f>
        <v>43</v>
      </c>
      <c r="I13" s="6" t="str">
        <v>54</v>
      </c>
      <c r="J13" s="6" t="s">
        <v>13898</v>
      </c>
      <c r="K13" s="6" t="s">
        <v>13465</v>
      </c>
      <c r="L13" s="6" t="s">
        <v>13973</v>
      </c>
      <c r="M13" s="6" t="s">
        <v>13309</v>
      </c>
      <c r="N13" s="6" t="s">
        <v>13466</v>
      </c>
      <c r="O13" s="6" t="str" cm="1">
        <f t="array" ref="O13:P13">_xlfn.TEXTSPLIT(N13,"-")</f>
        <v>1988</v>
      </c>
      <c r="P13" s="6" t="str">
        <v>1990</v>
      </c>
      <c r="Q13" s="6">
        <v>1504</v>
      </c>
      <c r="R13" s="6">
        <f>127+47+2</f>
        <v>176</v>
      </c>
      <c r="S13" s="16">
        <f t="shared" si="4"/>
        <v>0.11702127659574468</v>
      </c>
      <c r="T13" s="16">
        <f t="shared" si="5"/>
        <v>8.2886464828934667E-3</v>
      </c>
    </row>
    <row r="14" spans="1:20" x14ac:dyDescent="0.6">
      <c r="B14" s="6"/>
      <c r="C14" s="6"/>
      <c r="D14" s="6" t="s">
        <v>13300</v>
      </c>
      <c r="E14" s="6" t="s">
        <v>13815</v>
      </c>
      <c r="F14" s="20" t="s">
        <v>13854</v>
      </c>
      <c r="G14" s="6" t="str">
        <f t="shared" si="3"/>
        <v>55-64</v>
      </c>
      <c r="H14" s="6" t="str" cm="1">
        <f t="array" ref="H14:I14">_xlfn.TEXTSPLIT(G14,"-")</f>
        <v>55</v>
      </c>
      <c r="I14" s="6" t="str">
        <v>64</v>
      </c>
      <c r="J14" s="6" t="s">
        <v>13898</v>
      </c>
      <c r="K14" s="6" t="s">
        <v>13465</v>
      </c>
      <c r="L14" s="6" t="s">
        <v>13973</v>
      </c>
      <c r="M14" s="6" t="s">
        <v>13309</v>
      </c>
      <c r="N14" s="6" t="s">
        <v>13466</v>
      </c>
      <c r="O14" s="6" t="str" cm="1">
        <f t="array" ref="O14:P14">_xlfn.TEXTSPLIT(N14,"-")</f>
        <v>1988</v>
      </c>
      <c r="P14" s="6" t="str">
        <v>1990</v>
      </c>
      <c r="Q14" s="6">
        <v>1301</v>
      </c>
      <c r="R14" s="6">
        <f>132+96+8</f>
        <v>236</v>
      </c>
      <c r="S14" s="16">
        <f t="shared" si="4"/>
        <v>0.1813989239046887</v>
      </c>
      <c r="T14" s="16">
        <f t="shared" si="5"/>
        <v>1.0683532131711308E-2</v>
      </c>
    </row>
    <row r="15" spans="1:20" x14ac:dyDescent="0.6">
      <c r="B15" s="6"/>
      <c r="C15" s="6"/>
      <c r="D15" s="6" t="s">
        <v>13300</v>
      </c>
      <c r="E15" s="6" t="s">
        <v>13815</v>
      </c>
      <c r="F15" s="20" t="s">
        <v>13855</v>
      </c>
      <c r="G15" s="6" t="str">
        <f t="shared" si="3"/>
        <v>65-74</v>
      </c>
      <c r="H15" s="6" t="str" cm="1">
        <f t="array" ref="H15:I15">_xlfn.TEXTSPLIT(G15,"-")</f>
        <v>65</v>
      </c>
      <c r="I15" s="6" t="str">
        <v>74</v>
      </c>
      <c r="J15" s="6" t="s">
        <v>13898</v>
      </c>
      <c r="K15" s="6" t="s">
        <v>13465</v>
      </c>
      <c r="L15" s="6" t="s">
        <v>13973</v>
      </c>
      <c r="M15" s="6" t="s">
        <v>13309</v>
      </c>
      <c r="N15" s="6" t="s">
        <v>13466</v>
      </c>
      <c r="O15" s="6" t="str" cm="1">
        <f t="array" ref="O15:P15">_xlfn.TEXTSPLIT(N15,"-")</f>
        <v>1988</v>
      </c>
      <c r="P15" s="6" t="str">
        <v>1990</v>
      </c>
      <c r="Q15" s="6">
        <v>1249</v>
      </c>
      <c r="R15" s="6">
        <f>211+154+17</f>
        <v>382</v>
      </c>
      <c r="S15" s="16">
        <f t="shared" si="4"/>
        <v>0.30584467574059249</v>
      </c>
      <c r="T15" s="16">
        <f t="shared" si="5"/>
        <v>1.3037597601182041E-2</v>
      </c>
    </row>
    <row r="16" spans="1:20" x14ac:dyDescent="0.6">
      <c r="B16" s="6"/>
      <c r="C16" s="6"/>
      <c r="D16" s="6" t="s">
        <v>13300</v>
      </c>
      <c r="E16" s="6" t="s">
        <v>13815</v>
      </c>
      <c r="F16" s="20" t="s">
        <v>13845</v>
      </c>
      <c r="G16" s="6" t="str">
        <f t="shared" si="3"/>
        <v>75-95</v>
      </c>
      <c r="H16" s="6" t="str" cm="1">
        <f t="array" ref="H16:I16">_xlfn.TEXTSPLIT(G16,"-")</f>
        <v>75</v>
      </c>
      <c r="I16" s="6" t="str">
        <v>95</v>
      </c>
      <c r="J16" s="6" t="s">
        <v>13898</v>
      </c>
      <c r="K16" s="6" t="s">
        <v>13465</v>
      </c>
      <c r="L16" s="6" t="s">
        <v>13973</v>
      </c>
      <c r="M16" s="6" t="s">
        <v>13309</v>
      </c>
      <c r="N16" s="6" t="s">
        <v>13466</v>
      </c>
      <c r="O16" s="6" t="str" cm="1">
        <f t="array" ref="O16:P16">_xlfn.TEXTSPLIT(N16,"-")</f>
        <v>1988</v>
      </c>
      <c r="P16" s="6" t="str">
        <v>1990</v>
      </c>
      <c r="Q16" s="6">
        <v>713</v>
      </c>
      <c r="R16" s="6">
        <f>137+195+51</f>
        <v>383</v>
      </c>
      <c r="S16" s="16">
        <f t="shared" si="4"/>
        <v>0.53716690042075732</v>
      </c>
      <c r="T16" s="16">
        <f t="shared" si="5"/>
        <v>1.8673342464920976E-2</v>
      </c>
    </row>
    <row r="17" spans="2:20" x14ac:dyDescent="0.6">
      <c r="B17" s="6"/>
      <c r="C17" s="6"/>
      <c r="D17" s="6" t="s">
        <v>13896</v>
      </c>
      <c r="E17" s="6" t="s">
        <v>13815</v>
      </c>
      <c r="F17" s="6" t="s">
        <v>13522</v>
      </c>
      <c r="G17" s="6" t="str">
        <f t="shared" si="3"/>
        <v>43-95</v>
      </c>
      <c r="H17" s="6" t="str" cm="1">
        <f t="array" ref="H17:I17">_xlfn.TEXTSPLIT(G17,"-")</f>
        <v>43</v>
      </c>
      <c r="I17" s="6" t="str">
        <v>95</v>
      </c>
      <c r="J17" s="6" t="s">
        <v>13898</v>
      </c>
      <c r="K17" s="6" t="s">
        <v>13465</v>
      </c>
      <c r="L17" s="6" t="s">
        <v>13973</v>
      </c>
      <c r="M17" s="6" t="s">
        <v>13309</v>
      </c>
      <c r="N17" s="6" t="s">
        <v>13466</v>
      </c>
      <c r="O17" s="6" t="str" cm="1">
        <f t="array" ref="O17:P17">_xlfn.TEXTSPLIT(N17,"-")</f>
        <v>1988</v>
      </c>
      <c r="P17" s="6" t="str">
        <v>1990</v>
      </c>
      <c r="Q17" s="6">
        <v>4767</v>
      </c>
      <c r="R17" s="6">
        <f>SUM(R18:R21)</f>
        <v>607</v>
      </c>
      <c r="S17" s="16">
        <f t="shared" si="4"/>
        <v>0.12733375288441368</v>
      </c>
      <c r="T17" s="16">
        <f t="shared" si="5"/>
        <v>4.82806694115247E-3</v>
      </c>
    </row>
    <row r="18" spans="2:20" x14ac:dyDescent="0.6">
      <c r="B18" s="6"/>
      <c r="C18" s="6"/>
      <c r="D18" s="6" t="s">
        <v>13896</v>
      </c>
      <c r="E18" s="6" t="s">
        <v>13815</v>
      </c>
      <c r="F18" s="20" t="s">
        <v>13897</v>
      </c>
      <c r="G18" s="6" t="str">
        <f t="shared" si="3"/>
        <v>43-54</v>
      </c>
      <c r="H18" s="6" t="str" cm="1">
        <f t="array" ref="H18:I18">_xlfn.TEXTSPLIT(G18,"-")</f>
        <v>43</v>
      </c>
      <c r="I18" s="6" t="str">
        <v>54</v>
      </c>
      <c r="J18" s="6" t="s">
        <v>13898</v>
      </c>
      <c r="K18" s="6" t="s">
        <v>13465</v>
      </c>
      <c r="L18" s="6" t="s">
        <v>13973</v>
      </c>
      <c r="M18" s="6" t="s">
        <v>13309</v>
      </c>
      <c r="N18" s="6" t="s">
        <v>13466</v>
      </c>
      <c r="O18" s="6" t="str" cm="1">
        <f t="array" ref="O18:P18">_xlfn.TEXTSPLIT(N18,"-")</f>
        <v>1988</v>
      </c>
      <c r="P18" s="6" t="str">
        <v>1990</v>
      </c>
      <c r="Q18" s="6">
        <v>1504</v>
      </c>
      <c r="R18" s="6">
        <v>127</v>
      </c>
      <c r="S18" s="16">
        <f t="shared" si="4"/>
        <v>8.4441489361702121E-2</v>
      </c>
      <c r="T18" s="16">
        <f t="shared" si="5"/>
        <v>7.1696354878967375E-3</v>
      </c>
    </row>
    <row r="19" spans="2:20" x14ac:dyDescent="0.6">
      <c r="B19" s="6"/>
      <c r="C19" s="6"/>
      <c r="D19" s="6" t="s">
        <v>13896</v>
      </c>
      <c r="E19" s="6" t="s">
        <v>13815</v>
      </c>
      <c r="F19" s="20" t="s">
        <v>13854</v>
      </c>
      <c r="G19" s="6" t="str">
        <f t="shared" si="3"/>
        <v>55-64</v>
      </c>
      <c r="H19" s="6" t="str" cm="1">
        <f t="array" ref="H19:I19">_xlfn.TEXTSPLIT(G19,"-")</f>
        <v>55</v>
      </c>
      <c r="I19" s="6" t="str">
        <v>64</v>
      </c>
      <c r="J19" s="6" t="s">
        <v>13898</v>
      </c>
      <c r="K19" s="6" t="s">
        <v>13465</v>
      </c>
      <c r="L19" s="6" t="s">
        <v>13973</v>
      </c>
      <c r="M19" s="6" t="s">
        <v>13309</v>
      </c>
      <c r="N19" s="6" t="s">
        <v>13466</v>
      </c>
      <c r="O19" s="6" t="str" cm="1">
        <f t="array" ref="O19:P19">_xlfn.TEXTSPLIT(N19,"-")</f>
        <v>1988</v>
      </c>
      <c r="P19" s="6" t="str">
        <v>1990</v>
      </c>
      <c r="Q19" s="6">
        <v>1301</v>
      </c>
      <c r="R19" s="6">
        <v>132</v>
      </c>
      <c r="S19" s="16">
        <f t="shared" si="4"/>
        <v>0.10146041506533436</v>
      </c>
      <c r="T19" s="16">
        <f t="shared" si="5"/>
        <v>8.3710180107673081E-3</v>
      </c>
    </row>
    <row r="20" spans="2:20" x14ac:dyDescent="0.6">
      <c r="B20" s="6"/>
      <c r="C20" s="6"/>
      <c r="D20" s="6" t="s">
        <v>13896</v>
      </c>
      <c r="E20" s="6" t="s">
        <v>13815</v>
      </c>
      <c r="F20" s="20" t="s">
        <v>13855</v>
      </c>
      <c r="G20" s="6" t="str">
        <f t="shared" si="3"/>
        <v>65-74</v>
      </c>
      <c r="H20" s="6" t="str" cm="1">
        <f t="array" ref="H20:I20">_xlfn.TEXTSPLIT(G20,"-")</f>
        <v>65</v>
      </c>
      <c r="I20" s="6" t="str">
        <v>74</v>
      </c>
      <c r="J20" s="6" t="s">
        <v>13898</v>
      </c>
      <c r="K20" s="6" t="s">
        <v>13465</v>
      </c>
      <c r="L20" s="6" t="s">
        <v>13973</v>
      </c>
      <c r="M20" s="6" t="s">
        <v>13309</v>
      </c>
      <c r="N20" s="6" t="s">
        <v>13466</v>
      </c>
      <c r="O20" s="6" t="str" cm="1">
        <f t="array" ref="O20:P20">_xlfn.TEXTSPLIT(N20,"-")</f>
        <v>1988</v>
      </c>
      <c r="P20" s="6" t="str">
        <v>1990</v>
      </c>
      <c r="Q20" s="6">
        <v>1249</v>
      </c>
      <c r="R20" s="6">
        <v>211</v>
      </c>
      <c r="S20" s="16">
        <f t="shared" si="4"/>
        <v>0.1689351481184948</v>
      </c>
      <c r="T20" s="16">
        <f t="shared" si="5"/>
        <v>1.0602206209093544E-2</v>
      </c>
    </row>
    <row r="21" spans="2:20" x14ac:dyDescent="0.6">
      <c r="B21" s="6"/>
      <c r="C21" s="6"/>
      <c r="D21" s="6" t="s">
        <v>13896</v>
      </c>
      <c r="E21" s="6" t="s">
        <v>13815</v>
      </c>
      <c r="F21" s="20" t="s">
        <v>13845</v>
      </c>
      <c r="G21" s="6" t="str">
        <f t="shared" si="3"/>
        <v>75-95</v>
      </c>
      <c r="H21" s="6" t="str" cm="1">
        <f t="array" ref="H21:I21">_xlfn.TEXTSPLIT(G21,"-")</f>
        <v>75</v>
      </c>
      <c r="I21" s="6" t="str">
        <v>95</v>
      </c>
      <c r="J21" s="6" t="s">
        <v>13898</v>
      </c>
      <c r="K21" s="6" t="s">
        <v>13465</v>
      </c>
      <c r="L21" s="6" t="s">
        <v>13973</v>
      </c>
      <c r="M21" s="6" t="s">
        <v>13309</v>
      </c>
      <c r="N21" s="6" t="s">
        <v>13466</v>
      </c>
      <c r="O21" s="6" t="str" cm="1">
        <f t="array" ref="O21:P21">_xlfn.TEXTSPLIT(N21,"-")</f>
        <v>1988</v>
      </c>
      <c r="P21" s="6" t="str">
        <v>1990</v>
      </c>
      <c r="Q21" s="6">
        <v>713</v>
      </c>
      <c r="R21" s="6">
        <v>137</v>
      </c>
      <c r="S21" s="16">
        <f t="shared" si="4"/>
        <v>0.19214586255259467</v>
      </c>
      <c r="T21" s="16">
        <f t="shared" si="5"/>
        <v>1.4754932617430026E-2</v>
      </c>
    </row>
    <row r="22" spans="2:20" x14ac:dyDescent="0.6">
      <c r="B22" s="6"/>
      <c r="C22" s="6"/>
      <c r="D22" s="6" t="s">
        <v>13848</v>
      </c>
      <c r="E22" s="6" t="s">
        <v>13815</v>
      </c>
      <c r="F22" s="6" t="s">
        <v>13522</v>
      </c>
      <c r="G22" s="6" t="str">
        <f t="shared" si="3"/>
        <v>43-95</v>
      </c>
      <c r="H22" s="6" t="str" cm="1">
        <f t="array" ref="H22:I22">_xlfn.TEXTSPLIT(G22,"-")</f>
        <v>43</v>
      </c>
      <c r="I22" s="6" t="str">
        <v>95</v>
      </c>
      <c r="J22" s="6" t="s">
        <v>13898</v>
      </c>
      <c r="K22" s="6" t="s">
        <v>13465</v>
      </c>
      <c r="L22" s="6" t="s">
        <v>13973</v>
      </c>
      <c r="M22" s="6" t="s">
        <v>13309</v>
      </c>
      <c r="N22" s="6" t="s">
        <v>13466</v>
      </c>
      <c r="O22" s="6" t="str" cm="1">
        <f t="array" ref="O22:P22">_xlfn.TEXTSPLIT(N22,"-")</f>
        <v>1988</v>
      </c>
      <c r="P22" s="6" t="str">
        <v>1990</v>
      </c>
      <c r="Q22" s="6">
        <v>4767</v>
      </c>
      <c r="R22" s="6">
        <f>SUM(R23:R26)</f>
        <v>492</v>
      </c>
      <c r="S22" s="16">
        <f t="shared" si="4"/>
        <v>0.10320956576463185</v>
      </c>
      <c r="T22" s="16">
        <f t="shared" si="5"/>
        <v>4.4063894931909249E-3</v>
      </c>
    </row>
    <row r="23" spans="2:20" x14ac:dyDescent="0.6">
      <c r="B23" s="6"/>
      <c r="C23" s="6"/>
      <c r="D23" s="6" t="s">
        <v>13848</v>
      </c>
      <c r="E23" s="6" t="s">
        <v>13815</v>
      </c>
      <c r="F23" s="20" t="s">
        <v>13897</v>
      </c>
      <c r="G23" s="6" t="str">
        <f t="shared" si="3"/>
        <v>43-54</v>
      </c>
      <c r="H23" s="6" t="str" cm="1">
        <f t="array" ref="H23:I23">_xlfn.TEXTSPLIT(G23,"-")</f>
        <v>43</v>
      </c>
      <c r="I23" s="6" t="str">
        <v>54</v>
      </c>
      <c r="J23" s="6" t="s">
        <v>13898</v>
      </c>
      <c r="K23" s="6" t="s">
        <v>13465</v>
      </c>
      <c r="L23" s="6" t="s">
        <v>13973</v>
      </c>
      <c r="M23" s="6" t="s">
        <v>13309</v>
      </c>
      <c r="N23" s="6" t="s">
        <v>13466</v>
      </c>
      <c r="O23" s="6" t="str" cm="1">
        <f t="array" ref="O23:P23">_xlfn.TEXTSPLIT(N23,"-")</f>
        <v>1988</v>
      </c>
      <c r="P23" s="6" t="str">
        <v>1990</v>
      </c>
      <c r="Q23" s="6">
        <v>1504</v>
      </c>
      <c r="R23" s="6">
        <v>47</v>
      </c>
      <c r="S23" s="16">
        <f t="shared" si="4"/>
        <v>3.125E-2</v>
      </c>
      <c r="T23" s="16">
        <f t="shared" si="5"/>
        <v>4.4864925453011236E-3</v>
      </c>
    </row>
    <row r="24" spans="2:20" x14ac:dyDescent="0.6">
      <c r="B24" s="6"/>
      <c r="C24" s="6"/>
      <c r="D24" s="6" t="s">
        <v>13848</v>
      </c>
      <c r="E24" s="6" t="s">
        <v>13815</v>
      </c>
      <c r="F24" s="20" t="s">
        <v>13854</v>
      </c>
      <c r="G24" s="6" t="str">
        <f t="shared" si="3"/>
        <v>55-64</v>
      </c>
      <c r="H24" s="6" t="str" cm="1">
        <f t="array" ref="H24:I24">_xlfn.TEXTSPLIT(G24,"-")</f>
        <v>55</v>
      </c>
      <c r="I24" s="6" t="str">
        <v>64</v>
      </c>
      <c r="J24" s="6" t="s">
        <v>13898</v>
      </c>
      <c r="K24" s="6" t="s">
        <v>13465</v>
      </c>
      <c r="L24" s="6" t="s">
        <v>13973</v>
      </c>
      <c r="M24" s="6" t="s">
        <v>13309</v>
      </c>
      <c r="N24" s="6" t="s">
        <v>13466</v>
      </c>
      <c r="O24" s="6" t="str" cm="1">
        <f t="array" ref="O24:P24">_xlfn.TEXTSPLIT(N24,"-")</f>
        <v>1988</v>
      </c>
      <c r="P24" s="6" t="str">
        <v>1990</v>
      </c>
      <c r="Q24" s="6">
        <v>1301</v>
      </c>
      <c r="R24" s="6">
        <v>96</v>
      </c>
      <c r="S24" s="16">
        <f t="shared" si="4"/>
        <v>7.3789392774788617E-2</v>
      </c>
      <c r="T24" s="16">
        <f t="shared" si="5"/>
        <v>7.2479167294312308E-3</v>
      </c>
    </row>
    <row r="25" spans="2:20" x14ac:dyDescent="0.6">
      <c r="B25" s="6"/>
      <c r="C25" s="6"/>
      <c r="D25" s="6" t="s">
        <v>13848</v>
      </c>
      <c r="E25" s="6" t="s">
        <v>13815</v>
      </c>
      <c r="F25" s="20" t="s">
        <v>13855</v>
      </c>
      <c r="G25" s="6" t="str">
        <f t="shared" si="3"/>
        <v>65-74</v>
      </c>
      <c r="H25" s="6" t="str" cm="1">
        <f t="array" ref="H25:I25">_xlfn.TEXTSPLIT(G25,"-")</f>
        <v>65</v>
      </c>
      <c r="I25" s="6" t="str">
        <v>74</v>
      </c>
      <c r="J25" s="6" t="s">
        <v>13898</v>
      </c>
      <c r="K25" s="6" t="s">
        <v>13465</v>
      </c>
      <c r="L25" s="6" t="s">
        <v>13973</v>
      </c>
      <c r="M25" s="6" t="s">
        <v>13309</v>
      </c>
      <c r="N25" s="6" t="s">
        <v>13466</v>
      </c>
      <c r="O25" s="6" t="str" cm="1">
        <f t="array" ref="O25:P25">_xlfn.TEXTSPLIT(N25,"-")</f>
        <v>1988</v>
      </c>
      <c r="P25" s="6" t="str">
        <v>1990</v>
      </c>
      <c r="Q25" s="6">
        <v>1249</v>
      </c>
      <c r="R25" s="6">
        <v>154</v>
      </c>
      <c r="S25" s="16">
        <f t="shared" si="4"/>
        <v>0.1232986389111289</v>
      </c>
      <c r="T25" s="16">
        <f t="shared" si="5"/>
        <v>9.3030158833925947E-3</v>
      </c>
    </row>
    <row r="26" spans="2:20" x14ac:dyDescent="0.6">
      <c r="B26" s="6"/>
      <c r="C26" s="6"/>
      <c r="D26" s="6" t="s">
        <v>13848</v>
      </c>
      <c r="E26" s="6" t="s">
        <v>13815</v>
      </c>
      <c r="F26" s="20" t="s">
        <v>13845</v>
      </c>
      <c r="G26" s="6" t="str">
        <f t="shared" si="3"/>
        <v>75-95</v>
      </c>
      <c r="H26" s="6" t="str" cm="1">
        <f t="array" ref="H26:I26">_xlfn.TEXTSPLIT(G26,"-")</f>
        <v>75</v>
      </c>
      <c r="I26" s="6" t="str">
        <v>95</v>
      </c>
      <c r="J26" s="6" t="s">
        <v>13898</v>
      </c>
      <c r="K26" s="6" t="s">
        <v>13465</v>
      </c>
      <c r="L26" s="6" t="s">
        <v>13973</v>
      </c>
      <c r="M26" s="6" t="s">
        <v>13309</v>
      </c>
      <c r="N26" s="6" t="s">
        <v>13466</v>
      </c>
      <c r="O26" s="6" t="str" cm="1">
        <f t="array" ref="O26:P26">_xlfn.TEXTSPLIT(N26,"-")</f>
        <v>1988</v>
      </c>
      <c r="P26" s="6" t="str">
        <v>1990</v>
      </c>
      <c r="Q26" s="6">
        <v>713</v>
      </c>
      <c r="R26" s="6">
        <v>195</v>
      </c>
      <c r="S26" s="16">
        <f t="shared" si="4"/>
        <v>0.27349228611500703</v>
      </c>
      <c r="T26" s="16">
        <f t="shared" si="5"/>
        <v>1.6693518808123909E-2</v>
      </c>
    </row>
    <row r="27" spans="2:20" x14ac:dyDescent="0.6">
      <c r="B27" s="6"/>
      <c r="C27" s="6"/>
      <c r="D27" s="6" t="s">
        <v>13813</v>
      </c>
      <c r="E27" s="6" t="s">
        <v>13815</v>
      </c>
      <c r="F27" s="6" t="s">
        <v>13522</v>
      </c>
      <c r="G27" s="6" t="str">
        <f t="shared" si="3"/>
        <v>43-95</v>
      </c>
      <c r="H27" s="6" t="str" cm="1">
        <f t="array" ref="H27:I27">_xlfn.TEXTSPLIT(G27,"-")</f>
        <v>43</v>
      </c>
      <c r="I27" s="6" t="str">
        <v>95</v>
      </c>
      <c r="J27" s="6" t="s">
        <v>13898</v>
      </c>
      <c r="K27" s="6" t="s">
        <v>13465</v>
      </c>
      <c r="L27" s="6" t="s">
        <v>13973</v>
      </c>
      <c r="M27" s="6" t="s">
        <v>13309</v>
      </c>
      <c r="N27" s="6" t="s">
        <v>13466</v>
      </c>
      <c r="O27" s="6" t="str" cm="1">
        <f t="array" ref="O27:P27">_xlfn.TEXTSPLIT(N27,"-")</f>
        <v>1988</v>
      </c>
      <c r="P27" s="6" t="str">
        <v>1990</v>
      </c>
      <c r="Q27" s="6">
        <v>4771</v>
      </c>
      <c r="R27" s="6">
        <v>76</v>
      </c>
      <c r="S27" s="16">
        <f t="shared" si="4"/>
        <v>1.5929574512680778E-2</v>
      </c>
      <c r="T27" s="16">
        <f t="shared" si="5"/>
        <v>1.8126354512387058E-3</v>
      </c>
    </row>
    <row r="28" spans="2:20" x14ac:dyDescent="0.6">
      <c r="B28" s="6"/>
      <c r="C28" s="6"/>
      <c r="D28" s="6" t="s">
        <v>13813</v>
      </c>
      <c r="E28" s="6" t="s">
        <v>13814</v>
      </c>
      <c r="F28" s="6" t="s">
        <v>13522</v>
      </c>
      <c r="G28" s="6" t="str">
        <f t="shared" si="3"/>
        <v>43-95</v>
      </c>
      <c r="H28" s="6" t="str" cm="1">
        <f t="array" ref="H28:I28">_xlfn.TEXTSPLIT(G28,"-")</f>
        <v>43</v>
      </c>
      <c r="I28" s="6" t="str">
        <v>95</v>
      </c>
      <c r="J28" s="6" t="s">
        <v>13898</v>
      </c>
      <c r="K28" s="6" t="s">
        <v>13465</v>
      </c>
      <c r="L28" s="6" t="s">
        <v>13973</v>
      </c>
      <c r="M28" s="6" t="s">
        <v>13309</v>
      </c>
      <c r="N28" s="6" t="s">
        <v>13466</v>
      </c>
      <c r="O28" s="6" t="str" cm="1">
        <f t="array" ref="O28:P28">_xlfn.TEXTSPLIT(N28,"-")</f>
        <v>1988</v>
      </c>
      <c r="P28" s="6" t="str">
        <v>1990</v>
      </c>
      <c r="Q28" s="6">
        <v>2122</v>
      </c>
      <c r="R28" s="6">
        <v>25</v>
      </c>
      <c r="S28" s="16">
        <f t="shared" si="4"/>
        <v>1.17813383600377E-2</v>
      </c>
      <c r="T28" s="16">
        <f t="shared" si="5"/>
        <v>2.3423465548218858E-3</v>
      </c>
    </row>
    <row r="29" spans="2:20" x14ac:dyDescent="0.6">
      <c r="B29" s="6"/>
      <c r="C29" s="6"/>
      <c r="D29" s="6" t="s">
        <v>13813</v>
      </c>
      <c r="E29" s="6" t="s">
        <v>13816</v>
      </c>
      <c r="F29" s="6" t="s">
        <v>13522</v>
      </c>
      <c r="G29" s="6" t="str">
        <f t="shared" si="3"/>
        <v>43-95</v>
      </c>
      <c r="H29" s="6" t="str" cm="1">
        <f t="array" ref="H29:I29">_xlfn.TEXTSPLIT(G29,"-")</f>
        <v>43</v>
      </c>
      <c r="I29" s="6" t="str">
        <v>95</v>
      </c>
      <c r="J29" s="6" t="s">
        <v>13898</v>
      </c>
      <c r="K29" s="6" t="s">
        <v>13465</v>
      </c>
      <c r="L29" s="6" t="s">
        <v>13973</v>
      </c>
      <c r="M29" s="6" t="s">
        <v>13309</v>
      </c>
      <c r="N29" s="6" t="s">
        <v>13466</v>
      </c>
      <c r="O29" s="6" t="str" cm="1">
        <f t="array" ref="O29:P29">_xlfn.TEXTSPLIT(N29,"-")</f>
        <v>1988</v>
      </c>
      <c r="P29" s="6" t="str">
        <v>1990</v>
      </c>
      <c r="Q29" s="6">
        <v>2649</v>
      </c>
      <c r="R29" s="6">
        <v>50</v>
      </c>
      <c r="S29" s="16">
        <f t="shared" si="4"/>
        <v>1.8875047187617969E-2</v>
      </c>
      <c r="T29" s="16">
        <f t="shared" si="5"/>
        <v>2.6440228525064801E-3</v>
      </c>
    </row>
    <row r="30" spans="2:20" x14ac:dyDescent="0.6">
      <c r="B30" s="6"/>
      <c r="C30" s="6"/>
      <c r="D30" s="6" t="s">
        <v>13813</v>
      </c>
      <c r="E30" s="6" t="s">
        <v>13815</v>
      </c>
      <c r="F30" s="20" t="s">
        <v>13897</v>
      </c>
      <c r="G30" s="6" t="str">
        <f t="shared" si="3"/>
        <v>43-54</v>
      </c>
      <c r="H30" s="6" t="str" cm="1">
        <f t="array" ref="H30:I30">_xlfn.TEXTSPLIT(G30,"-")</f>
        <v>43</v>
      </c>
      <c r="I30" s="6" t="str">
        <v>54</v>
      </c>
      <c r="J30" s="6" t="s">
        <v>13898</v>
      </c>
      <c r="K30" s="6" t="s">
        <v>13465</v>
      </c>
      <c r="L30" s="6" t="s">
        <v>13973</v>
      </c>
      <c r="M30" s="6" t="s">
        <v>13309</v>
      </c>
      <c r="N30" s="6" t="s">
        <v>13466</v>
      </c>
      <c r="O30" s="6" t="str" cm="1">
        <f t="array" ref="O30:P30">_xlfn.TEXTSPLIT(N30,"-")</f>
        <v>1988</v>
      </c>
      <c r="P30" s="6" t="str">
        <v>1990</v>
      </c>
      <c r="Q30" s="6">
        <v>1504</v>
      </c>
      <c r="R30" s="6">
        <v>2</v>
      </c>
      <c r="S30" s="16">
        <f t="shared" si="4"/>
        <v>1.3297872340425532E-3</v>
      </c>
      <c r="T30" s="16">
        <f t="shared" si="5"/>
        <v>9.3967616223011516E-4</v>
      </c>
    </row>
    <row r="31" spans="2:20" x14ac:dyDescent="0.6">
      <c r="B31" s="6"/>
      <c r="C31" s="6"/>
      <c r="D31" s="6" t="s">
        <v>13813</v>
      </c>
      <c r="E31" s="6" t="s">
        <v>13814</v>
      </c>
      <c r="F31" s="20" t="s">
        <v>13897</v>
      </c>
      <c r="G31" s="6" t="str">
        <f t="shared" si="3"/>
        <v>43-54</v>
      </c>
      <c r="H31" s="6" t="str" cm="1">
        <f t="array" ref="H31:I31">_xlfn.TEXTSPLIT(G31,"-")</f>
        <v>43</v>
      </c>
      <c r="I31" s="6" t="str">
        <v>54</v>
      </c>
      <c r="J31" s="6" t="s">
        <v>13898</v>
      </c>
      <c r="K31" s="6" t="s">
        <v>13465</v>
      </c>
      <c r="L31" s="6" t="s">
        <v>13973</v>
      </c>
      <c r="M31" s="6" t="s">
        <v>13309</v>
      </c>
      <c r="N31" s="6" t="s">
        <v>13466</v>
      </c>
      <c r="O31" s="6" t="str" cm="1">
        <f t="array" ref="O31:P31">_xlfn.TEXTSPLIT(N31,"-")</f>
        <v>1988</v>
      </c>
      <c r="P31" s="6" t="str">
        <v>1990</v>
      </c>
      <c r="Q31" s="6">
        <v>715</v>
      </c>
      <c r="R31" s="6">
        <v>0</v>
      </c>
      <c r="S31" s="16">
        <f t="shared" si="4"/>
        <v>0</v>
      </c>
      <c r="T31" s="16">
        <f t="shared" si="5"/>
        <v>0</v>
      </c>
    </row>
    <row r="32" spans="2:20" x14ac:dyDescent="0.6">
      <c r="B32" s="6"/>
      <c r="C32" s="6"/>
      <c r="D32" s="6" t="s">
        <v>13813</v>
      </c>
      <c r="E32" s="6" t="s">
        <v>13816</v>
      </c>
      <c r="F32" s="20" t="s">
        <v>13897</v>
      </c>
      <c r="G32" s="6" t="str">
        <f t="shared" si="3"/>
        <v>43-54</v>
      </c>
      <c r="H32" s="6" t="str" cm="1">
        <f t="array" ref="H32:I32">_xlfn.TEXTSPLIT(G32,"-")</f>
        <v>43</v>
      </c>
      <c r="I32" s="6" t="str">
        <v>54</v>
      </c>
      <c r="J32" s="6" t="s">
        <v>13898</v>
      </c>
      <c r="K32" s="6" t="s">
        <v>13465</v>
      </c>
      <c r="L32" s="6" t="s">
        <v>13973</v>
      </c>
      <c r="M32" s="6" t="s">
        <v>13309</v>
      </c>
      <c r="N32" s="6" t="s">
        <v>13466</v>
      </c>
      <c r="O32" s="6" t="str" cm="1">
        <f t="array" ref="O32:P32">_xlfn.TEXTSPLIT(N32,"-")</f>
        <v>1988</v>
      </c>
      <c r="P32" s="6" t="str">
        <v>1990</v>
      </c>
      <c r="Q32" s="6">
        <v>789</v>
      </c>
      <c r="R32" s="6">
        <v>1</v>
      </c>
      <c r="S32" s="16">
        <f t="shared" si="4"/>
        <v>1.2674271229404308E-3</v>
      </c>
      <c r="T32" s="16">
        <f t="shared" si="5"/>
        <v>1.2666236825281906E-3</v>
      </c>
    </row>
    <row r="33" spans="1:21" x14ac:dyDescent="0.6">
      <c r="B33" s="6"/>
      <c r="C33" s="6"/>
      <c r="D33" s="6" t="s">
        <v>13813</v>
      </c>
      <c r="E33" s="6" t="s">
        <v>13815</v>
      </c>
      <c r="F33" s="20" t="s">
        <v>13854</v>
      </c>
      <c r="G33" s="6" t="str">
        <f t="shared" si="3"/>
        <v>55-64</v>
      </c>
      <c r="H33" s="6" t="str" cm="1">
        <f t="array" ref="H33:I33">_xlfn.TEXTSPLIT(G33,"-")</f>
        <v>55</v>
      </c>
      <c r="I33" s="6" t="str">
        <v>64</v>
      </c>
      <c r="J33" s="6" t="s">
        <v>13898</v>
      </c>
      <c r="K33" s="6" t="s">
        <v>13465</v>
      </c>
      <c r="L33" s="6" t="s">
        <v>13973</v>
      </c>
      <c r="M33" s="6" t="s">
        <v>13309</v>
      </c>
      <c r="N33" s="6" t="s">
        <v>13466</v>
      </c>
      <c r="O33" s="6" t="str" cm="1">
        <f t="array" ref="O33:P33">_xlfn.TEXTSPLIT(N33,"-")</f>
        <v>1988</v>
      </c>
      <c r="P33" s="6" t="str">
        <v>1990</v>
      </c>
      <c r="Q33" s="6">
        <v>1301</v>
      </c>
      <c r="R33" s="6">
        <v>8</v>
      </c>
      <c r="S33" s="16">
        <f t="shared" si="4"/>
        <v>6.1491160645657187E-3</v>
      </c>
      <c r="T33" s="16">
        <f t="shared" si="5"/>
        <v>2.1673463118531905E-3</v>
      </c>
    </row>
    <row r="34" spans="1:21" x14ac:dyDescent="0.6">
      <c r="B34" s="6"/>
      <c r="C34" s="6"/>
      <c r="D34" s="6" t="s">
        <v>13813</v>
      </c>
      <c r="E34" s="6" t="s">
        <v>13814</v>
      </c>
      <c r="F34" s="20" t="s">
        <v>13854</v>
      </c>
      <c r="G34" s="6" t="str">
        <f t="shared" si="3"/>
        <v>55-64</v>
      </c>
      <c r="H34" s="6" t="str" cm="1">
        <f t="array" ref="H34:I34">_xlfn.TEXTSPLIT(G34,"-")</f>
        <v>55</v>
      </c>
      <c r="I34" s="6" t="str">
        <v>64</v>
      </c>
      <c r="J34" s="6" t="s">
        <v>13898</v>
      </c>
      <c r="K34" s="6" t="s">
        <v>13465</v>
      </c>
      <c r="L34" s="6" t="s">
        <v>13973</v>
      </c>
      <c r="M34" s="6" t="s">
        <v>13309</v>
      </c>
      <c r="N34" s="6" t="s">
        <v>13466</v>
      </c>
      <c r="O34" s="6" t="str" cm="1">
        <f t="array" ref="O34:P34">_xlfn.TEXTSPLIT(N34,"-")</f>
        <v>1988</v>
      </c>
      <c r="P34" s="6" t="str">
        <v>1990</v>
      </c>
      <c r="Q34" s="6">
        <v>614</v>
      </c>
      <c r="R34" s="6">
        <v>3</v>
      </c>
      <c r="S34" s="16">
        <f t="shared" si="4"/>
        <v>4.8859934853420191E-3</v>
      </c>
      <c r="T34" s="16">
        <f t="shared" si="5"/>
        <v>2.8140296934539293E-3</v>
      </c>
    </row>
    <row r="35" spans="1:21" x14ac:dyDescent="0.6">
      <c r="B35" s="6"/>
      <c r="C35" s="6"/>
      <c r="D35" s="6" t="s">
        <v>13813</v>
      </c>
      <c r="E35" s="6" t="s">
        <v>13816</v>
      </c>
      <c r="F35" s="20" t="s">
        <v>13854</v>
      </c>
      <c r="G35" s="6" t="str">
        <f t="shared" si="3"/>
        <v>55-64</v>
      </c>
      <c r="H35" s="6" t="str" cm="1">
        <f t="array" ref="H35:I35">_xlfn.TEXTSPLIT(G35,"-")</f>
        <v>55</v>
      </c>
      <c r="I35" s="6" t="str">
        <v>64</v>
      </c>
      <c r="J35" s="6" t="s">
        <v>13898</v>
      </c>
      <c r="K35" s="6" t="s">
        <v>13465</v>
      </c>
      <c r="L35" s="6" t="s">
        <v>13973</v>
      </c>
      <c r="M35" s="6" t="s">
        <v>13309</v>
      </c>
      <c r="N35" s="6" t="s">
        <v>13466</v>
      </c>
      <c r="O35" s="6" t="str" cm="1">
        <f t="array" ref="O35:P35">_xlfn.TEXTSPLIT(N35,"-")</f>
        <v>1988</v>
      </c>
      <c r="P35" s="6" t="str">
        <v>1990</v>
      </c>
      <c r="Q35" s="6">
        <v>687</v>
      </c>
      <c r="R35" s="6">
        <v>5</v>
      </c>
      <c r="S35" s="16">
        <f t="shared" si="4"/>
        <v>7.2780203784570596E-3</v>
      </c>
      <c r="T35" s="16">
        <f t="shared" si="5"/>
        <v>3.2429636736164137E-3</v>
      </c>
    </row>
    <row r="36" spans="1:21" x14ac:dyDescent="0.6">
      <c r="B36" s="6"/>
      <c r="C36" s="6"/>
      <c r="D36" s="6" t="s">
        <v>13813</v>
      </c>
      <c r="E36" s="6" t="s">
        <v>13815</v>
      </c>
      <c r="F36" s="20" t="s">
        <v>13855</v>
      </c>
      <c r="G36" s="6" t="str">
        <f t="shared" si="3"/>
        <v>65-74</v>
      </c>
      <c r="H36" s="6" t="str" cm="1">
        <f t="array" ref="H36:I36">_xlfn.TEXTSPLIT(G36,"-")</f>
        <v>65</v>
      </c>
      <c r="I36" s="6" t="str">
        <v>74</v>
      </c>
      <c r="J36" s="6" t="s">
        <v>13898</v>
      </c>
      <c r="K36" s="6" t="s">
        <v>13465</v>
      </c>
      <c r="L36" s="6" t="s">
        <v>13973</v>
      </c>
      <c r="M36" s="6" t="s">
        <v>13309</v>
      </c>
      <c r="N36" s="6" t="s">
        <v>13466</v>
      </c>
      <c r="O36" s="6" t="str" cm="1">
        <f t="array" ref="O36:P36">_xlfn.TEXTSPLIT(N36,"-")</f>
        <v>1988</v>
      </c>
      <c r="P36" s="6" t="str">
        <v>1990</v>
      </c>
      <c r="Q36" s="6">
        <v>1249</v>
      </c>
      <c r="R36" s="6">
        <v>17</v>
      </c>
      <c r="S36" s="16">
        <f t="shared" si="4"/>
        <v>1.3610888710968775E-2</v>
      </c>
      <c r="T36" s="16">
        <f t="shared" si="5"/>
        <v>3.2785828066024072E-3</v>
      </c>
    </row>
    <row r="37" spans="1:21" x14ac:dyDescent="0.6">
      <c r="B37" s="6"/>
      <c r="C37" s="6"/>
      <c r="D37" s="6" t="s">
        <v>13813</v>
      </c>
      <c r="E37" s="6" t="s">
        <v>13814</v>
      </c>
      <c r="F37" s="20" t="s">
        <v>13855</v>
      </c>
      <c r="G37" s="6" t="str">
        <f t="shared" si="3"/>
        <v>65-74</v>
      </c>
      <c r="H37" s="6" t="str" cm="1">
        <f t="array" ref="H37:I37">_xlfn.TEXTSPLIT(G37,"-")</f>
        <v>65</v>
      </c>
      <c r="I37" s="6" t="str">
        <v>74</v>
      </c>
      <c r="J37" s="6" t="s">
        <v>13898</v>
      </c>
      <c r="K37" s="6" t="s">
        <v>13465</v>
      </c>
      <c r="L37" s="6" t="s">
        <v>13973</v>
      </c>
      <c r="M37" s="6" t="s">
        <v>13309</v>
      </c>
      <c r="N37" s="6" t="s">
        <v>13466</v>
      </c>
      <c r="O37" s="6" t="str" cm="1">
        <f t="array" ref="O37:P37">_xlfn.TEXTSPLIT(N37,"-")</f>
        <v>1988</v>
      </c>
      <c r="P37" s="6" t="str">
        <v>1990</v>
      </c>
      <c r="Q37" s="6">
        <v>527</v>
      </c>
      <c r="R37" s="6">
        <v>8</v>
      </c>
      <c r="S37" s="16">
        <f t="shared" si="4"/>
        <v>1.5180265654648957E-2</v>
      </c>
      <c r="T37" s="16">
        <f t="shared" si="5"/>
        <v>5.3261421059734434E-3</v>
      </c>
    </row>
    <row r="38" spans="1:21" x14ac:dyDescent="0.6">
      <c r="B38" s="6"/>
      <c r="C38" s="6"/>
      <c r="D38" s="6" t="s">
        <v>13813</v>
      </c>
      <c r="E38" s="6" t="s">
        <v>13816</v>
      </c>
      <c r="F38" s="20" t="s">
        <v>13855</v>
      </c>
      <c r="G38" s="6" t="str">
        <f t="shared" si="3"/>
        <v>65-74</v>
      </c>
      <c r="H38" s="6" t="str" cm="1">
        <f t="array" ref="H38:I38">_xlfn.TEXTSPLIT(G38,"-")</f>
        <v>65</v>
      </c>
      <c r="I38" s="6" t="str">
        <v>74</v>
      </c>
      <c r="J38" s="6" t="s">
        <v>13898</v>
      </c>
      <c r="K38" s="6" t="s">
        <v>13465</v>
      </c>
      <c r="L38" s="6" t="s">
        <v>13973</v>
      </c>
      <c r="M38" s="6" t="s">
        <v>13309</v>
      </c>
      <c r="N38" s="6" t="s">
        <v>13466</v>
      </c>
      <c r="O38" s="6" t="str" cm="1">
        <f t="array" ref="O38:P38">_xlfn.TEXTSPLIT(N38,"-")</f>
        <v>1988</v>
      </c>
      <c r="P38" s="6" t="str">
        <v>1990</v>
      </c>
      <c r="Q38" s="6">
        <v>722</v>
      </c>
      <c r="R38" s="6">
        <v>8</v>
      </c>
      <c r="S38" s="16">
        <f t="shared" si="4"/>
        <v>1.1080332409972299E-2</v>
      </c>
      <c r="T38" s="16">
        <f t="shared" si="5"/>
        <v>3.8957250957537214E-3</v>
      </c>
    </row>
    <row r="39" spans="1:21" x14ac:dyDescent="0.6">
      <c r="B39" s="6"/>
      <c r="C39" s="6"/>
      <c r="D39" s="6" t="s">
        <v>13813</v>
      </c>
      <c r="E39" s="6" t="s">
        <v>13815</v>
      </c>
      <c r="F39" s="20" t="s">
        <v>13845</v>
      </c>
      <c r="G39" s="6" t="str">
        <f t="shared" si="3"/>
        <v>75-95</v>
      </c>
      <c r="H39" s="6" t="str" cm="1">
        <f t="array" ref="H39:I39">_xlfn.TEXTSPLIT(G39,"-")</f>
        <v>75</v>
      </c>
      <c r="I39" s="6" t="str">
        <v>95</v>
      </c>
      <c r="J39" s="6" t="s">
        <v>13898</v>
      </c>
      <c r="K39" s="6" t="s">
        <v>13465</v>
      </c>
      <c r="L39" s="6" t="s">
        <v>13973</v>
      </c>
      <c r="M39" s="6" t="s">
        <v>13309</v>
      </c>
      <c r="N39" s="6" t="s">
        <v>13466</v>
      </c>
      <c r="O39" s="6" t="str" cm="1">
        <f t="array" ref="O39:P39">_xlfn.TEXTSPLIT(N39,"-")</f>
        <v>1988</v>
      </c>
      <c r="P39" s="6" t="str">
        <v>1990</v>
      </c>
      <c r="Q39" s="6">
        <v>717</v>
      </c>
      <c r="R39" s="6">
        <v>51</v>
      </c>
      <c r="S39" s="16">
        <f t="shared" si="4"/>
        <v>7.1129707112970716E-2</v>
      </c>
      <c r="T39" s="16">
        <f t="shared" si="5"/>
        <v>9.5993863035328617E-3</v>
      </c>
    </row>
    <row r="40" spans="1:21" x14ac:dyDescent="0.6">
      <c r="B40" s="6"/>
      <c r="C40" s="6"/>
      <c r="D40" s="6" t="s">
        <v>13813</v>
      </c>
      <c r="E40" s="6" t="s">
        <v>13814</v>
      </c>
      <c r="F40" s="20" t="s">
        <v>13845</v>
      </c>
      <c r="G40" s="6" t="str">
        <f t="shared" si="3"/>
        <v>75-95</v>
      </c>
      <c r="H40" s="6" t="str" cm="1">
        <f t="array" ref="H40:I40">_xlfn.TEXTSPLIT(G40,"-")</f>
        <v>75</v>
      </c>
      <c r="I40" s="6" t="str">
        <v>95</v>
      </c>
      <c r="J40" s="6" t="s">
        <v>13898</v>
      </c>
      <c r="K40" s="6" t="s">
        <v>13465</v>
      </c>
      <c r="L40" s="6" t="s">
        <v>13973</v>
      </c>
      <c r="M40" s="6" t="s">
        <v>13309</v>
      </c>
      <c r="N40" s="6" t="s">
        <v>13466</v>
      </c>
      <c r="O40" s="6" t="str" cm="1">
        <f t="array" ref="O40:P40">_xlfn.TEXTSPLIT(N40,"-")</f>
        <v>1988</v>
      </c>
      <c r="P40" s="6" t="str">
        <v>1990</v>
      </c>
      <c r="Q40" s="6">
        <v>266</v>
      </c>
      <c r="R40" s="6">
        <v>15</v>
      </c>
      <c r="S40" s="16">
        <f t="shared" si="4"/>
        <v>5.6390977443609019E-2</v>
      </c>
      <c r="T40" s="16">
        <f t="shared" si="5"/>
        <v>1.4143602276754685E-2</v>
      </c>
    </row>
    <row r="41" spans="1:21" x14ac:dyDescent="0.6">
      <c r="B41" s="6"/>
      <c r="C41" s="6"/>
      <c r="D41" s="6" t="s">
        <v>13813</v>
      </c>
      <c r="E41" s="6" t="s">
        <v>13816</v>
      </c>
      <c r="F41" s="20" t="s">
        <v>13845</v>
      </c>
      <c r="G41" s="6" t="str">
        <f t="shared" si="3"/>
        <v>75-95</v>
      </c>
      <c r="H41" s="6" t="str" cm="1">
        <f t="array" ref="H41:I41">_xlfn.TEXTSPLIT(G41,"-")</f>
        <v>75</v>
      </c>
      <c r="I41" s="6" t="str">
        <v>95</v>
      </c>
      <c r="J41" s="6" t="s">
        <v>13898</v>
      </c>
      <c r="K41" s="6" t="s">
        <v>13465</v>
      </c>
      <c r="L41" s="6" t="s">
        <v>13973</v>
      </c>
      <c r="M41" s="6" t="s">
        <v>13309</v>
      </c>
      <c r="N41" s="6" t="s">
        <v>13466</v>
      </c>
      <c r="O41" s="6" t="str" cm="1">
        <f t="array" ref="O41:P41">_xlfn.TEXTSPLIT(N41,"-")</f>
        <v>1988</v>
      </c>
      <c r="P41" s="6" t="str">
        <v>1990</v>
      </c>
      <c r="Q41" s="6">
        <v>451</v>
      </c>
      <c r="R41" s="6">
        <v>35</v>
      </c>
      <c r="S41" s="16">
        <f t="shared" si="4"/>
        <v>7.7605321507760533E-2</v>
      </c>
      <c r="T41" s="16">
        <f t="shared" si="5"/>
        <v>1.2598413969569434E-2</v>
      </c>
    </row>
    <row r="42" spans="1:21" x14ac:dyDescent="0.6">
      <c r="D42" s="6" t="s">
        <v>13300</v>
      </c>
      <c r="E42" s="6" t="s">
        <v>13815</v>
      </c>
      <c r="F42" s="6" t="s">
        <v>13522</v>
      </c>
      <c r="G42" s="6" t="str">
        <f t="shared" si="0"/>
        <v>43-95</v>
      </c>
      <c r="H42" s="6" t="str" cm="1">
        <f t="array" ref="H42:I42">_xlfn.TEXTSPLIT(G42,"-")</f>
        <v>43</v>
      </c>
      <c r="I42" s="6" t="str">
        <v>95</v>
      </c>
      <c r="J42" s="6" t="s">
        <v>13898</v>
      </c>
      <c r="K42" s="6" t="s">
        <v>13465</v>
      </c>
      <c r="L42" s="6" t="s">
        <v>13464</v>
      </c>
      <c r="M42" s="6" t="s">
        <v>13309</v>
      </c>
      <c r="N42" s="6" t="s">
        <v>13466</v>
      </c>
      <c r="O42" s="6" t="str" cm="1">
        <f t="array" ref="O42:P42">_xlfn.TEXTSPLIT(N42,"-")</f>
        <v>1988</v>
      </c>
      <c r="P42" s="6" t="str">
        <v>1990</v>
      </c>
      <c r="Q42" s="6">
        <v>4767</v>
      </c>
      <c r="R42" s="6">
        <f>607+492+76</f>
        <v>1175</v>
      </c>
      <c r="S42" s="16">
        <f t="shared" si="1"/>
        <v>0.24648625970211874</v>
      </c>
      <c r="T42" s="16">
        <f t="shared" si="2"/>
        <v>6.2419368333175374E-3</v>
      </c>
      <c r="U42" s="6"/>
    </row>
    <row r="43" spans="1:21" x14ac:dyDescent="0.6">
      <c r="B43" s="6"/>
      <c r="C43" s="6"/>
      <c r="D43" s="6" t="s">
        <v>13300</v>
      </c>
      <c r="E43" s="6" t="s">
        <v>13815</v>
      </c>
      <c r="F43" s="20" t="s">
        <v>13897</v>
      </c>
      <c r="G43" s="6" t="str">
        <f t="shared" si="0"/>
        <v>43-54</v>
      </c>
      <c r="H43" s="6" t="str" cm="1">
        <f t="array" ref="H43:I43">_xlfn.TEXTSPLIT(G43,"-")</f>
        <v>43</v>
      </c>
      <c r="I43" s="6" t="str">
        <v>54</v>
      </c>
      <c r="J43" s="6" t="s">
        <v>13898</v>
      </c>
      <c r="K43" s="6" t="s">
        <v>13465</v>
      </c>
      <c r="L43" s="6" t="s">
        <v>13464</v>
      </c>
      <c r="M43" s="6" t="s">
        <v>13309</v>
      </c>
      <c r="N43" s="6" t="s">
        <v>13466</v>
      </c>
      <c r="O43" s="6" t="str" cm="1">
        <f t="array" ref="O43:P43">_xlfn.TEXTSPLIT(N43,"-")</f>
        <v>1988</v>
      </c>
      <c r="P43" s="6" t="str">
        <v>1990</v>
      </c>
      <c r="Q43" s="6">
        <v>1504</v>
      </c>
      <c r="R43" s="6">
        <f>127+47+2</f>
        <v>176</v>
      </c>
      <c r="S43" s="16">
        <f t="shared" si="1"/>
        <v>0.11702127659574468</v>
      </c>
      <c r="T43" s="16">
        <f t="shared" si="2"/>
        <v>8.2886464828934667E-3</v>
      </c>
      <c r="U43" s="6"/>
    </row>
    <row r="44" spans="1:21" x14ac:dyDescent="0.6">
      <c r="B44" s="6"/>
      <c r="C44" s="6"/>
      <c r="D44" s="6" t="s">
        <v>13300</v>
      </c>
      <c r="E44" s="6" t="s">
        <v>13815</v>
      </c>
      <c r="F44" s="20" t="s">
        <v>13854</v>
      </c>
      <c r="G44" s="6" t="str">
        <f t="shared" si="0"/>
        <v>55-64</v>
      </c>
      <c r="H44" s="6" t="str" cm="1">
        <f t="array" ref="H44:I44">_xlfn.TEXTSPLIT(G44,"-")</f>
        <v>55</v>
      </c>
      <c r="I44" s="6" t="str">
        <v>64</v>
      </c>
      <c r="J44" s="6" t="s">
        <v>13898</v>
      </c>
      <c r="K44" s="6" t="s">
        <v>13465</v>
      </c>
      <c r="L44" s="6" t="s">
        <v>13464</v>
      </c>
      <c r="M44" s="6" t="s">
        <v>13309</v>
      </c>
      <c r="N44" s="6" t="s">
        <v>13466</v>
      </c>
      <c r="O44" s="6" t="str" cm="1">
        <f t="array" ref="O44:P44">_xlfn.TEXTSPLIT(N44,"-")</f>
        <v>1988</v>
      </c>
      <c r="P44" s="6" t="str">
        <v>1990</v>
      </c>
      <c r="Q44" s="6">
        <v>1301</v>
      </c>
      <c r="R44" s="6">
        <f>132+96+8</f>
        <v>236</v>
      </c>
      <c r="S44" s="16">
        <f t="shared" si="1"/>
        <v>0.1813989239046887</v>
      </c>
      <c r="T44" s="16">
        <f t="shared" si="2"/>
        <v>1.0683532131711308E-2</v>
      </c>
      <c r="U44" s="6"/>
    </row>
    <row r="45" spans="1:21" x14ac:dyDescent="0.6">
      <c r="B45" s="6"/>
      <c r="C45" s="6"/>
      <c r="D45" s="6" t="s">
        <v>13300</v>
      </c>
      <c r="E45" s="6" t="s">
        <v>13815</v>
      </c>
      <c r="F45" s="20" t="s">
        <v>13855</v>
      </c>
      <c r="G45" s="6" t="str">
        <f t="shared" si="0"/>
        <v>65-74</v>
      </c>
      <c r="H45" s="6" t="str" cm="1">
        <f t="array" ref="H45:I45">_xlfn.TEXTSPLIT(G45,"-")</f>
        <v>65</v>
      </c>
      <c r="I45" s="6" t="str">
        <v>74</v>
      </c>
      <c r="J45" s="6" t="s">
        <v>13898</v>
      </c>
      <c r="K45" s="6" t="s">
        <v>13465</v>
      </c>
      <c r="L45" s="6" t="s">
        <v>13464</v>
      </c>
      <c r="M45" s="6" t="s">
        <v>13309</v>
      </c>
      <c r="N45" s="6" t="s">
        <v>13466</v>
      </c>
      <c r="O45" s="6" t="str" cm="1">
        <f t="array" ref="O45:P45">_xlfn.TEXTSPLIT(N45,"-")</f>
        <v>1988</v>
      </c>
      <c r="P45" s="6" t="str">
        <v>1990</v>
      </c>
      <c r="Q45" s="6">
        <v>1249</v>
      </c>
      <c r="R45" s="6">
        <f>211+154+17</f>
        <v>382</v>
      </c>
      <c r="S45" s="16">
        <f t="shared" si="1"/>
        <v>0.30584467574059249</v>
      </c>
      <c r="T45" s="16">
        <f t="shared" si="2"/>
        <v>1.3037597601182041E-2</v>
      </c>
      <c r="U45" s="6"/>
    </row>
    <row r="46" spans="1:21" x14ac:dyDescent="0.6">
      <c r="B46" s="6"/>
      <c r="C46" s="6"/>
      <c r="D46" s="6" t="s">
        <v>13300</v>
      </c>
      <c r="E46" s="6" t="s">
        <v>13815</v>
      </c>
      <c r="F46" s="20" t="s">
        <v>13845</v>
      </c>
      <c r="G46" s="6" t="str">
        <f t="shared" si="0"/>
        <v>75-95</v>
      </c>
      <c r="H46" s="6" t="str" cm="1">
        <f t="array" ref="H46:I46">_xlfn.TEXTSPLIT(G46,"-")</f>
        <v>75</v>
      </c>
      <c r="I46" s="6" t="str">
        <v>95</v>
      </c>
      <c r="J46" s="6" t="s">
        <v>13898</v>
      </c>
      <c r="K46" s="6" t="s">
        <v>13465</v>
      </c>
      <c r="L46" s="6" t="s">
        <v>13464</v>
      </c>
      <c r="M46" s="6" t="s">
        <v>13309</v>
      </c>
      <c r="N46" s="6" t="s">
        <v>13466</v>
      </c>
      <c r="O46" s="6" t="str" cm="1">
        <f t="array" ref="O46:P46">_xlfn.TEXTSPLIT(N46,"-")</f>
        <v>1988</v>
      </c>
      <c r="P46" s="6" t="str">
        <v>1990</v>
      </c>
      <c r="Q46" s="6">
        <v>713</v>
      </c>
      <c r="R46" s="6">
        <f>137+195+51</f>
        <v>383</v>
      </c>
      <c r="S46" s="16">
        <f t="shared" si="1"/>
        <v>0.53716690042075732</v>
      </c>
      <c r="T46" s="16">
        <f t="shared" si="2"/>
        <v>1.8673342464920976E-2</v>
      </c>
      <c r="U46" s="6"/>
    </row>
    <row r="47" spans="1:21" x14ac:dyDescent="0.6">
      <c r="D47" s="6" t="s">
        <v>13896</v>
      </c>
      <c r="E47" s="6" t="s">
        <v>13815</v>
      </c>
      <c r="F47" s="6" t="s">
        <v>13522</v>
      </c>
      <c r="G47" s="6" t="str">
        <f t="shared" si="0"/>
        <v>43-95</v>
      </c>
      <c r="H47" s="6" t="str" cm="1">
        <f t="array" ref="H47:I47">_xlfn.TEXTSPLIT(G47,"-")</f>
        <v>43</v>
      </c>
      <c r="I47" s="6" t="str">
        <v>95</v>
      </c>
      <c r="J47" s="6" t="s">
        <v>13898</v>
      </c>
      <c r="K47" s="6" t="s">
        <v>13465</v>
      </c>
      <c r="L47" s="6" t="s">
        <v>13464</v>
      </c>
      <c r="M47" s="6" t="s">
        <v>13309</v>
      </c>
      <c r="N47" s="6" t="s">
        <v>13466</v>
      </c>
      <c r="O47" s="6" t="str" cm="1">
        <f t="array" ref="O47:P47">_xlfn.TEXTSPLIT(N47,"-")</f>
        <v>1988</v>
      </c>
      <c r="P47" s="6" t="str">
        <v>1990</v>
      </c>
      <c r="Q47" s="6">
        <v>4767</v>
      </c>
      <c r="R47" s="6">
        <f>SUM(R48:R51)</f>
        <v>607</v>
      </c>
      <c r="S47" s="16">
        <f t="shared" si="1"/>
        <v>0.12733375288441368</v>
      </c>
      <c r="T47" s="16">
        <f t="shared" si="2"/>
        <v>4.82806694115247E-3</v>
      </c>
    </row>
    <row r="48" spans="1:21" x14ac:dyDescent="0.6">
      <c r="A48" s="6"/>
      <c r="B48" s="13"/>
      <c r="C48" s="6"/>
      <c r="D48" s="6" t="s">
        <v>13896</v>
      </c>
      <c r="E48" s="6" t="s">
        <v>13815</v>
      </c>
      <c r="F48" s="20" t="s">
        <v>13897</v>
      </c>
      <c r="G48" s="6" t="str">
        <f t="shared" si="0"/>
        <v>43-54</v>
      </c>
      <c r="H48" s="6" t="str" cm="1">
        <f t="array" ref="H48:I48">_xlfn.TEXTSPLIT(G48,"-")</f>
        <v>43</v>
      </c>
      <c r="I48" s="6" t="str">
        <v>54</v>
      </c>
      <c r="J48" s="6" t="s">
        <v>13898</v>
      </c>
      <c r="K48" s="6" t="s">
        <v>13465</v>
      </c>
      <c r="L48" s="6" t="s">
        <v>13464</v>
      </c>
      <c r="M48" s="6" t="s">
        <v>13309</v>
      </c>
      <c r="N48" s="6" t="s">
        <v>13466</v>
      </c>
      <c r="O48" s="6" t="str" cm="1">
        <f t="array" ref="O48:P48">_xlfn.TEXTSPLIT(N48,"-")</f>
        <v>1988</v>
      </c>
      <c r="P48" s="6" t="str">
        <v>1990</v>
      </c>
      <c r="Q48" s="6">
        <v>1504</v>
      </c>
      <c r="R48" s="6">
        <v>127</v>
      </c>
      <c r="S48" s="16">
        <f t="shared" si="1"/>
        <v>8.4441489361702121E-2</v>
      </c>
      <c r="T48" s="16">
        <f t="shared" si="2"/>
        <v>7.1696354878967375E-3</v>
      </c>
    </row>
    <row r="49" spans="2:20" x14ac:dyDescent="0.6">
      <c r="B49" s="6"/>
      <c r="C49" s="6"/>
      <c r="D49" s="6" t="s">
        <v>13896</v>
      </c>
      <c r="E49" s="6" t="s">
        <v>13815</v>
      </c>
      <c r="F49" s="20" t="s">
        <v>13854</v>
      </c>
      <c r="G49" s="6" t="str">
        <f t="shared" si="0"/>
        <v>55-64</v>
      </c>
      <c r="H49" s="6" t="str" cm="1">
        <f t="array" ref="H49:I49">_xlfn.TEXTSPLIT(G49,"-")</f>
        <v>55</v>
      </c>
      <c r="I49" s="6" t="str">
        <v>64</v>
      </c>
      <c r="J49" s="6" t="s">
        <v>13898</v>
      </c>
      <c r="K49" s="6" t="s">
        <v>13465</v>
      </c>
      <c r="L49" s="6" t="s">
        <v>13464</v>
      </c>
      <c r="M49" s="6" t="s">
        <v>13309</v>
      </c>
      <c r="N49" s="6" t="s">
        <v>13466</v>
      </c>
      <c r="O49" s="6" t="str" cm="1">
        <f t="array" ref="O49:P49">_xlfn.TEXTSPLIT(N49,"-")</f>
        <v>1988</v>
      </c>
      <c r="P49" s="6" t="str">
        <v>1990</v>
      </c>
      <c r="Q49" s="6">
        <v>1301</v>
      </c>
      <c r="R49" s="6">
        <v>132</v>
      </c>
      <c r="S49" s="16">
        <f t="shared" si="1"/>
        <v>0.10146041506533436</v>
      </c>
      <c r="T49" s="16">
        <f t="shared" si="2"/>
        <v>8.3710180107673081E-3</v>
      </c>
    </row>
    <row r="50" spans="2:20" x14ac:dyDescent="0.6">
      <c r="B50" s="6"/>
      <c r="C50" s="6"/>
      <c r="D50" s="6" t="s">
        <v>13896</v>
      </c>
      <c r="E50" s="6" t="s">
        <v>13815</v>
      </c>
      <c r="F50" s="20" t="s">
        <v>13855</v>
      </c>
      <c r="G50" s="6" t="str">
        <f t="shared" si="0"/>
        <v>65-74</v>
      </c>
      <c r="H50" s="6" t="str" cm="1">
        <f t="array" ref="H50:I50">_xlfn.TEXTSPLIT(G50,"-")</f>
        <v>65</v>
      </c>
      <c r="I50" s="6" t="str">
        <v>74</v>
      </c>
      <c r="J50" s="6" t="s">
        <v>13898</v>
      </c>
      <c r="K50" s="6" t="s">
        <v>13465</v>
      </c>
      <c r="L50" s="6" t="s">
        <v>13464</v>
      </c>
      <c r="M50" s="6" t="s">
        <v>13309</v>
      </c>
      <c r="N50" s="6" t="s">
        <v>13466</v>
      </c>
      <c r="O50" s="6" t="str" cm="1">
        <f t="array" ref="O50:P50">_xlfn.TEXTSPLIT(N50,"-")</f>
        <v>1988</v>
      </c>
      <c r="P50" s="6" t="str">
        <v>1990</v>
      </c>
      <c r="Q50" s="6">
        <v>1249</v>
      </c>
      <c r="R50" s="6">
        <v>211</v>
      </c>
      <c r="S50" s="16">
        <f t="shared" si="1"/>
        <v>0.1689351481184948</v>
      </c>
      <c r="T50" s="16">
        <f t="shared" si="2"/>
        <v>1.0602206209093544E-2</v>
      </c>
    </row>
    <row r="51" spans="2:20" x14ac:dyDescent="0.6">
      <c r="B51" s="6"/>
      <c r="C51" s="6"/>
      <c r="D51" s="6" t="s">
        <v>13896</v>
      </c>
      <c r="E51" s="6" t="s">
        <v>13815</v>
      </c>
      <c r="F51" s="20" t="s">
        <v>13845</v>
      </c>
      <c r="G51" s="6" t="str">
        <f t="shared" si="0"/>
        <v>75-95</v>
      </c>
      <c r="H51" s="6" t="str" cm="1">
        <f t="array" ref="H51:I51">_xlfn.TEXTSPLIT(G51,"-")</f>
        <v>75</v>
      </c>
      <c r="I51" s="6" t="str">
        <v>95</v>
      </c>
      <c r="J51" s="6" t="s">
        <v>13898</v>
      </c>
      <c r="K51" s="6" t="s">
        <v>13465</v>
      </c>
      <c r="L51" s="6" t="s">
        <v>13464</v>
      </c>
      <c r="M51" s="6" t="s">
        <v>13309</v>
      </c>
      <c r="N51" s="6" t="s">
        <v>13466</v>
      </c>
      <c r="O51" s="6" t="str" cm="1">
        <f t="array" ref="O51:P51">_xlfn.TEXTSPLIT(N51,"-")</f>
        <v>1988</v>
      </c>
      <c r="P51" s="6" t="str">
        <v>1990</v>
      </c>
      <c r="Q51" s="6">
        <v>713</v>
      </c>
      <c r="R51" s="6">
        <v>137</v>
      </c>
      <c r="S51" s="16">
        <f t="shared" si="1"/>
        <v>0.19214586255259467</v>
      </c>
      <c r="T51" s="16">
        <f t="shared" si="2"/>
        <v>1.4754932617430026E-2</v>
      </c>
    </row>
    <row r="52" spans="2:20" x14ac:dyDescent="0.6">
      <c r="B52" s="6"/>
      <c r="C52" s="6"/>
      <c r="D52" s="6" t="s">
        <v>13848</v>
      </c>
      <c r="E52" s="6" t="s">
        <v>13815</v>
      </c>
      <c r="F52" s="6" t="s">
        <v>13522</v>
      </c>
      <c r="G52" s="6" t="str">
        <f t="shared" si="0"/>
        <v>43-95</v>
      </c>
      <c r="H52" s="6" t="str" cm="1">
        <f t="array" ref="H52:I52">_xlfn.TEXTSPLIT(G52,"-")</f>
        <v>43</v>
      </c>
      <c r="I52" s="6" t="str">
        <v>95</v>
      </c>
      <c r="J52" s="6" t="s">
        <v>13898</v>
      </c>
      <c r="K52" s="6" t="s">
        <v>13465</v>
      </c>
      <c r="L52" s="6" t="s">
        <v>13464</v>
      </c>
      <c r="M52" s="6" t="s">
        <v>13309</v>
      </c>
      <c r="N52" s="6" t="s">
        <v>13466</v>
      </c>
      <c r="O52" s="6" t="str" cm="1">
        <f t="array" ref="O52:P52">_xlfn.TEXTSPLIT(N52,"-")</f>
        <v>1988</v>
      </c>
      <c r="P52" s="6" t="str">
        <v>1990</v>
      </c>
      <c r="Q52" s="6">
        <v>4767</v>
      </c>
      <c r="R52" s="6">
        <f>SUM(R53:R56)</f>
        <v>492</v>
      </c>
      <c r="S52" s="16">
        <f t="shared" si="1"/>
        <v>0.10320956576463185</v>
      </c>
      <c r="T52" s="16">
        <f t="shared" si="2"/>
        <v>4.4063894931909249E-3</v>
      </c>
    </row>
    <row r="53" spans="2:20" x14ac:dyDescent="0.6">
      <c r="B53" s="6"/>
      <c r="C53" s="6"/>
      <c r="D53" s="6" t="s">
        <v>13848</v>
      </c>
      <c r="E53" s="6" t="s">
        <v>13815</v>
      </c>
      <c r="F53" s="20" t="s">
        <v>13897</v>
      </c>
      <c r="G53" s="6" t="str">
        <f t="shared" si="0"/>
        <v>43-54</v>
      </c>
      <c r="H53" s="6" t="str" cm="1">
        <f t="array" ref="H53:I53">_xlfn.TEXTSPLIT(G53,"-")</f>
        <v>43</v>
      </c>
      <c r="I53" s="6" t="str">
        <v>54</v>
      </c>
      <c r="J53" s="6" t="s">
        <v>13898</v>
      </c>
      <c r="K53" s="6" t="s">
        <v>13465</v>
      </c>
      <c r="L53" s="6" t="s">
        <v>13464</v>
      </c>
      <c r="M53" s="6" t="s">
        <v>13309</v>
      </c>
      <c r="N53" s="6" t="s">
        <v>13466</v>
      </c>
      <c r="O53" s="6" t="str" cm="1">
        <f t="array" ref="O53:P53">_xlfn.TEXTSPLIT(N53,"-")</f>
        <v>1988</v>
      </c>
      <c r="P53" s="6" t="str">
        <v>1990</v>
      </c>
      <c r="Q53" s="6">
        <v>1504</v>
      </c>
      <c r="R53" s="6">
        <v>47</v>
      </c>
      <c r="S53" s="16">
        <f t="shared" si="1"/>
        <v>3.125E-2</v>
      </c>
      <c r="T53" s="16">
        <f t="shared" si="2"/>
        <v>4.4864925453011236E-3</v>
      </c>
    </row>
    <row r="54" spans="2:20" x14ac:dyDescent="0.6">
      <c r="B54" s="6"/>
      <c r="C54" s="6"/>
      <c r="D54" s="6" t="s">
        <v>13848</v>
      </c>
      <c r="E54" s="6" t="s">
        <v>13815</v>
      </c>
      <c r="F54" s="20" t="s">
        <v>13854</v>
      </c>
      <c r="G54" s="6" t="str">
        <f t="shared" si="0"/>
        <v>55-64</v>
      </c>
      <c r="H54" s="6" t="str" cm="1">
        <f t="array" ref="H54:I54">_xlfn.TEXTSPLIT(G54,"-")</f>
        <v>55</v>
      </c>
      <c r="I54" s="6" t="str">
        <v>64</v>
      </c>
      <c r="J54" s="6" t="s">
        <v>13898</v>
      </c>
      <c r="K54" s="6" t="s">
        <v>13465</v>
      </c>
      <c r="L54" s="6" t="s">
        <v>13464</v>
      </c>
      <c r="M54" s="6" t="s">
        <v>13309</v>
      </c>
      <c r="N54" s="6" t="s">
        <v>13466</v>
      </c>
      <c r="O54" s="6" t="str" cm="1">
        <f t="array" ref="O54:P54">_xlfn.TEXTSPLIT(N54,"-")</f>
        <v>1988</v>
      </c>
      <c r="P54" s="6" t="str">
        <v>1990</v>
      </c>
      <c r="Q54" s="6">
        <v>1301</v>
      </c>
      <c r="R54" s="6">
        <v>96</v>
      </c>
      <c r="S54" s="16">
        <f t="shared" si="1"/>
        <v>7.3789392774788617E-2</v>
      </c>
      <c r="T54" s="16">
        <f t="shared" si="2"/>
        <v>7.2479167294312308E-3</v>
      </c>
    </row>
    <row r="55" spans="2:20" x14ac:dyDescent="0.6">
      <c r="B55" s="6"/>
      <c r="C55" s="6"/>
      <c r="D55" s="6" t="s">
        <v>13848</v>
      </c>
      <c r="E55" s="6" t="s">
        <v>13815</v>
      </c>
      <c r="F55" s="20" t="s">
        <v>13855</v>
      </c>
      <c r="G55" s="6" t="str">
        <f t="shared" si="0"/>
        <v>65-74</v>
      </c>
      <c r="H55" s="6" t="str" cm="1">
        <f t="array" ref="H55:I55">_xlfn.TEXTSPLIT(G55,"-")</f>
        <v>65</v>
      </c>
      <c r="I55" s="6" t="str">
        <v>74</v>
      </c>
      <c r="J55" s="6" t="s">
        <v>13898</v>
      </c>
      <c r="K55" s="6" t="s">
        <v>13465</v>
      </c>
      <c r="L55" s="6" t="s">
        <v>13464</v>
      </c>
      <c r="M55" s="6" t="s">
        <v>13309</v>
      </c>
      <c r="N55" s="6" t="s">
        <v>13466</v>
      </c>
      <c r="O55" s="6" t="str" cm="1">
        <f t="array" ref="O55:P55">_xlfn.TEXTSPLIT(N55,"-")</f>
        <v>1988</v>
      </c>
      <c r="P55" s="6" t="str">
        <v>1990</v>
      </c>
      <c r="Q55" s="6">
        <v>1249</v>
      </c>
      <c r="R55" s="6">
        <v>154</v>
      </c>
      <c r="S55" s="16">
        <f t="shared" si="1"/>
        <v>0.1232986389111289</v>
      </c>
      <c r="T55" s="16">
        <f t="shared" si="2"/>
        <v>9.3030158833925947E-3</v>
      </c>
    </row>
    <row r="56" spans="2:20" x14ac:dyDescent="0.6">
      <c r="B56" s="6"/>
      <c r="C56" s="6"/>
      <c r="D56" s="6" t="s">
        <v>13848</v>
      </c>
      <c r="E56" s="6" t="s">
        <v>13815</v>
      </c>
      <c r="F56" s="20" t="s">
        <v>13845</v>
      </c>
      <c r="G56" s="6" t="str">
        <f t="shared" si="0"/>
        <v>75-95</v>
      </c>
      <c r="H56" s="6" t="str" cm="1">
        <f t="array" ref="H56:I56">_xlfn.TEXTSPLIT(G56,"-")</f>
        <v>75</v>
      </c>
      <c r="I56" s="6" t="str">
        <v>95</v>
      </c>
      <c r="J56" s="6" t="s">
        <v>13898</v>
      </c>
      <c r="K56" s="6" t="s">
        <v>13465</v>
      </c>
      <c r="L56" s="6" t="s">
        <v>13464</v>
      </c>
      <c r="M56" s="6" t="s">
        <v>13309</v>
      </c>
      <c r="N56" s="6" t="s">
        <v>13466</v>
      </c>
      <c r="O56" s="6" t="str" cm="1">
        <f t="array" ref="O56:P56">_xlfn.TEXTSPLIT(N56,"-")</f>
        <v>1988</v>
      </c>
      <c r="P56" s="6" t="str">
        <v>1990</v>
      </c>
      <c r="Q56" s="6">
        <v>713</v>
      </c>
      <c r="R56" s="6">
        <v>195</v>
      </c>
      <c r="S56" s="16">
        <f t="shared" si="1"/>
        <v>0.27349228611500703</v>
      </c>
      <c r="T56" s="16">
        <f t="shared" si="2"/>
        <v>1.6693518808123909E-2</v>
      </c>
    </row>
    <row r="57" spans="2:20" x14ac:dyDescent="0.6">
      <c r="B57" s="6"/>
      <c r="C57" s="6"/>
      <c r="D57" s="6" t="s">
        <v>13813</v>
      </c>
      <c r="E57" s="6" t="s">
        <v>13815</v>
      </c>
      <c r="F57" s="6" t="s">
        <v>13522</v>
      </c>
      <c r="G57" s="6" t="str">
        <f t="shared" si="0"/>
        <v>43-95</v>
      </c>
      <c r="H57" s="6" t="str" cm="1">
        <f t="array" ref="H57:I57">_xlfn.TEXTSPLIT(G57,"-")</f>
        <v>43</v>
      </c>
      <c r="I57" s="6" t="str">
        <v>95</v>
      </c>
      <c r="J57" s="6" t="s">
        <v>13898</v>
      </c>
      <c r="K57" s="6" t="s">
        <v>13465</v>
      </c>
      <c r="L57" s="6" t="s">
        <v>13464</v>
      </c>
      <c r="M57" s="6" t="s">
        <v>13309</v>
      </c>
      <c r="N57" s="6" t="s">
        <v>13466</v>
      </c>
      <c r="O57" s="6" t="str" cm="1">
        <f t="array" ref="O57:P57">_xlfn.TEXTSPLIT(N57,"-")</f>
        <v>1988</v>
      </c>
      <c r="P57" s="6" t="str">
        <v>1990</v>
      </c>
      <c r="Q57" s="6">
        <v>4771</v>
      </c>
      <c r="R57" s="6">
        <v>76</v>
      </c>
      <c r="S57" s="16">
        <f t="shared" si="1"/>
        <v>1.5929574512680778E-2</v>
      </c>
      <c r="T57" s="16">
        <f t="shared" si="2"/>
        <v>1.8126354512387058E-3</v>
      </c>
    </row>
    <row r="58" spans="2:20" x14ac:dyDescent="0.6">
      <c r="B58" s="6"/>
      <c r="C58" s="6"/>
      <c r="D58" s="6" t="s">
        <v>13813</v>
      </c>
      <c r="E58" s="6" t="s">
        <v>13814</v>
      </c>
      <c r="F58" s="6" t="s">
        <v>13522</v>
      </c>
      <c r="G58" s="6" t="str">
        <f t="shared" si="0"/>
        <v>43-95</v>
      </c>
      <c r="H58" s="6" t="str" cm="1">
        <f t="array" ref="H58:I58">_xlfn.TEXTSPLIT(G58,"-")</f>
        <v>43</v>
      </c>
      <c r="I58" s="6" t="str">
        <v>95</v>
      </c>
      <c r="J58" s="6" t="s">
        <v>13898</v>
      </c>
      <c r="K58" s="6" t="s">
        <v>13465</v>
      </c>
      <c r="L58" s="6" t="s">
        <v>13464</v>
      </c>
      <c r="M58" s="6" t="s">
        <v>13309</v>
      </c>
      <c r="N58" s="6" t="s">
        <v>13466</v>
      </c>
      <c r="O58" s="6" t="str" cm="1">
        <f t="array" ref="O58:P58">_xlfn.TEXTSPLIT(N58,"-")</f>
        <v>1988</v>
      </c>
      <c r="P58" s="6" t="str">
        <v>1990</v>
      </c>
      <c r="Q58" s="6">
        <v>2122</v>
      </c>
      <c r="R58" s="6">
        <v>25</v>
      </c>
      <c r="S58" s="16">
        <f t="shared" si="1"/>
        <v>1.17813383600377E-2</v>
      </c>
      <c r="T58" s="16">
        <f t="shared" si="2"/>
        <v>2.3423465548218858E-3</v>
      </c>
    </row>
    <row r="59" spans="2:20" x14ac:dyDescent="0.6">
      <c r="B59" s="6"/>
      <c r="C59" s="6"/>
      <c r="D59" s="6" t="s">
        <v>13813</v>
      </c>
      <c r="E59" s="6" t="s">
        <v>13816</v>
      </c>
      <c r="F59" s="6" t="s">
        <v>13522</v>
      </c>
      <c r="G59" s="6" t="str">
        <f t="shared" si="0"/>
        <v>43-95</v>
      </c>
      <c r="H59" s="6" t="str" cm="1">
        <f t="array" ref="H59:I59">_xlfn.TEXTSPLIT(G59,"-")</f>
        <v>43</v>
      </c>
      <c r="I59" s="6" t="str">
        <v>95</v>
      </c>
      <c r="J59" s="6" t="s">
        <v>13898</v>
      </c>
      <c r="K59" s="6" t="s">
        <v>13465</v>
      </c>
      <c r="L59" s="6" t="s">
        <v>13464</v>
      </c>
      <c r="M59" s="6" t="s">
        <v>13309</v>
      </c>
      <c r="N59" s="6" t="s">
        <v>13466</v>
      </c>
      <c r="O59" s="6" t="str" cm="1">
        <f t="array" ref="O59:P59">_xlfn.TEXTSPLIT(N59,"-")</f>
        <v>1988</v>
      </c>
      <c r="P59" s="6" t="str">
        <v>1990</v>
      </c>
      <c r="Q59" s="6">
        <v>2649</v>
      </c>
      <c r="R59" s="6">
        <v>50</v>
      </c>
      <c r="S59" s="16">
        <f t="shared" si="1"/>
        <v>1.8875047187617969E-2</v>
      </c>
      <c r="T59" s="16">
        <f t="shared" si="2"/>
        <v>2.6440228525064801E-3</v>
      </c>
    </row>
    <row r="60" spans="2:20" x14ac:dyDescent="0.6">
      <c r="B60" s="6"/>
      <c r="C60" s="6"/>
      <c r="D60" s="6" t="s">
        <v>13813</v>
      </c>
      <c r="E60" s="6" t="s">
        <v>13815</v>
      </c>
      <c r="F60" s="20" t="s">
        <v>13897</v>
      </c>
      <c r="G60" s="6" t="str">
        <f t="shared" si="0"/>
        <v>43-54</v>
      </c>
      <c r="H60" s="6" t="str" cm="1">
        <f t="array" ref="H60:I60">_xlfn.TEXTSPLIT(G60,"-")</f>
        <v>43</v>
      </c>
      <c r="I60" s="6" t="str">
        <v>54</v>
      </c>
      <c r="J60" s="6" t="s">
        <v>13898</v>
      </c>
      <c r="K60" s="6" t="s">
        <v>13465</v>
      </c>
      <c r="L60" s="6" t="s">
        <v>13464</v>
      </c>
      <c r="M60" s="6" t="s">
        <v>13309</v>
      </c>
      <c r="N60" s="6" t="s">
        <v>13466</v>
      </c>
      <c r="O60" s="6" t="str" cm="1">
        <f t="array" ref="O60:P60">_xlfn.TEXTSPLIT(N60,"-")</f>
        <v>1988</v>
      </c>
      <c r="P60" s="6" t="str">
        <v>1990</v>
      </c>
      <c r="Q60" s="6">
        <v>1504</v>
      </c>
      <c r="R60" s="6">
        <v>2</v>
      </c>
      <c r="S60" s="16">
        <f t="shared" si="1"/>
        <v>1.3297872340425532E-3</v>
      </c>
      <c r="T60" s="16">
        <f t="shared" si="2"/>
        <v>9.3967616223011516E-4</v>
      </c>
    </row>
    <row r="61" spans="2:20" x14ac:dyDescent="0.6">
      <c r="B61" s="6"/>
      <c r="C61" s="6"/>
      <c r="D61" s="6" t="s">
        <v>13813</v>
      </c>
      <c r="E61" s="6" t="s">
        <v>13814</v>
      </c>
      <c r="F61" s="20" t="s">
        <v>13897</v>
      </c>
      <c r="G61" s="6" t="str">
        <f t="shared" si="0"/>
        <v>43-54</v>
      </c>
      <c r="H61" s="6" t="str" cm="1">
        <f t="array" ref="H61:I61">_xlfn.TEXTSPLIT(G61,"-")</f>
        <v>43</v>
      </c>
      <c r="I61" s="6" t="str">
        <v>54</v>
      </c>
      <c r="J61" s="6" t="s">
        <v>13898</v>
      </c>
      <c r="K61" s="6" t="s">
        <v>13465</v>
      </c>
      <c r="L61" s="6" t="s">
        <v>13464</v>
      </c>
      <c r="M61" s="6" t="s">
        <v>13309</v>
      </c>
      <c r="N61" s="6" t="s">
        <v>13466</v>
      </c>
      <c r="O61" s="6" t="str" cm="1">
        <f t="array" ref="O61:P61">_xlfn.TEXTSPLIT(N61,"-")</f>
        <v>1988</v>
      </c>
      <c r="P61" s="6" t="str">
        <v>1990</v>
      </c>
      <c r="Q61" s="6">
        <v>715</v>
      </c>
      <c r="R61" s="6">
        <v>0</v>
      </c>
      <c r="S61" s="16">
        <f t="shared" si="1"/>
        <v>0</v>
      </c>
      <c r="T61" s="16">
        <f t="shared" si="2"/>
        <v>0</v>
      </c>
    </row>
    <row r="62" spans="2:20" x14ac:dyDescent="0.6">
      <c r="B62" s="6"/>
      <c r="C62" s="6"/>
      <c r="D62" s="6" t="s">
        <v>13813</v>
      </c>
      <c r="E62" s="6" t="s">
        <v>13816</v>
      </c>
      <c r="F62" s="20" t="s">
        <v>13897</v>
      </c>
      <c r="G62" s="6" t="str">
        <f t="shared" si="0"/>
        <v>43-54</v>
      </c>
      <c r="H62" s="6" t="str" cm="1">
        <f t="array" ref="H62:I62">_xlfn.TEXTSPLIT(G62,"-")</f>
        <v>43</v>
      </c>
      <c r="I62" s="6" t="str">
        <v>54</v>
      </c>
      <c r="J62" s="6" t="s">
        <v>13898</v>
      </c>
      <c r="K62" s="6" t="s">
        <v>13465</v>
      </c>
      <c r="L62" s="6" t="s">
        <v>13464</v>
      </c>
      <c r="M62" s="6" t="s">
        <v>13309</v>
      </c>
      <c r="N62" s="6" t="s">
        <v>13466</v>
      </c>
      <c r="O62" s="6" t="str" cm="1">
        <f t="array" ref="O62:P62">_xlfn.TEXTSPLIT(N62,"-")</f>
        <v>1988</v>
      </c>
      <c r="P62" s="6" t="str">
        <v>1990</v>
      </c>
      <c r="Q62" s="6">
        <v>789</v>
      </c>
      <c r="R62" s="6">
        <v>1</v>
      </c>
      <c r="S62" s="16">
        <f t="shared" si="1"/>
        <v>1.2674271229404308E-3</v>
      </c>
      <c r="T62" s="16">
        <f t="shared" si="2"/>
        <v>1.2666236825281906E-3</v>
      </c>
    </row>
    <row r="63" spans="2:20" x14ac:dyDescent="0.6">
      <c r="B63" s="6"/>
      <c r="C63" s="6"/>
      <c r="D63" s="6" t="s">
        <v>13813</v>
      </c>
      <c r="E63" s="6" t="s">
        <v>13815</v>
      </c>
      <c r="F63" s="20" t="s">
        <v>13854</v>
      </c>
      <c r="G63" s="6" t="str">
        <f t="shared" si="0"/>
        <v>55-64</v>
      </c>
      <c r="H63" s="6" t="str" cm="1">
        <f t="array" ref="H63:I63">_xlfn.TEXTSPLIT(G63,"-")</f>
        <v>55</v>
      </c>
      <c r="I63" s="6" t="str">
        <v>64</v>
      </c>
      <c r="J63" s="6" t="s">
        <v>13898</v>
      </c>
      <c r="K63" s="6" t="s">
        <v>13465</v>
      </c>
      <c r="L63" s="6" t="s">
        <v>13464</v>
      </c>
      <c r="M63" s="6" t="s">
        <v>13309</v>
      </c>
      <c r="N63" s="6" t="s">
        <v>13466</v>
      </c>
      <c r="O63" s="6" t="str" cm="1">
        <f t="array" ref="O63:P63">_xlfn.TEXTSPLIT(N63,"-")</f>
        <v>1988</v>
      </c>
      <c r="P63" s="6" t="str">
        <v>1990</v>
      </c>
      <c r="Q63" s="6">
        <v>1301</v>
      </c>
      <c r="R63" s="6">
        <v>8</v>
      </c>
      <c r="S63" s="16">
        <f t="shared" si="1"/>
        <v>6.1491160645657187E-3</v>
      </c>
      <c r="T63" s="16">
        <f t="shared" si="2"/>
        <v>2.1673463118531905E-3</v>
      </c>
    </row>
    <row r="64" spans="2:20" x14ac:dyDescent="0.6">
      <c r="B64" s="6"/>
      <c r="C64" s="6"/>
      <c r="D64" s="6" t="s">
        <v>13813</v>
      </c>
      <c r="E64" s="6" t="s">
        <v>13814</v>
      </c>
      <c r="F64" s="20" t="s">
        <v>13854</v>
      </c>
      <c r="G64" s="6" t="str">
        <f t="shared" si="0"/>
        <v>55-64</v>
      </c>
      <c r="H64" s="6" t="str" cm="1">
        <f t="array" ref="H64:I64">_xlfn.TEXTSPLIT(G64,"-")</f>
        <v>55</v>
      </c>
      <c r="I64" s="6" t="str">
        <v>64</v>
      </c>
      <c r="J64" s="6" t="s">
        <v>13898</v>
      </c>
      <c r="K64" s="6" t="s">
        <v>13465</v>
      </c>
      <c r="L64" s="6" t="s">
        <v>13464</v>
      </c>
      <c r="M64" s="6" t="s">
        <v>13309</v>
      </c>
      <c r="N64" s="6" t="s">
        <v>13466</v>
      </c>
      <c r="O64" s="6" t="str" cm="1">
        <f t="array" ref="O64:P64">_xlfn.TEXTSPLIT(N64,"-")</f>
        <v>1988</v>
      </c>
      <c r="P64" s="6" t="str">
        <v>1990</v>
      </c>
      <c r="Q64" s="6">
        <v>614</v>
      </c>
      <c r="R64" s="6">
        <v>3</v>
      </c>
      <c r="S64" s="16">
        <f t="shared" si="1"/>
        <v>4.8859934853420191E-3</v>
      </c>
      <c r="T64" s="16">
        <f t="shared" si="2"/>
        <v>2.8140296934539293E-3</v>
      </c>
    </row>
    <row r="65" spans="1:20" x14ac:dyDescent="0.6">
      <c r="B65" s="6"/>
      <c r="C65" s="6"/>
      <c r="D65" s="6" t="s">
        <v>13813</v>
      </c>
      <c r="E65" s="6" t="s">
        <v>13816</v>
      </c>
      <c r="F65" s="20" t="s">
        <v>13854</v>
      </c>
      <c r="G65" s="6" t="str">
        <f t="shared" si="0"/>
        <v>55-64</v>
      </c>
      <c r="H65" s="6" t="str" cm="1">
        <f t="array" ref="H65:I65">_xlfn.TEXTSPLIT(G65,"-")</f>
        <v>55</v>
      </c>
      <c r="I65" s="6" t="str">
        <v>64</v>
      </c>
      <c r="J65" s="6" t="s">
        <v>13898</v>
      </c>
      <c r="K65" s="6" t="s">
        <v>13465</v>
      </c>
      <c r="L65" s="6" t="s">
        <v>13464</v>
      </c>
      <c r="M65" s="6" t="s">
        <v>13309</v>
      </c>
      <c r="N65" s="6" t="s">
        <v>13466</v>
      </c>
      <c r="O65" s="6" t="str" cm="1">
        <f t="array" ref="O65:P65">_xlfn.TEXTSPLIT(N65,"-")</f>
        <v>1988</v>
      </c>
      <c r="P65" s="6" t="str">
        <v>1990</v>
      </c>
      <c r="Q65" s="6">
        <v>687</v>
      </c>
      <c r="R65" s="6">
        <v>5</v>
      </c>
      <c r="S65" s="16">
        <f t="shared" si="1"/>
        <v>7.2780203784570596E-3</v>
      </c>
      <c r="T65" s="16">
        <f t="shared" si="2"/>
        <v>3.2429636736164137E-3</v>
      </c>
    </row>
    <row r="66" spans="1:20" x14ac:dyDescent="0.6">
      <c r="B66" s="6"/>
      <c r="C66" s="6"/>
      <c r="D66" s="6" t="s">
        <v>13813</v>
      </c>
      <c r="E66" s="6" t="s">
        <v>13815</v>
      </c>
      <c r="F66" s="20" t="s">
        <v>13855</v>
      </c>
      <c r="G66" s="6" t="str">
        <f t="shared" si="0"/>
        <v>65-74</v>
      </c>
      <c r="H66" s="6" t="str" cm="1">
        <f t="array" ref="H66:I66">_xlfn.TEXTSPLIT(G66,"-")</f>
        <v>65</v>
      </c>
      <c r="I66" s="6" t="str">
        <v>74</v>
      </c>
      <c r="J66" s="6" t="s">
        <v>13898</v>
      </c>
      <c r="K66" s="6" t="s">
        <v>13465</v>
      </c>
      <c r="L66" s="6" t="s">
        <v>13464</v>
      </c>
      <c r="M66" s="6" t="s">
        <v>13309</v>
      </c>
      <c r="N66" s="6" t="s">
        <v>13466</v>
      </c>
      <c r="O66" s="6" t="str" cm="1">
        <f t="array" ref="O66:P66">_xlfn.TEXTSPLIT(N66,"-")</f>
        <v>1988</v>
      </c>
      <c r="P66" s="6" t="str">
        <v>1990</v>
      </c>
      <c r="Q66" s="6">
        <v>1249</v>
      </c>
      <c r="R66" s="6">
        <v>17</v>
      </c>
      <c r="S66" s="16">
        <f t="shared" si="1"/>
        <v>1.3610888710968775E-2</v>
      </c>
      <c r="T66" s="16">
        <f t="shared" si="2"/>
        <v>3.2785828066024072E-3</v>
      </c>
    </row>
    <row r="67" spans="1:20" x14ac:dyDescent="0.6">
      <c r="B67" s="6"/>
      <c r="C67" s="6"/>
      <c r="D67" s="6" t="s">
        <v>13813</v>
      </c>
      <c r="E67" s="6" t="s">
        <v>13814</v>
      </c>
      <c r="F67" s="20" t="s">
        <v>13855</v>
      </c>
      <c r="G67" s="6" t="str">
        <f t="shared" si="0"/>
        <v>65-74</v>
      </c>
      <c r="H67" s="6" t="str" cm="1">
        <f t="array" ref="H67:I67">_xlfn.TEXTSPLIT(G67,"-")</f>
        <v>65</v>
      </c>
      <c r="I67" s="6" t="str">
        <v>74</v>
      </c>
      <c r="J67" s="6" t="s">
        <v>13898</v>
      </c>
      <c r="K67" s="6" t="s">
        <v>13465</v>
      </c>
      <c r="L67" s="6" t="s">
        <v>13464</v>
      </c>
      <c r="M67" s="6" t="s">
        <v>13309</v>
      </c>
      <c r="N67" s="6" t="s">
        <v>13466</v>
      </c>
      <c r="O67" s="6" t="str" cm="1">
        <f t="array" ref="O67:P67">_xlfn.TEXTSPLIT(N67,"-")</f>
        <v>1988</v>
      </c>
      <c r="P67" s="6" t="str">
        <v>1990</v>
      </c>
      <c r="Q67" s="6">
        <v>527</v>
      </c>
      <c r="R67" s="6">
        <v>8</v>
      </c>
      <c r="S67" s="16">
        <f t="shared" si="1"/>
        <v>1.5180265654648957E-2</v>
      </c>
      <c r="T67" s="16">
        <f t="shared" si="2"/>
        <v>5.3261421059734434E-3</v>
      </c>
    </row>
    <row r="68" spans="1:20" x14ac:dyDescent="0.6">
      <c r="B68" s="6"/>
      <c r="C68" s="6"/>
      <c r="D68" s="6" t="s">
        <v>13813</v>
      </c>
      <c r="E68" s="6" t="s">
        <v>13816</v>
      </c>
      <c r="F68" s="20" t="s">
        <v>13855</v>
      </c>
      <c r="G68" s="6" t="str">
        <f t="shared" si="0"/>
        <v>65-74</v>
      </c>
      <c r="H68" s="6" t="str" cm="1">
        <f t="array" ref="H68:I68">_xlfn.TEXTSPLIT(G68,"-")</f>
        <v>65</v>
      </c>
      <c r="I68" s="6" t="str">
        <v>74</v>
      </c>
      <c r="J68" s="6" t="s">
        <v>13898</v>
      </c>
      <c r="K68" s="6" t="s">
        <v>13465</v>
      </c>
      <c r="L68" s="6" t="s">
        <v>13464</v>
      </c>
      <c r="M68" s="6" t="s">
        <v>13309</v>
      </c>
      <c r="N68" s="6" t="s">
        <v>13466</v>
      </c>
      <c r="O68" s="6" t="str" cm="1">
        <f t="array" ref="O68:P68">_xlfn.TEXTSPLIT(N68,"-")</f>
        <v>1988</v>
      </c>
      <c r="P68" s="6" t="str">
        <v>1990</v>
      </c>
      <c r="Q68" s="6">
        <v>722</v>
      </c>
      <c r="R68" s="6">
        <v>8</v>
      </c>
      <c r="S68" s="16">
        <f t="shared" si="1"/>
        <v>1.1080332409972299E-2</v>
      </c>
      <c r="T68" s="16">
        <f t="shared" si="2"/>
        <v>3.8957250957537214E-3</v>
      </c>
    </row>
    <row r="69" spans="1:20" x14ac:dyDescent="0.6">
      <c r="B69" s="6"/>
      <c r="C69" s="6"/>
      <c r="D69" s="6" t="s">
        <v>13813</v>
      </c>
      <c r="E69" s="6" t="s">
        <v>13815</v>
      </c>
      <c r="F69" s="20" t="s">
        <v>13845</v>
      </c>
      <c r="G69" s="6" t="str">
        <f t="shared" si="0"/>
        <v>75-95</v>
      </c>
      <c r="H69" s="6" t="str" cm="1">
        <f t="array" ref="H69:I69">_xlfn.TEXTSPLIT(G69,"-")</f>
        <v>75</v>
      </c>
      <c r="I69" s="6" t="str">
        <v>95</v>
      </c>
      <c r="J69" s="6" t="s">
        <v>13898</v>
      </c>
      <c r="K69" s="6" t="s">
        <v>13465</v>
      </c>
      <c r="L69" s="6" t="s">
        <v>13464</v>
      </c>
      <c r="M69" s="6" t="s">
        <v>13309</v>
      </c>
      <c r="N69" s="6" t="s">
        <v>13466</v>
      </c>
      <c r="O69" s="6" t="str" cm="1">
        <f t="array" ref="O69:P69">_xlfn.TEXTSPLIT(N69,"-")</f>
        <v>1988</v>
      </c>
      <c r="P69" s="6" t="str">
        <v>1990</v>
      </c>
      <c r="Q69" s="6">
        <v>717</v>
      </c>
      <c r="R69" s="6">
        <v>51</v>
      </c>
      <c r="S69" s="16">
        <f t="shared" si="1"/>
        <v>7.1129707112970716E-2</v>
      </c>
      <c r="T69" s="16">
        <f t="shared" si="2"/>
        <v>9.5993863035328617E-3</v>
      </c>
    </row>
    <row r="70" spans="1:20" x14ac:dyDescent="0.6">
      <c r="B70" s="6"/>
      <c r="C70" s="6"/>
      <c r="D70" s="6" t="s">
        <v>13813</v>
      </c>
      <c r="E70" s="6" t="s">
        <v>13814</v>
      </c>
      <c r="F70" s="20" t="s">
        <v>13845</v>
      </c>
      <c r="G70" s="6" t="str">
        <f t="shared" si="0"/>
        <v>75-95</v>
      </c>
      <c r="H70" s="6" t="str" cm="1">
        <f t="array" ref="H70:I70">_xlfn.TEXTSPLIT(G70,"-")</f>
        <v>75</v>
      </c>
      <c r="I70" s="6" t="str">
        <v>95</v>
      </c>
      <c r="J70" s="6" t="s">
        <v>13898</v>
      </c>
      <c r="K70" s="6" t="s">
        <v>13465</v>
      </c>
      <c r="L70" s="6" t="s">
        <v>13464</v>
      </c>
      <c r="M70" s="6" t="s">
        <v>13309</v>
      </c>
      <c r="N70" s="6" t="s">
        <v>13466</v>
      </c>
      <c r="O70" s="6" t="str" cm="1">
        <f t="array" ref="O70:P70">_xlfn.TEXTSPLIT(N70,"-")</f>
        <v>1988</v>
      </c>
      <c r="P70" s="6" t="str">
        <v>1990</v>
      </c>
      <c r="Q70" s="6">
        <v>266</v>
      </c>
      <c r="R70" s="6">
        <v>15</v>
      </c>
      <c r="S70" s="16">
        <f t="shared" si="1"/>
        <v>5.6390977443609019E-2</v>
      </c>
      <c r="T70" s="16">
        <f t="shared" si="2"/>
        <v>1.4143602276754685E-2</v>
      </c>
    </row>
    <row r="71" spans="1:20" x14ac:dyDescent="0.6">
      <c r="B71" s="6"/>
      <c r="C71" s="6"/>
      <c r="D71" s="6" t="s">
        <v>13813</v>
      </c>
      <c r="E71" s="6" t="s">
        <v>13816</v>
      </c>
      <c r="F71" s="20" t="s">
        <v>13845</v>
      </c>
      <c r="G71" s="6" t="str">
        <f t="shared" si="0"/>
        <v>75-95</v>
      </c>
      <c r="H71" s="6" t="str" cm="1">
        <f t="array" ref="H71:I71">_xlfn.TEXTSPLIT(G71,"-")</f>
        <v>75</v>
      </c>
      <c r="I71" s="6" t="str">
        <v>95</v>
      </c>
      <c r="J71" s="6" t="s">
        <v>13898</v>
      </c>
      <c r="K71" s="6" t="s">
        <v>13465</v>
      </c>
      <c r="L71" s="6" t="s">
        <v>13464</v>
      </c>
      <c r="M71" s="6" t="s">
        <v>13309</v>
      </c>
      <c r="N71" s="6" t="s">
        <v>13466</v>
      </c>
      <c r="O71" s="6" t="str" cm="1">
        <f t="array" ref="O71:P71">_xlfn.TEXTSPLIT(N71,"-")</f>
        <v>1988</v>
      </c>
      <c r="P71" s="6" t="str">
        <v>1990</v>
      </c>
      <c r="Q71" s="6">
        <v>451</v>
      </c>
      <c r="R71" s="6">
        <v>35</v>
      </c>
      <c r="S71" s="16">
        <f t="shared" si="1"/>
        <v>7.7605321507760533E-2</v>
      </c>
      <c r="T71" s="16">
        <f t="shared" si="2"/>
        <v>1.2598413969569434E-2</v>
      </c>
    </row>
    <row r="72" spans="1:20" x14ac:dyDescent="0.6">
      <c r="A72" s="6">
        <v>8311777</v>
      </c>
      <c r="B72" s="21" t="s">
        <v>13479</v>
      </c>
      <c r="C72" s="6" t="s">
        <v>13812</v>
      </c>
      <c r="D72" s="6" t="s">
        <v>13300</v>
      </c>
      <c r="E72" s="6" t="s">
        <v>13815</v>
      </c>
      <c r="F72" s="20" t="s">
        <v>13471</v>
      </c>
      <c r="G72" s="6" t="str">
        <f t="shared" ref="G72:G125" si="6">IF(RIGHT(F72,1)="+",LEFT(F72,LEN(F72)-1)&amp;"-95",F72)</f>
        <v>40-95</v>
      </c>
      <c r="H72" s="6" t="str" cm="1">
        <f t="array" ref="H72:I72">_xlfn.TEXTSPLIT(G72,"-")</f>
        <v>40</v>
      </c>
      <c r="I72" s="6" t="str">
        <v>95</v>
      </c>
      <c r="J72" s="6" t="s">
        <v>13898</v>
      </c>
      <c r="K72" s="6" t="s">
        <v>13465</v>
      </c>
      <c r="L72" s="6" t="s">
        <v>13973</v>
      </c>
      <c r="M72" s="6" t="s">
        <v>13313</v>
      </c>
      <c r="N72" s="6" t="s">
        <v>13466</v>
      </c>
      <c r="O72" s="6" t="str" cm="1">
        <f t="array" ref="O72:P72">_xlfn.TEXTSPLIT(N72,"-")</f>
        <v>1988</v>
      </c>
      <c r="P72" s="6" t="str">
        <v>1990</v>
      </c>
      <c r="Q72" s="6">
        <f t="shared" ref="Q72:R74" si="7">SUM(Q75,Q78,Q81,Q84,Q87)</f>
        <v>800</v>
      </c>
      <c r="R72" s="6">
        <f t="shared" si="7"/>
        <v>227</v>
      </c>
      <c r="S72" s="16">
        <f t="shared" ref="S72:S125" si="8">R72/Q72</f>
        <v>0.28375</v>
      </c>
      <c r="T72" s="16">
        <f t="shared" ref="T72:T125" si="9">SQRT(S72*(1-S72)/Q72)</f>
        <v>1.5938786712764559E-2</v>
      </c>
    </row>
    <row r="73" spans="1:20" x14ac:dyDescent="0.6">
      <c r="B73" s="6"/>
      <c r="C73" s="6"/>
      <c r="D73" s="6" t="s">
        <v>13300</v>
      </c>
      <c r="E73" s="6" t="s">
        <v>13814</v>
      </c>
      <c r="F73" s="20" t="s">
        <v>13471</v>
      </c>
      <c r="G73" s="6" t="str">
        <f t="shared" si="6"/>
        <v>40-95</v>
      </c>
      <c r="H73" s="6" t="str" cm="1">
        <f t="array" ref="H73:I73">_xlfn.TEXTSPLIT(G73,"-")</f>
        <v>40</v>
      </c>
      <c r="I73" s="6" t="str">
        <v>95</v>
      </c>
      <c r="J73" s="6" t="s">
        <v>13898</v>
      </c>
      <c r="K73" s="6" t="s">
        <v>13465</v>
      </c>
      <c r="L73" s="6" t="s">
        <v>13973</v>
      </c>
      <c r="M73" s="6" t="s">
        <v>13313</v>
      </c>
      <c r="N73" s="6" t="s">
        <v>13466</v>
      </c>
      <c r="O73" s="6" t="str" cm="1">
        <f t="array" ref="O73:P73">_xlfn.TEXTSPLIT(N73,"-")</f>
        <v>1988</v>
      </c>
      <c r="P73" s="6" t="str">
        <v>1990</v>
      </c>
      <c r="Q73" s="6">
        <f t="shared" si="7"/>
        <v>516</v>
      </c>
      <c r="R73" s="6">
        <f t="shared" si="7"/>
        <v>153</v>
      </c>
      <c r="S73" s="16">
        <f t="shared" si="8"/>
        <v>0.29651162790697677</v>
      </c>
      <c r="T73" s="16">
        <f t="shared" si="9"/>
        <v>2.0105944318625408E-2</v>
      </c>
    </row>
    <row r="74" spans="1:20" x14ac:dyDescent="0.6">
      <c r="B74" s="6"/>
      <c r="C74" s="6"/>
      <c r="D74" s="6" t="s">
        <v>13300</v>
      </c>
      <c r="E74" s="6" t="s">
        <v>13816</v>
      </c>
      <c r="F74" s="20" t="s">
        <v>13471</v>
      </c>
      <c r="G74" s="6" t="str">
        <f t="shared" si="6"/>
        <v>40-95</v>
      </c>
      <c r="H74" s="6" t="str" cm="1">
        <f t="array" ref="H74:I74">_xlfn.TEXTSPLIT(G74,"-")</f>
        <v>40</v>
      </c>
      <c r="I74" s="6" t="str">
        <v>95</v>
      </c>
      <c r="J74" s="6" t="s">
        <v>13898</v>
      </c>
      <c r="K74" s="6" t="s">
        <v>13465</v>
      </c>
      <c r="L74" s="6" t="s">
        <v>13973</v>
      </c>
      <c r="M74" s="6" t="s">
        <v>13313</v>
      </c>
      <c r="N74" s="6" t="s">
        <v>13466</v>
      </c>
      <c r="O74" s="6" t="str" cm="1">
        <f t="array" ref="O74:P74">_xlfn.TEXTSPLIT(N74,"-")</f>
        <v>1988</v>
      </c>
      <c r="P74" s="6" t="str">
        <v>1990</v>
      </c>
      <c r="Q74" s="6">
        <f t="shared" si="7"/>
        <v>284</v>
      </c>
      <c r="R74" s="6">
        <f t="shared" si="7"/>
        <v>74</v>
      </c>
      <c r="S74" s="16">
        <f t="shared" si="8"/>
        <v>0.26056338028169013</v>
      </c>
      <c r="T74" s="16">
        <f t="shared" si="9"/>
        <v>2.6046417472687336E-2</v>
      </c>
    </row>
    <row r="75" spans="1:20" x14ac:dyDescent="0.6">
      <c r="B75" s="6"/>
      <c r="C75" s="6"/>
      <c r="D75" s="6" t="s">
        <v>13300</v>
      </c>
      <c r="E75" s="6" t="s">
        <v>13815</v>
      </c>
      <c r="F75" s="20" t="s">
        <v>13817</v>
      </c>
      <c r="G75" s="6" t="str">
        <f t="shared" si="6"/>
        <v>40-49</v>
      </c>
      <c r="H75" s="6" t="str" cm="1">
        <f t="array" ref="H75:I75">_xlfn.TEXTSPLIT(G75,"-")</f>
        <v>40</v>
      </c>
      <c r="I75" s="6" t="str">
        <v>49</v>
      </c>
      <c r="J75" s="6" t="s">
        <v>13898</v>
      </c>
      <c r="K75" s="6" t="s">
        <v>13465</v>
      </c>
      <c r="L75" s="6" t="s">
        <v>13973</v>
      </c>
      <c r="M75" s="6" t="s">
        <v>13313</v>
      </c>
      <c r="N75" s="6" t="s">
        <v>13466</v>
      </c>
      <c r="O75" s="6" t="str" cm="1">
        <f t="array" ref="O75:P75">_xlfn.TEXTSPLIT(N75,"-")</f>
        <v>1988</v>
      </c>
      <c r="P75" s="6" t="str">
        <v>1990</v>
      </c>
      <c r="Q75" s="6">
        <v>119</v>
      </c>
      <c r="R75" s="6">
        <v>15</v>
      </c>
      <c r="S75" s="16">
        <f t="shared" si="8"/>
        <v>0.12605042016806722</v>
      </c>
      <c r="T75" s="16">
        <f t="shared" si="9"/>
        <v>3.0425789556125266E-2</v>
      </c>
    </row>
    <row r="76" spans="1:20" x14ac:dyDescent="0.6">
      <c r="B76" s="6"/>
      <c r="C76" s="6"/>
      <c r="D76" s="6" t="s">
        <v>13300</v>
      </c>
      <c r="E76" s="6" t="s">
        <v>13814</v>
      </c>
      <c r="F76" s="20" t="s">
        <v>13817</v>
      </c>
      <c r="G76" s="6" t="str">
        <f t="shared" si="6"/>
        <v>40-49</v>
      </c>
      <c r="H76" s="6" t="str" cm="1">
        <f t="array" ref="H76:I76">_xlfn.TEXTSPLIT(G76,"-")</f>
        <v>40</v>
      </c>
      <c r="I76" s="6" t="str">
        <v>49</v>
      </c>
      <c r="J76" s="6" t="s">
        <v>13898</v>
      </c>
      <c r="K76" s="6" t="s">
        <v>13465</v>
      </c>
      <c r="L76" s="6" t="s">
        <v>13973</v>
      </c>
      <c r="M76" s="6" t="s">
        <v>13313</v>
      </c>
      <c r="N76" s="6" t="s">
        <v>13466</v>
      </c>
      <c r="O76" s="6" t="str" cm="1">
        <f t="array" ref="O76:P76">_xlfn.TEXTSPLIT(N76,"-")</f>
        <v>1988</v>
      </c>
      <c r="P76" s="6" t="str">
        <v>1990</v>
      </c>
      <c r="Q76" s="6">
        <v>78</v>
      </c>
      <c r="R76" s="6">
        <v>11</v>
      </c>
      <c r="S76" s="16">
        <f t="shared" si="8"/>
        <v>0.14102564102564102</v>
      </c>
      <c r="T76" s="16">
        <f t="shared" si="9"/>
        <v>3.9408675603311343E-2</v>
      </c>
    </row>
    <row r="77" spans="1:20" x14ac:dyDescent="0.6">
      <c r="B77" s="6"/>
      <c r="C77" s="6"/>
      <c r="D77" s="6" t="s">
        <v>13300</v>
      </c>
      <c r="E77" s="6" t="s">
        <v>13816</v>
      </c>
      <c r="F77" s="20" t="s">
        <v>13817</v>
      </c>
      <c r="G77" s="6" t="str">
        <f t="shared" si="6"/>
        <v>40-49</v>
      </c>
      <c r="H77" s="6" t="str" cm="1">
        <f t="array" ref="H77:I77">_xlfn.TEXTSPLIT(G77,"-")</f>
        <v>40</v>
      </c>
      <c r="I77" s="6" t="str">
        <v>49</v>
      </c>
      <c r="J77" s="6" t="s">
        <v>13898</v>
      </c>
      <c r="K77" s="6" t="s">
        <v>13465</v>
      </c>
      <c r="L77" s="6" t="s">
        <v>13973</v>
      </c>
      <c r="M77" s="6" t="s">
        <v>13313</v>
      </c>
      <c r="N77" s="6" t="s">
        <v>13466</v>
      </c>
      <c r="O77" s="6" t="str" cm="1">
        <f t="array" ref="O77:P77">_xlfn.TEXTSPLIT(N77,"-")</f>
        <v>1988</v>
      </c>
      <c r="P77" s="6" t="str">
        <v>1990</v>
      </c>
      <c r="Q77" s="6">
        <v>41</v>
      </c>
      <c r="R77" s="6">
        <v>4</v>
      </c>
      <c r="S77" s="16">
        <f t="shared" si="8"/>
        <v>9.7560975609756101E-2</v>
      </c>
      <c r="T77" s="16">
        <f t="shared" si="9"/>
        <v>4.6339897903986786E-2</v>
      </c>
    </row>
    <row r="78" spans="1:20" x14ac:dyDescent="0.6">
      <c r="B78" s="6"/>
      <c r="C78" s="6"/>
      <c r="D78" s="6" t="s">
        <v>13300</v>
      </c>
      <c r="E78" s="6" t="s">
        <v>13815</v>
      </c>
      <c r="F78" s="20" t="s">
        <v>13818</v>
      </c>
      <c r="G78" s="6" t="str">
        <f t="shared" si="6"/>
        <v>50-59</v>
      </c>
      <c r="H78" s="6" t="str" cm="1">
        <f t="array" ref="H78:I78">_xlfn.TEXTSPLIT(G78,"-")</f>
        <v>50</v>
      </c>
      <c r="I78" s="6" t="str">
        <v>59</v>
      </c>
      <c r="J78" s="6" t="s">
        <v>13898</v>
      </c>
      <c r="K78" s="6" t="s">
        <v>13465</v>
      </c>
      <c r="L78" s="6" t="s">
        <v>13973</v>
      </c>
      <c r="M78" s="6" t="s">
        <v>13313</v>
      </c>
      <c r="N78" s="6" t="s">
        <v>13466</v>
      </c>
      <c r="O78" s="6" t="str" cm="1">
        <f t="array" ref="O78:P78">_xlfn.TEXTSPLIT(N78,"-")</f>
        <v>1988</v>
      </c>
      <c r="P78" s="6" t="str">
        <v>1990</v>
      </c>
      <c r="Q78" s="6">
        <v>128</v>
      </c>
      <c r="R78" s="6">
        <v>14</v>
      </c>
      <c r="S78" s="16">
        <f t="shared" si="8"/>
        <v>0.109375</v>
      </c>
      <c r="T78" s="16">
        <f t="shared" si="9"/>
        <v>2.7586810335596748E-2</v>
      </c>
    </row>
    <row r="79" spans="1:20" x14ac:dyDescent="0.6">
      <c r="B79" s="6"/>
      <c r="C79" s="6"/>
      <c r="D79" s="6" t="s">
        <v>13300</v>
      </c>
      <c r="E79" s="6" t="s">
        <v>13814</v>
      </c>
      <c r="F79" s="20" t="s">
        <v>13818</v>
      </c>
      <c r="G79" s="6" t="str">
        <f t="shared" si="6"/>
        <v>50-59</v>
      </c>
      <c r="H79" s="6" t="str" cm="1">
        <f t="array" ref="H79:I79">_xlfn.TEXTSPLIT(G79,"-")</f>
        <v>50</v>
      </c>
      <c r="I79" s="6" t="str">
        <v>59</v>
      </c>
      <c r="J79" s="6" t="s">
        <v>13898</v>
      </c>
      <c r="K79" s="6" t="s">
        <v>13465</v>
      </c>
      <c r="L79" s="6" t="s">
        <v>13973</v>
      </c>
      <c r="M79" s="6" t="s">
        <v>13313</v>
      </c>
      <c r="N79" s="6" t="s">
        <v>13466</v>
      </c>
      <c r="O79" s="6" t="str" cm="1">
        <f t="array" ref="O79:P79">_xlfn.TEXTSPLIT(N79,"-")</f>
        <v>1988</v>
      </c>
      <c r="P79" s="6" t="str">
        <v>1990</v>
      </c>
      <c r="Q79" s="6">
        <v>85</v>
      </c>
      <c r="R79" s="6">
        <v>9</v>
      </c>
      <c r="S79" s="16">
        <f t="shared" si="8"/>
        <v>0.10588235294117647</v>
      </c>
      <c r="T79" s="16">
        <f t="shared" si="9"/>
        <v>3.3373339179089467E-2</v>
      </c>
    </row>
    <row r="80" spans="1:20" x14ac:dyDescent="0.6">
      <c r="B80" s="6"/>
      <c r="C80" s="6"/>
      <c r="D80" s="6" t="s">
        <v>13300</v>
      </c>
      <c r="E80" s="6" t="s">
        <v>13816</v>
      </c>
      <c r="F80" s="20" t="s">
        <v>13818</v>
      </c>
      <c r="G80" s="6" t="str">
        <f t="shared" si="6"/>
        <v>50-59</v>
      </c>
      <c r="H80" s="6" t="str" cm="1">
        <f t="array" ref="H80:I80">_xlfn.TEXTSPLIT(G80,"-")</f>
        <v>50</v>
      </c>
      <c r="I80" s="6" t="str">
        <v>59</v>
      </c>
      <c r="J80" s="6" t="s">
        <v>13898</v>
      </c>
      <c r="K80" s="6" t="s">
        <v>13465</v>
      </c>
      <c r="L80" s="6" t="s">
        <v>13973</v>
      </c>
      <c r="M80" s="6" t="s">
        <v>13313</v>
      </c>
      <c r="N80" s="6" t="s">
        <v>13466</v>
      </c>
      <c r="O80" s="6" t="str" cm="1">
        <f t="array" ref="O80:P80">_xlfn.TEXTSPLIT(N80,"-")</f>
        <v>1988</v>
      </c>
      <c r="P80" s="6" t="str">
        <v>1990</v>
      </c>
      <c r="Q80" s="6">
        <v>43</v>
      </c>
      <c r="R80" s="6">
        <v>5</v>
      </c>
      <c r="S80" s="16">
        <f t="shared" si="8"/>
        <v>0.11627906976744186</v>
      </c>
      <c r="T80" s="16">
        <f t="shared" si="9"/>
        <v>4.8884830885783312E-2</v>
      </c>
    </row>
    <row r="81" spans="2:20" x14ac:dyDescent="0.6">
      <c r="B81" s="6"/>
      <c r="C81" s="6"/>
      <c r="D81" s="6" t="s">
        <v>13300</v>
      </c>
      <c r="E81" s="6" t="s">
        <v>13815</v>
      </c>
      <c r="F81" s="20" t="s">
        <v>13819</v>
      </c>
      <c r="G81" s="6" t="str">
        <f t="shared" si="6"/>
        <v>60-69</v>
      </c>
      <c r="H81" s="6" t="str" cm="1">
        <f t="array" ref="H81:I81">_xlfn.TEXTSPLIT(G81,"-")</f>
        <v>60</v>
      </c>
      <c r="I81" s="6" t="str">
        <v>69</v>
      </c>
      <c r="J81" s="6" t="s">
        <v>13898</v>
      </c>
      <c r="K81" s="6" t="s">
        <v>13465</v>
      </c>
      <c r="L81" s="6" t="s">
        <v>13973</v>
      </c>
      <c r="M81" s="6" t="s">
        <v>13313</v>
      </c>
      <c r="N81" s="6" t="s">
        <v>13466</v>
      </c>
      <c r="O81" s="6" t="str" cm="1">
        <f t="array" ref="O81:P81">_xlfn.TEXTSPLIT(N81,"-")</f>
        <v>1988</v>
      </c>
      <c r="P81" s="6" t="str">
        <v>1990</v>
      </c>
      <c r="Q81" s="6">
        <v>206</v>
      </c>
      <c r="R81" s="6">
        <v>50</v>
      </c>
      <c r="S81" s="16">
        <f t="shared" si="8"/>
        <v>0.24271844660194175</v>
      </c>
      <c r="T81" s="16">
        <f t="shared" si="9"/>
        <v>2.9870773640288104E-2</v>
      </c>
    </row>
    <row r="82" spans="2:20" x14ac:dyDescent="0.6">
      <c r="B82" s="6"/>
      <c r="C82" s="6"/>
      <c r="D82" s="6" t="s">
        <v>13300</v>
      </c>
      <c r="E82" s="6" t="s">
        <v>13814</v>
      </c>
      <c r="F82" s="20" t="s">
        <v>13819</v>
      </c>
      <c r="G82" s="6" t="str">
        <f t="shared" si="6"/>
        <v>60-69</v>
      </c>
      <c r="H82" s="6" t="str" cm="1">
        <f t="array" ref="H82:I82">_xlfn.TEXTSPLIT(G82,"-")</f>
        <v>60</v>
      </c>
      <c r="I82" s="6" t="str">
        <v>69</v>
      </c>
      <c r="J82" s="6" t="s">
        <v>13898</v>
      </c>
      <c r="K82" s="6" t="s">
        <v>13465</v>
      </c>
      <c r="L82" s="6" t="s">
        <v>13973</v>
      </c>
      <c r="M82" s="6" t="s">
        <v>13313</v>
      </c>
      <c r="N82" s="6" t="s">
        <v>13466</v>
      </c>
      <c r="O82" s="6" t="str" cm="1">
        <f t="array" ref="O82:P82">_xlfn.TEXTSPLIT(N82,"-")</f>
        <v>1988</v>
      </c>
      <c r="P82" s="6" t="str">
        <v>1990</v>
      </c>
      <c r="Q82" s="6">
        <v>148</v>
      </c>
      <c r="R82" s="6">
        <v>42</v>
      </c>
      <c r="S82" s="16">
        <f t="shared" si="8"/>
        <v>0.28378378378378377</v>
      </c>
      <c r="T82" s="16">
        <f t="shared" si="9"/>
        <v>3.7058258357175647E-2</v>
      </c>
    </row>
    <row r="83" spans="2:20" x14ac:dyDescent="0.6">
      <c r="B83" s="6"/>
      <c r="C83" s="6"/>
      <c r="D83" s="6" t="s">
        <v>13300</v>
      </c>
      <c r="E83" s="6" t="s">
        <v>13816</v>
      </c>
      <c r="F83" s="20" t="s">
        <v>13819</v>
      </c>
      <c r="G83" s="6" t="str">
        <f t="shared" si="6"/>
        <v>60-69</v>
      </c>
      <c r="H83" s="6" t="str" cm="1">
        <f t="array" ref="H83:I83">_xlfn.TEXTSPLIT(G83,"-")</f>
        <v>60</v>
      </c>
      <c r="I83" s="6" t="str">
        <v>69</v>
      </c>
      <c r="J83" s="6" t="s">
        <v>13898</v>
      </c>
      <c r="K83" s="6" t="s">
        <v>13465</v>
      </c>
      <c r="L83" s="6" t="s">
        <v>13973</v>
      </c>
      <c r="M83" s="6" t="s">
        <v>13313</v>
      </c>
      <c r="N83" s="6" t="s">
        <v>13466</v>
      </c>
      <c r="O83" s="6" t="str" cm="1">
        <f t="array" ref="O83:P83">_xlfn.TEXTSPLIT(N83,"-")</f>
        <v>1988</v>
      </c>
      <c r="P83" s="6" t="str">
        <v>1990</v>
      </c>
      <c r="Q83" s="6">
        <v>58</v>
      </c>
      <c r="R83" s="6">
        <v>8</v>
      </c>
      <c r="S83" s="16">
        <f t="shared" si="8"/>
        <v>0.13793103448275862</v>
      </c>
      <c r="T83" s="16">
        <f t="shared" si="9"/>
        <v>4.5278080296456052E-2</v>
      </c>
    </row>
    <row r="84" spans="2:20" x14ac:dyDescent="0.6">
      <c r="B84" s="6"/>
      <c r="C84" s="6"/>
      <c r="D84" s="6" t="s">
        <v>13300</v>
      </c>
      <c r="E84" s="6" t="s">
        <v>13815</v>
      </c>
      <c r="F84" s="20" t="s">
        <v>13820</v>
      </c>
      <c r="G84" s="6" t="str">
        <f t="shared" si="6"/>
        <v>70-79</v>
      </c>
      <c r="H84" s="6" t="str" cm="1">
        <f t="array" ref="H84:I84">_xlfn.TEXTSPLIT(G84,"-")</f>
        <v>70</v>
      </c>
      <c r="I84" s="6" t="str">
        <v>79</v>
      </c>
      <c r="J84" s="6" t="s">
        <v>13898</v>
      </c>
      <c r="K84" s="6" t="s">
        <v>13465</v>
      </c>
      <c r="L84" s="6" t="s">
        <v>13973</v>
      </c>
      <c r="M84" s="6" t="s">
        <v>13313</v>
      </c>
      <c r="N84" s="6" t="s">
        <v>13466</v>
      </c>
      <c r="O84" s="6" t="str" cm="1">
        <f t="array" ref="O84:P84">_xlfn.TEXTSPLIT(N84,"-")</f>
        <v>1988</v>
      </c>
      <c r="P84" s="6" t="str">
        <v>1990</v>
      </c>
      <c r="Q84" s="6">
        <v>212</v>
      </c>
      <c r="R84" s="6">
        <v>73</v>
      </c>
      <c r="S84" s="16">
        <f t="shared" si="8"/>
        <v>0.34433962264150941</v>
      </c>
      <c r="T84" s="16">
        <f t="shared" si="9"/>
        <v>3.2633603970694008E-2</v>
      </c>
    </row>
    <row r="85" spans="2:20" x14ac:dyDescent="0.6">
      <c r="B85" s="6"/>
      <c r="C85" s="6"/>
      <c r="D85" s="6" t="s">
        <v>13300</v>
      </c>
      <c r="E85" s="6" t="s">
        <v>13814</v>
      </c>
      <c r="F85" s="20" t="s">
        <v>13820</v>
      </c>
      <c r="G85" s="6" t="str">
        <f t="shared" si="6"/>
        <v>70-79</v>
      </c>
      <c r="H85" s="6" t="str" cm="1">
        <f t="array" ref="H85:I85">_xlfn.TEXTSPLIT(G85,"-")</f>
        <v>70</v>
      </c>
      <c r="I85" s="6" t="str">
        <v>79</v>
      </c>
      <c r="J85" s="6" t="s">
        <v>13898</v>
      </c>
      <c r="K85" s="6" t="s">
        <v>13465</v>
      </c>
      <c r="L85" s="6" t="s">
        <v>13973</v>
      </c>
      <c r="M85" s="6" t="s">
        <v>13313</v>
      </c>
      <c r="N85" s="6" t="s">
        <v>13466</v>
      </c>
      <c r="O85" s="6" t="str" cm="1">
        <f t="array" ref="O85:P85">_xlfn.TEXTSPLIT(N85,"-")</f>
        <v>1988</v>
      </c>
      <c r="P85" s="6" t="str">
        <v>1990</v>
      </c>
      <c r="Q85" s="6">
        <v>117</v>
      </c>
      <c r="R85" s="6">
        <v>40</v>
      </c>
      <c r="S85" s="16">
        <f t="shared" si="8"/>
        <v>0.34188034188034189</v>
      </c>
      <c r="T85" s="16">
        <f t="shared" si="9"/>
        <v>4.3852722991999167E-2</v>
      </c>
    </row>
    <row r="86" spans="2:20" x14ac:dyDescent="0.6">
      <c r="B86" s="6"/>
      <c r="C86" s="6"/>
      <c r="D86" s="6" t="s">
        <v>13300</v>
      </c>
      <c r="E86" s="6" t="s">
        <v>13816</v>
      </c>
      <c r="F86" s="20" t="s">
        <v>13820</v>
      </c>
      <c r="G86" s="6" t="str">
        <f t="shared" si="6"/>
        <v>70-79</v>
      </c>
      <c r="H86" s="6" t="str" cm="1">
        <f t="array" ref="H86:I86">_xlfn.TEXTSPLIT(G86,"-")</f>
        <v>70</v>
      </c>
      <c r="I86" s="6" t="str">
        <v>79</v>
      </c>
      <c r="J86" s="6" t="s">
        <v>13898</v>
      </c>
      <c r="K86" s="6" t="s">
        <v>13465</v>
      </c>
      <c r="L86" s="6" t="s">
        <v>13973</v>
      </c>
      <c r="M86" s="6" t="s">
        <v>13313</v>
      </c>
      <c r="N86" s="6" t="s">
        <v>13466</v>
      </c>
      <c r="O86" s="6" t="str" cm="1">
        <f t="array" ref="O86:P86">_xlfn.TEXTSPLIT(N86,"-")</f>
        <v>1988</v>
      </c>
      <c r="P86" s="6" t="str">
        <v>1990</v>
      </c>
      <c r="Q86" s="6">
        <v>95</v>
      </c>
      <c r="R86" s="6">
        <v>33</v>
      </c>
      <c r="S86" s="16">
        <f t="shared" si="8"/>
        <v>0.3473684210526316</v>
      </c>
      <c r="T86" s="16">
        <f t="shared" si="9"/>
        <v>4.8850319301658965E-2</v>
      </c>
    </row>
    <row r="87" spans="2:20" x14ac:dyDescent="0.6">
      <c r="B87" s="6"/>
      <c r="C87" s="6"/>
      <c r="D87" s="6" t="s">
        <v>13300</v>
      </c>
      <c r="E87" s="6" t="s">
        <v>13815</v>
      </c>
      <c r="F87" s="20" t="s">
        <v>13821</v>
      </c>
      <c r="G87" s="6" t="str">
        <f t="shared" si="6"/>
        <v>80-95</v>
      </c>
      <c r="H87" s="6" t="str" cm="1">
        <f t="array" ref="H87:I87">_xlfn.TEXTSPLIT(G87,"-")</f>
        <v>80</v>
      </c>
      <c r="I87" s="6" t="str">
        <v>95</v>
      </c>
      <c r="J87" s="6" t="s">
        <v>13898</v>
      </c>
      <c r="K87" s="6" t="s">
        <v>13465</v>
      </c>
      <c r="L87" s="6" t="s">
        <v>13973</v>
      </c>
      <c r="M87" s="6" t="s">
        <v>13313</v>
      </c>
      <c r="N87" s="6" t="s">
        <v>13466</v>
      </c>
      <c r="O87" s="6" t="str" cm="1">
        <f t="array" ref="O87:P87">_xlfn.TEXTSPLIT(N87,"-")</f>
        <v>1988</v>
      </c>
      <c r="P87" s="6" t="str">
        <v>1990</v>
      </c>
      <c r="Q87" s="6">
        <v>135</v>
      </c>
      <c r="R87" s="6">
        <v>75</v>
      </c>
      <c r="S87" s="16">
        <f t="shared" si="8"/>
        <v>0.55555555555555558</v>
      </c>
      <c r="T87" s="16">
        <f t="shared" si="9"/>
        <v>4.2766686606638946E-2</v>
      </c>
    </row>
    <row r="88" spans="2:20" x14ac:dyDescent="0.6">
      <c r="B88" s="6"/>
      <c r="C88" s="6"/>
      <c r="D88" s="6" t="s">
        <v>13300</v>
      </c>
      <c r="E88" s="6" t="s">
        <v>13814</v>
      </c>
      <c r="F88" s="20" t="s">
        <v>13821</v>
      </c>
      <c r="G88" s="6" t="str">
        <f t="shared" si="6"/>
        <v>80-95</v>
      </c>
      <c r="H88" s="6" t="str" cm="1">
        <f t="array" ref="H88:I88">_xlfn.TEXTSPLIT(G88,"-")</f>
        <v>80</v>
      </c>
      <c r="I88" s="6" t="str">
        <v>95</v>
      </c>
      <c r="J88" s="6" t="s">
        <v>13898</v>
      </c>
      <c r="K88" s="6" t="s">
        <v>13465</v>
      </c>
      <c r="L88" s="6" t="s">
        <v>13973</v>
      </c>
      <c r="M88" s="6" t="s">
        <v>13313</v>
      </c>
      <c r="N88" s="6" t="s">
        <v>13466</v>
      </c>
      <c r="O88" s="6" t="str" cm="1">
        <f t="array" ref="O88:P88">_xlfn.TEXTSPLIT(N88,"-")</f>
        <v>1988</v>
      </c>
      <c r="P88" s="6" t="str">
        <v>1990</v>
      </c>
      <c r="Q88" s="6">
        <v>88</v>
      </c>
      <c r="R88" s="6">
        <v>51</v>
      </c>
      <c r="S88" s="16">
        <f t="shared" si="8"/>
        <v>0.57954545454545459</v>
      </c>
      <c r="T88" s="16">
        <f t="shared" si="9"/>
        <v>5.2621344686391826E-2</v>
      </c>
    </row>
    <row r="89" spans="2:20" x14ac:dyDescent="0.6">
      <c r="B89" s="6"/>
      <c r="C89" s="6"/>
      <c r="D89" s="6" t="s">
        <v>13300</v>
      </c>
      <c r="E89" s="6" t="s">
        <v>13816</v>
      </c>
      <c r="F89" s="20" t="s">
        <v>13821</v>
      </c>
      <c r="G89" s="6" t="str">
        <f t="shared" si="6"/>
        <v>80-95</v>
      </c>
      <c r="H89" s="6" t="str" cm="1">
        <f t="array" ref="H89:I89">_xlfn.TEXTSPLIT(G89,"-")</f>
        <v>80</v>
      </c>
      <c r="I89" s="6" t="str">
        <v>95</v>
      </c>
      <c r="J89" s="6" t="s">
        <v>13898</v>
      </c>
      <c r="K89" s="6" t="s">
        <v>13465</v>
      </c>
      <c r="L89" s="6" t="s">
        <v>13973</v>
      </c>
      <c r="M89" s="6" t="s">
        <v>13313</v>
      </c>
      <c r="N89" s="6" t="s">
        <v>13466</v>
      </c>
      <c r="O89" s="6" t="str" cm="1">
        <f t="array" ref="O89:P89">_xlfn.TEXTSPLIT(N89,"-")</f>
        <v>1988</v>
      </c>
      <c r="P89" s="6" t="str">
        <v>1990</v>
      </c>
      <c r="Q89" s="6">
        <v>47</v>
      </c>
      <c r="R89" s="6">
        <v>24</v>
      </c>
      <c r="S89" s="16">
        <f t="shared" si="8"/>
        <v>0.51063829787234039</v>
      </c>
      <c r="T89" s="16">
        <f t="shared" si="9"/>
        <v>7.291598584590632E-2</v>
      </c>
    </row>
    <row r="90" spans="2:20" x14ac:dyDescent="0.6">
      <c r="B90" s="6"/>
      <c r="C90" s="6"/>
      <c r="D90" s="6" t="s">
        <v>13822</v>
      </c>
      <c r="E90" s="6" t="s">
        <v>13815</v>
      </c>
      <c r="F90" s="20" t="s">
        <v>13471</v>
      </c>
      <c r="G90" s="6" t="str">
        <f t="shared" si="6"/>
        <v>40-95</v>
      </c>
      <c r="H90" s="6" t="str" cm="1">
        <f t="array" ref="H90:I90">_xlfn.TEXTSPLIT(G90,"-")</f>
        <v>40</v>
      </c>
      <c r="I90" s="6" t="str">
        <v>95</v>
      </c>
      <c r="J90" s="6" t="s">
        <v>13898</v>
      </c>
      <c r="K90" s="6" t="s">
        <v>13465</v>
      </c>
      <c r="L90" s="6" t="s">
        <v>13973</v>
      </c>
      <c r="M90" s="6" t="s">
        <v>13313</v>
      </c>
      <c r="N90" s="6" t="s">
        <v>13466</v>
      </c>
      <c r="O90" s="6" t="str" cm="1">
        <f t="array" ref="O90:P90">_xlfn.TEXTSPLIT(N90,"-")</f>
        <v>1988</v>
      </c>
      <c r="P90" s="6" t="str">
        <v>1990</v>
      </c>
      <c r="Q90" s="6">
        <f t="shared" ref="Q90:R90" si="10">SUM(Q93,Q96,Q99,Q102,Q105)</f>
        <v>800</v>
      </c>
      <c r="R90" s="6">
        <f t="shared" si="10"/>
        <v>215</v>
      </c>
      <c r="S90" s="16">
        <f t="shared" si="8"/>
        <v>0.26874999999999999</v>
      </c>
      <c r="T90" s="16">
        <f t="shared" si="9"/>
        <v>1.5673362653719207E-2</v>
      </c>
    </row>
    <row r="91" spans="2:20" x14ac:dyDescent="0.6">
      <c r="B91" s="6"/>
      <c r="C91" s="6"/>
      <c r="D91" s="6" t="s">
        <v>13822</v>
      </c>
      <c r="E91" s="6" t="s">
        <v>13814</v>
      </c>
      <c r="F91" s="20" t="s">
        <v>13471</v>
      </c>
      <c r="G91" s="6" t="str">
        <f t="shared" si="6"/>
        <v>40-95</v>
      </c>
      <c r="H91" s="6" t="str" cm="1">
        <f t="array" ref="H91:I91">_xlfn.TEXTSPLIT(G91,"-")</f>
        <v>40</v>
      </c>
      <c r="I91" s="6" t="str">
        <v>95</v>
      </c>
      <c r="J91" s="6" t="s">
        <v>13898</v>
      </c>
      <c r="K91" s="6" t="s">
        <v>13465</v>
      </c>
      <c r="L91" s="6" t="s">
        <v>13973</v>
      </c>
      <c r="M91" s="6" t="s">
        <v>13313</v>
      </c>
      <c r="N91" s="6" t="s">
        <v>13466</v>
      </c>
      <c r="O91" s="6" t="str" cm="1">
        <f t="array" ref="O91:P91">_xlfn.TEXTSPLIT(N91,"-")</f>
        <v>1988</v>
      </c>
      <c r="P91" s="6" t="str">
        <v>1990</v>
      </c>
      <c r="Q91" s="6">
        <f t="shared" ref="Q91:R91" si="11">SUM(Q94,Q97,Q100,Q103,Q106)</f>
        <v>516</v>
      </c>
      <c r="R91" s="6">
        <f t="shared" si="11"/>
        <v>148</v>
      </c>
      <c r="S91" s="16">
        <f t="shared" si="8"/>
        <v>0.2868217054263566</v>
      </c>
      <c r="T91" s="16">
        <f t="shared" si="9"/>
        <v>1.9910410521557887E-2</v>
      </c>
    </row>
    <row r="92" spans="2:20" x14ac:dyDescent="0.6">
      <c r="B92" s="6"/>
      <c r="C92" s="6"/>
      <c r="D92" s="6" t="s">
        <v>13822</v>
      </c>
      <c r="E92" s="6" t="s">
        <v>13816</v>
      </c>
      <c r="F92" s="20" t="s">
        <v>13471</v>
      </c>
      <c r="G92" s="6" t="str">
        <f t="shared" si="6"/>
        <v>40-95</v>
      </c>
      <c r="H92" s="6" t="str" cm="1">
        <f t="array" ref="H92:I92">_xlfn.TEXTSPLIT(G92,"-")</f>
        <v>40</v>
      </c>
      <c r="I92" s="6" t="str">
        <v>95</v>
      </c>
      <c r="J92" s="6" t="s">
        <v>13898</v>
      </c>
      <c r="K92" s="6" t="s">
        <v>13465</v>
      </c>
      <c r="L92" s="6" t="s">
        <v>13973</v>
      </c>
      <c r="M92" s="6" t="s">
        <v>13313</v>
      </c>
      <c r="N92" s="6" t="s">
        <v>13466</v>
      </c>
      <c r="O92" s="6" t="str" cm="1">
        <f t="array" ref="O92:P92">_xlfn.TEXTSPLIT(N92,"-")</f>
        <v>1988</v>
      </c>
      <c r="P92" s="6" t="str">
        <v>1990</v>
      </c>
      <c r="Q92" s="6">
        <f t="shared" ref="Q92:R92" si="12">SUM(Q95,Q98,Q101,Q104,Q107)</f>
        <v>284</v>
      </c>
      <c r="R92" s="6">
        <f t="shared" si="12"/>
        <v>67</v>
      </c>
      <c r="S92" s="16">
        <f t="shared" si="8"/>
        <v>0.23591549295774647</v>
      </c>
      <c r="T92" s="16">
        <f t="shared" si="9"/>
        <v>2.5193572644754334E-2</v>
      </c>
    </row>
    <row r="93" spans="2:20" x14ac:dyDescent="0.6">
      <c r="B93" s="6"/>
      <c r="C93" s="6"/>
      <c r="D93" s="6" t="s">
        <v>13822</v>
      </c>
      <c r="E93" s="6" t="s">
        <v>13815</v>
      </c>
      <c r="F93" s="20" t="s">
        <v>13817</v>
      </c>
      <c r="G93" s="6" t="str">
        <f t="shared" si="6"/>
        <v>40-49</v>
      </c>
      <c r="H93" s="6" t="str" cm="1">
        <f t="array" ref="H93:I93">_xlfn.TEXTSPLIT(G93,"-")</f>
        <v>40</v>
      </c>
      <c r="I93" s="6" t="str">
        <v>49</v>
      </c>
      <c r="J93" s="6" t="s">
        <v>13898</v>
      </c>
      <c r="K93" s="6" t="s">
        <v>13465</v>
      </c>
      <c r="L93" s="6" t="s">
        <v>13973</v>
      </c>
      <c r="M93" s="6" t="s">
        <v>13313</v>
      </c>
      <c r="N93" s="6" t="s">
        <v>13466</v>
      </c>
      <c r="O93" s="6" t="str" cm="1">
        <f t="array" ref="O93:P93">_xlfn.TEXTSPLIT(N93,"-")</f>
        <v>1988</v>
      </c>
      <c r="P93" s="6" t="str">
        <v>1990</v>
      </c>
      <c r="Q93" s="6">
        <v>119</v>
      </c>
      <c r="R93" s="6">
        <v>15</v>
      </c>
      <c r="S93" s="16">
        <f t="shared" si="8"/>
        <v>0.12605042016806722</v>
      </c>
      <c r="T93" s="16">
        <f t="shared" si="9"/>
        <v>3.0425789556125266E-2</v>
      </c>
    </row>
    <row r="94" spans="2:20" x14ac:dyDescent="0.6">
      <c r="B94" s="6"/>
      <c r="C94" s="6"/>
      <c r="D94" s="6" t="s">
        <v>13822</v>
      </c>
      <c r="E94" s="6" t="s">
        <v>13814</v>
      </c>
      <c r="F94" s="20" t="s">
        <v>13817</v>
      </c>
      <c r="G94" s="6" t="str">
        <f t="shared" si="6"/>
        <v>40-49</v>
      </c>
      <c r="H94" s="6" t="str" cm="1">
        <f t="array" ref="H94:I94">_xlfn.TEXTSPLIT(G94,"-")</f>
        <v>40</v>
      </c>
      <c r="I94" s="6" t="str">
        <v>49</v>
      </c>
      <c r="J94" s="6" t="s">
        <v>13898</v>
      </c>
      <c r="K94" s="6" t="s">
        <v>13465</v>
      </c>
      <c r="L94" s="6" t="s">
        <v>13973</v>
      </c>
      <c r="M94" s="6" t="s">
        <v>13313</v>
      </c>
      <c r="N94" s="6" t="s">
        <v>13466</v>
      </c>
      <c r="O94" s="6" t="str" cm="1">
        <f t="array" ref="O94:P94">_xlfn.TEXTSPLIT(N94,"-")</f>
        <v>1988</v>
      </c>
      <c r="P94" s="6" t="str">
        <v>1990</v>
      </c>
      <c r="Q94" s="6">
        <v>78</v>
      </c>
      <c r="R94" s="6">
        <v>11</v>
      </c>
      <c r="S94" s="16">
        <f t="shared" si="8"/>
        <v>0.14102564102564102</v>
      </c>
      <c r="T94" s="16">
        <f t="shared" si="9"/>
        <v>3.9408675603311343E-2</v>
      </c>
    </row>
    <row r="95" spans="2:20" x14ac:dyDescent="0.6">
      <c r="B95" s="6"/>
      <c r="C95" s="6"/>
      <c r="D95" s="6" t="s">
        <v>13822</v>
      </c>
      <c r="E95" s="6" t="s">
        <v>13816</v>
      </c>
      <c r="F95" s="20" t="s">
        <v>13817</v>
      </c>
      <c r="G95" s="6" t="str">
        <f t="shared" si="6"/>
        <v>40-49</v>
      </c>
      <c r="H95" s="6" t="str" cm="1">
        <f t="array" ref="H95:I95">_xlfn.TEXTSPLIT(G95,"-")</f>
        <v>40</v>
      </c>
      <c r="I95" s="6" t="str">
        <v>49</v>
      </c>
      <c r="J95" s="6" t="s">
        <v>13898</v>
      </c>
      <c r="K95" s="6" t="s">
        <v>13465</v>
      </c>
      <c r="L95" s="6" t="s">
        <v>13973</v>
      </c>
      <c r="M95" s="6" t="s">
        <v>13313</v>
      </c>
      <c r="N95" s="6" t="s">
        <v>13466</v>
      </c>
      <c r="O95" s="6" t="str" cm="1">
        <f t="array" ref="O95:P95">_xlfn.TEXTSPLIT(N95,"-")</f>
        <v>1988</v>
      </c>
      <c r="P95" s="6" t="str">
        <v>1990</v>
      </c>
      <c r="Q95" s="6">
        <v>41</v>
      </c>
      <c r="R95" s="6">
        <v>4</v>
      </c>
      <c r="S95" s="16">
        <f t="shared" si="8"/>
        <v>9.7560975609756101E-2</v>
      </c>
      <c r="T95" s="16">
        <f t="shared" si="9"/>
        <v>4.6339897903986786E-2</v>
      </c>
    </row>
    <row r="96" spans="2:20" x14ac:dyDescent="0.6">
      <c r="B96" s="6"/>
      <c r="C96" s="6"/>
      <c r="D96" s="6" t="s">
        <v>13822</v>
      </c>
      <c r="E96" s="6" t="s">
        <v>13815</v>
      </c>
      <c r="F96" s="20" t="s">
        <v>13818</v>
      </c>
      <c r="G96" s="6" t="str">
        <f t="shared" si="6"/>
        <v>50-59</v>
      </c>
      <c r="H96" s="6" t="str" cm="1">
        <f t="array" ref="H96:I96">_xlfn.TEXTSPLIT(G96,"-")</f>
        <v>50</v>
      </c>
      <c r="I96" s="6" t="str">
        <v>59</v>
      </c>
      <c r="J96" s="6" t="s">
        <v>13898</v>
      </c>
      <c r="K96" s="6" t="s">
        <v>13465</v>
      </c>
      <c r="L96" s="6" t="s">
        <v>13973</v>
      </c>
      <c r="M96" s="6" t="s">
        <v>13313</v>
      </c>
      <c r="N96" s="6" t="s">
        <v>13466</v>
      </c>
      <c r="O96" s="6" t="str" cm="1">
        <f t="array" ref="O96:P96">_xlfn.TEXTSPLIT(N96,"-")</f>
        <v>1988</v>
      </c>
      <c r="P96" s="6" t="str">
        <v>1990</v>
      </c>
      <c r="Q96" s="6">
        <v>128</v>
      </c>
      <c r="R96" s="6">
        <v>14</v>
      </c>
      <c r="S96" s="16">
        <f t="shared" si="8"/>
        <v>0.109375</v>
      </c>
      <c r="T96" s="16">
        <f t="shared" si="9"/>
        <v>2.7586810335596748E-2</v>
      </c>
    </row>
    <row r="97" spans="2:20" x14ac:dyDescent="0.6">
      <c r="B97" s="6"/>
      <c r="C97" s="6"/>
      <c r="D97" s="6" t="s">
        <v>13822</v>
      </c>
      <c r="E97" s="6" t="s">
        <v>13814</v>
      </c>
      <c r="F97" s="20" t="s">
        <v>13818</v>
      </c>
      <c r="G97" s="6" t="str">
        <f t="shared" si="6"/>
        <v>50-59</v>
      </c>
      <c r="H97" s="6" t="str" cm="1">
        <f t="array" ref="H97:I97">_xlfn.TEXTSPLIT(G97,"-")</f>
        <v>50</v>
      </c>
      <c r="I97" s="6" t="str">
        <v>59</v>
      </c>
      <c r="J97" s="6" t="s">
        <v>13898</v>
      </c>
      <c r="K97" s="6" t="s">
        <v>13465</v>
      </c>
      <c r="L97" s="6" t="s">
        <v>13973</v>
      </c>
      <c r="M97" s="6" t="s">
        <v>13313</v>
      </c>
      <c r="N97" s="6" t="s">
        <v>13466</v>
      </c>
      <c r="O97" s="6" t="str" cm="1">
        <f t="array" ref="O97:P97">_xlfn.TEXTSPLIT(N97,"-")</f>
        <v>1988</v>
      </c>
      <c r="P97" s="6" t="str">
        <v>1990</v>
      </c>
      <c r="Q97" s="6">
        <v>85</v>
      </c>
      <c r="R97" s="6">
        <v>9</v>
      </c>
      <c r="S97" s="16">
        <f t="shared" si="8"/>
        <v>0.10588235294117647</v>
      </c>
      <c r="T97" s="16">
        <f t="shared" si="9"/>
        <v>3.3373339179089467E-2</v>
      </c>
    </row>
    <row r="98" spans="2:20" x14ac:dyDescent="0.6">
      <c r="B98" s="6"/>
      <c r="C98" s="6"/>
      <c r="D98" s="6" t="s">
        <v>13822</v>
      </c>
      <c r="E98" s="6" t="s">
        <v>13816</v>
      </c>
      <c r="F98" s="20" t="s">
        <v>13818</v>
      </c>
      <c r="G98" s="6" t="str">
        <f t="shared" si="6"/>
        <v>50-59</v>
      </c>
      <c r="H98" s="6" t="str" cm="1">
        <f t="array" ref="H98:I98">_xlfn.TEXTSPLIT(G98,"-")</f>
        <v>50</v>
      </c>
      <c r="I98" s="6" t="str">
        <v>59</v>
      </c>
      <c r="J98" s="6" t="s">
        <v>13898</v>
      </c>
      <c r="K98" s="6" t="s">
        <v>13465</v>
      </c>
      <c r="L98" s="6" t="s">
        <v>13973</v>
      </c>
      <c r="M98" s="6" t="s">
        <v>13313</v>
      </c>
      <c r="N98" s="6" t="s">
        <v>13466</v>
      </c>
      <c r="O98" s="6" t="str" cm="1">
        <f t="array" ref="O98:P98">_xlfn.TEXTSPLIT(N98,"-")</f>
        <v>1988</v>
      </c>
      <c r="P98" s="6" t="str">
        <v>1990</v>
      </c>
      <c r="Q98" s="6">
        <v>43</v>
      </c>
      <c r="R98" s="6">
        <v>5</v>
      </c>
      <c r="S98" s="16">
        <f t="shared" si="8"/>
        <v>0.11627906976744186</v>
      </c>
      <c r="T98" s="16">
        <f t="shared" si="9"/>
        <v>4.8884830885783312E-2</v>
      </c>
    </row>
    <row r="99" spans="2:20" x14ac:dyDescent="0.6">
      <c r="B99" s="6"/>
      <c r="C99" s="6"/>
      <c r="D99" s="6" t="s">
        <v>13822</v>
      </c>
      <c r="E99" s="6" t="s">
        <v>13815</v>
      </c>
      <c r="F99" s="20" t="s">
        <v>13819</v>
      </c>
      <c r="G99" s="6" t="str">
        <f t="shared" si="6"/>
        <v>60-69</v>
      </c>
      <c r="H99" s="6" t="str" cm="1">
        <f t="array" ref="H99:I99">_xlfn.TEXTSPLIT(G99,"-")</f>
        <v>60</v>
      </c>
      <c r="I99" s="6" t="str">
        <v>69</v>
      </c>
      <c r="J99" s="6" t="s">
        <v>13898</v>
      </c>
      <c r="K99" s="6" t="s">
        <v>13465</v>
      </c>
      <c r="L99" s="6" t="s">
        <v>13973</v>
      </c>
      <c r="M99" s="6" t="s">
        <v>13313</v>
      </c>
      <c r="N99" s="6" t="s">
        <v>13466</v>
      </c>
      <c r="O99" s="6" t="str" cm="1">
        <f t="array" ref="O99:P99">_xlfn.TEXTSPLIT(N99,"-")</f>
        <v>1988</v>
      </c>
      <c r="P99" s="6" t="str">
        <v>1990</v>
      </c>
      <c r="Q99" s="6">
        <v>206</v>
      </c>
      <c r="R99" s="6">
        <v>50</v>
      </c>
      <c r="S99" s="16">
        <f t="shared" si="8"/>
        <v>0.24271844660194175</v>
      </c>
      <c r="T99" s="16">
        <f t="shared" si="9"/>
        <v>2.9870773640288104E-2</v>
      </c>
    </row>
    <row r="100" spans="2:20" x14ac:dyDescent="0.6">
      <c r="B100" s="6"/>
      <c r="C100" s="6"/>
      <c r="D100" s="6" t="s">
        <v>13822</v>
      </c>
      <c r="E100" s="6" t="s">
        <v>13814</v>
      </c>
      <c r="F100" s="20" t="s">
        <v>13819</v>
      </c>
      <c r="G100" s="6" t="str">
        <f t="shared" si="6"/>
        <v>60-69</v>
      </c>
      <c r="H100" s="6" t="str" cm="1">
        <f t="array" ref="H100:I100">_xlfn.TEXTSPLIT(G100,"-")</f>
        <v>60</v>
      </c>
      <c r="I100" s="6" t="str">
        <v>69</v>
      </c>
      <c r="J100" s="6" t="s">
        <v>13898</v>
      </c>
      <c r="K100" s="6" t="s">
        <v>13465</v>
      </c>
      <c r="L100" s="6" t="s">
        <v>13973</v>
      </c>
      <c r="M100" s="6" t="s">
        <v>13313</v>
      </c>
      <c r="N100" s="6" t="s">
        <v>13466</v>
      </c>
      <c r="O100" s="6" t="str" cm="1">
        <f t="array" ref="O100:P100">_xlfn.TEXTSPLIT(N100,"-")</f>
        <v>1988</v>
      </c>
      <c r="P100" s="6" t="str">
        <v>1990</v>
      </c>
      <c r="Q100" s="6">
        <v>148</v>
      </c>
      <c r="R100" s="6">
        <v>42</v>
      </c>
      <c r="S100" s="16">
        <f t="shared" si="8"/>
        <v>0.28378378378378377</v>
      </c>
      <c r="T100" s="16">
        <f t="shared" si="9"/>
        <v>3.7058258357175647E-2</v>
      </c>
    </row>
    <row r="101" spans="2:20" x14ac:dyDescent="0.6">
      <c r="B101" s="6"/>
      <c r="C101" s="6"/>
      <c r="D101" s="6" t="s">
        <v>13822</v>
      </c>
      <c r="E101" s="6" t="s">
        <v>13816</v>
      </c>
      <c r="F101" s="20" t="s">
        <v>13819</v>
      </c>
      <c r="G101" s="6" t="str">
        <f t="shared" si="6"/>
        <v>60-69</v>
      </c>
      <c r="H101" s="6" t="str" cm="1">
        <f t="array" ref="H101:I101">_xlfn.TEXTSPLIT(G101,"-")</f>
        <v>60</v>
      </c>
      <c r="I101" s="6" t="str">
        <v>69</v>
      </c>
      <c r="J101" s="6" t="s">
        <v>13898</v>
      </c>
      <c r="K101" s="6" t="s">
        <v>13465</v>
      </c>
      <c r="L101" s="6" t="s">
        <v>13973</v>
      </c>
      <c r="M101" s="6" t="s">
        <v>13313</v>
      </c>
      <c r="N101" s="6" t="s">
        <v>13466</v>
      </c>
      <c r="O101" s="6" t="str" cm="1">
        <f t="array" ref="O101:P101">_xlfn.TEXTSPLIT(N101,"-")</f>
        <v>1988</v>
      </c>
      <c r="P101" s="6" t="str">
        <v>1990</v>
      </c>
      <c r="Q101" s="6">
        <v>58</v>
      </c>
      <c r="R101" s="6">
        <v>8</v>
      </c>
      <c r="S101" s="16">
        <f t="shared" si="8"/>
        <v>0.13793103448275862</v>
      </c>
      <c r="T101" s="16">
        <f t="shared" si="9"/>
        <v>4.5278080296456052E-2</v>
      </c>
    </row>
    <row r="102" spans="2:20" x14ac:dyDescent="0.6">
      <c r="B102" s="6"/>
      <c r="C102" s="6"/>
      <c r="D102" s="6" t="s">
        <v>13822</v>
      </c>
      <c r="E102" s="6" t="s">
        <v>13815</v>
      </c>
      <c r="F102" s="20" t="s">
        <v>13820</v>
      </c>
      <c r="G102" s="6" t="str">
        <f t="shared" si="6"/>
        <v>70-79</v>
      </c>
      <c r="H102" s="6" t="str" cm="1">
        <f t="array" ref="H102:I102">_xlfn.TEXTSPLIT(G102,"-")</f>
        <v>70</v>
      </c>
      <c r="I102" s="6" t="str">
        <v>79</v>
      </c>
      <c r="J102" s="6" t="s">
        <v>13898</v>
      </c>
      <c r="K102" s="6" t="s">
        <v>13465</v>
      </c>
      <c r="L102" s="6" t="s">
        <v>13973</v>
      </c>
      <c r="M102" s="6" t="s">
        <v>13313</v>
      </c>
      <c r="N102" s="6" t="s">
        <v>13466</v>
      </c>
      <c r="O102" s="6" t="str" cm="1">
        <f t="array" ref="O102:P102">_xlfn.TEXTSPLIT(N102,"-")</f>
        <v>1988</v>
      </c>
      <c r="P102" s="6" t="str">
        <v>1990</v>
      </c>
      <c r="Q102" s="6">
        <v>212</v>
      </c>
      <c r="R102" s="6">
        <v>68</v>
      </c>
      <c r="S102" s="16">
        <f t="shared" si="8"/>
        <v>0.32075471698113206</v>
      </c>
      <c r="T102" s="16">
        <f t="shared" si="9"/>
        <v>3.2057666827633252E-2</v>
      </c>
    </row>
    <row r="103" spans="2:20" x14ac:dyDescent="0.6">
      <c r="B103" s="6"/>
      <c r="C103" s="6"/>
      <c r="D103" s="6" t="s">
        <v>13822</v>
      </c>
      <c r="E103" s="6" t="s">
        <v>13814</v>
      </c>
      <c r="F103" s="20" t="s">
        <v>13820</v>
      </c>
      <c r="G103" s="6" t="str">
        <f t="shared" si="6"/>
        <v>70-79</v>
      </c>
      <c r="H103" s="6" t="str" cm="1">
        <f t="array" ref="H103:I103">_xlfn.TEXTSPLIT(G103,"-")</f>
        <v>70</v>
      </c>
      <c r="I103" s="6" t="str">
        <v>79</v>
      </c>
      <c r="J103" s="6" t="s">
        <v>13898</v>
      </c>
      <c r="K103" s="6" t="s">
        <v>13465</v>
      </c>
      <c r="L103" s="6" t="s">
        <v>13973</v>
      </c>
      <c r="M103" s="6" t="s">
        <v>13313</v>
      </c>
      <c r="N103" s="6" t="s">
        <v>13466</v>
      </c>
      <c r="O103" s="6" t="str" cm="1">
        <f t="array" ref="O103:P103">_xlfn.TEXTSPLIT(N103,"-")</f>
        <v>1988</v>
      </c>
      <c r="P103" s="6" t="str">
        <v>1990</v>
      </c>
      <c r="Q103" s="6">
        <v>117</v>
      </c>
      <c r="R103" s="6">
        <v>38</v>
      </c>
      <c r="S103" s="16">
        <f t="shared" si="8"/>
        <v>0.3247863247863248</v>
      </c>
      <c r="T103" s="16">
        <f t="shared" si="9"/>
        <v>4.3293884214877905E-2</v>
      </c>
    </row>
    <row r="104" spans="2:20" x14ac:dyDescent="0.6">
      <c r="B104" s="6"/>
      <c r="C104" s="6"/>
      <c r="D104" s="6" t="s">
        <v>13822</v>
      </c>
      <c r="E104" s="6" t="s">
        <v>13816</v>
      </c>
      <c r="F104" s="20" t="s">
        <v>13820</v>
      </c>
      <c r="G104" s="6" t="str">
        <f t="shared" si="6"/>
        <v>70-79</v>
      </c>
      <c r="H104" s="6" t="str" cm="1">
        <f t="array" ref="H104:I104">_xlfn.TEXTSPLIT(G104,"-")</f>
        <v>70</v>
      </c>
      <c r="I104" s="6" t="str">
        <v>79</v>
      </c>
      <c r="J104" s="6" t="s">
        <v>13898</v>
      </c>
      <c r="K104" s="6" t="s">
        <v>13465</v>
      </c>
      <c r="L104" s="6" t="s">
        <v>13973</v>
      </c>
      <c r="M104" s="6" t="s">
        <v>13313</v>
      </c>
      <c r="N104" s="6" t="s">
        <v>13466</v>
      </c>
      <c r="O104" s="6" t="str" cm="1">
        <f t="array" ref="O104:P104">_xlfn.TEXTSPLIT(N104,"-")</f>
        <v>1988</v>
      </c>
      <c r="P104" s="6" t="str">
        <v>1990</v>
      </c>
      <c r="Q104" s="6">
        <v>95</v>
      </c>
      <c r="R104" s="6">
        <v>30</v>
      </c>
      <c r="S104" s="16">
        <f t="shared" si="8"/>
        <v>0.31578947368421051</v>
      </c>
      <c r="T104" s="16">
        <f t="shared" si="9"/>
        <v>4.7690502419185245E-2</v>
      </c>
    </row>
    <row r="105" spans="2:20" x14ac:dyDescent="0.6">
      <c r="B105" s="6"/>
      <c r="C105" s="6"/>
      <c r="D105" s="6" t="s">
        <v>13822</v>
      </c>
      <c r="E105" s="6" t="s">
        <v>13815</v>
      </c>
      <c r="F105" s="20" t="s">
        <v>13821</v>
      </c>
      <c r="G105" s="6" t="str">
        <f t="shared" si="6"/>
        <v>80-95</v>
      </c>
      <c r="H105" s="6" t="str" cm="1">
        <f t="array" ref="H105:I105">_xlfn.TEXTSPLIT(G105,"-")</f>
        <v>80</v>
      </c>
      <c r="I105" s="6" t="str">
        <v>95</v>
      </c>
      <c r="J105" s="6" t="s">
        <v>13898</v>
      </c>
      <c r="K105" s="6" t="s">
        <v>13465</v>
      </c>
      <c r="L105" s="6" t="s">
        <v>13973</v>
      </c>
      <c r="M105" s="6" t="s">
        <v>13313</v>
      </c>
      <c r="N105" s="6" t="s">
        <v>13466</v>
      </c>
      <c r="O105" s="6" t="str" cm="1">
        <f t="array" ref="O105:P105">_xlfn.TEXTSPLIT(N105,"-")</f>
        <v>1988</v>
      </c>
      <c r="P105" s="6" t="str">
        <v>1990</v>
      </c>
      <c r="Q105" s="6">
        <v>135</v>
      </c>
      <c r="R105" s="6">
        <v>68</v>
      </c>
      <c r="S105" s="16">
        <f t="shared" si="8"/>
        <v>0.50370370370370365</v>
      </c>
      <c r="T105" s="16">
        <f t="shared" si="9"/>
        <v>4.3031967667363308E-2</v>
      </c>
    </row>
    <row r="106" spans="2:20" x14ac:dyDescent="0.6">
      <c r="B106" s="6"/>
      <c r="C106" s="6"/>
      <c r="D106" s="6" t="s">
        <v>13822</v>
      </c>
      <c r="E106" s="6" t="s">
        <v>13814</v>
      </c>
      <c r="F106" s="20" t="s">
        <v>13821</v>
      </c>
      <c r="G106" s="6" t="str">
        <f t="shared" si="6"/>
        <v>80-95</v>
      </c>
      <c r="H106" s="6" t="str" cm="1">
        <f t="array" ref="H106:I106">_xlfn.TEXTSPLIT(G106,"-")</f>
        <v>80</v>
      </c>
      <c r="I106" s="6" t="str">
        <v>95</v>
      </c>
      <c r="J106" s="6" t="s">
        <v>13898</v>
      </c>
      <c r="K106" s="6" t="s">
        <v>13465</v>
      </c>
      <c r="L106" s="6" t="s">
        <v>13973</v>
      </c>
      <c r="M106" s="6" t="s">
        <v>13313</v>
      </c>
      <c r="N106" s="6" t="s">
        <v>13466</v>
      </c>
      <c r="O106" s="6" t="str" cm="1">
        <f t="array" ref="O106:P106">_xlfn.TEXTSPLIT(N106,"-")</f>
        <v>1988</v>
      </c>
      <c r="P106" s="6" t="str">
        <v>1990</v>
      </c>
      <c r="Q106" s="6">
        <v>88</v>
      </c>
      <c r="R106" s="6">
        <v>48</v>
      </c>
      <c r="S106" s="16">
        <f t="shared" si="8"/>
        <v>0.54545454545454541</v>
      </c>
      <c r="T106" s="16">
        <f t="shared" si="9"/>
        <v>5.3079473465558386E-2</v>
      </c>
    </row>
    <row r="107" spans="2:20" x14ac:dyDescent="0.6">
      <c r="B107" s="6"/>
      <c r="C107" s="6"/>
      <c r="D107" s="6" t="s">
        <v>13822</v>
      </c>
      <c r="E107" s="6" t="s">
        <v>13816</v>
      </c>
      <c r="F107" s="20" t="s">
        <v>13821</v>
      </c>
      <c r="G107" s="6" t="str">
        <f t="shared" si="6"/>
        <v>80-95</v>
      </c>
      <c r="H107" s="6" t="str" cm="1">
        <f t="array" ref="H107:I107">_xlfn.TEXTSPLIT(G107,"-")</f>
        <v>80</v>
      </c>
      <c r="I107" s="6" t="str">
        <v>95</v>
      </c>
      <c r="J107" s="6" t="s">
        <v>13898</v>
      </c>
      <c r="K107" s="6" t="s">
        <v>13465</v>
      </c>
      <c r="L107" s="6" t="s">
        <v>13973</v>
      </c>
      <c r="M107" s="6" t="s">
        <v>13313</v>
      </c>
      <c r="N107" s="6" t="s">
        <v>13466</v>
      </c>
      <c r="O107" s="6" t="str" cm="1">
        <f t="array" ref="O107:P107">_xlfn.TEXTSPLIT(N107,"-")</f>
        <v>1988</v>
      </c>
      <c r="P107" s="6" t="str">
        <v>1990</v>
      </c>
      <c r="Q107" s="6">
        <v>47</v>
      </c>
      <c r="R107" s="6">
        <v>20</v>
      </c>
      <c r="S107" s="16">
        <f t="shared" si="8"/>
        <v>0.42553191489361702</v>
      </c>
      <c r="T107" s="16">
        <f t="shared" si="9"/>
        <v>7.2119065897791337E-2</v>
      </c>
    </row>
    <row r="108" spans="2:20" x14ac:dyDescent="0.6">
      <c r="B108" s="6"/>
      <c r="C108" s="6"/>
      <c r="D108" s="6" t="s">
        <v>13813</v>
      </c>
      <c r="E108" s="6" t="s">
        <v>13815</v>
      </c>
      <c r="F108" s="20" t="s">
        <v>13471</v>
      </c>
      <c r="G108" s="6" t="str">
        <f t="shared" si="6"/>
        <v>40-95</v>
      </c>
      <c r="H108" s="6" t="str" cm="1">
        <f t="array" ref="H108:I108">_xlfn.TEXTSPLIT(G108,"-")</f>
        <v>40</v>
      </c>
      <c r="I108" s="6" t="str">
        <v>95</v>
      </c>
      <c r="J108" s="6" t="s">
        <v>13898</v>
      </c>
      <c r="K108" s="6" t="s">
        <v>13465</v>
      </c>
      <c r="L108" s="6" t="s">
        <v>13973</v>
      </c>
      <c r="M108" s="6" t="s">
        <v>13313</v>
      </c>
      <c r="N108" s="6" t="s">
        <v>13466</v>
      </c>
      <c r="O108" s="6" t="str" cm="1">
        <f t="array" ref="O108:P108">_xlfn.TEXTSPLIT(N108,"-")</f>
        <v>1988</v>
      </c>
      <c r="P108" s="6" t="str">
        <v>1990</v>
      </c>
      <c r="Q108" s="6">
        <f>SUM(Q111,Q114,Q117,Q120,Q123)</f>
        <v>800</v>
      </c>
      <c r="R108" s="6">
        <v>0</v>
      </c>
      <c r="S108" s="16">
        <f t="shared" si="8"/>
        <v>0</v>
      </c>
      <c r="T108" s="16">
        <f t="shared" si="9"/>
        <v>0</v>
      </c>
    </row>
    <row r="109" spans="2:20" x14ac:dyDescent="0.6">
      <c r="B109" s="6"/>
      <c r="C109" s="6"/>
      <c r="D109" s="6" t="s">
        <v>13813</v>
      </c>
      <c r="E109" s="6" t="s">
        <v>13814</v>
      </c>
      <c r="F109" s="20" t="s">
        <v>13471</v>
      </c>
      <c r="G109" s="6" t="str">
        <f t="shared" si="6"/>
        <v>40-95</v>
      </c>
      <c r="H109" s="6" t="str" cm="1">
        <f t="array" ref="H109:I109">_xlfn.TEXTSPLIT(G109,"-")</f>
        <v>40</v>
      </c>
      <c r="I109" s="6" t="str">
        <v>95</v>
      </c>
      <c r="J109" s="6" t="s">
        <v>13898</v>
      </c>
      <c r="K109" s="6" t="s">
        <v>13465</v>
      </c>
      <c r="L109" s="6" t="s">
        <v>13973</v>
      </c>
      <c r="M109" s="6" t="s">
        <v>13313</v>
      </c>
      <c r="N109" s="6" t="s">
        <v>13466</v>
      </c>
      <c r="O109" s="6" t="str" cm="1">
        <f t="array" ref="O109:P109">_xlfn.TEXTSPLIT(N109,"-")</f>
        <v>1988</v>
      </c>
      <c r="P109" s="6" t="str">
        <v>1990</v>
      </c>
      <c r="Q109" s="6">
        <f>SUM(Q112,Q115,Q118,Q121,Q124)</f>
        <v>516</v>
      </c>
      <c r="R109" s="6">
        <v>0</v>
      </c>
      <c r="S109" s="16">
        <f t="shared" si="8"/>
        <v>0</v>
      </c>
      <c r="T109" s="16">
        <f t="shared" si="9"/>
        <v>0</v>
      </c>
    </row>
    <row r="110" spans="2:20" x14ac:dyDescent="0.6">
      <c r="B110" s="6"/>
      <c r="C110" s="6"/>
      <c r="D110" s="6" t="s">
        <v>13813</v>
      </c>
      <c r="E110" s="6" t="s">
        <v>13816</v>
      </c>
      <c r="F110" s="20" t="s">
        <v>13471</v>
      </c>
      <c r="G110" s="6" t="str">
        <f t="shared" si="6"/>
        <v>40-95</v>
      </c>
      <c r="H110" s="6" t="str" cm="1">
        <f t="array" ref="H110:I110">_xlfn.TEXTSPLIT(G110,"-")</f>
        <v>40</v>
      </c>
      <c r="I110" s="6" t="str">
        <v>95</v>
      </c>
      <c r="J110" s="6" t="s">
        <v>13898</v>
      </c>
      <c r="K110" s="6" t="s">
        <v>13465</v>
      </c>
      <c r="L110" s="6" t="s">
        <v>13973</v>
      </c>
      <c r="M110" s="6" t="s">
        <v>13313</v>
      </c>
      <c r="N110" s="6" t="s">
        <v>13466</v>
      </c>
      <c r="O110" s="6" t="str" cm="1">
        <f t="array" ref="O110:P110">_xlfn.TEXTSPLIT(N110,"-")</f>
        <v>1988</v>
      </c>
      <c r="P110" s="6" t="str">
        <v>1990</v>
      </c>
      <c r="Q110" s="6">
        <f>SUM(Q113,Q116,Q119,Q122,Q125)</f>
        <v>284</v>
      </c>
      <c r="R110" s="6">
        <v>0</v>
      </c>
      <c r="S110" s="16">
        <f t="shared" si="8"/>
        <v>0</v>
      </c>
      <c r="T110" s="16">
        <f t="shared" si="9"/>
        <v>0</v>
      </c>
    </row>
    <row r="111" spans="2:20" x14ac:dyDescent="0.6">
      <c r="B111" s="6"/>
      <c r="C111" s="6"/>
      <c r="D111" s="6" t="s">
        <v>13813</v>
      </c>
      <c r="E111" s="6" t="s">
        <v>13815</v>
      </c>
      <c r="F111" s="20" t="s">
        <v>13817</v>
      </c>
      <c r="G111" s="6" t="str">
        <f t="shared" si="6"/>
        <v>40-49</v>
      </c>
      <c r="H111" s="6" t="str" cm="1">
        <f t="array" ref="H111:I111">_xlfn.TEXTSPLIT(G111,"-")</f>
        <v>40</v>
      </c>
      <c r="I111" s="6" t="str">
        <v>49</v>
      </c>
      <c r="J111" s="6" t="s">
        <v>13898</v>
      </c>
      <c r="K111" s="6" t="s">
        <v>13465</v>
      </c>
      <c r="L111" s="6" t="s">
        <v>13973</v>
      </c>
      <c r="M111" s="6" t="s">
        <v>13313</v>
      </c>
      <c r="N111" s="6" t="s">
        <v>13466</v>
      </c>
      <c r="O111" s="6" t="str" cm="1">
        <f t="array" ref="O111:P111">_xlfn.TEXTSPLIT(N111,"-")</f>
        <v>1988</v>
      </c>
      <c r="P111" s="6" t="str">
        <v>1990</v>
      </c>
      <c r="Q111" s="6">
        <v>119</v>
      </c>
      <c r="R111" s="6">
        <v>0</v>
      </c>
      <c r="S111" s="16">
        <f t="shared" si="8"/>
        <v>0</v>
      </c>
      <c r="T111" s="16">
        <f t="shared" si="9"/>
        <v>0</v>
      </c>
    </row>
    <row r="112" spans="2:20" x14ac:dyDescent="0.6">
      <c r="B112" s="6"/>
      <c r="C112" s="6"/>
      <c r="D112" s="6" t="s">
        <v>13813</v>
      </c>
      <c r="E112" s="6" t="s">
        <v>13814</v>
      </c>
      <c r="F112" s="20" t="s">
        <v>13817</v>
      </c>
      <c r="G112" s="6" t="str">
        <f t="shared" si="6"/>
        <v>40-49</v>
      </c>
      <c r="H112" s="6" t="str" cm="1">
        <f t="array" ref="H112:I112">_xlfn.TEXTSPLIT(G112,"-")</f>
        <v>40</v>
      </c>
      <c r="I112" s="6" t="str">
        <v>49</v>
      </c>
      <c r="J112" s="6" t="s">
        <v>13898</v>
      </c>
      <c r="K112" s="6" t="s">
        <v>13465</v>
      </c>
      <c r="L112" s="6" t="s">
        <v>13973</v>
      </c>
      <c r="M112" s="6" t="s">
        <v>13313</v>
      </c>
      <c r="N112" s="6" t="s">
        <v>13466</v>
      </c>
      <c r="O112" s="6" t="str" cm="1">
        <f t="array" ref="O112:P112">_xlfn.TEXTSPLIT(N112,"-")</f>
        <v>1988</v>
      </c>
      <c r="P112" s="6" t="str">
        <v>1990</v>
      </c>
      <c r="Q112" s="6">
        <v>78</v>
      </c>
      <c r="R112" s="6">
        <v>0</v>
      </c>
      <c r="S112" s="16">
        <f t="shared" si="8"/>
        <v>0</v>
      </c>
      <c r="T112" s="16">
        <f t="shared" si="9"/>
        <v>0</v>
      </c>
    </row>
    <row r="113" spans="2:20" x14ac:dyDescent="0.6">
      <c r="B113" s="6"/>
      <c r="C113" s="6"/>
      <c r="D113" s="6" t="s">
        <v>13813</v>
      </c>
      <c r="E113" s="6" t="s">
        <v>13816</v>
      </c>
      <c r="F113" s="20" t="s">
        <v>13817</v>
      </c>
      <c r="G113" s="6" t="str">
        <f t="shared" si="6"/>
        <v>40-49</v>
      </c>
      <c r="H113" s="6" t="str" cm="1">
        <f t="array" ref="H113:I113">_xlfn.TEXTSPLIT(G113,"-")</f>
        <v>40</v>
      </c>
      <c r="I113" s="6" t="str">
        <v>49</v>
      </c>
      <c r="J113" s="6" t="s">
        <v>13898</v>
      </c>
      <c r="K113" s="6" t="s">
        <v>13465</v>
      </c>
      <c r="L113" s="6" t="s">
        <v>13973</v>
      </c>
      <c r="M113" s="6" t="s">
        <v>13313</v>
      </c>
      <c r="N113" s="6" t="s">
        <v>13466</v>
      </c>
      <c r="O113" s="6" t="str" cm="1">
        <f t="array" ref="O113:P113">_xlfn.TEXTSPLIT(N113,"-")</f>
        <v>1988</v>
      </c>
      <c r="P113" s="6" t="str">
        <v>1990</v>
      </c>
      <c r="Q113" s="6">
        <v>41</v>
      </c>
      <c r="R113" s="6">
        <v>0</v>
      </c>
      <c r="S113" s="16">
        <f t="shared" si="8"/>
        <v>0</v>
      </c>
      <c r="T113" s="16">
        <f t="shared" si="9"/>
        <v>0</v>
      </c>
    </row>
    <row r="114" spans="2:20" x14ac:dyDescent="0.6">
      <c r="B114" s="6"/>
      <c r="C114" s="6"/>
      <c r="D114" s="6" t="s">
        <v>13813</v>
      </c>
      <c r="E114" s="6" t="s">
        <v>13815</v>
      </c>
      <c r="F114" s="20" t="s">
        <v>13818</v>
      </c>
      <c r="G114" s="6" t="str">
        <f t="shared" si="6"/>
        <v>50-59</v>
      </c>
      <c r="H114" s="6" t="str" cm="1">
        <f t="array" ref="H114:I114">_xlfn.TEXTSPLIT(G114,"-")</f>
        <v>50</v>
      </c>
      <c r="I114" s="6" t="str">
        <v>59</v>
      </c>
      <c r="J114" s="6" t="s">
        <v>13898</v>
      </c>
      <c r="K114" s="6" t="s">
        <v>13465</v>
      </c>
      <c r="L114" s="6" t="s">
        <v>13973</v>
      </c>
      <c r="M114" s="6" t="s">
        <v>13313</v>
      </c>
      <c r="N114" s="6" t="s">
        <v>13466</v>
      </c>
      <c r="O114" s="6" t="str" cm="1">
        <f t="array" ref="O114:P114">_xlfn.TEXTSPLIT(N114,"-")</f>
        <v>1988</v>
      </c>
      <c r="P114" s="6" t="str">
        <v>1990</v>
      </c>
      <c r="Q114" s="6">
        <v>128</v>
      </c>
      <c r="R114" s="6">
        <v>0</v>
      </c>
      <c r="S114" s="16">
        <f t="shared" si="8"/>
        <v>0</v>
      </c>
      <c r="T114" s="16">
        <f t="shared" si="9"/>
        <v>0</v>
      </c>
    </row>
    <row r="115" spans="2:20" x14ac:dyDescent="0.6">
      <c r="B115" s="6"/>
      <c r="C115" s="6"/>
      <c r="D115" s="6" t="s">
        <v>13813</v>
      </c>
      <c r="E115" s="6" t="s">
        <v>13814</v>
      </c>
      <c r="F115" s="20" t="s">
        <v>13818</v>
      </c>
      <c r="G115" s="6" t="str">
        <f t="shared" si="6"/>
        <v>50-59</v>
      </c>
      <c r="H115" s="6" t="str" cm="1">
        <f t="array" ref="H115:I115">_xlfn.TEXTSPLIT(G115,"-")</f>
        <v>50</v>
      </c>
      <c r="I115" s="6" t="str">
        <v>59</v>
      </c>
      <c r="J115" s="6" t="s">
        <v>13898</v>
      </c>
      <c r="K115" s="6" t="s">
        <v>13465</v>
      </c>
      <c r="L115" s="6" t="s">
        <v>13973</v>
      </c>
      <c r="M115" s="6" t="s">
        <v>13313</v>
      </c>
      <c r="N115" s="6" t="s">
        <v>13466</v>
      </c>
      <c r="O115" s="6" t="str" cm="1">
        <f t="array" ref="O115:P115">_xlfn.TEXTSPLIT(N115,"-")</f>
        <v>1988</v>
      </c>
      <c r="P115" s="6" t="str">
        <v>1990</v>
      </c>
      <c r="Q115" s="6">
        <v>85</v>
      </c>
      <c r="R115" s="6">
        <v>0</v>
      </c>
      <c r="S115" s="16">
        <f t="shared" si="8"/>
        <v>0</v>
      </c>
      <c r="T115" s="16">
        <f t="shared" si="9"/>
        <v>0</v>
      </c>
    </row>
    <row r="116" spans="2:20" x14ac:dyDescent="0.6">
      <c r="B116" s="6"/>
      <c r="C116" s="6"/>
      <c r="D116" s="6" t="s">
        <v>13813</v>
      </c>
      <c r="E116" s="6" t="s">
        <v>13816</v>
      </c>
      <c r="F116" s="20" t="s">
        <v>13818</v>
      </c>
      <c r="G116" s="6" t="str">
        <f t="shared" si="6"/>
        <v>50-59</v>
      </c>
      <c r="H116" s="6" t="str" cm="1">
        <f t="array" ref="H116:I116">_xlfn.TEXTSPLIT(G116,"-")</f>
        <v>50</v>
      </c>
      <c r="I116" s="6" t="str">
        <v>59</v>
      </c>
      <c r="J116" s="6" t="s">
        <v>13898</v>
      </c>
      <c r="K116" s="6" t="s">
        <v>13465</v>
      </c>
      <c r="L116" s="6" t="s">
        <v>13973</v>
      </c>
      <c r="M116" s="6" t="s">
        <v>13313</v>
      </c>
      <c r="N116" s="6" t="s">
        <v>13466</v>
      </c>
      <c r="O116" s="6" t="str" cm="1">
        <f t="array" ref="O116:P116">_xlfn.TEXTSPLIT(N116,"-")</f>
        <v>1988</v>
      </c>
      <c r="P116" s="6" t="str">
        <v>1990</v>
      </c>
      <c r="Q116" s="6">
        <v>43</v>
      </c>
      <c r="R116" s="6">
        <v>0</v>
      </c>
      <c r="S116" s="16">
        <f t="shared" si="8"/>
        <v>0</v>
      </c>
      <c r="T116" s="16">
        <f t="shared" si="9"/>
        <v>0</v>
      </c>
    </row>
    <row r="117" spans="2:20" x14ac:dyDescent="0.6">
      <c r="B117" s="6"/>
      <c r="C117" s="6"/>
      <c r="D117" s="6" t="s">
        <v>13813</v>
      </c>
      <c r="E117" s="6" t="s">
        <v>13815</v>
      </c>
      <c r="F117" s="20" t="s">
        <v>13819</v>
      </c>
      <c r="G117" s="6" t="str">
        <f t="shared" si="6"/>
        <v>60-69</v>
      </c>
      <c r="H117" s="6" t="str" cm="1">
        <f t="array" ref="H117:I117">_xlfn.TEXTSPLIT(G117,"-")</f>
        <v>60</v>
      </c>
      <c r="I117" s="6" t="str">
        <v>69</v>
      </c>
      <c r="J117" s="6" t="s">
        <v>13898</v>
      </c>
      <c r="K117" s="6" t="s">
        <v>13465</v>
      </c>
      <c r="L117" s="6" t="s">
        <v>13973</v>
      </c>
      <c r="M117" s="6" t="s">
        <v>13313</v>
      </c>
      <c r="N117" s="6" t="s">
        <v>13466</v>
      </c>
      <c r="O117" s="6" t="str" cm="1">
        <f t="array" ref="O117:P117">_xlfn.TEXTSPLIT(N117,"-")</f>
        <v>1988</v>
      </c>
      <c r="P117" s="6" t="str">
        <v>1990</v>
      </c>
      <c r="Q117" s="6">
        <v>206</v>
      </c>
      <c r="R117" s="6">
        <v>0</v>
      </c>
      <c r="S117" s="16">
        <f t="shared" si="8"/>
        <v>0</v>
      </c>
      <c r="T117" s="16">
        <f t="shared" si="9"/>
        <v>0</v>
      </c>
    </row>
    <row r="118" spans="2:20" x14ac:dyDescent="0.6">
      <c r="B118" s="6"/>
      <c r="C118" s="6"/>
      <c r="D118" s="6" t="s">
        <v>13813</v>
      </c>
      <c r="E118" s="6" t="s">
        <v>13814</v>
      </c>
      <c r="F118" s="20" t="s">
        <v>13819</v>
      </c>
      <c r="G118" s="6" t="str">
        <f t="shared" si="6"/>
        <v>60-69</v>
      </c>
      <c r="H118" s="6" t="str" cm="1">
        <f t="array" ref="H118:I118">_xlfn.TEXTSPLIT(G118,"-")</f>
        <v>60</v>
      </c>
      <c r="I118" s="6" t="str">
        <v>69</v>
      </c>
      <c r="J118" s="6" t="s">
        <v>13898</v>
      </c>
      <c r="K118" s="6" t="s">
        <v>13465</v>
      </c>
      <c r="L118" s="6" t="s">
        <v>13973</v>
      </c>
      <c r="M118" s="6" t="s">
        <v>13313</v>
      </c>
      <c r="N118" s="6" t="s">
        <v>13466</v>
      </c>
      <c r="O118" s="6" t="str" cm="1">
        <f t="array" ref="O118:P118">_xlfn.TEXTSPLIT(N118,"-")</f>
        <v>1988</v>
      </c>
      <c r="P118" s="6" t="str">
        <v>1990</v>
      </c>
      <c r="Q118" s="6">
        <v>148</v>
      </c>
      <c r="R118" s="6">
        <v>0</v>
      </c>
      <c r="S118" s="16">
        <f t="shared" si="8"/>
        <v>0</v>
      </c>
      <c r="T118" s="16">
        <f t="shared" si="9"/>
        <v>0</v>
      </c>
    </row>
    <row r="119" spans="2:20" x14ac:dyDescent="0.6">
      <c r="B119" s="6"/>
      <c r="C119" s="6"/>
      <c r="D119" s="6" t="s">
        <v>13813</v>
      </c>
      <c r="E119" s="6" t="s">
        <v>13816</v>
      </c>
      <c r="F119" s="20" t="s">
        <v>13819</v>
      </c>
      <c r="G119" s="6" t="str">
        <f t="shared" si="6"/>
        <v>60-69</v>
      </c>
      <c r="H119" s="6" t="str" cm="1">
        <f t="array" ref="H119:I119">_xlfn.TEXTSPLIT(G119,"-")</f>
        <v>60</v>
      </c>
      <c r="I119" s="6" t="str">
        <v>69</v>
      </c>
      <c r="J119" s="6" t="s">
        <v>13898</v>
      </c>
      <c r="K119" s="6" t="s">
        <v>13465</v>
      </c>
      <c r="L119" s="6" t="s">
        <v>13973</v>
      </c>
      <c r="M119" s="6" t="s">
        <v>13313</v>
      </c>
      <c r="N119" s="6" t="s">
        <v>13466</v>
      </c>
      <c r="O119" s="6" t="str" cm="1">
        <f t="array" ref="O119:P119">_xlfn.TEXTSPLIT(N119,"-")</f>
        <v>1988</v>
      </c>
      <c r="P119" s="6" t="str">
        <v>1990</v>
      </c>
      <c r="Q119" s="6">
        <v>58</v>
      </c>
      <c r="R119" s="6">
        <v>0</v>
      </c>
      <c r="S119" s="16">
        <f t="shared" si="8"/>
        <v>0</v>
      </c>
      <c r="T119" s="16">
        <f t="shared" si="9"/>
        <v>0</v>
      </c>
    </row>
    <row r="120" spans="2:20" x14ac:dyDescent="0.6">
      <c r="B120" s="6"/>
      <c r="C120" s="6"/>
      <c r="D120" s="6" t="s">
        <v>13813</v>
      </c>
      <c r="E120" s="6" t="s">
        <v>13815</v>
      </c>
      <c r="F120" s="20" t="s">
        <v>13820</v>
      </c>
      <c r="G120" s="6" t="str">
        <f t="shared" si="6"/>
        <v>70-79</v>
      </c>
      <c r="H120" s="6" t="str" cm="1">
        <f t="array" ref="H120:I120">_xlfn.TEXTSPLIT(G120,"-")</f>
        <v>70</v>
      </c>
      <c r="I120" s="6" t="str">
        <v>79</v>
      </c>
      <c r="J120" s="6" t="s">
        <v>13898</v>
      </c>
      <c r="K120" s="6" t="s">
        <v>13465</v>
      </c>
      <c r="L120" s="6" t="s">
        <v>13973</v>
      </c>
      <c r="M120" s="6" t="s">
        <v>13313</v>
      </c>
      <c r="N120" s="6" t="s">
        <v>13466</v>
      </c>
      <c r="O120" s="6" t="str" cm="1">
        <f t="array" ref="O120:P120">_xlfn.TEXTSPLIT(N120,"-")</f>
        <v>1988</v>
      </c>
      <c r="P120" s="6" t="str">
        <v>1990</v>
      </c>
      <c r="Q120" s="6">
        <v>212</v>
      </c>
      <c r="R120" s="6">
        <v>5</v>
      </c>
      <c r="S120" s="16">
        <f t="shared" si="8"/>
        <v>2.358490566037736E-2</v>
      </c>
      <c r="T120" s="16">
        <f t="shared" si="9"/>
        <v>1.0422367520976415E-2</v>
      </c>
    </row>
    <row r="121" spans="2:20" x14ac:dyDescent="0.6">
      <c r="B121" s="6"/>
      <c r="C121" s="6"/>
      <c r="D121" s="6" t="s">
        <v>13813</v>
      </c>
      <c r="E121" s="6" t="s">
        <v>13814</v>
      </c>
      <c r="F121" s="20" t="s">
        <v>13820</v>
      </c>
      <c r="G121" s="6" t="str">
        <f t="shared" si="6"/>
        <v>70-79</v>
      </c>
      <c r="H121" s="6" t="str" cm="1">
        <f t="array" ref="H121:I121">_xlfn.TEXTSPLIT(G121,"-")</f>
        <v>70</v>
      </c>
      <c r="I121" s="6" t="str">
        <v>79</v>
      </c>
      <c r="J121" s="6" t="s">
        <v>13898</v>
      </c>
      <c r="K121" s="6" t="s">
        <v>13465</v>
      </c>
      <c r="L121" s="6" t="s">
        <v>13973</v>
      </c>
      <c r="M121" s="6" t="s">
        <v>13313</v>
      </c>
      <c r="N121" s="6" t="s">
        <v>13466</v>
      </c>
      <c r="O121" s="6" t="str" cm="1">
        <f t="array" ref="O121:P121">_xlfn.TEXTSPLIT(N121,"-")</f>
        <v>1988</v>
      </c>
      <c r="P121" s="6" t="str">
        <v>1990</v>
      </c>
      <c r="Q121" s="6">
        <v>117</v>
      </c>
      <c r="R121" s="6">
        <v>2</v>
      </c>
      <c r="S121" s="16">
        <f t="shared" si="8"/>
        <v>1.7094017094017096E-2</v>
      </c>
      <c r="T121" s="16">
        <f t="shared" si="9"/>
        <v>1.1983539876828679E-2</v>
      </c>
    </row>
    <row r="122" spans="2:20" x14ac:dyDescent="0.6">
      <c r="B122" s="6"/>
      <c r="C122" s="6"/>
      <c r="D122" s="6" t="s">
        <v>13813</v>
      </c>
      <c r="E122" s="6" t="s">
        <v>13816</v>
      </c>
      <c r="F122" s="20" t="s">
        <v>13820</v>
      </c>
      <c r="G122" s="6" t="str">
        <f t="shared" si="6"/>
        <v>70-79</v>
      </c>
      <c r="H122" s="6" t="str" cm="1">
        <f t="array" ref="H122:I122">_xlfn.TEXTSPLIT(G122,"-")</f>
        <v>70</v>
      </c>
      <c r="I122" s="6" t="str">
        <v>79</v>
      </c>
      <c r="J122" s="6" t="s">
        <v>13898</v>
      </c>
      <c r="K122" s="6" t="s">
        <v>13465</v>
      </c>
      <c r="L122" s="6" t="s">
        <v>13973</v>
      </c>
      <c r="M122" s="6" t="s">
        <v>13313</v>
      </c>
      <c r="N122" s="6" t="s">
        <v>13466</v>
      </c>
      <c r="O122" s="6" t="str" cm="1">
        <f t="array" ref="O122:P122">_xlfn.TEXTSPLIT(N122,"-")</f>
        <v>1988</v>
      </c>
      <c r="P122" s="6" t="str">
        <v>1990</v>
      </c>
      <c r="Q122" s="6">
        <v>95</v>
      </c>
      <c r="R122" s="6">
        <v>3</v>
      </c>
      <c r="S122" s="16">
        <f t="shared" si="8"/>
        <v>3.1578947368421054E-2</v>
      </c>
      <c r="T122" s="16">
        <f t="shared" si="9"/>
        <v>1.7941928973195586E-2</v>
      </c>
    </row>
    <row r="123" spans="2:20" x14ac:dyDescent="0.6">
      <c r="B123" s="6"/>
      <c r="C123" s="6"/>
      <c r="D123" s="6" t="s">
        <v>13813</v>
      </c>
      <c r="E123" s="6" t="s">
        <v>13815</v>
      </c>
      <c r="F123" s="20" t="s">
        <v>13821</v>
      </c>
      <c r="G123" s="6" t="str">
        <f t="shared" si="6"/>
        <v>80-95</v>
      </c>
      <c r="H123" s="6" t="str" cm="1">
        <f t="array" ref="H123:I123">_xlfn.TEXTSPLIT(G123,"-")</f>
        <v>80</v>
      </c>
      <c r="I123" s="6" t="str">
        <v>95</v>
      </c>
      <c r="J123" s="6" t="s">
        <v>13898</v>
      </c>
      <c r="K123" s="6" t="s">
        <v>13465</v>
      </c>
      <c r="L123" s="6" t="s">
        <v>13973</v>
      </c>
      <c r="M123" s="6" t="s">
        <v>13313</v>
      </c>
      <c r="N123" s="6" t="s">
        <v>13466</v>
      </c>
      <c r="O123" s="6" t="str" cm="1">
        <f t="array" ref="O123:P123">_xlfn.TEXTSPLIT(N123,"-")</f>
        <v>1988</v>
      </c>
      <c r="P123" s="6" t="str">
        <v>1990</v>
      </c>
      <c r="Q123" s="6">
        <v>135</v>
      </c>
      <c r="R123" s="6">
        <v>7</v>
      </c>
      <c r="S123" s="16">
        <f t="shared" si="8"/>
        <v>5.185185185185185E-2</v>
      </c>
      <c r="T123" s="16">
        <f t="shared" si="9"/>
        <v>1.9083294480578685E-2</v>
      </c>
    </row>
    <row r="124" spans="2:20" x14ac:dyDescent="0.6">
      <c r="B124" s="6"/>
      <c r="C124" s="6"/>
      <c r="D124" s="6" t="s">
        <v>13813</v>
      </c>
      <c r="E124" s="6" t="s">
        <v>13814</v>
      </c>
      <c r="F124" s="20" t="s">
        <v>13821</v>
      </c>
      <c r="G124" s="6" t="str">
        <f t="shared" si="6"/>
        <v>80-95</v>
      </c>
      <c r="H124" s="6" t="str" cm="1">
        <f t="array" ref="H124:I124">_xlfn.TEXTSPLIT(G124,"-")</f>
        <v>80</v>
      </c>
      <c r="I124" s="6" t="str">
        <v>95</v>
      </c>
      <c r="J124" s="6" t="s">
        <v>13898</v>
      </c>
      <c r="K124" s="6" t="s">
        <v>13465</v>
      </c>
      <c r="L124" s="6" t="s">
        <v>13973</v>
      </c>
      <c r="M124" s="6" t="s">
        <v>13313</v>
      </c>
      <c r="N124" s="6" t="s">
        <v>13466</v>
      </c>
      <c r="O124" s="6" t="str" cm="1">
        <f t="array" ref="O124:P124">_xlfn.TEXTSPLIT(N124,"-")</f>
        <v>1988</v>
      </c>
      <c r="P124" s="6" t="str">
        <v>1990</v>
      </c>
      <c r="Q124" s="6">
        <v>88</v>
      </c>
      <c r="R124" s="6">
        <v>3</v>
      </c>
      <c r="S124" s="16">
        <f t="shared" si="8"/>
        <v>3.4090909090909088E-2</v>
      </c>
      <c r="T124" s="16">
        <f t="shared" si="9"/>
        <v>1.9343991023836781E-2</v>
      </c>
    </row>
    <row r="125" spans="2:20" x14ac:dyDescent="0.6">
      <c r="B125" s="6"/>
      <c r="C125" s="6"/>
      <c r="D125" s="6" t="s">
        <v>13813</v>
      </c>
      <c r="E125" s="6" t="s">
        <v>13816</v>
      </c>
      <c r="F125" s="20" t="s">
        <v>13821</v>
      </c>
      <c r="G125" s="6" t="str">
        <f t="shared" si="6"/>
        <v>80-95</v>
      </c>
      <c r="H125" s="6" t="str" cm="1">
        <f t="array" ref="H125:I125">_xlfn.TEXTSPLIT(G125,"-")</f>
        <v>80</v>
      </c>
      <c r="I125" s="6" t="str">
        <v>95</v>
      </c>
      <c r="J125" s="6" t="s">
        <v>13898</v>
      </c>
      <c r="K125" s="6" t="s">
        <v>13465</v>
      </c>
      <c r="L125" s="6" t="s">
        <v>13973</v>
      </c>
      <c r="M125" s="6" t="s">
        <v>13313</v>
      </c>
      <c r="N125" s="6" t="s">
        <v>13466</v>
      </c>
      <c r="O125" s="6" t="str" cm="1">
        <f t="array" ref="O125:P125">_xlfn.TEXTSPLIT(N125,"-")</f>
        <v>1988</v>
      </c>
      <c r="P125" s="6" t="str">
        <v>1990</v>
      </c>
      <c r="Q125" s="6">
        <v>47</v>
      </c>
      <c r="R125" s="6">
        <v>4</v>
      </c>
      <c r="S125" s="16">
        <f t="shared" si="8"/>
        <v>8.5106382978723402E-2</v>
      </c>
      <c r="T125" s="16">
        <f t="shared" si="9"/>
        <v>4.0702158067884152E-2</v>
      </c>
    </row>
    <row r="126" spans="2:20" x14ac:dyDescent="0.6">
      <c r="D126" s="6" t="s">
        <v>13300</v>
      </c>
      <c r="E126" s="6" t="s">
        <v>13815</v>
      </c>
      <c r="F126" s="20" t="s">
        <v>13471</v>
      </c>
      <c r="G126" s="6" t="str">
        <f t="shared" si="0"/>
        <v>40-95</v>
      </c>
      <c r="H126" s="6" t="str" cm="1">
        <f t="array" ref="H126:I126">_xlfn.TEXTSPLIT(G126,"-")</f>
        <v>40</v>
      </c>
      <c r="I126" s="6" t="str">
        <v>95</v>
      </c>
      <c r="J126" s="6" t="s">
        <v>13898</v>
      </c>
      <c r="K126" s="6" t="s">
        <v>13465</v>
      </c>
      <c r="L126" s="6" t="s">
        <v>13464</v>
      </c>
      <c r="M126" s="6" t="s">
        <v>13313</v>
      </c>
      <c r="N126" s="6" t="s">
        <v>13466</v>
      </c>
      <c r="O126" s="6" t="str" cm="1">
        <f t="array" ref="O126:P126">_xlfn.TEXTSPLIT(N126,"-")</f>
        <v>1988</v>
      </c>
      <c r="P126" s="6" t="str">
        <v>1990</v>
      </c>
      <c r="Q126" s="6">
        <f t="shared" ref="Q126" si="13">SUM(Q129,Q132,Q135,Q138,Q141)</f>
        <v>800</v>
      </c>
      <c r="R126" s="6">
        <f t="shared" ref="R126" si="14">SUM(R129,R132,R135,R138,R141)</f>
        <v>227</v>
      </c>
      <c r="S126" s="16">
        <f t="shared" si="1"/>
        <v>0.28375</v>
      </c>
      <c r="T126" s="16">
        <f t="shared" si="2"/>
        <v>1.5938786712764559E-2</v>
      </c>
    </row>
    <row r="127" spans="2:20" x14ac:dyDescent="0.6">
      <c r="B127" s="6"/>
      <c r="C127" s="6"/>
      <c r="D127" s="6" t="s">
        <v>13300</v>
      </c>
      <c r="E127" s="6" t="s">
        <v>13814</v>
      </c>
      <c r="F127" s="20" t="s">
        <v>13471</v>
      </c>
      <c r="G127" s="6" t="str">
        <f t="shared" si="0"/>
        <v>40-95</v>
      </c>
      <c r="H127" s="6" t="str" cm="1">
        <f t="array" ref="H127:I127">_xlfn.TEXTSPLIT(G127,"-")</f>
        <v>40</v>
      </c>
      <c r="I127" s="6" t="str">
        <v>95</v>
      </c>
      <c r="J127" s="6" t="s">
        <v>13898</v>
      </c>
      <c r="K127" s="6" t="s">
        <v>13465</v>
      </c>
      <c r="L127" s="6" t="s">
        <v>13464</v>
      </c>
      <c r="M127" s="6" t="s">
        <v>13313</v>
      </c>
      <c r="N127" s="6" t="s">
        <v>13466</v>
      </c>
      <c r="O127" s="6" t="str" cm="1">
        <f t="array" ref="O127:P127">_xlfn.TEXTSPLIT(N127,"-")</f>
        <v>1988</v>
      </c>
      <c r="P127" s="6" t="str">
        <v>1990</v>
      </c>
      <c r="Q127" s="6">
        <f t="shared" ref="Q127" si="15">SUM(Q130,Q133,Q136,Q139,Q142)</f>
        <v>516</v>
      </c>
      <c r="R127" s="6">
        <f t="shared" ref="R127" si="16">SUM(R130,R133,R136,R139,R142)</f>
        <v>153</v>
      </c>
      <c r="S127" s="16">
        <f t="shared" si="1"/>
        <v>0.29651162790697677</v>
      </c>
      <c r="T127" s="16">
        <f t="shared" si="2"/>
        <v>2.0105944318625408E-2</v>
      </c>
    </row>
    <row r="128" spans="2:20" x14ac:dyDescent="0.6">
      <c r="B128" s="6"/>
      <c r="C128" s="6"/>
      <c r="D128" s="6" t="s">
        <v>13300</v>
      </c>
      <c r="E128" s="6" t="s">
        <v>13816</v>
      </c>
      <c r="F128" s="20" t="s">
        <v>13471</v>
      </c>
      <c r="G128" s="6" t="str">
        <f t="shared" si="0"/>
        <v>40-95</v>
      </c>
      <c r="H128" s="6" t="str" cm="1">
        <f t="array" ref="H128:I128">_xlfn.TEXTSPLIT(G128,"-")</f>
        <v>40</v>
      </c>
      <c r="I128" s="6" t="str">
        <v>95</v>
      </c>
      <c r="J128" s="6" t="s">
        <v>13898</v>
      </c>
      <c r="K128" s="6" t="s">
        <v>13465</v>
      </c>
      <c r="L128" s="6" t="s">
        <v>13464</v>
      </c>
      <c r="M128" s="6" t="s">
        <v>13313</v>
      </c>
      <c r="N128" s="6" t="s">
        <v>13466</v>
      </c>
      <c r="O128" s="6" t="str" cm="1">
        <f t="array" ref="O128:P128">_xlfn.TEXTSPLIT(N128,"-")</f>
        <v>1988</v>
      </c>
      <c r="P128" s="6" t="str">
        <v>1990</v>
      </c>
      <c r="Q128" s="6">
        <f t="shared" ref="Q128" si="17">SUM(Q131,Q134,Q137,Q140,Q143)</f>
        <v>284</v>
      </c>
      <c r="R128" s="6">
        <f t="shared" ref="R128" si="18">SUM(R131,R134,R137,R140,R143)</f>
        <v>74</v>
      </c>
      <c r="S128" s="16">
        <f t="shared" si="1"/>
        <v>0.26056338028169013</v>
      </c>
      <c r="T128" s="16">
        <f t="shared" si="2"/>
        <v>2.6046417472687336E-2</v>
      </c>
    </row>
    <row r="129" spans="2:20" x14ac:dyDescent="0.6">
      <c r="B129" s="6"/>
      <c r="C129" s="6"/>
      <c r="D129" s="6" t="s">
        <v>13300</v>
      </c>
      <c r="E129" s="6" t="s">
        <v>13815</v>
      </c>
      <c r="F129" s="20" t="s">
        <v>13817</v>
      </c>
      <c r="G129" s="6" t="str">
        <f t="shared" si="0"/>
        <v>40-49</v>
      </c>
      <c r="H129" s="6" t="str" cm="1">
        <f t="array" ref="H129:I129">_xlfn.TEXTSPLIT(G129,"-")</f>
        <v>40</v>
      </c>
      <c r="I129" s="6" t="str">
        <v>49</v>
      </c>
      <c r="J129" s="6" t="s">
        <v>13898</v>
      </c>
      <c r="K129" s="6" t="s">
        <v>13465</v>
      </c>
      <c r="L129" s="6" t="s">
        <v>13464</v>
      </c>
      <c r="M129" s="6" t="s">
        <v>13313</v>
      </c>
      <c r="N129" s="6" t="s">
        <v>13466</v>
      </c>
      <c r="O129" s="6" t="str" cm="1">
        <f t="array" ref="O129:P129">_xlfn.TEXTSPLIT(N129,"-")</f>
        <v>1988</v>
      </c>
      <c r="P129" s="6" t="str">
        <v>1990</v>
      </c>
      <c r="Q129" s="6">
        <v>119</v>
      </c>
      <c r="R129" s="6">
        <v>15</v>
      </c>
      <c r="S129" s="16">
        <f t="shared" si="1"/>
        <v>0.12605042016806722</v>
      </c>
      <c r="T129" s="16">
        <f t="shared" si="2"/>
        <v>3.0425789556125266E-2</v>
      </c>
    </row>
    <row r="130" spans="2:20" x14ac:dyDescent="0.6">
      <c r="B130" s="6"/>
      <c r="C130" s="6"/>
      <c r="D130" s="6" t="s">
        <v>13300</v>
      </c>
      <c r="E130" s="6" t="s">
        <v>13814</v>
      </c>
      <c r="F130" s="20" t="s">
        <v>13817</v>
      </c>
      <c r="G130" s="6" t="str">
        <f t="shared" si="0"/>
        <v>40-49</v>
      </c>
      <c r="H130" s="6" t="str" cm="1">
        <f t="array" ref="H130:I130">_xlfn.TEXTSPLIT(G130,"-")</f>
        <v>40</v>
      </c>
      <c r="I130" s="6" t="str">
        <v>49</v>
      </c>
      <c r="J130" s="6" t="s">
        <v>13898</v>
      </c>
      <c r="K130" s="6" t="s">
        <v>13465</v>
      </c>
      <c r="L130" s="6" t="s">
        <v>13464</v>
      </c>
      <c r="M130" s="6" t="s">
        <v>13313</v>
      </c>
      <c r="N130" s="6" t="s">
        <v>13466</v>
      </c>
      <c r="O130" s="6" t="str" cm="1">
        <f t="array" ref="O130:P130">_xlfn.TEXTSPLIT(N130,"-")</f>
        <v>1988</v>
      </c>
      <c r="P130" s="6" t="str">
        <v>1990</v>
      </c>
      <c r="Q130" s="6">
        <v>78</v>
      </c>
      <c r="R130" s="6">
        <v>11</v>
      </c>
      <c r="S130" s="16">
        <f t="shared" si="1"/>
        <v>0.14102564102564102</v>
      </c>
      <c r="T130" s="16">
        <f t="shared" si="2"/>
        <v>3.9408675603311343E-2</v>
      </c>
    </row>
    <row r="131" spans="2:20" x14ac:dyDescent="0.6">
      <c r="B131" s="6"/>
      <c r="C131" s="6"/>
      <c r="D131" s="6" t="s">
        <v>13300</v>
      </c>
      <c r="E131" s="6" t="s">
        <v>13816</v>
      </c>
      <c r="F131" s="20" t="s">
        <v>13817</v>
      </c>
      <c r="G131" s="6" t="str">
        <f t="shared" si="0"/>
        <v>40-49</v>
      </c>
      <c r="H131" s="6" t="str" cm="1">
        <f t="array" ref="H131:I131">_xlfn.TEXTSPLIT(G131,"-")</f>
        <v>40</v>
      </c>
      <c r="I131" s="6" t="str">
        <v>49</v>
      </c>
      <c r="J131" s="6" t="s">
        <v>13898</v>
      </c>
      <c r="K131" s="6" t="s">
        <v>13465</v>
      </c>
      <c r="L131" s="6" t="s">
        <v>13464</v>
      </c>
      <c r="M131" s="6" t="s">
        <v>13313</v>
      </c>
      <c r="N131" s="6" t="s">
        <v>13466</v>
      </c>
      <c r="O131" s="6" t="str" cm="1">
        <f t="array" ref="O131:P131">_xlfn.TEXTSPLIT(N131,"-")</f>
        <v>1988</v>
      </c>
      <c r="P131" s="6" t="str">
        <v>1990</v>
      </c>
      <c r="Q131" s="6">
        <v>41</v>
      </c>
      <c r="R131" s="6">
        <v>4</v>
      </c>
      <c r="S131" s="16">
        <f t="shared" si="1"/>
        <v>9.7560975609756101E-2</v>
      </c>
      <c r="T131" s="16">
        <f t="shared" si="2"/>
        <v>4.6339897903986786E-2</v>
      </c>
    </row>
    <row r="132" spans="2:20" x14ac:dyDescent="0.6">
      <c r="B132" s="6"/>
      <c r="C132" s="6"/>
      <c r="D132" s="6" t="s">
        <v>13300</v>
      </c>
      <c r="E132" s="6" t="s">
        <v>13815</v>
      </c>
      <c r="F132" s="20" t="s">
        <v>13818</v>
      </c>
      <c r="G132" s="6" t="str">
        <f t="shared" si="0"/>
        <v>50-59</v>
      </c>
      <c r="H132" s="6" t="str" cm="1">
        <f t="array" ref="H132:I132">_xlfn.TEXTSPLIT(G132,"-")</f>
        <v>50</v>
      </c>
      <c r="I132" s="6" t="str">
        <v>59</v>
      </c>
      <c r="J132" s="6" t="s">
        <v>13898</v>
      </c>
      <c r="K132" s="6" t="s">
        <v>13465</v>
      </c>
      <c r="L132" s="6" t="s">
        <v>13464</v>
      </c>
      <c r="M132" s="6" t="s">
        <v>13313</v>
      </c>
      <c r="N132" s="6" t="s">
        <v>13466</v>
      </c>
      <c r="O132" s="6" t="str" cm="1">
        <f t="array" ref="O132:P132">_xlfn.TEXTSPLIT(N132,"-")</f>
        <v>1988</v>
      </c>
      <c r="P132" s="6" t="str">
        <v>1990</v>
      </c>
      <c r="Q132" s="6">
        <v>128</v>
      </c>
      <c r="R132" s="6">
        <v>14</v>
      </c>
      <c r="S132" s="16">
        <f t="shared" si="1"/>
        <v>0.109375</v>
      </c>
      <c r="T132" s="16">
        <f t="shared" si="2"/>
        <v>2.7586810335596748E-2</v>
      </c>
    </row>
    <row r="133" spans="2:20" x14ac:dyDescent="0.6">
      <c r="B133" s="6"/>
      <c r="C133" s="6"/>
      <c r="D133" s="6" t="s">
        <v>13300</v>
      </c>
      <c r="E133" s="6" t="s">
        <v>13814</v>
      </c>
      <c r="F133" s="20" t="s">
        <v>13818</v>
      </c>
      <c r="G133" s="6" t="str">
        <f t="shared" si="0"/>
        <v>50-59</v>
      </c>
      <c r="H133" s="6" t="str" cm="1">
        <f t="array" ref="H133:I133">_xlfn.TEXTSPLIT(G133,"-")</f>
        <v>50</v>
      </c>
      <c r="I133" s="6" t="str">
        <v>59</v>
      </c>
      <c r="J133" s="6" t="s">
        <v>13898</v>
      </c>
      <c r="K133" s="6" t="s">
        <v>13465</v>
      </c>
      <c r="L133" s="6" t="s">
        <v>13464</v>
      </c>
      <c r="M133" s="6" t="s">
        <v>13313</v>
      </c>
      <c r="N133" s="6" t="s">
        <v>13466</v>
      </c>
      <c r="O133" s="6" t="str" cm="1">
        <f t="array" ref="O133:P133">_xlfn.TEXTSPLIT(N133,"-")</f>
        <v>1988</v>
      </c>
      <c r="P133" s="6" t="str">
        <v>1990</v>
      </c>
      <c r="Q133" s="6">
        <v>85</v>
      </c>
      <c r="R133" s="6">
        <v>9</v>
      </c>
      <c r="S133" s="16">
        <f t="shared" si="1"/>
        <v>0.10588235294117647</v>
      </c>
      <c r="T133" s="16">
        <f t="shared" si="2"/>
        <v>3.3373339179089467E-2</v>
      </c>
    </row>
    <row r="134" spans="2:20" x14ac:dyDescent="0.6">
      <c r="B134" s="6"/>
      <c r="C134" s="6"/>
      <c r="D134" s="6" t="s">
        <v>13300</v>
      </c>
      <c r="E134" s="6" t="s">
        <v>13816</v>
      </c>
      <c r="F134" s="20" t="s">
        <v>13818</v>
      </c>
      <c r="G134" s="6" t="str">
        <f t="shared" si="0"/>
        <v>50-59</v>
      </c>
      <c r="H134" s="6" t="str" cm="1">
        <f t="array" ref="H134:I134">_xlfn.TEXTSPLIT(G134,"-")</f>
        <v>50</v>
      </c>
      <c r="I134" s="6" t="str">
        <v>59</v>
      </c>
      <c r="J134" s="6" t="s">
        <v>13898</v>
      </c>
      <c r="K134" s="6" t="s">
        <v>13465</v>
      </c>
      <c r="L134" s="6" t="s">
        <v>13464</v>
      </c>
      <c r="M134" s="6" t="s">
        <v>13313</v>
      </c>
      <c r="N134" s="6" t="s">
        <v>13466</v>
      </c>
      <c r="O134" s="6" t="str" cm="1">
        <f t="array" ref="O134:P134">_xlfn.TEXTSPLIT(N134,"-")</f>
        <v>1988</v>
      </c>
      <c r="P134" s="6" t="str">
        <v>1990</v>
      </c>
      <c r="Q134" s="6">
        <v>43</v>
      </c>
      <c r="R134" s="6">
        <v>5</v>
      </c>
      <c r="S134" s="16">
        <f t="shared" si="1"/>
        <v>0.11627906976744186</v>
      </c>
      <c r="T134" s="16">
        <f t="shared" si="2"/>
        <v>4.8884830885783312E-2</v>
      </c>
    </row>
    <row r="135" spans="2:20" x14ac:dyDescent="0.6">
      <c r="B135" s="6"/>
      <c r="C135" s="6"/>
      <c r="D135" s="6" t="s">
        <v>13300</v>
      </c>
      <c r="E135" s="6" t="s">
        <v>13815</v>
      </c>
      <c r="F135" s="20" t="s">
        <v>13819</v>
      </c>
      <c r="G135" s="6" t="str">
        <f t="shared" si="0"/>
        <v>60-69</v>
      </c>
      <c r="H135" s="6" t="str" cm="1">
        <f t="array" ref="H135:I135">_xlfn.TEXTSPLIT(G135,"-")</f>
        <v>60</v>
      </c>
      <c r="I135" s="6" t="str">
        <v>69</v>
      </c>
      <c r="J135" s="6" t="s">
        <v>13898</v>
      </c>
      <c r="K135" s="6" t="s">
        <v>13465</v>
      </c>
      <c r="L135" s="6" t="s">
        <v>13464</v>
      </c>
      <c r="M135" s="6" t="s">
        <v>13313</v>
      </c>
      <c r="N135" s="6" t="s">
        <v>13466</v>
      </c>
      <c r="O135" s="6" t="str" cm="1">
        <f t="array" ref="O135:P135">_xlfn.TEXTSPLIT(N135,"-")</f>
        <v>1988</v>
      </c>
      <c r="P135" s="6" t="str">
        <v>1990</v>
      </c>
      <c r="Q135" s="6">
        <v>206</v>
      </c>
      <c r="R135" s="6">
        <v>50</v>
      </c>
      <c r="S135" s="16">
        <f t="shared" si="1"/>
        <v>0.24271844660194175</v>
      </c>
      <c r="T135" s="16">
        <f t="shared" si="2"/>
        <v>2.9870773640288104E-2</v>
      </c>
    </row>
    <row r="136" spans="2:20" x14ac:dyDescent="0.6">
      <c r="B136" s="6"/>
      <c r="C136" s="6"/>
      <c r="D136" s="6" t="s">
        <v>13300</v>
      </c>
      <c r="E136" s="6" t="s">
        <v>13814</v>
      </c>
      <c r="F136" s="20" t="s">
        <v>13819</v>
      </c>
      <c r="G136" s="6" t="str">
        <f t="shared" si="0"/>
        <v>60-69</v>
      </c>
      <c r="H136" s="6" t="str" cm="1">
        <f t="array" ref="H136:I136">_xlfn.TEXTSPLIT(G136,"-")</f>
        <v>60</v>
      </c>
      <c r="I136" s="6" t="str">
        <v>69</v>
      </c>
      <c r="J136" s="6" t="s">
        <v>13898</v>
      </c>
      <c r="K136" s="6" t="s">
        <v>13465</v>
      </c>
      <c r="L136" s="6" t="s">
        <v>13464</v>
      </c>
      <c r="M136" s="6" t="s">
        <v>13313</v>
      </c>
      <c r="N136" s="6" t="s">
        <v>13466</v>
      </c>
      <c r="O136" s="6" t="str" cm="1">
        <f t="array" ref="O136:P136">_xlfn.TEXTSPLIT(N136,"-")</f>
        <v>1988</v>
      </c>
      <c r="P136" s="6" t="str">
        <v>1990</v>
      </c>
      <c r="Q136" s="6">
        <v>148</v>
      </c>
      <c r="R136" s="6">
        <v>42</v>
      </c>
      <c r="S136" s="16">
        <f t="shared" si="1"/>
        <v>0.28378378378378377</v>
      </c>
      <c r="T136" s="16">
        <f t="shared" si="2"/>
        <v>3.7058258357175647E-2</v>
      </c>
    </row>
    <row r="137" spans="2:20" x14ac:dyDescent="0.6">
      <c r="B137" s="6"/>
      <c r="C137" s="6"/>
      <c r="D137" s="6" t="s">
        <v>13300</v>
      </c>
      <c r="E137" s="6" t="s">
        <v>13816</v>
      </c>
      <c r="F137" s="20" t="s">
        <v>13819</v>
      </c>
      <c r="G137" s="6" t="str">
        <f t="shared" si="0"/>
        <v>60-69</v>
      </c>
      <c r="H137" s="6" t="str" cm="1">
        <f t="array" ref="H137:I137">_xlfn.TEXTSPLIT(G137,"-")</f>
        <v>60</v>
      </c>
      <c r="I137" s="6" t="str">
        <v>69</v>
      </c>
      <c r="J137" s="6" t="s">
        <v>13898</v>
      </c>
      <c r="K137" s="6" t="s">
        <v>13465</v>
      </c>
      <c r="L137" s="6" t="s">
        <v>13464</v>
      </c>
      <c r="M137" s="6" t="s">
        <v>13313</v>
      </c>
      <c r="N137" s="6" t="s">
        <v>13466</v>
      </c>
      <c r="O137" s="6" t="str" cm="1">
        <f t="array" ref="O137:P137">_xlfn.TEXTSPLIT(N137,"-")</f>
        <v>1988</v>
      </c>
      <c r="P137" s="6" t="str">
        <v>1990</v>
      </c>
      <c r="Q137" s="6">
        <v>58</v>
      </c>
      <c r="R137" s="6">
        <v>8</v>
      </c>
      <c r="S137" s="16">
        <f t="shared" si="1"/>
        <v>0.13793103448275862</v>
      </c>
      <c r="T137" s="16">
        <f t="shared" si="2"/>
        <v>4.5278080296456052E-2</v>
      </c>
    </row>
    <row r="138" spans="2:20" x14ac:dyDescent="0.6">
      <c r="B138" s="6"/>
      <c r="C138" s="6"/>
      <c r="D138" s="6" t="s">
        <v>13300</v>
      </c>
      <c r="E138" s="6" t="s">
        <v>13815</v>
      </c>
      <c r="F138" s="20" t="s">
        <v>13820</v>
      </c>
      <c r="G138" s="6" t="str">
        <f t="shared" si="0"/>
        <v>70-79</v>
      </c>
      <c r="H138" s="6" t="str" cm="1">
        <f t="array" ref="H138:I138">_xlfn.TEXTSPLIT(G138,"-")</f>
        <v>70</v>
      </c>
      <c r="I138" s="6" t="str">
        <v>79</v>
      </c>
      <c r="J138" s="6" t="s">
        <v>13898</v>
      </c>
      <c r="K138" s="6" t="s">
        <v>13465</v>
      </c>
      <c r="L138" s="6" t="s">
        <v>13464</v>
      </c>
      <c r="M138" s="6" t="s">
        <v>13313</v>
      </c>
      <c r="N138" s="6" t="s">
        <v>13466</v>
      </c>
      <c r="O138" s="6" t="str" cm="1">
        <f t="array" ref="O138:P138">_xlfn.TEXTSPLIT(N138,"-")</f>
        <v>1988</v>
      </c>
      <c r="P138" s="6" t="str">
        <v>1990</v>
      </c>
      <c r="Q138" s="6">
        <v>212</v>
      </c>
      <c r="R138" s="6">
        <v>73</v>
      </c>
      <c r="S138" s="16">
        <f t="shared" si="1"/>
        <v>0.34433962264150941</v>
      </c>
      <c r="T138" s="16">
        <f t="shared" si="2"/>
        <v>3.2633603970694008E-2</v>
      </c>
    </row>
    <row r="139" spans="2:20" x14ac:dyDescent="0.6">
      <c r="B139" s="6"/>
      <c r="C139" s="6"/>
      <c r="D139" s="6" t="s">
        <v>13300</v>
      </c>
      <c r="E139" s="6" t="s">
        <v>13814</v>
      </c>
      <c r="F139" s="20" t="s">
        <v>13820</v>
      </c>
      <c r="G139" s="6" t="str">
        <f t="shared" si="0"/>
        <v>70-79</v>
      </c>
      <c r="H139" s="6" t="str" cm="1">
        <f t="array" ref="H139:I139">_xlfn.TEXTSPLIT(G139,"-")</f>
        <v>70</v>
      </c>
      <c r="I139" s="6" t="str">
        <v>79</v>
      </c>
      <c r="J139" s="6" t="s">
        <v>13898</v>
      </c>
      <c r="K139" s="6" t="s">
        <v>13465</v>
      </c>
      <c r="L139" s="6" t="s">
        <v>13464</v>
      </c>
      <c r="M139" s="6" t="s">
        <v>13313</v>
      </c>
      <c r="N139" s="6" t="s">
        <v>13466</v>
      </c>
      <c r="O139" s="6" t="str" cm="1">
        <f t="array" ref="O139:P139">_xlfn.TEXTSPLIT(N139,"-")</f>
        <v>1988</v>
      </c>
      <c r="P139" s="6" t="str">
        <v>1990</v>
      </c>
      <c r="Q139" s="6">
        <v>117</v>
      </c>
      <c r="R139" s="6">
        <v>40</v>
      </c>
      <c r="S139" s="16">
        <f t="shared" si="1"/>
        <v>0.34188034188034189</v>
      </c>
      <c r="T139" s="16">
        <f t="shared" si="2"/>
        <v>4.3852722991999167E-2</v>
      </c>
    </row>
    <row r="140" spans="2:20" x14ac:dyDescent="0.6">
      <c r="B140" s="6"/>
      <c r="C140" s="6"/>
      <c r="D140" s="6" t="s">
        <v>13300</v>
      </c>
      <c r="E140" s="6" t="s">
        <v>13816</v>
      </c>
      <c r="F140" s="20" t="s">
        <v>13820</v>
      </c>
      <c r="G140" s="6" t="str">
        <f t="shared" si="0"/>
        <v>70-79</v>
      </c>
      <c r="H140" s="6" t="str" cm="1">
        <f t="array" ref="H140:I140">_xlfn.TEXTSPLIT(G140,"-")</f>
        <v>70</v>
      </c>
      <c r="I140" s="6" t="str">
        <v>79</v>
      </c>
      <c r="J140" s="6" t="s">
        <v>13898</v>
      </c>
      <c r="K140" s="6" t="s">
        <v>13465</v>
      </c>
      <c r="L140" s="6" t="s">
        <v>13464</v>
      </c>
      <c r="M140" s="6" t="s">
        <v>13313</v>
      </c>
      <c r="N140" s="6" t="s">
        <v>13466</v>
      </c>
      <c r="O140" s="6" t="str" cm="1">
        <f t="array" ref="O140:P140">_xlfn.TEXTSPLIT(N140,"-")</f>
        <v>1988</v>
      </c>
      <c r="P140" s="6" t="str">
        <v>1990</v>
      </c>
      <c r="Q140" s="6">
        <v>95</v>
      </c>
      <c r="R140" s="6">
        <v>33</v>
      </c>
      <c r="S140" s="16">
        <f t="shared" si="1"/>
        <v>0.3473684210526316</v>
      </c>
      <c r="T140" s="16">
        <f t="shared" si="2"/>
        <v>4.8850319301658965E-2</v>
      </c>
    </row>
    <row r="141" spans="2:20" x14ac:dyDescent="0.6">
      <c r="B141" s="6"/>
      <c r="C141" s="6"/>
      <c r="D141" s="6" t="s">
        <v>13300</v>
      </c>
      <c r="E141" s="6" t="s">
        <v>13815</v>
      </c>
      <c r="F141" s="20" t="s">
        <v>13821</v>
      </c>
      <c r="G141" s="6" t="str">
        <f t="shared" si="0"/>
        <v>80-95</v>
      </c>
      <c r="H141" s="6" t="str" cm="1">
        <f t="array" ref="H141:I141">_xlfn.TEXTSPLIT(G141,"-")</f>
        <v>80</v>
      </c>
      <c r="I141" s="6" t="str">
        <v>95</v>
      </c>
      <c r="J141" s="6" t="s">
        <v>13898</v>
      </c>
      <c r="K141" s="6" t="s">
        <v>13465</v>
      </c>
      <c r="L141" s="6" t="s">
        <v>13464</v>
      </c>
      <c r="M141" s="6" t="s">
        <v>13313</v>
      </c>
      <c r="N141" s="6" t="s">
        <v>13466</v>
      </c>
      <c r="O141" s="6" t="str" cm="1">
        <f t="array" ref="O141:P141">_xlfn.TEXTSPLIT(N141,"-")</f>
        <v>1988</v>
      </c>
      <c r="P141" s="6" t="str">
        <v>1990</v>
      </c>
      <c r="Q141" s="6">
        <v>135</v>
      </c>
      <c r="R141" s="6">
        <v>75</v>
      </c>
      <c r="S141" s="16">
        <f t="shared" si="1"/>
        <v>0.55555555555555558</v>
      </c>
      <c r="T141" s="16">
        <f t="shared" si="2"/>
        <v>4.2766686606638946E-2</v>
      </c>
    </row>
    <row r="142" spans="2:20" x14ac:dyDescent="0.6">
      <c r="B142" s="6"/>
      <c r="C142" s="6"/>
      <c r="D142" s="6" t="s">
        <v>13300</v>
      </c>
      <c r="E142" s="6" t="s">
        <v>13814</v>
      </c>
      <c r="F142" s="20" t="s">
        <v>13821</v>
      </c>
      <c r="G142" s="6" t="str">
        <f t="shared" si="0"/>
        <v>80-95</v>
      </c>
      <c r="H142" s="6" t="str" cm="1">
        <f t="array" ref="H142:I142">_xlfn.TEXTSPLIT(G142,"-")</f>
        <v>80</v>
      </c>
      <c r="I142" s="6" t="str">
        <v>95</v>
      </c>
      <c r="J142" s="6" t="s">
        <v>13898</v>
      </c>
      <c r="K142" s="6" t="s">
        <v>13465</v>
      </c>
      <c r="L142" s="6" t="s">
        <v>13464</v>
      </c>
      <c r="M142" s="6" t="s">
        <v>13313</v>
      </c>
      <c r="N142" s="6" t="s">
        <v>13466</v>
      </c>
      <c r="O142" s="6" t="str" cm="1">
        <f t="array" ref="O142:P142">_xlfn.TEXTSPLIT(N142,"-")</f>
        <v>1988</v>
      </c>
      <c r="P142" s="6" t="str">
        <v>1990</v>
      </c>
      <c r="Q142" s="6">
        <v>88</v>
      </c>
      <c r="R142" s="6">
        <v>51</v>
      </c>
      <c r="S142" s="16">
        <f t="shared" si="1"/>
        <v>0.57954545454545459</v>
      </c>
      <c r="T142" s="16">
        <f t="shared" si="2"/>
        <v>5.2621344686391826E-2</v>
      </c>
    </row>
    <row r="143" spans="2:20" x14ac:dyDescent="0.6">
      <c r="B143" s="6"/>
      <c r="C143" s="6"/>
      <c r="D143" s="6" t="s">
        <v>13300</v>
      </c>
      <c r="E143" s="6" t="s">
        <v>13816</v>
      </c>
      <c r="F143" s="20" t="s">
        <v>13821</v>
      </c>
      <c r="G143" s="6" t="str">
        <f t="shared" si="0"/>
        <v>80-95</v>
      </c>
      <c r="H143" s="6" t="str" cm="1">
        <f t="array" ref="H143:I143">_xlfn.TEXTSPLIT(G143,"-")</f>
        <v>80</v>
      </c>
      <c r="I143" s="6" t="str">
        <v>95</v>
      </c>
      <c r="J143" s="6" t="s">
        <v>13898</v>
      </c>
      <c r="K143" s="6" t="s">
        <v>13465</v>
      </c>
      <c r="L143" s="6" t="s">
        <v>13464</v>
      </c>
      <c r="M143" s="6" t="s">
        <v>13313</v>
      </c>
      <c r="N143" s="6" t="s">
        <v>13466</v>
      </c>
      <c r="O143" s="6" t="str" cm="1">
        <f t="array" ref="O143:P143">_xlfn.TEXTSPLIT(N143,"-")</f>
        <v>1988</v>
      </c>
      <c r="P143" s="6" t="str">
        <v>1990</v>
      </c>
      <c r="Q143" s="6">
        <v>47</v>
      </c>
      <c r="R143" s="6">
        <v>24</v>
      </c>
      <c r="S143" s="16">
        <f t="shared" si="1"/>
        <v>0.51063829787234039</v>
      </c>
      <c r="T143" s="16">
        <f t="shared" si="2"/>
        <v>7.291598584590632E-2</v>
      </c>
    </row>
    <row r="144" spans="2:20" x14ac:dyDescent="0.6">
      <c r="D144" s="6" t="s">
        <v>13822</v>
      </c>
      <c r="E144" s="6" t="s">
        <v>13815</v>
      </c>
      <c r="F144" s="20" t="s">
        <v>13471</v>
      </c>
      <c r="G144" s="6" t="str">
        <f t="shared" si="0"/>
        <v>40-95</v>
      </c>
      <c r="H144" s="6" t="str" cm="1">
        <f t="array" ref="H144:I144">_xlfn.TEXTSPLIT(G144,"-")</f>
        <v>40</v>
      </c>
      <c r="I144" s="6" t="str">
        <v>95</v>
      </c>
      <c r="J144" s="6" t="s">
        <v>13898</v>
      </c>
      <c r="K144" s="6" t="s">
        <v>13465</v>
      </c>
      <c r="L144" s="6" t="s">
        <v>13464</v>
      </c>
      <c r="M144" s="6" t="s">
        <v>13313</v>
      </c>
      <c r="N144" s="6" t="s">
        <v>13466</v>
      </c>
      <c r="O144" s="6" t="str" cm="1">
        <f t="array" ref="O144:P144">_xlfn.TEXTSPLIT(N144,"-")</f>
        <v>1988</v>
      </c>
      <c r="P144" s="6" t="str">
        <v>1990</v>
      </c>
      <c r="Q144" s="6">
        <f t="shared" ref="Q144:R146" si="19">SUM(Q147,Q150,Q153,Q156,Q159)</f>
        <v>800</v>
      </c>
      <c r="R144" s="6">
        <f t="shared" si="19"/>
        <v>215</v>
      </c>
      <c r="S144" s="16">
        <f t="shared" si="1"/>
        <v>0.26874999999999999</v>
      </c>
      <c r="T144" s="16">
        <f t="shared" si="2"/>
        <v>1.5673362653719207E-2</v>
      </c>
    </row>
    <row r="145" spans="2:20" x14ac:dyDescent="0.6">
      <c r="B145" s="6"/>
      <c r="C145" s="6"/>
      <c r="D145" s="6" t="s">
        <v>13822</v>
      </c>
      <c r="E145" s="6" t="s">
        <v>13814</v>
      </c>
      <c r="F145" s="20" t="s">
        <v>13471</v>
      </c>
      <c r="G145" s="6" t="str">
        <f t="shared" si="0"/>
        <v>40-95</v>
      </c>
      <c r="H145" s="6" t="str" cm="1">
        <f t="array" ref="H145:I145">_xlfn.TEXTSPLIT(G145,"-")</f>
        <v>40</v>
      </c>
      <c r="I145" s="6" t="str">
        <v>95</v>
      </c>
      <c r="J145" s="6" t="s">
        <v>13898</v>
      </c>
      <c r="K145" s="6" t="s">
        <v>13465</v>
      </c>
      <c r="L145" s="6" t="s">
        <v>13464</v>
      </c>
      <c r="M145" s="6" t="s">
        <v>13313</v>
      </c>
      <c r="N145" s="6" t="s">
        <v>13466</v>
      </c>
      <c r="O145" s="6" t="str" cm="1">
        <f t="array" ref="O145:P145">_xlfn.TEXTSPLIT(N145,"-")</f>
        <v>1988</v>
      </c>
      <c r="P145" s="6" t="str">
        <v>1990</v>
      </c>
      <c r="Q145" s="6">
        <f t="shared" si="19"/>
        <v>516</v>
      </c>
      <c r="R145" s="6">
        <f t="shared" si="19"/>
        <v>148</v>
      </c>
      <c r="S145" s="16">
        <f t="shared" si="1"/>
        <v>0.2868217054263566</v>
      </c>
      <c r="T145" s="16">
        <f t="shared" si="2"/>
        <v>1.9910410521557887E-2</v>
      </c>
    </row>
    <row r="146" spans="2:20" x14ac:dyDescent="0.6">
      <c r="B146" s="6"/>
      <c r="C146" s="6"/>
      <c r="D146" s="6" t="s">
        <v>13822</v>
      </c>
      <c r="E146" s="6" t="s">
        <v>13816</v>
      </c>
      <c r="F146" s="20" t="s">
        <v>13471</v>
      </c>
      <c r="G146" s="6" t="str">
        <f t="shared" si="0"/>
        <v>40-95</v>
      </c>
      <c r="H146" s="6" t="str" cm="1">
        <f t="array" ref="H146:I146">_xlfn.TEXTSPLIT(G146,"-")</f>
        <v>40</v>
      </c>
      <c r="I146" s="6" t="str">
        <v>95</v>
      </c>
      <c r="J146" s="6" t="s">
        <v>13898</v>
      </c>
      <c r="K146" s="6" t="s">
        <v>13465</v>
      </c>
      <c r="L146" s="6" t="s">
        <v>13464</v>
      </c>
      <c r="M146" s="6" t="s">
        <v>13313</v>
      </c>
      <c r="N146" s="6" t="s">
        <v>13466</v>
      </c>
      <c r="O146" s="6" t="str" cm="1">
        <f t="array" ref="O146:P146">_xlfn.TEXTSPLIT(N146,"-")</f>
        <v>1988</v>
      </c>
      <c r="P146" s="6" t="str">
        <v>1990</v>
      </c>
      <c r="Q146" s="6">
        <f t="shared" si="19"/>
        <v>284</v>
      </c>
      <c r="R146" s="6">
        <f t="shared" si="19"/>
        <v>67</v>
      </c>
      <c r="S146" s="16">
        <f t="shared" si="1"/>
        <v>0.23591549295774647</v>
      </c>
      <c r="T146" s="16">
        <f t="shared" si="2"/>
        <v>2.5193572644754334E-2</v>
      </c>
    </row>
    <row r="147" spans="2:20" x14ac:dyDescent="0.6">
      <c r="B147" s="6"/>
      <c r="C147" s="6"/>
      <c r="D147" s="6" t="s">
        <v>13822</v>
      </c>
      <c r="E147" s="6" t="s">
        <v>13815</v>
      </c>
      <c r="F147" s="20" t="s">
        <v>13817</v>
      </c>
      <c r="G147" s="6" t="str">
        <f t="shared" si="0"/>
        <v>40-49</v>
      </c>
      <c r="H147" s="6" t="str" cm="1">
        <f t="array" ref="H147:I147">_xlfn.TEXTSPLIT(G147,"-")</f>
        <v>40</v>
      </c>
      <c r="I147" s="6" t="str">
        <v>49</v>
      </c>
      <c r="J147" s="6" t="s">
        <v>13898</v>
      </c>
      <c r="K147" s="6" t="s">
        <v>13465</v>
      </c>
      <c r="L147" s="6" t="s">
        <v>13464</v>
      </c>
      <c r="M147" s="6" t="s">
        <v>13313</v>
      </c>
      <c r="N147" s="6" t="s">
        <v>13466</v>
      </c>
      <c r="O147" s="6" t="str" cm="1">
        <f t="array" ref="O147:P147">_xlfn.TEXTSPLIT(N147,"-")</f>
        <v>1988</v>
      </c>
      <c r="P147" s="6" t="str">
        <v>1990</v>
      </c>
      <c r="Q147" s="6">
        <v>119</v>
      </c>
      <c r="R147" s="6">
        <v>15</v>
      </c>
      <c r="S147" s="16">
        <f t="shared" si="1"/>
        <v>0.12605042016806722</v>
      </c>
      <c r="T147" s="16">
        <f t="shared" si="2"/>
        <v>3.0425789556125266E-2</v>
      </c>
    </row>
    <row r="148" spans="2:20" x14ac:dyDescent="0.6">
      <c r="B148" s="6"/>
      <c r="C148" s="6"/>
      <c r="D148" s="6" t="s">
        <v>13822</v>
      </c>
      <c r="E148" s="6" t="s">
        <v>13814</v>
      </c>
      <c r="F148" s="20" t="s">
        <v>13817</v>
      </c>
      <c r="G148" s="6" t="str">
        <f t="shared" si="0"/>
        <v>40-49</v>
      </c>
      <c r="H148" s="6" t="str" cm="1">
        <f t="array" ref="H148:I148">_xlfn.TEXTSPLIT(G148,"-")</f>
        <v>40</v>
      </c>
      <c r="I148" s="6" t="str">
        <v>49</v>
      </c>
      <c r="J148" s="6" t="s">
        <v>13898</v>
      </c>
      <c r="K148" s="6" t="s">
        <v>13465</v>
      </c>
      <c r="L148" s="6" t="s">
        <v>13464</v>
      </c>
      <c r="M148" s="6" t="s">
        <v>13313</v>
      </c>
      <c r="N148" s="6" t="s">
        <v>13466</v>
      </c>
      <c r="O148" s="6" t="str" cm="1">
        <f t="array" ref="O148:P148">_xlfn.TEXTSPLIT(N148,"-")</f>
        <v>1988</v>
      </c>
      <c r="P148" s="6" t="str">
        <v>1990</v>
      </c>
      <c r="Q148" s="6">
        <v>78</v>
      </c>
      <c r="R148" s="6">
        <v>11</v>
      </c>
      <c r="S148" s="16">
        <f t="shared" si="1"/>
        <v>0.14102564102564102</v>
      </c>
      <c r="T148" s="16">
        <f t="shared" si="2"/>
        <v>3.9408675603311343E-2</v>
      </c>
    </row>
    <row r="149" spans="2:20" x14ac:dyDescent="0.6">
      <c r="B149" s="6"/>
      <c r="C149" s="6"/>
      <c r="D149" s="6" t="s">
        <v>13822</v>
      </c>
      <c r="E149" s="6" t="s">
        <v>13816</v>
      </c>
      <c r="F149" s="20" t="s">
        <v>13817</v>
      </c>
      <c r="G149" s="6" t="str">
        <f t="shared" si="0"/>
        <v>40-49</v>
      </c>
      <c r="H149" s="6" t="str" cm="1">
        <f t="array" ref="H149:I149">_xlfn.TEXTSPLIT(G149,"-")</f>
        <v>40</v>
      </c>
      <c r="I149" s="6" t="str">
        <v>49</v>
      </c>
      <c r="J149" s="6" t="s">
        <v>13898</v>
      </c>
      <c r="K149" s="6" t="s">
        <v>13465</v>
      </c>
      <c r="L149" s="6" t="s">
        <v>13464</v>
      </c>
      <c r="M149" s="6" t="s">
        <v>13313</v>
      </c>
      <c r="N149" s="6" t="s">
        <v>13466</v>
      </c>
      <c r="O149" s="6" t="str" cm="1">
        <f t="array" ref="O149:P149">_xlfn.TEXTSPLIT(N149,"-")</f>
        <v>1988</v>
      </c>
      <c r="P149" s="6" t="str">
        <v>1990</v>
      </c>
      <c r="Q149" s="6">
        <v>41</v>
      </c>
      <c r="R149" s="6">
        <v>4</v>
      </c>
      <c r="S149" s="16">
        <f t="shared" si="1"/>
        <v>9.7560975609756101E-2</v>
      </c>
      <c r="T149" s="16">
        <f t="shared" si="2"/>
        <v>4.6339897903986786E-2</v>
      </c>
    </row>
    <row r="150" spans="2:20" x14ac:dyDescent="0.6">
      <c r="B150" s="6"/>
      <c r="C150" s="6"/>
      <c r="D150" s="6" t="s">
        <v>13822</v>
      </c>
      <c r="E150" s="6" t="s">
        <v>13815</v>
      </c>
      <c r="F150" s="20" t="s">
        <v>13818</v>
      </c>
      <c r="G150" s="6" t="str">
        <f t="shared" si="0"/>
        <v>50-59</v>
      </c>
      <c r="H150" s="6" t="str" cm="1">
        <f t="array" ref="H150:I150">_xlfn.TEXTSPLIT(G150,"-")</f>
        <v>50</v>
      </c>
      <c r="I150" s="6" t="str">
        <v>59</v>
      </c>
      <c r="J150" s="6" t="s">
        <v>13898</v>
      </c>
      <c r="K150" s="6" t="s">
        <v>13465</v>
      </c>
      <c r="L150" s="6" t="s">
        <v>13464</v>
      </c>
      <c r="M150" s="6" t="s">
        <v>13313</v>
      </c>
      <c r="N150" s="6" t="s">
        <v>13466</v>
      </c>
      <c r="O150" s="6" t="str" cm="1">
        <f t="array" ref="O150:P150">_xlfn.TEXTSPLIT(N150,"-")</f>
        <v>1988</v>
      </c>
      <c r="P150" s="6" t="str">
        <v>1990</v>
      </c>
      <c r="Q150" s="6">
        <v>128</v>
      </c>
      <c r="R150" s="6">
        <v>14</v>
      </c>
      <c r="S150" s="16">
        <f t="shared" si="1"/>
        <v>0.109375</v>
      </c>
      <c r="T150" s="16">
        <f t="shared" si="2"/>
        <v>2.7586810335596748E-2</v>
      </c>
    </row>
    <row r="151" spans="2:20" x14ac:dyDescent="0.6">
      <c r="B151" s="6"/>
      <c r="C151" s="6"/>
      <c r="D151" s="6" t="s">
        <v>13822</v>
      </c>
      <c r="E151" s="6" t="s">
        <v>13814</v>
      </c>
      <c r="F151" s="20" t="s">
        <v>13818</v>
      </c>
      <c r="G151" s="6" t="str">
        <f t="shared" ref="G151:G307" si="20">IF(RIGHT(F151,1)="+",LEFT(F151,LEN(F151)-1)&amp;"-95",F151)</f>
        <v>50-59</v>
      </c>
      <c r="H151" s="6" t="str" cm="1">
        <f t="array" ref="H151:I151">_xlfn.TEXTSPLIT(G151,"-")</f>
        <v>50</v>
      </c>
      <c r="I151" s="6" t="str">
        <v>59</v>
      </c>
      <c r="J151" s="6" t="s">
        <v>13898</v>
      </c>
      <c r="K151" s="6" t="s">
        <v>13465</v>
      </c>
      <c r="L151" s="6" t="s">
        <v>13464</v>
      </c>
      <c r="M151" s="6" t="s">
        <v>13313</v>
      </c>
      <c r="N151" s="6" t="s">
        <v>13466</v>
      </c>
      <c r="O151" s="6" t="str" cm="1">
        <f t="array" ref="O151:P151">_xlfn.TEXTSPLIT(N151,"-")</f>
        <v>1988</v>
      </c>
      <c r="P151" s="6" t="str">
        <v>1990</v>
      </c>
      <c r="Q151" s="6">
        <v>85</v>
      </c>
      <c r="R151" s="6">
        <v>9</v>
      </c>
      <c r="S151" s="16">
        <f t="shared" ref="S151:S307" si="21">R151/Q151</f>
        <v>0.10588235294117647</v>
      </c>
      <c r="T151" s="16">
        <f t="shared" ref="T151:T307" si="22">SQRT(S151*(1-S151)/Q151)</f>
        <v>3.3373339179089467E-2</v>
      </c>
    </row>
    <row r="152" spans="2:20" x14ac:dyDescent="0.6">
      <c r="B152" s="6"/>
      <c r="C152" s="6"/>
      <c r="D152" s="6" t="s">
        <v>13822</v>
      </c>
      <c r="E152" s="6" t="s">
        <v>13816</v>
      </c>
      <c r="F152" s="20" t="s">
        <v>13818</v>
      </c>
      <c r="G152" s="6" t="str">
        <f t="shared" si="20"/>
        <v>50-59</v>
      </c>
      <c r="H152" s="6" t="str" cm="1">
        <f t="array" ref="H152:I152">_xlfn.TEXTSPLIT(G152,"-")</f>
        <v>50</v>
      </c>
      <c r="I152" s="6" t="str">
        <v>59</v>
      </c>
      <c r="J152" s="6" t="s">
        <v>13898</v>
      </c>
      <c r="K152" s="6" t="s">
        <v>13465</v>
      </c>
      <c r="L152" s="6" t="s">
        <v>13464</v>
      </c>
      <c r="M152" s="6" t="s">
        <v>13313</v>
      </c>
      <c r="N152" s="6" t="s">
        <v>13466</v>
      </c>
      <c r="O152" s="6" t="str" cm="1">
        <f t="array" ref="O152:P152">_xlfn.TEXTSPLIT(N152,"-")</f>
        <v>1988</v>
      </c>
      <c r="P152" s="6" t="str">
        <v>1990</v>
      </c>
      <c r="Q152" s="6">
        <v>43</v>
      </c>
      <c r="R152" s="6">
        <v>5</v>
      </c>
      <c r="S152" s="16">
        <f t="shared" si="21"/>
        <v>0.11627906976744186</v>
      </c>
      <c r="T152" s="16">
        <f t="shared" si="22"/>
        <v>4.8884830885783312E-2</v>
      </c>
    </row>
    <row r="153" spans="2:20" x14ac:dyDescent="0.6">
      <c r="B153" s="6"/>
      <c r="C153" s="6"/>
      <c r="D153" s="6" t="s">
        <v>13822</v>
      </c>
      <c r="E153" s="6" t="s">
        <v>13815</v>
      </c>
      <c r="F153" s="20" t="s">
        <v>13819</v>
      </c>
      <c r="G153" s="6" t="str">
        <f t="shared" si="20"/>
        <v>60-69</v>
      </c>
      <c r="H153" s="6" t="str" cm="1">
        <f t="array" ref="H153:I153">_xlfn.TEXTSPLIT(G153,"-")</f>
        <v>60</v>
      </c>
      <c r="I153" s="6" t="str">
        <v>69</v>
      </c>
      <c r="J153" s="6" t="s">
        <v>13898</v>
      </c>
      <c r="K153" s="6" t="s">
        <v>13465</v>
      </c>
      <c r="L153" s="6" t="s">
        <v>13464</v>
      </c>
      <c r="M153" s="6" t="s">
        <v>13313</v>
      </c>
      <c r="N153" s="6" t="s">
        <v>13466</v>
      </c>
      <c r="O153" s="6" t="str" cm="1">
        <f t="array" ref="O153:P153">_xlfn.TEXTSPLIT(N153,"-")</f>
        <v>1988</v>
      </c>
      <c r="P153" s="6" t="str">
        <v>1990</v>
      </c>
      <c r="Q153" s="6">
        <v>206</v>
      </c>
      <c r="R153" s="6">
        <v>50</v>
      </c>
      <c r="S153" s="16">
        <f t="shared" si="21"/>
        <v>0.24271844660194175</v>
      </c>
      <c r="T153" s="16">
        <f t="shared" si="22"/>
        <v>2.9870773640288104E-2</v>
      </c>
    </row>
    <row r="154" spans="2:20" x14ac:dyDescent="0.6">
      <c r="B154" s="6"/>
      <c r="C154" s="6"/>
      <c r="D154" s="6" t="s">
        <v>13822</v>
      </c>
      <c r="E154" s="6" t="s">
        <v>13814</v>
      </c>
      <c r="F154" s="20" t="s">
        <v>13819</v>
      </c>
      <c r="G154" s="6" t="str">
        <f t="shared" si="20"/>
        <v>60-69</v>
      </c>
      <c r="H154" s="6" t="str" cm="1">
        <f t="array" ref="H154:I154">_xlfn.TEXTSPLIT(G154,"-")</f>
        <v>60</v>
      </c>
      <c r="I154" s="6" t="str">
        <v>69</v>
      </c>
      <c r="J154" s="6" t="s">
        <v>13898</v>
      </c>
      <c r="K154" s="6" t="s">
        <v>13465</v>
      </c>
      <c r="L154" s="6" t="s">
        <v>13464</v>
      </c>
      <c r="M154" s="6" t="s">
        <v>13313</v>
      </c>
      <c r="N154" s="6" t="s">
        <v>13466</v>
      </c>
      <c r="O154" s="6" t="str" cm="1">
        <f t="array" ref="O154:P154">_xlfn.TEXTSPLIT(N154,"-")</f>
        <v>1988</v>
      </c>
      <c r="P154" s="6" t="str">
        <v>1990</v>
      </c>
      <c r="Q154" s="6">
        <v>148</v>
      </c>
      <c r="R154" s="6">
        <v>42</v>
      </c>
      <c r="S154" s="16">
        <f t="shared" si="21"/>
        <v>0.28378378378378377</v>
      </c>
      <c r="T154" s="16">
        <f t="shared" si="22"/>
        <v>3.7058258357175647E-2</v>
      </c>
    </row>
    <row r="155" spans="2:20" x14ac:dyDescent="0.6">
      <c r="B155" s="6"/>
      <c r="C155" s="6"/>
      <c r="D155" s="6" t="s">
        <v>13822</v>
      </c>
      <c r="E155" s="6" t="s">
        <v>13816</v>
      </c>
      <c r="F155" s="20" t="s">
        <v>13819</v>
      </c>
      <c r="G155" s="6" t="str">
        <f t="shared" si="20"/>
        <v>60-69</v>
      </c>
      <c r="H155" s="6" t="str" cm="1">
        <f t="array" ref="H155:I155">_xlfn.TEXTSPLIT(G155,"-")</f>
        <v>60</v>
      </c>
      <c r="I155" s="6" t="str">
        <v>69</v>
      </c>
      <c r="J155" s="6" t="s">
        <v>13898</v>
      </c>
      <c r="K155" s="6" t="s">
        <v>13465</v>
      </c>
      <c r="L155" s="6" t="s">
        <v>13464</v>
      </c>
      <c r="M155" s="6" t="s">
        <v>13313</v>
      </c>
      <c r="N155" s="6" t="s">
        <v>13466</v>
      </c>
      <c r="O155" s="6" t="str" cm="1">
        <f t="array" ref="O155:P155">_xlfn.TEXTSPLIT(N155,"-")</f>
        <v>1988</v>
      </c>
      <c r="P155" s="6" t="str">
        <v>1990</v>
      </c>
      <c r="Q155" s="6">
        <v>58</v>
      </c>
      <c r="R155" s="6">
        <v>8</v>
      </c>
      <c r="S155" s="16">
        <f t="shared" si="21"/>
        <v>0.13793103448275862</v>
      </c>
      <c r="T155" s="16">
        <f t="shared" si="22"/>
        <v>4.5278080296456052E-2</v>
      </c>
    </row>
    <row r="156" spans="2:20" x14ac:dyDescent="0.6">
      <c r="B156" s="6"/>
      <c r="C156" s="6"/>
      <c r="D156" s="6" t="s">
        <v>13822</v>
      </c>
      <c r="E156" s="6" t="s">
        <v>13815</v>
      </c>
      <c r="F156" s="20" t="s">
        <v>13820</v>
      </c>
      <c r="G156" s="6" t="str">
        <f t="shared" si="20"/>
        <v>70-79</v>
      </c>
      <c r="H156" s="6" t="str" cm="1">
        <f t="array" ref="H156:I156">_xlfn.TEXTSPLIT(G156,"-")</f>
        <v>70</v>
      </c>
      <c r="I156" s="6" t="str">
        <v>79</v>
      </c>
      <c r="J156" s="6" t="s">
        <v>13898</v>
      </c>
      <c r="K156" s="6" t="s">
        <v>13465</v>
      </c>
      <c r="L156" s="6" t="s">
        <v>13464</v>
      </c>
      <c r="M156" s="6" t="s">
        <v>13313</v>
      </c>
      <c r="N156" s="6" t="s">
        <v>13466</v>
      </c>
      <c r="O156" s="6" t="str" cm="1">
        <f t="array" ref="O156:P156">_xlfn.TEXTSPLIT(N156,"-")</f>
        <v>1988</v>
      </c>
      <c r="P156" s="6" t="str">
        <v>1990</v>
      </c>
      <c r="Q156" s="6">
        <v>212</v>
      </c>
      <c r="R156" s="6">
        <v>68</v>
      </c>
      <c r="S156" s="16">
        <f t="shared" si="21"/>
        <v>0.32075471698113206</v>
      </c>
      <c r="T156" s="16">
        <f t="shared" si="22"/>
        <v>3.2057666827633252E-2</v>
      </c>
    </row>
    <row r="157" spans="2:20" x14ac:dyDescent="0.6">
      <c r="B157" s="6"/>
      <c r="C157" s="6"/>
      <c r="D157" s="6" t="s">
        <v>13822</v>
      </c>
      <c r="E157" s="6" t="s">
        <v>13814</v>
      </c>
      <c r="F157" s="20" t="s">
        <v>13820</v>
      </c>
      <c r="G157" s="6" t="str">
        <f t="shared" si="20"/>
        <v>70-79</v>
      </c>
      <c r="H157" s="6" t="str" cm="1">
        <f t="array" ref="H157:I157">_xlfn.TEXTSPLIT(G157,"-")</f>
        <v>70</v>
      </c>
      <c r="I157" s="6" t="str">
        <v>79</v>
      </c>
      <c r="J157" s="6" t="s">
        <v>13898</v>
      </c>
      <c r="K157" s="6" t="s">
        <v>13465</v>
      </c>
      <c r="L157" s="6" t="s">
        <v>13464</v>
      </c>
      <c r="M157" s="6" t="s">
        <v>13313</v>
      </c>
      <c r="N157" s="6" t="s">
        <v>13466</v>
      </c>
      <c r="O157" s="6" t="str" cm="1">
        <f t="array" ref="O157:P157">_xlfn.TEXTSPLIT(N157,"-")</f>
        <v>1988</v>
      </c>
      <c r="P157" s="6" t="str">
        <v>1990</v>
      </c>
      <c r="Q157" s="6">
        <v>117</v>
      </c>
      <c r="R157" s="6">
        <v>38</v>
      </c>
      <c r="S157" s="16">
        <f t="shared" si="21"/>
        <v>0.3247863247863248</v>
      </c>
      <c r="T157" s="16">
        <f t="shared" si="22"/>
        <v>4.3293884214877905E-2</v>
      </c>
    </row>
    <row r="158" spans="2:20" x14ac:dyDescent="0.6">
      <c r="B158" s="6"/>
      <c r="C158" s="6"/>
      <c r="D158" s="6" t="s">
        <v>13822</v>
      </c>
      <c r="E158" s="6" t="s">
        <v>13816</v>
      </c>
      <c r="F158" s="20" t="s">
        <v>13820</v>
      </c>
      <c r="G158" s="6" t="str">
        <f t="shared" si="20"/>
        <v>70-79</v>
      </c>
      <c r="H158" s="6" t="str" cm="1">
        <f t="array" ref="H158:I158">_xlfn.TEXTSPLIT(G158,"-")</f>
        <v>70</v>
      </c>
      <c r="I158" s="6" t="str">
        <v>79</v>
      </c>
      <c r="J158" s="6" t="s">
        <v>13898</v>
      </c>
      <c r="K158" s="6" t="s">
        <v>13465</v>
      </c>
      <c r="L158" s="6" t="s">
        <v>13464</v>
      </c>
      <c r="M158" s="6" t="s">
        <v>13313</v>
      </c>
      <c r="N158" s="6" t="s">
        <v>13466</v>
      </c>
      <c r="O158" s="6" t="str" cm="1">
        <f t="array" ref="O158:P158">_xlfn.TEXTSPLIT(N158,"-")</f>
        <v>1988</v>
      </c>
      <c r="P158" s="6" t="str">
        <v>1990</v>
      </c>
      <c r="Q158" s="6">
        <v>95</v>
      </c>
      <c r="R158" s="6">
        <v>30</v>
      </c>
      <c r="S158" s="16">
        <f t="shared" si="21"/>
        <v>0.31578947368421051</v>
      </c>
      <c r="T158" s="16">
        <f t="shared" si="22"/>
        <v>4.7690502419185245E-2</v>
      </c>
    </row>
    <row r="159" spans="2:20" x14ac:dyDescent="0.6">
      <c r="B159" s="6"/>
      <c r="C159" s="6"/>
      <c r="D159" s="6" t="s">
        <v>13822</v>
      </c>
      <c r="E159" s="6" t="s">
        <v>13815</v>
      </c>
      <c r="F159" s="20" t="s">
        <v>13821</v>
      </c>
      <c r="G159" s="6" t="str">
        <f t="shared" si="20"/>
        <v>80-95</v>
      </c>
      <c r="H159" s="6" t="str" cm="1">
        <f t="array" ref="H159:I159">_xlfn.TEXTSPLIT(G159,"-")</f>
        <v>80</v>
      </c>
      <c r="I159" s="6" t="str">
        <v>95</v>
      </c>
      <c r="J159" s="6" t="s">
        <v>13898</v>
      </c>
      <c r="K159" s="6" t="s">
        <v>13465</v>
      </c>
      <c r="L159" s="6" t="s">
        <v>13464</v>
      </c>
      <c r="M159" s="6" t="s">
        <v>13313</v>
      </c>
      <c r="N159" s="6" t="s">
        <v>13466</v>
      </c>
      <c r="O159" s="6" t="str" cm="1">
        <f t="array" ref="O159:P159">_xlfn.TEXTSPLIT(N159,"-")</f>
        <v>1988</v>
      </c>
      <c r="P159" s="6" t="str">
        <v>1990</v>
      </c>
      <c r="Q159" s="6">
        <v>135</v>
      </c>
      <c r="R159" s="6">
        <v>68</v>
      </c>
      <c r="S159" s="16">
        <f t="shared" si="21"/>
        <v>0.50370370370370365</v>
      </c>
      <c r="T159" s="16">
        <f t="shared" si="22"/>
        <v>4.3031967667363308E-2</v>
      </c>
    </row>
    <row r="160" spans="2:20" x14ac:dyDescent="0.6">
      <c r="B160" s="6"/>
      <c r="C160" s="6"/>
      <c r="D160" s="6" t="s">
        <v>13822</v>
      </c>
      <c r="E160" s="6" t="s">
        <v>13814</v>
      </c>
      <c r="F160" s="20" t="s">
        <v>13821</v>
      </c>
      <c r="G160" s="6" t="str">
        <f t="shared" si="20"/>
        <v>80-95</v>
      </c>
      <c r="H160" s="6" t="str" cm="1">
        <f t="array" ref="H160:I160">_xlfn.TEXTSPLIT(G160,"-")</f>
        <v>80</v>
      </c>
      <c r="I160" s="6" t="str">
        <v>95</v>
      </c>
      <c r="J160" s="6" t="s">
        <v>13898</v>
      </c>
      <c r="K160" s="6" t="s">
        <v>13465</v>
      </c>
      <c r="L160" s="6" t="s">
        <v>13464</v>
      </c>
      <c r="M160" s="6" t="s">
        <v>13313</v>
      </c>
      <c r="N160" s="6" t="s">
        <v>13466</v>
      </c>
      <c r="O160" s="6" t="str" cm="1">
        <f t="array" ref="O160:P160">_xlfn.TEXTSPLIT(N160,"-")</f>
        <v>1988</v>
      </c>
      <c r="P160" s="6" t="str">
        <v>1990</v>
      </c>
      <c r="Q160" s="6">
        <v>88</v>
      </c>
      <c r="R160" s="6">
        <v>48</v>
      </c>
      <c r="S160" s="16">
        <f t="shared" si="21"/>
        <v>0.54545454545454541</v>
      </c>
      <c r="T160" s="16">
        <f t="shared" si="22"/>
        <v>5.3079473465558386E-2</v>
      </c>
    </row>
    <row r="161" spans="2:20" x14ac:dyDescent="0.6">
      <c r="B161" s="6"/>
      <c r="C161" s="6"/>
      <c r="D161" s="6" t="s">
        <v>13822</v>
      </c>
      <c r="E161" s="6" t="s">
        <v>13816</v>
      </c>
      <c r="F161" s="20" t="s">
        <v>13821</v>
      </c>
      <c r="G161" s="6" t="str">
        <f t="shared" si="20"/>
        <v>80-95</v>
      </c>
      <c r="H161" s="6" t="str" cm="1">
        <f t="array" ref="H161:I161">_xlfn.TEXTSPLIT(G161,"-")</f>
        <v>80</v>
      </c>
      <c r="I161" s="6" t="str">
        <v>95</v>
      </c>
      <c r="J161" s="6" t="s">
        <v>13898</v>
      </c>
      <c r="K161" s="6" t="s">
        <v>13465</v>
      </c>
      <c r="L161" s="6" t="s">
        <v>13464</v>
      </c>
      <c r="M161" s="6" t="s">
        <v>13313</v>
      </c>
      <c r="N161" s="6" t="s">
        <v>13466</v>
      </c>
      <c r="O161" s="6" t="str" cm="1">
        <f t="array" ref="O161:P161">_xlfn.TEXTSPLIT(N161,"-")</f>
        <v>1988</v>
      </c>
      <c r="P161" s="6" t="str">
        <v>1990</v>
      </c>
      <c r="Q161" s="6">
        <v>47</v>
      </c>
      <c r="R161" s="6">
        <v>20</v>
      </c>
      <c r="S161" s="16">
        <f t="shared" si="21"/>
        <v>0.42553191489361702</v>
      </c>
      <c r="T161" s="16">
        <f t="shared" si="22"/>
        <v>7.2119065897791337E-2</v>
      </c>
    </row>
    <row r="162" spans="2:20" x14ac:dyDescent="0.6">
      <c r="B162" s="6"/>
      <c r="C162" s="6"/>
      <c r="D162" s="6" t="s">
        <v>13813</v>
      </c>
      <c r="E162" s="6" t="s">
        <v>13815</v>
      </c>
      <c r="F162" s="20" t="s">
        <v>13471</v>
      </c>
      <c r="G162" s="6" t="str">
        <f t="shared" si="20"/>
        <v>40-95</v>
      </c>
      <c r="H162" s="6" t="str" cm="1">
        <f t="array" ref="H162:I162">_xlfn.TEXTSPLIT(G162,"-")</f>
        <v>40</v>
      </c>
      <c r="I162" s="6" t="str">
        <v>95</v>
      </c>
      <c r="J162" s="6" t="s">
        <v>13898</v>
      </c>
      <c r="K162" s="6" t="s">
        <v>13465</v>
      </c>
      <c r="L162" s="6" t="s">
        <v>13464</v>
      </c>
      <c r="M162" s="6" t="s">
        <v>13313</v>
      </c>
      <c r="N162" s="6" t="s">
        <v>13466</v>
      </c>
      <c r="O162" s="6" t="str" cm="1">
        <f t="array" ref="O162:P162">_xlfn.TEXTSPLIT(N162,"-")</f>
        <v>1988</v>
      </c>
      <c r="P162" s="6" t="str">
        <v>1990</v>
      </c>
      <c r="Q162" s="6">
        <f>SUM(Q165,Q168,Q171,Q174,Q177)</f>
        <v>800</v>
      </c>
      <c r="R162" s="6">
        <v>0</v>
      </c>
      <c r="S162" s="16">
        <f t="shared" si="21"/>
        <v>0</v>
      </c>
      <c r="T162" s="16">
        <f t="shared" si="22"/>
        <v>0</v>
      </c>
    </row>
    <row r="163" spans="2:20" x14ac:dyDescent="0.6">
      <c r="B163" s="6"/>
      <c r="C163" s="6"/>
      <c r="D163" s="6" t="s">
        <v>13813</v>
      </c>
      <c r="E163" s="6" t="s">
        <v>13814</v>
      </c>
      <c r="F163" s="20" t="s">
        <v>13471</v>
      </c>
      <c r="G163" s="6" t="str">
        <f t="shared" si="20"/>
        <v>40-95</v>
      </c>
      <c r="H163" s="6" t="str" cm="1">
        <f t="array" ref="H163:I163">_xlfn.TEXTSPLIT(G163,"-")</f>
        <v>40</v>
      </c>
      <c r="I163" s="6" t="str">
        <v>95</v>
      </c>
      <c r="J163" s="6" t="s">
        <v>13898</v>
      </c>
      <c r="K163" s="6" t="s">
        <v>13465</v>
      </c>
      <c r="L163" s="6" t="s">
        <v>13464</v>
      </c>
      <c r="M163" s="6" t="s">
        <v>13313</v>
      </c>
      <c r="N163" s="6" t="s">
        <v>13466</v>
      </c>
      <c r="O163" s="6" t="str" cm="1">
        <f t="array" ref="O163:P163">_xlfn.TEXTSPLIT(N163,"-")</f>
        <v>1988</v>
      </c>
      <c r="P163" s="6" t="str">
        <v>1990</v>
      </c>
      <c r="Q163" s="6">
        <f>SUM(Q166,Q169,Q172,Q175,Q178)</f>
        <v>516</v>
      </c>
      <c r="R163" s="6">
        <v>0</v>
      </c>
      <c r="S163" s="16">
        <f t="shared" si="21"/>
        <v>0</v>
      </c>
      <c r="T163" s="16">
        <f t="shared" si="22"/>
        <v>0</v>
      </c>
    </row>
    <row r="164" spans="2:20" x14ac:dyDescent="0.6">
      <c r="B164" s="6"/>
      <c r="C164" s="6"/>
      <c r="D164" s="6" t="s">
        <v>13813</v>
      </c>
      <c r="E164" s="6" t="s">
        <v>13816</v>
      </c>
      <c r="F164" s="20" t="s">
        <v>13471</v>
      </c>
      <c r="G164" s="6" t="str">
        <f t="shared" si="20"/>
        <v>40-95</v>
      </c>
      <c r="H164" s="6" t="str" cm="1">
        <f t="array" ref="H164:I164">_xlfn.TEXTSPLIT(G164,"-")</f>
        <v>40</v>
      </c>
      <c r="I164" s="6" t="str">
        <v>95</v>
      </c>
      <c r="J164" s="6" t="s">
        <v>13898</v>
      </c>
      <c r="K164" s="6" t="s">
        <v>13465</v>
      </c>
      <c r="L164" s="6" t="s">
        <v>13464</v>
      </c>
      <c r="M164" s="6" t="s">
        <v>13313</v>
      </c>
      <c r="N164" s="6" t="s">
        <v>13466</v>
      </c>
      <c r="O164" s="6" t="str" cm="1">
        <f t="array" ref="O164:P164">_xlfn.TEXTSPLIT(N164,"-")</f>
        <v>1988</v>
      </c>
      <c r="P164" s="6" t="str">
        <v>1990</v>
      </c>
      <c r="Q164" s="6">
        <f>SUM(Q167,Q170,Q173,Q176,Q179)</f>
        <v>284</v>
      </c>
      <c r="R164" s="6">
        <v>0</v>
      </c>
      <c r="S164" s="16">
        <f t="shared" si="21"/>
        <v>0</v>
      </c>
      <c r="T164" s="16">
        <f t="shared" si="22"/>
        <v>0</v>
      </c>
    </row>
    <row r="165" spans="2:20" x14ac:dyDescent="0.6">
      <c r="B165" s="6"/>
      <c r="C165" s="6"/>
      <c r="D165" s="6" t="s">
        <v>13813</v>
      </c>
      <c r="E165" s="6" t="s">
        <v>13815</v>
      </c>
      <c r="F165" s="20" t="s">
        <v>13817</v>
      </c>
      <c r="G165" s="6" t="str">
        <f t="shared" si="20"/>
        <v>40-49</v>
      </c>
      <c r="H165" s="6" t="str" cm="1">
        <f t="array" ref="H165:I165">_xlfn.TEXTSPLIT(G165,"-")</f>
        <v>40</v>
      </c>
      <c r="I165" s="6" t="str">
        <v>49</v>
      </c>
      <c r="J165" s="6" t="s">
        <v>13898</v>
      </c>
      <c r="K165" s="6" t="s">
        <v>13465</v>
      </c>
      <c r="L165" s="6" t="s">
        <v>13464</v>
      </c>
      <c r="M165" s="6" t="s">
        <v>13313</v>
      </c>
      <c r="N165" s="6" t="s">
        <v>13466</v>
      </c>
      <c r="O165" s="6" t="str" cm="1">
        <f t="array" ref="O165:P165">_xlfn.TEXTSPLIT(N165,"-")</f>
        <v>1988</v>
      </c>
      <c r="P165" s="6" t="str">
        <v>1990</v>
      </c>
      <c r="Q165" s="6">
        <v>119</v>
      </c>
      <c r="R165" s="6">
        <v>0</v>
      </c>
      <c r="S165" s="16">
        <f t="shared" si="21"/>
        <v>0</v>
      </c>
      <c r="T165" s="16">
        <f t="shared" si="22"/>
        <v>0</v>
      </c>
    </row>
    <row r="166" spans="2:20" x14ac:dyDescent="0.6">
      <c r="B166" s="6"/>
      <c r="C166" s="6"/>
      <c r="D166" s="6" t="s">
        <v>13813</v>
      </c>
      <c r="E166" s="6" t="s">
        <v>13814</v>
      </c>
      <c r="F166" s="20" t="s">
        <v>13817</v>
      </c>
      <c r="G166" s="6" t="str">
        <f t="shared" si="20"/>
        <v>40-49</v>
      </c>
      <c r="H166" s="6" t="str" cm="1">
        <f t="array" ref="H166:I166">_xlfn.TEXTSPLIT(G166,"-")</f>
        <v>40</v>
      </c>
      <c r="I166" s="6" t="str">
        <v>49</v>
      </c>
      <c r="J166" s="6" t="s">
        <v>13898</v>
      </c>
      <c r="K166" s="6" t="s">
        <v>13465</v>
      </c>
      <c r="L166" s="6" t="s">
        <v>13464</v>
      </c>
      <c r="M166" s="6" t="s">
        <v>13313</v>
      </c>
      <c r="N166" s="6" t="s">
        <v>13466</v>
      </c>
      <c r="O166" s="6" t="str" cm="1">
        <f t="array" ref="O166:P166">_xlfn.TEXTSPLIT(N166,"-")</f>
        <v>1988</v>
      </c>
      <c r="P166" s="6" t="str">
        <v>1990</v>
      </c>
      <c r="Q166" s="6">
        <v>78</v>
      </c>
      <c r="R166" s="6">
        <v>0</v>
      </c>
      <c r="S166" s="16">
        <f t="shared" si="21"/>
        <v>0</v>
      </c>
      <c r="T166" s="16">
        <f t="shared" si="22"/>
        <v>0</v>
      </c>
    </row>
    <row r="167" spans="2:20" x14ac:dyDescent="0.6">
      <c r="B167" s="6"/>
      <c r="C167" s="6"/>
      <c r="D167" s="6" t="s">
        <v>13813</v>
      </c>
      <c r="E167" s="6" t="s">
        <v>13816</v>
      </c>
      <c r="F167" s="20" t="s">
        <v>13817</v>
      </c>
      <c r="G167" s="6" t="str">
        <f t="shared" si="20"/>
        <v>40-49</v>
      </c>
      <c r="H167" s="6" t="str" cm="1">
        <f t="array" ref="H167:I167">_xlfn.TEXTSPLIT(G167,"-")</f>
        <v>40</v>
      </c>
      <c r="I167" s="6" t="str">
        <v>49</v>
      </c>
      <c r="J167" s="6" t="s">
        <v>13898</v>
      </c>
      <c r="K167" s="6" t="s">
        <v>13465</v>
      </c>
      <c r="L167" s="6" t="s">
        <v>13464</v>
      </c>
      <c r="M167" s="6" t="s">
        <v>13313</v>
      </c>
      <c r="N167" s="6" t="s">
        <v>13466</v>
      </c>
      <c r="O167" s="6" t="str" cm="1">
        <f t="array" ref="O167:P167">_xlfn.TEXTSPLIT(N167,"-")</f>
        <v>1988</v>
      </c>
      <c r="P167" s="6" t="str">
        <v>1990</v>
      </c>
      <c r="Q167" s="6">
        <v>41</v>
      </c>
      <c r="R167" s="6">
        <v>0</v>
      </c>
      <c r="S167" s="16">
        <f t="shared" si="21"/>
        <v>0</v>
      </c>
      <c r="T167" s="16">
        <f t="shared" si="22"/>
        <v>0</v>
      </c>
    </row>
    <row r="168" spans="2:20" x14ac:dyDescent="0.6">
      <c r="B168" s="6"/>
      <c r="C168" s="6"/>
      <c r="D168" s="6" t="s">
        <v>13813</v>
      </c>
      <c r="E168" s="6" t="s">
        <v>13815</v>
      </c>
      <c r="F168" s="20" t="s">
        <v>13818</v>
      </c>
      <c r="G168" s="6" t="str">
        <f t="shared" si="20"/>
        <v>50-59</v>
      </c>
      <c r="H168" s="6" t="str" cm="1">
        <f t="array" ref="H168:I168">_xlfn.TEXTSPLIT(G168,"-")</f>
        <v>50</v>
      </c>
      <c r="I168" s="6" t="str">
        <v>59</v>
      </c>
      <c r="J168" s="6" t="s">
        <v>13898</v>
      </c>
      <c r="K168" s="6" t="s">
        <v>13465</v>
      </c>
      <c r="L168" s="6" t="s">
        <v>13464</v>
      </c>
      <c r="M168" s="6" t="s">
        <v>13313</v>
      </c>
      <c r="N168" s="6" t="s">
        <v>13466</v>
      </c>
      <c r="O168" s="6" t="str" cm="1">
        <f t="array" ref="O168:P168">_xlfn.TEXTSPLIT(N168,"-")</f>
        <v>1988</v>
      </c>
      <c r="P168" s="6" t="str">
        <v>1990</v>
      </c>
      <c r="Q168" s="6">
        <v>128</v>
      </c>
      <c r="R168" s="6">
        <v>0</v>
      </c>
      <c r="S168" s="16">
        <f t="shared" si="21"/>
        <v>0</v>
      </c>
      <c r="T168" s="16">
        <f t="shared" si="22"/>
        <v>0</v>
      </c>
    </row>
    <row r="169" spans="2:20" x14ac:dyDescent="0.6">
      <c r="B169" s="6"/>
      <c r="C169" s="6"/>
      <c r="D169" s="6" t="s">
        <v>13813</v>
      </c>
      <c r="E169" s="6" t="s">
        <v>13814</v>
      </c>
      <c r="F169" s="20" t="s">
        <v>13818</v>
      </c>
      <c r="G169" s="6" t="str">
        <f t="shared" si="20"/>
        <v>50-59</v>
      </c>
      <c r="H169" s="6" t="str" cm="1">
        <f t="array" ref="H169:I169">_xlfn.TEXTSPLIT(G169,"-")</f>
        <v>50</v>
      </c>
      <c r="I169" s="6" t="str">
        <v>59</v>
      </c>
      <c r="J169" s="6" t="s">
        <v>13898</v>
      </c>
      <c r="K169" s="6" t="s">
        <v>13465</v>
      </c>
      <c r="L169" s="6" t="s">
        <v>13464</v>
      </c>
      <c r="M169" s="6" t="s">
        <v>13313</v>
      </c>
      <c r="N169" s="6" t="s">
        <v>13466</v>
      </c>
      <c r="O169" s="6" t="str" cm="1">
        <f t="array" ref="O169:P169">_xlfn.TEXTSPLIT(N169,"-")</f>
        <v>1988</v>
      </c>
      <c r="P169" s="6" t="str">
        <v>1990</v>
      </c>
      <c r="Q169" s="6">
        <v>85</v>
      </c>
      <c r="R169" s="6">
        <v>0</v>
      </c>
      <c r="S169" s="16">
        <f t="shared" si="21"/>
        <v>0</v>
      </c>
      <c r="T169" s="16">
        <f t="shared" si="22"/>
        <v>0</v>
      </c>
    </row>
    <row r="170" spans="2:20" x14ac:dyDescent="0.6">
      <c r="B170" s="6"/>
      <c r="C170" s="6"/>
      <c r="D170" s="6" t="s">
        <v>13813</v>
      </c>
      <c r="E170" s="6" t="s">
        <v>13816</v>
      </c>
      <c r="F170" s="20" t="s">
        <v>13818</v>
      </c>
      <c r="G170" s="6" t="str">
        <f t="shared" si="20"/>
        <v>50-59</v>
      </c>
      <c r="H170" s="6" t="str" cm="1">
        <f t="array" ref="H170:I170">_xlfn.TEXTSPLIT(G170,"-")</f>
        <v>50</v>
      </c>
      <c r="I170" s="6" t="str">
        <v>59</v>
      </c>
      <c r="J170" s="6" t="s">
        <v>13898</v>
      </c>
      <c r="K170" s="6" t="s">
        <v>13465</v>
      </c>
      <c r="L170" s="6" t="s">
        <v>13464</v>
      </c>
      <c r="M170" s="6" t="s">
        <v>13313</v>
      </c>
      <c r="N170" s="6" t="s">
        <v>13466</v>
      </c>
      <c r="O170" s="6" t="str" cm="1">
        <f t="array" ref="O170:P170">_xlfn.TEXTSPLIT(N170,"-")</f>
        <v>1988</v>
      </c>
      <c r="P170" s="6" t="str">
        <v>1990</v>
      </c>
      <c r="Q170" s="6">
        <v>43</v>
      </c>
      <c r="R170" s="6">
        <v>0</v>
      </c>
      <c r="S170" s="16">
        <f t="shared" si="21"/>
        <v>0</v>
      </c>
      <c r="T170" s="16">
        <f t="shared" si="22"/>
        <v>0</v>
      </c>
    </row>
    <row r="171" spans="2:20" x14ac:dyDescent="0.6">
      <c r="B171" s="6"/>
      <c r="C171" s="6"/>
      <c r="D171" s="6" t="s">
        <v>13813</v>
      </c>
      <c r="E171" s="6" t="s">
        <v>13815</v>
      </c>
      <c r="F171" s="20" t="s">
        <v>13819</v>
      </c>
      <c r="G171" s="6" t="str">
        <f t="shared" si="20"/>
        <v>60-69</v>
      </c>
      <c r="H171" s="6" t="str" cm="1">
        <f t="array" ref="H171:I171">_xlfn.TEXTSPLIT(G171,"-")</f>
        <v>60</v>
      </c>
      <c r="I171" s="6" t="str">
        <v>69</v>
      </c>
      <c r="J171" s="6" t="s">
        <v>13898</v>
      </c>
      <c r="K171" s="6" t="s">
        <v>13465</v>
      </c>
      <c r="L171" s="6" t="s">
        <v>13464</v>
      </c>
      <c r="M171" s="6" t="s">
        <v>13313</v>
      </c>
      <c r="N171" s="6" t="s">
        <v>13466</v>
      </c>
      <c r="O171" s="6" t="str" cm="1">
        <f t="array" ref="O171:P171">_xlfn.TEXTSPLIT(N171,"-")</f>
        <v>1988</v>
      </c>
      <c r="P171" s="6" t="str">
        <v>1990</v>
      </c>
      <c r="Q171" s="6">
        <v>206</v>
      </c>
      <c r="R171" s="6">
        <v>0</v>
      </c>
      <c r="S171" s="16">
        <f t="shared" si="21"/>
        <v>0</v>
      </c>
      <c r="T171" s="16">
        <f t="shared" si="22"/>
        <v>0</v>
      </c>
    </row>
    <row r="172" spans="2:20" x14ac:dyDescent="0.6">
      <c r="B172" s="6"/>
      <c r="C172" s="6"/>
      <c r="D172" s="6" t="s">
        <v>13813</v>
      </c>
      <c r="E172" s="6" t="s">
        <v>13814</v>
      </c>
      <c r="F172" s="20" t="s">
        <v>13819</v>
      </c>
      <c r="G172" s="6" t="str">
        <f t="shared" si="20"/>
        <v>60-69</v>
      </c>
      <c r="H172" s="6" t="str" cm="1">
        <f t="array" ref="H172:I172">_xlfn.TEXTSPLIT(G172,"-")</f>
        <v>60</v>
      </c>
      <c r="I172" s="6" t="str">
        <v>69</v>
      </c>
      <c r="J172" s="6" t="s">
        <v>13898</v>
      </c>
      <c r="K172" s="6" t="s">
        <v>13465</v>
      </c>
      <c r="L172" s="6" t="s">
        <v>13464</v>
      </c>
      <c r="M172" s="6" t="s">
        <v>13313</v>
      </c>
      <c r="N172" s="6" t="s">
        <v>13466</v>
      </c>
      <c r="O172" s="6" t="str" cm="1">
        <f t="array" ref="O172:P172">_xlfn.TEXTSPLIT(N172,"-")</f>
        <v>1988</v>
      </c>
      <c r="P172" s="6" t="str">
        <v>1990</v>
      </c>
      <c r="Q172" s="6">
        <v>148</v>
      </c>
      <c r="R172" s="6">
        <v>0</v>
      </c>
      <c r="S172" s="16">
        <f t="shared" si="21"/>
        <v>0</v>
      </c>
      <c r="T172" s="16">
        <f t="shared" si="22"/>
        <v>0</v>
      </c>
    </row>
    <row r="173" spans="2:20" x14ac:dyDescent="0.6">
      <c r="B173" s="6"/>
      <c r="C173" s="6"/>
      <c r="D173" s="6" t="s">
        <v>13813</v>
      </c>
      <c r="E173" s="6" t="s">
        <v>13816</v>
      </c>
      <c r="F173" s="20" t="s">
        <v>13819</v>
      </c>
      <c r="G173" s="6" t="str">
        <f t="shared" si="20"/>
        <v>60-69</v>
      </c>
      <c r="H173" s="6" t="str" cm="1">
        <f t="array" ref="H173:I173">_xlfn.TEXTSPLIT(G173,"-")</f>
        <v>60</v>
      </c>
      <c r="I173" s="6" t="str">
        <v>69</v>
      </c>
      <c r="J173" s="6" t="s">
        <v>13898</v>
      </c>
      <c r="K173" s="6" t="s">
        <v>13465</v>
      </c>
      <c r="L173" s="6" t="s">
        <v>13464</v>
      </c>
      <c r="M173" s="6" t="s">
        <v>13313</v>
      </c>
      <c r="N173" s="6" t="s">
        <v>13466</v>
      </c>
      <c r="O173" s="6" t="str" cm="1">
        <f t="array" ref="O173:P173">_xlfn.TEXTSPLIT(N173,"-")</f>
        <v>1988</v>
      </c>
      <c r="P173" s="6" t="str">
        <v>1990</v>
      </c>
      <c r="Q173" s="6">
        <v>58</v>
      </c>
      <c r="R173" s="6">
        <v>0</v>
      </c>
      <c r="S173" s="16">
        <f t="shared" si="21"/>
        <v>0</v>
      </c>
      <c r="T173" s="16">
        <f t="shared" si="22"/>
        <v>0</v>
      </c>
    </row>
    <row r="174" spans="2:20" x14ac:dyDescent="0.6">
      <c r="B174" s="6"/>
      <c r="C174" s="6"/>
      <c r="D174" s="6" t="s">
        <v>13813</v>
      </c>
      <c r="E174" s="6" t="s">
        <v>13815</v>
      </c>
      <c r="F174" s="20" t="s">
        <v>13820</v>
      </c>
      <c r="G174" s="6" t="str">
        <f t="shared" si="20"/>
        <v>70-79</v>
      </c>
      <c r="H174" s="6" t="str" cm="1">
        <f t="array" ref="H174:I174">_xlfn.TEXTSPLIT(G174,"-")</f>
        <v>70</v>
      </c>
      <c r="I174" s="6" t="str">
        <v>79</v>
      </c>
      <c r="J174" s="6" t="s">
        <v>13898</v>
      </c>
      <c r="K174" s="6" t="s">
        <v>13465</v>
      </c>
      <c r="L174" s="6" t="s">
        <v>13464</v>
      </c>
      <c r="M174" s="6" t="s">
        <v>13313</v>
      </c>
      <c r="N174" s="6" t="s">
        <v>13466</v>
      </c>
      <c r="O174" s="6" t="str" cm="1">
        <f t="array" ref="O174:P174">_xlfn.TEXTSPLIT(N174,"-")</f>
        <v>1988</v>
      </c>
      <c r="P174" s="6" t="str">
        <v>1990</v>
      </c>
      <c r="Q174" s="6">
        <v>212</v>
      </c>
      <c r="R174" s="6">
        <v>5</v>
      </c>
      <c r="S174" s="16">
        <f t="shared" si="21"/>
        <v>2.358490566037736E-2</v>
      </c>
      <c r="T174" s="16">
        <f t="shared" si="22"/>
        <v>1.0422367520976415E-2</v>
      </c>
    </row>
    <row r="175" spans="2:20" x14ac:dyDescent="0.6">
      <c r="B175" s="6"/>
      <c r="C175" s="6"/>
      <c r="D175" s="6" t="s">
        <v>13813</v>
      </c>
      <c r="E175" s="6" t="s">
        <v>13814</v>
      </c>
      <c r="F175" s="20" t="s">
        <v>13820</v>
      </c>
      <c r="G175" s="6" t="str">
        <f t="shared" si="20"/>
        <v>70-79</v>
      </c>
      <c r="H175" s="6" t="str" cm="1">
        <f t="array" ref="H175:I175">_xlfn.TEXTSPLIT(G175,"-")</f>
        <v>70</v>
      </c>
      <c r="I175" s="6" t="str">
        <v>79</v>
      </c>
      <c r="J175" s="6" t="s">
        <v>13898</v>
      </c>
      <c r="K175" s="6" t="s">
        <v>13465</v>
      </c>
      <c r="L175" s="6" t="s">
        <v>13464</v>
      </c>
      <c r="M175" s="6" t="s">
        <v>13313</v>
      </c>
      <c r="N175" s="6" t="s">
        <v>13466</v>
      </c>
      <c r="O175" s="6" t="str" cm="1">
        <f t="array" ref="O175:P175">_xlfn.TEXTSPLIT(N175,"-")</f>
        <v>1988</v>
      </c>
      <c r="P175" s="6" t="str">
        <v>1990</v>
      </c>
      <c r="Q175" s="6">
        <v>117</v>
      </c>
      <c r="R175" s="6">
        <v>2</v>
      </c>
      <c r="S175" s="16">
        <f t="shared" si="21"/>
        <v>1.7094017094017096E-2</v>
      </c>
      <c r="T175" s="16">
        <f t="shared" si="22"/>
        <v>1.1983539876828679E-2</v>
      </c>
    </row>
    <row r="176" spans="2:20" x14ac:dyDescent="0.6">
      <c r="B176" s="6"/>
      <c r="C176" s="6"/>
      <c r="D176" s="6" t="s">
        <v>13813</v>
      </c>
      <c r="E176" s="6" t="s">
        <v>13816</v>
      </c>
      <c r="F176" s="20" t="s">
        <v>13820</v>
      </c>
      <c r="G176" s="6" t="str">
        <f t="shared" si="20"/>
        <v>70-79</v>
      </c>
      <c r="H176" s="6" t="str" cm="1">
        <f t="array" ref="H176:I176">_xlfn.TEXTSPLIT(G176,"-")</f>
        <v>70</v>
      </c>
      <c r="I176" s="6" t="str">
        <v>79</v>
      </c>
      <c r="J176" s="6" t="s">
        <v>13898</v>
      </c>
      <c r="K176" s="6" t="s">
        <v>13465</v>
      </c>
      <c r="L176" s="6" t="s">
        <v>13464</v>
      </c>
      <c r="M176" s="6" t="s">
        <v>13313</v>
      </c>
      <c r="N176" s="6" t="s">
        <v>13466</v>
      </c>
      <c r="O176" s="6" t="str" cm="1">
        <f t="array" ref="O176:P176">_xlfn.TEXTSPLIT(N176,"-")</f>
        <v>1988</v>
      </c>
      <c r="P176" s="6" t="str">
        <v>1990</v>
      </c>
      <c r="Q176" s="6">
        <v>95</v>
      </c>
      <c r="R176" s="6">
        <v>3</v>
      </c>
      <c r="S176" s="16">
        <f t="shared" si="21"/>
        <v>3.1578947368421054E-2</v>
      </c>
      <c r="T176" s="16">
        <f t="shared" si="22"/>
        <v>1.7941928973195586E-2</v>
      </c>
    </row>
    <row r="177" spans="1:20" x14ac:dyDescent="0.6">
      <c r="B177" s="6"/>
      <c r="C177" s="6"/>
      <c r="D177" s="6" t="s">
        <v>13813</v>
      </c>
      <c r="E177" s="6" t="s">
        <v>13815</v>
      </c>
      <c r="F177" s="20" t="s">
        <v>13821</v>
      </c>
      <c r="G177" s="6" t="str">
        <f t="shared" si="20"/>
        <v>80-95</v>
      </c>
      <c r="H177" s="6" t="str" cm="1">
        <f t="array" ref="H177:I177">_xlfn.TEXTSPLIT(G177,"-")</f>
        <v>80</v>
      </c>
      <c r="I177" s="6" t="str">
        <v>95</v>
      </c>
      <c r="J177" s="6" t="s">
        <v>13898</v>
      </c>
      <c r="K177" s="6" t="s">
        <v>13465</v>
      </c>
      <c r="L177" s="6" t="s">
        <v>13464</v>
      </c>
      <c r="M177" s="6" t="s">
        <v>13313</v>
      </c>
      <c r="N177" s="6" t="s">
        <v>13466</v>
      </c>
      <c r="O177" s="6" t="str" cm="1">
        <f t="array" ref="O177:P177">_xlfn.TEXTSPLIT(N177,"-")</f>
        <v>1988</v>
      </c>
      <c r="P177" s="6" t="str">
        <v>1990</v>
      </c>
      <c r="Q177" s="6">
        <v>135</v>
      </c>
      <c r="R177" s="6">
        <v>7</v>
      </c>
      <c r="S177" s="16">
        <f t="shared" si="21"/>
        <v>5.185185185185185E-2</v>
      </c>
      <c r="T177" s="16">
        <f t="shared" si="22"/>
        <v>1.9083294480578685E-2</v>
      </c>
    </row>
    <row r="178" spans="1:20" x14ac:dyDescent="0.6">
      <c r="B178" s="6"/>
      <c r="C178" s="6"/>
      <c r="D178" s="6" t="s">
        <v>13813</v>
      </c>
      <c r="E178" s="6" t="s">
        <v>13814</v>
      </c>
      <c r="F178" s="20" t="s">
        <v>13821</v>
      </c>
      <c r="G178" s="6" t="str">
        <f t="shared" si="20"/>
        <v>80-95</v>
      </c>
      <c r="H178" s="6" t="str" cm="1">
        <f t="array" ref="H178:I178">_xlfn.TEXTSPLIT(G178,"-")</f>
        <v>80</v>
      </c>
      <c r="I178" s="6" t="str">
        <v>95</v>
      </c>
      <c r="J178" s="6" t="s">
        <v>13898</v>
      </c>
      <c r="K178" s="6" t="s">
        <v>13465</v>
      </c>
      <c r="L178" s="6" t="s">
        <v>13464</v>
      </c>
      <c r="M178" s="6" t="s">
        <v>13313</v>
      </c>
      <c r="N178" s="6" t="s">
        <v>13466</v>
      </c>
      <c r="O178" s="6" t="str" cm="1">
        <f t="array" ref="O178:P178">_xlfn.TEXTSPLIT(N178,"-")</f>
        <v>1988</v>
      </c>
      <c r="P178" s="6" t="str">
        <v>1990</v>
      </c>
      <c r="Q178" s="6">
        <v>88</v>
      </c>
      <c r="R178" s="6">
        <v>3</v>
      </c>
      <c r="S178" s="16">
        <f t="shared" si="21"/>
        <v>3.4090909090909088E-2</v>
      </c>
      <c r="T178" s="16">
        <f t="shared" si="22"/>
        <v>1.9343991023836781E-2</v>
      </c>
    </row>
    <row r="179" spans="1:20" x14ac:dyDescent="0.6">
      <c r="B179" s="6"/>
      <c r="C179" s="6"/>
      <c r="D179" s="6" t="s">
        <v>13813</v>
      </c>
      <c r="E179" s="6" t="s">
        <v>13816</v>
      </c>
      <c r="F179" s="20" t="s">
        <v>13821</v>
      </c>
      <c r="G179" s="6" t="str">
        <f t="shared" si="20"/>
        <v>80-95</v>
      </c>
      <c r="H179" s="6" t="str" cm="1">
        <f t="array" ref="H179:I179">_xlfn.TEXTSPLIT(G179,"-")</f>
        <v>80</v>
      </c>
      <c r="I179" s="6" t="str">
        <v>95</v>
      </c>
      <c r="J179" s="6" t="s">
        <v>13898</v>
      </c>
      <c r="K179" s="6" t="s">
        <v>13465</v>
      </c>
      <c r="L179" s="6" t="s">
        <v>13464</v>
      </c>
      <c r="M179" s="6" t="s">
        <v>13313</v>
      </c>
      <c r="N179" s="6" t="s">
        <v>13466</v>
      </c>
      <c r="O179" s="6" t="str" cm="1">
        <f t="array" ref="O179:P179">_xlfn.TEXTSPLIT(N179,"-")</f>
        <v>1988</v>
      </c>
      <c r="P179" s="6" t="str">
        <v>1990</v>
      </c>
      <c r="Q179" s="6">
        <v>47</v>
      </c>
      <c r="R179" s="6">
        <v>4</v>
      </c>
      <c r="S179" s="16">
        <f t="shared" si="21"/>
        <v>8.5106382978723402E-2</v>
      </c>
      <c r="T179" s="16">
        <f t="shared" si="22"/>
        <v>4.0702158067884152E-2</v>
      </c>
    </row>
    <row r="180" spans="1:20" x14ac:dyDescent="0.6">
      <c r="A180" s="6">
        <v>9097791</v>
      </c>
      <c r="B180" s="21" t="s">
        <v>13355</v>
      </c>
      <c r="C180" s="6" t="s">
        <v>13812</v>
      </c>
      <c r="D180" s="6" t="s">
        <v>13813</v>
      </c>
      <c r="E180" s="6" t="s">
        <v>13815</v>
      </c>
      <c r="F180" s="20" t="s">
        <v>13469</v>
      </c>
      <c r="G180" s="6" t="str">
        <f t="shared" ref="G180:G197" si="23">IF(RIGHT(F180,1)="+",LEFT(F180,LEN(F180)-1)&amp;"-95",F180)</f>
        <v>49-95</v>
      </c>
      <c r="H180" s="6" t="str" cm="1">
        <f t="array" ref="H180:I180">_xlfn.TEXTSPLIT(G180,"-")</f>
        <v>49</v>
      </c>
      <c r="I180" s="6" t="str">
        <v>95</v>
      </c>
      <c r="J180" s="6" t="s">
        <v>13864</v>
      </c>
      <c r="K180" s="6" t="s">
        <v>13357</v>
      </c>
      <c r="L180" s="6" t="s">
        <v>13973</v>
      </c>
      <c r="M180" s="6" t="s">
        <v>13315</v>
      </c>
      <c r="N180" s="6" t="s">
        <v>13470</v>
      </c>
      <c r="O180" s="6" t="str" cm="1">
        <f t="array" ref="O180:P180">_xlfn.TEXTSPLIT(N180,"-")</f>
        <v>1992</v>
      </c>
      <c r="P180" s="6" t="str">
        <v>1993</v>
      </c>
      <c r="Q180" s="6">
        <v>3654</v>
      </c>
      <c r="R180" s="6">
        <v>70</v>
      </c>
      <c r="S180" s="16">
        <f t="shared" ref="S180:S197" si="24">R180/Q180</f>
        <v>1.9157088122605363E-2</v>
      </c>
      <c r="T180" s="16">
        <f t="shared" ref="T180:T197" si="25">SQRT(S180*(1-S180)/Q180)</f>
        <v>2.2676718345771402E-3</v>
      </c>
    </row>
    <row r="181" spans="1:20" x14ac:dyDescent="0.6">
      <c r="B181" s="6"/>
      <c r="C181" s="6"/>
      <c r="D181" s="6" t="s">
        <v>13813</v>
      </c>
      <c r="E181" s="6" t="s">
        <v>13814</v>
      </c>
      <c r="F181" s="20" t="s">
        <v>13469</v>
      </c>
      <c r="G181" s="6" t="str">
        <f t="shared" si="23"/>
        <v>49-95</v>
      </c>
      <c r="H181" s="6" t="str" cm="1">
        <f t="array" ref="H181:I181">_xlfn.TEXTSPLIT(G181,"-")</f>
        <v>49</v>
      </c>
      <c r="I181" s="6" t="str">
        <v>95</v>
      </c>
      <c r="J181" s="6" t="s">
        <v>13864</v>
      </c>
      <c r="K181" s="6" t="s">
        <v>13357</v>
      </c>
      <c r="L181" s="6" t="s">
        <v>13973</v>
      </c>
      <c r="M181" s="6" t="s">
        <v>13315</v>
      </c>
      <c r="N181" s="6" t="s">
        <v>13470</v>
      </c>
      <c r="O181" s="6" t="str" cm="1">
        <f t="array" ref="O181:P181">_xlfn.TEXTSPLIT(N181,"-")</f>
        <v>1992</v>
      </c>
      <c r="P181" s="6" t="str">
        <v>1993</v>
      </c>
      <c r="Q181" s="6">
        <v>1582</v>
      </c>
      <c r="R181" s="6">
        <v>20</v>
      </c>
      <c r="S181" s="16">
        <f t="shared" si="24"/>
        <v>1.2642225031605562E-2</v>
      </c>
      <c r="T181" s="16">
        <f t="shared" si="25"/>
        <v>2.8089615460235601E-3</v>
      </c>
    </row>
    <row r="182" spans="1:20" x14ac:dyDescent="0.6">
      <c r="B182" s="6"/>
      <c r="C182" s="6"/>
      <c r="D182" s="6" t="s">
        <v>13813</v>
      </c>
      <c r="E182" s="6" t="s">
        <v>13816</v>
      </c>
      <c r="F182" s="20" t="s">
        <v>13469</v>
      </c>
      <c r="G182" s="6" t="str">
        <f t="shared" si="23"/>
        <v>49-95</v>
      </c>
      <c r="H182" s="6" t="str" cm="1">
        <f t="array" ref="H182:I182">_xlfn.TEXTSPLIT(G182,"-")</f>
        <v>49</v>
      </c>
      <c r="I182" s="6" t="str">
        <v>95</v>
      </c>
      <c r="J182" s="6" t="s">
        <v>13864</v>
      </c>
      <c r="K182" s="6" t="s">
        <v>13357</v>
      </c>
      <c r="L182" s="6" t="s">
        <v>13973</v>
      </c>
      <c r="M182" s="6" t="s">
        <v>13315</v>
      </c>
      <c r="N182" s="6" t="s">
        <v>13470</v>
      </c>
      <c r="O182" s="6" t="str" cm="1">
        <f t="array" ref="O182:P182">_xlfn.TEXTSPLIT(N182,"-")</f>
        <v>1992</v>
      </c>
      <c r="P182" s="6" t="str">
        <v>1993</v>
      </c>
      <c r="Q182" s="6">
        <v>2072</v>
      </c>
      <c r="R182" s="6">
        <v>50</v>
      </c>
      <c r="S182" s="16">
        <f t="shared" si="24"/>
        <v>2.4131274131274132E-2</v>
      </c>
      <c r="T182" s="16">
        <f t="shared" si="25"/>
        <v>3.3712499357627036E-3</v>
      </c>
    </row>
    <row r="183" spans="1:20" x14ac:dyDescent="0.6">
      <c r="B183" s="6"/>
      <c r="C183" s="6"/>
      <c r="D183" s="6" t="s">
        <v>13813</v>
      </c>
      <c r="E183" s="6" t="s">
        <v>13815</v>
      </c>
      <c r="F183" s="20" t="s">
        <v>13900</v>
      </c>
      <c r="G183" s="6" t="str">
        <f t="shared" si="23"/>
        <v>49-54</v>
      </c>
      <c r="H183" s="6" t="str" cm="1">
        <f t="array" ref="H183:I183">_xlfn.TEXTSPLIT(G183,"-")</f>
        <v>49</v>
      </c>
      <c r="I183" s="6" t="str">
        <v>54</v>
      </c>
      <c r="J183" s="6" t="s">
        <v>13864</v>
      </c>
      <c r="K183" s="6" t="s">
        <v>13357</v>
      </c>
      <c r="L183" s="6" t="s">
        <v>13973</v>
      </c>
      <c r="M183" s="6" t="s">
        <v>13315</v>
      </c>
      <c r="N183" s="6" t="s">
        <v>13470</v>
      </c>
      <c r="O183" s="6" t="str" cm="1">
        <f t="array" ref="O183:P183">_xlfn.TEXTSPLIT(N183,"-")</f>
        <v>1992</v>
      </c>
      <c r="P183" s="6" t="str">
        <v>1993</v>
      </c>
      <c r="Q183" s="6">
        <v>485</v>
      </c>
      <c r="R183" s="6">
        <v>0</v>
      </c>
      <c r="S183" s="16">
        <f t="shared" si="24"/>
        <v>0</v>
      </c>
      <c r="T183" s="16">
        <f t="shared" si="25"/>
        <v>0</v>
      </c>
    </row>
    <row r="184" spans="1:20" x14ac:dyDescent="0.6">
      <c r="B184" s="6"/>
      <c r="C184" s="6"/>
      <c r="D184" s="6" t="s">
        <v>13813</v>
      </c>
      <c r="E184" s="6" t="s">
        <v>13814</v>
      </c>
      <c r="F184" s="20" t="s">
        <v>13900</v>
      </c>
      <c r="G184" s="6" t="str">
        <f t="shared" si="23"/>
        <v>49-54</v>
      </c>
      <c r="H184" s="6" t="str" cm="1">
        <f t="array" ref="H184:I184">_xlfn.TEXTSPLIT(G184,"-")</f>
        <v>49</v>
      </c>
      <c r="I184" s="6" t="str">
        <v>54</v>
      </c>
      <c r="J184" s="6" t="s">
        <v>13864</v>
      </c>
      <c r="K184" s="6" t="s">
        <v>13357</v>
      </c>
      <c r="L184" s="6" t="s">
        <v>13973</v>
      </c>
      <c r="M184" s="6" t="s">
        <v>13315</v>
      </c>
      <c r="N184" s="6" t="s">
        <v>13470</v>
      </c>
      <c r="O184" s="6" t="str" cm="1">
        <f t="array" ref="O184:P184">_xlfn.TEXTSPLIT(N184,"-")</f>
        <v>1992</v>
      </c>
      <c r="P184" s="6" t="str">
        <v>1993</v>
      </c>
      <c r="Q184" s="6">
        <v>215</v>
      </c>
      <c r="R184" s="6">
        <v>0</v>
      </c>
      <c r="S184" s="16">
        <f t="shared" si="24"/>
        <v>0</v>
      </c>
      <c r="T184" s="16">
        <f t="shared" si="25"/>
        <v>0</v>
      </c>
    </row>
    <row r="185" spans="1:20" x14ac:dyDescent="0.6">
      <c r="B185" s="6"/>
      <c r="C185" s="6"/>
      <c r="D185" s="6" t="s">
        <v>13813</v>
      </c>
      <c r="E185" s="6" t="s">
        <v>13816</v>
      </c>
      <c r="F185" s="20" t="s">
        <v>13900</v>
      </c>
      <c r="G185" s="6" t="str">
        <f t="shared" si="23"/>
        <v>49-54</v>
      </c>
      <c r="H185" s="6" t="str" cm="1">
        <f t="array" ref="H185:I185">_xlfn.TEXTSPLIT(G185,"-")</f>
        <v>49</v>
      </c>
      <c r="I185" s="6" t="str">
        <v>54</v>
      </c>
      <c r="J185" s="6" t="s">
        <v>13864</v>
      </c>
      <c r="K185" s="6" t="s">
        <v>13357</v>
      </c>
      <c r="L185" s="6" t="s">
        <v>13973</v>
      </c>
      <c r="M185" s="6" t="s">
        <v>13315</v>
      </c>
      <c r="N185" s="6" t="s">
        <v>13470</v>
      </c>
      <c r="O185" s="6" t="str" cm="1">
        <f t="array" ref="O185:P185">_xlfn.TEXTSPLIT(N185,"-")</f>
        <v>1992</v>
      </c>
      <c r="P185" s="6" t="str">
        <v>1993</v>
      </c>
      <c r="Q185" s="6">
        <v>270</v>
      </c>
      <c r="R185" s="6">
        <v>0</v>
      </c>
      <c r="S185" s="16">
        <f t="shared" si="24"/>
        <v>0</v>
      </c>
      <c r="T185" s="16">
        <f t="shared" si="25"/>
        <v>0</v>
      </c>
    </row>
    <row r="186" spans="1:20" x14ac:dyDescent="0.6">
      <c r="B186" s="6"/>
      <c r="C186" s="6"/>
      <c r="D186" s="6" t="s">
        <v>13813</v>
      </c>
      <c r="E186" s="6" t="s">
        <v>13815</v>
      </c>
      <c r="F186" s="20" t="s">
        <v>13854</v>
      </c>
      <c r="G186" s="6" t="str">
        <f t="shared" si="23"/>
        <v>55-64</v>
      </c>
      <c r="H186" s="6" t="str" cm="1">
        <f t="array" ref="H186:I186">_xlfn.TEXTSPLIT(G186,"-")</f>
        <v>55</v>
      </c>
      <c r="I186" s="6" t="str">
        <v>64</v>
      </c>
      <c r="J186" s="6" t="s">
        <v>13864</v>
      </c>
      <c r="K186" s="6" t="s">
        <v>13357</v>
      </c>
      <c r="L186" s="6" t="s">
        <v>13973</v>
      </c>
      <c r="M186" s="6" t="s">
        <v>13315</v>
      </c>
      <c r="N186" s="6" t="s">
        <v>13470</v>
      </c>
      <c r="O186" s="6" t="str" cm="1">
        <f t="array" ref="O186:P186">_xlfn.TEXTSPLIT(N186,"-")</f>
        <v>1992</v>
      </c>
      <c r="P186" s="6" t="str">
        <v>1993</v>
      </c>
      <c r="Q186" s="6">
        <v>1172</v>
      </c>
      <c r="R186" s="6">
        <v>1</v>
      </c>
      <c r="S186" s="16">
        <f t="shared" si="24"/>
        <v>8.5324232081911264E-4</v>
      </c>
      <c r="T186" s="16">
        <f t="shared" si="25"/>
        <v>8.5287823190950413E-4</v>
      </c>
    </row>
    <row r="187" spans="1:20" x14ac:dyDescent="0.6">
      <c r="B187" s="6"/>
      <c r="C187" s="6"/>
      <c r="D187" s="6" t="s">
        <v>13813</v>
      </c>
      <c r="E187" s="6" t="s">
        <v>13814</v>
      </c>
      <c r="F187" s="20" t="s">
        <v>13854</v>
      </c>
      <c r="G187" s="6" t="str">
        <f t="shared" si="23"/>
        <v>55-64</v>
      </c>
      <c r="H187" s="6" t="str" cm="1">
        <f t="array" ref="H187:I187">_xlfn.TEXTSPLIT(G187,"-")</f>
        <v>55</v>
      </c>
      <c r="I187" s="6" t="str">
        <v>64</v>
      </c>
      <c r="J187" s="6" t="s">
        <v>13864</v>
      </c>
      <c r="K187" s="6" t="s">
        <v>13357</v>
      </c>
      <c r="L187" s="6" t="s">
        <v>13973</v>
      </c>
      <c r="M187" s="6" t="s">
        <v>13315</v>
      </c>
      <c r="N187" s="6" t="s">
        <v>13470</v>
      </c>
      <c r="O187" s="6" t="str" cm="1">
        <f t="array" ref="O187:P187">_xlfn.TEXTSPLIT(N187,"-")</f>
        <v>1992</v>
      </c>
      <c r="P187" s="6" t="str">
        <v>1993</v>
      </c>
      <c r="Q187" s="6">
        <v>513</v>
      </c>
      <c r="R187" s="6">
        <v>0</v>
      </c>
      <c r="S187" s="16">
        <f t="shared" si="24"/>
        <v>0</v>
      </c>
      <c r="T187" s="16">
        <f t="shared" si="25"/>
        <v>0</v>
      </c>
    </row>
    <row r="188" spans="1:20" x14ac:dyDescent="0.6">
      <c r="B188" s="6"/>
      <c r="C188" s="6"/>
      <c r="D188" s="6" t="s">
        <v>13813</v>
      </c>
      <c r="E188" s="6" t="s">
        <v>13816</v>
      </c>
      <c r="F188" s="20" t="s">
        <v>13854</v>
      </c>
      <c r="G188" s="6" t="str">
        <f t="shared" si="23"/>
        <v>55-64</v>
      </c>
      <c r="H188" s="6" t="str" cm="1">
        <f t="array" ref="H188:I188">_xlfn.TEXTSPLIT(G188,"-")</f>
        <v>55</v>
      </c>
      <c r="I188" s="6" t="str">
        <v>64</v>
      </c>
      <c r="J188" s="6" t="s">
        <v>13864</v>
      </c>
      <c r="K188" s="6" t="s">
        <v>13357</v>
      </c>
      <c r="L188" s="6" t="s">
        <v>13973</v>
      </c>
      <c r="M188" s="6" t="s">
        <v>13315</v>
      </c>
      <c r="N188" s="6" t="s">
        <v>13470</v>
      </c>
      <c r="O188" s="6" t="str" cm="1">
        <f t="array" ref="O188:P188">_xlfn.TEXTSPLIT(N188,"-")</f>
        <v>1992</v>
      </c>
      <c r="P188" s="6" t="str">
        <v>1993</v>
      </c>
      <c r="Q188" s="6">
        <v>659</v>
      </c>
      <c r="R188" s="6">
        <v>1</v>
      </c>
      <c r="S188" s="16">
        <f t="shared" si="24"/>
        <v>1.5174506828528073E-3</v>
      </c>
      <c r="T188" s="16">
        <f t="shared" si="25"/>
        <v>1.5162989174626843E-3</v>
      </c>
    </row>
    <row r="189" spans="1:20" x14ac:dyDescent="0.6">
      <c r="B189" s="6"/>
      <c r="C189" s="6"/>
      <c r="D189" s="6" t="s">
        <v>13813</v>
      </c>
      <c r="E189" s="6" t="s">
        <v>13815</v>
      </c>
      <c r="F189" s="20" t="s">
        <v>13855</v>
      </c>
      <c r="G189" s="6" t="str">
        <f t="shared" si="23"/>
        <v>65-74</v>
      </c>
      <c r="H189" s="6" t="str" cm="1">
        <f t="array" ref="H189:I189">_xlfn.TEXTSPLIT(G189,"-")</f>
        <v>65</v>
      </c>
      <c r="I189" s="6" t="str">
        <v>74</v>
      </c>
      <c r="J189" s="6" t="s">
        <v>13864</v>
      </c>
      <c r="K189" s="6" t="s">
        <v>13357</v>
      </c>
      <c r="L189" s="6" t="s">
        <v>13973</v>
      </c>
      <c r="M189" s="6" t="s">
        <v>13315</v>
      </c>
      <c r="N189" s="6" t="s">
        <v>13470</v>
      </c>
      <c r="O189" s="6" t="str" cm="1">
        <f t="array" ref="O189:P189">_xlfn.TEXTSPLIT(N189,"-")</f>
        <v>1992</v>
      </c>
      <c r="P189" s="6" t="str">
        <v>1993</v>
      </c>
      <c r="Q189" s="6">
        <v>1209</v>
      </c>
      <c r="R189" s="6">
        <v>8</v>
      </c>
      <c r="S189" s="16">
        <f t="shared" si="24"/>
        <v>6.6170388751033912E-3</v>
      </c>
      <c r="T189" s="16">
        <f t="shared" si="25"/>
        <v>2.3317234795608701E-3</v>
      </c>
    </row>
    <row r="190" spans="1:20" x14ac:dyDescent="0.6">
      <c r="B190" s="6"/>
      <c r="C190" s="6"/>
      <c r="D190" s="6" t="s">
        <v>13813</v>
      </c>
      <c r="E190" s="6" t="s">
        <v>13814</v>
      </c>
      <c r="F190" s="20" t="s">
        <v>13855</v>
      </c>
      <c r="G190" s="6" t="str">
        <f t="shared" si="23"/>
        <v>65-74</v>
      </c>
      <c r="H190" s="6" t="str" cm="1">
        <f t="array" ref="H190:I190">_xlfn.TEXTSPLIT(G190,"-")</f>
        <v>65</v>
      </c>
      <c r="I190" s="6" t="str">
        <v>74</v>
      </c>
      <c r="J190" s="6" t="s">
        <v>13864</v>
      </c>
      <c r="K190" s="6" t="s">
        <v>13357</v>
      </c>
      <c r="L190" s="6" t="s">
        <v>13973</v>
      </c>
      <c r="M190" s="6" t="s">
        <v>13315</v>
      </c>
      <c r="N190" s="6" t="s">
        <v>13470</v>
      </c>
      <c r="O190" s="6" t="str" cm="1">
        <f t="array" ref="O190:P190">_xlfn.TEXTSPLIT(N190,"-")</f>
        <v>1992</v>
      </c>
      <c r="P190" s="6" t="str">
        <v>1993</v>
      </c>
      <c r="Q190" s="6">
        <v>513</v>
      </c>
      <c r="R190" s="6">
        <v>3</v>
      </c>
      <c r="S190" s="16">
        <f t="shared" si="24"/>
        <v>5.8479532163742687E-3</v>
      </c>
      <c r="T190" s="16">
        <f t="shared" si="25"/>
        <v>3.3664306151840809E-3</v>
      </c>
    </row>
    <row r="191" spans="1:20" x14ac:dyDescent="0.6">
      <c r="B191" s="6"/>
      <c r="C191" s="6"/>
      <c r="D191" s="6" t="s">
        <v>13813</v>
      </c>
      <c r="E191" s="6" t="s">
        <v>13816</v>
      </c>
      <c r="F191" s="20" t="s">
        <v>13855</v>
      </c>
      <c r="G191" s="6" t="str">
        <f t="shared" si="23"/>
        <v>65-74</v>
      </c>
      <c r="H191" s="6" t="str" cm="1">
        <f t="array" ref="H191:I191">_xlfn.TEXTSPLIT(G191,"-")</f>
        <v>65</v>
      </c>
      <c r="I191" s="6" t="str">
        <v>74</v>
      </c>
      <c r="J191" s="6" t="s">
        <v>13864</v>
      </c>
      <c r="K191" s="6" t="s">
        <v>13357</v>
      </c>
      <c r="L191" s="6" t="s">
        <v>13973</v>
      </c>
      <c r="M191" s="6" t="s">
        <v>13315</v>
      </c>
      <c r="N191" s="6" t="s">
        <v>13470</v>
      </c>
      <c r="O191" s="6" t="str" cm="1">
        <f t="array" ref="O191:P191">_xlfn.TEXTSPLIT(N191,"-")</f>
        <v>1992</v>
      </c>
      <c r="P191" s="6" t="str">
        <v>1993</v>
      </c>
      <c r="Q191" s="6">
        <v>659</v>
      </c>
      <c r="R191" s="6">
        <v>6</v>
      </c>
      <c r="S191" s="16">
        <f t="shared" si="24"/>
        <v>9.104704097116844E-3</v>
      </c>
      <c r="T191" s="16">
        <f t="shared" si="25"/>
        <v>3.7000201903277172E-3</v>
      </c>
    </row>
    <row r="192" spans="1:20" x14ac:dyDescent="0.6">
      <c r="B192" s="6"/>
      <c r="C192" s="6"/>
      <c r="D192" s="6" t="s">
        <v>13813</v>
      </c>
      <c r="E192" s="6" t="s">
        <v>13815</v>
      </c>
      <c r="F192" s="20" t="s">
        <v>13874</v>
      </c>
      <c r="G192" s="6" t="str">
        <f t="shared" si="23"/>
        <v>75-84</v>
      </c>
      <c r="H192" s="6" t="str" cm="1">
        <f t="array" ref="H192:I192">_xlfn.TEXTSPLIT(G192,"-")</f>
        <v>75</v>
      </c>
      <c r="I192" s="6" t="str">
        <v>84</v>
      </c>
      <c r="J192" s="6" t="s">
        <v>13864</v>
      </c>
      <c r="K192" s="6" t="s">
        <v>13357</v>
      </c>
      <c r="L192" s="6" t="s">
        <v>13973</v>
      </c>
      <c r="M192" s="6" t="s">
        <v>13315</v>
      </c>
      <c r="N192" s="6" t="s">
        <v>13470</v>
      </c>
      <c r="O192" s="6" t="str" cm="1">
        <f t="array" ref="O192:P192">_xlfn.TEXTSPLIT(N192,"-")</f>
        <v>1992</v>
      </c>
      <c r="P192" s="6" t="str">
        <v>1993</v>
      </c>
      <c r="Q192" s="6">
        <v>653</v>
      </c>
      <c r="R192" s="6">
        <v>65</v>
      </c>
      <c r="S192" s="16">
        <f t="shared" si="24"/>
        <v>9.9540581929555894E-2</v>
      </c>
      <c r="T192" s="16">
        <f t="shared" si="25"/>
        <v>1.1715897661176837E-2</v>
      </c>
    </row>
    <row r="193" spans="2:20" x14ac:dyDescent="0.6">
      <c r="B193" s="6"/>
      <c r="C193" s="6"/>
      <c r="D193" s="6" t="s">
        <v>13813</v>
      </c>
      <c r="E193" s="6" t="s">
        <v>13814</v>
      </c>
      <c r="F193" s="20" t="s">
        <v>13874</v>
      </c>
      <c r="G193" s="6" t="str">
        <f t="shared" si="23"/>
        <v>75-84</v>
      </c>
      <c r="H193" s="6" t="str" cm="1">
        <f t="array" ref="H193:I193">_xlfn.TEXTSPLIT(G193,"-")</f>
        <v>75</v>
      </c>
      <c r="I193" s="6" t="str">
        <v>84</v>
      </c>
      <c r="J193" s="6" t="s">
        <v>13864</v>
      </c>
      <c r="K193" s="6" t="s">
        <v>13357</v>
      </c>
      <c r="L193" s="6" t="s">
        <v>13973</v>
      </c>
      <c r="M193" s="6" t="s">
        <v>13315</v>
      </c>
      <c r="N193" s="6" t="s">
        <v>13470</v>
      </c>
      <c r="O193" s="6" t="str" cm="1">
        <f t="array" ref="O193:P193">_xlfn.TEXTSPLIT(N193,"-")</f>
        <v>1992</v>
      </c>
      <c r="P193" s="6" t="str">
        <v>1993</v>
      </c>
      <c r="Q193" s="6">
        <v>279</v>
      </c>
      <c r="R193" s="6">
        <v>22</v>
      </c>
      <c r="S193" s="16">
        <f t="shared" si="24"/>
        <v>7.8853046594982074E-2</v>
      </c>
      <c r="T193" s="16">
        <f t="shared" si="25"/>
        <v>1.6135097614995025E-2</v>
      </c>
    </row>
    <row r="194" spans="2:20" x14ac:dyDescent="0.6">
      <c r="B194" s="6"/>
      <c r="C194" s="6"/>
      <c r="D194" s="6" t="s">
        <v>13813</v>
      </c>
      <c r="E194" s="6" t="s">
        <v>13816</v>
      </c>
      <c r="F194" s="20" t="s">
        <v>13874</v>
      </c>
      <c r="G194" s="6" t="str">
        <f t="shared" si="23"/>
        <v>75-84</v>
      </c>
      <c r="H194" s="6" t="str" cm="1">
        <f t="array" ref="H194:I194">_xlfn.TEXTSPLIT(G194,"-")</f>
        <v>75</v>
      </c>
      <c r="I194" s="6" t="str">
        <v>84</v>
      </c>
      <c r="J194" s="6" t="s">
        <v>13864</v>
      </c>
      <c r="K194" s="6" t="s">
        <v>13357</v>
      </c>
      <c r="L194" s="6" t="s">
        <v>13973</v>
      </c>
      <c r="M194" s="6" t="s">
        <v>13315</v>
      </c>
      <c r="N194" s="6" t="s">
        <v>13470</v>
      </c>
      <c r="O194" s="6" t="str" cm="1">
        <f t="array" ref="O194:P194">_xlfn.TEXTSPLIT(N194,"-")</f>
        <v>1992</v>
      </c>
      <c r="P194" s="6" t="str">
        <v>1993</v>
      </c>
      <c r="Q194" s="6">
        <v>374</v>
      </c>
      <c r="R194" s="6">
        <v>40</v>
      </c>
      <c r="S194" s="16">
        <f t="shared" si="24"/>
        <v>0.10695187165775401</v>
      </c>
      <c r="T194" s="16">
        <f t="shared" si="25"/>
        <v>1.5980700995133948E-2</v>
      </c>
    </row>
    <row r="195" spans="2:20" x14ac:dyDescent="0.6">
      <c r="B195" s="6"/>
      <c r="C195" s="6"/>
      <c r="D195" s="6" t="s">
        <v>13813</v>
      </c>
      <c r="E195" s="6" t="s">
        <v>13815</v>
      </c>
      <c r="F195" s="20" t="s">
        <v>13861</v>
      </c>
      <c r="G195" s="6" t="str">
        <f t="shared" si="23"/>
        <v>85-95</v>
      </c>
      <c r="H195" s="6" t="str" cm="1">
        <f t="array" ref="H195:I195">_xlfn.TEXTSPLIT(G195,"-")</f>
        <v>85</v>
      </c>
      <c r="I195" s="6" t="str">
        <v>95</v>
      </c>
      <c r="J195" s="6" t="s">
        <v>13864</v>
      </c>
      <c r="K195" s="6" t="s">
        <v>13357</v>
      </c>
      <c r="L195" s="6" t="s">
        <v>13973</v>
      </c>
      <c r="M195" s="6" t="s">
        <v>13315</v>
      </c>
      <c r="N195" s="6" t="s">
        <v>13470</v>
      </c>
      <c r="O195" s="6" t="str" cm="1">
        <f t="array" ref="O195:P195">_xlfn.TEXTSPLIT(N195,"-")</f>
        <v>1992</v>
      </c>
      <c r="P195" s="6" t="str">
        <v>1993</v>
      </c>
      <c r="Q195" s="6">
        <v>135</v>
      </c>
      <c r="R195" s="6">
        <v>25</v>
      </c>
      <c r="S195" s="16">
        <f t="shared" si="24"/>
        <v>0.18518518518518517</v>
      </c>
      <c r="T195" s="16">
        <f t="shared" si="25"/>
        <v>3.3432256809201484E-2</v>
      </c>
    </row>
    <row r="196" spans="2:20" x14ac:dyDescent="0.6">
      <c r="B196" s="6"/>
      <c r="C196" s="6"/>
      <c r="D196" s="6" t="s">
        <v>13813</v>
      </c>
      <c r="E196" s="6" t="s">
        <v>13814</v>
      </c>
      <c r="F196" s="20" t="s">
        <v>13861</v>
      </c>
      <c r="G196" s="6" t="str">
        <f t="shared" si="23"/>
        <v>85-95</v>
      </c>
      <c r="H196" s="6" t="str" cm="1">
        <f t="array" ref="H196:I196">_xlfn.TEXTSPLIT(G196,"-")</f>
        <v>85</v>
      </c>
      <c r="I196" s="6" t="str">
        <v>95</v>
      </c>
      <c r="J196" s="6" t="s">
        <v>13864</v>
      </c>
      <c r="K196" s="6" t="s">
        <v>13357</v>
      </c>
      <c r="L196" s="6" t="s">
        <v>13973</v>
      </c>
      <c r="M196" s="6" t="s">
        <v>13315</v>
      </c>
      <c r="N196" s="6" t="s">
        <v>13470</v>
      </c>
      <c r="O196" s="6" t="str" cm="1">
        <f t="array" ref="O196:P196">_xlfn.TEXTSPLIT(N196,"-")</f>
        <v>1992</v>
      </c>
      <c r="P196" s="6" t="str">
        <v>1993</v>
      </c>
      <c r="Q196" s="6">
        <v>48</v>
      </c>
      <c r="R196" s="6">
        <v>6</v>
      </c>
      <c r="S196" s="16">
        <f t="shared" si="24"/>
        <v>0.125</v>
      </c>
      <c r="T196" s="16">
        <f t="shared" si="25"/>
        <v>4.7735163489123336E-2</v>
      </c>
    </row>
    <row r="197" spans="2:20" x14ac:dyDescent="0.6">
      <c r="B197" s="6"/>
      <c r="C197" s="6"/>
      <c r="D197" s="6" t="s">
        <v>13813</v>
      </c>
      <c r="E197" s="6" t="s">
        <v>13816</v>
      </c>
      <c r="F197" s="20" t="s">
        <v>13861</v>
      </c>
      <c r="G197" s="6" t="str">
        <f t="shared" si="23"/>
        <v>85-95</v>
      </c>
      <c r="H197" s="6" t="str" cm="1">
        <f t="array" ref="H197:I197">_xlfn.TEXTSPLIT(G197,"-")</f>
        <v>85</v>
      </c>
      <c r="I197" s="6" t="str">
        <v>95</v>
      </c>
      <c r="J197" s="6" t="s">
        <v>13864</v>
      </c>
      <c r="K197" s="6" t="s">
        <v>13357</v>
      </c>
      <c r="L197" s="6" t="s">
        <v>13973</v>
      </c>
      <c r="M197" s="6" t="s">
        <v>13315</v>
      </c>
      <c r="N197" s="6" t="s">
        <v>13470</v>
      </c>
      <c r="O197" s="6" t="str" cm="1">
        <f t="array" ref="O197:P197">_xlfn.TEXTSPLIT(N197,"-")</f>
        <v>1992</v>
      </c>
      <c r="P197" s="6" t="str">
        <v>1993</v>
      </c>
      <c r="Q197" s="6">
        <v>87</v>
      </c>
      <c r="R197" s="6">
        <v>19</v>
      </c>
      <c r="S197" s="16">
        <f t="shared" si="24"/>
        <v>0.21839080459770116</v>
      </c>
      <c r="T197" s="16">
        <f t="shared" si="25"/>
        <v>4.4294762548763904E-2</v>
      </c>
    </row>
    <row r="198" spans="2:20" x14ac:dyDescent="0.6">
      <c r="D198" s="6" t="s">
        <v>13813</v>
      </c>
      <c r="E198" s="6" t="s">
        <v>13815</v>
      </c>
      <c r="F198" s="20" t="s">
        <v>13469</v>
      </c>
      <c r="G198" s="6" t="str">
        <f t="shared" si="20"/>
        <v>49-95</v>
      </c>
      <c r="H198" s="6" t="str" cm="1">
        <f t="array" ref="H198:I198">_xlfn.TEXTSPLIT(G198,"-")</f>
        <v>49</v>
      </c>
      <c r="I198" s="6" t="str">
        <v>95</v>
      </c>
      <c r="J198" s="6" t="s">
        <v>13864</v>
      </c>
      <c r="K198" s="6" t="s">
        <v>13357</v>
      </c>
      <c r="L198" s="6" t="s">
        <v>13464</v>
      </c>
      <c r="M198" s="6" t="s">
        <v>13315</v>
      </c>
      <c r="N198" s="6" t="s">
        <v>13470</v>
      </c>
      <c r="O198" s="6" t="str" cm="1">
        <f t="array" ref="O198:P198">_xlfn.TEXTSPLIT(N198,"-")</f>
        <v>1992</v>
      </c>
      <c r="P198" s="6" t="str">
        <v>1993</v>
      </c>
      <c r="Q198" s="6">
        <v>3654</v>
      </c>
      <c r="R198" s="6">
        <v>70</v>
      </c>
      <c r="S198" s="16">
        <f t="shared" si="21"/>
        <v>1.9157088122605363E-2</v>
      </c>
      <c r="T198" s="16">
        <f t="shared" si="22"/>
        <v>2.2676718345771402E-3</v>
      </c>
    </row>
    <row r="199" spans="2:20" x14ac:dyDescent="0.6">
      <c r="B199" s="6"/>
      <c r="C199" s="6"/>
      <c r="D199" s="6" t="s">
        <v>13813</v>
      </c>
      <c r="E199" s="6" t="s">
        <v>13814</v>
      </c>
      <c r="F199" s="20" t="s">
        <v>13469</v>
      </c>
      <c r="G199" s="6" t="str">
        <f t="shared" si="20"/>
        <v>49-95</v>
      </c>
      <c r="H199" s="6" t="str" cm="1">
        <f t="array" ref="H199:I199">_xlfn.TEXTSPLIT(G199,"-")</f>
        <v>49</v>
      </c>
      <c r="I199" s="6" t="str">
        <v>95</v>
      </c>
      <c r="J199" s="6" t="s">
        <v>13864</v>
      </c>
      <c r="K199" s="6" t="s">
        <v>13357</v>
      </c>
      <c r="L199" s="6" t="s">
        <v>13464</v>
      </c>
      <c r="M199" s="6" t="s">
        <v>13315</v>
      </c>
      <c r="N199" s="6" t="s">
        <v>13470</v>
      </c>
      <c r="O199" s="6" t="str" cm="1">
        <f t="array" ref="O199:P199">_xlfn.TEXTSPLIT(N199,"-")</f>
        <v>1992</v>
      </c>
      <c r="P199" s="6" t="str">
        <v>1993</v>
      </c>
      <c r="Q199" s="6">
        <v>1582</v>
      </c>
      <c r="R199" s="6">
        <v>20</v>
      </c>
      <c r="S199" s="16">
        <f t="shared" si="21"/>
        <v>1.2642225031605562E-2</v>
      </c>
      <c r="T199" s="16">
        <f t="shared" si="22"/>
        <v>2.8089615460235601E-3</v>
      </c>
    </row>
    <row r="200" spans="2:20" x14ac:dyDescent="0.6">
      <c r="B200" s="6"/>
      <c r="C200" s="6"/>
      <c r="D200" s="6" t="s">
        <v>13813</v>
      </c>
      <c r="E200" s="6" t="s">
        <v>13816</v>
      </c>
      <c r="F200" s="20" t="s">
        <v>13469</v>
      </c>
      <c r="G200" s="6" t="str">
        <f t="shared" si="20"/>
        <v>49-95</v>
      </c>
      <c r="H200" s="6" t="str" cm="1">
        <f t="array" ref="H200:I200">_xlfn.TEXTSPLIT(G200,"-")</f>
        <v>49</v>
      </c>
      <c r="I200" s="6" t="str">
        <v>95</v>
      </c>
      <c r="J200" s="6" t="s">
        <v>13864</v>
      </c>
      <c r="K200" s="6" t="s">
        <v>13357</v>
      </c>
      <c r="L200" s="6" t="s">
        <v>13464</v>
      </c>
      <c r="M200" s="6" t="s">
        <v>13315</v>
      </c>
      <c r="N200" s="6" t="s">
        <v>13470</v>
      </c>
      <c r="O200" s="6" t="str" cm="1">
        <f t="array" ref="O200:P200">_xlfn.TEXTSPLIT(N200,"-")</f>
        <v>1992</v>
      </c>
      <c r="P200" s="6" t="str">
        <v>1993</v>
      </c>
      <c r="Q200" s="6">
        <v>2072</v>
      </c>
      <c r="R200" s="6">
        <v>50</v>
      </c>
      <c r="S200" s="16">
        <f t="shared" si="21"/>
        <v>2.4131274131274132E-2</v>
      </c>
      <c r="T200" s="16">
        <f t="shared" si="22"/>
        <v>3.3712499357627036E-3</v>
      </c>
    </row>
    <row r="201" spans="2:20" x14ac:dyDescent="0.6">
      <c r="B201" s="6"/>
      <c r="C201" s="6"/>
      <c r="D201" s="6" t="s">
        <v>13813</v>
      </c>
      <c r="E201" s="6" t="s">
        <v>13815</v>
      </c>
      <c r="F201" s="20" t="s">
        <v>13900</v>
      </c>
      <c r="G201" s="6" t="str">
        <f t="shared" si="20"/>
        <v>49-54</v>
      </c>
      <c r="H201" s="6" t="str" cm="1">
        <f t="array" ref="H201:I201">_xlfn.TEXTSPLIT(G201,"-")</f>
        <v>49</v>
      </c>
      <c r="I201" s="6" t="str">
        <v>54</v>
      </c>
      <c r="J201" s="6" t="s">
        <v>13864</v>
      </c>
      <c r="K201" s="6" t="s">
        <v>13357</v>
      </c>
      <c r="L201" s="6" t="s">
        <v>13464</v>
      </c>
      <c r="M201" s="6" t="s">
        <v>13315</v>
      </c>
      <c r="N201" s="6" t="s">
        <v>13470</v>
      </c>
      <c r="O201" s="6" t="str" cm="1">
        <f t="array" ref="O201:P201">_xlfn.TEXTSPLIT(N201,"-")</f>
        <v>1992</v>
      </c>
      <c r="P201" s="6" t="str">
        <v>1993</v>
      </c>
      <c r="Q201" s="6">
        <v>485</v>
      </c>
      <c r="R201" s="6">
        <v>0</v>
      </c>
      <c r="S201" s="16">
        <f t="shared" si="21"/>
        <v>0</v>
      </c>
      <c r="T201" s="16">
        <f t="shared" si="22"/>
        <v>0</v>
      </c>
    </row>
    <row r="202" spans="2:20" x14ac:dyDescent="0.6">
      <c r="B202" s="6"/>
      <c r="C202" s="6"/>
      <c r="D202" s="6" t="s">
        <v>13813</v>
      </c>
      <c r="E202" s="6" t="s">
        <v>13814</v>
      </c>
      <c r="F202" s="20" t="s">
        <v>13900</v>
      </c>
      <c r="G202" s="6" t="str">
        <f t="shared" si="20"/>
        <v>49-54</v>
      </c>
      <c r="H202" s="6" t="str" cm="1">
        <f t="array" ref="H202:I202">_xlfn.TEXTSPLIT(G202,"-")</f>
        <v>49</v>
      </c>
      <c r="I202" s="6" t="str">
        <v>54</v>
      </c>
      <c r="J202" s="6" t="s">
        <v>13864</v>
      </c>
      <c r="K202" s="6" t="s">
        <v>13357</v>
      </c>
      <c r="L202" s="6" t="s">
        <v>13464</v>
      </c>
      <c r="M202" s="6" t="s">
        <v>13315</v>
      </c>
      <c r="N202" s="6" t="s">
        <v>13470</v>
      </c>
      <c r="O202" s="6" t="str" cm="1">
        <f t="array" ref="O202:P202">_xlfn.TEXTSPLIT(N202,"-")</f>
        <v>1992</v>
      </c>
      <c r="P202" s="6" t="str">
        <v>1993</v>
      </c>
      <c r="Q202" s="6">
        <v>215</v>
      </c>
      <c r="R202" s="6">
        <v>0</v>
      </c>
      <c r="S202" s="16">
        <f t="shared" si="21"/>
        <v>0</v>
      </c>
      <c r="T202" s="16">
        <f t="shared" si="22"/>
        <v>0</v>
      </c>
    </row>
    <row r="203" spans="2:20" x14ac:dyDescent="0.6">
      <c r="B203" s="6"/>
      <c r="C203" s="6"/>
      <c r="D203" s="6" t="s">
        <v>13813</v>
      </c>
      <c r="E203" s="6" t="s">
        <v>13816</v>
      </c>
      <c r="F203" s="20" t="s">
        <v>13900</v>
      </c>
      <c r="G203" s="6" t="str">
        <f t="shared" si="20"/>
        <v>49-54</v>
      </c>
      <c r="H203" s="6" t="str" cm="1">
        <f t="array" ref="H203:I203">_xlfn.TEXTSPLIT(G203,"-")</f>
        <v>49</v>
      </c>
      <c r="I203" s="6" t="str">
        <v>54</v>
      </c>
      <c r="J203" s="6" t="s">
        <v>13864</v>
      </c>
      <c r="K203" s="6" t="s">
        <v>13357</v>
      </c>
      <c r="L203" s="6" t="s">
        <v>13464</v>
      </c>
      <c r="M203" s="6" t="s">
        <v>13315</v>
      </c>
      <c r="N203" s="6" t="s">
        <v>13470</v>
      </c>
      <c r="O203" s="6" t="str" cm="1">
        <f t="array" ref="O203:P203">_xlfn.TEXTSPLIT(N203,"-")</f>
        <v>1992</v>
      </c>
      <c r="P203" s="6" t="str">
        <v>1993</v>
      </c>
      <c r="Q203" s="6">
        <v>270</v>
      </c>
      <c r="R203" s="6">
        <v>0</v>
      </c>
      <c r="S203" s="16">
        <f t="shared" si="21"/>
        <v>0</v>
      </c>
      <c r="T203" s="16">
        <f t="shared" si="22"/>
        <v>0</v>
      </c>
    </row>
    <row r="204" spans="2:20" x14ac:dyDescent="0.6">
      <c r="B204" s="6"/>
      <c r="C204" s="6"/>
      <c r="D204" s="6" t="s">
        <v>13813</v>
      </c>
      <c r="E204" s="6" t="s">
        <v>13815</v>
      </c>
      <c r="F204" s="20" t="s">
        <v>13854</v>
      </c>
      <c r="G204" s="6" t="str">
        <f t="shared" si="20"/>
        <v>55-64</v>
      </c>
      <c r="H204" s="6" t="str" cm="1">
        <f t="array" ref="H204:I204">_xlfn.TEXTSPLIT(G204,"-")</f>
        <v>55</v>
      </c>
      <c r="I204" s="6" t="str">
        <v>64</v>
      </c>
      <c r="J204" s="6" t="s">
        <v>13864</v>
      </c>
      <c r="K204" s="6" t="s">
        <v>13357</v>
      </c>
      <c r="L204" s="6" t="s">
        <v>13464</v>
      </c>
      <c r="M204" s="6" t="s">
        <v>13315</v>
      </c>
      <c r="N204" s="6" t="s">
        <v>13470</v>
      </c>
      <c r="O204" s="6" t="str" cm="1">
        <f t="array" ref="O204:P204">_xlfn.TEXTSPLIT(N204,"-")</f>
        <v>1992</v>
      </c>
      <c r="P204" s="6" t="str">
        <v>1993</v>
      </c>
      <c r="Q204" s="6">
        <v>1172</v>
      </c>
      <c r="R204" s="6">
        <v>1</v>
      </c>
      <c r="S204" s="16">
        <f t="shared" si="21"/>
        <v>8.5324232081911264E-4</v>
      </c>
      <c r="T204" s="16">
        <f t="shared" si="22"/>
        <v>8.5287823190950413E-4</v>
      </c>
    </row>
    <row r="205" spans="2:20" x14ac:dyDescent="0.6">
      <c r="B205" s="6"/>
      <c r="C205" s="6"/>
      <c r="D205" s="6" t="s">
        <v>13813</v>
      </c>
      <c r="E205" s="6" t="s">
        <v>13814</v>
      </c>
      <c r="F205" s="20" t="s">
        <v>13854</v>
      </c>
      <c r="G205" s="6" t="str">
        <f t="shared" si="20"/>
        <v>55-64</v>
      </c>
      <c r="H205" s="6" t="str" cm="1">
        <f t="array" ref="H205:I205">_xlfn.TEXTSPLIT(G205,"-")</f>
        <v>55</v>
      </c>
      <c r="I205" s="6" t="str">
        <v>64</v>
      </c>
      <c r="J205" s="6" t="s">
        <v>13864</v>
      </c>
      <c r="K205" s="6" t="s">
        <v>13357</v>
      </c>
      <c r="L205" s="6" t="s">
        <v>13464</v>
      </c>
      <c r="M205" s="6" t="s">
        <v>13315</v>
      </c>
      <c r="N205" s="6" t="s">
        <v>13470</v>
      </c>
      <c r="O205" s="6" t="str" cm="1">
        <f t="array" ref="O205:P205">_xlfn.TEXTSPLIT(N205,"-")</f>
        <v>1992</v>
      </c>
      <c r="P205" s="6" t="str">
        <v>1993</v>
      </c>
      <c r="Q205" s="6">
        <v>513</v>
      </c>
      <c r="R205" s="6">
        <v>0</v>
      </c>
      <c r="S205" s="16">
        <f t="shared" si="21"/>
        <v>0</v>
      </c>
      <c r="T205" s="16">
        <f t="shared" si="22"/>
        <v>0</v>
      </c>
    </row>
    <row r="206" spans="2:20" x14ac:dyDescent="0.6">
      <c r="B206" s="6"/>
      <c r="C206" s="6"/>
      <c r="D206" s="6" t="s">
        <v>13813</v>
      </c>
      <c r="E206" s="6" t="s">
        <v>13816</v>
      </c>
      <c r="F206" s="20" t="s">
        <v>13854</v>
      </c>
      <c r="G206" s="6" t="str">
        <f t="shared" si="20"/>
        <v>55-64</v>
      </c>
      <c r="H206" s="6" t="str" cm="1">
        <f t="array" ref="H206:I206">_xlfn.TEXTSPLIT(G206,"-")</f>
        <v>55</v>
      </c>
      <c r="I206" s="6" t="str">
        <v>64</v>
      </c>
      <c r="J206" s="6" t="s">
        <v>13864</v>
      </c>
      <c r="K206" s="6" t="s">
        <v>13357</v>
      </c>
      <c r="L206" s="6" t="s">
        <v>13464</v>
      </c>
      <c r="M206" s="6" t="s">
        <v>13315</v>
      </c>
      <c r="N206" s="6" t="s">
        <v>13470</v>
      </c>
      <c r="O206" s="6" t="str" cm="1">
        <f t="array" ref="O206:P206">_xlfn.TEXTSPLIT(N206,"-")</f>
        <v>1992</v>
      </c>
      <c r="P206" s="6" t="str">
        <v>1993</v>
      </c>
      <c r="Q206" s="6">
        <v>659</v>
      </c>
      <c r="R206" s="6">
        <v>1</v>
      </c>
      <c r="S206" s="16">
        <f t="shared" si="21"/>
        <v>1.5174506828528073E-3</v>
      </c>
      <c r="T206" s="16">
        <f t="shared" si="22"/>
        <v>1.5162989174626843E-3</v>
      </c>
    </row>
    <row r="207" spans="2:20" x14ac:dyDescent="0.6">
      <c r="B207" s="6"/>
      <c r="C207" s="6"/>
      <c r="D207" s="6" t="s">
        <v>13813</v>
      </c>
      <c r="E207" s="6" t="s">
        <v>13815</v>
      </c>
      <c r="F207" s="20" t="s">
        <v>13855</v>
      </c>
      <c r="G207" s="6" t="str">
        <f t="shared" si="20"/>
        <v>65-74</v>
      </c>
      <c r="H207" s="6" t="str" cm="1">
        <f t="array" ref="H207:I207">_xlfn.TEXTSPLIT(G207,"-")</f>
        <v>65</v>
      </c>
      <c r="I207" s="6" t="str">
        <v>74</v>
      </c>
      <c r="J207" s="6" t="s">
        <v>13864</v>
      </c>
      <c r="K207" s="6" t="s">
        <v>13357</v>
      </c>
      <c r="L207" s="6" t="s">
        <v>13464</v>
      </c>
      <c r="M207" s="6" t="s">
        <v>13315</v>
      </c>
      <c r="N207" s="6" t="s">
        <v>13470</v>
      </c>
      <c r="O207" s="6" t="str" cm="1">
        <f t="array" ref="O207:P207">_xlfn.TEXTSPLIT(N207,"-")</f>
        <v>1992</v>
      </c>
      <c r="P207" s="6" t="str">
        <v>1993</v>
      </c>
      <c r="Q207" s="6">
        <v>1209</v>
      </c>
      <c r="R207" s="6">
        <v>8</v>
      </c>
      <c r="S207" s="16">
        <f t="shared" si="21"/>
        <v>6.6170388751033912E-3</v>
      </c>
      <c r="T207" s="16">
        <f t="shared" si="22"/>
        <v>2.3317234795608701E-3</v>
      </c>
    </row>
    <row r="208" spans="2:20" x14ac:dyDescent="0.6">
      <c r="B208" s="6"/>
      <c r="C208" s="6"/>
      <c r="D208" s="6" t="s">
        <v>13813</v>
      </c>
      <c r="E208" s="6" t="s">
        <v>13814</v>
      </c>
      <c r="F208" s="20" t="s">
        <v>13855</v>
      </c>
      <c r="G208" s="6" t="str">
        <f t="shared" si="20"/>
        <v>65-74</v>
      </c>
      <c r="H208" s="6" t="str" cm="1">
        <f t="array" ref="H208:I208">_xlfn.TEXTSPLIT(G208,"-")</f>
        <v>65</v>
      </c>
      <c r="I208" s="6" t="str">
        <v>74</v>
      </c>
      <c r="J208" s="6" t="s">
        <v>13864</v>
      </c>
      <c r="K208" s="6" t="s">
        <v>13357</v>
      </c>
      <c r="L208" s="6" t="s">
        <v>13464</v>
      </c>
      <c r="M208" s="6" t="s">
        <v>13315</v>
      </c>
      <c r="N208" s="6" t="s">
        <v>13470</v>
      </c>
      <c r="O208" s="6" t="str" cm="1">
        <f t="array" ref="O208:P208">_xlfn.TEXTSPLIT(N208,"-")</f>
        <v>1992</v>
      </c>
      <c r="P208" s="6" t="str">
        <v>1993</v>
      </c>
      <c r="Q208" s="6">
        <v>513</v>
      </c>
      <c r="R208" s="6">
        <v>3</v>
      </c>
      <c r="S208" s="16">
        <f t="shared" si="21"/>
        <v>5.8479532163742687E-3</v>
      </c>
      <c r="T208" s="16">
        <f t="shared" si="22"/>
        <v>3.3664306151840809E-3</v>
      </c>
    </row>
    <row r="209" spans="1:20" x14ac:dyDescent="0.6">
      <c r="B209" s="6"/>
      <c r="C209" s="6"/>
      <c r="D209" s="6" t="s">
        <v>13813</v>
      </c>
      <c r="E209" s="6" t="s">
        <v>13816</v>
      </c>
      <c r="F209" s="20" t="s">
        <v>13855</v>
      </c>
      <c r="G209" s="6" t="str">
        <f t="shared" si="20"/>
        <v>65-74</v>
      </c>
      <c r="H209" s="6" t="str" cm="1">
        <f t="array" ref="H209:I209">_xlfn.TEXTSPLIT(G209,"-")</f>
        <v>65</v>
      </c>
      <c r="I209" s="6" t="str">
        <v>74</v>
      </c>
      <c r="J209" s="6" t="s">
        <v>13864</v>
      </c>
      <c r="K209" s="6" t="s">
        <v>13357</v>
      </c>
      <c r="L209" s="6" t="s">
        <v>13464</v>
      </c>
      <c r="M209" s="6" t="s">
        <v>13315</v>
      </c>
      <c r="N209" s="6" t="s">
        <v>13470</v>
      </c>
      <c r="O209" s="6" t="str" cm="1">
        <f t="array" ref="O209:P209">_xlfn.TEXTSPLIT(N209,"-")</f>
        <v>1992</v>
      </c>
      <c r="P209" s="6" t="str">
        <v>1993</v>
      </c>
      <c r="Q209" s="6">
        <v>659</v>
      </c>
      <c r="R209" s="6">
        <v>6</v>
      </c>
      <c r="S209" s="16">
        <f t="shared" si="21"/>
        <v>9.104704097116844E-3</v>
      </c>
      <c r="T209" s="16">
        <f t="shared" si="22"/>
        <v>3.7000201903277172E-3</v>
      </c>
    </row>
    <row r="210" spans="1:20" x14ac:dyDescent="0.6">
      <c r="B210" s="6"/>
      <c r="C210" s="6"/>
      <c r="D210" s="6" t="s">
        <v>13813</v>
      </c>
      <c r="E210" s="6" t="s">
        <v>13815</v>
      </c>
      <c r="F210" s="20" t="s">
        <v>13874</v>
      </c>
      <c r="G210" s="6" t="str">
        <f t="shared" si="20"/>
        <v>75-84</v>
      </c>
      <c r="H210" s="6" t="str" cm="1">
        <f t="array" ref="H210:I210">_xlfn.TEXTSPLIT(G210,"-")</f>
        <v>75</v>
      </c>
      <c r="I210" s="6" t="str">
        <v>84</v>
      </c>
      <c r="J210" s="6" t="s">
        <v>13864</v>
      </c>
      <c r="K210" s="6" t="s">
        <v>13357</v>
      </c>
      <c r="L210" s="6" t="s">
        <v>13464</v>
      </c>
      <c r="M210" s="6" t="s">
        <v>13315</v>
      </c>
      <c r="N210" s="6" t="s">
        <v>13470</v>
      </c>
      <c r="O210" s="6" t="str" cm="1">
        <f t="array" ref="O210:P210">_xlfn.TEXTSPLIT(N210,"-")</f>
        <v>1992</v>
      </c>
      <c r="P210" s="6" t="str">
        <v>1993</v>
      </c>
      <c r="Q210" s="6">
        <v>653</v>
      </c>
      <c r="R210" s="6">
        <v>65</v>
      </c>
      <c r="S210" s="16">
        <f t="shared" si="21"/>
        <v>9.9540581929555894E-2</v>
      </c>
      <c r="T210" s="16">
        <f t="shared" si="22"/>
        <v>1.1715897661176837E-2</v>
      </c>
    </row>
    <row r="211" spans="1:20" x14ac:dyDescent="0.6">
      <c r="B211" s="6"/>
      <c r="C211" s="6"/>
      <c r="D211" s="6" t="s">
        <v>13813</v>
      </c>
      <c r="E211" s="6" t="s">
        <v>13814</v>
      </c>
      <c r="F211" s="20" t="s">
        <v>13874</v>
      </c>
      <c r="G211" s="6" t="str">
        <f t="shared" si="20"/>
        <v>75-84</v>
      </c>
      <c r="H211" s="6" t="str" cm="1">
        <f t="array" ref="H211:I211">_xlfn.TEXTSPLIT(G211,"-")</f>
        <v>75</v>
      </c>
      <c r="I211" s="6" t="str">
        <v>84</v>
      </c>
      <c r="J211" s="6" t="s">
        <v>13864</v>
      </c>
      <c r="K211" s="6" t="s">
        <v>13357</v>
      </c>
      <c r="L211" s="6" t="s">
        <v>13464</v>
      </c>
      <c r="M211" s="6" t="s">
        <v>13315</v>
      </c>
      <c r="N211" s="6" t="s">
        <v>13470</v>
      </c>
      <c r="O211" s="6" t="str" cm="1">
        <f t="array" ref="O211:P211">_xlfn.TEXTSPLIT(N211,"-")</f>
        <v>1992</v>
      </c>
      <c r="P211" s="6" t="str">
        <v>1993</v>
      </c>
      <c r="Q211" s="6">
        <v>279</v>
      </c>
      <c r="R211" s="6">
        <v>22</v>
      </c>
      <c r="S211" s="16">
        <f t="shared" si="21"/>
        <v>7.8853046594982074E-2</v>
      </c>
      <c r="T211" s="16">
        <f t="shared" si="22"/>
        <v>1.6135097614995025E-2</v>
      </c>
    </row>
    <row r="212" spans="1:20" x14ac:dyDescent="0.6">
      <c r="B212" s="6"/>
      <c r="C212" s="6"/>
      <c r="D212" s="6" t="s">
        <v>13813</v>
      </c>
      <c r="E212" s="6" t="s">
        <v>13816</v>
      </c>
      <c r="F212" s="20" t="s">
        <v>13874</v>
      </c>
      <c r="G212" s="6" t="str">
        <f t="shared" si="20"/>
        <v>75-84</v>
      </c>
      <c r="H212" s="6" t="str" cm="1">
        <f t="array" ref="H212:I212">_xlfn.TEXTSPLIT(G212,"-")</f>
        <v>75</v>
      </c>
      <c r="I212" s="6" t="str">
        <v>84</v>
      </c>
      <c r="J212" s="6" t="s">
        <v>13864</v>
      </c>
      <c r="K212" s="6" t="s">
        <v>13357</v>
      </c>
      <c r="L212" s="6" t="s">
        <v>13464</v>
      </c>
      <c r="M212" s="6" t="s">
        <v>13315</v>
      </c>
      <c r="N212" s="6" t="s">
        <v>13470</v>
      </c>
      <c r="O212" s="6" t="str" cm="1">
        <f t="array" ref="O212:P212">_xlfn.TEXTSPLIT(N212,"-")</f>
        <v>1992</v>
      </c>
      <c r="P212" s="6" t="str">
        <v>1993</v>
      </c>
      <c r="Q212" s="6">
        <v>374</v>
      </c>
      <c r="R212" s="6">
        <v>40</v>
      </c>
      <c r="S212" s="16">
        <f t="shared" si="21"/>
        <v>0.10695187165775401</v>
      </c>
      <c r="T212" s="16">
        <f t="shared" si="22"/>
        <v>1.5980700995133948E-2</v>
      </c>
    </row>
    <row r="213" spans="1:20" x14ac:dyDescent="0.6">
      <c r="B213" s="6"/>
      <c r="C213" s="6"/>
      <c r="D213" s="6" t="s">
        <v>13813</v>
      </c>
      <c r="E213" s="6" t="s">
        <v>13815</v>
      </c>
      <c r="F213" s="20" t="s">
        <v>13861</v>
      </c>
      <c r="G213" s="6" t="str">
        <f t="shared" si="20"/>
        <v>85-95</v>
      </c>
      <c r="H213" s="6" t="str" cm="1">
        <f t="array" ref="H213:I213">_xlfn.TEXTSPLIT(G213,"-")</f>
        <v>85</v>
      </c>
      <c r="I213" s="6" t="str">
        <v>95</v>
      </c>
      <c r="J213" s="6" t="s">
        <v>13864</v>
      </c>
      <c r="K213" s="6" t="s">
        <v>13357</v>
      </c>
      <c r="L213" s="6" t="s">
        <v>13464</v>
      </c>
      <c r="M213" s="6" t="s">
        <v>13315</v>
      </c>
      <c r="N213" s="6" t="s">
        <v>13470</v>
      </c>
      <c r="O213" s="6" t="str" cm="1">
        <f t="array" ref="O213:P213">_xlfn.TEXTSPLIT(N213,"-")</f>
        <v>1992</v>
      </c>
      <c r="P213" s="6" t="str">
        <v>1993</v>
      </c>
      <c r="Q213" s="6">
        <v>135</v>
      </c>
      <c r="R213" s="6">
        <v>25</v>
      </c>
      <c r="S213" s="16">
        <f t="shared" si="21"/>
        <v>0.18518518518518517</v>
      </c>
      <c r="T213" s="16">
        <f t="shared" si="22"/>
        <v>3.3432256809201484E-2</v>
      </c>
    </row>
    <row r="214" spans="1:20" x14ac:dyDescent="0.6">
      <c r="B214" s="6"/>
      <c r="C214" s="6"/>
      <c r="D214" s="6" t="s">
        <v>13813</v>
      </c>
      <c r="E214" s="6" t="s">
        <v>13814</v>
      </c>
      <c r="F214" s="20" t="s">
        <v>13861</v>
      </c>
      <c r="G214" s="6" t="str">
        <f t="shared" si="20"/>
        <v>85-95</v>
      </c>
      <c r="H214" s="6" t="str" cm="1">
        <f t="array" ref="H214:I214">_xlfn.TEXTSPLIT(G214,"-")</f>
        <v>85</v>
      </c>
      <c r="I214" s="6" t="str">
        <v>95</v>
      </c>
      <c r="J214" s="6" t="s">
        <v>13864</v>
      </c>
      <c r="K214" s="6" t="s">
        <v>13357</v>
      </c>
      <c r="L214" s="6" t="s">
        <v>13464</v>
      </c>
      <c r="M214" s="6" t="s">
        <v>13315</v>
      </c>
      <c r="N214" s="6" t="s">
        <v>13470</v>
      </c>
      <c r="O214" s="6" t="str" cm="1">
        <f t="array" ref="O214:P214">_xlfn.TEXTSPLIT(N214,"-")</f>
        <v>1992</v>
      </c>
      <c r="P214" s="6" t="str">
        <v>1993</v>
      </c>
      <c r="Q214" s="6">
        <v>48</v>
      </c>
      <c r="R214" s="6">
        <v>6</v>
      </c>
      <c r="S214" s="16">
        <f t="shared" si="21"/>
        <v>0.125</v>
      </c>
      <c r="T214" s="16">
        <f t="shared" si="22"/>
        <v>4.7735163489123336E-2</v>
      </c>
    </row>
    <row r="215" spans="1:20" x14ac:dyDescent="0.6">
      <c r="B215" s="6"/>
      <c r="C215" s="6"/>
      <c r="D215" s="6" t="s">
        <v>13813</v>
      </c>
      <c r="E215" s="6" t="s">
        <v>13816</v>
      </c>
      <c r="F215" s="20" t="s">
        <v>13861</v>
      </c>
      <c r="G215" s="6" t="str">
        <f t="shared" si="20"/>
        <v>85-95</v>
      </c>
      <c r="H215" s="6" t="str" cm="1">
        <f t="array" ref="H215:I215">_xlfn.TEXTSPLIT(G215,"-")</f>
        <v>85</v>
      </c>
      <c r="I215" s="6" t="str">
        <v>95</v>
      </c>
      <c r="J215" s="6" t="s">
        <v>13864</v>
      </c>
      <c r="K215" s="6" t="s">
        <v>13357</v>
      </c>
      <c r="L215" s="6" t="s">
        <v>13464</v>
      </c>
      <c r="M215" s="6" t="s">
        <v>13315</v>
      </c>
      <c r="N215" s="6" t="s">
        <v>13470</v>
      </c>
      <c r="O215" s="6" t="str" cm="1">
        <f t="array" ref="O215:P215">_xlfn.TEXTSPLIT(N215,"-")</f>
        <v>1992</v>
      </c>
      <c r="P215" s="6" t="str">
        <v>1993</v>
      </c>
      <c r="Q215" s="6">
        <v>87</v>
      </c>
      <c r="R215" s="6">
        <v>19</v>
      </c>
      <c r="S215" s="16">
        <f t="shared" si="21"/>
        <v>0.21839080459770116</v>
      </c>
      <c r="T215" s="16">
        <f t="shared" si="22"/>
        <v>4.4294762548763904E-2</v>
      </c>
    </row>
    <row r="216" spans="1:20" x14ac:dyDescent="0.6">
      <c r="A216" s="6">
        <v>7862408</v>
      </c>
      <c r="B216" s="6" t="s">
        <v>13355</v>
      </c>
      <c r="C216" s="6" t="s">
        <v>13812</v>
      </c>
      <c r="D216" s="6" t="s">
        <v>13300</v>
      </c>
      <c r="E216" s="6" t="s">
        <v>13815</v>
      </c>
      <c r="F216" s="6" t="s">
        <v>13472</v>
      </c>
      <c r="G216" s="6" t="str">
        <f t="shared" ref="G216:G290" si="26">IF(RIGHT(F216,1)="+",LEFT(F216,LEN(F216)-1)&amp;"-95",F216)</f>
        <v>55-98</v>
      </c>
      <c r="H216" s="6" t="str" cm="1">
        <f t="array" ref="H216:I216">_xlfn.TEXTSPLIT(G216,"-")</f>
        <v>55</v>
      </c>
      <c r="I216" s="6" t="str">
        <v>98</v>
      </c>
      <c r="J216" s="6" t="s">
        <v>13541</v>
      </c>
      <c r="K216" s="6" t="s">
        <v>13474</v>
      </c>
      <c r="L216" s="6" t="s">
        <v>13973</v>
      </c>
      <c r="M216" s="6" t="s">
        <v>13316</v>
      </c>
      <c r="N216" s="6" t="s">
        <v>13475</v>
      </c>
      <c r="O216" s="6" t="str" cm="1">
        <f t="array" ref="O216:P216">_xlfn.TEXTSPLIT(N216,"-")</f>
        <v>1990</v>
      </c>
      <c r="P216" s="6" t="str">
        <v>1993</v>
      </c>
      <c r="Q216" s="6">
        <v>9774</v>
      </c>
      <c r="R216" s="6">
        <f>4771+20</f>
        <v>4791</v>
      </c>
      <c r="S216" s="16">
        <f t="shared" ref="S216:S279" si="27">R216/Q216</f>
        <v>0.49017802332719462</v>
      </c>
      <c r="T216" s="16">
        <f t="shared" ref="T216:T279" si="28">SQRT(S216*(1-S216)/Q216)</f>
        <v>5.0565001792992562E-3</v>
      </c>
    </row>
    <row r="217" spans="1:20" x14ac:dyDescent="0.6">
      <c r="A217" s="6"/>
      <c r="B217" s="6"/>
      <c r="C217" s="6"/>
      <c r="D217" s="6" t="s">
        <v>13300</v>
      </c>
      <c r="E217" s="6" t="s">
        <v>13815</v>
      </c>
      <c r="F217" s="20" t="s">
        <v>13854</v>
      </c>
      <c r="G217" s="6" t="str">
        <f t="shared" si="26"/>
        <v>55-64</v>
      </c>
      <c r="H217" s="6" t="str" cm="1">
        <f t="array" ref="H217:I217">_xlfn.TEXTSPLIT(G217,"-")</f>
        <v>55</v>
      </c>
      <c r="I217" s="6" t="str">
        <v>64</v>
      </c>
      <c r="J217" s="6" t="s">
        <v>13541</v>
      </c>
      <c r="K217" s="6" t="s">
        <v>13474</v>
      </c>
      <c r="L217" s="6" t="s">
        <v>13973</v>
      </c>
      <c r="M217" s="6" t="s">
        <v>13316</v>
      </c>
      <c r="N217" s="6" t="s">
        <v>13475</v>
      </c>
      <c r="O217" s="6" t="str" cm="1">
        <f t="array" ref="O217:P217">_xlfn.TEXTSPLIT(N217,"-")</f>
        <v>1990</v>
      </c>
      <c r="P217" s="6" t="str">
        <v>1993</v>
      </c>
      <c r="Q217" s="6">
        <v>3220</v>
      </c>
      <c r="R217" s="6">
        <f>1282+26</f>
        <v>1308</v>
      </c>
      <c r="S217" s="16">
        <f t="shared" si="27"/>
        <v>0.40621118012422358</v>
      </c>
      <c r="T217" s="16">
        <f t="shared" si="28"/>
        <v>8.6549389423107477E-3</v>
      </c>
    </row>
    <row r="218" spans="1:20" x14ac:dyDescent="0.6">
      <c r="A218" s="6"/>
      <c r="B218" s="6"/>
      <c r="C218" s="6"/>
      <c r="D218" s="6" t="s">
        <v>13300</v>
      </c>
      <c r="E218" s="6" t="s">
        <v>13815</v>
      </c>
      <c r="F218" s="20" t="s">
        <v>13855</v>
      </c>
      <c r="G218" s="6" t="str">
        <f t="shared" si="26"/>
        <v>65-74</v>
      </c>
      <c r="H218" s="6" t="str" cm="1">
        <f t="array" ref="H218:I218">_xlfn.TEXTSPLIT(G218,"-")</f>
        <v>65</v>
      </c>
      <c r="I218" s="6" t="str">
        <v>74</v>
      </c>
      <c r="J218" s="6" t="s">
        <v>13541</v>
      </c>
      <c r="K218" s="6" t="s">
        <v>13474</v>
      </c>
      <c r="L218" s="6" t="s">
        <v>13973</v>
      </c>
      <c r="M218" s="6" t="s">
        <v>13316</v>
      </c>
      <c r="N218" s="6" t="s">
        <v>13475</v>
      </c>
      <c r="O218" s="6" t="str" cm="1">
        <f t="array" ref="O218:P218">_xlfn.TEXTSPLIT(N218,"-")</f>
        <v>1990</v>
      </c>
      <c r="P218" s="6" t="str">
        <v>1993</v>
      </c>
      <c r="Q218" s="6">
        <v>3247</v>
      </c>
      <c r="R218" s="6">
        <f>1669+26</f>
        <v>1695</v>
      </c>
      <c r="S218" s="16">
        <f t="shared" si="27"/>
        <v>0.52202032645518937</v>
      </c>
      <c r="T218" s="16">
        <f t="shared" si="28"/>
        <v>8.7661172820637703E-3</v>
      </c>
    </row>
    <row r="219" spans="1:20" x14ac:dyDescent="0.6">
      <c r="A219" s="6"/>
      <c r="B219" s="6"/>
      <c r="C219" s="6"/>
      <c r="D219" s="6" t="s">
        <v>13300</v>
      </c>
      <c r="E219" s="6" t="s">
        <v>13815</v>
      </c>
      <c r="F219" s="20" t="s">
        <v>13874</v>
      </c>
      <c r="G219" s="6" t="str">
        <f t="shared" si="26"/>
        <v>75-84</v>
      </c>
      <c r="H219" s="6" t="str" cm="1">
        <f t="array" ref="H219:I219">_xlfn.TEXTSPLIT(G219,"-")</f>
        <v>75</v>
      </c>
      <c r="I219" s="6" t="str">
        <v>84</v>
      </c>
      <c r="J219" s="6" t="s">
        <v>13541</v>
      </c>
      <c r="K219" s="6" t="s">
        <v>13474</v>
      </c>
      <c r="L219" s="6" t="s">
        <v>13973</v>
      </c>
      <c r="M219" s="6" t="s">
        <v>13316</v>
      </c>
      <c r="N219" s="6" t="s">
        <v>13475</v>
      </c>
      <c r="O219" s="6" t="str" cm="1">
        <f t="array" ref="O219:P219">_xlfn.TEXTSPLIT(N219,"-")</f>
        <v>1990</v>
      </c>
      <c r="P219" s="6" t="str">
        <v>1993</v>
      </c>
      <c r="Q219" s="6">
        <v>2301</v>
      </c>
      <c r="R219" s="6">
        <f>1289+85</f>
        <v>1374</v>
      </c>
      <c r="S219" s="16">
        <f t="shared" si="27"/>
        <v>0.59713168187744459</v>
      </c>
      <c r="T219" s="16">
        <f t="shared" si="28"/>
        <v>1.0224882016187892E-2</v>
      </c>
    </row>
    <row r="220" spans="1:20" x14ac:dyDescent="0.6">
      <c r="A220" s="6"/>
      <c r="B220" s="6"/>
      <c r="C220" s="6"/>
      <c r="D220" s="6" t="s">
        <v>13300</v>
      </c>
      <c r="E220" s="6" t="s">
        <v>13815</v>
      </c>
      <c r="F220" s="20" t="s">
        <v>13964</v>
      </c>
      <c r="G220" s="6" t="str">
        <f t="shared" si="26"/>
        <v>85-98</v>
      </c>
      <c r="H220" s="6" t="str" cm="1">
        <f t="array" ref="H220:I220">_xlfn.TEXTSPLIT(G220,"-")</f>
        <v>85</v>
      </c>
      <c r="I220" s="6" t="str">
        <v>98</v>
      </c>
      <c r="J220" s="6" t="s">
        <v>13541</v>
      </c>
      <c r="K220" s="6" t="s">
        <v>13474</v>
      </c>
      <c r="L220" s="6" t="s">
        <v>13973</v>
      </c>
      <c r="M220" s="6" t="s">
        <v>13316</v>
      </c>
      <c r="N220" s="6" t="s">
        <v>13475</v>
      </c>
      <c r="O220" s="6" t="str" cm="1">
        <f t="array" ref="O220:P220">_xlfn.TEXTSPLIT(N220,"-")</f>
        <v>1990</v>
      </c>
      <c r="P220" s="6" t="str">
        <v>1993</v>
      </c>
      <c r="Q220" s="6">
        <v>1006</v>
      </c>
      <c r="R220" s="6">
        <f>529+111</f>
        <v>640</v>
      </c>
      <c r="S220" s="16">
        <f t="shared" si="27"/>
        <v>0.63618290258449306</v>
      </c>
      <c r="T220" s="16">
        <f t="shared" si="28"/>
        <v>1.5168182962941829E-2</v>
      </c>
    </row>
    <row r="221" spans="1:20" x14ac:dyDescent="0.6">
      <c r="A221" s="6"/>
      <c r="B221" s="6"/>
      <c r="C221" s="6"/>
      <c r="D221" s="6" t="s">
        <v>13822</v>
      </c>
      <c r="E221" s="6" t="s">
        <v>13815</v>
      </c>
      <c r="F221" s="6" t="s">
        <v>13472</v>
      </c>
      <c r="G221" s="6" t="str">
        <f t="shared" si="26"/>
        <v>55-98</v>
      </c>
      <c r="H221" s="6" t="str" cm="1">
        <f t="array" ref="H221:I221">_xlfn.TEXTSPLIT(G221,"-")</f>
        <v>55</v>
      </c>
      <c r="I221" s="6" t="str">
        <v>98</v>
      </c>
      <c r="J221" s="6" t="s">
        <v>13541</v>
      </c>
      <c r="K221" s="6" t="s">
        <v>13474</v>
      </c>
      <c r="L221" s="6" t="s">
        <v>13973</v>
      </c>
      <c r="M221" s="6" t="s">
        <v>13316</v>
      </c>
      <c r="N221" s="6" t="s">
        <v>13475</v>
      </c>
      <c r="O221" s="6" t="str" cm="1">
        <f t="array" ref="O221:P221">_xlfn.TEXTSPLIT(N221,"-")</f>
        <v>1990</v>
      </c>
      <c r="P221" s="6" t="str">
        <v>1993</v>
      </c>
      <c r="Q221" s="6">
        <v>9774</v>
      </c>
      <c r="R221" s="6">
        <v>4711</v>
      </c>
      <c r="S221" s="16">
        <f t="shared" si="27"/>
        <v>0.48199304276652344</v>
      </c>
      <c r="T221" s="16">
        <f t="shared" si="28"/>
        <v>5.0541952327452797E-3</v>
      </c>
    </row>
    <row r="222" spans="1:20" x14ac:dyDescent="0.6">
      <c r="A222" s="6"/>
      <c r="B222" s="6"/>
      <c r="C222" s="6"/>
      <c r="D222" s="6" t="s">
        <v>13822</v>
      </c>
      <c r="E222" s="6" t="s">
        <v>13815</v>
      </c>
      <c r="F222" s="20" t="s">
        <v>13854</v>
      </c>
      <c r="G222" s="6" t="str">
        <f t="shared" si="26"/>
        <v>55-64</v>
      </c>
      <c r="H222" s="6" t="str" cm="1">
        <f t="array" ref="H222:I222">_xlfn.TEXTSPLIT(G222,"-")</f>
        <v>55</v>
      </c>
      <c r="I222" s="6" t="str">
        <v>64</v>
      </c>
      <c r="J222" s="6" t="s">
        <v>13541</v>
      </c>
      <c r="K222" s="6" t="s">
        <v>13474</v>
      </c>
      <c r="L222" s="6" t="s">
        <v>13973</v>
      </c>
      <c r="M222" s="6" t="s">
        <v>13316</v>
      </c>
      <c r="N222" s="6" t="s">
        <v>13475</v>
      </c>
      <c r="O222" s="6" t="str" cm="1">
        <f t="array" ref="O222:P222">_xlfn.TEXTSPLIT(N222,"-")</f>
        <v>1990</v>
      </c>
      <c r="P222" s="6" t="str">
        <v>1993</v>
      </c>
      <c r="Q222" s="6">
        <v>3220</v>
      </c>
      <c r="R222" s="6">
        <v>1282</v>
      </c>
      <c r="S222" s="16">
        <f t="shared" si="27"/>
        <v>0.3981366459627329</v>
      </c>
      <c r="T222" s="16">
        <f t="shared" si="28"/>
        <v>8.6265489581172916E-3</v>
      </c>
    </row>
    <row r="223" spans="1:20" x14ac:dyDescent="0.6">
      <c r="A223" s="6"/>
      <c r="B223" s="6"/>
      <c r="C223" s="6"/>
      <c r="D223" s="6" t="s">
        <v>13822</v>
      </c>
      <c r="E223" s="6" t="s">
        <v>13815</v>
      </c>
      <c r="F223" s="20" t="s">
        <v>13855</v>
      </c>
      <c r="G223" s="6" t="str">
        <f t="shared" si="26"/>
        <v>65-74</v>
      </c>
      <c r="H223" s="6" t="str" cm="1">
        <f t="array" ref="H223:I223">_xlfn.TEXTSPLIT(G223,"-")</f>
        <v>65</v>
      </c>
      <c r="I223" s="6" t="str">
        <v>74</v>
      </c>
      <c r="J223" s="6" t="s">
        <v>13541</v>
      </c>
      <c r="K223" s="6" t="s">
        <v>13474</v>
      </c>
      <c r="L223" s="6" t="s">
        <v>13973</v>
      </c>
      <c r="M223" s="6" t="s">
        <v>13316</v>
      </c>
      <c r="N223" s="6" t="s">
        <v>13475</v>
      </c>
      <c r="O223" s="6" t="str" cm="1">
        <f t="array" ref="O223:P223">_xlfn.TEXTSPLIT(N223,"-")</f>
        <v>1990</v>
      </c>
      <c r="P223" s="6" t="str">
        <v>1993</v>
      </c>
      <c r="Q223" s="6">
        <v>3247</v>
      </c>
      <c r="R223" s="6">
        <v>1669</v>
      </c>
      <c r="S223" s="16">
        <f t="shared" si="27"/>
        <v>0.51401293501693868</v>
      </c>
      <c r="T223" s="16">
        <f t="shared" si="28"/>
        <v>8.7711842665457521E-3</v>
      </c>
    </row>
    <row r="224" spans="1:20" x14ac:dyDescent="0.6">
      <c r="A224" s="6"/>
      <c r="B224" s="6"/>
      <c r="C224" s="6"/>
      <c r="D224" s="6" t="s">
        <v>13822</v>
      </c>
      <c r="E224" s="6" t="s">
        <v>13815</v>
      </c>
      <c r="F224" s="20" t="s">
        <v>13874</v>
      </c>
      <c r="G224" s="6" t="str">
        <f t="shared" si="26"/>
        <v>75-84</v>
      </c>
      <c r="H224" s="6" t="str" cm="1">
        <f t="array" ref="H224:I224">_xlfn.TEXTSPLIT(G224,"-")</f>
        <v>75</v>
      </c>
      <c r="I224" s="6" t="str">
        <v>84</v>
      </c>
      <c r="J224" s="6" t="s">
        <v>13541</v>
      </c>
      <c r="K224" s="6" t="s">
        <v>13474</v>
      </c>
      <c r="L224" s="6" t="s">
        <v>13973</v>
      </c>
      <c r="M224" s="6" t="s">
        <v>13316</v>
      </c>
      <c r="N224" s="6" t="s">
        <v>13475</v>
      </c>
      <c r="O224" s="6" t="str" cm="1">
        <f t="array" ref="O224:P224">_xlfn.TEXTSPLIT(N224,"-")</f>
        <v>1990</v>
      </c>
      <c r="P224" s="6" t="str">
        <v>1993</v>
      </c>
      <c r="Q224" s="6">
        <v>2301</v>
      </c>
      <c r="R224" s="6">
        <v>1289</v>
      </c>
      <c r="S224" s="16">
        <f t="shared" si="27"/>
        <v>0.56019122120817033</v>
      </c>
      <c r="T224" s="16">
        <f t="shared" si="28"/>
        <v>1.0347651340347463E-2</v>
      </c>
    </row>
    <row r="225" spans="1:20" x14ac:dyDescent="0.6">
      <c r="A225" s="6"/>
      <c r="B225" s="6"/>
      <c r="C225" s="6"/>
      <c r="D225" s="6" t="s">
        <v>13822</v>
      </c>
      <c r="E225" s="6" t="s">
        <v>13815</v>
      </c>
      <c r="F225" s="20" t="s">
        <v>13964</v>
      </c>
      <c r="G225" s="6" t="str">
        <f t="shared" si="26"/>
        <v>85-98</v>
      </c>
      <c r="H225" s="6" t="str" cm="1">
        <f t="array" ref="H225:I225">_xlfn.TEXTSPLIT(G225,"-")</f>
        <v>85</v>
      </c>
      <c r="I225" s="6" t="str">
        <v>98</v>
      </c>
      <c r="J225" s="6" t="s">
        <v>13541</v>
      </c>
      <c r="K225" s="6" t="s">
        <v>13474</v>
      </c>
      <c r="L225" s="6" t="s">
        <v>13973</v>
      </c>
      <c r="M225" s="6" t="s">
        <v>13316</v>
      </c>
      <c r="N225" s="6" t="s">
        <v>13475</v>
      </c>
      <c r="O225" s="6" t="str" cm="1">
        <f t="array" ref="O225:P225">_xlfn.TEXTSPLIT(N225,"-")</f>
        <v>1990</v>
      </c>
      <c r="P225" s="6" t="str">
        <v>1993</v>
      </c>
      <c r="Q225" s="6">
        <v>1006</v>
      </c>
      <c r="R225" s="6">
        <v>529</v>
      </c>
      <c r="S225" s="16">
        <f t="shared" si="27"/>
        <v>0.52584493041749503</v>
      </c>
      <c r="T225" s="16">
        <f t="shared" si="28"/>
        <v>1.5743092763278621E-2</v>
      </c>
    </row>
    <row r="226" spans="1:20" x14ac:dyDescent="0.6">
      <c r="A226" s="6"/>
      <c r="B226" s="6"/>
      <c r="C226" s="6"/>
      <c r="D226" s="6" t="s">
        <v>13847</v>
      </c>
      <c r="E226" s="6" t="s">
        <v>13815</v>
      </c>
      <c r="F226" s="6" t="s">
        <v>13472</v>
      </c>
      <c r="G226" s="6" t="str">
        <f t="shared" si="26"/>
        <v>55-98</v>
      </c>
      <c r="H226" s="6" t="str" cm="1">
        <f t="array" ref="H226:I226">_xlfn.TEXTSPLIT(G226,"-")</f>
        <v>55</v>
      </c>
      <c r="I226" s="6" t="str">
        <v>98</v>
      </c>
      <c r="J226" s="6" t="s">
        <v>13541</v>
      </c>
      <c r="K226" s="6" t="s">
        <v>13474</v>
      </c>
      <c r="L226" s="6" t="s">
        <v>13973</v>
      </c>
      <c r="M226" s="6" t="s">
        <v>13316</v>
      </c>
      <c r="N226" s="6" t="s">
        <v>13475</v>
      </c>
      <c r="O226" s="6" t="str" cm="1">
        <f t="array" ref="O226:P226">_xlfn.TEXTSPLIT(N226,"-")</f>
        <v>1990</v>
      </c>
      <c r="P226" s="6" t="str">
        <v>1993</v>
      </c>
      <c r="Q226" s="6">
        <v>9774</v>
      </c>
      <c r="R226" s="6">
        <v>4134</v>
      </c>
      <c r="S226" s="16">
        <f t="shared" si="27"/>
        <v>0.4229588704726826</v>
      </c>
      <c r="T226" s="16">
        <f t="shared" si="28"/>
        <v>4.9970798139298165E-3</v>
      </c>
    </row>
    <row r="227" spans="1:20" x14ac:dyDescent="0.6">
      <c r="A227" s="6"/>
      <c r="B227" s="6"/>
      <c r="C227" s="6"/>
      <c r="D227" s="6" t="s">
        <v>13847</v>
      </c>
      <c r="E227" s="6" t="s">
        <v>13815</v>
      </c>
      <c r="F227" s="20" t="s">
        <v>13854</v>
      </c>
      <c r="G227" s="6" t="str">
        <f t="shared" si="26"/>
        <v>55-64</v>
      </c>
      <c r="H227" s="6" t="str" cm="1">
        <f t="array" ref="H227:I227">_xlfn.TEXTSPLIT(G227,"-")</f>
        <v>55</v>
      </c>
      <c r="I227" s="6" t="str">
        <v>64</v>
      </c>
      <c r="J227" s="6" t="s">
        <v>13541</v>
      </c>
      <c r="K227" s="6" t="s">
        <v>13474</v>
      </c>
      <c r="L227" s="6" t="s">
        <v>13973</v>
      </c>
      <c r="M227" s="6" t="s">
        <v>13316</v>
      </c>
      <c r="N227" s="6" t="s">
        <v>13475</v>
      </c>
      <c r="O227" s="6" t="str" cm="1">
        <f t="array" ref="O227:P227">_xlfn.TEXTSPLIT(N227,"-")</f>
        <v>1990</v>
      </c>
      <c r="P227" s="6" t="str">
        <v>1993</v>
      </c>
      <c r="Q227" s="6">
        <v>3220</v>
      </c>
      <c r="R227" s="6">
        <v>1163</v>
      </c>
      <c r="S227" s="16">
        <f t="shared" si="27"/>
        <v>0.36118012422360246</v>
      </c>
      <c r="T227" s="16">
        <f t="shared" si="28"/>
        <v>8.4649265806236943E-3</v>
      </c>
    </row>
    <row r="228" spans="1:20" x14ac:dyDescent="0.6">
      <c r="A228" s="6"/>
      <c r="B228" s="6"/>
      <c r="C228" s="6"/>
      <c r="D228" s="6" t="s">
        <v>13847</v>
      </c>
      <c r="E228" s="6" t="s">
        <v>13815</v>
      </c>
      <c r="F228" s="20" t="s">
        <v>13855</v>
      </c>
      <c r="G228" s="6" t="str">
        <f t="shared" si="26"/>
        <v>65-74</v>
      </c>
      <c r="H228" s="6" t="str" cm="1">
        <f t="array" ref="H228:I228">_xlfn.TEXTSPLIT(G228,"-")</f>
        <v>65</v>
      </c>
      <c r="I228" s="6" t="str">
        <v>74</v>
      </c>
      <c r="J228" s="6" t="s">
        <v>13541</v>
      </c>
      <c r="K228" s="6" t="s">
        <v>13474</v>
      </c>
      <c r="L228" s="6" t="s">
        <v>13973</v>
      </c>
      <c r="M228" s="6" t="s">
        <v>13316</v>
      </c>
      <c r="N228" s="6" t="s">
        <v>13475</v>
      </c>
      <c r="O228" s="6" t="str" cm="1">
        <f t="array" ref="O228:P228">_xlfn.TEXTSPLIT(N228,"-")</f>
        <v>1990</v>
      </c>
      <c r="P228" s="6" t="str">
        <v>1993</v>
      </c>
      <c r="Q228" s="6">
        <v>3247</v>
      </c>
      <c r="R228" s="6">
        <v>1500</v>
      </c>
      <c r="S228" s="16">
        <f t="shared" si="27"/>
        <v>0.4619648906683092</v>
      </c>
      <c r="T228" s="16">
        <f t="shared" si="28"/>
        <v>8.7492061403814415E-3</v>
      </c>
    </row>
    <row r="229" spans="1:20" x14ac:dyDescent="0.6">
      <c r="A229" s="6"/>
      <c r="B229" s="6"/>
      <c r="C229" s="6"/>
      <c r="D229" s="6" t="s">
        <v>13847</v>
      </c>
      <c r="E229" s="6" t="s">
        <v>13815</v>
      </c>
      <c r="F229" s="20" t="s">
        <v>13874</v>
      </c>
      <c r="G229" s="6" t="str">
        <f t="shared" si="26"/>
        <v>75-84</v>
      </c>
      <c r="H229" s="6" t="str" cm="1">
        <f t="array" ref="H229:I229">_xlfn.TEXTSPLIT(G229,"-")</f>
        <v>75</v>
      </c>
      <c r="I229" s="6" t="str">
        <v>84</v>
      </c>
      <c r="J229" s="6" t="s">
        <v>13541</v>
      </c>
      <c r="K229" s="6" t="s">
        <v>13474</v>
      </c>
      <c r="L229" s="6" t="s">
        <v>13973</v>
      </c>
      <c r="M229" s="6" t="s">
        <v>13316</v>
      </c>
      <c r="N229" s="6" t="s">
        <v>13475</v>
      </c>
      <c r="O229" s="6" t="str" cm="1">
        <f t="array" ref="O229:P229">_xlfn.TEXTSPLIT(N229,"-")</f>
        <v>1990</v>
      </c>
      <c r="P229" s="6" t="str">
        <v>1993</v>
      </c>
      <c r="Q229" s="6">
        <v>2301</v>
      </c>
      <c r="R229" s="6">
        <v>1075</v>
      </c>
      <c r="S229" s="16">
        <f t="shared" si="27"/>
        <v>0.46718817905258581</v>
      </c>
      <c r="T229" s="16">
        <f t="shared" si="28"/>
        <v>1.0400986656430989E-2</v>
      </c>
    </row>
    <row r="230" spans="1:20" x14ac:dyDescent="0.6">
      <c r="A230" s="6"/>
      <c r="B230" s="6"/>
      <c r="C230" s="6"/>
      <c r="D230" s="6" t="s">
        <v>13847</v>
      </c>
      <c r="E230" s="6" t="s">
        <v>13815</v>
      </c>
      <c r="F230" s="20" t="s">
        <v>13964</v>
      </c>
      <c r="G230" s="6" t="str">
        <f t="shared" si="26"/>
        <v>85-98</v>
      </c>
      <c r="H230" s="6" t="str" cm="1">
        <f t="array" ref="H230:I230">_xlfn.TEXTSPLIT(G230,"-")</f>
        <v>85</v>
      </c>
      <c r="I230" s="6" t="str">
        <v>98</v>
      </c>
      <c r="J230" s="6" t="s">
        <v>13541</v>
      </c>
      <c r="K230" s="6" t="s">
        <v>13474</v>
      </c>
      <c r="L230" s="6" t="s">
        <v>13973</v>
      </c>
      <c r="M230" s="6" t="s">
        <v>13316</v>
      </c>
      <c r="N230" s="6" t="s">
        <v>13475</v>
      </c>
      <c r="O230" s="6" t="str" cm="1">
        <f t="array" ref="O230:P230">_xlfn.TEXTSPLIT(N230,"-")</f>
        <v>1990</v>
      </c>
      <c r="P230" s="6" t="str">
        <v>1993</v>
      </c>
      <c r="Q230" s="6">
        <v>1006</v>
      </c>
      <c r="R230" s="6">
        <v>375</v>
      </c>
      <c r="S230" s="16">
        <f t="shared" si="27"/>
        <v>0.37276341948310138</v>
      </c>
      <c r="T230" s="16">
        <f t="shared" si="28"/>
        <v>1.5245207589654424E-2</v>
      </c>
    </row>
    <row r="231" spans="1:20" x14ac:dyDescent="0.6">
      <c r="A231" s="6"/>
      <c r="B231" s="6"/>
      <c r="C231" s="6"/>
      <c r="D231" s="6" t="s">
        <v>13848</v>
      </c>
      <c r="E231" s="6" t="s">
        <v>13815</v>
      </c>
      <c r="F231" s="6" t="s">
        <v>13472</v>
      </c>
      <c r="G231" s="6" t="str">
        <f t="shared" si="26"/>
        <v>55-98</v>
      </c>
      <c r="H231" s="6" t="str" cm="1">
        <f t="array" ref="H231:I231">_xlfn.TEXTSPLIT(G231,"-")</f>
        <v>55</v>
      </c>
      <c r="I231" s="6" t="str">
        <v>98</v>
      </c>
      <c r="J231" s="6" t="s">
        <v>13541</v>
      </c>
      <c r="K231" s="6" t="s">
        <v>13474</v>
      </c>
      <c r="L231" s="6" t="s">
        <v>13973</v>
      </c>
      <c r="M231" s="6" t="s">
        <v>13316</v>
      </c>
      <c r="N231" s="6" t="s">
        <v>13475</v>
      </c>
      <c r="O231" s="6" t="str" cm="1">
        <f t="array" ref="O231:P231">_xlfn.TEXTSPLIT(N231,"-")</f>
        <v>1990</v>
      </c>
      <c r="P231" s="6" t="str">
        <v>1993</v>
      </c>
      <c r="Q231" s="6">
        <v>9774</v>
      </c>
      <c r="R231" s="6">
        <v>577</v>
      </c>
      <c r="S231" s="16">
        <f t="shared" si="27"/>
        <v>5.9034172293840802E-2</v>
      </c>
      <c r="T231" s="16">
        <f t="shared" si="28"/>
        <v>2.383979396939477E-3</v>
      </c>
    </row>
    <row r="232" spans="1:20" x14ac:dyDescent="0.6">
      <c r="A232" s="6"/>
      <c r="B232" s="6"/>
      <c r="C232" s="6"/>
      <c r="D232" s="6" t="s">
        <v>13848</v>
      </c>
      <c r="E232" s="6" t="s">
        <v>13814</v>
      </c>
      <c r="F232" s="6" t="s">
        <v>13472</v>
      </c>
      <c r="G232" s="6" t="str">
        <f t="shared" si="26"/>
        <v>55-98</v>
      </c>
      <c r="H232" s="6" t="str" cm="1">
        <f t="array" ref="H232:I232">_xlfn.TEXTSPLIT(G232,"-")</f>
        <v>55</v>
      </c>
      <c r="I232" s="6" t="str">
        <v>98</v>
      </c>
      <c r="J232" s="6" t="s">
        <v>13541</v>
      </c>
      <c r="K232" s="6" t="s">
        <v>13474</v>
      </c>
      <c r="L232" s="6" t="s">
        <v>13973</v>
      </c>
      <c r="M232" s="6" t="s">
        <v>13316</v>
      </c>
      <c r="N232" s="6" t="s">
        <v>13475</v>
      </c>
      <c r="O232" s="6" t="str" cm="1">
        <f t="array" ref="O232:P232">_xlfn.TEXTSPLIT(N232,"-")</f>
        <v>1990</v>
      </c>
      <c r="P232" s="6" t="str">
        <v>1993</v>
      </c>
      <c r="Q232" s="6">
        <v>3787</v>
      </c>
      <c r="R232" s="6">
        <v>258</v>
      </c>
      <c r="S232" s="16">
        <f t="shared" si="27"/>
        <v>6.8127805650911005E-2</v>
      </c>
      <c r="T232" s="16">
        <f t="shared" si="28"/>
        <v>4.0944231539158972E-3</v>
      </c>
    </row>
    <row r="233" spans="1:20" x14ac:dyDescent="0.6">
      <c r="A233" s="6"/>
      <c r="B233" s="6"/>
      <c r="C233" s="6"/>
      <c r="D233" s="6" t="s">
        <v>13848</v>
      </c>
      <c r="E233" s="6" t="s">
        <v>13816</v>
      </c>
      <c r="F233" s="6" t="s">
        <v>13472</v>
      </c>
      <c r="G233" s="6" t="str">
        <f t="shared" si="26"/>
        <v>55-98</v>
      </c>
      <c r="H233" s="6" t="str" cm="1">
        <f t="array" ref="H233:I233">_xlfn.TEXTSPLIT(G233,"-")</f>
        <v>55</v>
      </c>
      <c r="I233" s="6" t="str">
        <v>98</v>
      </c>
      <c r="J233" s="6" t="s">
        <v>13541</v>
      </c>
      <c r="K233" s="6" t="s">
        <v>13474</v>
      </c>
      <c r="L233" s="6" t="s">
        <v>13973</v>
      </c>
      <c r="M233" s="6" t="s">
        <v>13316</v>
      </c>
      <c r="N233" s="6" t="s">
        <v>13475</v>
      </c>
      <c r="O233" s="6" t="str" cm="1">
        <f t="array" ref="O233:P233">_xlfn.TEXTSPLIT(N233,"-")</f>
        <v>1990</v>
      </c>
      <c r="P233" s="6" t="str">
        <v>1993</v>
      </c>
      <c r="Q233" s="6">
        <v>5987</v>
      </c>
      <c r="R233" s="6">
        <v>311</v>
      </c>
      <c r="S233" s="16">
        <f t="shared" si="27"/>
        <v>5.1945882745949558E-2</v>
      </c>
      <c r="T233" s="16">
        <f t="shared" si="28"/>
        <v>2.868055166758129E-3</v>
      </c>
    </row>
    <row r="234" spans="1:20" x14ac:dyDescent="0.6">
      <c r="A234" s="6"/>
      <c r="B234" s="6"/>
      <c r="C234" s="6"/>
      <c r="D234" s="6" t="s">
        <v>13848</v>
      </c>
      <c r="E234" s="6" t="s">
        <v>13815</v>
      </c>
      <c r="F234" s="20" t="s">
        <v>13854</v>
      </c>
      <c r="G234" s="6" t="str">
        <f t="shared" si="26"/>
        <v>55-64</v>
      </c>
      <c r="H234" s="6" t="str" cm="1">
        <f t="array" ref="H234:I234">_xlfn.TEXTSPLIT(G234,"-")</f>
        <v>55</v>
      </c>
      <c r="I234" s="6" t="str">
        <v>64</v>
      </c>
      <c r="J234" s="6" t="s">
        <v>13541</v>
      </c>
      <c r="K234" s="6" t="s">
        <v>13474</v>
      </c>
      <c r="L234" s="6" t="s">
        <v>13973</v>
      </c>
      <c r="M234" s="6" t="s">
        <v>13316</v>
      </c>
      <c r="N234" s="6" t="s">
        <v>13475</v>
      </c>
      <c r="O234" s="6" t="str" cm="1">
        <f t="array" ref="O234:P234">_xlfn.TEXTSPLIT(N234,"-")</f>
        <v>1990</v>
      </c>
      <c r="P234" s="6" t="str">
        <v>1993</v>
      </c>
      <c r="Q234" s="6">
        <v>3220</v>
      </c>
      <c r="R234" s="6">
        <v>119</v>
      </c>
      <c r="S234" s="16">
        <f t="shared" si="27"/>
        <v>3.6956521739130437E-2</v>
      </c>
      <c r="T234" s="16">
        <f t="shared" si="28"/>
        <v>3.3246088473083751E-3</v>
      </c>
    </row>
    <row r="235" spans="1:20" x14ac:dyDescent="0.6">
      <c r="A235" s="6"/>
      <c r="B235" s="6"/>
      <c r="C235" s="6"/>
      <c r="D235" s="6" t="s">
        <v>13848</v>
      </c>
      <c r="E235" s="6" t="s">
        <v>13814</v>
      </c>
      <c r="F235" s="20" t="s">
        <v>13854</v>
      </c>
      <c r="G235" s="6" t="str">
        <f t="shared" si="26"/>
        <v>55-64</v>
      </c>
      <c r="H235" s="6" t="str" cm="1">
        <f t="array" ref="H235:I235">_xlfn.TEXTSPLIT(G235,"-")</f>
        <v>55</v>
      </c>
      <c r="I235" s="6" t="str">
        <v>64</v>
      </c>
      <c r="J235" s="6" t="s">
        <v>13541</v>
      </c>
      <c r="K235" s="6" t="s">
        <v>13474</v>
      </c>
      <c r="L235" s="6" t="s">
        <v>13973</v>
      </c>
      <c r="M235" s="6" t="s">
        <v>13316</v>
      </c>
      <c r="N235" s="6" t="s">
        <v>13475</v>
      </c>
      <c r="O235" s="6" t="str" cm="1">
        <f t="array" ref="O235:P235">_xlfn.TEXTSPLIT(N235,"-")</f>
        <v>1990</v>
      </c>
      <c r="P235" s="6" t="str">
        <v>1993</v>
      </c>
      <c r="Q235" s="6">
        <v>1418</v>
      </c>
      <c r="R235" s="6">
        <v>58</v>
      </c>
      <c r="S235" s="16">
        <f t="shared" si="27"/>
        <v>4.0902679830747531E-2</v>
      </c>
      <c r="T235" s="16">
        <f t="shared" si="28"/>
        <v>5.2597984734444785E-3</v>
      </c>
    </row>
    <row r="236" spans="1:20" x14ac:dyDescent="0.6">
      <c r="A236" s="6"/>
      <c r="B236" s="6"/>
      <c r="C236" s="6"/>
      <c r="D236" s="6" t="s">
        <v>13848</v>
      </c>
      <c r="E236" s="6" t="s">
        <v>13816</v>
      </c>
      <c r="F236" s="20" t="s">
        <v>13854</v>
      </c>
      <c r="G236" s="6" t="str">
        <f t="shared" si="26"/>
        <v>55-64</v>
      </c>
      <c r="H236" s="6" t="str" cm="1">
        <f t="array" ref="H236:I236">_xlfn.TEXTSPLIT(G236,"-")</f>
        <v>55</v>
      </c>
      <c r="I236" s="6" t="str">
        <v>64</v>
      </c>
      <c r="J236" s="6" t="s">
        <v>13541</v>
      </c>
      <c r="K236" s="6" t="s">
        <v>13474</v>
      </c>
      <c r="L236" s="6" t="s">
        <v>13973</v>
      </c>
      <c r="M236" s="6" t="s">
        <v>13316</v>
      </c>
      <c r="N236" s="6" t="s">
        <v>13475</v>
      </c>
      <c r="O236" s="6" t="str" cm="1">
        <f t="array" ref="O236:P236">_xlfn.TEXTSPLIT(N236,"-")</f>
        <v>1990</v>
      </c>
      <c r="P236" s="6" t="str">
        <v>1993</v>
      </c>
      <c r="Q236" s="6">
        <v>1802</v>
      </c>
      <c r="R236" s="6">
        <v>61</v>
      </c>
      <c r="S236" s="16">
        <f t="shared" si="27"/>
        <v>3.3851276359600446E-2</v>
      </c>
      <c r="T236" s="16">
        <f t="shared" si="28"/>
        <v>4.2602209438951247E-3</v>
      </c>
    </row>
    <row r="237" spans="1:20" x14ac:dyDescent="0.6">
      <c r="A237" s="6"/>
      <c r="B237" s="6"/>
      <c r="C237" s="6"/>
      <c r="D237" s="6" t="s">
        <v>13848</v>
      </c>
      <c r="E237" s="6" t="s">
        <v>13815</v>
      </c>
      <c r="F237" s="20" t="s">
        <v>13855</v>
      </c>
      <c r="G237" s="6" t="str">
        <f t="shared" si="26"/>
        <v>65-74</v>
      </c>
      <c r="H237" s="6" t="str" cm="1">
        <f t="array" ref="H237:I237">_xlfn.TEXTSPLIT(G237,"-")</f>
        <v>65</v>
      </c>
      <c r="I237" s="6" t="str">
        <v>74</v>
      </c>
      <c r="J237" s="6" t="s">
        <v>13541</v>
      </c>
      <c r="K237" s="6" t="s">
        <v>13474</v>
      </c>
      <c r="L237" s="6" t="s">
        <v>13973</v>
      </c>
      <c r="M237" s="6" t="s">
        <v>13316</v>
      </c>
      <c r="N237" s="6" t="s">
        <v>13475</v>
      </c>
      <c r="O237" s="6" t="str" cm="1">
        <f t="array" ref="O237:P237">_xlfn.TEXTSPLIT(N237,"-")</f>
        <v>1990</v>
      </c>
      <c r="P237" s="6" t="str">
        <v>1993</v>
      </c>
      <c r="Q237" s="6">
        <v>3247</v>
      </c>
      <c r="R237" s="6">
        <v>169</v>
      </c>
      <c r="S237" s="16">
        <f t="shared" si="27"/>
        <v>5.2048044348629502E-2</v>
      </c>
      <c r="T237" s="16">
        <f t="shared" si="28"/>
        <v>3.8981112286915554E-3</v>
      </c>
    </row>
    <row r="238" spans="1:20" x14ac:dyDescent="0.6">
      <c r="A238" s="6"/>
      <c r="B238" s="6"/>
      <c r="C238" s="6"/>
      <c r="D238" s="6" t="s">
        <v>13848</v>
      </c>
      <c r="E238" s="6" t="s">
        <v>13814</v>
      </c>
      <c r="F238" s="20" t="s">
        <v>13855</v>
      </c>
      <c r="G238" s="6" t="str">
        <f t="shared" si="26"/>
        <v>65-74</v>
      </c>
      <c r="H238" s="6" t="str" cm="1">
        <f t="array" ref="H238:I238">_xlfn.TEXTSPLIT(G238,"-")</f>
        <v>65</v>
      </c>
      <c r="I238" s="6" t="str">
        <v>74</v>
      </c>
      <c r="J238" s="6" t="s">
        <v>13541</v>
      </c>
      <c r="K238" s="6" t="s">
        <v>13474</v>
      </c>
      <c r="L238" s="6" t="s">
        <v>13973</v>
      </c>
      <c r="M238" s="6" t="s">
        <v>13316</v>
      </c>
      <c r="N238" s="6" t="s">
        <v>13475</v>
      </c>
      <c r="O238" s="6" t="str" cm="1">
        <f t="array" ref="O238:P238">_xlfn.TEXTSPLIT(N238,"-")</f>
        <v>1990</v>
      </c>
      <c r="P238" s="6" t="str">
        <v>1993</v>
      </c>
      <c r="Q238" s="6">
        <v>1382</v>
      </c>
      <c r="R238" s="6">
        <v>100</v>
      </c>
      <c r="S238" s="16">
        <f t="shared" si="27"/>
        <v>7.2358900144717797E-2</v>
      </c>
      <c r="T238" s="16">
        <f t="shared" si="28"/>
        <v>6.9691842751222408E-3</v>
      </c>
    </row>
    <row r="239" spans="1:20" x14ac:dyDescent="0.6">
      <c r="A239" s="6"/>
      <c r="B239" s="6"/>
      <c r="C239" s="6"/>
      <c r="D239" s="6" t="s">
        <v>13848</v>
      </c>
      <c r="E239" s="6" t="s">
        <v>13816</v>
      </c>
      <c r="F239" s="20" t="s">
        <v>13855</v>
      </c>
      <c r="G239" s="6" t="str">
        <f t="shared" si="26"/>
        <v>65-74</v>
      </c>
      <c r="H239" s="6" t="str" cm="1">
        <f t="array" ref="H239:I239">_xlfn.TEXTSPLIT(G239,"-")</f>
        <v>65</v>
      </c>
      <c r="I239" s="6" t="str">
        <v>74</v>
      </c>
      <c r="J239" s="6" t="s">
        <v>13541</v>
      </c>
      <c r="K239" s="6" t="s">
        <v>13474</v>
      </c>
      <c r="L239" s="6" t="s">
        <v>13973</v>
      </c>
      <c r="M239" s="6" t="s">
        <v>13316</v>
      </c>
      <c r="N239" s="6" t="s">
        <v>13475</v>
      </c>
      <c r="O239" s="6" t="str" cm="1">
        <f t="array" ref="O239:P239">_xlfn.TEXTSPLIT(N239,"-")</f>
        <v>1990</v>
      </c>
      <c r="P239" s="6" t="str">
        <v>1993</v>
      </c>
      <c r="Q239" s="6">
        <v>1865</v>
      </c>
      <c r="R239" s="6">
        <v>69</v>
      </c>
      <c r="S239" s="16">
        <f t="shared" si="27"/>
        <v>3.6997319034852545E-2</v>
      </c>
      <c r="T239" s="16">
        <f t="shared" si="28"/>
        <v>4.3707851344122221E-3</v>
      </c>
    </row>
    <row r="240" spans="1:20" x14ac:dyDescent="0.6">
      <c r="A240" s="6"/>
      <c r="B240" s="6"/>
      <c r="C240" s="6"/>
      <c r="D240" s="6" t="s">
        <v>13848</v>
      </c>
      <c r="E240" s="6" t="s">
        <v>13815</v>
      </c>
      <c r="F240" s="20" t="s">
        <v>13874</v>
      </c>
      <c r="G240" s="6" t="str">
        <f t="shared" si="26"/>
        <v>75-84</v>
      </c>
      <c r="H240" s="6" t="str" cm="1">
        <f t="array" ref="H240:I240">_xlfn.TEXTSPLIT(G240,"-")</f>
        <v>75</v>
      </c>
      <c r="I240" s="6" t="str">
        <v>84</v>
      </c>
      <c r="J240" s="6" t="s">
        <v>13541</v>
      </c>
      <c r="K240" s="6" t="s">
        <v>13474</v>
      </c>
      <c r="L240" s="6" t="s">
        <v>13973</v>
      </c>
      <c r="M240" s="6" t="s">
        <v>13316</v>
      </c>
      <c r="N240" s="6" t="s">
        <v>13475</v>
      </c>
      <c r="O240" s="6" t="str" cm="1">
        <f t="array" ref="O240:P240">_xlfn.TEXTSPLIT(N240,"-")</f>
        <v>1990</v>
      </c>
      <c r="P240" s="6" t="str">
        <v>1993</v>
      </c>
      <c r="Q240" s="6">
        <v>2301</v>
      </c>
      <c r="R240" s="6">
        <v>214</v>
      </c>
      <c r="S240" s="16">
        <f t="shared" si="27"/>
        <v>9.3003042155584525E-2</v>
      </c>
      <c r="T240" s="16">
        <f t="shared" si="28"/>
        <v>6.054707719934431E-3</v>
      </c>
    </row>
    <row r="241" spans="1:20" x14ac:dyDescent="0.6">
      <c r="A241" s="6"/>
      <c r="B241" s="6"/>
      <c r="C241" s="6"/>
      <c r="D241" s="6" t="s">
        <v>13848</v>
      </c>
      <c r="E241" s="6" t="s">
        <v>13814</v>
      </c>
      <c r="F241" s="20" t="s">
        <v>13874</v>
      </c>
      <c r="G241" s="6" t="str">
        <f t="shared" si="26"/>
        <v>75-84</v>
      </c>
      <c r="H241" s="6" t="str" cm="1">
        <f t="array" ref="H241:I241">_xlfn.TEXTSPLIT(G241,"-")</f>
        <v>75</v>
      </c>
      <c r="I241" s="6" t="str">
        <v>84</v>
      </c>
      <c r="J241" s="6" t="s">
        <v>13541</v>
      </c>
      <c r="K241" s="6" t="s">
        <v>13474</v>
      </c>
      <c r="L241" s="6" t="s">
        <v>13973</v>
      </c>
      <c r="M241" s="6" t="s">
        <v>13316</v>
      </c>
      <c r="N241" s="6" t="s">
        <v>13475</v>
      </c>
      <c r="O241" s="6" t="str" cm="1">
        <f t="array" ref="O241:P241">_xlfn.TEXTSPLIT(N241,"-")</f>
        <v>1990</v>
      </c>
      <c r="P241" s="6" t="str">
        <v>1993</v>
      </c>
      <c r="Q241" s="6">
        <v>796</v>
      </c>
      <c r="R241" s="6">
        <v>82</v>
      </c>
      <c r="S241" s="16">
        <f t="shared" si="27"/>
        <v>0.10301507537688442</v>
      </c>
      <c r="T241" s="16">
        <f t="shared" si="28"/>
        <v>1.0774234668454586E-2</v>
      </c>
    </row>
    <row r="242" spans="1:20" x14ac:dyDescent="0.6">
      <c r="A242" s="6"/>
      <c r="B242" s="6"/>
      <c r="C242" s="6"/>
      <c r="D242" s="6" t="s">
        <v>13848</v>
      </c>
      <c r="E242" s="6" t="s">
        <v>13816</v>
      </c>
      <c r="F242" s="20" t="s">
        <v>13874</v>
      </c>
      <c r="G242" s="6" t="str">
        <f t="shared" si="26"/>
        <v>75-84</v>
      </c>
      <c r="H242" s="6" t="str" cm="1">
        <f t="array" ref="H242:I242">_xlfn.TEXTSPLIT(G242,"-")</f>
        <v>75</v>
      </c>
      <c r="I242" s="6" t="str">
        <v>84</v>
      </c>
      <c r="J242" s="6" t="s">
        <v>13541</v>
      </c>
      <c r="K242" s="6" t="s">
        <v>13474</v>
      </c>
      <c r="L242" s="6" t="s">
        <v>13973</v>
      </c>
      <c r="M242" s="6" t="s">
        <v>13316</v>
      </c>
      <c r="N242" s="6" t="s">
        <v>13475</v>
      </c>
      <c r="O242" s="6" t="str" cm="1">
        <f t="array" ref="O242:P242">_xlfn.TEXTSPLIT(N242,"-")</f>
        <v>1990</v>
      </c>
      <c r="P242" s="6" t="str">
        <v>1993</v>
      </c>
      <c r="Q242" s="6">
        <v>1505</v>
      </c>
      <c r="R242" s="6">
        <v>131</v>
      </c>
      <c r="S242" s="16">
        <f t="shared" si="27"/>
        <v>8.7043189368770771E-2</v>
      </c>
      <c r="T242" s="16">
        <f t="shared" si="28"/>
        <v>7.2664830408466757E-3</v>
      </c>
    </row>
    <row r="243" spans="1:20" x14ac:dyDescent="0.6">
      <c r="A243" s="6"/>
      <c r="B243" s="6"/>
      <c r="C243" s="6"/>
      <c r="D243" s="6" t="s">
        <v>13848</v>
      </c>
      <c r="E243" s="6" t="s">
        <v>13815</v>
      </c>
      <c r="F243" s="20" t="s">
        <v>13964</v>
      </c>
      <c r="G243" s="6" t="str">
        <f t="shared" si="26"/>
        <v>85-98</v>
      </c>
      <c r="H243" s="6" t="str" cm="1">
        <f t="array" ref="H243:I243">_xlfn.TEXTSPLIT(G243,"-")</f>
        <v>85</v>
      </c>
      <c r="I243" s="6" t="str">
        <v>98</v>
      </c>
      <c r="J243" s="6" t="s">
        <v>13541</v>
      </c>
      <c r="K243" s="6" t="s">
        <v>13474</v>
      </c>
      <c r="L243" s="6" t="s">
        <v>13973</v>
      </c>
      <c r="M243" s="6" t="s">
        <v>13316</v>
      </c>
      <c r="N243" s="6" t="s">
        <v>13475</v>
      </c>
      <c r="O243" s="6" t="str" cm="1">
        <f t="array" ref="O243:P243">_xlfn.TEXTSPLIT(N243,"-")</f>
        <v>1990</v>
      </c>
      <c r="P243" s="6" t="str">
        <v>1993</v>
      </c>
      <c r="Q243" s="6">
        <v>1006</v>
      </c>
      <c r="R243" s="6">
        <v>154</v>
      </c>
      <c r="S243" s="16">
        <f t="shared" si="27"/>
        <v>0.15308151093439365</v>
      </c>
      <c r="T243" s="16">
        <f t="shared" si="28"/>
        <v>1.1352282415802906E-2</v>
      </c>
    </row>
    <row r="244" spans="1:20" x14ac:dyDescent="0.6">
      <c r="A244" s="6"/>
      <c r="B244" s="6"/>
      <c r="C244" s="6"/>
      <c r="D244" s="6" t="s">
        <v>13848</v>
      </c>
      <c r="E244" s="6" t="s">
        <v>13814</v>
      </c>
      <c r="F244" s="20" t="s">
        <v>13964</v>
      </c>
      <c r="G244" s="6" t="str">
        <f t="shared" si="26"/>
        <v>85-98</v>
      </c>
      <c r="H244" s="6" t="str" cm="1">
        <f t="array" ref="H244:I244">_xlfn.TEXTSPLIT(G244,"-")</f>
        <v>85</v>
      </c>
      <c r="I244" s="6" t="str">
        <v>98</v>
      </c>
      <c r="J244" s="6" t="s">
        <v>13541</v>
      </c>
      <c r="K244" s="6" t="s">
        <v>13474</v>
      </c>
      <c r="L244" s="6" t="s">
        <v>13973</v>
      </c>
      <c r="M244" s="6" t="s">
        <v>13316</v>
      </c>
      <c r="N244" s="6" t="s">
        <v>13475</v>
      </c>
      <c r="O244" s="6" t="str" cm="1">
        <f t="array" ref="O244:P244">_xlfn.TEXTSPLIT(N244,"-")</f>
        <v>1990</v>
      </c>
      <c r="P244" s="6" t="str">
        <v>1993</v>
      </c>
      <c r="Q244" s="6">
        <v>191</v>
      </c>
      <c r="R244" s="6">
        <v>39</v>
      </c>
      <c r="S244" s="16">
        <f t="shared" si="27"/>
        <v>0.20418848167539266</v>
      </c>
      <c r="T244" s="16">
        <f t="shared" si="28"/>
        <v>2.9167825064390064E-2</v>
      </c>
    </row>
    <row r="245" spans="1:20" x14ac:dyDescent="0.6">
      <c r="A245" s="6"/>
      <c r="B245" s="6"/>
      <c r="C245" s="6"/>
      <c r="D245" s="6" t="s">
        <v>13848</v>
      </c>
      <c r="E245" s="6" t="s">
        <v>13816</v>
      </c>
      <c r="F245" s="20" t="s">
        <v>13964</v>
      </c>
      <c r="G245" s="6" t="str">
        <f t="shared" si="26"/>
        <v>85-98</v>
      </c>
      <c r="H245" s="6" t="str" cm="1">
        <f t="array" ref="H245:I245">_xlfn.TEXTSPLIT(G245,"-")</f>
        <v>85</v>
      </c>
      <c r="I245" s="6" t="str">
        <v>98</v>
      </c>
      <c r="J245" s="6" t="s">
        <v>13541</v>
      </c>
      <c r="K245" s="6" t="s">
        <v>13474</v>
      </c>
      <c r="L245" s="6" t="s">
        <v>13973</v>
      </c>
      <c r="M245" s="6" t="s">
        <v>13316</v>
      </c>
      <c r="N245" s="6" t="s">
        <v>13475</v>
      </c>
      <c r="O245" s="6" t="str" cm="1">
        <f t="array" ref="O245:P245">_xlfn.TEXTSPLIT(N245,"-")</f>
        <v>1990</v>
      </c>
      <c r="P245" s="6" t="str">
        <v>1993</v>
      </c>
      <c r="Q245" s="6">
        <v>815</v>
      </c>
      <c r="R245" s="6">
        <v>112</v>
      </c>
      <c r="S245" s="16">
        <f t="shared" si="27"/>
        <v>0.13742331288343559</v>
      </c>
      <c r="T245" s="16">
        <f t="shared" si="28"/>
        <v>1.2060082000737458E-2</v>
      </c>
    </row>
    <row r="246" spans="1:20" x14ac:dyDescent="0.6">
      <c r="A246" s="6"/>
      <c r="B246" s="6"/>
      <c r="C246" s="6"/>
      <c r="D246" s="6" t="s">
        <v>13813</v>
      </c>
      <c r="E246" s="6" t="s">
        <v>13815</v>
      </c>
      <c r="F246" s="6" t="s">
        <v>13472</v>
      </c>
      <c r="G246" s="6" t="str">
        <f t="shared" si="26"/>
        <v>55-98</v>
      </c>
      <c r="H246" s="6" t="str" cm="1">
        <f t="array" ref="H246:I246">_xlfn.TEXTSPLIT(G246,"-")</f>
        <v>55</v>
      </c>
      <c r="I246" s="6" t="str">
        <v>98</v>
      </c>
      <c r="J246" s="6" t="s">
        <v>13541</v>
      </c>
      <c r="K246" s="6" t="s">
        <v>13474</v>
      </c>
      <c r="L246" s="6" t="s">
        <v>13973</v>
      </c>
      <c r="M246" s="6" t="s">
        <v>13316</v>
      </c>
      <c r="N246" s="6" t="s">
        <v>13475</v>
      </c>
      <c r="O246" s="6" t="str" cm="1">
        <f t="array" ref="O246:P246">_xlfn.TEXTSPLIT(N246,"-")</f>
        <v>1990</v>
      </c>
      <c r="P246" s="6" t="str">
        <v>1993</v>
      </c>
      <c r="Q246" s="6">
        <v>9774</v>
      </c>
      <c r="R246" s="6">
        <v>20</v>
      </c>
      <c r="S246" s="16">
        <f t="shared" si="27"/>
        <v>2.0462451401677922E-3</v>
      </c>
      <c r="T246" s="16">
        <f t="shared" si="28"/>
        <v>4.5708594932462659E-4</v>
      </c>
    </row>
    <row r="247" spans="1:20" x14ac:dyDescent="0.6">
      <c r="A247" s="6"/>
      <c r="B247" s="6"/>
      <c r="C247" s="6"/>
      <c r="D247" s="6" t="s">
        <v>13813</v>
      </c>
      <c r="E247" s="6" t="s">
        <v>13814</v>
      </c>
      <c r="F247" s="6" t="s">
        <v>13472</v>
      </c>
      <c r="G247" s="6" t="str">
        <f t="shared" si="26"/>
        <v>55-98</v>
      </c>
      <c r="H247" s="6" t="str" cm="1">
        <f t="array" ref="H247:I247">_xlfn.TEXTSPLIT(G247,"-")</f>
        <v>55</v>
      </c>
      <c r="I247" s="6" t="str">
        <v>98</v>
      </c>
      <c r="J247" s="6" t="s">
        <v>13541</v>
      </c>
      <c r="K247" s="6" t="s">
        <v>13474</v>
      </c>
      <c r="L247" s="6" t="s">
        <v>13973</v>
      </c>
      <c r="M247" s="6" t="s">
        <v>13316</v>
      </c>
      <c r="N247" s="6" t="s">
        <v>13475</v>
      </c>
      <c r="O247" s="6" t="str" cm="1">
        <f t="array" ref="O247:P247">_xlfn.TEXTSPLIT(N247,"-")</f>
        <v>1990</v>
      </c>
      <c r="P247" s="6" t="str">
        <v>1993</v>
      </c>
      <c r="Q247" s="6">
        <v>3787</v>
      </c>
      <c r="R247" s="6">
        <v>11</v>
      </c>
      <c r="S247" s="16">
        <f t="shared" si="27"/>
        <v>2.9046738843411671E-3</v>
      </c>
      <c r="T247" s="16">
        <f t="shared" si="28"/>
        <v>8.7451925817541077E-4</v>
      </c>
    </row>
    <row r="248" spans="1:20" x14ac:dyDescent="0.6">
      <c r="A248" s="6"/>
      <c r="B248" s="6"/>
      <c r="C248" s="6"/>
      <c r="D248" s="6" t="s">
        <v>13813</v>
      </c>
      <c r="E248" s="6" t="s">
        <v>13816</v>
      </c>
      <c r="F248" s="6" t="s">
        <v>13472</v>
      </c>
      <c r="G248" s="6" t="str">
        <f t="shared" si="26"/>
        <v>55-98</v>
      </c>
      <c r="H248" s="6" t="str" cm="1">
        <f t="array" ref="H248:I248">_xlfn.TEXTSPLIT(G248,"-")</f>
        <v>55</v>
      </c>
      <c r="I248" s="6" t="str">
        <v>98</v>
      </c>
      <c r="J248" s="6" t="s">
        <v>13541</v>
      </c>
      <c r="K248" s="6" t="s">
        <v>13474</v>
      </c>
      <c r="L248" s="6" t="s">
        <v>13973</v>
      </c>
      <c r="M248" s="6" t="s">
        <v>13316</v>
      </c>
      <c r="N248" s="6" t="s">
        <v>13475</v>
      </c>
      <c r="O248" s="6" t="str" cm="1">
        <f t="array" ref="O248:P248">_xlfn.TEXTSPLIT(N248,"-")</f>
        <v>1990</v>
      </c>
      <c r="P248" s="6" t="str">
        <v>1993</v>
      </c>
      <c r="Q248" s="6">
        <v>5987</v>
      </c>
      <c r="R248" s="6">
        <v>6</v>
      </c>
      <c r="S248" s="16">
        <f t="shared" si="27"/>
        <v>1.0021713713044931E-3</v>
      </c>
      <c r="T248" s="16">
        <f t="shared" si="28"/>
        <v>4.089296861306796E-4</v>
      </c>
    </row>
    <row r="249" spans="1:20" x14ac:dyDescent="0.6">
      <c r="A249" s="6"/>
      <c r="B249" s="6"/>
      <c r="C249" s="6"/>
      <c r="D249" s="6" t="s">
        <v>13813</v>
      </c>
      <c r="E249" s="6" t="s">
        <v>13815</v>
      </c>
      <c r="F249" s="20" t="s">
        <v>13854</v>
      </c>
      <c r="G249" s="6" t="str">
        <f t="shared" si="26"/>
        <v>55-64</v>
      </c>
      <c r="H249" s="6" t="str" cm="1">
        <f t="array" ref="H249:I249">_xlfn.TEXTSPLIT(G249,"-")</f>
        <v>55</v>
      </c>
      <c r="I249" s="6" t="str">
        <v>64</v>
      </c>
      <c r="J249" s="6" t="s">
        <v>13541</v>
      </c>
      <c r="K249" s="6" t="s">
        <v>13474</v>
      </c>
      <c r="L249" s="6" t="s">
        <v>13973</v>
      </c>
      <c r="M249" s="6" t="s">
        <v>13316</v>
      </c>
      <c r="N249" s="6" t="s">
        <v>13475</v>
      </c>
      <c r="O249" s="6" t="str" cm="1">
        <f t="array" ref="O249:P249">_xlfn.TEXTSPLIT(N249,"-")</f>
        <v>1990</v>
      </c>
      <c r="P249" s="6" t="str">
        <v>1993</v>
      </c>
      <c r="Q249" s="6">
        <v>3220</v>
      </c>
      <c r="R249" s="6">
        <v>26</v>
      </c>
      <c r="S249" s="16">
        <f t="shared" si="27"/>
        <v>8.0745341614906832E-3</v>
      </c>
      <c r="T249" s="16">
        <f t="shared" si="28"/>
        <v>1.5771402750136283E-3</v>
      </c>
    </row>
    <row r="250" spans="1:20" x14ac:dyDescent="0.6">
      <c r="A250" s="6"/>
      <c r="B250" s="6"/>
      <c r="C250" s="6"/>
      <c r="D250" s="6" t="s">
        <v>13813</v>
      </c>
      <c r="E250" s="6" t="s">
        <v>13814</v>
      </c>
      <c r="F250" s="20" t="s">
        <v>13854</v>
      </c>
      <c r="G250" s="6" t="str">
        <f t="shared" si="26"/>
        <v>55-64</v>
      </c>
      <c r="H250" s="6" t="str" cm="1">
        <f t="array" ref="H250:I250">_xlfn.TEXTSPLIT(G250,"-")</f>
        <v>55</v>
      </c>
      <c r="I250" s="6" t="str">
        <v>64</v>
      </c>
      <c r="J250" s="6" t="s">
        <v>13541</v>
      </c>
      <c r="K250" s="6" t="s">
        <v>13474</v>
      </c>
      <c r="L250" s="6" t="s">
        <v>13973</v>
      </c>
      <c r="M250" s="6" t="s">
        <v>13316</v>
      </c>
      <c r="N250" s="6" t="s">
        <v>13475</v>
      </c>
      <c r="O250" s="6" t="str" cm="1">
        <f t="array" ref="O250:P250">_xlfn.TEXTSPLIT(N250,"-")</f>
        <v>1990</v>
      </c>
      <c r="P250" s="6" t="str">
        <v>1993</v>
      </c>
      <c r="Q250" s="6">
        <v>1418</v>
      </c>
      <c r="R250" s="6">
        <v>13</v>
      </c>
      <c r="S250" s="16">
        <f t="shared" si="27"/>
        <v>9.1678420310296188E-3</v>
      </c>
      <c r="T250" s="16">
        <f t="shared" si="28"/>
        <v>2.5310195049627546E-3</v>
      </c>
    </row>
    <row r="251" spans="1:20" x14ac:dyDescent="0.6">
      <c r="A251" s="6"/>
      <c r="B251" s="6"/>
      <c r="C251" s="6"/>
      <c r="D251" s="6" t="s">
        <v>13813</v>
      </c>
      <c r="E251" s="6" t="s">
        <v>13816</v>
      </c>
      <c r="F251" s="20" t="s">
        <v>13854</v>
      </c>
      <c r="G251" s="6" t="str">
        <f t="shared" si="26"/>
        <v>55-64</v>
      </c>
      <c r="H251" s="6" t="str" cm="1">
        <f t="array" ref="H251:I251">_xlfn.TEXTSPLIT(G251,"-")</f>
        <v>55</v>
      </c>
      <c r="I251" s="6" t="str">
        <v>64</v>
      </c>
      <c r="J251" s="6" t="s">
        <v>13541</v>
      </c>
      <c r="K251" s="6" t="s">
        <v>13474</v>
      </c>
      <c r="L251" s="6" t="s">
        <v>13973</v>
      </c>
      <c r="M251" s="6" t="s">
        <v>13316</v>
      </c>
      <c r="N251" s="6" t="s">
        <v>13475</v>
      </c>
      <c r="O251" s="6" t="str" cm="1">
        <f t="array" ref="O251:P251">_xlfn.TEXTSPLIT(N251,"-")</f>
        <v>1990</v>
      </c>
      <c r="P251" s="6" t="str">
        <v>1993</v>
      </c>
      <c r="Q251" s="6">
        <v>1802</v>
      </c>
      <c r="R251" s="6">
        <v>11</v>
      </c>
      <c r="S251" s="16">
        <f t="shared" si="27"/>
        <v>6.1043285238623754E-3</v>
      </c>
      <c r="T251" s="16">
        <f t="shared" si="28"/>
        <v>1.8348981193210942E-3</v>
      </c>
    </row>
    <row r="252" spans="1:20" x14ac:dyDescent="0.6">
      <c r="A252" s="6"/>
      <c r="B252" s="6"/>
      <c r="C252" s="6"/>
      <c r="D252" s="6" t="s">
        <v>13813</v>
      </c>
      <c r="E252" s="6" t="s">
        <v>13815</v>
      </c>
      <c r="F252" s="20" t="s">
        <v>13855</v>
      </c>
      <c r="G252" s="6" t="str">
        <f t="shared" si="26"/>
        <v>65-74</v>
      </c>
      <c r="H252" s="6" t="str" cm="1">
        <f t="array" ref="H252:I252">_xlfn.TEXTSPLIT(G252,"-")</f>
        <v>65</v>
      </c>
      <c r="I252" s="6" t="str">
        <v>74</v>
      </c>
      <c r="J252" s="6" t="s">
        <v>13541</v>
      </c>
      <c r="K252" s="6" t="s">
        <v>13474</v>
      </c>
      <c r="L252" s="6" t="s">
        <v>13973</v>
      </c>
      <c r="M252" s="6" t="s">
        <v>13316</v>
      </c>
      <c r="N252" s="6" t="s">
        <v>13475</v>
      </c>
      <c r="O252" s="6" t="str" cm="1">
        <f t="array" ref="O252:P252">_xlfn.TEXTSPLIT(N252,"-")</f>
        <v>1990</v>
      </c>
      <c r="P252" s="6" t="str">
        <v>1993</v>
      </c>
      <c r="Q252" s="6">
        <v>3247</v>
      </c>
      <c r="R252" s="6">
        <v>26</v>
      </c>
      <c r="S252" s="16">
        <f t="shared" si="27"/>
        <v>8.0073914382506935E-3</v>
      </c>
      <c r="T252" s="16">
        <f t="shared" si="28"/>
        <v>1.5640787061843482E-3</v>
      </c>
    </row>
    <row r="253" spans="1:20" x14ac:dyDescent="0.6">
      <c r="A253" s="6"/>
      <c r="B253" s="6"/>
      <c r="C253" s="6"/>
      <c r="D253" s="6" t="s">
        <v>13813</v>
      </c>
      <c r="E253" s="6" t="s">
        <v>13814</v>
      </c>
      <c r="F253" s="20" t="s">
        <v>13855</v>
      </c>
      <c r="G253" s="6" t="str">
        <f t="shared" si="26"/>
        <v>65-74</v>
      </c>
      <c r="H253" s="6" t="str" cm="1">
        <f t="array" ref="H253:I253">_xlfn.TEXTSPLIT(G253,"-")</f>
        <v>65</v>
      </c>
      <c r="I253" s="6" t="str">
        <v>74</v>
      </c>
      <c r="J253" s="6" t="s">
        <v>13541</v>
      </c>
      <c r="K253" s="6" t="s">
        <v>13474</v>
      </c>
      <c r="L253" s="6" t="s">
        <v>13973</v>
      </c>
      <c r="M253" s="6" t="s">
        <v>13316</v>
      </c>
      <c r="N253" s="6" t="s">
        <v>13475</v>
      </c>
      <c r="O253" s="6" t="str" cm="1">
        <f t="array" ref="O253:P253">_xlfn.TEXTSPLIT(N253,"-")</f>
        <v>1990</v>
      </c>
      <c r="P253" s="6" t="str">
        <v>1993</v>
      </c>
      <c r="Q253" s="6">
        <v>1382</v>
      </c>
      <c r="R253" s="6">
        <v>12</v>
      </c>
      <c r="S253" s="16">
        <f t="shared" si="27"/>
        <v>8.6830680173661367E-3</v>
      </c>
      <c r="T253" s="16">
        <f t="shared" si="28"/>
        <v>2.4956796746527033E-3</v>
      </c>
    </row>
    <row r="254" spans="1:20" x14ac:dyDescent="0.6">
      <c r="A254" s="6"/>
      <c r="B254" s="6"/>
      <c r="C254" s="6"/>
      <c r="D254" s="6" t="s">
        <v>13813</v>
      </c>
      <c r="E254" s="6" t="s">
        <v>13816</v>
      </c>
      <c r="F254" s="20" t="s">
        <v>13855</v>
      </c>
      <c r="G254" s="6" t="str">
        <f t="shared" si="26"/>
        <v>65-74</v>
      </c>
      <c r="H254" s="6" t="str" cm="1">
        <f t="array" ref="H254:I254">_xlfn.TEXTSPLIT(G254,"-")</f>
        <v>65</v>
      </c>
      <c r="I254" s="6" t="str">
        <v>74</v>
      </c>
      <c r="J254" s="6" t="s">
        <v>13541</v>
      </c>
      <c r="K254" s="6" t="s">
        <v>13474</v>
      </c>
      <c r="L254" s="6" t="s">
        <v>13973</v>
      </c>
      <c r="M254" s="6" t="s">
        <v>13316</v>
      </c>
      <c r="N254" s="6" t="s">
        <v>13475</v>
      </c>
      <c r="O254" s="6" t="str" cm="1">
        <f t="array" ref="O254:P254">_xlfn.TEXTSPLIT(N254,"-")</f>
        <v>1990</v>
      </c>
      <c r="P254" s="6" t="str">
        <v>1993</v>
      </c>
      <c r="Q254" s="6">
        <v>1865</v>
      </c>
      <c r="R254" s="6">
        <v>11</v>
      </c>
      <c r="S254" s="16">
        <f t="shared" si="27"/>
        <v>5.8981233243967828E-3</v>
      </c>
      <c r="T254" s="16">
        <f t="shared" si="28"/>
        <v>1.7730988709728048E-3</v>
      </c>
    </row>
    <row r="255" spans="1:20" x14ac:dyDescent="0.6">
      <c r="A255" s="6"/>
      <c r="B255" s="6"/>
      <c r="C255" s="6"/>
      <c r="D255" s="6" t="s">
        <v>13813</v>
      </c>
      <c r="E255" s="6" t="s">
        <v>13815</v>
      </c>
      <c r="F255" s="20" t="s">
        <v>13874</v>
      </c>
      <c r="G255" s="6" t="str">
        <f t="shared" si="26"/>
        <v>75-84</v>
      </c>
      <c r="H255" s="6" t="str" cm="1">
        <f t="array" ref="H255:I255">_xlfn.TEXTSPLIT(G255,"-")</f>
        <v>75</v>
      </c>
      <c r="I255" s="6" t="str">
        <v>84</v>
      </c>
      <c r="J255" s="6" t="s">
        <v>13541</v>
      </c>
      <c r="K255" s="6" t="s">
        <v>13474</v>
      </c>
      <c r="L255" s="6" t="s">
        <v>13973</v>
      </c>
      <c r="M255" s="6" t="s">
        <v>13316</v>
      </c>
      <c r="N255" s="6" t="s">
        <v>13475</v>
      </c>
      <c r="O255" s="6" t="str" cm="1">
        <f t="array" ref="O255:P255">_xlfn.TEXTSPLIT(N255,"-")</f>
        <v>1990</v>
      </c>
      <c r="P255" s="6" t="str">
        <v>1993</v>
      </c>
      <c r="Q255" s="6">
        <v>2301</v>
      </c>
      <c r="R255" s="6">
        <v>85</v>
      </c>
      <c r="S255" s="16">
        <f t="shared" si="27"/>
        <v>3.6940460669274228E-2</v>
      </c>
      <c r="T255" s="16">
        <f t="shared" si="28"/>
        <v>3.9320534512749987E-3</v>
      </c>
    </row>
    <row r="256" spans="1:20" x14ac:dyDescent="0.6">
      <c r="A256" s="6"/>
      <c r="B256" s="6"/>
      <c r="C256" s="6"/>
      <c r="D256" s="6" t="s">
        <v>13813</v>
      </c>
      <c r="E256" s="6" t="s">
        <v>13814</v>
      </c>
      <c r="F256" s="20" t="s">
        <v>13874</v>
      </c>
      <c r="G256" s="6" t="str">
        <f t="shared" si="26"/>
        <v>75-84</v>
      </c>
      <c r="H256" s="6" t="str" cm="1">
        <f t="array" ref="H256:I256">_xlfn.TEXTSPLIT(G256,"-")</f>
        <v>75</v>
      </c>
      <c r="I256" s="6" t="str">
        <v>84</v>
      </c>
      <c r="J256" s="6" t="s">
        <v>13541</v>
      </c>
      <c r="K256" s="6" t="s">
        <v>13474</v>
      </c>
      <c r="L256" s="6" t="s">
        <v>13973</v>
      </c>
      <c r="M256" s="6" t="s">
        <v>13316</v>
      </c>
      <c r="N256" s="6" t="s">
        <v>13475</v>
      </c>
      <c r="O256" s="6" t="str" cm="1">
        <f t="array" ref="O256:P256">_xlfn.TEXTSPLIT(N256,"-")</f>
        <v>1990</v>
      </c>
      <c r="P256" s="6" t="str">
        <v>1993</v>
      </c>
      <c r="Q256" s="6">
        <v>796</v>
      </c>
      <c r="R256" s="6">
        <v>28</v>
      </c>
      <c r="S256" s="16">
        <f t="shared" si="27"/>
        <v>3.5175879396984924E-2</v>
      </c>
      <c r="T256" s="16">
        <f t="shared" si="28"/>
        <v>6.5296518204667493E-3</v>
      </c>
    </row>
    <row r="257" spans="1:20" x14ac:dyDescent="0.6">
      <c r="A257" s="6"/>
      <c r="B257" s="6"/>
      <c r="C257" s="6"/>
      <c r="D257" s="6" t="s">
        <v>13813</v>
      </c>
      <c r="E257" s="6" t="s">
        <v>13816</v>
      </c>
      <c r="F257" s="20" t="s">
        <v>13874</v>
      </c>
      <c r="G257" s="6" t="str">
        <f t="shared" si="26"/>
        <v>75-84</v>
      </c>
      <c r="H257" s="6" t="str" cm="1">
        <f t="array" ref="H257:I257">_xlfn.TEXTSPLIT(G257,"-")</f>
        <v>75</v>
      </c>
      <c r="I257" s="6" t="str">
        <v>84</v>
      </c>
      <c r="J257" s="6" t="s">
        <v>13541</v>
      </c>
      <c r="K257" s="6" t="s">
        <v>13474</v>
      </c>
      <c r="L257" s="6" t="s">
        <v>13973</v>
      </c>
      <c r="M257" s="6" t="s">
        <v>13316</v>
      </c>
      <c r="N257" s="6" t="s">
        <v>13475</v>
      </c>
      <c r="O257" s="6" t="str" cm="1">
        <f t="array" ref="O257:P257">_xlfn.TEXTSPLIT(N257,"-")</f>
        <v>1990</v>
      </c>
      <c r="P257" s="6" t="str">
        <v>1993</v>
      </c>
      <c r="Q257" s="6">
        <v>1505</v>
      </c>
      <c r="R257" s="6">
        <v>57</v>
      </c>
      <c r="S257" s="16">
        <f t="shared" si="27"/>
        <v>3.7873754152823923E-2</v>
      </c>
      <c r="T257" s="16">
        <f t="shared" si="28"/>
        <v>4.9205874982941843E-3</v>
      </c>
    </row>
    <row r="258" spans="1:20" x14ac:dyDescent="0.6">
      <c r="A258" s="6"/>
      <c r="B258" s="6"/>
      <c r="C258" s="6"/>
      <c r="D258" s="6" t="s">
        <v>13813</v>
      </c>
      <c r="E258" s="6" t="s">
        <v>13815</v>
      </c>
      <c r="F258" s="20" t="s">
        <v>13964</v>
      </c>
      <c r="G258" s="6" t="str">
        <f t="shared" si="26"/>
        <v>85-98</v>
      </c>
      <c r="H258" s="6" t="str" cm="1">
        <f t="array" ref="H258:I258">_xlfn.TEXTSPLIT(G258,"-")</f>
        <v>85</v>
      </c>
      <c r="I258" s="6" t="str">
        <v>98</v>
      </c>
      <c r="J258" s="6" t="s">
        <v>13541</v>
      </c>
      <c r="K258" s="6" t="s">
        <v>13474</v>
      </c>
      <c r="L258" s="6" t="s">
        <v>13973</v>
      </c>
      <c r="M258" s="6" t="s">
        <v>13316</v>
      </c>
      <c r="N258" s="6" t="s">
        <v>13475</v>
      </c>
      <c r="O258" s="6" t="str" cm="1">
        <f t="array" ref="O258:P258">_xlfn.TEXTSPLIT(N258,"-")</f>
        <v>1990</v>
      </c>
      <c r="P258" s="6" t="str">
        <v>1993</v>
      </c>
      <c r="Q258" s="6">
        <v>1006</v>
      </c>
      <c r="R258" s="6">
        <v>111</v>
      </c>
      <c r="S258" s="16">
        <f t="shared" si="27"/>
        <v>0.11033797216699801</v>
      </c>
      <c r="T258" s="16">
        <f t="shared" si="28"/>
        <v>9.8781595375845663E-3</v>
      </c>
    </row>
    <row r="259" spans="1:20" x14ac:dyDescent="0.6">
      <c r="A259" s="6"/>
      <c r="B259" s="6"/>
      <c r="C259" s="6"/>
      <c r="D259" s="6" t="s">
        <v>13813</v>
      </c>
      <c r="E259" s="6" t="s">
        <v>13814</v>
      </c>
      <c r="F259" s="20" t="s">
        <v>13964</v>
      </c>
      <c r="G259" s="6" t="str">
        <f t="shared" si="26"/>
        <v>85-98</v>
      </c>
      <c r="H259" s="6" t="str" cm="1">
        <f t="array" ref="H259:I259">_xlfn.TEXTSPLIT(G259,"-")</f>
        <v>85</v>
      </c>
      <c r="I259" s="6" t="str">
        <v>98</v>
      </c>
      <c r="J259" s="6" t="s">
        <v>13541</v>
      </c>
      <c r="K259" s="6" t="s">
        <v>13474</v>
      </c>
      <c r="L259" s="6" t="s">
        <v>13973</v>
      </c>
      <c r="M259" s="6" t="s">
        <v>13316</v>
      </c>
      <c r="N259" s="6" t="s">
        <v>13475</v>
      </c>
      <c r="O259" s="6" t="str" cm="1">
        <f t="array" ref="O259:P259">_xlfn.TEXTSPLIT(N259,"-")</f>
        <v>1990</v>
      </c>
      <c r="P259" s="6" t="str">
        <v>1993</v>
      </c>
      <c r="Q259" s="6">
        <v>191</v>
      </c>
      <c r="R259" s="6">
        <v>18</v>
      </c>
      <c r="S259" s="16">
        <f t="shared" si="27"/>
        <v>9.4240837696335081E-2</v>
      </c>
      <c r="T259" s="16">
        <f t="shared" si="28"/>
        <v>2.1140207863603839E-2</v>
      </c>
    </row>
    <row r="260" spans="1:20" x14ac:dyDescent="0.6">
      <c r="A260" s="6"/>
      <c r="B260" s="6"/>
      <c r="C260" s="6"/>
      <c r="D260" s="6" t="s">
        <v>13813</v>
      </c>
      <c r="E260" s="6" t="s">
        <v>13816</v>
      </c>
      <c r="F260" s="20" t="s">
        <v>13964</v>
      </c>
      <c r="G260" s="6" t="str">
        <f t="shared" si="26"/>
        <v>85-98</v>
      </c>
      <c r="H260" s="6" t="str" cm="1">
        <f t="array" ref="H260:I260">_xlfn.TEXTSPLIT(G260,"-")</f>
        <v>85</v>
      </c>
      <c r="I260" s="6" t="str">
        <v>98</v>
      </c>
      <c r="J260" s="6" t="s">
        <v>13541</v>
      </c>
      <c r="K260" s="6" t="s">
        <v>13474</v>
      </c>
      <c r="L260" s="6" t="s">
        <v>13973</v>
      </c>
      <c r="M260" s="6" t="s">
        <v>13316</v>
      </c>
      <c r="N260" s="6" t="s">
        <v>13475</v>
      </c>
      <c r="O260" s="6" t="str" cm="1">
        <f t="array" ref="O260:P260">_xlfn.TEXTSPLIT(N260,"-")</f>
        <v>1990</v>
      </c>
      <c r="P260" s="6" t="str">
        <v>1993</v>
      </c>
      <c r="Q260" s="6">
        <v>815</v>
      </c>
      <c r="R260" s="6">
        <v>94</v>
      </c>
      <c r="S260" s="16">
        <f t="shared" si="27"/>
        <v>0.11533742331288344</v>
      </c>
      <c r="T260" s="16">
        <f t="shared" si="28"/>
        <v>1.118909976238258E-2</v>
      </c>
    </row>
    <row r="261" spans="1:20" x14ac:dyDescent="0.6">
      <c r="A261" s="6"/>
      <c r="B261" s="6"/>
      <c r="C261" s="6"/>
      <c r="D261" s="6" t="s">
        <v>13828</v>
      </c>
      <c r="E261" s="6" t="s">
        <v>13815</v>
      </c>
      <c r="F261" s="6" t="s">
        <v>13472</v>
      </c>
      <c r="G261" s="6" t="str">
        <f t="shared" si="26"/>
        <v>55-98</v>
      </c>
      <c r="H261" s="6" t="str" cm="1">
        <f t="array" ref="H261:I261">_xlfn.TEXTSPLIT(G261,"-")</f>
        <v>55</v>
      </c>
      <c r="I261" s="6" t="str">
        <v>98</v>
      </c>
      <c r="J261" s="6" t="s">
        <v>13541</v>
      </c>
      <c r="K261" s="6" t="s">
        <v>13474</v>
      </c>
      <c r="L261" s="6" t="s">
        <v>13973</v>
      </c>
      <c r="M261" s="6" t="s">
        <v>13316</v>
      </c>
      <c r="N261" s="6" t="s">
        <v>13475</v>
      </c>
      <c r="O261" s="6" t="str" cm="1">
        <f t="array" ref="O261:P261">_xlfn.TEXTSPLIT(N261,"-")</f>
        <v>1990</v>
      </c>
      <c r="P261" s="6" t="str">
        <v>1993</v>
      </c>
      <c r="Q261" s="6">
        <v>9774</v>
      </c>
      <c r="R261" s="6">
        <v>108</v>
      </c>
      <c r="S261" s="16">
        <f t="shared" si="27"/>
        <v>1.1049723756906077E-2</v>
      </c>
      <c r="T261" s="16">
        <f t="shared" si="28"/>
        <v>1.0573694808971041E-3</v>
      </c>
    </row>
    <row r="262" spans="1:20" x14ac:dyDescent="0.6">
      <c r="A262" s="6"/>
      <c r="B262" s="6"/>
      <c r="C262" s="6"/>
      <c r="D262" s="6" t="s">
        <v>13828</v>
      </c>
      <c r="E262" s="6" t="s">
        <v>13814</v>
      </c>
      <c r="F262" s="6" t="s">
        <v>13472</v>
      </c>
      <c r="G262" s="6" t="str">
        <f t="shared" si="26"/>
        <v>55-98</v>
      </c>
      <c r="H262" s="6" t="str" cm="1">
        <f t="array" ref="H262:I262">_xlfn.TEXTSPLIT(G262,"-")</f>
        <v>55</v>
      </c>
      <c r="I262" s="6" t="str">
        <v>98</v>
      </c>
      <c r="J262" s="6" t="s">
        <v>13541</v>
      </c>
      <c r="K262" s="6" t="s">
        <v>13474</v>
      </c>
      <c r="L262" s="6" t="s">
        <v>13973</v>
      </c>
      <c r="M262" s="6" t="s">
        <v>13316</v>
      </c>
      <c r="N262" s="6" t="s">
        <v>13475</v>
      </c>
      <c r="O262" s="6" t="str" cm="1">
        <f t="array" ref="O262:P262">_xlfn.TEXTSPLIT(N262,"-")</f>
        <v>1990</v>
      </c>
      <c r="P262" s="6" t="str">
        <v>1993</v>
      </c>
      <c r="Q262" s="6">
        <v>3787</v>
      </c>
      <c r="R262" s="6">
        <v>30</v>
      </c>
      <c r="S262" s="16">
        <f t="shared" si="27"/>
        <v>7.9218378663850012E-3</v>
      </c>
      <c r="T262" s="16">
        <f t="shared" si="28"/>
        <v>1.4405829394704957E-3</v>
      </c>
    </row>
    <row r="263" spans="1:20" x14ac:dyDescent="0.6">
      <c r="A263" s="6"/>
      <c r="B263" s="6"/>
      <c r="C263" s="6"/>
      <c r="D263" s="6" t="s">
        <v>13828</v>
      </c>
      <c r="E263" s="6" t="s">
        <v>13816</v>
      </c>
      <c r="F263" s="6" t="s">
        <v>13472</v>
      </c>
      <c r="G263" s="6" t="str">
        <f t="shared" si="26"/>
        <v>55-98</v>
      </c>
      <c r="H263" s="6" t="str" cm="1">
        <f t="array" ref="H263:I263">_xlfn.TEXTSPLIT(G263,"-")</f>
        <v>55</v>
      </c>
      <c r="I263" s="6" t="str">
        <v>98</v>
      </c>
      <c r="J263" s="6" t="s">
        <v>13541</v>
      </c>
      <c r="K263" s="6" t="s">
        <v>13474</v>
      </c>
      <c r="L263" s="6" t="s">
        <v>13973</v>
      </c>
      <c r="M263" s="6" t="s">
        <v>13316</v>
      </c>
      <c r="N263" s="6" t="s">
        <v>13475</v>
      </c>
      <c r="O263" s="6" t="str" cm="1">
        <f t="array" ref="O263:P263">_xlfn.TEXTSPLIT(N263,"-")</f>
        <v>1990</v>
      </c>
      <c r="P263" s="6" t="str">
        <v>1993</v>
      </c>
      <c r="Q263" s="6">
        <v>5987</v>
      </c>
      <c r="R263" s="6">
        <v>72</v>
      </c>
      <c r="S263" s="16">
        <f t="shared" si="27"/>
        <v>1.2026056455653918E-2</v>
      </c>
      <c r="T263" s="16">
        <f t="shared" si="28"/>
        <v>1.4087363970862637E-3</v>
      </c>
    </row>
    <row r="264" spans="1:20" x14ac:dyDescent="0.6">
      <c r="A264" s="6"/>
      <c r="B264" s="6"/>
      <c r="C264" s="6"/>
      <c r="D264" s="6" t="s">
        <v>13828</v>
      </c>
      <c r="E264" s="6" t="s">
        <v>13815</v>
      </c>
      <c r="F264" s="20" t="s">
        <v>13854</v>
      </c>
      <c r="G264" s="6" t="str">
        <f t="shared" si="26"/>
        <v>55-64</v>
      </c>
      <c r="H264" s="6" t="str" cm="1">
        <f t="array" ref="H264:I264">_xlfn.TEXTSPLIT(G264,"-")</f>
        <v>55</v>
      </c>
      <c r="I264" s="6" t="str">
        <v>64</v>
      </c>
      <c r="J264" s="6" t="s">
        <v>13541</v>
      </c>
      <c r="K264" s="6" t="s">
        <v>13474</v>
      </c>
      <c r="L264" s="6" t="s">
        <v>13973</v>
      </c>
      <c r="M264" s="6" t="s">
        <v>13316</v>
      </c>
      <c r="N264" s="6" t="s">
        <v>13475</v>
      </c>
      <c r="O264" s="6" t="str" cm="1">
        <f t="array" ref="O264:P264">_xlfn.TEXTSPLIT(N264,"-")</f>
        <v>1990</v>
      </c>
      <c r="P264" s="6" t="str">
        <v>1993</v>
      </c>
      <c r="Q264" s="6">
        <v>3220</v>
      </c>
      <c r="R264" s="6">
        <v>3</v>
      </c>
      <c r="S264" s="16">
        <f t="shared" si="27"/>
        <v>9.3167701863354035E-4</v>
      </c>
      <c r="T264" s="16">
        <f t="shared" si="28"/>
        <v>5.3765334272755621E-4</v>
      </c>
    </row>
    <row r="265" spans="1:20" x14ac:dyDescent="0.6">
      <c r="A265" s="6"/>
      <c r="B265" s="6"/>
      <c r="C265" s="6"/>
      <c r="D265" s="6" t="s">
        <v>13828</v>
      </c>
      <c r="E265" s="6" t="s">
        <v>13814</v>
      </c>
      <c r="F265" s="20" t="s">
        <v>13854</v>
      </c>
      <c r="G265" s="6" t="str">
        <f t="shared" si="26"/>
        <v>55-64</v>
      </c>
      <c r="H265" s="6" t="str" cm="1">
        <f t="array" ref="H265:I265">_xlfn.TEXTSPLIT(G265,"-")</f>
        <v>55</v>
      </c>
      <c r="I265" s="6" t="str">
        <v>64</v>
      </c>
      <c r="J265" s="6" t="s">
        <v>13541</v>
      </c>
      <c r="K265" s="6" t="s">
        <v>13474</v>
      </c>
      <c r="L265" s="6" t="s">
        <v>13973</v>
      </c>
      <c r="M265" s="6" t="s">
        <v>13316</v>
      </c>
      <c r="N265" s="6" t="s">
        <v>13475</v>
      </c>
      <c r="O265" s="6" t="str" cm="1">
        <f t="array" ref="O265:P265">_xlfn.TEXTSPLIT(N265,"-")</f>
        <v>1990</v>
      </c>
      <c r="P265" s="6" t="str">
        <v>1993</v>
      </c>
      <c r="Q265" s="6">
        <v>1418</v>
      </c>
      <c r="R265" s="6">
        <v>1</v>
      </c>
      <c r="S265" s="16">
        <f t="shared" si="27"/>
        <v>7.0521861777150916E-4</v>
      </c>
      <c r="T265" s="16">
        <f t="shared" si="28"/>
        <v>7.0496990726553012E-4</v>
      </c>
    </row>
    <row r="266" spans="1:20" x14ac:dyDescent="0.6">
      <c r="A266" s="6"/>
      <c r="B266" s="6"/>
      <c r="C266" s="6"/>
      <c r="D266" s="6" t="s">
        <v>13828</v>
      </c>
      <c r="E266" s="6" t="s">
        <v>13816</v>
      </c>
      <c r="F266" s="20" t="s">
        <v>13854</v>
      </c>
      <c r="G266" s="6" t="str">
        <f t="shared" si="26"/>
        <v>55-64</v>
      </c>
      <c r="H266" s="6" t="str" cm="1">
        <f t="array" ref="H266:I266">_xlfn.TEXTSPLIT(G266,"-")</f>
        <v>55</v>
      </c>
      <c r="I266" s="6" t="str">
        <v>64</v>
      </c>
      <c r="J266" s="6" t="s">
        <v>13541</v>
      </c>
      <c r="K266" s="6" t="s">
        <v>13474</v>
      </c>
      <c r="L266" s="6" t="s">
        <v>13973</v>
      </c>
      <c r="M266" s="6" t="s">
        <v>13316</v>
      </c>
      <c r="N266" s="6" t="s">
        <v>13475</v>
      </c>
      <c r="O266" s="6" t="str" cm="1">
        <f t="array" ref="O266:P266">_xlfn.TEXTSPLIT(N266,"-")</f>
        <v>1990</v>
      </c>
      <c r="P266" s="6" t="str">
        <v>1993</v>
      </c>
      <c r="Q266" s="6">
        <v>1802</v>
      </c>
      <c r="R266" s="6">
        <v>2</v>
      </c>
      <c r="S266" s="16">
        <f t="shared" si="27"/>
        <v>1.1098779134295228E-3</v>
      </c>
      <c r="T266" s="16">
        <f t="shared" si="28"/>
        <v>7.8436656065185154E-4</v>
      </c>
    </row>
    <row r="267" spans="1:20" x14ac:dyDescent="0.6">
      <c r="A267" s="6"/>
      <c r="B267" s="6"/>
      <c r="C267" s="6"/>
      <c r="D267" s="6" t="s">
        <v>13828</v>
      </c>
      <c r="E267" s="6" t="s">
        <v>13815</v>
      </c>
      <c r="F267" s="20" t="s">
        <v>13855</v>
      </c>
      <c r="G267" s="6" t="str">
        <f t="shared" si="26"/>
        <v>65-74</v>
      </c>
      <c r="H267" s="6" t="str" cm="1">
        <f t="array" ref="H267:I267">_xlfn.TEXTSPLIT(G267,"-")</f>
        <v>65</v>
      </c>
      <c r="I267" s="6" t="str">
        <v>74</v>
      </c>
      <c r="J267" s="6" t="s">
        <v>13541</v>
      </c>
      <c r="K267" s="6" t="s">
        <v>13474</v>
      </c>
      <c r="L267" s="6" t="s">
        <v>13973</v>
      </c>
      <c r="M267" s="6" t="s">
        <v>13316</v>
      </c>
      <c r="N267" s="6" t="s">
        <v>13475</v>
      </c>
      <c r="O267" s="6" t="str" cm="1">
        <f t="array" ref="O267:P267">_xlfn.TEXTSPLIT(N267,"-")</f>
        <v>1990</v>
      </c>
      <c r="P267" s="6" t="str">
        <v>1993</v>
      </c>
      <c r="Q267" s="6">
        <v>3247</v>
      </c>
      <c r="R267" s="6">
        <v>13</v>
      </c>
      <c r="S267" s="16">
        <f t="shared" si="27"/>
        <v>4.0036957191253468E-3</v>
      </c>
      <c r="T267" s="16">
        <f t="shared" si="28"/>
        <v>1.1082002683795316E-3</v>
      </c>
    </row>
    <row r="268" spans="1:20" x14ac:dyDescent="0.6">
      <c r="A268" s="6"/>
      <c r="B268" s="6"/>
      <c r="C268" s="6"/>
      <c r="D268" s="6" t="s">
        <v>13828</v>
      </c>
      <c r="E268" s="6" t="s">
        <v>13814</v>
      </c>
      <c r="F268" s="20" t="s">
        <v>13855</v>
      </c>
      <c r="G268" s="6" t="str">
        <f t="shared" si="26"/>
        <v>65-74</v>
      </c>
      <c r="H268" s="6" t="str" cm="1">
        <f t="array" ref="H268:I268">_xlfn.TEXTSPLIT(G268,"-")</f>
        <v>65</v>
      </c>
      <c r="I268" s="6" t="str">
        <v>74</v>
      </c>
      <c r="J268" s="6" t="s">
        <v>13541</v>
      </c>
      <c r="K268" s="6" t="s">
        <v>13474</v>
      </c>
      <c r="L268" s="6" t="s">
        <v>13973</v>
      </c>
      <c r="M268" s="6" t="s">
        <v>13316</v>
      </c>
      <c r="N268" s="6" t="s">
        <v>13475</v>
      </c>
      <c r="O268" s="6" t="str" cm="1">
        <f t="array" ref="O268:P268">_xlfn.TEXTSPLIT(N268,"-")</f>
        <v>1990</v>
      </c>
      <c r="P268" s="6" t="str">
        <v>1993</v>
      </c>
      <c r="Q268" s="6">
        <v>1382</v>
      </c>
      <c r="R268" s="6">
        <v>4</v>
      </c>
      <c r="S268" s="16">
        <f t="shared" si="27"/>
        <v>2.8943560057887118E-3</v>
      </c>
      <c r="T268" s="16">
        <f t="shared" si="28"/>
        <v>1.4450821610952861E-3</v>
      </c>
    </row>
    <row r="269" spans="1:20" x14ac:dyDescent="0.6">
      <c r="A269" s="6"/>
      <c r="B269" s="6"/>
      <c r="C269" s="6"/>
      <c r="D269" s="6" t="s">
        <v>13828</v>
      </c>
      <c r="E269" s="6" t="s">
        <v>13816</v>
      </c>
      <c r="F269" s="20" t="s">
        <v>13855</v>
      </c>
      <c r="G269" s="6" t="str">
        <f t="shared" si="26"/>
        <v>65-74</v>
      </c>
      <c r="H269" s="6" t="str" cm="1">
        <f t="array" ref="H269:I269">_xlfn.TEXTSPLIT(G269,"-")</f>
        <v>65</v>
      </c>
      <c r="I269" s="6" t="str">
        <v>74</v>
      </c>
      <c r="J269" s="6" t="s">
        <v>13541</v>
      </c>
      <c r="K269" s="6" t="s">
        <v>13474</v>
      </c>
      <c r="L269" s="6" t="s">
        <v>13973</v>
      </c>
      <c r="M269" s="6" t="s">
        <v>13316</v>
      </c>
      <c r="N269" s="6" t="s">
        <v>13475</v>
      </c>
      <c r="O269" s="6" t="str" cm="1">
        <f t="array" ref="O269:P269">_xlfn.TEXTSPLIT(N269,"-")</f>
        <v>1990</v>
      </c>
      <c r="P269" s="6" t="str">
        <v>1993</v>
      </c>
      <c r="Q269" s="6">
        <v>1865</v>
      </c>
      <c r="R269" s="6">
        <v>9</v>
      </c>
      <c r="S269" s="16">
        <f t="shared" si="27"/>
        <v>4.8257372654155499E-3</v>
      </c>
      <c r="T269" s="16">
        <f t="shared" si="28"/>
        <v>1.6046931045920663E-3</v>
      </c>
    </row>
    <row r="270" spans="1:20" x14ac:dyDescent="0.6">
      <c r="A270" s="6"/>
      <c r="B270" s="6"/>
      <c r="C270" s="6"/>
      <c r="D270" s="6" t="s">
        <v>13828</v>
      </c>
      <c r="E270" s="6" t="s">
        <v>13815</v>
      </c>
      <c r="F270" s="20" t="s">
        <v>13874</v>
      </c>
      <c r="G270" s="6" t="str">
        <f t="shared" si="26"/>
        <v>75-84</v>
      </c>
      <c r="H270" s="6" t="str" cm="1">
        <f t="array" ref="H270:I270">_xlfn.TEXTSPLIT(G270,"-")</f>
        <v>75</v>
      </c>
      <c r="I270" s="6" t="str">
        <v>84</v>
      </c>
      <c r="J270" s="6" t="s">
        <v>13541</v>
      </c>
      <c r="K270" s="6" t="s">
        <v>13474</v>
      </c>
      <c r="L270" s="6" t="s">
        <v>13973</v>
      </c>
      <c r="M270" s="6" t="s">
        <v>13316</v>
      </c>
      <c r="N270" s="6" t="s">
        <v>13475</v>
      </c>
      <c r="O270" s="6" t="str" cm="1">
        <f t="array" ref="O270:P270">_xlfn.TEXTSPLIT(N270,"-")</f>
        <v>1990</v>
      </c>
      <c r="P270" s="6" t="str">
        <v>1993</v>
      </c>
      <c r="Q270" s="6">
        <v>2301</v>
      </c>
      <c r="R270" s="6">
        <v>55</v>
      </c>
      <c r="S270" s="16">
        <f t="shared" si="27"/>
        <v>2.3902651021295088E-2</v>
      </c>
      <c r="T270" s="16">
        <f t="shared" si="28"/>
        <v>3.1842803196391808E-3</v>
      </c>
    </row>
    <row r="271" spans="1:20" x14ac:dyDescent="0.6">
      <c r="A271" s="6"/>
      <c r="B271" s="6"/>
      <c r="C271" s="6"/>
      <c r="D271" s="6" t="s">
        <v>13828</v>
      </c>
      <c r="E271" s="6" t="s">
        <v>13814</v>
      </c>
      <c r="F271" s="20" t="s">
        <v>13874</v>
      </c>
      <c r="G271" s="6" t="str">
        <f t="shared" si="26"/>
        <v>75-84</v>
      </c>
      <c r="H271" s="6" t="str" cm="1">
        <f t="array" ref="H271:I271">_xlfn.TEXTSPLIT(G271,"-")</f>
        <v>75</v>
      </c>
      <c r="I271" s="6" t="str">
        <v>84</v>
      </c>
      <c r="J271" s="6" t="s">
        <v>13541</v>
      </c>
      <c r="K271" s="6" t="s">
        <v>13474</v>
      </c>
      <c r="L271" s="6" t="s">
        <v>13973</v>
      </c>
      <c r="M271" s="6" t="s">
        <v>13316</v>
      </c>
      <c r="N271" s="6" t="s">
        <v>13475</v>
      </c>
      <c r="O271" s="6" t="str" cm="1">
        <f t="array" ref="O271:P271">_xlfn.TEXTSPLIT(N271,"-")</f>
        <v>1990</v>
      </c>
      <c r="P271" s="6" t="str">
        <v>1993</v>
      </c>
      <c r="Q271" s="6">
        <v>796</v>
      </c>
      <c r="R271" s="6">
        <v>19</v>
      </c>
      <c r="S271" s="16">
        <f t="shared" si="27"/>
        <v>2.3869346733668341E-2</v>
      </c>
      <c r="T271" s="16">
        <f t="shared" si="28"/>
        <v>5.4102546661858025E-3</v>
      </c>
    </row>
    <row r="272" spans="1:20" x14ac:dyDescent="0.6">
      <c r="A272" s="6"/>
      <c r="B272" s="6"/>
      <c r="C272" s="6"/>
      <c r="D272" s="6" t="s">
        <v>13828</v>
      </c>
      <c r="E272" s="6" t="s">
        <v>13816</v>
      </c>
      <c r="F272" s="20" t="s">
        <v>13874</v>
      </c>
      <c r="G272" s="6" t="str">
        <f t="shared" si="26"/>
        <v>75-84</v>
      </c>
      <c r="H272" s="6" t="str" cm="1">
        <f t="array" ref="H272:I272">_xlfn.TEXTSPLIT(G272,"-")</f>
        <v>75</v>
      </c>
      <c r="I272" s="6" t="str">
        <v>84</v>
      </c>
      <c r="J272" s="6" t="s">
        <v>13541</v>
      </c>
      <c r="K272" s="6" t="s">
        <v>13474</v>
      </c>
      <c r="L272" s="6" t="s">
        <v>13973</v>
      </c>
      <c r="M272" s="6" t="s">
        <v>13316</v>
      </c>
      <c r="N272" s="6" t="s">
        <v>13475</v>
      </c>
      <c r="O272" s="6" t="str" cm="1">
        <f t="array" ref="O272:P272">_xlfn.TEXTSPLIT(N272,"-")</f>
        <v>1990</v>
      </c>
      <c r="P272" s="6" t="str">
        <v>1993</v>
      </c>
      <c r="Q272" s="6">
        <v>1505</v>
      </c>
      <c r="R272" s="6">
        <v>36</v>
      </c>
      <c r="S272" s="16">
        <f t="shared" si="27"/>
        <v>2.3920265780730896E-2</v>
      </c>
      <c r="T272" s="16">
        <f t="shared" si="28"/>
        <v>3.9387407692875525E-3</v>
      </c>
    </row>
    <row r="273" spans="1:20" x14ac:dyDescent="0.6">
      <c r="A273" s="6"/>
      <c r="B273" s="6"/>
      <c r="C273" s="6"/>
      <c r="D273" s="6" t="s">
        <v>13828</v>
      </c>
      <c r="E273" s="6" t="s">
        <v>13815</v>
      </c>
      <c r="F273" s="20" t="s">
        <v>13964</v>
      </c>
      <c r="G273" s="6" t="str">
        <f t="shared" si="26"/>
        <v>85-98</v>
      </c>
      <c r="H273" s="6" t="str" cm="1">
        <f t="array" ref="H273:I273">_xlfn.TEXTSPLIT(G273,"-")</f>
        <v>85</v>
      </c>
      <c r="I273" s="6" t="str">
        <v>98</v>
      </c>
      <c r="J273" s="6" t="s">
        <v>13541</v>
      </c>
      <c r="K273" s="6" t="s">
        <v>13474</v>
      </c>
      <c r="L273" s="6" t="s">
        <v>13973</v>
      </c>
      <c r="M273" s="6" t="s">
        <v>13316</v>
      </c>
      <c r="N273" s="6" t="s">
        <v>13475</v>
      </c>
      <c r="O273" s="6" t="str" cm="1">
        <f t="array" ref="O273:P273">_xlfn.TEXTSPLIT(N273,"-")</f>
        <v>1990</v>
      </c>
      <c r="P273" s="6" t="str">
        <v>1993</v>
      </c>
      <c r="Q273" s="6">
        <v>1006</v>
      </c>
      <c r="R273" s="6">
        <v>74</v>
      </c>
      <c r="S273" s="16">
        <f t="shared" si="27"/>
        <v>7.3558648111332003E-2</v>
      </c>
      <c r="T273" s="16">
        <f t="shared" si="28"/>
        <v>8.2305118581218958E-3</v>
      </c>
    </row>
    <row r="274" spans="1:20" x14ac:dyDescent="0.6">
      <c r="A274" s="6"/>
      <c r="B274" s="6"/>
      <c r="C274" s="6"/>
      <c r="D274" s="6" t="s">
        <v>13828</v>
      </c>
      <c r="E274" s="6" t="s">
        <v>13814</v>
      </c>
      <c r="F274" s="20" t="s">
        <v>13964</v>
      </c>
      <c r="G274" s="6" t="str">
        <f t="shared" si="26"/>
        <v>85-98</v>
      </c>
      <c r="H274" s="6" t="str" cm="1">
        <f t="array" ref="H274:I274">_xlfn.TEXTSPLIT(G274,"-")</f>
        <v>85</v>
      </c>
      <c r="I274" s="6" t="str">
        <v>98</v>
      </c>
      <c r="J274" s="6" t="s">
        <v>13541</v>
      </c>
      <c r="K274" s="6" t="s">
        <v>13474</v>
      </c>
      <c r="L274" s="6" t="s">
        <v>13973</v>
      </c>
      <c r="M274" s="6" t="s">
        <v>13316</v>
      </c>
      <c r="N274" s="6" t="s">
        <v>13475</v>
      </c>
      <c r="O274" s="6" t="str" cm="1">
        <f t="array" ref="O274:P274">_xlfn.TEXTSPLIT(N274,"-")</f>
        <v>1990</v>
      </c>
      <c r="P274" s="6" t="str">
        <v>1993</v>
      </c>
      <c r="Q274" s="6">
        <v>191</v>
      </c>
      <c r="R274" s="6">
        <v>13</v>
      </c>
      <c r="S274" s="16">
        <f t="shared" si="27"/>
        <v>6.8062827225130892E-2</v>
      </c>
      <c r="T274" s="16">
        <f t="shared" si="28"/>
        <v>1.8223493089800157E-2</v>
      </c>
    </row>
    <row r="275" spans="1:20" x14ac:dyDescent="0.6">
      <c r="A275" s="6"/>
      <c r="B275" s="6"/>
      <c r="C275" s="6"/>
      <c r="D275" s="6" t="s">
        <v>13828</v>
      </c>
      <c r="E275" s="6" t="s">
        <v>13816</v>
      </c>
      <c r="F275" s="20" t="s">
        <v>13964</v>
      </c>
      <c r="G275" s="6" t="str">
        <f t="shared" si="26"/>
        <v>85-98</v>
      </c>
      <c r="H275" s="6" t="str" cm="1">
        <f t="array" ref="H275:I275">_xlfn.TEXTSPLIT(G275,"-")</f>
        <v>85</v>
      </c>
      <c r="I275" s="6" t="str">
        <v>98</v>
      </c>
      <c r="J275" s="6" t="s">
        <v>13541</v>
      </c>
      <c r="K275" s="6" t="s">
        <v>13474</v>
      </c>
      <c r="L275" s="6" t="s">
        <v>13973</v>
      </c>
      <c r="M275" s="6" t="s">
        <v>13316</v>
      </c>
      <c r="N275" s="6" t="s">
        <v>13475</v>
      </c>
      <c r="O275" s="6" t="str" cm="1">
        <f t="array" ref="O275:P275">_xlfn.TEXTSPLIT(N275,"-")</f>
        <v>1990</v>
      </c>
      <c r="P275" s="6" t="str">
        <v>1993</v>
      </c>
      <c r="Q275" s="6">
        <v>815</v>
      </c>
      <c r="R275" s="6">
        <v>61</v>
      </c>
      <c r="S275" s="16">
        <f t="shared" si="27"/>
        <v>7.4846625766871164E-2</v>
      </c>
      <c r="T275" s="16">
        <f t="shared" si="28"/>
        <v>9.2175218831573591E-3</v>
      </c>
    </row>
    <row r="276" spans="1:20" x14ac:dyDescent="0.6">
      <c r="A276" s="6"/>
      <c r="B276" s="6"/>
      <c r="C276" s="6"/>
      <c r="D276" s="6" t="s">
        <v>13823</v>
      </c>
      <c r="E276" s="6" t="s">
        <v>13815</v>
      </c>
      <c r="F276" s="6" t="s">
        <v>13472</v>
      </c>
      <c r="G276" s="6" t="str">
        <f t="shared" si="26"/>
        <v>55-98</v>
      </c>
      <c r="H276" s="6" t="str" cm="1">
        <f t="array" ref="H276:I276">_xlfn.TEXTSPLIT(G276,"-")</f>
        <v>55</v>
      </c>
      <c r="I276" s="6" t="str">
        <v>98</v>
      </c>
      <c r="J276" s="6" t="s">
        <v>13541</v>
      </c>
      <c r="K276" s="6" t="s">
        <v>13474</v>
      </c>
      <c r="L276" s="6" t="s">
        <v>13973</v>
      </c>
      <c r="M276" s="6" t="s">
        <v>13316</v>
      </c>
      <c r="N276" s="6" t="s">
        <v>13475</v>
      </c>
      <c r="O276" s="6" t="str" cm="1">
        <f t="array" ref="O276:P276">_xlfn.TEXTSPLIT(N276,"-")</f>
        <v>1990</v>
      </c>
      <c r="P276" s="6" t="str">
        <v>1993</v>
      </c>
      <c r="Q276" s="6">
        <v>9774</v>
      </c>
      <c r="R276" s="6">
        <v>59</v>
      </c>
      <c r="S276" s="16">
        <f t="shared" si="27"/>
        <v>6.0364231634949866E-3</v>
      </c>
      <c r="T276" s="16">
        <f t="shared" si="28"/>
        <v>7.8349982941771355E-4</v>
      </c>
    </row>
    <row r="277" spans="1:20" x14ac:dyDescent="0.6">
      <c r="A277" s="6"/>
      <c r="B277" s="6"/>
      <c r="C277" s="6"/>
      <c r="D277" s="6" t="s">
        <v>13823</v>
      </c>
      <c r="E277" s="6" t="s">
        <v>13814</v>
      </c>
      <c r="F277" s="6" t="s">
        <v>13472</v>
      </c>
      <c r="G277" s="6" t="str">
        <f t="shared" si="26"/>
        <v>55-98</v>
      </c>
      <c r="H277" s="6" t="str" cm="1">
        <f t="array" ref="H277:I277">_xlfn.TEXTSPLIT(G277,"-")</f>
        <v>55</v>
      </c>
      <c r="I277" s="6" t="str">
        <v>98</v>
      </c>
      <c r="J277" s="6" t="s">
        <v>13541</v>
      </c>
      <c r="K277" s="6" t="s">
        <v>13474</v>
      </c>
      <c r="L277" s="6" t="s">
        <v>13973</v>
      </c>
      <c r="M277" s="6" t="s">
        <v>13316</v>
      </c>
      <c r="N277" s="6" t="s">
        <v>13475</v>
      </c>
      <c r="O277" s="6" t="str" cm="1">
        <f t="array" ref="O277:P277">_xlfn.TEXTSPLIT(N277,"-")</f>
        <v>1990</v>
      </c>
      <c r="P277" s="6" t="str">
        <v>1993</v>
      </c>
      <c r="Q277" s="6">
        <v>3787</v>
      </c>
      <c r="R277" s="6">
        <v>23</v>
      </c>
      <c r="S277" s="16">
        <f t="shared" si="27"/>
        <v>6.0734090308951676E-3</v>
      </c>
      <c r="T277" s="16">
        <f t="shared" si="28"/>
        <v>1.2625418062072536E-3</v>
      </c>
    </row>
    <row r="278" spans="1:20" x14ac:dyDescent="0.6">
      <c r="A278" s="6"/>
      <c r="B278" s="6"/>
      <c r="C278" s="6"/>
      <c r="D278" s="6" t="s">
        <v>13823</v>
      </c>
      <c r="E278" s="6" t="s">
        <v>13816</v>
      </c>
      <c r="F278" s="6" t="s">
        <v>13472</v>
      </c>
      <c r="G278" s="6" t="str">
        <f t="shared" si="26"/>
        <v>55-98</v>
      </c>
      <c r="H278" s="6" t="str" cm="1">
        <f t="array" ref="H278:I278">_xlfn.TEXTSPLIT(G278,"-")</f>
        <v>55</v>
      </c>
      <c r="I278" s="6" t="str">
        <v>98</v>
      </c>
      <c r="J278" s="6" t="s">
        <v>13541</v>
      </c>
      <c r="K278" s="6" t="s">
        <v>13474</v>
      </c>
      <c r="L278" s="6" t="s">
        <v>13973</v>
      </c>
      <c r="M278" s="6" t="s">
        <v>13316</v>
      </c>
      <c r="N278" s="6" t="s">
        <v>13475</v>
      </c>
      <c r="O278" s="6" t="str" cm="1">
        <f t="array" ref="O278:P278">_xlfn.TEXTSPLIT(N278,"-")</f>
        <v>1990</v>
      </c>
      <c r="P278" s="6" t="str">
        <v>1993</v>
      </c>
      <c r="Q278" s="6">
        <v>5987</v>
      </c>
      <c r="R278" s="6">
        <v>36</v>
      </c>
      <c r="S278" s="16">
        <f t="shared" si="27"/>
        <v>6.0130282278269588E-3</v>
      </c>
      <c r="T278" s="16">
        <f t="shared" si="28"/>
        <v>9.9915378588586704E-4</v>
      </c>
    </row>
    <row r="279" spans="1:20" x14ac:dyDescent="0.6">
      <c r="A279" s="6"/>
      <c r="B279" s="6"/>
      <c r="C279" s="6"/>
      <c r="D279" s="6" t="s">
        <v>13823</v>
      </c>
      <c r="E279" s="6" t="s">
        <v>13815</v>
      </c>
      <c r="F279" s="20" t="s">
        <v>13854</v>
      </c>
      <c r="G279" s="6" t="str">
        <f t="shared" si="26"/>
        <v>55-64</v>
      </c>
      <c r="H279" s="6" t="str" cm="1">
        <f t="array" ref="H279:I279">_xlfn.TEXTSPLIT(G279,"-")</f>
        <v>55</v>
      </c>
      <c r="I279" s="6" t="str">
        <v>64</v>
      </c>
      <c r="J279" s="6" t="s">
        <v>13541</v>
      </c>
      <c r="K279" s="6" t="s">
        <v>13474</v>
      </c>
      <c r="L279" s="6" t="s">
        <v>13973</v>
      </c>
      <c r="M279" s="6" t="s">
        <v>13316</v>
      </c>
      <c r="N279" s="6" t="s">
        <v>13475</v>
      </c>
      <c r="O279" s="6" t="str" cm="1">
        <f t="array" ref="O279:P279">_xlfn.TEXTSPLIT(N279,"-")</f>
        <v>1990</v>
      </c>
      <c r="P279" s="6" t="str">
        <v>1993</v>
      </c>
      <c r="Q279" s="6">
        <v>3220</v>
      </c>
      <c r="R279" s="6">
        <v>3</v>
      </c>
      <c r="S279" s="16">
        <f t="shared" si="27"/>
        <v>9.3167701863354035E-4</v>
      </c>
      <c r="T279" s="16">
        <f t="shared" si="28"/>
        <v>5.3765334272755621E-4</v>
      </c>
    </row>
    <row r="280" spans="1:20" x14ac:dyDescent="0.6">
      <c r="A280" s="6"/>
      <c r="B280" s="6"/>
      <c r="C280" s="6"/>
      <c r="D280" s="6" t="s">
        <v>13823</v>
      </c>
      <c r="E280" s="6" t="s">
        <v>13814</v>
      </c>
      <c r="F280" s="20" t="s">
        <v>13854</v>
      </c>
      <c r="G280" s="6" t="str">
        <f t="shared" si="26"/>
        <v>55-64</v>
      </c>
      <c r="H280" s="6" t="str" cm="1">
        <f t="array" ref="H280:I280">_xlfn.TEXTSPLIT(G280,"-")</f>
        <v>55</v>
      </c>
      <c r="I280" s="6" t="str">
        <v>64</v>
      </c>
      <c r="J280" s="6" t="s">
        <v>13541</v>
      </c>
      <c r="K280" s="6" t="s">
        <v>13474</v>
      </c>
      <c r="L280" s="6" t="s">
        <v>13973</v>
      </c>
      <c r="M280" s="6" t="s">
        <v>13316</v>
      </c>
      <c r="N280" s="6" t="s">
        <v>13475</v>
      </c>
      <c r="O280" s="6" t="str" cm="1">
        <f t="array" ref="O280:P280">_xlfn.TEXTSPLIT(N280,"-")</f>
        <v>1990</v>
      </c>
      <c r="P280" s="6" t="str">
        <v>1993</v>
      </c>
      <c r="Q280" s="6">
        <v>1418</v>
      </c>
      <c r="R280" s="6">
        <v>3</v>
      </c>
      <c r="S280" s="16">
        <f t="shared" ref="S280:S290" si="29">R280/Q280</f>
        <v>2.1156558533145277E-3</v>
      </c>
      <c r="T280" s="16">
        <f t="shared" ref="T280:T290" si="30">SQRT(S280*(1-S280)/Q280)</f>
        <v>1.220181682472075E-3</v>
      </c>
    </row>
    <row r="281" spans="1:20" x14ac:dyDescent="0.6">
      <c r="A281" s="6"/>
      <c r="B281" s="6"/>
      <c r="C281" s="6"/>
      <c r="D281" s="6" t="s">
        <v>13823</v>
      </c>
      <c r="E281" s="6" t="s">
        <v>13816</v>
      </c>
      <c r="F281" s="20" t="s">
        <v>13854</v>
      </c>
      <c r="G281" s="6" t="str">
        <f t="shared" si="26"/>
        <v>55-64</v>
      </c>
      <c r="H281" s="6" t="str" cm="1">
        <f t="array" ref="H281:I281">_xlfn.TEXTSPLIT(G281,"-")</f>
        <v>55</v>
      </c>
      <c r="I281" s="6" t="str">
        <v>64</v>
      </c>
      <c r="J281" s="6" t="s">
        <v>13541</v>
      </c>
      <c r="K281" s="6" t="s">
        <v>13474</v>
      </c>
      <c r="L281" s="6" t="s">
        <v>13973</v>
      </c>
      <c r="M281" s="6" t="s">
        <v>13316</v>
      </c>
      <c r="N281" s="6" t="s">
        <v>13475</v>
      </c>
      <c r="O281" s="6" t="str" cm="1">
        <f t="array" ref="O281:P281">_xlfn.TEXTSPLIT(N281,"-")</f>
        <v>1990</v>
      </c>
      <c r="P281" s="6" t="str">
        <v>1993</v>
      </c>
      <c r="Q281" s="6">
        <v>1802</v>
      </c>
      <c r="R281" s="6">
        <v>0</v>
      </c>
      <c r="S281" s="16">
        <f t="shared" si="29"/>
        <v>0</v>
      </c>
      <c r="T281" s="16">
        <f t="shared" si="30"/>
        <v>0</v>
      </c>
    </row>
    <row r="282" spans="1:20" x14ac:dyDescent="0.6">
      <c r="A282" s="6"/>
      <c r="B282" s="6"/>
      <c r="C282" s="6"/>
      <c r="D282" s="6" t="s">
        <v>13823</v>
      </c>
      <c r="E282" s="6" t="s">
        <v>13815</v>
      </c>
      <c r="F282" s="20" t="s">
        <v>13855</v>
      </c>
      <c r="G282" s="6" t="str">
        <f t="shared" si="26"/>
        <v>65-74</v>
      </c>
      <c r="H282" s="6" t="str" cm="1">
        <f t="array" ref="H282:I282">_xlfn.TEXTSPLIT(G282,"-")</f>
        <v>65</v>
      </c>
      <c r="I282" s="6" t="str">
        <v>74</v>
      </c>
      <c r="J282" s="6" t="s">
        <v>13541</v>
      </c>
      <c r="K282" s="6" t="s">
        <v>13474</v>
      </c>
      <c r="L282" s="6" t="s">
        <v>13973</v>
      </c>
      <c r="M282" s="6" t="s">
        <v>13316</v>
      </c>
      <c r="N282" s="6" t="s">
        <v>13475</v>
      </c>
      <c r="O282" s="6" t="str" cm="1">
        <f t="array" ref="O282:P282">_xlfn.TEXTSPLIT(N282,"-")</f>
        <v>1990</v>
      </c>
      <c r="P282" s="6" t="str">
        <v>1993</v>
      </c>
      <c r="Q282" s="6">
        <v>3247</v>
      </c>
      <c r="R282" s="6">
        <v>13</v>
      </c>
      <c r="S282" s="16">
        <f t="shared" si="29"/>
        <v>4.0036957191253468E-3</v>
      </c>
      <c r="T282" s="16">
        <f t="shared" si="30"/>
        <v>1.1082002683795316E-3</v>
      </c>
    </row>
    <row r="283" spans="1:20" x14ac:dyDescent="0.6">
      <c r="A283" s="6"/>
      <c r="B283" s="6"/>
      <c r="C283" s="6"/>
      <c r="D283" s="6" t="s">
        <v>13823</v>
      </c>
      <c r="E283" s="6" t="s">
        <v>13814</v>
      </c>
      <c r="F283" s="20" t="s">
        <v>13855</v>
      </c>
      <c r="G283" s="6" t="str">
        <f t="shared" si="26"/>
        <v>65-74</v>
      </c>
      <c r="H283" s="6" t="str" cm="1">
        <f t="array" ref="H283:I283">_xlfn.TEXTSPLIT(G283,"-")</f>
        <v>65</v>
      </c>
      <c r="I283" s="6" t="str">
        <v>74</v>
      </c>
      <c r="J283" s="6" t="s">
        <v>13541</v>
      </c>
      <c r="K283" s="6" t="s">
        <v>13474</v>
      </c>
      <c r="L283" s="6" t="s">
        <v>13973</v>
      </c>
      <c r="M283" s="6" t="s">
        <v>13316</v>
      </c>
      <c r="N283" s="6" t="s">
        <v>13475</v>
      </c>
      <c r="O283" s="6" t="str" cm="1">
        <f t="array" ref="O283:P283">_xlfn.TEXTSPLIT(N283,"-")</f>
        <v>1990</v>
      </c>
      <c r="P283" s="6" t="str">
        <v>1993</v>
      </c>
      <c r="Q283" s="6">
        <v>1382</v>
      </c>
      <c r="R283" s="6">
        <v>8</v>
      </c>
      <c r="S283" s="16">
        <f t="shared" si="29"/>
        <v>5.7887120115774236E-3</v>
      </c>
      <c r="T283" s="16">
        <f t="shared" si="30"/>
        <v>2.0406865180964706E-3</v>
      </c>
    </row>
    <row r="284" spans="1:20" x14ac:dyDescent="0.6">
      <c r="A284" s="6"/>
      <c r="B284" s="6"/>
      <c r="C284" s="6"/>
      <c r="D284" s="6" t="s">
        <v>13823</v>
      </c>
      <c r="E284" s="6" t="s">
        <v>13816</v>
      </c>
      <c r="F284" s="20" t="s">
        <v>13855</v>
      </c>
      <c r="G284" s="6" t="str">
        <f t="shared" si="26"/>
        <v>65-74</v>
      </c>
      <c r="H284" s="6" t="str" cm="1">
        <f t="array" ref="H284:I284">_xlfn.TEXTSPLIT(G284,"-")</f>
        <v>65</v>
      </c>
      <c r="I284" s="6" t="str">
        <v>74</v>
      </c>
      <c r="J284" s="6" t="s">
        <v>13541</v>
      </c>
      <c r="K284" s="6" t="s">
        <v>13474</v>
      </c>
      <c r="L284" s="6" t="s">
        <v>13973</v>
      </c>
      <c r="M284" s="6" t="s">
        <v>13316</v>
      </c>
      <c r="N284" s="6" t="s">
        <v>13475</v>
      </c>
      <c r="O284" s="6" t="str" cm="1">
        <f t="array" ref="O284:P284">_xlfn.TEXTSPLIT(N284,"-")</f>
        <v>1990</v>
      </c>
      <c r="P284" s="6" t="str">
        <v>1993</v>
      </c>
      <c r="Q284" s="6">
        <v>1865</v>
      </c>
      <c r="R284" s="6">
        <v>4</v>
      </c>
      <c r="S284" s="16">
        <f t="shared" si="29"/>
        <v>2.1447721179624667E-3</v>
      </c>
      <c r="T284" s="16">
        <f t="shared" si="30"/>
        <v>1.0712354298312416E-3</v>
      </c>
    </row>
    <row r="285" spans="1:20" x14ac:dyDescent="0.6">
      <c r="A285" s="6"/>
      <c r="B285" s="6"/>
      <c r="C285" s="6"/>
      <c r="D285" s="6" t="s">
        <v>13823</v>
      </c>
      <c r="E285" s="6" t="s">
        <v>13815</v>
      </c>
      <c r="F285" s="20" t="s">
        <v>13874</v>
      </c>
      <c r="G285" s="6" t="str">
        <f t="shared" si="26"/>
        <v>75-84</v>
      </c>
      <c r="H285" s="6" t="str" cm="1">
        <f t="array" ref="H285:I285">_xlfn.TEXTSPLIT(G285,"-")</f>
        <v>75</v>
      </c>
      <c r="I285" s="6" t="str">
        <v>84</v>
      </c>
      <c r="J285" s="6" t="s">
        <v>13541</v>
      </c>
      <c r="K285" s="6" t="s">
        <v>13474</v>
      </c>
      <c r="L285" s="6" t="s">
        <v>13973</v>
      </c>
      <c r="M285" s="6" t="s">
        <v>13316</v>
      </c>
      <c r="N285" s="6" t="s">
        <v>13475</v>
      </c>
      <c r="O285" s="6" t="str" cm="1">
        <f t="array" ref="O285:P285">_xlfn.TEXTSPLIT(N285,"-")</f>
        <v>1990</v>
      </c>
      <c r="P285" s="6" t="str">
        <v>1993</v>
      </c>
      <c r="Q285" s="6">
        <v>2301</v>
      </c>
      <c r="R285" s="6">
        <v>30</v>
      </c>
      <c r="S285" s="16">
        <f t="shared" si="29"/>
        <v>1.303780964797914E-2</v>
      </c>
      <c r="T285" s="16">
        <f t="shared" si="30"/>
        <v>2.36479918187677E-3</v>
      </c>
    </row>
    <row r="286" spans="1:20" x14ac:dyDescent="0.6">
      <c r="A286" s="6"/>
      <c r="B286" s="6"/>
      <c r="C286" s="6"/>
      <c r="D286" s="6" t="s">
        <v>13823</v>
      </c>
      <c r="E286" s="6" t="s">
        <v>13814</v>
      </c>
      <c r="F286" s="20" t="s">
        <v>13874</v>
      </c>
      <c r="G286" s="6" t="str">
        <f t="shared" si="26"/>
        <v>75-84</v>
      </c>
      <c r="H286" s="6" t="str" cm="1">
        <f t="array" ref="H286:I286">_xlfn.TEXTSPLIT(G286,"-")</f>
        <v>75</v>
      </c>
      <c r="I286" s="6" t="str">
        <v>84</v>
      </c>
      <c r="J286" s="6" t="s">
        <v>13541</v>
      </c>
      <c r="K286" s="6" t="s">
        <v>13474</v>
      </c>
      <c r="L286" s="6" t="s">
        <v>13973</v>
      </c>
      <c r="M286" s="6" t="s">
        <v>13316</v>
      </c>
      <c r="N286" s="6" t="s">
        <v>13475</v>
      </c>
      <c r="O286" s="6" t="str" cm="1">
        <f t="array" ref="O286:P286">_xlfn.TEXTSPLIT(N286,"-")</f>
        <v>1990</v>
      </c>
      <c r="P286" s="6" t="str">
        <v>1993</v>
      </c>
      <c r="Q286" s="6">
        <v>796</v>
      </c>
      <c r="R286" s="6">
        <v>9</v>
      </c>
      <c r="S286" s="16">
        <f t="shared" si="29"/>
        <v>1.1306532663316583E-2</v>
      </c>
      <c r="T286" s="16">
        <f t="shared" si="30"/>
        <v>3.7474773730296583E-3</v>
      </c>
    </row>
    <row r="287" spans="1:20" x14ac:dyDescent="0.6">
      <c r="A287" s="6"/>
      <c r="B287" s="6"/>
      <c r="C287" s="6"/>
      <c r="D287" s="6" t="s">
        <v>13823</v>
      </c>
      <c r="E287" s="6" t="s">
        <v>13816</v>
      </c>
      <c r="F287" s="20" t="s">
        <v>13874</v>
      </c>
      <c r="G287" s="6" t="str">
        <f t="shared" si="26"/>
        <v>75-84</v>
      </c>
      <c r="H287" s="6" t="str" cm="1">
        <f t="array" ref="H287:I287">_xlfn.TEXTSPLIT(G287,"-")</f>
        <v>75</v>
      </c>
      <c r="I287" s="6" t="str">
        <v>84</v>
      </c>
      <c r="J287" s="6" t="s">
        <v>13541</v>
      </c>
      <c r="K287" s="6" t="s">
        <v>13474</v>
      </c>
      <c r="L287" s="6" t="s">
        <v>13973</v>
      </c>
      <c r="M287" s="6" t="s">
        <v>13316</v>
      </c>
      <c r="N287" s="6" t="s">
        <v>13475</v>
      </c>
      <c r="O287" s="6" t="str" cm="1">
        <f t="array" ref="O287:P287">_xlfn.TEXTSPLIT(N287,"-")</f>
        <v>1990</v>
      </c>
      <c r="P287" s="6" t="str">
        <v>1993</v>
      </c>
      <c r="Q287" s="6">
        <v>1505</v>
      </c>
      <c r="R287" s="6">
        <v>21</v>
      </c>
      <c r="S287" s="16">
        <f t="shared" si="29"/>
        <v>1.3953488372093023E-2</v>
      </c>
      <c r="T287" s="16">
        <f t="shared" si="30"/>
        <v>3.0235826733012667E-3</v>
      </c>
    </row>
    <row r="288" spans="1:20" x14ac:dyDescent="0.6">
      <c r="A288" s="6"/>
      <c r="B288" s="6"/>
      <c r="C288" s="6"/>
      <c r="D288" s="6" t="s">
        <v>13823</v>
      </c>
      <c r="E288" s="6" t="s">
        <v>13815</v>
      </c>
      <c r="F288" s="20" t="s">
        <v>13964</v>
      </c>
      <c r="G288" s="6" t="str">
        <f t="shared" si="26"/>
        <v>85-98</v>
      </c>
      <c r="H288" s="6" t="str" cm="1">
        <f t="array" ref="H288:I288">_xlfn.TEXTSPLIT(G288,"-")</f>
        <v>85</v>
      </c>
      <c r="I288" s="6" t="str">
        <v>98</v>
      </c>
      <c r="J288" s="6" t="s">
        <v>13541</v>
      </c>
      <c r="K288" s="6" t="s">
        <v>13474</v>
      </c>
      <c r="L288" s="6" t="s">
        <v>13973</v>
      </c>
      <c r="M288" s="6" t="s">
        <v>13316</v>
      </c>
      <c r="N288" s="6" t="s">
        <v>13475</v>
      </c>
      <c r="O288" s="6" t="str" cm="1">
        <f t="array" ref="O288:P288">_xlfn.TEXTSPLIT(N288,"-")</f>
        <v>1990</v>
      </c>
      <c r="P288" s="6" t="str">
        <v>1993</v>
      </c>
      <c r="Q288" s="6">
        <v>1006</v>
      </c>
      <c r="R288" s="6">
        <v>37</v>
      </c>
      <c r="S288" s="16">
        <f t="shared" si="29"/>
        <v>3.6779324055666002E-2</v>
      </c>
      <c r="T288" s="16">
        <f t="shared" si="30"/>
        <v>5.9342491940172293E-3</v>
      </c>
    </row>
    <row r="289" spans="1:20" x14ac:dyDescent="0.6">
      <c r="A289" s="6"/>
      <c r="B289" s="6"/>
      <c r="C289" s="6"/>
      <c r="D289" s="6" t="s">
        <v>13823</v>
      </c>
      <c r="E289" s="6" t="s">
        <v>13814</v>
      </c>
      <c r="F289" s="20" t="s">
        <v>13964</v>
      </c>
      <c r="G289" s="6" t="str">
        <f t="shared" si="26"/>
        <v>85-98</v>
      </c>
      <c r="H289" s="6" t="str" cm="1">
        <f t="array" ref="H289:I289">_xlfn.TEXTSPLIT(G289,"-")</f>
        <v>85</v>
      </c>
      <c r="I289" s="6" t="str">
        <v>98</v>
      </c>
      <c r="J289" s="6" t="s">
        <v>13541</v>
      </c>
      <c r="K289" s="6" t="s">
        <v>13474</v>
      </c>
      <c r="L289" s="6" t="s">
        <v>13973</v>
      </c>
      <c r="M289" s="6" t="s">
        <v>13316</v>
      </c>
      <c r="N289" s="6" t="s">
        <v>13475</v>
      </c>
      <c r="O289" s="6" t="str" cm="1">
        <f t="array" ref="O289:P289">_xlfn.TEXTSPLIT(N289,"-")</f>
        <v>1990</v>
      </c>
      <c r="P289" s="6" t="str">
        <v>1993</v>
      </c>
      <c r="Q289" s="6">
        <v>191</v>
      </c>
      <c r="R289" s="6">
        <v>5</v>
      </c>
      <c r="S289" s="16">
        <f t="shared" si="29"/>
        <v>2.6178010471204188E-2</v>
      </c>
      <c r="T289" s="16">
        <f t="shared" si="30"/>
        <v>1.1552910886104452E-2</v>
      </c>
    </row>
    <row r="290" spans="1:20" x14ac:dyDescent="0.6">
      <c r="A290" s="6"/>
      <c r="B290" s="6"/>
      <c r="C290" s="6"/>
      <c r="D290" s="6" t="s">
        <v>13823</v>
      </c>
      <c r="E290" s="6" t="s">
        <v>13816</v>
      </c>
      <c r="F290" s="20" t="s">
        <v>13964</v>
      </c>
      <c r="G290" s="6" t="str">
        <f t="shared" si="26"/>
        <v>85-98</v>
      </c>
      <c r="H290" s="6" t="str" cm="1">
        <f t="array" ref="H290:I290">_xlfn.TEXTSPLIT(G290,"-")</f>
        <v>85</v>
      </c>
      <c r="I290" s="6" t="str">
        <v>98</v>
      </c>
      <c r="J290" s="6" t="s">
        <v>13541</v>
      </c>
      <c r="K290" s="6" t="s">
        <v>13474</v>
      </c>
      <c r="L290" s="6" t="s">
        <v>13973</v>
      </c>
      <c r="M290" s="6" t="s">
        <v>13316</v>
      </c>
      <c r="N290" s="6" t="s">
        <v>13475</v>
      </c>
      <c r="O290" s="6" t="str" cm="1">
        <f t="array" ref="O290:P290">_xlfn.TEXTSPLIT(N290,"-")</f>
        <v>1990</v>
      </c>
      <c r="P290" s="6" t="str">
        <v>1993</v>
      </c>
      <c r="Q290" s="6">
        <v>815</v>
      </c>
      <c r="R290" s="6">
        <v>33</v>
      </c>
      <c r="S290" s="16">
        <f t="shared" si="29"/>
        <v>4.0490797546012272E-2</v>
      </c>
      <c r="T290" s="16">
        <f t="shared" si="30"/>
        <v>6.9043680368193663E-3</v>
      </c>
    </row>
    <row r="291" spans="1:20" x14ac:dyDescent="0.6">
      <c r="D291" s="6" t="s">
        <v>13300</v>
      </c>
      <c r="E291" s="6" t="s">
        <v>13815</v>
      </c>
      <c r="F291" s="6" t="s">
        <v>13472</v>
      </c>
      <c r="G291" s="6" t="str">
        <f t="shared" si="20"/>
        <v>55-98</v>
      </c>
      <c r="H291" s="6" t="str" cm="1">
        <f t="array" ref="H291:I291">_xlfn.TEXTSPLIT(G291,"-")</f>
        <v>55</v>
      </c>
      <c r="I291" s="6" t="str">
        <v>98</v>
      </c>
      <c r="J291" s="6" t="s">
        <v>13541</v>
      </c>
      <c r="K291" s="6" t="s">
        <v>13474</v>
      </c>
      <c r="L291" s="6" t="s">
        <v>13464</v>
      </c>
      <c r="M291" s="6" t="s">
        <v>13316</v>
      </c>
      <c r="N291" s="6" t="s">
        <v>13475</v>
      </c>
      <c r="O291" s="6" t="str" cm="1">
        <f t="array" ref="O291:P291">_xlfn.TEXTSPLIT(N291,"-")</f>
        <v>1990</v>
      </c>
      <c r="P291" s="6" t="str">
        <v>1993</v>
      </c>
      <c r="Q291" s="6">
        <v>9774</v>
      </c>
      <c r="R291" s="6">
        <f>4771+20</f>
        <v>4791</v>
      </c>
      <c r="S291" s="16">
        <f t="shared" si="21"/>
        <v>0.49017802332719462</v>
      </c>
      <c r="T291" s="16">
        <f t="shared" si="22"/>
        <v>5.0565001792992562E-3</v>
      </c>
    </row>
    <row r="292" spans="1:20" x14ac:dyDescent="0.6">
      <c r="B292" s="6"/>
      <c r="C292" s="6"/>
      <c r="D292" s="6" t="s">
        <v>13300</v>
      </c>
      <c r="E292" s="6" t="s">
        <v>13815</v>
      </c>
      <c r="F292" s="20" t="s">
        <v>13854</v>
      </c>
      <c r="G292" s="6" t="str">
        <f t="shared" si="20"/>
        <v>55-64</v>
      </c>
      <c r="H292" s="6" t="str" cm="1">
        <f t="array" ref="H292:I292">_xlfn.TEXTSPLIT(G292,"-")</f>
        <v>55</v>
      </c>
      <c r="I292" s="6" t="str">
        <v>64</v>
      </c>
      <c r="J292" s="6" t="s">
        <v>13541</v>
      </c>
      <c r="K292" s="6" t="s">
        <v>13474</v>
      </c>
      <c r="L292" s="6" t="s">
        <v>13464</v>
      </c>
      <c r="M292" s="6" t="s">
        <v>13316</v>
      </c>
      <c r="N292" s="6" t="s">
        <v>13475</v>
      </c>
      <c r="O292" s="6" t="str" cm="1">
        <f t="array" ref="O292:P292">_xlfn.TEXTSPLIT(N292,"-")</f>
        <v>1990</v>
      </c>
      <c r="P292" s="6" t="str">
        <v>1993</v>
      </c>
      <c r="Q292" s="6">
        <v>3220</v>
      </c>
      <c r="R292" s="6">
        <f>1282+26</f>
        <v>1308</v>
      </c>
      <c r="S292" s="16">
        <f t="shared" si="21"/>
        <v>0.40621118012422358</v>
      </c>
      <c r="T292" s="16">
        <f t="shared" si="22"/>
        <v>8.6549389423107477E-3</v>
      </c>
    </row>
    <row r="293" spans="1:20" x14ac:dyDescent="0.6">
      <c r="B293" s="6"/>
      <c r="C293" s="6"/>
      <c r="D293" s="6" t="s">
        <v>13300</v>
      </c>
      <c r="E293" s="6" t="s">
        <v>13815</v>
      </c>
      <c r="F293" s="20" t="s">
        <v>13855</v>
      </c>
      <c r="G293" s="6" t="str">
        <f t="shared" si="20"/>
        <v>65-74</v>
      </c>
      <c r="H293" s="6" t="str" cm="1">
        <f t="array" ref="H293:I293">_xlfn.TEXTSPLIT(G293,"-")</f>
        <v>65</v>
      </c>
      <c r="I293" s="6" t="str">
        <v>74</v>
      </c>
      <c r="J293" s="6" t="s">
        <v>13541</v>
      </c>
      <c r="K293" s="6" t="s">
        <v>13474</v>
      </c>
      <c r="L293" s="6" t="s">
        <v>13464</v>
      </c>
      <c r="M293" s="6" t="s">
        <v>13316</v>
      </c>
      <c r="N293" s="6" t="s">
        <v>13475</v>
      </c>
      <c r="O293" s="6" t="str" cm="1">
        <f t="array" ref="O293:P293">_xlfn.TEXTSPLIT(N293,"-")</f>
        <v>1990</v>
      </c>
      <c r="P293" s="6" t="str">
        <v>1993</v>
      </c>
      <c r="Q293" s="6">
        <v>3247</v>
      </c>
      <c r="R293" s="6">
        <f>1669+26</f>
        <v>1695</v>
      </c>
      <c r="S293" s="16">
        <f t="shared" si="21"/>
        <v>0.52202032645518937</v>
      </c>
      <c r="T293" s="16">
        <f t="shared" si="22"/>
        <v>8.7661172820637703E-3</v>
      </c>
    </row>
    <row r="294" spans="1:20" x14ac:dyDescent="0.6">
      <c r="B294" s="6"/>
      <c r="C294" s="6"/>
      <c r="D294" s="6" t="s">
        <v>13300</v>
      </c>
      <c r="E294" s="6" t="s">
        <v>13815</v>
      </c>
      <c r="F294" s="20" t="s">
        <v>13874</v>
      </c>
      <c r="G294" s="6" t="str">
        <f t="shared" si="20"/>
        <v>75-84</v>
      </c>
      <c r="H294" s="6" t="str" cm="1">
        <f t="array" ref="H294:I294">_xlfn.TEXTSPLIT(G294,"-")</f>
        <v>75</v>
      </c>
      <c r="I294" s="6" t="str">
        <v>84</v>
      </c>
      <c r="J294" s="6" t="s">
        <v>13541</v>
      </c>
      <c r="K294" s="6" t="s">
        <v>13474</v>
      </c>
      <c r="L294" s="6" t="s">
        <v>13464</v>
      </c>
      <c r="M294" s="6" t="s">
        <v>13316</v>
      </c>
      <c r="N294" s="6" t="s">
        <v>13475</v>
      </c>
      <c r="O294" s="6" t="str" cm="1">
        <f t="array" ref="O294:P294">_xlfn.TEXTSPLIT(N294,"-")</f>
        <v>1990</v>
      </c>
      <c r="P294" s="6" t="str">
        <v>1993</v>
      </c>
      <c r="Q294" s="6">
        <v>2301</v>
      </c>
      <c r="R294" s="6">
        <f>1289+85</f>
        <v>1374</v>
      </c>
      <c r="S294" s="16">
        <f t="shared" si="21"/>
        <v>0.59713168187744459</v>
      </c>
      <c r="T294" s="16">
        <f t="shared" si="22"/>
        <v>1.0224882016187892E-2</v>
      </c>
    </row>
    <row r="295" spans="1:20" x14ac:dyDescent="0.6">
      <c r="B295" s="6"/>
      <c r="C295" s="6"/>
      <c r="D295" s="6" t="s">
        <v>13300</v>
      </c>
      <c r="E295" s="6" t="s">
        <v>13815</v>
      </c>
      <c r="F295" s="20" t="s">
        <v>13964</v>
      </c>
      <c r="G295" s="6" t="str">
        <f t="shared" si="20"/>
        <v>85-98</v>
      </c>
      <c r="H295" s="6" t="str" cm="1">
        <f t="array" ref="H295:I295">_xlfn.TEXTSPLIT(G295,"-")</f>
        <v>85</v>
      </c>
      <c r="I295" s="6" t="str">
        <v>98</v>
      </c>
      <c r="J295" s="6" t="s">
        <v>13541</v>
      </c>
      <c r="K295" s="6" t="s">
        <v>13474</v>
      </c>
      <c r="L295" s="6" t="s">
        <v>13464</v>
      </c>
      <c r="M295" s="6" t="s">
        <v>13316</v>
      </c>
      <c r="N295" s="6" t="s">
        <v>13475</v>
      </c>
      <c r="O295" s="6" t="str" cm="1">
        <f t="array" ref="O295:P295">_xlfn.TEXTSPLIT(N295,"-")</f>
        <v>1990</v>
      </c>
      <c r="P295" s="6" t="str">
        <v>1993</v>
      </c>
      <c r="Q295" s="6">
        <v>1006</v>
      </c>
      <c r="R295" s="6">
        <f>529+111</f>
        <v>640</v>
      </c>
      <c r="S295" s="16">
        <f t="shared" si="21"/>
        <v>0.63618290258449306</v>
      </c>
      <c r="T295" s="16">
        <f t="shared" si="22"/>
        <v>1.5168182962941829E-2</v>
      </c>
    </row>
    <row r="296" spans="1:20" x14ac:dyDescent="0.6">
      <c r="D296" s="6" t="s">
        <v>13822</v>
      </c>
      <c r="E296" s="6" t="s">
        <v>13815</v>
      </c>
      <c r="F296" s="6" t="s">
        <v>13472</v>
      </c>
      <c r="G296" s="6" t="str">
        <f t="shared" si="20"/>
        <v>55-98</v>
      </c>
      <c r="H296" s="6" t="str" cm="1">
        <f t="array" ref="H296:I296">_xlfn.TEXTSPLIT(G296,"-")</f>
        <v>55</v>
      </c>
      <c r="I296" s="6" t="str">
        <v>98</v>
      </c>
      <c r="J296" s="6" t="s">
        <v>13541</v>
      </c>
      <c r="K296" s="6" t="s">
        <v>13474</v>
      </c>
      <c r="L296" s="6" t="s">
        <v>13464</v>
      </c>
      <c r="M296" s="6" t="s">
        <v>13316</v>
      </c>
      <c r="N296" s="6" t="s">
        <v>13475</v>
      </c>
      <c r="O296" s="6" t="str" cm="1">
        <f t="array" ref="O296:P296">_xlfn.TEXTSPLIT(N296,"-")</f>
        <v>1990</v>
      </c>
      <c r="P296" s="6" t="str">
        <v>1993</v>
      </c>
      <c r="Q296" s="6">
        <v>9774</v>
      </c>
      <c r="R296" s="6">
        <v>4711</v>
      </c>
      <c r="S296" s="16">
        <f t="shared" si="21"/>
        <v>0.48199304276652344</v>
      </c>
      <c r="T296" s="16">
        <f t="shared" si="22"/>
        <v>5.0541952327452797E-3</v>
      </c>
    </row>
    <row r="297" spans="1:20" x14ac:dyDescent="0.6">
      <c r="B297" s="6"/>
      <c r="C297" s="6"/>
      <c r="D297" s="6" t="s">
        <v>13822</v>
      </c>
      <c r="E297" s="6" t="s">
        <v>13815</v>
      </c>
      <c r="F297" s="20" t="s">
        <v>13854</v>
      </c>
      <c r="G297" s="6" t="str">
        <f t="shared" si="20"/>
        <v>55-64</v>
      </c>
      <c r="H297" s="6" t="str" cm="1">
        <f t="array" ref="H297:I297">_xlfn.TEXTSPLIT(G297,"-")</f>
        <v>55</v>
      </c>
      <c r="I297" s="6" t="str">
        <v>64</v>
      </c>
      <c r="J297" s="6" t="s">
        <v>13541</v>
      </c>
      <c r="K297" s="6" t="s">
        <v>13474</v>
      </c>
      <c r="L297" s="6" t="s">
        <v>13464</v>
      </c>
      <c r="M297" s="6" t="s">
        <v>13316</v>
      </c>
      <c r="N297" s="6" t="s">
        <v>13475</v>
      </c>
      <c r="O297" s="6" t="str" cm="1">
        <f t="array" ref="O297:P297">_xlfn.TEXTSPLIT(N297,"-")</f>
        <v>1990</v>
      </c>
      <c r="P297" s="6" t="str">
        <v>1993</v>
      </c>
      <c r="Q297" s="6">
        <v>3220</v>
      </c>
      <c r="R297" s="6">
        <v>1282</v>
      </c>
      <c r="S297" s="16">
        <f t="shared" si="21"/>
        <v>0.3981366459627329</v>
      </c>
      <c r="T297" s="16">
        <f t="shared" si="22"/>
        <v>8.6265489581172916E-3</v>
      </c>
    </row>
    <row r="298" spans="1:20" x14ac:dyDescent="0.6">
      <c r="B298" s="6"/>
      <c r="C298" s="6"/>
      <c r="D298" s="6" t="s">
        <v>13822</v>
      </c>
      <c r="E298" s="6" t="s">
        <v>13815</v>
      </c>
      <c r="F298" s="20" t="s">
        <v>13855</v>
      </c>
      <c r="G298" s="6" t="str">
        <f t="shared" si="20"/>
        <v>65-74</v>
      </c>
      <c r="H298" s="6" t="str" cm="1">
        <f t="array" ref="H298:I298">_xlfn.TEXTSPLIT(G298,"-")</f>
        <v>65</v>
      </c>
      <c r="I298" s="6" t="str">
        <v>74</v>
      </c>
      <c r="J298" s="6" t="s">
        <v>13541</v>
      </c>
      <c r="K298" s="6" t="s">
        <v>13474</v>
      </c>
      <c r="L298" s="6" t="s">
        <v>13464</v>
      </c>
      <c r="M298" s="6" t="s">
        <v>13316</v>
      </c>
      <c r="N298" s="6" t="s">
        <v>13475</v>
      </c>
      <c r="O298" s="6" t="str" cm="1">
        <f t="array" ref="O298:P298">_xlfn.TEXTSPLIT(N298,"-")</f>
        <v>1990</v>
      </c>
      <c r="P298" s="6" t="str">
        <v>1993</v>
      </c>
      <c r="Q298" s="6">
        <v>3247</v>
      </c>
      <c r="R298" s="6">
        <v>1669</v>
      </c>
      <c r="S298" s="16">
        <f t="shared" si="21"/>
        <v>0.51401293501693868</v>
      </c>
      <c r="T298" s="16">
        <f t="shared" si="22"/>
        <v>8.7711842665457521E-3</v>
      </c>
    </row>
    <row r="299" spans="1:20" x14ac:dyDescent="0.6">
      <c r="B299" s="6"/>
      <c r="C299" s="6"/>
      <c r="D299" s="6" t="s">
        <v>13822</v>
      </c>
      <c r="E299" s="6" t="s">
        <v>13815</v>
      </c>
      <c r="F299" s="20" t="s">
        <v>13874</v>
      </c>
      <c r="G299" s="6" t="str">
        <f t="shared" si="20"/>
        <v>75-84</v>
      </c>
      <c r="H299" s="6" t="str" cm="1">
        <f t="array" ref="H299:I299">_xlfn.TEXTSPLIT(G299,"-")</f>
        <v>75</v>
      </c>
      <c r="I299" s="6" t="str">
        <v>84</v>
      </c>
      <c r="J299" s="6" t="s">
        <v>13541</v>
      </c>
      <c r="K299" s="6" t="s">
        <v>13474</v>
      </c>
      <c r="L299" s="6" t="s">
        <v>13464</v>
      </c>
      <c r="M299" s="6" t="s">
        <v>13316</v>
      </c>
      <c r="N299" s="6" t="s">
        <v>13475</v>
      </c>
      <c r="O299" s="6" t="str" cm="1">
        <f t="array" ref="O299:P299">_xlfn.TEXTSPLIT(N299,"-")</f>
        <v>1990</v>
      </c>
      <c r="P299" s="6" t="str">
        <v>1993</v>
      </c>
      <c r="Q299" s="6">
        <v>2301</v>
      </c>
      <c r="R299" s="6">
        <v>1289</v>
      </c>
      <c r="S299" s="16">
        <f t="shared" si="21"/>
        <v>0.56019122120817033</v>
      </c>
      <c r="T299" s="16">
        <f t="shared" si="22"/>
        <v>1.0347651340347463E-2</v>
      </c>
    </row>
    <row r="300" spans="1:20" x14ac:dyDescent="0.6">
      <c r="B300" s="6"/>
      <c r="C300" s="6"/>
      <c r="D300" s="6" t="s">
        <v>13822</v>
      </c>
      <c r="E300" s="6" t="s">
        <v>13815</v>
      </c>
      <c r="F300" s="20" t="s">
        <v>13964</v>
      </c>
      <c r="G300" s="6" t="str">
        <f t="shared" si="20"/>
        <v>85-98</v>
      </c>
      <c r="H300" s="6" t="str" cm="1">
        <f t="array" ref="H300:I300">_xlfn.TEXTSPLIT(G300,"-")</f>
        <v>85</v>
      </c>
      <c r="I300" s="6" t="str">
        <v>98</v>
      </c>
      <c r="J300" s="6" t="s">
        <v>13541</v>
      </c>
      <c r="K300" s="6" t="s">
        <v>13474</v>
      </c>
      <c r="L300" s="6" t="s">
        <v>13464</v>
      </c>
      <c r="M300" s="6" t="s">
        <v>13316</v>
      </c>
      <c r="N300" s="6" t="s">
        <v>13475</v>
      </c>
      <c r="O300" s="6" t="str" cm="1">
        <f t="array" ref="O300:P300">_xlfn.TEXTSPLIT(N300,"-")</f>
        <v>1990</v>
      </c>
      <c r="P300" s="6" t="str">
        <v>1993</v>
      </c>
      <c r="Q300" s="6">
        <v>1006</v>
      </c>
      <c r="R300" s="6">
        <v>529</v>
      </c>
      <c r="S300" s="16">
        <f t="shared" si="21"/>
        <v>0.52584493041749503</v>
      </c>
      <c r="T300" s="16">
        <f t="shared" si="22"/>
        <v>1.5743092763278621E-2</v>
      </c>
    </row>
    <row r="301" spans="1:20" x14ac:dyDescent="0.6">
      <c r="B301" s="6"/>
      <c r="C301" s="6"/>
      <c r="D301" s="6" t="s">
        <v>13847</v>
      </c>
      <c r="E301" s="6" t="s">
        <v>13815</v>
      </c>
      <c r="F301" s="6" t="s">
        <v>13472</v>
      </c>
      <c r="G301" s="6" t="str">
        <f t="shared" si="20"/>
        <v>55-98</v>
      </c>
      <c r="H301" s="6" t="str" cm="1">
        <f t="array" ref="H301:I301">_xlfn.TEXTSPLIT(G301,"-")</f>
        <v>55</v>
      </c>
      <c r="I301" s="6" t="str">
        <v>98</v>
      </c>
      <c r="J301" s="6" t="s">
        <v>13541</v>
      </c>
      <c r="K301" s="6" t="s">
        <v>13474</v>
      </c>
      <c r="L301" s="6" t="s">
        <v>13464</v>
      </c>
      <c r="M301" s="6" t="s">
        <v>13316</v>
      </c>
      <c r="N301" s="6" t="s">
        <v>13475</v>
      </c>
      <c r="O301" s="6" t="str" cm="1">
        <f t="array" ref="O301:P301">_xlfn.TEXTSPLIT(N301,"-")</f>
        <v>1990</v>
      </c>
      <c r="P301" s="6" t="str">
        <v>1993</v>
      </c>
      <c r="Q301" s="6">
        <v>9774</v>
      </c>
      <c r="R301" s="6">
        <v>4134</v>
      </c>
      <c r="S301" s="16">
        <f t="shared" si="21"/>
        <v>0.4229588704726826</v>
      </c>
      <c r="T301" s="16">
        <f t="shared" si="22"/>
        <v>4.9970798139298165E-3</v>
      </c>
    </row>
    <row r="302" spans="1:20" x14ac:dyDescent="0.6">
      <c r="B302" s="6"/>
      <c r="C302" s="6"/>
      <c r="D302" s="6" t="s">
        <v>13847</v>
      </c>
      <c r="E302" s="6" t="s">
        <v>13815</v>
      </c>
      <c r="F302" s="20" t="s">
        <v>13854</v>
      </c>
      <c r="G302" s="6" t="str">
        <f t="shared" si="20"/>
        <v>55-64</v>
      </c>
      <c r="H302" s="6" t="str" cm="1">
        <f t="array" ref="H302:I302">_xlfn.TEXTSPLIT(G302,"-")</f>
        <v>55</v>
      </c>
      <c r="I302" s="6" t="str">
        <v>64</v>
      </c>
      <c r="J302" s="6" t="s">
        <v>13541</v>
      </c>
      <c r="K302" s="6" t="s">
        <v>13474</v>
      </c>
      <c r="L302" s="6" t="s">
        <v>13464</v>
      </c>
      <c r="M302" s="6" t="s">
        <v>13316</v>
      </c>
      <c r="N302" s="6" t="s">
        <v>13475</v>
      </c>
      <c r="O302" s="6" t="str" cm="1">
        <f t="array" ref="O302:P302">_xlfn.TEXTSPLIT(N302,"-")</f>
        <v>1990</v>
      </c>
      <c r="P302" s="6" t="str">
        <v>1993</v>
      </c>
      <c r="Q302" s="6">
        <v>3220</v>
      </c>
      <c r="R302" s="6">
        <v>1163</v>
      </c>
      <c r="S302" s="16">
        <f t="shared" si="21"/>
        <v>0.36118012422360246</v>
      </c>
      <c r="T302" s="16">
        <f t="shared" si="22"/>
        <v>8.4649265806236943E-3</v>
      </c>
    </row>
    <row r="303" spans="1:20" x14ac:dyDescent="0.6">
      <c r="B303" s="6"/>
      <c r="C303" s="6"/>
      <c r="D303" s="6" t="s">
        <v>13847</v>
      </c>
      <c r="E303" s="6" t="s">
        <v>13815</v>
      </c>
      <c r="F303" s="20" t="s">
        <v>13855</v>
      </c>
      <c r="G303" s="6" t="str">
        <f t="shared" si="20"/>
        <v>65-74</v>
      </c>
      <c r="H303" s="6" t="str" cm="1">
        <f t="array" ref="H303:I303">_xlfn.TEXTSPLIT(G303,"-")</f>
        <v>65</v>
      </c>
      <c r="I303" s="6" t="str">
        <v>74</v>
      </c>
      <c r="J303" s="6" t="s">
        <v>13541</v>
      </c>
      <c r="K303" s="6" t="s">
        <v>13474</v>
      </c>
      <c r="L303" s="6" t="s">
        <v>13464</v>
      </c>
      <c r="M303" s="6" t="s">
        <v>13316</v>
      </c>
      <c r="N303" s="6" t="s">
        <v>13475</v>
      </c>
      <c r="O303" s="6" t="str" cm="1">
        <f t="array" ref="O303:P303">_xlfn.TEXTSPLIT(N303,"-")</f>
        <v>1990</v>
      </c>
      <c r="P303" s="6" t="str">
        <v>1993</v>
      </c>
      <c r="Q303" s="6">
        <v>3247</v>
      </c>
      <c r="R303" s="6">
        <v>1500</v>
      </c>
      <c r="S303" s="16">
        <f t="shared" si="21"/>
        <v>0.4619648906683092</v>
      </c>
      <c r="T303" s="16">
        <f t="shared" si="22"/>
        <v>8.7492061403814415E-3</v>
      </c>
    </row>
    <row r="304" spans="1:20" x14ac:dyDescent="0.6">
      <c r="B304" s="6"/>
      <c r="C304" s="6"/>
      <c r="D304" s="6" t="s">
        <v>13847</v>
      </c>
      <c r="E304" s="6" t="s">
        <v>13815</v>
      </c>
      <c r="F304" s="20" t="s">
        <v>13874</v>
      </c>
      <c r="G304" s="6" t="str">
        <f t="shared" si="20"/>
        <v>75-84</v>
      </c>
      <c r="H304" s="6" t="str" cm="1">
        <f t="array" ref="H304:I304">_xlfn.TEXTSPLIT(G304,"-")</f>
        <v>75</v>
      </c>
      <c r="I304" s="6" t="str">
        <v>84</v>
      </c>
      <c r="J304" s="6" t="s">
        <v>13541</v>
      </c>
      <c r="K304" s="6" t="s">
        <v>13474</v>
      </c>
      <c r="L304" s="6" t="s">
        <v>13464</v>
      </c>
      <c r="M304" s="6" t="s">
        <v>13316</v>
      </c>
      <c r="N304" s="6" t="s">
        <v>13475</v>
      </c>
      <c r="O304" s="6" t="str" cm="1">
        <f t="array" ref="O304:P304">_xlfn.TEXTSPLIT(N304,"-")</f>
        <v>1990</v>
      </c>
      <c r="P304" s="6" t="str">
        <v>1993</v>
      </c>
      <c r="Q304" s="6">
        <v>2301</v>
      </c>
      <c r="R304" s="6">
        <v>1075</v>
      </c>
      <c r="S304" s="16">
        <f t="shared" si="21"/>
        <v>0.46718817905258581</v>
      </c>
      <c r="T304" s="16">
        <f t="shared" si="22"/>
        <v>1.0400986656430989E-2</v>
      </c>
    </row>
    <row r="305" spans="2:20" x14ac:dyDescent="0.6">
      <c r="B305" s="6"/>
      <c r="C305" s="6"/>
      <c r="D305" s="6" t="s">
        <v>13847</v>
      </c>
      <c r="E305" s="6" t="s">
        <v>13815</v>
      </c>
      <c r="F305" s="20" t="s">
        <v>13964</v>
      </c>
      <c r="G305" s="6" t="str">
        <f t="shared" si="20"/>
        <v>85-98</v>
      </c>
      <c r="H305" s="6" t="str" cm="1">
        <f t="array" ref="H305:I305">_xlfn.TEXTSPLIT(G305,"-")</f>
        <v>85</v>
      </c>
      <c r="I305" s="6" t="str">
        <v>98</v>
      </c>
      <c r="J305" s="6" t="s">
        <v>13541</v>
      </c>
      <c r="K305" s="6" t="s">
        <v>13474</v>
      </c>
      <c r="L305" s="6" t="s">
        <v>13464</v>
      </c>
      <c r="M305" s="6" t="s">
        <v>13316</v>
      </c>
      <c r="N305" s="6" t="s">
        <v>13475</v>
      </c>
      <c r="O305" s="6" t="str" cm="1">
        <f t="array" ref="O305:P305">_xlfn.TEXTSPLIT(N305,"-")</f>
        <v>1990</v>
      </c>
      <c r="P305" s="6" t="str">
        <v>1993</v>
      </c>
      <c r="Q305" s="6">
        <v>1006</v>
      </c>
      <c r="R305" s="6">
        <v>375</v>
      </c>
      <c r="S305" s="16">
        <f t="shared" si="21"/>
        <v>0.37276341948310138</v>
      </c>
      <c r="T305" s="16">
        <f t="shared" si="22"/>
        <v>1.5245207589654424E-2</v>
      </c>
    </row>
    <row r="306" spans="2:20" x14ac:dyDescent="0.6">
      <c r="B306" s="6"/>
      <c r="C306" s="6"/>
      <c r="D306" s="6" t="s">
        <v>13848</v>
      </c>
      <c r="E306" s="6" t="s">
        <v>13815</v>
      </c>
      <c r="F306" s="6" t="s">
        <v>13472</v>
      </c>
      <c r="G306" s="6" t="str">
        <f t="shared" si="20"/>
        <v>55-98</v>
      </c>
      <c r="H306" s="6" t="str" cm="1">
        <f t="array" ref="H306:I306">_xlfn.TEXTSPLIT(G306,"-")</f>
        <v>55</v>
      </c>
      <c r="I306" s="6" t="str">
        <v>98</v>
      </c>
      <c r="J306" s="6" t="s">
        <v>13541</v>
      </c>
      <c r="K306" s="6" t="s">
        <v>13474</v>
      </c>
      <c r="L306" s="6" t="s">
        <v>13464</v>
      </c>
      <c r="M306" s="6" t="s">
        <v>13316</v>
      </c>
      <c r="N306" s="6" t="s">
        <v>13475</v>
      </c>
      <c r="O306" s="6" t="str" cm="1">
        <f t="array" ref="O306:P306">_xlfn.TEXTSPLIT(N306,"-")</f>
        <v>1990</v>
      </c>
      <c r="P306" s="6" t="str">
        <v>1993</v>
      </c>
      <c r="Q306" s="6">
        <v>9774</v>
      </c>
      <c r="R306" s="6">
        <v>577</v>
      </c>
      <c r="S306" s="16">
        <f t="shared" si="21"/>
        <v>5.9034172293840802E-2</v>
      </c>
      <c r="T306" s="16">
        <f t="shared" si="22"/>
        <v>2.383979396939477E-3</v>
      </c>
    </row>
    <row r="307" spans="2:20" x14ac:dyDescent="0.6">
      <c r="B307" s="6"/>
      <c r="C307" s="6"/>
      <c r="D307" s="6" t="s">
        <v>13848</v>
      </c>
      <c r="E307" s="6" t="s">
        <v>13814</v>
      </c>
      <c r="F307" s="6" t="s">
        <v>13472</v>
      </c>
      <c r="G307" s="6" t="str">
        <f t="shared" si="20"/>
        <v>55-98</v>
      </c>
      <c r="H307" s="6" t="str" cm="1">
        <f t="array" ref="H307:I307">_xlfn.TEXTSPLIT(G307,"-")</f>
        <v>55</v>
      </c>
      <c r="I307" s="6" t="str">
        <v>98</v>
      </c>
      <c r="J307" s="6" t="s">
        <v>13541</v>
      </c>
      <c r="K307" s="6" t="s">
        <v>13474</v>
      </c>
      <c r="L307" s="6" t="s">
        <v>13464</v>
      </c>
      <c r="M307" s="6" t="s">
        <v>13316</v>
      </c>
      <c r="N307" s="6" t="s">
        <v>13475</v>
      </c>
      <c r="O307" s="6" t="str" cm="1">
        <f t="array" ref="O307:P307">_xlfn.TEXTSPLIT(N307,"-")</f>
        <v>1990</v>
      </c>
      <c r="P307" s="6" t="str">
        <v>1993</v>
      </c>
      <c r="Q307" s="6">
        <v>3787</v>
      </c>
      <c r="R307" s="6">
        <v>258</v>
      </c>
      <c r="S307" s="16">
        <f t="shared" si="21"/>
        <v>6.8127805650911005E-2</v>
      </c>
      <c r="T307" s="16">
        <f t="shared" si="22"/>
        <v>4.0944231539158972E-3</v>
      </c>
    </row>
    <row r="308" spans="2:20" x14ac:dyDescent="0.6">
      <c r="B308" s="6"/>
      <c r="C308" s="6"/>
      <c r="D308" s="6" t="s">
        <v>13848</v>
      </c>
      <c r="E308" s="6" t="s">
        <v>13816</v>
      </c>
      <c r="F308" s="6" t="s">
        <v>13472</v>
      </c>
      <c r="G308" s="6" t="str">
        <f t="shared" ref="G308:G371" si="31">IF(RIGHT(F308,1)="+",LEFT(F308,LEN(F308)-1)&amp;"-95",F308)</f>
        <v>55-98</v>
      </c>
      <c r="H308" s="6" t="str" cm="1">
        <f t="array" ref="H308:I308">_xlfn.TEXTSPLIT(G308,"-")</f>
        <v>55</v>
      </c>
      <c r="I308" s="6" t="str">
        <v>98</v>
      </c>
      <c r="J308" s="6" t="s">
        <v>13541</v>
      </c>
      <c r="K308" s="6" t="s">
        <v>13474</v>
      </c>
      <c r="L308" s="6" t="s">
        <v>13464</v>
      </c>
      <c r="M308" s="6" t="s">
        <v>13316</v>
      </c>
      <c r="N308" s="6" t="s">
        <v>13475</v>
      </c>
      <c r="O308" s="6" t="str" cm="1">
        <f t="array" ref="O308:P308">_xlfn.TEXTSPLIT(N308,"-")</f>
        <v>1990</v>
      </c>
      <c r="P308" s="6" t="str">
        <v>1993</v>
      </c>
      <c r="Q308" s="6">
        <v>5987</v>
      </c>
      <c r="R308" s="6">
        <v>311</v>
      </c>
      <c r="S308" s="16">
        <f t="shared" ref="S308:S371" si="32">R308/Q308</f>
        <v>5.1945882745949558E-2</v>
      </c>
      <c r="T308" s="16">
        <f t="shared" ref="T308:T371" si="33">SQRT(S308*(1-S308)/Q308)</f>
        <v>2.868055166758129E-3</v>
      </c>
    </row>
    <row r="309" spans="2:20" x14ac:dyDescent="0.6">
      <c r="B309" s="6"/>
      <c r="C309" s="6"/>
      <c r="D309" s="6" t="s">
        <v>13848</v>
      </c>
      <c r="E309" s="6" t="s">
        <v>13815</v>
      </c>
      <c r="F309" s="20" t="s">
        <v>13854</v>
      </c>
      <c r="G309" s="6" t="str">
        <f t="shared" si="31"/>
        <v>55-64</v>
      </c>
      <c r="H309" s="6" t="str" cm="1">
        <f t="array" ref="H309:I309">_xlfn.TEXTSPLIT(G309,"-")</f>
        <v>55</v>
      </c>
      <c r="I309" s="6" t="str">
        <v>64</v>
      </c>
      <c r="J309" s="6" t="s">
        <v>13541</v>
      </c>
      <c r="K309" s="6" t="s">
        <v>13474</v>
      </c>
      <c r="L309" s="6" t="s">
        <v>13464</v>
      </c>
      <c r="M309" s="6" t="s">
        <v>13316</v>
      </c>
      <c r="N309" s="6" t="s">
        <v>13475</v>
      </c>
      <c r="O309" s="6" t="str" cm="1">
        <f t="array" ref="O309:P309">_xlfn.TEXTSPLIT(N309,"-")</f>
        <v>1990</v>
      </c>
      <c r="P309" s="6" t="str">
        <v>1993</v>
      </c>
      <c r="Q309" s="6">
        <v>3220</v>
      </c>
      <c r="R309" s="6">
        <v>119</v>
      </c>
      <c r="S309" s="16">
        <f t="shared" si="32"/>
        <v>3.6956521739130437E-2</v>
      </c>
      <c r="T309" s="16">
        <f t="shared" si="33"/>
        <v>3.3246088473083751E-3</v>
      </c>
    </row>
    <row r="310" spans="2:20" x14ac:dyDescent="0.6">
      <c r="B310" s="6"/>
      <c r="C310" s="6"/>
      <c r="D310" s="6" t="s">
        <v>13848</v>
      </c>
      <c r="E310" s="6" t="s">
        <v>13814</v>
      </c>
      <c r="F310" s="20" t="s">
        <v>13854</v>
      </c>
      <c r="G310" s="6" t="str">
        <f t="shared" si="31"/>
        <v>55-64</v>
      </c>
      <c r="H310" s="6" t="str" cm="1">
        <f t="array" ref="H310:I310">_xlfn.TEXTSPLIT(G310,"-")</f>
        <v>55</v>
      </c>
      <c r="I310" s="6" t="str">
        <v>64</v>
      </c>
      <c r="J310" s="6" t="s">
        <v>13541</v>
      </c>
      <c r="K310" s="6" t="s">
        <v>13474</v>
      </c>
      <c r="L310" s="6" t="s">
        <v>13464</v>
      </c>
      <c r="M310" s="6" t="s">
        <v>13316</v>
      </c>
      <c r="N310" s="6" t="s">
        <v>13475</v>
      </c>
      <c r="O310" s="6" t="str" cm="1">
        <f t="array" ref="O310:P310">_xlfn.TEXTSPLIT(N310,"-")</f>
        <v>1990</v>
      </c>
      <c r="P310" s="6" t="str">
        <v>1993</v>
      </c>
      <c r="Q310" s="6">
        <v>1418</v>
      </c>
      <c r="R310" s="6">
        <v>58</v>
      </c>
      <c r="S310" s="16">
        <f t="shared" si="32"/>
        <v>4.0902679830747531E-2</v>
      </c>
      <c r="T310" s="16">
        <f t="shared" si="33"/>
        <v>5.2597984734444785E-3</v>
      </c>
    </row>
    <row r="311" spans="2:20" x14ac:dyDescent="0.6">
      <c r="B311" s="6"/>
      <c r="C311" s="6"/>
      <c r="D311" s="6" t="s">
        <v>13848</v>
      </c>
      <c r="E311" s="6" t="s">
        <v>13816</v>
      </c>
      <c r="F311" s="20" t="s">
        <v>13854</v>
      </c>
      <c r="G311" s="6" t="str">
        <f t="shared" si="31"/>
        <v>55-64</v>
      </c>
      <c r="H311" s="6" t="str" cm="1">
        <f t="array" ref="H311:I311">_xlfn.TEXTSPLIT(G311,"-")</f>
        <v>55</v>
      </c>
      <c r="I311" s="6" t="str">
        <v>64</v>
      </c>
      <c r="J311" s="6" t="s">
        <v>13541</v>
      </c>
      <c r="K311" s="6" t="s">
        <v>13474</v>
      </c>
      <c r="L311" s="6" t="s">
        <v>13464</v>
      </c>
      <c r="M311" s="6" t="s">
        <v>13316</v>
      </c>
      <c r="N311" s="6" t="s">
        <v>13475</v>
      </c>
      <c r="O311" s="6" t="str" cm="1">
        <f t="array" ref="O311:P311">_xlfn.TEXTSPLIT(N311,"-")</f>
        <v>1990</v>
      </c>
      <c r="P311" s="6" t="str">
        <v>1993</v>
      </c>
      <c r="Q311" s="6">
        <v>1802</v>
      </c>
      <c r="R311" s="6">
        <v>61</v>
      </c>
      <c r="S311" s="16">
        <f t="shared" si="32"/>
        <v>3.3851276359600446E-2</v>
      </c>
      <c r="T311" s="16">
        <f t="shared" si="33"/>
        <v>4.2602209438951247E-3</v>
      </c>
    </row>
    <row r="312" spans="2:20" x14ac:dyDescent="0.6">
      <c r="B312" s="6"/>
      <c r="C312" s="6"/>
      <c r="D312" s="6" t="s">
        <v>13848</v>
      </c>
      <c r="E312" s="6" t="s">
        <v>13815</v>
      </c>
      <c r="F312" s="20" t="s">
        <v>13855</v>
      </c>
      <c r="G312" s="6" t="str">
        <f t="shared" si="31"/>
        <v>65-74</v>
      </c>
      <c r="H312" s="6" t="str" cm="1">
        <f t="array" ref="H312:I312">_xlfn.TEXTSPLIT(G312,"-")</f>
        <v>65</v>
      </c>
      <c r="I312" s="6" t="str">
        <v>74</v>
      </c>
      <c r="J312" s="6" t="s">
        <v>13541</v>
      </c>
      <c r="K312" s="6" t="s">
        <v>13474</v>
      </c>
      <c r="L312" s="6" t="s">
        <v>13464</v>
      </c>
      <c r="M312" s="6" t="s">
        <v>13316</v>
      </c>
      <c r="N312" s="6" t="s">
        <v>13475</v>
      </c>
      <c r="O312" s="6" t="str" cm="1">
        <f t="array" ref="O312:P312">_xlfn.TEXTSPLIT(N312,"-")</f>
        <v>1990</v>
      </c>
      <c r="P312" s="6" t="str">
        <v>1993</v>
      </c>
      <c r="Q312" s="6">
        <v>3247</v>
      </c>
      <c r="R312" s="6">
        <v>169</v>
      </c>
      <c r="S312" s="16">
        <f t="shared" si="32"/>
        <v>5.2048044348629502E-2</v>
      </c>
      <c r="T312" s="16">
        <f t="shared" si="33"/>
        <v>3.8981112286915554E-3</v>
      </c>
    </row>
    <row r="313" spans="2:20" x14ac:dyDescent="0.6">
      <c r="B313" s="6"/>
      <c r="C313" s="6"/>
      <c r="D313" s="6" t="s">
        <v>13848</v>
      </c>
      <c r="E313" s="6" t="s">
        <v>13814</v>
      </c>
      <c r="F313" s="20" t="s">
        <v>13855</v>
      </c>
      <c r="G313" s="6" t="str">
        <f t="shared" si="31"/>
        <v>65-74</v>
      </c>
      <c r="H313" s="6" t="str" cm="1">
        <f t="array" ref="H313:I313">_xlfn.TEXTSPLIT(G313,"-")</f>
        <v>65</v>
      </c>
      <c r="I313" s="6" t="str">
        <v>74</v>
      </c>
      <c r="J313" s="6" t="s">
        <v>13541</v>
      </c>
      <c r="K313" s="6" t="s">
        <v>13474</v>
      </c>
      <c r="L313" s="6" t="s">
        <v>13464</v>
      </c>
      <c r="M313" s="6" t="s">
        <v>13316</v>
      </c>
      <c r="N313" s="6" t="s">
        <v>13475</v>
      </c>
      <c r="O313" s="6" t="str" cm="1">
        <f t="array" ref="O313:P313">_xlfn.TEXTSPLIT(N313,"-")</f>
        <v>1990</v>
      </c>
      <c r="P313" s="6" t="str">
        <v>1993</v>
      </c>
      <c r="Q313" s="6">
        <v>1382</v>
      </c>
      <c r="R313" s="6">
        <v>100</v>
      </c>
      <c r="S313" s="16">
        <f t="shared" si="32"/>
        <v>7.2358900144717797E-2</v>
      </c>
      <c r="T313" s="16">
        <f t="shared" si="33"/>
        <v>6.9691842751222408E-3</v>
      </c>
    </row>
    <row r="314" spans="2:20" x14ac:dyDescent="0.6">
      <c r="B314" s="6"/>
      <c r="C314" s="6"/>
      <c r="D314" s="6" t="s">
        <v>13848</v>
      </c>
      <c r="E314" s="6" t="s">
        <v>13816</v>
      </c>
      <c r="F314" s="20" t="s">
        <v>13855</v>
      </c>
      <c r="G314" s="6" t="str">
        <f t="shared" si="31"/>
        <v>65-74</v>
      </c>
      <c r="H314" s="6" t="str" cm="1">
        <f t="array" ref="H314:I314">_xlfn.TEXTSPLIT(G314,"-")</f>
        <v>65</v>
      </c>
      <c r="I314" s="6" t="str">
        <v>74</v>
      </c>
      <c r="J314" s="6" t="s">
        <v>13541</v>
      </c>
      <c r="K314" s="6" t="s">
        <v>13474</v>
      </c>
      <c r="L314" s="6" t="s">
        <v>13464</v>
      </c>
      <c r="M314" s="6" t="s">
        <v>13316</v>
      </c>
      <c r="N314" s="6" t="s">
        <v>13475</v>
      </c>
      <c r="O314" s="6" t="str" cm="1">
        <f t="array" ref="O314:P314">_xlfn.TEXTSPLIT(N314,"-")</f>
        <v>1990</v>
      </c>
      <c r="P314" s="6" t="str">
        <v>1993</v>
      </c>
      <c r="Q314" s="6">
        <v>1865</v>
      </c>
      <c r="R314" s="6">
        <v>69</v>
      </c>
      <c r="S314" s="16">
        <f t="shared" si="32"/>
        <v>3.6997319034852545E-2</v>
      </c>
      <c r="T314" s="16">
        <f t="shared" si="33"/>
        <v>4.3707851344122221E-3</v>
      </c>
    </row>
    <row r="315" spans="2:20" x14ac:dyDescent="0.6">
      <c r="B315" s="6"/>
      <c r="C315" s="6"/>
      <c r="D315" s="6" t="s">
        <v>13848</v>
      </c>
      <c r="E315" s="6" t="s">
        <v>13815</v>
      </c>
      <c r="F315" s="20" t="s">
        <v>13874</v>
      </c>
      <c r="G315" s="6" t="str">
        <f t="shared" si="31"/>
        <v>75-84</v>
      </c>
      <c r="H315" s="6" t="str" cm="1">
        <f t="array" ref="H315:I315">_xlfn.TEXTSPLIT(G315,"-")</f>
        <v>75</v>
      </c>
      <c r="I315" s="6" t="str">
        <v>84</v>
      </c>
      <c r="J315" s="6" t="s">
        <v>13541</v>
      </c>
      <c r="K315" s="6" t="s">
        <v>13474</v>
      </c>
      <c r="L315" s="6" t="s">
        <v>13464</v>
      </c>
      <c r="M315" s="6" t="s">
        <v>13316</v>
      </c>
      <c r="N315" s="6" t="s">
        <v>13475</v>
      </c>
      <c r="O315" s="6" t="str" cm="1">
        <f t="array" ref="O315:P315">_xlfn.TEXTSPLIT(N315,"-")</f>
        <v>1990</v>
      </c>
      <c r="P315" s="6" t="str">
        <v>1993</v>
      </c>
      <c r="Q315" s="6">
        <v>2301</v>
      </c>
      <c r="R315" s="6">
        <v>214</v>
      </c>
      <c r="S315" s="16">
        <f t="shared" si="32"/>
        <v>9.3003042155584525E-2</v>
      </c>
      <c r="T315" s="16">
        <f t="shared" si="33"/>
        <v>6.054707719934431E-3</v>
      </c>
    </row>
    <row r="316" spans="2:20" x14ac:dyDescent="0.6">
      <c r="B316" s="6"/>
      <c r="C316" s="6"/>
      <c r="D316" s="6" t="s">
        <v>13848</v>
      </c>
      <c r="E316" s="6" t="s">
        <v>13814</v>
      </c>
      <c r="F316" s="20" t="s">
        <v>13874</v>
      </c>
      <c r="G316" s="6" t="str">
        <f t="shared" si="31"/>
        <v>75-84</v>
      </c>
      <c r="H316" s="6" t="str" cm="1">
        <f t="array" ref="H316:I316">_xlfn.TEXTSPLIT(G316,"-")</f>
        <v>75</v>
      </c>
      <c r="I316" s="6" t="str">
        <v>84</v>
      </c>
      <c r="J316" s="6" t="s">
        <v>13541</v>
      </c>
      <c r="K316" s="6" t="s">
        <v>13474</v>
      </c>
      <c r="L316" s="6" t="s">
        <v>13464</v>
      </c>
      <c r="M316" s="6" t="s">
        <v>13316</v>
      </c>
      <c r="N316" s="6" t="s">
        <v>13475</v>
      </c>
      <c r="O316" s="6" t="str" cm="1">
        <f t="array" ref="O316:P316">_xlfn.TEXTSPLIT(N316,"-")</f>
        <v>1990</v>
      </c>
      <c r="P316" s="6" t="str">
        <v>1993</v>
      </c>
      <c r="Q316" s="6">
        <v>796</v>
      </c>
      <c r="R316" s="6">
        <v>82</v>
      </c>
      <c r="S316" s="16">
        <f t="shared" si="32"/>
        <v>0.10301507537688442</v>
      </c>
      <c r="T316" s="16">
        <f t="shared" si="33"/>
        <v>1.0774234668454586E-2</v>
      </c>
    </row>
    <row r="317" spans="2:20" x14ac:dyDescent="0.6">
      <c r="B317" s="6"/>
      <c r="C317" s="6"/>
      <c r="D317" s="6" t="s">
        <v>13848</v>
      </c>
      <c r="E317" s="6" t="s">
        <v>13816</v>
      </c>
      <c r="F317" s="20" t="s">
        <v>13874</v>
      </c>
      <c r="G317" s="6" t="str">
        <f t="shared" si="31"/>
        <v>75-84</v>
      </c>
      <c r="H317" s="6" t="str" cm="1">
        <f t="array" ref="H317:I317">_xlfn.TEXTSPLIT(G317,"-")</f>
        <v>75</v>
      </c>
      <c r="I317" s="6" t="str">
        <v>84</v>
      </c>
      <c r="J317" s="6" t="s">
        <v>13541</v>
      </c>
      <c r="K317" s="6" t="s">
        <v>13474</v>
      </c>
      <c r="L317" s="6" t="s">
        <v>13464</v>
      </c>
      <c r="M317" s="6" t="s">
        <v>13316</v>
      </c>
      <c r="N317" s="6" t="s">
        <v>13475</v>
      </c>
      <c r="O317" s="6" t="str" cm="1">
        <f t="array" ref="O317:P317">_xlfn.TEXTSPLIT(N317,"-")</f>
        <v>1990</v>
      </c>
      <c r="P317" s="6" t="str">
        <v>1993</v>
      </c>
      <c r="Q317" s="6">
        <v>1505</v>
      </c>
      <c r="R317" s="6">
        <v>131</v>
      </c>
      <c r="S317" s="16">
        <f t="shared" si="32"/>
        <v>8.7043189368770771E-2</v>
      </c>
      <c r="T317" s="16">
        <f t="shared" si="33"/>
        <v>7.2664830408466757E-3</v>
      </c>
    </row>
    <row r="318" spans="2:20" x14ac:dyDescent="0.6">
      <c r="B318" s="6"/>
      <c r="C318" s="6"/>
      <c r="D318" s="6" t="s">
        <v>13848</v>
      </c>
      <c r="E318" s="6" t="s">
        <v>13815</v>
      </c>
      <c r="F318" s="20" t="s">
        <v>13964</v>
      </c>
      <c r="G318" s="6" t="str">
        <f t="shared" si="31"/>
        <v>85-98</v>
      </c>
      <c r="H318" s="6" t="str" cm="1">
        <f t="array" ref="H318:I318">_xlfn.TEXTSPLIT(G318,"-")</f>
        <v>85</v>
      </c>
      <c r="I318" s="6" t="str">
        <v>98</v>
      </c>
      <c r="J318" s="6" t="s">
        <v>13541</v>
      </c>
      <c r="K318" s="6" t="s">
        <v>13474</v>
      </c>
      <c r="L318" s="6" t="s">
        <v>13464</v>
      </c>
      <c r="M318" s="6" t="s">
        <v>13316</v>
      </c>
      <c r="N318" s="6" t="s">
        <v>13475</v>
      </c>
      <c r="O318" s="6" t="str" cm="1">
        <f t="array" ref="O318:P318">_xlfn.TEXTSPLIT(N318,"-")</f>
        <v>1990</v>
      </c>
      <c r="P318" s="6" t="str">
        <v>1993</v>
      </c>
      <c r="Q318" s="6">
        <v>1006</v>
      </c>
      <c r="R318" s="6">
        <v>154</v>
      </c>
      <c r="S318" s="16">
        <f t="shared" si="32"/>
        <v>0.15308151093439365</v>
      </c>
      <c r="T318" s="16">
        <f t="shared" si="33"/>
        <v>1.1352282415802906E-2</v>
      </c>
    </row>
    <row r="319" spans="2:20" x14ac:dyDescent="0.6">
      <c r="B319" s="6"/>
      <c r="C319" s="6"/>
      <c r="D319" s="6" t="s">
        <v>13848</v>
      </c>
      <c r="E319" s="6" t="s">
        <v>13814</v>
      </c>
      <c r="F319" s="20" t="s">
        <v>13964</v>
      </c>
      <c r="G319" s="6" t="str">
        <f t="shared" si="31"/>
        <v>85-98</v>
      </c>
      <c r="H319" s="6" t="str" cm="1">
        <f t="array" ref="H319:I319">_xlfn.TEXTSPLIT(G319,"-")</f>
        <v>85</v>
      </c>
      <c r="I319" s="6" t="str">
        <v>98</v>
      </c>
      <c r="J319" s="6" t="s">
        <v>13541</v>
      </c>
      <c r="K319" s="6" t="s">
        <v>13474</v>
      </c>
      <c r="L319" s="6" t="s">
        <v>13464</v>
      </c>
      <c r="M319" s="6" t="s">
        <v>13316</v>
      </c>
      <c r="N319" s="6" t="s">
        <v>13475</v>
      </c>
      <c r="O319" s="6" t="str" cm="1">
        <f t="array" ref="O319:P319">_xlfn.TEXTSPLIT(N319,"-")</f>
        <v>1990</v>
      </c>
      <c r="P319" s="6" t="str">
        <v>1993</v>
      </c>
      <c r="Q319" s="6">
        <v>191</v>
      </c>
      <c r="R319" s="6">
        <v>39</v>
      </c>
      <c r="S319" s="16">
        <f t="shared" si="32"/>
        <v>0.20418848167539266</v>
      </c>
      <c r="T319" s="16">
        <f t="shared" si="33"/>
        <v>2.9167825064390064E-2</v>
      </c>
    </row>
    <row r="320" spans="2:20" x14ac:dyDescent="0.6">
      <c r="B320" s="6"/>
      <c r="C320" s="6"/>
      <c r="D320" s="6" t="s">
        <v>13848</v>
      </c>
      <c r="E320" s="6" t="s">
        <v>13816</v>
      </c>
      <c r="F320" s="20" t="s">
        <v>13964</v>
      </c>
      <c r="G320" s="6" t="str">
        <f t="shared" si="31"/>
        <v>85-98</v>
      </c>
      <c r="H320" s="6" t="str" cm="1">
        <f t="array" ref="H320:I320">_xlfn.TEXTSPLIT(G320,"-")</f>
        <v>85</v>
      </c>
      <c r="I320" s="6" t="str">
        <v>98</v>
      </c>
      <c r="J320" s="6" t="s">
        <v>13541</v>
      </c>
      <c r="K320" s="6" t="s">
        <v>13474</v>
      </c>
      <c r="L320" s="6" t="s">
        <v>13464</v>
      </c>
      <c r="M320" s="6" t="s">
        <v>13316</v>
      </c>
      <c r="N320" s="6" t="s">
        <v>13475</v>
      </c>
      <c r="O320" s="6" t="str" cm="1">
        <f t="array" ref="O320:P320">_xlfn.TEXTSPLIT(N320,"-")</f>
        <v>1990</v>
      </c>
      <c r="P320" s="6" t="str">
        <v>1993</v>
      </c>
      <c r="Q320" s="6">
        <v>815</v>
      </c>
      <c r="R320" s="6">
        <v>112</v>
      </c>
      <c r="S320" s="16">
        <f t="shared" si="32"/>
        <v>0.13742331288343559</v>
      </c>
      <c r="T320" s="16">
        <f t="shared" si="33"/>
        <v>1.2060082000737458E-2</v>
      </c>
    </row>
    <row r="321" spans="2:20" x14ac:dyDescent="0.6">
      <c r="B321" s="6"/>
      <c r="C321" s="6"/>
      <c r="D321" s="6" t="s">
        <v>13813</v>
      </c>
      <c r="E321" s="6" t="s">
        <v>13815</v>
      </c>
      <c r="F321" s="6" t="s">
        <v>13472</v>
      </c>
      <c r="G321" s="6" t="str">
        <f t="shared" si="31"/>
        <v>55-98</v>
      </c>
      <c r="H321" s="6" t="str" cm="1">
        <f t="array" ref="H321:I321">_xlfn.TEXTSPLIT(G321,"-")</f>
        <v>55</v>
      </c>
      <c r="I321" s="6" t="str">
        <v>98</v>
      </c>
      <c r="J321" s="6" t="s">
        <v>13541</v>
      </c>
      <c r="K321" s="6" t="s">
        <v>13474</v>
      </c>
      <c r="L321" s="6" t="s">
        <v>13464</v>
      </c>
      <c r="M321" s="6" t="s">
        <v>13316</v>
      </c>
      <c r="N321" s="6" t="s">
        <v>13475</v>
      </c>
      <c r="O321" s="6" t="str" cm="1">
        <f t="array" ref="O321:P321">_xlfn.TEXTSPLIT(N321,"-")</f>
        <v>1990</v>
      </c>
      <c r="P321" s="6" t="str">
        <v>1993</v>
      </c>
      <c r="Q321" s="6">
        <v>9774</v>
      </c>
      <c r="R321" s="6">
        <v>20</v>
      </c>
      <c r="S321" s="16">
        <f t="shared" si="32"/>
        <v>2.0462451401677922E-3</v>
      </c>
      <c r="T321" s="16">
        <f t="shared" si="33"/>
        <v>4.5708594932462659E-4</v>
      </c>
    </row>
    <row r="322" spans="2:20" x14ac:dyDescent="0.6">
      <c r="B322" s="6"/>
      <c r="C322" s="6"/>
      <c r="D322" s="6" t="s">
        <v>13813</v>
      </c>
      <c r="E322" s="6" t="s">
        <v>13814</v>
      </c>
      <c r="F322" s="6" t="s">
        <v>13472</v>
      </c>
      <c r="G322" s="6" t="str">
        <f t="shared" si="31"/>
        <v>55-98</v>
      </c>
      <c r="H322" s="6" t="str" cm="1">
        <f t="array" ref="H322:I322">_xlfn.TEXTSPLIT(G322,"-")</f>
        <v>55</v>
      </c>
      <c r="I322" s="6" t="str">
        <v>98</v>
      </c>
      <c r="J322" s="6" t="s">
        <v>13541</v>
      </c>
      <c r="K322" s="6" t="s">
        <v>13474</v>
      </c>
      <c r="L322" s="6" t="s">
        <v>13464</v>
      </c>
      <c r="M322" s="6" t="s">
        <v>13316</v>
      </c>
      <c r="N322" s="6" t="s">
        <v>13475</v>
      </c>
      <c r="O322" s="6" t="str" cm="1">
        <f t="array" ref="O322:P322">_xlfn.TEXTSPLIT(N322,"-")</f>
        <v>1990</v>
      </c>
      <c r="P322" s="6" t="str">
        <v>1993</v>
      </c>
      <c r="Q322" s="6">
        <v>3787</v>
      </c>
      <c r="R322" s="6">
        <v>11</v>
      </c>
      <c r="S322" s="16">
        <f t="shared" si="32"/>
        <v>2.9046738843411671E-3</v>
      </c>
      <c r="T322" s="16">
        <f t="shared" si="33"/>
        <v>8.7451925817541077E-4</v>
      </c>
    </row>
    <row r="323" spans="2:20" x14ac:dyDescent="0.6">
      <c r="B323" s="6"/>
      <c r="C323" s="6"/>
      <c r="D323" s="6" t="s">
        <v>13813</v>
      </c>
      <c r="E323" s="6" t="s">
        <v>13816</v>
      </c>
      <c r="F323" s="6" t="s">
        <v>13472</v>
      </c>
      <c r="G323" s="6" t="str">
        <f t="shared" si="31"/>
        <v>55-98</v>
      </c>
      <c r="H323" s="6" t="str" cm="1">
        <f t="array" ref="H323:I323">_xlfn.TEXTSPLIT(G323,"-")</f>
        <v>55</v>
      </c>
      <c r="I323" s="6" t="str">
        <v>98</v>
      </c>
      <c r="J323" s="6" t="s">
        <v>13541</v>
      </c>
      <c r="K323" s="6" t="s">
        <v>13474</v>
      </c>
      <c r="L323" s="6" t="s">
        <v>13464</v>
      </c>
      <c r="M323" s="6" t="s">
        <v>13316</v>
      </c>
      <c r="N323" s="6" t="s">
        <v>13475</v>
      </c>
      <c r="O323" s="6" t="str" cm="1">
        <f t="array" ref="O323:P323">_xlfn.TEXTSPLIT(N323,"-")</f>
        <v>1990</v>
      </c>
      <c r="P323" s="6" t="str">
        <v>1993</v>
      </c>
      <c r="Q323" s="6">
        <v>5987</v>
      </c>
      <c r="R323" s="6">
        <v>6</v>
      </c>
      <c r="S323" s="16">
        <f t="shared" si="32"/>
        <v>1.0021713713044931E-3</v>
      </c>
      <c r="T323" s="16">
        <f t="shared" si="33"/>
        <v>4.089296861306796E-4</v>
      </c>
    </row>
    <row r="324" spans="2:20" x14ac:dyDescent="0.6">
      <c r="B324" s="6"/>
      <c r="C324" s="6"/>
      <c r="D324" s="6" t="s">
        <v>13813</v>
      </c>
      <c r="E324" s="6" t="s">
        <v>13815</v>
      </c>
      <c r="F324" s="20" t="s">
        <v>13854</v>
      </c>
      <c r="G324" s="6" t="str">
        <f t="shared" si="31"/>
        <v>55-64</v>
      </c>
      <c r="H324" s="6" t="str" cm="1">
        <f t="array" ref="H324:I324">_xlfn.TEXTSPLIT(G324,"-")</f>
        <v>55</v>
      </c>
      <c r="I324" s="6" t="str">
        <v>64</v>
      </c>
      <c r="J324" s="6" t="s">
        <v>13541</v>
      </c>
      <c r="K324" s="6" t="s">
        <v>13474</v>
      </c>
      <c r="L324" s="6" t="s">
        <v>13464</v>
      </c>
      <c r="M324" s="6" t="s">
        <v>13316</v>
      </c>
      <c r="N324" s="6" t="s">
        <v>13475</v>
      </c>
      <c r="O324" s="6" t="str" cm="1">
        <f t="array" ref="O324:P324">_xlfn.TEXTSPLIT(N324,"-")</f>
        <v>1990</v>
      </c>
      <c r="P324" s="6" t="str">
        <v>1993</v>
      </c>
      <c r="Q324" s="6">
        <v>3220</v>
      </c>
      <c r="R324" s="6">
        <v>26</v>
      </c>
      <c r="S324" s="16">
        <f t="shared" si="32"/>
        <v>8.0745341614906832E-3</v>
      </c>
      <c r="T324" s="16">
        <f t="shared" si="33"/>
        <v>1.5771402750136283E-3</v>
      </c>
    </row>
    <row r="325" spans="2:20" x14ac:dyDescent="0.6">
      <c r="B325" s="6"/>
      <c r="C325" s="6"/>
      <c r="D325" s="6" t="s">
        <v>13813</v>
      </c>
      <c r="E325" s="6" t="s">
        <v>13814</v>
      </c>
      <c r="F325" s="20" t="s">
        <v>13854</v>
      </c>
      <c r="G325" s="6" t="str">
        <f t="shared" si="31"/>
        <v>55-64</v>
      </c>
      <c r="H325" s="6" t="str" cm="1">
        <f t="array" ref="H325:I325">_xlfn.TEXTSPLIT(G325,"-")</f>
        <v>55</v>
      </c>
      <c r="I325" s="6" t="str">
        <v>64</v>
      </c>
      <c r="J325" s="6" t="s">
        <v>13541</v>
      </c>
      <c r="K325" s="6" t="s">
        <v>13474</v>
      </c>
      <c r="L325" s="6" t="s">
        <v>13464</v>
      </c>
      <c r="M325" s="6" t="s">
        <v>13316</v>
      </c>
      <c r="N325" s="6" t="s">
        <v>13475</v>
      </c>
      <c r="O325" s="6" t="str" cm="1">
        <f t="array" ref="O325:P325">_xlfn.TEXTSPLIT(N325,"-")</f>
        <v>1990</v>
      </c>
      <c r="P325" s="6" t="str">
        <v>1993</v>
      </c>
      <c r="Q325" s="6">
        <v>1418</v>
      </c>
      <c r="R325" s="6">
        <v>13</v>
      </c>
      <c r="S325" s="16">
        <f t="shared" si="32"/>
        <v>9.1678420310296188E-3</v>
      </c>
      <c r="T325" s="16">
        <f t="shared" si="33"/>
        <v>2.5310195049627546E-3</v>
      </c>
    </row>
    <row r="326" spans="2:20" x14ac:dyDescent="0.6">
      <c r="B326" s="6"/>
      <c r="C326" s="6"/>
      <c r="D326" s="6" t="s">
        <v>13813</v>
      </c>
      <c r="E326" s="6" t="s">
        <v>13816</v>
      </c>
      <c r="F326" s="20" t="s">
        <v>13854</v>
      </c>
      <c r="G326" s="6" t="str">
        <f t="shared" si="31"/>
        <v>55-64</v>
      </c>
      <c r="H326" s="6" t="str" cm="1">
        <f t="array" ref="H326:I326">_xlfn.TEXTSPLIT(G326,"-")</f>
        <v>55</v>
      </c>
      <c r="I326" s="6" t="str">
        <v>64</v>
      </c>
      <c r="J326" s="6" t="s">
        <v>13541</v>
      </c>
      <c r="K326" s="6" t="s">
        <v>13474</v>
      </c>
      <c r="L326" s="6" t="s">
        <v>13464</v>
      </c>
      <c r="M326" s="6" t="s">
        <v>13316</v>
      </c>
      <c r="N326" s="6" t="s">
        <v>13475</v>
      </c>
      <c r="O326" s="6" t="str" cm="1">
        <f t="array" ref="O326:P326">_xlfn.TEXTSPLIT(N326,"-")</f>
        <v>1990</v>
      </c>
      <c r="P326" s="6" t="str">
        <v>1993</v>
      </c>
      <c r="Q326" s="6">
        <v>1802</v>
      </c>
      <c r="R326" s="6">
        <v>11</v>
      </c>
      <c r="S326" s="16">
        <f t="shared" si="32"/>
        <v>6.1043285238623754E-3</v>
      </c>
      <c r="T326" s="16">
        <f t="shared" si="33"/>
        <v>1.8348981193210942E-3</v>
      </c>
    </row>
    <row r="327" spans="2:20" x14ac:dyDescent="0.6">
      <c r="B327" s="6"/>
      <c r="C327" s="6"/>
      <c r="D327" s="6" t="s">
        <v>13813</v>
      </c>
      <c r="E327" s="6" t="s">
        <v>13815</v>
      </c>
      <c r="F327" s="20" t="s">
        <v>13855</v>
      </c>
      <c r="G327" s="6" t="str">
        <f t="shared" si="31"/>
        <v>65-74</v>
      </c>
      <c r="H327" s="6" t="str" cm="1">
        <f t="array" ref="H327:I327">_xlfn.TEXTSPLIT(G327,"-")</f>
        <v>65</v>
      </c>
      <c r="I327" s="6" t="str">
        <v>74</v>
      </c>
      <c r="J327" s="6" t="s">
        <v>13541</v>
      </c>
      <c r="K327" s="6" t="s">
        <v>13474</v>
      </c>
      <c r="L327" s="6" t="s">
        <v>13464</v>
      </c>
      <c r="M327" s="6" t="s">
        <v>13316</v>
      </c>
      <c r="N327" s="6" t="s">
        <v>13475</v>
      </c>
      <c r="O327" s="6" t="str" cm="1">
        <f t="array" ref="O327:P327">_xlfn.TEXTSPLIT(N327,"-")</f>
        <v>1990</v>
      </c>
      <c r="P327" s="6" t="str">
        <v>1993</v>
      </c>
      <c r="Q327" s="6">
        <v>3247</v>
      </c>
      <c r="R327" s="6">
        <v>26</v>
      </c>
      <c r="S327" s="16">
        <f t="shared" si="32"/>
        <v>8.0073914382506935E-3</v>
      </c>
      <c r="T327" s="16">
        <f t="shared" si="33"/>
        <v>1.5640787061843482E-3</v>
      </c>
    </row>
    <row r="328" spans="2:20" x14ac:dyDescent="0.6">
      <c r="B328" s="6"/>
      <c r="C328" s="6"/>
      <c r="D328" s="6" t="s">
        <v>13813</v>
      </c>
      <c r="E328" s="6" t="s">
        <v>13814</v>
      </c>
      <c r="F328" s="20" t="s">
        <v>13855</v>
      </c>
      <c r="G328" s="6" t="str">
        <f t="shared" si="31"/>
        <v>65-74</v>
      </c>
      <c r="H328" s="6" t="str" cm="1">
        <f t="array" ref="H328:I328">_xlfn.TEXTSPLIT(G328,"-")</f>
        <v>65</v>
      </c>
      <c r="I328" s="6" t="str">
        <v>74</v>
      </c>
      <c r="J328" s="6" t="s">
        <v>13541</v>
      </c>
      <c r="K328" s="6" t="s">
        <v>13474</v>
      </c>
      <c r="L328" s="6" t="s">
        <v>13464</v>
      </c>
      <c r="M328" s="6" t="s">
        <v>13316</v>
      </c>
      <c r="N328" s="6" t="s">
        <v>13475</v>
      </c>
      <c r="O328" s="6" t="str" cm="1">
        <f t="array" ref="O328:P328">_xlfn.TEXTSPLIT(N328,"-")</f>
        <v>1990</v>
      </c>
      <c r="P328" s="6" t="str">
        <v>1993</v>
      </c>
      <c r="Q328" s="6">
        <v>1382</v>
      </c>
      <c r="R328" s="6">
        <v>12</v>
      </c>
      <c r="S328" s="16">
        <f t="shared" si="32"/>
        <v>8.6830680173661367E-3</v>
      </c>
      <c r="T328" s="16">
        <f t="shared" si="33"/>
        <v>2.4956796746527033E-3</v>
      </c>
    </row>
    <row r="329" spans="2:20" x14ac:dyDescent="0.6">
      <c r="B329" s="6"/>
      <c r="C329" s="6"/>
      <c r="D329" s="6" t="s">
        <v>13813</v>
      </c>
      <c r="E329" s="6" t="s">
        <v>13816</v>
      </c>
      <c r="F329" s="20" t="s">
        <v>13855</v>
      </c>
      <c r="G329" s="6" t="str">
        <f t="shared" si="31"/>
        <v>65-74</v>
      </c>
      <c r="H329" s="6" t="str" cm="1">
        <f t="array" ref="H329:I329">_xlfn.TEXTSPLIT(G329,"-")</f>
        <v>65</v>
      </c>
      <c r="I329" s="6" t="str">
        <v>74</v>
      </c>
      <c r="J329" s="6" t="s">
        <v>13541</v>
      </c>
      <c r="K329" s="6" t="s">
        <v>13474</v>
      </c>
      <c r="L329" s="6" t="s">
        <v>13464</v>
      </c>
      <c r="M329" s="6" t="s">
        <v>13316</v>
      </c>
      <c r="N329" s="6" t="s">
        <v>13475</v>
      </c>
      <c r="O329" s="6" t="str" cm="1">
        <f t="array" ref="O329:P329">_xlfn.TEXTSPLIT(N329,"-")</f>
        <v>1990</v>
      </c>
      <c r="P329" s="6" t="str">
        <v>1993</v>
      </c>
      <c r="Q329" s="6">
        <v>1865</v>
      </c>
      <c r="R329" s="6">
        <v>11</v>
      </c>
      <c r="S329" s="16">
        <f t="shared" si="32"/>
        <v>5.8981233243967828E-3</v>
      </c>
      <c r="T329" s="16">
        <f t="shared" si="33"/>
        <v>1.7730988709728048E-3</v>
      </c>
    </row>
    <row r="330" spans="2:20" x14ac:dyDescent="0.6">
      <c r="B330" s="6"/>
      <c r="C330" s="6"/>
      <c r="D330" s="6" t="s">
        <v>13813</v>
      </c>
      <c r="E330" s="6" t="s">
        <v>13815</v>
      </c>
      <c r="F330" s="20" t="s">
        <v>13874</v>
      </c>
      <c r="G330" s="6" t="str">
        <f t="shared" si="31"/>
        <v>75-84</v>
      </c>
      <c r="H330" s="6" t="str" cm="1">
        <f t="array" ref="H330:I330">_xlfn.TEXTSPLIT(G330,"-")</f>
        <v>75</v>
      </c>
      <c r="I330" s="6" t="str">
        <v>84</v>
      </c>
      <c r="J330" s="6" t="s">
        <v>13541</v>
      </c>
      <c r="K330" s="6" t="s">
        <v>13474</v>
      </c>
      <c r="L330" s="6" t="s">
        <v>13464</v>
      </c>
      <c r="M330" s="6" t="s">
        <v>13316</v>
      </c>
      <c r="N330" s="6" t="s">
        <v>13475</v>
      </c>
      <c r="O330" s="6" t="str" cm="1">
        <f t="array" ref="O330:P330">_xlfn.TEXTSPLIT(N330,"-")</f>
        <v>1990</v>
      </c>
      <c r="P330" s="6" t="str">
        <v>1993</v>
      </c>
      <c r="Q330" s="6">
        <v>2301</v>
      </c>
      <c r="R330" s="6">
        <v>85</v>
      </c>
      <c r="S330" s="16">
        <f t="shared" si="32"/>
        <v>3.6940460669274228E-2</v>
      </c>
      <c r="T330" s="16">
        <f t="shared" si="33"/>
        <v>3.9320534512749987E-3</v>
      </c>
    </row>
    <row r="331" spans="2:20" x14ac:dyDescent="0.6">
      <c r="B331" s="6"/>
      <c r="C331" s="6"/>
      <c r="D331" s="6" t="s">
        <v>13813</v>
      </c>
      <c r="E331" s="6" t="s">
        <v>13814</v>
      </c>
      <c r="F331" s="20" t="s">
        <v>13874</v>
      </c>
      <c r="G331" s="6" t="str">
        <f t="shared" si="31"/>
        <v>75-84</v>
      </c>
      <c r="H331" s="6" t="str" cm="1">
        <f t="array" ref="H331:I331">_xlfn.TEXTSPLIT(G331,"-")</f>
        <v>75</v>
      </c>
      <c r="I331" s="6" t="str">
        <v>84</v>
      </c>
      <c r="J331" s="6" t="s">
        <v>13541</v>
      </c>
      <c r="K331" s="6" t="s">
        <v>13474</v>
      </c>
      <c r="L331" s="6" t="s">
        <v>13464</v>
      </c>
      <c r="M331" s="6" t="s">
        <v>13316</v>
      </c>
      <c r="N331" s="6" t="s">
        <v>13475</v>
      </c>
      <c r="O331" s="6" t="str" cm="1">
        <f t="array" ref="O331:P331">_xlfn.TEXTSPLIT(N331,"-")</f>
        <v>1990</v>
      </c>
      <c r="P331" s="6" t="str">
        <v>1993</v>
      </c>
      <c r="Q331" s="6">
        <v>796</v>
      </c>
      <c r="R331" s="6">
        <v>28</v>
      </c>
      <c r="S331" s="16">
        <f t="shared" si="32"/>
        <v>3.5175879396984924E-2</v>
      </c>
      <c r="T331" s="16">
        <f t="shared" si="33"/>
        <v>6.5296518204667493E-3</v>
      </c>
    </row>
    <row r="332" spans="2:20" x14ac:dyDescent="0.6">
      <c r="B332" s="6"/>
      <c r="C332" s="6"/>
      <c r="D332" s="6" t="s">
        <v>13813</v>
      </c>
      <c r="E332" s="6" t="s">
        <v>13816</v>
      </c>
      <c r="F332" s="20" t="s">
        <v>13874</v>
      </c>
      <c r="G332" s="6" t="str">
        <f t="shared" si="31"/>
        <v>75-84</v>
      </c>
      <c r="H332" s="6" t="str" cm="1">
        <f t="array" ref="H332:I332">_xlfn.TEXTSPLIT(G332,"-")</f>
        <v>75</v>
      </c>
      <c r="I332" s="6" t="str">
        <v>84</v>
      </c>
      <c r="J332" s="6" t="s">
        <v>13541</v>
      </c>
      <c r="K332" s="6" t="s">
        <v>13474</v>
      </c>
      <c r="L332" s="6" t="s">
        <v>13464</v>
      </c>
      <c r="M332" s="6" t="s">
        <v>13316</v>
      </c>
      <c r="N332" s="6" t="s">
        <v>13475</v>
      </c>
      <c r="O332" s="6" t="str" cm="1">
        <f t="array" ref="O332:P332">_xlfn.TEXTSPLIT(N332,"-")</f>
        <v>1990</v>
      </c>
      <c r="P332" s="6" t="str">
        <v>1993</v>
      </c>
      <c r="Q332" s="6">
        <v>1505</v>
      </c>
      <c r="R332" s="6">
        <v>57</v>
      </c>
      <c r="S332" s="16">
        <f t="shared" si="32"/>
        <v>3.7873754152823923E-2</v>
      </c>
      <c r="T332" s="16">
        <f t="shared" si="33"/>
        <v>4.9205874982941843E-3</v>
      </c>
    </row>
    <row r="333" spans="2:20" x14ac:dyDescent="0.6">
      <c r="B333" s="6"/>
      <c r="C333" s="6"/>
      <c r="D333" s="6" t="s">
        <v>13813</v>
      </c>
      <c r="E333" s="6" t="s">
        <v>13815</v>
      </c>
      <c r="F333" s="20" t="s">
        <v>13964</v>
      </c>
      <c r="G333" s="6" t="str">
        <f t="shared" si="31"/>
        <v>85-98</v>
      </c>
      <c r="H333" s="6" t="str" cm="1">
        <f t="array" ref="H333:I333">_xlfn.TEXTSPLIT(G333,"-")</f>
        <v>85</v>
      </c>
      <c r="I333" s="6" t="str">
        <v>98</v>
      </c>
      <c r="J333" s="6" t="s">
        <v>13541</v>
      </c>
      <c r="K333" s="6" t="s">
        <v>13474</v>
      </c>
      <c r="L333" s="6" t="s">
        <v>13464</v>
      </c>
      <c r="M333" s="6" t="s">
        <v>13316</v>
      </c>
      <c r="N333" s="6" t="s">
        <v>13475</v>
      </c>
      <c r="O333" s="6" t="str" cm="1">
        <f t="array" ref="O333:P333">_xlfn.TEXTSPLIT(N333,"-")</f>
        <v>1990</v>
      </c>
      <c r="P333" s="6" t="str">
        <v>1993</v>
      </c>
      <c r="Q333" s="6">
        <v>1006</v>
      </c>
      <c r="R333" s="6">
        <v>111</v>
      </c>
      <c r="S333" s="16">
        <f t="shared" si="32"/>
        <v>0.11033797216699801</v>
      </c>
      <c r="T333" s="16">
        <f t="shared" si="33"/>
        <v>9.8781595375845663E-3</v>
      </c>
    </row>
    <row r="334" spans="2:20" x14ac:dyDescent="0.6">
      <c r="B334" s="6"/>
      <c r="C334" s="6"/>
      <c r="D334" s="6" t="s">
        <v>13813</v>
      </c>
      <c r="E334" s="6" t="s">
        <v>13814</v>
      </c>
      <c r="F334" s="20" t="s">
        <v>13964</v>
      </c>
      <c r="G334" s="6" t="str">
        <f t="shared" si="31"/>
        <v>85-98</v>
      </c>
      <c r="H334" s="6" t="str" cm="1">
        <f t="array" ref="H334:I334">_xlfn.TEXTSPLIT(G334,"-")</f>
        <v>85</v>
      </c>
      <c r="I334" s="6" t="str">
        <v>98</v>
      </c>
      <c r="J334" s="6" t="s">
        <v>13541</v>
      </c>
      <c r="K334" s="6" t="s">
        <v>13474</v>
      </c>
      <c r="L334" s="6" t="s">
        <v>13464</v>
      </c>
      <c r="M334" s="6" t="s">
        <v>13316</v>
      </c>
      <c r="N334" s="6" t="s">
        <v>13475</v>
      </c>
      <c r="O334" s="6" t="str" cm="1">
        <f t="array" ref="O334:P334">_xlfn.TEXTSPLIT(N334,"-")</f>
        <v>1990</v>
      </c>
      <c r="P334" s="6" t="str">
        <v>1993</v>
      </c>
      <c r="Q334" s="6">
        <v>191</v>
      </c>
      <c r="R334" s="6">
        <v>18</v>
      </c>
      <c r="S334" s="16">
        <f t="shared" si="32"/>
        <v>9.4240837696335081E-2</v>
      </c>
      <c r="T334" s="16">
        <f t="shared" si="33"/>
        <v>2.1140207863603839E-2</v>
      </c>
    </row>
    <row r="335" spans="2:20" x14ac:dyDescent="0.6">
      <c r="B335" s="6"/>
      <c r="C335" s="6"/>
      <c r="D335" s="6" t="s">
        <v>13813</v>
      </c>
      <c r="E335" s="6" t="s">
        <v>13816</v>
      </c>
      <c r="F335" s="20" t="s">
        <v>13964</v>
      </c>
      <c r="G335" s="6" t="str">
        <f t="shared" si="31"/>
        <v>85-98</v>
      </c>
      <c r="H335" s="6" t="str" cm="1">
        <f t="array" ref="H335:I335">_xlfn.TEXTSPLIT(G335,"-")</f>
        <v>85</v>
      </c>
      <c r="I335" s="6" t="str">
        <v>98</v>
      </c>
      <c r="J335" s="6" t="s">
        <v>13541</v>
      </c>
      <c r="K335" s="6" t="s">
        <v>13474</v>
      </c>
      <c r="L335" s="6" t="s">
        <v>13464</v>
      </c>
      <c r="M335" s="6" t="s">
        <v>13316</v>
      </c>
      <c r="N335" s="6" t="s">
        <v>13475</v>
      </c>
      <c r="O335" s="6" t="str" cm="1">
        <f t="array" ref="O335:P335">_xlfn.TEXTSPLIT(N335,"-")</f>
        <v>1990</v>
      </c>
      <c r="P335" s="6" t="str">
        <v>1993</v>
      </c>
      <c r="Q335" s="6">
        <v>815</v>
      </c>
      <c r="R335" s="6">
        <v>94</v>
      </c>
      <c r="S335" s="16">
        <f t="shared" si="32"/>
        <v>0.11533742331288344</v>
      </c>
      <c r="T335" s="16">
        <f t="shared" si="33"/>
        <v>1.118909976238258E-2</v>
      </c>
    </row>
    <row r="336" spans="2:20" x14ac:dyDescent="0.6">
      <c r="B336" s="6"/>
      <c r="C336" s="6"/>
      <c r="D336" s="6" t="s">
        <v>13828</v>
      </c>
      <c r="E336" s="6" t="s">
        <v>13815</v>
      </c>
      <c r="F336" s="6" t="s">
        <v>13472</v>
      </c>
      <c r="G336" s="6" t="str">
        <f t="shared" si="31"/>
        <v>55-98</v>
      </c>
      <c r="H336" s="6" t="str" cm="1">
        <f t="array" ref="H336:I336">_xlfn.TEXTSPLIT(G336,"-")</f>
        <v>55</v>
      </c>
      <c r="I336" s="6" t="str">
        <v>98</v>
      </c>
      <c r="J336" s="6" t="s">
        <v>13541</v>
      </c>
      <c r="K336" s="6" t="s">
        <v>13474</v>
      </c>
      <c r="L336" s="6" t="s">
        <v>13464</v>
      </c>
      <c r="M336" s="6" t="s">
        <v>13316</v>
      </c>
      <c r="N336" s="6" t="s">
        <v>13475</v>
      </c>
      <c r="O336" s="6" t="str" cm="1">
        <f t="array" ref="O336:P336">_xlfn.TEXTSPLIT(N336,"-")</f>
        <v>1990</v>
      </c>
      <c r="P336" s="6" t="str">
        <v>1993</v>
      </c>
      <c r="Q336" s="6">
        <v>9774</v>
      </c>
      <c r="R336" s="6">
        <v>108</v>
      </c>
      <c r="S336" s="16">
        <f t="shared" si="32"/>
        <v>1.1049723756906077E-2</v>
      </c>
      <c r="T336" s="16">
        <f t="shared" si="33"/>
        <v>1.0573694808971041E-3</v>
      </c>
    </row>
    <row r="337" spans="2:20" x14ac:dyDescent="0.6">
      <c r="B337" s="6"/>
      <c r="C337" s="6"/>
      <c r="D337" s="6" t="s">
        <v>13828</v>
      </c>
      <c r="E337" s="6" t="s">
        <v>13814</v>
      </c>
      <c r="F337" s="6" t="s">
        <v>13472</v>
      </c>
      <c r="G337" s="6" t="str">
        <f t="shared" si="31"/>
        <v>55-98</v>
      </c>
      <c r="H337" s="6" t="str" cm="1">
        <f t="array" ref="H337:I337">_xlfn.TEXTSPLIT(G337,"-")</f>
        <v>55</v>
      </c>
      <c r="I337" s="6" t="str">
        <v>98</v>
      </c>
      <c r="J337" s="6" t="s">
        <v>13541</v>
      </c>
      <c r="K337" s="6" t="s">
        <v>13474</v>
      </c>
      <c r="L337" s="6" t="s">
        <v>13464</v>
      </c>
      <c r="M337" s="6" t="s">
        <v>13316</v>
      </c>
      <c r="N337" s="6" t="s">
        <v>13475</v>
      </c>
      <c r="O337" s="6" t="str" cm="1">
        <f t="array" ref="O337:P337">_xlfn.TEXTSPLIT(N337,"-")</f>
        <v>1990</v>
      </c>
      <c r="P337" s="6" t="str">
        <v>1993</v>
      </c>
      <c r="Q337" s="6">
        <v>3787</v>
      </c>
      <c r="R337" s="6">
        <v>30</v>
      </c>
      <c r="S337" s="16">
        <f t="shared" si="32"/>
        <v>7.9218378663850012E-3</v>
      </c>
      <c r="T337" s="16">
        <f t="shared" si="33"/>
        <v>1.4405829394704957E-3</v>
      </c>
    </row>
    <row r="338" spans="2:20" x14ac:dyDescent="0.6">
      <c r="B338" s="6"/>
      <c r="C338" s="6"/>
      <c r="D338" s="6" t="s">
        <v>13828</v>
      </c>
      <c r="E338" s="6" t="s">
        <v>13816</v>
      </c>
      <c r="F338" s="6" t="s">
        <v>13472</v>
      </c>
      <c r="G338" s="6" t="str">
        <f t="shared" si="31"/>
        <v>55-98</v>
      </c>
      <c r="H338" s="6" t="str" cm="1">
        <f t="array" ref="H338:I338">_xlfn.TEXTSPLIT(G338,"-")</f>
        <v>55</v>
      </c>
      <c r="I338" s="6" t="str">
        <v>98</v>
      </c>
      <c r="J338" s="6" t="s">
        <v>13541</v>
      </c>
      <c r="K338" s="6" t="s">
        <v>13474</v>
      </c>
      <c r="L338" s="6" t="s">
        <v>13464</v>
      </c>
      <c r="M338" s="6" t="s">
        <v>13316</v>
      </c>
      <c r="N338" s="6" t="s">
        <v>13475</v>
      </c>
      <c r="O338" s="6" t="str" cm="1">
        <f t="array" ref="O338:P338">_xlfn.TEXTSPLIT(N338,"-")</f>
        <v>1990</v>
      </c>
      <c r="P338" s="6" t="str">
        <v>1993</v>
      </c>
      <c r="Q338" s="6">
        <v>5987</v>
      </c>
      <c r="R338" s="6">
        <v>72</v>
      </c>
      <c r="S338" s="16">
        <f t="shared" si="32"/>
        <v>1.2026056455653918E-2</v>
      </c>
      <c r="T338" s="16">
        <f t="shared" si="33"/>
        <v>1.4087363970862637E-3</v>
      </c>
    </row>
    <row r="339" spans="2:20" x14ac:dyDescent="0.6">
      <c r="B339" s="6"/>
      <c r="C339" s="6"/>
      <c r="D339" s="6" t="s">
        <v>13828</v>
      </c>
      <c r="E339" s="6" t="s">
        <v>13815</v>
      </c>
      <c r="F339" s="20" t="s">
        <v>13854</v>
      </c>
      <c r="G339" s="6" t="str">
        <f t="shared" si="31"/>
        <v>55-64</v>
      </c>
      <c r="H339" s="6" t="str" cm="1">
        <f t="array" ref="H339:I339">_xlfn.TEXTSPLIT(G339,"-")</f>
        <v>55</v>
      </c>
      <c r="I339" s="6" t="str">
        <v>64</v>
      </c>
      <c r="J339" s="6" t="s">
        <v>13541</v>
      </c>
      <c r="K339" s="6" t="s">
        <v>13474</v>
      </c>
      <c r="L339" s="6" t="s">
        <v>13464</v>
      </c>
      <c r="M339" s="6" t="s">
        <v>13316</v>
      </c>
      <c r="N339" s="6" t="s">
        <v>13475</v>
      </c>
      <c r="O339" s="6" t="str" cm="1">
        <f t="array" ref="O339:P339">_xlfn.TEXTSPLIT(N339,"-")</f>
        <v>1990</v>
      </c>
      <c r="P339" s="6" t="str">
        <v>1993</v>
      </c>
      <c r="Q339" s="6">
        <v>3220</v>
      </c>
      <c r="R339" s="6">
        <v>3</v>
      </c>
      <c r="S339" s="16">
        <f t="shared" si="32"/>
        <v>9.3167701863354035E-4</v>
      </c>
      <c r="T339" s="16">
        <f t="shared" si="33"/>
        <v>5.3765334272755621E-4</v>
      </c>
    </row>
    <row r="340" spans="2:20" x14ac:dyDescent="0.6">
      <c r="B340" s="6"/>
      <c r="C340" s="6"/>
      <c r="D340" s="6" t="s">
        <v>13828</v>
      </c>
      <c r="E340" s="6" t="s">
        <v>13814</v>
      </c>
      <c r="F340" s="20" t="s">
        <v>13854</v>
      </c>
      <c r="G340" s="6" t="str">
        <f t="shared" si="31"/>
        <v>55-64</v>
      </c>
      <c r="H340" s="6" t="str" cm="1">
        <f t="array" ref="H340:I340">_xlfn.TEXTSPLIT(G340,"-")</f>
        <v>55</v>
      </c>
      <c r="I340" s="6" t="str">
        <v>64</v>
      </c>
      <c r="J340" s="6" t="s">
        <v>13541</v>
      </c>
      <c r="K340" s="6" t="s">
        <v>13474</v>
      </c>
      <c r="L340" s="6" t="s">
        <v>13464</v>
      </c>
      <c r="M340" s="6" t="s">
        <v>13316</v>
      </c>
      <c r="N340" s="6" t="s">
        <v>13475</v>
      </c>
      <c r="O340" s="6" t="str" cm="1">
        <f t="array" ref="O340:P340">_xlfn.TEXTSPLIT(N340,"-")</f>
        <v>1990</v>
      </c>
      <c r="P340" s="6" t="str">
        <v>1993</v>
      </c>
      <c r="Q340" s="6">
        <v>1418</v>
      </c>
      <c r="R340" s="6">
        <v>1</v>
      </c>
      <c r="S340" s="16">
        <f t="shared" si="32"/>
        <v>7.0521861777150916E-4</v>
      </c>
      <c r="T340" s="16">
        <f t="shared" si="33"/>
        <v>7.0496990726553012E-4</v>
      </c>
    </row>
    <row r="341" spans="2:20" x14ac:dyDescent="0.6">
      <c r="B341" s="6"/>
      <c r="C341" s="6"/>
      <c r="D341" s="6" t="s">
        <v>13828</v>
      </c>
      <c r="E341" s="6" t="s">
        <v>13816</v>
      </c>
      <c r="F341" s="20" t="s">
        <v>13854</v>
      </c>
      <c r="G341" s="6" t="str">
        <f t="shared" si="31"/>
        <v>55-64</v>
      </c>
      <c r="H341" s="6" t="str" cm="1">
        <f t="array" ref="H341:I341">_xlfn.TEXTSPLIT(G341,"-")</f>
        <v>55</v>
      </c>
      <c r="I341" s="6" t="str">
        <v>64</v>
      </c>
      <c r="J341" s="6" t="s">
        <v>13541</v>
      </c>
      <c r="K341" s="6" t="s">
        <v>13474</v>
      </c>
      <c r="L341" s="6" t="s">
        <v>13464</v>
      </c>
      <c r="M341" s="6" t="s">
        <v>13316</v>
      </c>
      <c r="N341" s="6" t="s">
        <v>13475</v>
      </c>
      <c r="O341" s="6" t="str" cm="1">
        <f t="array" ref="O341:P341">_xlfn.TEXTSPLIT(N341,"-")</f>
        <v>1990</v>
      </c>
      <c r="P341" s="6" t="str">
        <v>1993</v>
      </c>
      <c r="Q341" s="6">
        <v>1802</v>
      </c>
      <c r="R341" s="6">
        <v>2</v>
      </c>
      <c r="S341" s="16">
        <f t="shared" si="32"/>
        <v>1.1098779134295228E-3</v>
      </c>
      <c r="T341" s="16">
        <f t="shared" si="33"/>
        <v>7.8436656065185154E-4</v>
      </c>
    </row>
    <row r="342" spans="2:20" x14ac:dyDescent="0.6">
      <c r="B342" s="6"/>
      <c r="C342" s="6"/>
      <c r="D342" s="6" t="s">
        <v>13828</v>
      </c>
      <c r="E342" s="6" t="s">
        <v>13815</v>
      </c>
      <c r="F342" s="20" t="s">
        <v>13855</v>
      </c>
      <c r="G342" s="6" t="str">
        <f t="shared" si="31"/>
        <v>65-74</v>
      </c>
      <c r="H342" s="6" t="str" cm="1">
        <f t="array" ref="H342:I342">_xlfn.TEXTSPLIT(G342,"-")</f>
        <v>65</v>
      </c>
      <c r="I342" s="6" t="str">
        <v>74</v>
      </c>
      <c r="J342" s="6" t="s">
        <v>13541</v>
      </c>
      <c r="K342" s="6" t="s">
        <v>13474</v>
      </c>
      <c r="L342" s="6" t="s">
        <v>13464</v>
      </c>
      <c r="M342" s="6" t="s">
        <v>13316</v>
      </c>
      <c r="N342" s="6" t="s">
        <v>13475</v>
      </c>
      <c r="O342" s="6" t="str" cm="1">
        <f t="array" ref="O342:P342">_xlfn.TEXTSPLIT(N342,"-")</f>
        <v>1990</v>
      </c>
      <c r="P342" s="6" t="str">
        <v>1993</v>
      </c>
      <c r="Q342" s="6">
        <v>3247</v>
      </c>
      <c r="R342" s="6">
        <v>13</v>
      </c>
      <c r="S342" s="16">
        <f t="shared" si="32"/>
        <v>4.0036957191253468E-3</v>
      </c>
      <c r="T342" s="16">
        <f t="shared" si="33"/>
        <v>1.1082002683795316E-3</v>
      </c>
    </row>
    <row r="343" spans="2:20" x14ac:dyDescent="0.6">
      <c r="B343" s="6"/>
      <c r="C343" s="6"/>
      <c r="D343" s="6" t="s">
        <v>13828</v>
      </c>
      <c r="E343" s="6" t="s">
        <v>13814</v>
      </c>
      <c r="F343" s="20" t="s">
        <v>13855</v>
      </c>
      <c r="G343" s="6" t="str">
        <f t="shared" si="31"/>
        <v>65-74</v>
      </c>
      <c r="H343" s="6" t="str" cm="1">
        <f t="array" ref="H343:I343">_xlfn.TEXTSPLIT(G343,"-")</f>
        <v>65</v>
      </c>
      <c r="I343" s="6" t="str">
        <v>74</v>
      </c>
      <c r="J343" s="6" t="s">
        <v>13541</v>
      </c>
      <c r="K343" s="6" t="s">
        <v>13474</v>
      </c>
      <c r="L343" s="6" t="s">
        <v>13464</v>
      </c>
      <c r="M343" s="6" t="s">
        <v>13316</v>
      </c>
      <c r="N343" s="6" t="s">
        <v>13475</v>
      </c>
      <c r="O343" s="6" t="str" cm="1">
        <f t="array" ref="O343:P343">_xlfn.TEXTSPLIT(N343,"-")</f>
        <v>1990</v>
      </c>
      <c r="P343" s="6" t="str">
        <v>1993</v>
      </c>
      <c r="Q343" s="6">
        <v>1382</v>
      </c>
      <c r="R343" s="6">
        <v>4</v>
      </c>
      <c r="S343" s="16">
        <f t="shared" si="32"/>
        <v>2.8943560057887118E-3</v>
      </c>
      <c r="T343" s="16">
        <f t="shared" si="33"/>
        <v>1.4450821610952861E-3</v>
      </c>
    </row>
    <row r="344" spans="2:20" x14ac:dyDescent="0.6">
      <c r="B344" s="6"/>
      <c r="C344" s="6"/>
      <c r="D344" s="6" t="s">
        <v>13828</v>
      </c>
      <c r="E344" s="6" t="s">
        <v>13816</v>
      </c>
      <c r="F344" s="20" t="s">
        <v>13855</v>
      </c>
      <c r="G344" s="6" t="str">
        <f t="shared" si="31"/>
        <v>65-74</v>
      </c>
      <c r="H344" s="6" t="str" cm="1">
        <f t="array" ref="H344:I344">_xlfn.TEXTSPLIT(G344,"-")</f>
        <v>65</v>
      </c>
      <c r="I344" s="6" t="str">
        <v>74</v>
      </c>
      <c r="J344" s="6" t="s">
        <v>13541</v>
      </c>
      <c r="K344" s="6" t="s">
        <v>13474</v>
      </c>
      <c r="L344" s="6" t="s">
        <v>13464</v>
      </c>
      <c r="M344" s="6" t="s">
        <v>13316</v>
      </c>
      <c r="N344" s="6" t="s">
        <v>13475</v>
      </c>
      <c r="O344" s="6" t="str" cm="1">
        <f t="array" ref="O344:P344">_xlfn.TEXTSPLIT(N344,"-")</f>
        <v>1990</v>
      </c>
      <c r="P344" s="6" t="str">
        <v>1993</v>
      </c>
      <c r="Q344" s="6">
        <v>1865</v>
      </c>
      <c r="R344" s="6">
        <v>9</v>
      </c>
      <c r="S344" s="16">
        <f t="shared" si="32"/>
        <v>4.8257372654155499E-3</v>
      </c>
      <c r="T344" s="16">
        <f t="shared" si="33"/>
        <v>1.6046931045920663E-3</v>
      </c>
    </row>
    <row r="345" spans="2:20" x14ac:dyDescent="0.6">
      <c r="B345" s="6"/>
      <c r="C345" s="6"/>
      <c r="D345" s="6" t="s">
        <v>13828</v>
      </c>
      <c r="E345" s="6" t="s">
        <v>13815</v>
      </c>
      <c r="F345" s="20" t="s">
        <v>13874</v>
      </c>
      <c r="G345" s="6" t="str">
        <f t="shared" si="31"/>
        <v>75-84</v>
      </c>
      <c r="H345" s="6" t="str" cm="1">
        <f t="array" ref="H345:I345">_xlfn.TEXTSPLIT(G345,"-")</f>
        <v>75</v>
      </c>
      <c r="I345" s="6" t="str">
        <v>84</v>
      </c>
      <c r="J345" s="6" t="s">
        <v>13541</v>
      </c>
      <c r="K345" s="6" t="s">
        <v>13474</v>
      </c>
      <c r="L345" s="6" t="s">
        <v>13464</v>
      </c>
      <c r="M345" s="6" t="s">
        <v>13316</v>
      </c>
      <c r="N345" s="6" t="s">
        <v>13475</v>
      </c>
      <c r="O345" s="6" t="str" cm="1">
        <f t="array" ref="O345:P345">_xlfn.TEXTSPLIT(N345,"-")</f>
        <v>1990</v>
      </c>
      <c r="P345" s="6" t="str">
        <v>1993</v>
      </c>
      <c r="Q345" s="6">
        <v>2301</v>
      </c>
      <c r="R345" s="6">
        <v>55</v>
      </c>
      <c r="S345" s="16">
        <f t="shared" si="32"/>
        <v>2.3902651021295088E-2</v>
      </c>
      <c r="T345" s="16">
        <f t="shared" si="33"/>
        <v>3.1842803196391808E-3</v>
      </c>
    </row>
    <row r="346" spans="2:20" x14ac:dyDescent="0.6">
      <c r="B346" s="6"/>
      <c r="C346" s="6"/>
      <c r="D346" s="6" t="s">
        <v>13828</v>
      </c>
      <c r="E346" s="6" t="s">
        <v>13814</v>
      </c>
      <c r="F346" s="20" t="s">
        <v>13874</v>
      </c>
      <c r="G346" s="6" t="str">
        <f t="shared" si="31"/>
        <v>75-84</v>
      </c>
      <c r="H346" s="6" t="str" cm="1">
        <f t="array" ref="H346:I346">_xlfn.TEXTSPLIT(G346,"-")</f>
        <v>75</v>
      </c>
      <c r="I346" s="6" t="str">
        <v>84</v>
      </c>
      <c r="J346" s="6" t="s">
        <v>13541</v>
      </c>
      <c r="K346" s="6" t="s">
        <v>13474</v>
      </c>
      <c r="L346" s="6" t="s">
        <v>13464</v>
      </c>
      <c r="M346" s="6" t="s">
        <v>13316</v>
      </c>
      <c r="N346" s="6" t="s">
        <v>13475</v>
      </c>
      <c r="O346" s="6" t="str" cm="1">
        <f t="array" ref="O346:P346">_xlfn.TEXTSPLIT(N346,"-")</f>
        <v>1990</v>
      </c>
      <c r="P346" s="6" t="str">
        <v>1993</v>
      </c>
      <c r="Q346" s="6">
        <v>796</v>
      </c>
      <c r="R346" s="6">
        <v>19</v>
      </c>
      <c r="S346" s="16">
        <f t="shared" si="32"/>
        <v>2.3869346733668341E-2</v>
      </c>
      <c r="T346" s="16">
        <f t="shared" si="33"/>
        <v>5.4102546661858025E-3</v>
      </c>
    </row>
    <row r="347" spans="2:20" x14ac:dyDescent="0.6">
      <c r="B347" s="6"/>
      <c r="C347" s="6"/>
      <c r="D347" s="6" t="s">
        <v>13828</v>
      </c>
      <c r="E347" s="6" t="s">
        <v>13816</v>
      </c>
      <c r="F347" s="20" t="s">
        <v>13874</v>
      </c>
      <c r="G347" s="6" t="str">
        <f t="shared" si="31"/>
        <v>75-84</v>
      </c>
      <c r="H347" s="6" t="str" cm="1">
        <f t="array" ref="H347:I347">_xlfn.TEXTSPLIT(G347,"-")</f>
        <v>75</v>
      </c>
      <c r="I347" s="6" t="str">
        <v>84</v>
      </c>
      <c r="J347" s="6" t="s">
        <v>13541</v>
      </c>
      <c r="K347" s="6" t="s">
        <v>13474</v>
      </c>
      <c r="L347" s="6" t="s">
        <v>13464</v>
      </c>
      <c r="M347" s="6" t="s">
        <v>13316</v>
      </c>
      <c r="N347" s="6" t="s">
        <v>13475</v>
      </c>
      <c r="O347" s="6" t="str" cm="1">
        <f t="array" ref="O347:P347">_xlfn.TEXTSPLIT(N347,"-")</f>
        <v>1990</v>
      </c>
      <c r="P347" s="6" t="str">
        <v>1993</v>
      </c>
      <c r="Q347" s="6">
        <v>1505</v>
      </c>
      <c r="R347" s="6">
        <v>36</v>
      </c>
      <c r="S347" s="16">
        <f t="shared" si="32"/>
        <v>2.3920265780730896E-2</v>
      </c>
      <c r="T347" s="16">
        <f t="shared" si="33"/>
        <v>3.9387407692875525E-3</v>
      </c>
    </row>
    <row r="348" spans="2:20" x14ac:dyDescent="0.6">
      <c r="B348" s="6"/>
      <c r="C348" s="6"/>
      <c r="D348" s="6" t="s">
        <v>13828</v>
      </c>
      <c r="E348" s="6" t="s">
        <v>13815</v>
      </c>
      <c r="F348" s="20" t="s">
        <v>13964</v>
      </c>
      <c r="G348" s="6" t="str">
        <f t="shared" si="31"/>
        <v>85-98</v>
      </c>
      <c r="H348" s="6" t="str" cm="1">
        <f t="array" ref="H348:I348">_xlfn.TEXTSPLIT(G348,"-")</f>
        <v>85</v>
      </c>
      <c r="I348" s="6" t="str">
        <v>98</v>
      </c>
      <c r="J348" s="6" t="s">
        <v>13541</v>
      </c>
      <c r="K348" s="6" t="s">
        <v>13474</v>
      </c>
      <c r="L348" s="6" t="s">
        <v>13464</v>
      </c>
      <c r="M348" s="6" t="s">
        <v>13316</v>
      </c>
      <c r="N348" s="6" t="s">
        <v>13475</v>
      </c>
      <c r="O348" s="6" t="str" cm="1">
        <f t="array" ref="O348:P348">_xlfn.TEXTSPLIT(N348,"-")</f>
        <v>1990</v>
      </c>
      <c r="P348" s="6" t="str">
        <v>1993</v>
      </c>
      <c r="Q348" s="6">
        <v>1006</v>
      </c>
      <c r="R348" s="6">
        <v>74</v>
      </c>
      <c r="S348" s="16">
        <f t="shared" si="32"/>
        <v>7.3558648111332003E-2</v>
      </c>
      <c r="T348" s="16">
        <f t="shared" si="33"/>
        <v>8.2305118581218958E-3</v>
      </c>
    </row>
    <row r="349" spans="2:20" x14ac:dyDescent="0.6">
      <c r="B349" s="6"/>
      <c r="C349" s="6"/>
      <c r="D349" s="6" t="s">
        <v>13828</v>
      </c>
      <c r="E349" s="6" t="s">
        <v>13814</v>
      </c>
      <c r="F349" s="20" t="s">
        <v>13964</v>
      </c>
      <c r="G349" s="6" t="str">
        <f t="shared" si="31"/>
        <v>85-98</v>
      </c>
      <c r="H349" s="6" t="str" cm="1">
        <f t="array" ref="H349:I349">_xlfn.TEXTSPLIT(G349,"-")</f>
        <v>85</v>
      </c>
      <c r="I349" s="6" t="str">
        <v>98</v>
      </c>
      <c r="J349" s="6" t="s">
        <v>13541</v>
      </c>
      <c r="K349" s="6" t="s">
        <v>13474</v>
      </c>
      <c r="L349" s="6" t="s">
        <v>13464</v>
      </c>
      <c r="M349" s="6" t="s">
        <v>13316</v>
      </c>
      <c r="N349" s="6" t="s">
        <v>13475</v>
      </c>
      <c r="O349" s="6" t="str" cm="1">
        <f t="array" ref="O349:P349">_xlfn.TEXTSPLIT(N349,"-")</f>
        <v>1990</v>
      </c>
      <c r="P349" s="6" t="str">
        <v>1993</v>
      </c>
      <c r="Q349" s="6">
        <v>191</v>
      </c>
      <c r="R349" s="6">
        <v>13</v>
      </c>
      <c r="S349" s="16">
        <f t="shared" si="32"/>
        <v>6.8062827225130892E-2</v>
      </c>
      <c r="T349" s="16">
        <f t="shared" si="33"/>
        <v>1.8223493089800157E-2</v>
      </c>
    </row>
    <row r="350" spans="2:20" x14ac:dyDescent="0.6">
      <c r="B350" s="6"/>
      <c r="C350" s="6"/>
      <c r="D350" s="6" t="s">
        <v>13828</v>
      </c>
      <c r="E350" s="6" t="s">
        <v>13816</v>
      </c>
      <c r="F350" s="20" t="s">
        <v>13964</v>
      </c>
      <c r="G350" s="6" t="str">
        <f t="shared" si="31"/>
        <v>85-98</v>
      </c>
      <c r="H350" s="6" t="str" cm="1">
        <f t="array" ref="H350:I350">_xlfn.TEXTSPLIT(G350,"-")</f>
        <v>85</v>
      </c>
      <c r="I350" s="6" t="str">
        <v>98</v>
      </c>
      <c r="J350" s="6" t="s">
        <v>13541</v>
      </c>
      <c r="K350" s="6" t="s">
        <v>13474</v>
      </c>
      <c r="L350" s="6" t="s">
        <v>13464</v>
      </c>
      <c r="M350" s="6" t="s">
        <v>13316</v>
      </c>
      <c r="N350" s="6" t="s">
        <v>13475</v>
      </c>
      <c r="O350" s="6" t="str" cm="1">
        <f t="array" ref="O350:P350">_xlfn.TEXTSPLIT(N350,"-")</f>
        <v>1990</v>
      </c>
      <c r="P350" s="6" t="str">
        <v>1993</v>
      </c>
      <c r="Q350" s="6">
        <v>815</v>
      </c>
      <c r="R350" s="6">
        <v>61</v>
      </c>
      <c r="S350" s="16">
        <f t="shared" si="32"/>
        <v>7.4846625766871164E-2</v>
      </c>
      <c r="T350" s="16">
        <f t="shared" si="33"/>
        <v>9.2175218831573591E-3</v>
      </c>
    </row>
    <row r="351" spans="2:20" x14ac:dyDescent="0.6">
      <c r="B351" s="6"/>
      <c r="C351" s="6"/>
      <c r="D351" s="6" t="s">
        <v>13823</v>
      </c>
      <c r="E351" s="6" t="s">
        <v>13815</v>
      </c>
      <c r="F351" s="6" t="s">
        <v>13472</v>
      </c>
      <c r="G351" s="6" t="str">
        <f t="shared" si="31"/>
        <v>55-98</v>
      </c>
      <c r="H351" s="6" t="str" cm="1">
        <f t="array" ref="H351:I351">_xlfn.TEXTSPLIT(G351,"-")</f>
        <v>55</v>
      </c>
      <c r="I351" s="6" t="str">
        <v>98</v>
      </c>
      <c r="J351" s="6" t="s">
        <v>13541</v>
      </c>
      <c r="K351" s="6" t="s">
        <v>13474</v>
      </c>
      <c r="L351" s="6" t="s">
        <v>13464</v>
      </c>
      <c r="M351" s="6" t="s">
        <v>13316</v>
      </c>
      <c r="N351" s="6" t="s">
        <v>13475</v>
      </c>
      <c r="O351" s="6" t="str" cm="1">
        <f t="array" ref="O351:P351">_xlfn.TEXTSPLIT(N351,"-")</f>
        <v>1990</v>
      </c>
      <c r="P351" s="6" t="str">
        <v>1993</v>
      </c>
      <c r="Q351" s="6">
        <v>9774</v>
      </c>
      <c r="R351" s="6">
        <v>59</v>
      </c>
      <c r="S351" s="16">
        <f t="shared" si="32"/>
        <v>6.0364231634949866E-3</v>
      </c>
      <c r="T351" s="16">
        <f t="shared" si="33"/>
        <v>7.8349982941771355E-4</v>
      </c>
    </row>
    <row r="352" spans="2:20" x14ac:dyDescent="0.6">
      <c r="B352" s="6"/>
      <c r="C352" s="6"/>
      <c r="D352" s="6" t="s">
        <v>13823</v>
      </c>
      <c r="E352" s="6" t="s">
        <v>13814</v>
      </c>
      <c r="F352" s="6" t="s">
        <v>13472</v>
      </c>
      <c r="G352" s="6" t="str">
        <f t="shared" si="31"/>
        <v>55-98</v>
      </c>
      <c r="H352" s="6" t="str" cm="1">
        <f t="array" ref="H352:I352">_xlfn.TEXTSPLIT(G352,"-")</f>
        <v>55</v>
      </c>
      <c r="I352" s="6" t="str">
        <v>98</v>
      </c>
      <c r="J352" s="6" t="s">
        <v>13541</v>
      </c>
      <c r="K352" s="6" t="s">
        <v>13474</v>
      </c>
      <c r="L352" s="6" t="s">
        <v>13464</v>
      </c>
      <c r="M352" s="6" t="s">
        <v>13316</v>
      </c>
      <c r="N352" s="6" t="s">
        <v>13475</v>
      </c>
      <c r="O352" s="6" t="str" cm="1">
        <f t="array" ref="O352:P352">_xlfn.TEXTSPLIT(N352,"-")</f>
        <v>1990</v>
      </c>
      <c r="P352" s="6" t="str">
        <v>1993</v>
      </c>
      <c r="Q352" s="6">
        <v>3787</v>
      </c>
      <c r="R352" s="6">
        <v>23</v>
      </c>
      <c r="S352" s="16">
        <f t="shared" si="32"/>
        <v>6.0734090308951676E-3</v>
      </c>
      <c r="T352" s="16">
        <f t="shared" si="33"/>
        <v>1.2625418062072536E-3</v>
      </c>
    </row>
    <row r="353" spans="1:20" x14ac:dyDescent="0.6">
      <c r="B353" s="6"/>
      <c r="C353" s="6"/>
      <c r="D353" s="6" t="s">
        <v>13823</v>
      </c>
      <c r="E353" s="6" t="s">
        <v>13816</v>
      </c>
      <c r="F353" s="6" t="s">
        <v>13472</v>
      </c>
      <c r="G353" s="6" t="str">
        <f t="shared" si="31"/>
        <v>55-98</v>
      </c>
      <c r="H353" s="6" t="str" cm="1">
        <f t="array" ref="H353:I353">_xlfn.TEXTSPLIT(G353,"-")</f>
        <v>55</v>
      </c>
      <c r="I353" s="6" t="str">
        <v>98</v>
      </c>
      <c r="J353" s="6" t="s">
        <v>13541</v>
      </c>
      <c r="K353" s="6" t="s">
        <v>13474</v>
      </c>
      <c r="L353" s="6" t="s">
        <v>13464</v>
      </c>
      <c r="M353" s="6" t="s">
        <v>13316</v>
      </c>
      <c r="N353" s="6" t="s">
        <v>13475</v>
      </c>
      <c r="O353" s="6" t="str" cm="1">
        <f t="array" ref="O353:P353">_xlfn.TEXTSPLIT(N353,"-")</f>
        <v>1990</v>
      </c>
      <c r="P353" s="6" t="str">
        <v>1993</v>
      </c>
      <c r="Q353" s="6">
        <v>5987</v>
      </c>
      <c r="R353" s="6">
        <v>36</v>
      </c>
      <c r="S353" s="16">
        <f t="shared" si="32"/>
        <v>6.0130282278269588E-3</v>
      </c>
      <c r="T353" s="16">
        <f t="shared" si="33"/>
        <v>9.9915378588586704E-4</v>
      </c>
    </row>
    <row r="354" spans="1:20" x14ac:dyDescent="0.6">
      <c r="B354" s="6"/>
      <c r="C354" s="6"/>
      <c r="D354" s="6" t="s">
        <v>13823</v>
      </c>
      <c r="E354" s="6" t="s">
        <v>13815</v>
      </c>
      <c r="F354" s="20" t="s">
        <v>13854</v>
      </c>
      <c r="G354" s="6" t="str">
        <f t="shared" si="31"/>
        <v>55-64</v>
      </c>
      <c r="H354" s="6" t="str" cm="1">
        <f t="array" ref="H354:I354">_xlfn.TEXTSPLIT(G354,"-")</f>
        <v>55</v>
      </c>
      <c r="I354" s="6" t="str">
        <v>64</v>
      </c>
      <c r="J354" s="6" t="s">
        <v>13541</v>
      </c>
      <c r="K354" s="6" t="s">
        <v>13474</v>
      </c>
      <c r="L354" s="6" t="s">
        <v>13464</v>
      </c>
      <c r="M354" s="6" t="s">
        <v>13316</v>
      </c>
      <c r="N354" s="6" t="s">
        <v>13475</v>
      </c>
      <c r="O354" s="6" t="str" cm="1">
        <f t="array" ref="O354:P354">_xlfn.TEXTSPLIT(N354,"-")</f>
        <v>1990</v>
      </c>
      <c r="P354" s="6" t="str">
        <v>1993</v>
      </c>
      <c r="Q354" s="6">
        <v>3220</v>
      </c>
      <c r="R354" s="6">
        <v>3</v>
      </c>
      <c r="S354" s="16">
        <f t="shared" si="32"/>
        <v>9.3167701863354035E-4</v>
      </c>
      <c r="T354" s="16">
        <f t="shared" si="33"/>
        <v>5.3765334272755621E-4</v>
      </c>
    </row>
    <row r="355" spans="1:20" x14ac:dyDescent="0.6">
      <c r="B355" s="6"/>
      <c r="C355" s="6"/>
      <c r="D355" s="6" t="s">
        <v>13823</v>
      </c>
      <c r="E355" s="6" t="s">
        <v>13814</v>
      </c>
      <c r="F355" s="20" t="s">
        <v>13854</v>
      </c>
      <c r="G355" s="6" t="str">
        <f t="shared" si="31"/>
        <v>55-64</v>
      </c>
      <c r="H355" s="6" t="str" cm="1">
        <f t="array" ref="H355:I355">_xlfn.TEXTSPLIT(G355,"-")</f>
        <v>55</v>
      </c>
      <c r="I355" s="6" t="str">
        <v>64</v>
      </c>
      <c r="J355" s="6" t="s">
        <v>13541</v>
      </c>
      <c r="K355" s="6" t="s">
        <v>13474</v>
      </c>
      <c r="L355" s="6" t="s">
        <v>13464</v>
      </c>
      <c r="M355" s="6" t="s">
        <v>13316</v>
      </c>
      <c r="N355" s="6" t="s">
        <v>13475</v>
      </c>
      <c r="O355" s="6" t="str" cm="1">
        <f t="array" ref="O355:P355">_xlfn.TEXTSPLIT(N355,"-")</f>
        <v>1990</v>
      </c>
      <c r="P355" s="6" t="str">
        <v>1993</v>
      </c>
      <c r="Q355" s="6">
        <v>1418</v>
      </c>
      <c r="R355" s="6">
        <v>3</v>
      </c>
      <c r="S355" s="16">
        <f t="shared" si="32"/>
        <v>2.1156558533145277E-3</v>
      </c>
      <c r="T355" s="16">
        <f t="shared" si="33"/>
        <v>1.220181682472075E-3</v>
      </c>
    </row>
    <row r="356" spans="1:20" x14ac:dyDescent="0.6">
      <c r="B356" s="6"/>
      <c r="C356" s="6"/>
      <c r="D356" s="6" t="s">
        <v>13823</v>
      </c>
      <c r="E356" s="6" t="s">
        <v>13816</v>
      </c>
      <c r="F356" s="20" t="s">
        <v>13854</v>
      </c>
      <c r="G356" s="6" t="str">
        <f t="shared" si="31"/>
        <v>55-64</v>
      </c>
      <c r="H356" s="6" t="str" cm="1">
        <f t="array" ref="H356:I356">_xlfn.TEXTSPLIT(G356,"-")</f>
        <v>55</v>
      </c>
      <c r="I356" s="6" t="str">
        <v>64</v>
      </c>
      <c r="J356" s="6" t="s">
        <v>13541</v>
      </c>
      <c r="K356" s="6" t="s">
        <v>13474</v>
      </c>
      <c r="L356" s="6" t="s">
        <v>13464</v>
      </c>
      <c r="M356" s="6" t="s">
        <v>13316</v>
      </c>
      <c r="N356" s="6" t="s">
        <v>13475</v>
      </c>
      <c r="O356" s="6" t="str" cm="1">
        <f t="array" ref="O356:P356">_xlfn.TEXTSPLIT(N356,"-")</f>
        <v>1990</v>
      </c>
      <c r="P356" s="6" t="str">
        <v>1993</v>
      </c>
      <c r="Q356" s="6">
        <v>1802</v>
      </c>
      <c r="R356" s="6">
        <v>0</v>
      </c>
      <c r="S356" s="16">
        <f t="shared" si="32"/>
        <v>0</v>
      </c>
      <c r="T356" s="16">
        <f t="shared" si="33"/>
        <v>0</v>
      </c>
    </row>
    <row r="357" spans="1:20" x14ac:dyDescent="0.6">
      <c r="B357" s="6"/>
      <c r="C357" s="6"/>
      <c r="D357" s="6" t="s">
        <v>13823</v>
      </c>
      <c r="E357" s="6" t="s">
        <v>13815</v>
      </c>
      <c r="F357" s="20" t="s">
        <v>13855</v>
      </c>
      <c r="G357" s="6" t="str">
        <f t="shared" si="31"/>
        <v>65-74</v>
      </c>
      <c r="H357" s="6" t="str" cm="1">
        <f t="array" ref="H357:I357">_xlfn.TEXTSPLIT(G357,"-")</f>
        <v>65</v>
      </c>
      <c r="I357" s="6" t="str">
        <v>74</v>
      </c>
      <c r="J357" s="6" t="s">
        <v>13541</v>
      </c>
      <c r="K357" s="6" t="s">
        <v>13474</v>
      </c>
      <c r="L357" s="6" t="s">
        <v>13464</v>
      </c>
      <c r="M357" s="6" t="s">
        <v>13316</v>
      </c>
      <c r="N357" s="6" t="s">
        <v>13475</v>
      </c>
      <c r="O357" s="6" t="str" cm="1">
        <f t="array" ref="O357:P357">_xlfn.TEXTSPLIT(N357,"-")</f>
        <v>1990</v>
      </c>
      <c r="P357" s="6" t="str">
        <v>1993</v>
      </c>
      <c r="Q357" s="6">
        <v>3247</v>
      </c>
      <c r="R357" s="6">
        <v>13</v>
      </c>
      <c r="S357" s="16">
        <f t="shared" si="32"/>
        <v>4.0036957191253468E-3</v>
      </c>
      <c r="T357" s="16">
        <f t="shared" si="33"/>
        <v>1.1082002683795316E-3</v>
      </c>
    </row>
    <row r="358" spans="1:20" x14ac:dyDescent="0.6">
      <c r="B358" s="6"/>
      <c r="C358" s="6"/>
      <c r="D358" s="6" t="s">
        <v>13823</v>
      </c>
      <c r="E358" s="6" t="s">
        <v>13814</v>
      </c>
      <c r="F358" s="20" t="s">
        <v>13855</v>
      </c>
      <c r="G358" s="6" t="str">
        <f t="shared" si="31"/>
        <v>65-74</v>
      </c>
      <c r="H358" s="6" t="str" cm="1">
        <f t="array" ref="H358:I358">_xlfn.TEXTSPLIT(G358,"-")</f>
        <v>65</v>
      </c>
      <c r="I358" s="6" t="str">
        <v>74</v>
      </c>
      <c r="J358" s="6" t="s">
        <v>13541</v>
      </c>
      <c r="K358" s="6" t="s">
        <v>13474</v>
      </c>
      <c r="L358" s="6" t="s">
        <v>13464</v>
      </c>
      <c r="M358" s="6" t="s">
        <v>13316</v>
      </c>
      <c r="N358" s="6" t="s">
        <v>13475</v>
      </c>
      <c r="O358" s="6" t="str" cm="1">
        <f t="array" ref="O358:P358">_xlfn.TEXTSPLIT(N358,"-")</f>
        <v>1990</v>
      </c>
      <c r="P358" s="6" t="str">
        <v>1993</v>
      </c>
      <c r="Q358" s="6">
        <v>1382</v>
      </c>
      <c r="R358" s="6">
        <v>8</v>
      </c>
      <c r="S358" s="16">
        <f t="shared" si="32"/>
        <v>5.7887120115774236E-3</v>
      </c>
      <c r="T358" s="16">
        <f t="shared" si="33"/>
        <v>2.0406865180964706E-3</v>
      </c>
    </row>
    <row r="359" spans="1:20" x14ac:dyDescent="0.6">
      <c r="B359" s="6"/>
      <c r="C359" s="6"/>
      <c r="D359" s="6" t="s">
        <v>13823</v>
      </c>
      <c r="E359" s="6" t="s">
        <v>13816</v>
      </c>
      <c r="F359" s="20" t="s">
        <v>13855</v>
      </c>
      <c r="G359" s="6" t="str">
        <f t="shared" si="31"/>
        <v>65-74</v>
      </c>
      <c r="H359" s="6" t="str" cm="1">
        <f t="array" ref="H359:I359">_xlfn.TEXTSPLIT(G359,"-")</f>
        <v>65</v>
      </c>
      <c r="I359" s="6" t="str">
        <v>74</v>
      </c>
      <c r="J359" s="6" t="s">
        <v>13541</v>
      </c>
      <c r="K359" s="6" t="s">
        <v>13474</v>
      </c>
      <c r="L359" s="6" t="s">
        <v>13464</v>
      </c>
      <c r="M359" s="6" t="s">
        <v>13316</v>
      </c>
      <c r="N359" s="6" t="s">
        <v>13475</v>
      </c>
      <c r="O359" s="6" t="str" cm="1">
        <f t="array" ref="O359:P359">_xlfn.TEXTSPLIT(N359,"-")</f>
        <v>1990</v>
      </c>
      <c r="P359" s="6" t="str">
        <v>1993</v>
      </c>
      <c r="Q359" s="6">
        <v>1865</v>
      </c>
      <c r="R359" s="6">
        <v>4</v>
      </c>
      <c r="S359" s="16">
        <f t="shared" si="32"/>
        <v>2.1447721179624667E-3</v>
      </c>
      <c r="T359" s="16">
        <f t="shared" si="33"/>
        <v>1.0712354298312416E-3</v>
      </c>
    </row>
    <row r="360" spans="1:20" x14ac:dyDescent="0.6">
      <c r="B360" s="6"/>
      <c r="C360" s="6"/>
      <c r="D360" s="6" t="s">
        <v>13823</v>
      </c>
      <c r="E360" s="6" t="s">
        <v>13815</v>
      </c>
      <c r="F360" s="20" t="s">
        <v>13874</v>
      </c>
      <c r="G360" s="6" t="str">
        <f t="shared" si="31"/>
        <v>75-84</v>
      </c>
      <c r="H360" s="6" t="str" cm="1">
        <f t="array" ref="H360:I360">_xlfn.TEXTSPLIT(G360,"-")</f>
        <v>75</v>
      </c>
      <c r="I360" s="6" t="str">
        <v>84</v>
      </c>
      <c r="J360" s="6" t="s">
        <v>13541</v>
      </c>
      <c r="K360" s="6" t="s">
        <v>13474</v>
      </c>
      <c r="L360" s="6" t="s">
        <v>13464</v>
      </c>
      <c r="M360" s="6" t="s">
        <v>13316</v>
      </c>
      <c r="N360" s="6" t="s">
        <v>13475</v>
      </c>
      <c r="O360" s="6" t="str" cm="1">
        <f t="array" ref="O360:P360">_xlfn.TEXTSPLIT(N360,"-")</f>
        <v>1990</v>
      </c>
      <c r="P360" s="6" t="str">
        <v>1993</v>
      </c>
      <c r="Q360" s="6">
        <v>2301</v>
      </c>
      <c r="R360" s="6">
        <v>30</v>
      </c>
      <c r="S360" s="16">
        <f t="shared" si="32"/>
        <v>1.303780964797914E-2</v>
      </c>
      <c r="T360" s="16">
        <f t="shared" si="33"/>
        <v>2.36479918187677E-3</v>
      </c>
    </row>
    <row r="361" spans="1:20" x14ac:dyDescent="0.6">
      <c r="B361" s="6"/>
      <c r="C361" s="6"/>
      <c r="D361" s="6" t="s">
        <v>13823</v>
      </c>
      <c r="E361" s="6" t="s">
        <v>13814</v>
      </c>
      <c r="F361" s="20" t="s">
        <v>13874</v>
      </c>
      <c r="G361" s="6" t="str">
        <f t="shared" si="31"/>
        <v>75-84</v>
      </c>
      <c r="H361" s="6" t="str" cm="1">
        <f t="array" ref="H361:I361">_xlfn.TEXTSPLIT(G361,"-")</f>
        <v>75</v>
      </c>
      <c r="I361" s="6" t="str">
        <v>84</v>
      </c>
      <c r="J361" s="6" t="s">
        <v>13541</v>
      </c>
      <c r="K361" s="6" t="s">
        <v>13474</v>
      </c>
      <c r="L361" s="6" t="s">
        <v>13464</v>
      </c>
      <c r="M361" s="6" t="s">
        <v>13316</v>
      </c>
      <c r="N361" s="6" t="s">
        <v>13475</v>
      </c>
      <c r="O361" s="6" t="str" cm="1">
        <f t="array" ref="O361:P361">_xlfn.TEXTSPLIT(N361,"-")</f>
        <v>1990</v>
      </c>
      <c r="P361" s="6" t="str">
        <v>1993</v>
      </c>
      <c r="Q361" s="6">
        <v>796</v>
      </c>
      <c r="R361" s="6">
        <v>9</v>
      </c>
      <c r="S361" s="16">
        <f t="shared" si="32"/>
        <v>1.1306532663316583E-2</v>
      </c>
      <c r="T361" s="16">
        <f t="shared" si="33"/>
        <v>3.7474773730296583E-3</v>
      </c>
    </row>
    <row r="362" spans="1:20" x14ac:dyDescent="0.6">
      <c r="B362" s="6"/>
      <c r="C362" s="6"/>
      <c r="D362" s="6" t="s">
        <v>13823</v>
      </c>
      <c r="E362" s="6" t="s">
        <v>13816</v>
      </c>
      <c r="F362" s="20" t="s">
        <v>13874</v>
      </c>
      <c r="G362" s="6" t="str">
        <f t="shared" si="31"/>
        <v>75-84</v>
      </c>
      <c r="H362" s="6" t="str" cm="1">
        <f t="array" ref="H362:I362">_xlfn.TEXTSPLIT(G362,"-")</f>
        <v>75</v>
      </c>
      <c r="I362" s="6" t="str">
        <v>84</v>
      </c>
      <c r="J362" s="6" t="s">
        <v>13541</v>
      </c>
      <c r="K362" s="6" t="s">
        <v>13474</v>
      </c>
      <c r="L362" s="6" t="s">
        <v>13464</v>
      </c>
      <c r="M362" s="6" t="s">
        <v>13316</v>
      </c>
      <c r="N362" s="6" t="s">
        <v>13475</v>
      </c>
      <c r="O362" s="6" t="str" cm="1">
        <f t="array" ref="O362:P362">_xlfn.TEXTSPLIT(N362,"-")</f>
        <v>1990</v>
      </c>
      <c r="P362" s="6" t="str">
        <v>1993</v>
      </c>
      <c r="Q362" s="6">
        <v>1505</v>
      </c>
      <c r="R362" s="6">
        <v>21</v>
      </c>
      <c r="S362" s="16">
        <f t="shared" si="32"/>
        <v>1.3953488372093023E-2</v>
      </c>
      <c r="T362" s="16">
        <f t="shared" si="33"/>
        <v>3.0235826733012667E-3</v>
      </c>
    </row>
    <row r="363" spans="1:20" x14ac:dyDescent="0.6">
      <c r="B363" s="6"/>
      <c r="C363" s="6"/>
      <c r="D363" s="6" t="s">
        <v>13823</v>
      </c>
      <c r="E363" s="6" t="s">
        <v>13815</v>
      </c>
      <c r="F363" s="20" t="s">
        <v>13964</v>
      </c>
      <c r="G363" s="6" t="str">
        <f t="shared" si="31"/>
        <v>85-98</v>
      </c>
      <c r="H363" s="6" t="str" cm="1">
        <f t="array" ref="H363:I363">_xlfn.TEXTSPLIT(G363,"-")</f>
        <v>85</v>
      </c>
      <c r="I363" s="6" t="str">
        <v>98</v>
      </c>
      <c r="J363" s="6" t="s">
        <v>13541</v>
      </c>
      <c r="K363" s="6" t="s">
        <v>13474</v>
      </c>
      <c r="L363" s="6" t="s">
        <v>13464</v>
      </c>
      <c r="M363" s="6" t="s">
        <v>13316</v>
      </c>
      <c r="N363" s="6" t="s">
        <v>13475</v>
      </c>
      <c r="O363" s="6" t="str" cm="1">
        <f t="array" ref="O363:P363">_xlfn.TEXTSPLIT(N363,"-")</f>
        <v>1990</v>
      </c>
      <c r="P363" s="6" t="str">
        <v>1993</v>
      </c>
      <c r="Q363" s="6">
        <v>1006</v>
      </c>
      <c r="R363" s="6">
        <v>37</v>
      </c>
      <c r="S363" s="16">
        <f t="shared" si="32"/>
        <v>3.6779324055666002E-2</v>
      </c>
      <c r="T363" s="16">
        <f t="shared" si="33"/>
        <v>5.9342491940172293E-3</v>
      </c>
    </row>
    <row r="364" spans="1:20" x14ac:dyDescent="0.6">
      <c r="B364" s="6"/>
      <c r="C364" s="6"/>
      <c r="D364" s="6" t="s">
        <v>13823</v>
      </c>
      <c r="E364" s="6" t="s">
        <v>13814</v>
      </c>
      <c r="F364" s="20" t="s">
        <v>13964</v>
      </c>
      <c r="G364" s="6" t="str">
        <f t="shared" si="31"/>
        <v>85-98</v>
      </c>
      <c r="H364" s="6" t="str" cm="1">
        <f t="array" ref="H364:I364">_xlfn.TEXTSPLIT(G364,"-")</f>
        <v>85</v>
      </c>
      <c r="I364" s="6" t="str">
        <v>98</v>
      </c>
      <c r="J364" s="6" t="s">
        <v>13541</v>
      </c>
      <c r="K364" s="6" t="s">
        <v>13474</v>
      </c>
      <c r="L364" s="6" t="s">
        <v>13464</v>
      </c>
      <c r="M364" s="6" t="s">
        <v>13316</v>
      </c>
      <c r="N364" s="6" t="s">
        <v>13475</v>
      </c>
      <c r="O364" s="6" t="str" cm="1">
        <f t="array" ref="O364:P364">_xlfn.TEXTSPLIT(N364,"-")</f>
        <v>1990</v>
      </c>
      <c r="P364" s="6" t="str">
        <v>1993</v>
      </c>
      <c r="Q364" s="6">
        <v>191</v>
      </c>
      <c r="R364" s="6">
        <v>5</v>
      </c>
      <c r="S364" s="16">
        <f t="shared" si="32"/>
        <v>2.6178010471204188E-2</v>
      </c>
      <c r="T364" s="16">
        <f t="shared" si="33"/>
        <v>1.1552910886104452E-2</v>
      </c>
    </row>
    <row r="365" spans="1:20" x14ac:dyDescent="0.6">
      <c r="B365" s="6"/>
      <c r="C365" s="6"/>
      <c r="D365" s="6" t="s">
        <v>13823</v>
      </c>
      <c r="E365" s="6" t="s">
        <v>13816</v>
      </c>
      <c r="F365" s="20" t="s">
        <v>13964</v>
      </c>
      <c r="G365" s="6" t="str">
        <f t="shared" si="31"/>
        <v>85-98</v>
      </c>
      <c r="H365" s="6" t="str" cm="1">
        <f t="array" ref="H365:I365">_xlfn.TEXTSPLIT(G365,"-")</f>
        <v>85</v>
      </c>
      <c r="I365" s="6" t="str">
        <v>98</v>
      </c>
      <c r="J365" s="6" t="s">
        <v>13541</v>
      </c>
      <c r="K365" s="6" t="s">
        <v>13474</v>
      </c>
      <c r="L365" s="6" t="s">
        <v>13464</v>
      </c>
      <c r="M365" s="6" t="s">
        <v>13316</v>
      </c>
      <c r="N365" s="6" t="s">
        <v>13475</v>
      </c>
      <c r="O365" s="6" t="str" cm="1">
        <f t="array" ref="O365:P365">_xlfn.TEXTSPLIT(N365,"-")</f>
        <v>1990</v>
      </c>
      <c r="P365" s="6" t="str">
        <v>1993</v>
      </c>
      <c r="Q365" s="6">
        <v>815</v>
      </c>
      <c r="R365" s="6">
        <v>33</v>
      </c>
      <c r="S365" s="16">
        <f t="shared" si="32"/>
        <v>4.0490797546012272E-2</v>
      </c>
      <c r="T365" s="16">
        <f t="shared" si="33"/>
        <v>6.9043680368193663E-3</v>
      </c>
    </row>
    <row r="366" spans="1:20" x14ac:dyDescent="0.6">
      <c r="A366" s="6">
        <v>7656134</v>
      </c>
      <c r="B366" s="21" t="s">
        <v>13479</v>
      </c>
      <c r="C366" s="6" t="s">
        <v>13812</v>
      </c>
      <c r="D366" s="6" t="s">
        <v>13813</v>
      </c>
      <c r="E366" s="6" t="s">
        <v>13815</v>
      </c>
      <c r="F366" s="20" t="s">
        <v>13476</v>
      </c>
      <c r="G366" s="6" t="str">
        <f t="shared" si="31"/>
        <v>70-95</v>
      </c>
      <c r="H366" s="6" t="str" cm="1">
        <f t="array" ref="H366:I366">_xlfn.TEXTSPLIT(G366,"-")</f>
        <v>70</v>
      </c>
      <c r="I366" s="6" t="str">
        <v>95</v>
      </c>
      <c r="J366" s="6" t="s">
        <v>13541</v>
      </c>
      <c r="K366" s="6" t="s">
        <v>13478</v>
      </c>
      <c r="L366" s="6" t="s">
        <v>13973</v>
      </c>
      <c r="M366" s="6" t="s">
        <v>13318</v>
      </c>
      <c r="N366" s="6">
        <v>1991</v>
      </c>
      <c r="O366" s="6" t="str" cm="1">
        <f t="array" ref="O366">_xlfn.TEXTSPLIT(N366,"-")</f>
        <v>1991</v>
      </c>
      <c r="P366" s="6" t="str" cm="1">
        <f t="array" ref="P366">_xlfn.TEXTSPLIT(O366,"-")</f>
        <v>1991</v>
      </c>
      <c r="Q366" s="6">
        <v>478</v>
      </c>
      <c r="R366" s="6">
        <v>39</v>
      </c>
      <c r="S366" s="16">
        <f t="shared" si="32"/>
        <v>8.1589958158995821E-2</v>
      </c>
      <c r="T366" s="16">
        <f t="shared" si="33"/>
        <v>1.2520530160300648E-2</v>
      </c>
    </row>
    <row r="367" spans="1:20" x14ac:dyDescent="0.6">
      <c r="B367" s="6"/>
      <c r="C367" s="6"/>
      <c r="D367" s="6" t="s">
        <v>13813</v>
      </c>
      <c r="E367" s="6" t="s">
        <v>13814</v>
      </c>
      <c r="F367" s="20" t="s">
        <v>13476</v>
      </c>
      <c r="G367" s="6" t="str">
        <f t="shared" si="31"/>
        <v>70-95</v>
      </c>
      <c r="H367" s="6" t="str" cm="1">
        <f t="array" ref="H367:I367">_xlfn.TEXTSPLIT(G367,"-")</f>
        <v>70</v>
      </c>
      <c r="I367" s="6" t="str">
        <v>95</v>
      </c>
      <c r="J367" s="6" t="s">
        <v>13541</v>
      </c>
      <c r="K367" s="6" t="s">
        <v>13478</v>
      </c>
      <c r="L367" s="6" t="s">
        <v>13973</v>
      </c>
      <c r="M367" s="6" t="s">
        <v>13318</v>
      </c>
      <c r="N367" s="6">
        <v>1991</v>
      </c>
      <c r="O367" s="6" t="str" cm="1">
        <f t="array" ref="O367">_xlfn.TEXTSPLIT(N367,"-")</f>
        <v>1991</v>
      </c>
      <c r="P367" s="6" t="str" cm="1">
        <f t="array" ref="P367">_xlfn.TEXTSPLIT(O367,"-")</f>
        <v>1991</v>
      </c>
      <c r="Q367" s="6">
        <v>173</v>
      </c>
      <c r="R367" s="6">
        <v>20</v>
      </c>
      <c r="S367" s="16">
        <f t="shared" si="32"/>
        <v>0.11560693641618497</v>
      </c>
      <c r="T367" s="16">
        <f t="shared" si="33"/>
        <v>2.4310369426820567E-2</v>
      </c>
    </row>
    <row r="368" spans="1:20" x14ac:dyDescent="0.6">
      <c r="B368" s="6"/>
      <c r="C368" s="6"/>
      <c r="D368" s="6" t="s">
        <v>13813</v>
      </c>
      <c r="E368" s="6" t="s">
        <v>13816</v>
      </c>
      <c r="F368" s="20" t="s">
        <v>13476</v>
      </c>
      <c r="G368" s="6" t="str">
        <f t="shared" si="31"/>
        <v>70-95</v>
      </c>
      <c r="H368" s="6" t="str" cm="1">
        <f t="array" ref="H368:I368">_xlfn.TEXTSPLIT(G368,"-")</f>
        <v>70</v>
      </c>
      <c r="I368" s="6" t="str">
        <v>95</v>
      </c>
      <c r="J368" s="6" t="s">
        <v>13541</v>
      </c>
      <c r="K368" s="6" t="s">
        <v>13478</v>
      </c>
      <c r="L368" s="6" t="s">
        <v>13973</v>
      </c>
      <c r="M368" s="6" t="s">
        <v>13318</v>
      </c>
      <c r="N368" s="6">
        <v>1991</v>
      </c>
      <c r="O368" s="6" t="str" cm="1">
        <f t="array" ref="O368">_xlfn.TEXTSPLIT(N368,"-")</f>
        <v>1991</v>
      </c>
      <c r="P368" s="6" t="str" cm="1">
        <f t="array" ref="P368">_xlfn.TEXTSPLIT(O368,"-")</f>
        <v>1991</v>
      </c>
      <c r="Q368" s="6">
        <v>305</v>
      </c>
      <c r="R368" s="6">
        <v>19</v>
      </c>
      <c r="S368" s="16">
        <f t="shared" si="32"/>
        <v>6.2295081967213117E-2</v>
      </c>
      <c r="T368" s="16">
        <f t="shared" si="33"/>
        <v>1.3839170439687692E-2</v>
      </c>
    </row>
    <row r="369" spans="1:20" x14ac:dyDescent="0.6">
      <c r="B369" s="6"/>
      <c r="C369" s="6"/>
      <c r="D369" s="6" t="s">
        <v>13828</v>
      </c>
      <c r="E369" s="6" t="s">
        <v>13815</v>
      </c>
      <c r="F369" s="20" t="s">
        <v>13476</v>
      </c>
      <c r="G369" s="6" t="str">
        <f t="shared" si="31"/>
        <v>70-95</v>
      </c>
      <c r="H369" s="6" t="str" cm="1">
        <f t="array" ref="H369:I369">_xlfn.TEXTSPLIT(G369,"-")</f>
        <v>70</v>
      </c>
      <c r="I369" s="6" t="str">
        <v>95</v>
      </c>
      <c r="J369" s="6" t="s">
        <v>13541</v>
      </c>
      <c r="K369" s="6" t="s">
        <v>13478</v>
      </c>
      <c r="L369" s="6" t="s">
        <v>13973</v>
      </c>
      <c r="M369" s="6" t="s">
        <v>13318</v>
      </c>
      <c r="N369" s="6">
        <v>1991</v>
      </c>
      <c r="O369" s="6" t="str" cm="1">
        <f t="array" ref="O369">_xlfn.TEXTSPLIT(N369,"-")</f>
        <v>1991</v>
      </c>
      <c r="P369" s="6" t="str" cm="1">
        <f t="array" ref="P369">_xlfn.TEXTSPLIT(O369,"-")</f>
        <v>1991</v>
      </c>
      <c r="Q369" s="6">
        <v>478</v>
      </c>
      <c r="R369" s="6">
        <v>18</v>
      </c>
      <c r="S369" s="16">
        <f t="shared" si="32"/>
        <v>3.7656903765690378E-2</v>
      </c>
      <c r="T369" s="16">
        <f t="shared" si="33"/>
        <v>8.707095813122491E-3</v>
      </c>
    </row>
    <row r="370" spans="1:20" x14ac:dyDescent="0.6">
      <c r="B370" s="6"/>
      <c r="C370" s="6"/>
      <c r="D370" s="6" t="s">
        <v>13828</v>
      </c>
      <c r="E370" s="6" t="s">
        <v>13814</v>
      </c>
      <c r="F370" s="20" t="s">
        <v>13476</v>
      </c>
      <c r="G370" s="6" t="str">
        <f t="shared" si="31"/>
        <v>70-95</v>
      </c>
      <c r="H370" s="6" t="str" cm="1">
        <f t="array" ref="H370:I370">_xlfn.TEXTSPLIT(G370,"-")</f>
        <v>70</v>
      </c>
      <c r="I370" s="6" t="str">
        <v>95</v>
      </c>
      <c r="J370" s="6" t="s">
        <v>13541</v>
      </c>
      <c r="K370" s="6" t="s">
        <v>13478</v>
      </c>
      <c r="L370" s="6" t="s">
        <v>13973</v>
      </c>
      <c r="M370" s="6" t="s">
        <v>13318</v>
      </c>
      <c r="N370" s="6">
        <v>1991</v>
      </c>
      <c r="O370" s="6" t="str" cm="1">
        <f t="array" ref="O370">_xlfn.TEXTSPLIT(N370,"-")</f>
        <v>1991</v>
      </c>
      <c r="P370" s="6" t="str" cm="1">
        <f t="array" ref="P370">_xlfn.TEXTSPLIT(O370,"-")</f>
        <v>1991</v>
      </c>
      <c r="Q370" s="6">
        <v>173</v>
      </c>
      <c r="R370" s="6">
        <v>9</v>
      </c>
      <c r="S370" s="16">
        <f t="shared" si="32"/>
        <v>5.2023121387283239E-2</v>
      </c>
      <c r="T370" s="16">
        <f t="shared" si="33"/>
        <v>1.6883948704720278E-2</v>
      </c>
    </row>
    <row r="371" spans="1:20" x14ac:dyDescent="0.6">
      <c r="B371" s="6"/>
      <c r="C371" s="6"/>
      <c r="D371" s="6" t="s">
        <v>13828</v>
      </c>
      <c r="E371" s="6" t="s">
        <v>13816</v>
      </c>
      <c r="F371" s="20" t="s">
        <v>13476</v>
      </c>
      <c r="G371" s="6" t="str">
        <f t="shared" si="31"/>
        <v>70-95</v>
      </c>
      <c r="H371" s="6" t="str" cm="1">
        <f t="array" ref="H371:I371">_xlfn.TEXTSPLIT(G371,"-")</f>
        <v>70</v>
      </c>
      <c r="I371" s="6" t="str">
        <v>95</v>
      </c>
      <c r="J371" s="6" t="s">
        <v>13541</v>
      </c>
      <c r="K371" s="6" t="s">
        <v>13478</v>
      </c>
      <c r="L371" s="6" t="s">
        <v>13973</v>
      </c>
      <c r="M371" s="6" t="s">
        <v>13318</v>
      </c>
      <c r="N371" s="6">
        <v>1991</v>
      </c>
      <c r="O371" s="6" t="str" cm="1">
        <f t="array" ref="O371">_xlfn.TEXTSPLIT(N371,"-")</f>
        <v>1991</v>
      </c>
      <c r="P371" s="6" t="str" cm="1">
        <f t="array" ref="P371">_xlfn.TEXTSPLIT(O371,"-")</f>
        <v>1991</v>
      </c>
      <c r="Q371" s="6">
        <v>305</v>
      </c>
      <c r="R371" s="6">
        <v>9</v>
      </c>
      <c r="S371" s="16">
        <f t="shared" si="32"/>
        <v>2.9508196721311476E-2</v>
      </c>
      <c r="T371" s="16">
        <f t="shared" si="33"/>
        <v>9.6898566278059862E-3</v>
      </c>
    </row>
    <row r="372" spans="1:20" x14ac:dyDescent="0.6">
      <c r="B372" s="6"/>
      <c r="C372" s="6"/>
      <c r="D372" s="6" t="s">
        <v>13823</v>
      </c>
      <c r="E372" s="6" t="s">
        <v>13815</v>
      </c>
      <c r="F372" s="20" t="s">
        <v>13476</v>
      </c>
      <c r="G372" s="6" t="str">
        <f t="shared" ref="G372:G503" si="34">IF(RIGHT(F372,1)="+",LEFT(F372,LEN(F372)-1)&amp;"-95",F372)</f>
        <v>70-95</v>
      </c>
      <c r="H372" s="6" t="str" cm="1">
        <f t="array" ref="H372:I372">_xlfn.TEXTSPLIT(G372,"-")</f>
        <v>70</v>
      </c>
      <c r="I372" s="6" t="str">
        <v>95</v>
      </c>
      <c r="J372" s="6" t="s">
        <v>13541</v>
      </c>
      <c r="K372" s="6" t="s">
        <v>13478</v>
      </c>
      <c r="L372" s="6" t="s">
        <v>13973</v>
      </c>
      <c r="M372" s="6" t="s">
        <v>13318</v>
      </c>
      <c r="N372" s="6">
        <v>1991</v>
      </c>
      <c r="O372" s="6" t="str" cm="1">
        <f t="array" ref="O372">_xlfn.TEXTSPLIT(N372,"-")</f>
        <v>1991</v>
      </c>
      <c r="P372" s="6" t="str" cm="1">
        <f t="array" ref="P372">_xlfn.TEXTSPLIT(O372,"-")</f>
        <v>1991</v>
      </c>
      <c r="Q372" s="6">
        <v>478</v>
      </c>
      <c r="R372" s="6">
        <v>21</v>
      </c>
      <c r="S372" s="16">
        <f t="shared" ref="S372:S503" si="35">R372/Q372</f>
        <v>4.3933054393305436E-2</v>
      </c>
      <c r="T372" s="16">
        <f t="shared" ref="T372:T503" si="36">SQRT(S372*(1-S372)/Q372)</f>
        <v>9.374020576451772E-3</v>
      </c>
    </row>
    <row r="373" spans="1:20" x14ac:dyDescent="0.6">
      <c r="B373" s="6"/>
      <c r="C373" s="6"/>
      <c r="D373" s="6" t="s">
        <v>13823</v>
      </c>
      <c r="E373" s="6" t="s">
        <v>13814</v>
      </c>
      <c r="F373" s="20" t="s">
        <v>13476</v>
      </c>
      <c r="G373" s="6" t="str">
        <f t="shared" si="34"/>
        <v>70-95</v>
      </c>
      <c r="H373" s="6" t="str" cm="1">
        <f t="array" ref="H373:I373">_xlfn.TEXTSPLIT(G373,"-")</f>
        <v>70</v>
      </c>
      <c r="I373" s="6" t="str">
        <v>95</v>
      </c>
      <c r="J373" s="6" t="s">
        <v>13541</v>
      </c>
      <c r="K373" s="6" t="s">
        <v>13478</v>
      </c>
      <c r="L373" s="6" t="s">
        <v>13973</v>
      </c>
      <c r="M373" s="6" t="s">
        <v>13318</v>
      </c>
      <c r="N373" s="6">
        <v>1991</v>
      </c>
      <c r="O373" s="6" t="str" cm="1">
        <f t="array" ref="O373">_xlfn.TEXTSPLIT(N373,"-")</f>
        <v>1991</v>
      </c>
      <c r="P373" s="6" t="str" cm="1">
        <f t="array" ref="P373">_xlfn.TEXTSPLIT(O373,"-")</f>
        <v>1991</v>
      </c>
      <c r="Q373" s="6">
        <v>173</v>
      </c>
      <c r="R373" s="6">
        <v>11</v>
      </c>
      <c r="S373" s="16">
        <f t="shared" si="35"/>
        <v>6.358381502890173E-2</v>
      </c>
      <c r="T373" s="16">
        <f t="shared" si="36"/>
        <v>1.8551741967547813E-2</v>
      </c>
    </row>
    <row r="374" spans="1:20" x14ac:dyDescent="0.6">
      <c r="B374" s="6"/>
      <c r="C374" s="6"/>
      <c r="D374" s="6" t="s">
        <v>13823</v>
      </c>
      <c r="E374" s="6" t="s">
        <v>13816</v>
      </c>
      <c r="F374" s="20" t="s">
        <v>13476</v>
      </c>
      <c r="G374" s="6" t="str">
        <f t="shared" si="34"/>
        <v>70-95</v>
      </c>
      <c r="H374" s="6" t="str" cm="1">
        <f t="array" ref="H374:I374">_xlfn.TEXTSPLIT(G374,"-")</f>
        <v>70</v>
      </c>
      <c r="I374" s="6" t="str">
        <v>95</v>
      </c>
      <c r="J374" s="6" t="s">
        <v>13541</v>
      </c>
      <c r="K374" s="6" t="s">
        <v>13478</v>
      </c>
      <c r="L374" s="6" t="s">
        <v>13973</v>
      </c>
      <c r="M374" s="6" t="s">
        <v>13318</v>
      </c>
      <c r="N374" s="6">
        <v>1991</v>
      </c>
      <c r="O374" s="6" t="str" cm="1">
        <f t="array" ref="O374">_xlfn.TEXTSPLIT(N374,"-")</f>
        <v>1991</v>
      </c>
      <c r="P374" s="6" t="str" cm="1">
        <f t="array" ref="P374">_xlfn.TEXTSPLIT(O374,"-")</f>
        <v>1991</v>
      </c>
      <c r="Q374" s="6">
        <v>305</v>
      </c>
      <c r="R374" s="6">
        <v>10</v>
      </c>
      <c r="S374" s="16">
        <f t="shared" si="35"/>
        <v>3.2786885245901641E-2</v>
      </c>
      <c r="T374" s="16">
        <f t="shared" si="36"/>
        <v>1.0196737729964633E-2</v>
      </c>
    </row>
    <row r="375" spans="1:20" x14ac:dyDescent="0.6">
      <c r="A375" s="6">
        <v>7786213</v>
      </c>
      <c r="B375" s="21" t="s">
        <v>13479</v>
      </c>
      <c r="C375" s="6" t="s">
        <v>13812</v>
      </c>
      <c r="D375" s="6" t="s">
        <v>13300</v>
      </c>
      <c r="E375" s="6" t="s">
        <v>13815</v>
      </c>
      <c r="F375" s="6" t="s">
        <v>13902</v>
      </c>
      <c r="G375" s="6" t="s">
        <v>13963</v>
      </c>
      <c r="H375" s="6" t="str" cm="1">
        <f t="array" ref="H375:I375">_xlfn.TEXTSPLIT(G375,"-")</f>
        <v>40</v>
      </c>
      <c r="I375" s="6" t="str">
        <v>95</v>
      </c>
      <c r="J375" s="6" t="s">
        <v>13901</v>
      </c>
      <c r="K375" s="6" t="s">
        <v>13483</v>
      </c>
      <c r="L375" s="6" t="s">
        <v>13973</v>
      </c>
      <c r="M375" s="6" t="s">
        <v>13320</v>
      </c>
      <c r="N375" s="7">
        <v>1995</v>
      </c>
      <c r="O375" s="6" t="str" cm="1">
        <f t="array" ref="O375">_xlfn.TEXTSPLIT(N375,"-")</f>
        <v>1995</v>
      </c>
      <c r="P375" s="6" t="str" cm="1">
        <f t="array" ref="P375">_xlfn.TEXTSPLIT(O375,"-")</f>
        <v>1995</v>
      </c>
      <c r="Q375" s="6">
        <f t="shared" ref="Q375:Q377" si="37">SUM(Q378,Q381,Q384,Q387,Q390)</f>
        <v>3337</v>
      </c>
      <c r="R375" s="6">
        <f>631+19</f>
        <v>650</v>
      </c>
      <c r="S375" s="16">
        <f t="shared" ref="S375:S434" si="38">R375/Q375</f>
        <v>0.19478573569074017</v>
      </c>
      <c r="T375" s="16">
        <f t="shared" ref="T375:T434" si="39">SQRT(S375*(1-S375)/Q375)</f>
        <v>6.855769404458362E-3</v>
      </c>
    </row>
    <row r="376" spans="1:20" x14ac:dyDescent="0.6">
      <c r="A376" s="6"/>
      <c r="B376" s="21"/>
      <c r="C376" s="6"/>
      <c r="D376" s="6" t="s">
        <v>13300</v>
      </c>
      <c r="E376" s="6" t="s">
        <v>13814</v>
      </c>
      <c r="F376" s="6" t="s">
        <v>13902</v>
      </c>
      <c r="G376" s="6" t="s">
        <v>13963</v>
      </c>
      <c r="H376" s="6" t="str" cm="1">
        <f t="array" ref="H376:I376">_xlfn.TEXTSPLIT(G376,"-")</f>
        <v>40</v>
      </c>
      <c r="I376" s="6" t="str">
        <v>95</v>
      </c>
      <c r="J376" s="6" t="s">
        <v>13901</v>
      </c>
      <c r="K376" s="6" t="s">
        <v>13483</v>
      </c>
      <c r="L376" s="6" t="s">
        <v>13973</v>
      </c>
      <c r="M376" s="6" t="s">
        <v>13320</v>
      </c>
      <c r="N376" s="7">
        <v>1995</v>
      </c>
      <c r="O376" s="6" t="str" cm="1">
        <f t="array" ref="O376">_xlfn.TEXTSPLIT(N376,"-")</f>
        <v>1995</v>
      </c>
      <c r="P376" s="6" t="str" cm="1">
        <f t="array" ref="P376">_xlfn.TEXTSPLIT(O376,"-")</f>
        <v>1995</v>
      </c>
      <c r="Q376" s="6">
        <f t="shared" si="37"/>
        <v>1425</v>
      </c>
      <c r="R376" s="6">
        <v>280</v>
      </c>
      <c r="S376" s="16">
        <f t="shared" si="38"/>
        <v>0.19649122807017544</v>
      </c>
      <c r="T376" s="16">
        <f t="shared" si="39"/>
        <v>1.0525905398791859E-2</v>
      </c>
    </row>
    <row r="377" spans="1:20" x14ac:dyDescent="0.6">
      <c r="A377" s="6"/>
      <c r="B377" s="21"/>
      <c r="C377" s="6"/>
      <c r="D377" s="6" t="s">
        <v>13300</v>
      </c>
      <c r="E377" s="6" t="s">
        <v>13816</v>
      </c>
      <c r="F377" s="6" t="s">
        <v>13902</v>
      </c>
      <c r="G377" s="6" t="s">
        <v>13963</v>
      </c>
      <c r="H377" s="6" t="str" cm="1">
        <f t="array" ref="H377:I377">_xlfn.TEXTSPLIT(G377,"-")</f>
        <v>40</v>
      </c>
      <c r="I377" s="6" t="str">
        <v>95</v>
      </c>
      <c r="J377" s="6" t="s">
        <v>13901</v>
      </c>
      <c r="K377" s="6" t="s">
        <v>13483</v>
      </c>
      <c r="L377" s="6" t="s">
        <v>13973</v>
      </c>
      <c r="M377" s="6" t="s">
        <v>13320</v>
      </c>
      <c r="N377" s="7">
        <v>1995</v>
      </c>
      <c r="O377" s="6" t="str" cm="1">
        <f t="array" ref="O377">_xlfn.TEXTSPLIT(N377,"-")</f>
        <v>1995</v>
      </c>
      <c r="P377" s="6" t="str" cm="1">
        <f t="array" ref="P377">_xlfn.TEXTSPLIT(O377,"-")</f>
        <v>1995</v>
      </c>
      <c r="Q377" s="6">
        <f t="shared" si="37"/>
        <v>1912</v>
      </c>
      <c r="R377" s="6">
        <v>189</v>
      </c>
      <c r="S377" s="16">
        <f t="shared" si="38"/>
        <v>9.884937238493724E-2</v>
      </c>
      <c r="T377" s="16">
        <f t="shared" si="39"/>
        <v>6.825613754034756E-3</v>
      </c>
    </row>
    <row r="378" spans="1:20" x14ac:dyDescent="0.6">
      <c r="A378" s="6"/>
      <c r="B378" s="21"/>
      <c r="C378" s="6"/>
      <c r="D378" s="6" t="s">
        <v>13300</v>
      </c>
      <c r="E378" s="6" t="s">
        <v>13815</v>
      </c>
      <c r="F378" s="20" t="s">
        <v>13817</v>
      </c>
      <c r="G378" s="6" t="str">
        <f t="shared" ref="G378:G392" si="40">IF(RIGHT(F378,1)="+",LEFT(F378,LEN(F378)-1)&amp;"-95",F378)</f>
        <v>40-49</v>
      </c>
      <c r="H378" s="6" t="str" cm="1">
        <f t="array" ref="H378:I378">_xlfn.TEXTSPLIT(G378,"-")</f>
        <v>40</v>
      </c>
      <c r="I378" s="6" t="str">
        <v>49</v>
      </c>
      <c r="J378" s="6" t="s">
        <v>13901</v>
      </c>
      <c r="K378" s="6" t="s">
        <v>13483</v>
      </c>
      <c r="L378" s="6" t="s">
        <v>13973</v>
      </c>
      <c r="M378" s="6" t="s">
        <v>13320</v>
      </c>
      <c r="N378" s="7">
        <v>1995</v>
      </c>
      <c r="O378" s="6" t="str" cm="1">
        <f t="array" ref="O378">_xlfn.TEXTSPLIT(N378,"-")</f>
        <v>1995</v>
      </c>
      <c r="P378" s="6" t="str" cm="1">
        <f t="array" ref="P378">_xlfn.TEXTSPLIT(O378,"-")</f>
        <v>1995</v>
      </c>
      <c r="Q378" s="6">
        <v>1162</v>
      </c>
      <c r="R378" s="6">
        <v>156</v>
      </c>
      <c r="S378" s="16">
        <f t="shared" si="38"/>
        <v>0.13425129087779691</v>
      </c>
      <c r="T378" s="16">
        <f t="shared" si="39"/>
        <v>1.000119966020265E-2</v>
      </c>
    </row>
    <row r="379" spans="1:20" x14ac:dyDescent="0.6">
      <c r="A379" s="6"/>
      <c r="B379" s="21"/>
      <c r="C379" s="6"/>
      <c r="D379" s="6" t="s">
        <v>13300</v>
      </c>
      <c r="E379" s="6" t="s">
        <v>13814</v>
      </c>
      <c r="F379" s="20" t="s">
        <v>13817</v>
      </c>
      <c r="G379" s="6" t="str">
        <f t="shared" si="40"/>
        <v>40-49</v>
      </c>
      <c r="H379" s="6" t="str" cm="1">
        <f t="array" ref="H379:I379">_xlfn.TEXTSPLIT(G379,"-")</f>
        <v>40</v>
      </c>
      <c r="I379" s="6" t="str">
        <v>49</v>
      </c>
      <c r="J379" s="6" t="s">
        <v>13901</v>
      </c>
      <c r="K379" s="6" t="s">
        <v>13483</v>
      </c>
      <c r="L379" s="6" t="s">
        <v>13973</v>
      </c>
      <c r="M379" s="6" t="s">
        <v>13320</v>
      </c>
      <c r="N379" s="7">
        <v>1995</v>
      </c>
      <c r="O379" s="6" t="str" cm="1">
        <f t="array" ref="O379">_xlfn.TEXTSPLIT(N379,"-")</f>
        <v>1995</v>
      </c>
      <c r="P379" s="6" t="str" cm="1">
        <f t="array" ref="P379">_xlfn.TEXTSPLIT(O379,"-")</f>
        <v>1995</v>
      </c>
      <c r="Q379" s="6">
        <v>526</v>
      </c>
      <c r="R379" s="6">
        <v>68</v>
      </c>
      <c r="S379" s="16">
        <f t="shared" si="38"/>
        <v>0.12927756653992395</v>
      </c>
      <c r="T379" s="16">
        <f t="shared" si="39"/>
        <v>1.4628795846777376E-2</v>
      </c>
    </row>
    <row r="380" spans="1:20" x14ac:dyDescent="0.6">
      <c r="A380" s="6"/>
      <c r="B380" s="21"/>
      <c r="C380" s="6"/>
      <c r="D380" s="6" t="s">
        <v>13300</v>
      </c>
      <c r="E380" s="6" t="s">
        <v>13816</v>
      </c>
      <c r="F380" s="20" t="s">
        <v>13817</v>
      </c>
      <c r="G380" s="6" t="str">
        <f t="shared" si="40"/>
        <v>40-49</v>
      </c>
      <c r="H380" s="6" t="str" cm="1">
        <f t="array" ref="H380:I380">_xlfn.TEXTSPLIT(G380,"-")</f>
        <v>40</v>
      </c>
      <c r="I380" s="6" t="str">
        <v>49</v>
      </c>
      <c r="J380" s="6" t="s">
        <v>13901</v>
      </c>
      <c r="K380" s="6" t="s">
        <v>13483</v>
      </c>
      <c r="L380" s="6" t="s">
        <v>13973</v>
      </c>
      <c r="M380" s="6" t="s">
        <v>13320</v>
      </c>
      <c r="N380" s="7">
        <v>1995</v>
      </c>
      <c r="O380" s="6" t="str" cm="1">
        <f t="array" ref="O380">_xlfn.TEXTSPLIT(N380,"-")</f>
        <v>1995</v>
      </c>
      <c r="P380" s="6" t="str" cm="1">
        <f t="array" ref="P380">_xlfn.TEXTSPLIT(O380,"-")</f>
        <v>1995</v>
      </c>
      <c r="Q380" s="6">
        <v>636</v>
      </c>
      <c r="R380" s="6">
        <v>117</v>
      </c>
      <c r="S380" s="16">
        <f t="shared" si="38"/>
        <v>0.18396226415094338</v>
      </c>
      <c r="T380" s="16">
        <f t="shared" si="39"/>
        <v>1.536352729494291E-2</v>
      </c>
    </row>
    <row r="381" spans="1:20" x14ac:dyDescent="0.6">
      <c r="A381" s="6"/>
      <c r="B381" s="21"/>
      <c r="C381" s="6"/>
      <c r="D381" s="6" t="s">
        <v>13300</v>
      </c>
      <c r="E381" s="6" t="s">
        <v>13815</v>
      </c>
      <c r="F381" s="20" t="s">
        <v>13818</v>
      </c>
      <c r="G381" s="6" t="str">
        <f t="shared" si="40"/>
        <v>50-59</v>
      </c>
      <c r="H381" s="6" t="str" cm="1">
        <f t="array" ref="H381:I381">_xlfn.TEXTSPLIT(G381,"-")</f>
        <v>50</v>
      </c>
      <c r="I381" s="6" t="str">
        <v>59</v>
      </c>
      <c r="J381" s="6" t="s">
        <v>13901</v>
      </c>
      <c r="K381" s="6" t="s">
        <v>13483</v>
      </c>
      <c r="L381" s="6" t="s">
        <v>13973</v>
      </c>
      <c r="M381" s="6" t="s">
        <v>13320</v>
      </c>
      <c r="N381" s="7">
        <v>1995</v>
      </c>
      <c r="O381" s="6" t="str" cm="1">
        <f t="array" ref="O381">_xlfn.TEXTSPLIT(N381,"-")</f>
        <v>1995</v>
      </c>
      <c r="P381" s="6" t="str" cm="1">
        <f t="array" ref="P381">_xlfn.TEXTSPLIT(O381,"-")</f>
        <v>1995</v>
      </c>
      <c r="Q381" s="6">
        <v>964</v>
      </c>
      <c r="R381" s="6">
        <v>195</v>
      </c>
      <c r="S381" s="16">
        <f t="shared" si="38"/>
        <v>0.20228215767634855</v>
      </c>
      <c r="T381" s="16">
        <f t="shared" si="39"/>
        <v>1.2937933802623503E-2</v>
      </c>
    </row>
    <row r="382" spans="1:20" x14ac:dyDescent="0.6">
      <c r="A382" s="6"/>
      <c r="B382" s="21"/>
      <c r="C382" s="6"/>
      <c r="D382" s="6" t="s">
        <v>13300</v>
      </c>
      <c r="E382" s="6" t="s">
        <v>13814</v>
      </c>
      <c r="F382" s="20" t="s">
        <v>13818</v>
      </c>
      <c r="G382" s="6" t="str">
        <f t="shared" si="40"/>
        <v>50-59</v>
      </c>
      <c r="H382" s="6" t="str" cm="1">
        <f t="array" ref="H382:I382">_xlfn.TEXTSPLIT(G382,"-")</f>
        <v>50</v>
      </c>
      <c r="I382" s="6" t="str">
        <v>59</v>
      </c>
      <c r="J382" s="6" t="s">
        <v>13901</v>
      </c>
      <c r="K382" s="6" t="s">
        <v>13483</v>
      </c>
      <c r="L382" s="6" t="s">
        <v>13973</v>
      </c>
      <c r="M382" s="6" t="s">
        <v>13320</v>
      </c>
      <c r="N382" s="7">
        <v>1995</v>
      </c>
      <c r="O382" s="6" t="str" cm="1">
        <f t="array" ref="O382">_xlfn.TEXTSPLIT(N382,"-")</f>
        <v>1995</v>
      </c>
      <c r="P382" s="6" t="str" cm="1">
        <f t="array" ref="P382">_xlfn.TEXTSPLIT(O382,"-")</f>
        <v>1995</v>
      </c>
      <c r="Q382" s="6">
        <v>393</v>
      </c>
      <c r="R382" s="6">
        <v>82</v>
      </c>
      <c r="S382" s="16">
        <f t="shared" si="38"/>
        <v>0.20865139949109415</v>
      </c>
      <c r="T382" s="16">
        <f t="shared" si="39"/>
        <v>2.0497377290275537E-2</v>
      </c>
    </row>
    <row r="383" spans="1:20" x14ac:dyDescent="0.6">
      <c r="A383" s="6"/>
      <c r="B383" s="21"/>
      <c r="C383" s="6"/>
      <c r="D383" s="6" t="s">
        <v>13300</v>
      </c>
      <c r="E383" s="6" t="s">
        <v>13816</v>
      </c>
      <c r="F383" s="20" t="s">
        <v>13818</v>
      </c>
      <c r="G383" s="6" t="str">
        <f t="shared" si="40"/>
        <v>50-59</v>
      </c>
      <c r="H383" s="6" t="str" cm="1">
        <f t="array" ref="H383:I383">_xlfn.TEXTSPLIT(G383,"-")</f>
        <v>50</v>
      </c>
      <c r="I383" s="6" t="str">
        <v>59</v>
      </c>
      <c r="J383" s="6" t="s">
        <v>13901</v>
      </c>
      <c r="K383" s="6" t="s">
        <v>13483</v>
      </c>
      <c r="L383" s="6" t="s">
        <v>13973</v>
      </c>
      <c r="M383" s="6" t="s">
        <v>13320</v>
      </c>
      <c r="N383" s="7">
        <v>1995</v>
      </c>
      <c r="O383" s="6" t="str" cm="1">
        <f t="array" ref="O383">_xlfn.TEXTSPLIT(N383,"-")</f>
        <v>1995</v>
      </c>
      <c r="P383" s="6" t="str" cm="1">
        <f t="array" ref="P383">_xlfn.TEXTSPLIT(O383,"-")</f>
        <v>1995</v>
      </c>
      <c r="Q383" s="6">
        <v>571</v>
      </c>
      <c r="R383" s="6">
        <v>112</v>
      </c>
      <c r="S383" s="16">
        <f t="shared" si="38"/>
        <v>0.19614711033274956</v>
      </c>
      <c r="T383" s="16">
        <f t="shared" si="39"/>
        <v>1.6617327980557466E-2</v>
      </c>
    </row>
    <row r="384" spans="1:20" x14ac:dyDescent="0.6">
      <c r="A384" s="6"/>
      <c r="B384" s="21"/>
      <c r="C384" s="6"/>
      <c r="D384" s="6" t="s">
        <v>13300</v>
      </c>
      <c r="E384" s="6" t="s">
        <v>13815</v>
      </c>
      <c r="F384" s="20" t="s">
        <v>13819</v>
      </c>
      <c r="G384" s="6" t="str">
        <f t="shared" si="40"/>
        <v>60-69</v>
      </c>
      <c r="H384" s="6" t="str" cm="1">
        <f t="array" ref="H384:I384">_xlfn.TEXTSPLIT(G384,"-")</f>
        <v>60</v>
      </c>
      <c r="I384" s="6" t="str">
        <v>69</v>
      </c>
      <c r="J384" s="6" t="s">
        <v>13901</v>
      </c>
      <c r="K384" s="6" t="s">
        <v>13483</v>
      </c>
      <c r="L384" s="6" t="s">
        <v>13973</v>
      </c>
      <c r="M384" s="6" t="s">
        <v>13320</v>
      </c>
      <c r="N384" s="7">
        <v>1995</v>
      </c>
      <c r="O384" s="6" t="str" cm="1">
        <f t="array" ref="O384">_xlfn.TEXTSPLIT(N384,"-")</f>
        <v>1995</v>
      </c>
      <c r="P384" s="6" t="str" cm="1">
        <f t="array" ref="P384">_xlfn.TEXTSPLIT(O384,"-")</f>
        <v>1995</v>
      </c>
      <c r="Q384" s="6">
        <v>771</v>
      </c>
      <c r="R384" s="6">
        <v>197</v>
      </c>
      <c r="S384" s="16">
        <f t="shared" si="38"/>
        <v>0.25551232166018156</v>
      </c>
      <c r="T384" s="16">
        <f t="shared" si="39"/>
        <v>1.570751532850051E-2</v>
      </c>
    </row>
    <row r="385" spans="1:20" x14ac:dyDescent="0.6">
      <c r="A385" s="6"/>
      <c r="B385" s="21"/>
      <c r="C385" s="6"/>
      <c r="D385" s="6" t="s">
        <v>13300</v>
      </c>
      <c r="E385" s="6" t="s">
        <v>13814</v>
      </c>
      <c r="F385" s="20" t="s">
        <v>13819</v>
      </c>
      <c r="G385" s="6" t="str">
        <f t="shared" si="40"/>
        <v>60-69</v>
      </c>
      <c r="H385" s="6" t="str" cm="1">
        <f t="array" ref="H385:I385">_xlfn.TEXTSPLIT(G385,"-")</f>
        <v>60</v>
      </c>
      <c r="I385" s="6" t="str">
        <v>69</v>
      </c>
      <c r="J385" s="6" t="s">
        <v>13901</v>
      </c>
      <c r="K385" s="6" t="s">
        <v>13483</v>
      </c>
      <c r="L385" s="6" t="s">
        <v>13973</v>
      </c>
      <c r="M385" s="6" t="s">
        <v>13320</v>
      </c>
      <c r="N385" s="7">
        <v>1995</v>
      </c>
      <c r="O385" s="6" t="str" cm="1">
        <f t="array" ref="O385">_xlfn.TEXTSPLIT(N385,"-")</f>
        <v>1995</v>
      </c>
      <c r="P385" s="6" t="str" cm="1">
        <f t="array" ref="P385">_xlfn.TEXTSPLIT(O385,"-")</f>
        <v>1995</v>
      </c>
      <c r="Q385" s="6">
        <v>307</v>
      </c>
      <c r="R385" s="6">
        <v>81</v>
      </c>
      <c r="S385" s="16">
        <f t="shared" si="38"/>
        <v>0.26384364820846906</v>
      </c>
      <c r="T385" s="16">
        <f t="shared" si="39"/>
        <v>2.5152963801023883E-2</v>
      </c>
    </row>
    <row r="386" spans="1:20" x14ac:dyDescent="0.6">
      <c r="A386" s="6"/>
      <c r="B386" s="21"/>
      <c r="C386" s="6"/>
      <c r="D386" s="6" t="s">
        <v>13300</v>
      </c>
      <c r="E386" s="6" t="s">
        <v>13816</v>
      </c>
      <c r="F386" s="20" t="s">
        <v>13819</v>
      </c>
      <c r="G386" s="6" t="str">
        <f t="shared" si="40"/>
        <v>60-69</v>
      </c>
      <c r="H386" s="6" t="str" cm="1">
        <f t="array" ref="H386:I386">_xlfn.TEXTSPLIT(G386,"-")</f>
        <v>60</v>
      </c>
      <c r="I386" s="6" t="str">
        <v>69</v>
      </c>
      <c r="J386" s="6" t="s">
        <v>13901</v>
      </c>
      <c r="K386" s="6" t="s">
        <v>13483</v>
      </c>
      <c r="L386" s="6" t="s">
        <v>13973</v>
      </c>
      <c r="M386" s="6" t="s">
        <v>13320</v>
      </c>
      <c r="N386" s="7">
        <v>1995</v>
      </c>
      <c r="O386" s="6" t="str" cm="1">
        <f t="array" ref="O386">_xlfn.TEXTSPLIT(N386,"-")</f>
        <v>1995</v>
      </c>
      <c r="P386" s="6" t="str" cm="1">
        <f t="array" ref="P386">_xlfn.TEXTSPLIT(O386,"-")</f>
        <v>1995</v>
      </c>
      <c r="Q386" s="6">
        <v>464</v>
      </c>
      <c r="R386" s="6">
        <v>116</v>
      </c>
      <c r="S386" s="16">
        <f t="shared" si="38"/>
        <v>0.25</v>
      </c>
      <c r="T386" s="16">
        <f t="shared" si="39"/>
        <v>2.0102110028208654E-2</v>
      </c>
    </row>
    <row r="387" spans="1:20" x14ac:dyDescent="0.6">
      <c r="A387" s="6"/>
      <c r="B387" s="21"/>
      <c r="C387" s="6"/>
      <c r="D387" s="6" t="s">
        <v>13300</v>
      </c>
      <c r="E387" s="6" t="s">
        <v>13815</v>
      </c>
      <c r="F387" s="20" t="s">
        <v>13820</v>
      </c>
      <c r="G387" s="6" t="str">
        <f t="shared" si="40"/>
        <v>70-79</v>
      </c>
      <c r="H387" s="6" t="str" cm="1">
        <f t="array" ref="H387:I387">_xlfn.TEXTSPLIT(G387,"-")</f>
        <v>70</v>
      </c>
      <c r="I387" s="6" t="str">
        <v>79</v>
      </c>
      <c r="J387" s="6" t="s">
        <v>13901</v>
      </c>
      <c r="K387" s="6" t="s">
        <v>13483</v>
      </c>
      <c r="L387" s="6" t="s">
        <v>13973</v>
      </c>
      <c r="M387" s="6" t="s">
        <v>13320</v>
      </c>
      <c r="N387" s="7">
        <v>1995</v>
      </c>
      <c r="O387" s="6" t="str" cm="1">
        <f t="array" ref="O387">_xlfn.TEXTSPLIT(N387,"-")</f>
        <v>1995</v>
      </c>
      <c r="P387" s="6" t="str" cm="1">
        <f t="array" ref="P387">_xlfn.TEXTSPLIT(O387,"-")</f>
        <v>1995</v>
      </c>
      <c r="Q387" s="6">
        <v>390</v>
      </c>
      <c r="R387" s="6">
        <v>94</v>
      </c>
      <c r="S387" s="16">
        <f t="shared" si="38"/>
        <v>0.24102564102564103</v>
      </c>
      <c r="T387" s="16">
        <f t="shared" si="39"/>
        <v>2.1657726837759895E-2</v>
      </c>
    </row>
    <row r="388" spans="1:20" x14ac:dyDescent="0.6">
      <c r="A388" s="6"/>
      <c r="B388" s="21"/>
      <c r="C388" s="6"/>
      <c r="D388" s="6" t="s">
        <v>13300</v>
      </c>
      <c r="E388" s="6" t="s">
        <v>13814</v>
      </c>
      <c r="F388" s="20" t="s">
        <v>13820</v>
      </c>
      <c r="G388" s="6" t="str">
        <f t="shared" si="40"/>
        <v>70-79</v>
      </c>
      <c r="H388" s="6" t="str" cm="1">
        <f t="array" ref="H388:I388">_xlfn.TEXTSPLIT(G388,"-")</f>
        <v>70</v>
      </c>
      <c r="I388" s="6" t="str">
        <v>79</v>
      </c>
      <c r="J388" s="6" t="s">
        <v>13901</v>
      </c>
      <c r="K388" s="6" t="s">
        <v>13483</v>
      </c>
      <c r="L388" s="6" t="s">
        <v>13973</v>
      </c>
      <c r="M388" s="6" t="s">
        <v>13320</v>
      </c>
      <c r="N388" s="7">
        <v>1995</v>
      </c>
      <c r="O388" s="6" t="str" cm="1">
        <f t="array" ref="O388">_xlfn.TEXTSPLIT(N388,"-")</f>
        <v>1995</v>
      </c>
      <c r="P388" s="6" t="str" cm="1">
        <f t="array" ref="P388">_xlfn.TEXTSPLIT(O388,"-")</f>
        <v>1995</v>
      </c>
      <c r="Q388" s="6">
        <v>171</v>
      </c>
      <c r="R388" s="6">
        <v>45</v>
      </c>
      <c r="S388" s="16">
        <f t="shared" si="38"/>
        <v>0.26315789473684209</v>
      </c>
      <c r="T388" s="16">
        <f t="shared" si="39"/>
        <v>3.3674205962715552E-2</v>
      </c>
    </row>
    <row r="389" spans="1:20" x14ac:dyDescent="0.6">
      <c r="A389" s="6"/>
      <c r="B389" s="21"/>
      <c r="C389" s="6"/>
      <c r="D389" s="6" t="s">
        <v>13300</v>
      </c>
      <c r="E389" s="6" t="s">
        <v>13816</v>
      </c>
      <c r="F389" s="20" t="s">
        <v>13820</v>
      </c>
      <c r="G389" s="6" t="str">
        <f t="shared" si="40"/>
        <v>70-79</v>
      </c>
      <c r="H389" s="6" t="str" cm="1">
        <f t="array" ref="H389:I389">_xlfn.TEXTSPLIT(G389,"-")</f>
        <v>70</v>
      </c>
      <c r="I389" s="6" t="str">
        <v>79</v>
      </c>
      <c r="J389" s="6" t="s">
        <v>13901</v>
      </c>
      <c r="K389" s="6" t="s">
        <v>13483</v>
      </c>
      <c r="L389" s="6" t="s">
        <v>13973</v>
      </c>
      <c r="M389" s="6" t="s">
        <v>13320</v>
      </c>
      <c r="N389" s="7">
        <v>1995</v>
      </c>
      <c r="O389" s="6" t="str" cm="1">
        <f t="array" ref="O389">_xlfn.TEXTSPLIT(N389,"-")</f>
        <v>1995</v>
      </c>
      <c r="P389" s="6" t="str" cm="1">
        <f t="array" ref="P389">_xlfn.TEXTSPLIT(O389,"-")</f>
        <v>1995</v>
      </c>
      <c r="Q389" s="6">
        <v>219</v>
      </c>
      <c r="R389" s="6">
        <v>49</v>
      </c>
      <c r="S389" s="16">
        <f t="shared" si="38"/>
        <v>0.22374429223744291</v>
      </c>
      <c r="T389" s="16">
        <f t="shared" si="39"/>
        <v>2.8161535340484774E-2</v>
      </c>
    </row>
    <row r="390" spans="1:20" x14ac:dyDescent="0.6">
      <c r="A390" s="6"/>
      <c r="B390" s="21"/>
      <c r="C390" s="6"/>
      <c r="D390" s="6" t="s">
        <v>13300</v>
      </c>
      <c r="E390" s="6" t="s">
        <v>13815</v>
      </c>
      <c r="F390" s="20" t="s">
        <v>13821</v>
      </c>
      <c r="G390" s="6" t="str">
        <f t="shared" si="40"/>
        <v>80-95</v>
      </c>
      <c r="H390" s="6" t="str" cm="1">
        <f t="array" ref="H390:I390">_xlfn.TEXTSPLIT(G390,"-")</f>
        <v>80</v>
      </c>
      <c r="I390" s="6" t="str">
        <v>95</v>
      </c>
      <c r="J390" s="6" t="s">
        <v>13901</v>
      </c>
      <c r="K390" s="6" t="s">
        <v>13483</v>
      </c>
      <c r="L390" s="6" t="s">
        <v>13973</v>
      </c>
      <c r="M390" s="6" t="s">
        <v>13320</v>
      </c>
      <c r="N390" s="7">
        <v>1995</v>
      </c>
      <c r="O390" s="6" t="str" cm="1">
        <f t="array" ref="O390">_xlfn.TEXTSPLIT(N390,"-")</f>
        <v>1995</v>
      </c>
      <c r="P390" s="6" t="str" cm="1">
        <f t="array" ref="P390">_xlfn.TEXTSPLIT(O390,"-")</f>
        <v>1995</v>
      </c>
      <c r="Q390" s="6">
        <v>50</v>
      </c>
      <c r="R390" s="6">
        <v>9</v>
      </c>
      <c r="S390" s="16">
        <f t="shared" si="38"/>
        <v>0.18</v>
      </c>
      <c r="T390" s="16">
        <f t="shared" si="39"/>
        <v>5.4332310828824504E-2</v>
      </c>
    </row>
    <row r="391" spans="1:20" x14ac:dyDescent="0.6">
      <c r="A391" s="6"/>
      <c r="B391" s="21"/>
      <c r="C391" s="6"/>
      <c r="D391" s="6" t="s">
        <v>13300</v>
      </c>
      <c r="E391" s="6" t="s">
        <v>13814</v>
      </c>
      <c r="F391" s="20" t="s">
        <v>13821</v>
      </c>
      <c r="G391" s="6" t="str">
        <f t="shared" si="40"/>
        <v>80-95</v>
      </c>
      <c r="H391" s="6" t="str" cm="1">
        <f t="array" ref="H391:I391">_xlfn.TEXTSPLIT(G391,"-")</f>
        <v>80</v>
      </c>
      <c r="I391" s="6" t="str">
        <v>95</v>
      </c>
      <c r="J391" s="6" t="s">
        <v>13901</v>
      </c>
      <c r="K391" s="6" t="s">
        <v>13483</v>
      </c>
      <c r="L391" s="6" t="s">
        <v>13973</v>
      </c>
      <c r="M391" s="6" t="s">
        <v>13320</v>
      </c>
      <c r="N391" s="7">
        <v>1995</v>
      </c>
      <c r="O391" s="6" t="str" cm="1">
        <f t="array" ref="O391">_xlfn.TEXTSPLIT(N391,"-")</f>
        <v>1995</v>
      </c>
      <c r="P391" s="6" t="str" cm="1">
        <f t="array" ref="P391">_xlfn.TEXTSPLIT(O391,"-")</f>
        <v>1995</v>
      </c>
      <c r="Q391" s="6">
        <v>28</v>
      </c>
      <c r="R391" s="6">
        <v>4</v>
      </c>
      <c r="S391" s="16">
        <f t="shared" si="38"/>
        <v>0.14285714285714285</v>
      </c>
      <c r="T391" s="16">
        <f t="shared" si="39"/>
        <v>6.6130007126610824E-2</v>
      </c>
    </row>
    <row r="392" spans="1:20" x14ac:dyDescent="0.6">
      <c r="A392" s="6"/>
      <c r="B392" s="21"/>
      <c r="C392" s="6"/>
      <c r="D392" s="6" t="s">
        <v>13300</v>
      </c>
      <c r="E392" s="6" t="s">
        <v>13816</v>
      </c>
      <c r="F392" s="20" t="s">
        <v>13821</v>
      </c>
      <c r="G392" s="6" t="str">
        <f t="shared" si="40"/>
        <v>80-95</v>
      </c>
      <c r="H392" s="6" t="str" cm="1">
        <f t="array" ref="H392:I392">_xlfn.TEXTSPLIT(G392,"-")</f>
        <v>80</v>
      </c>
      <c r="I392" s="6" t="str">
        <v>95</v>
      </c>
      <c r="J392" s="6" t="s">
        <v>13901</v>
      </c>
      <c r="K392" s="6" t="s">
        <v>13483</v>
      </c>
      <c r="L392" s="6" t="s">
        <v>13973</v>
      </c>
      <c r="M392" s="6" t="s">
        <v>13320</v>
      </c>
      <c r="N392" s="7">
        <v>1995</v>
      </c>
      <c r="O392" s="6" t="str" cm="1">
        <f t="array" ref="O392">_xlfn.TEXTSPLIT(N392,"-")</f>
        <v>1995</v>
      </c>
      <c r="P392" s="6" t="str" cm="1">
        <f t="array" ref="P392">_xlfn.TEXTSPLIT(O392,"-")</f>
        <v>1995</v>
      </c>
      <c r="Q392" s="6">
        <v>22</v>
      </c>
      <c r="R392" s="6">
        <v>5</v>
      </c>
      <c r="S392" s="16">
        <f t="shared" si="38"/>
        <v>0.22727272727272727</v>
      </c>
      <c r="T392" s="16">
        <f t="shared" si="39"/>
        <v>8.9346067398510962E-2</v>
      </c>
    </row>
    <row r="393" spans="1:20" x14ac:dyDescent="0.6">
      <c r="A393" s="6"/>
      <c r="B393" s="21"/>
      <c r="C393" s="6"/>
      <c r="D393" s="6" t="s">
        <v>13822</v>
      </c>
      <c r="E393" s="6" t="s">
        <v>13815</v>
      </c>
      <c r="F393" s="6" t="s">
        <v>13902</v>
      </c>
      <c r="G393" s="6" t="s">
        <v>13963</v>
      </c>
      <c r="H393" s="6" t="str" cm="1">
        <f t="array" ref="H393:I393">_xlfn.TEXTSPLIT(G393,"-")</f>
        <v>40</v>
      </c>
      <c r="I393" s="6" t="str">
        <v>95</v>
      </c>
      <c r="J393" s="6" t="s">
        <v>13901</v>
      </c>
      <c r="K393" s="6" t="s">
        <v>13483</v>
      </c>
      <c r="L393" s="6" t="s">
        <v>13973</v>
      </c>
      <c r="M393" s="6" t="s">
        <v>13320</v>
      </c>
      <c r="N393" s="7">
        <v>1995</v>
      </c>
      <c r="O393" s="6" t="str" cm="1">
        <f t="array" ref="O393">_xlfn.TEXTSPLIT(N393,"-")</f>
        <v>1995</v>
      </c>
      <c r="P393" s="6" t="str" cm="1">
        <f t="array" ref="P393">_xlfn.TEXTSPLIT(O393,"-")</f>
        <v>1995</v>
      </c>
      <c r="Q393" s="6">
        <f t="shared" ref="Q393:R393" si="41">SUM(Q396,Q399,Q402,Q405,Q408)</f>
        <v>3337</v>
      </c>
      <c r="R393" s="6">
        <f t="shared" si="41"/>
        <v>631</v>
      </c>
      <c r="S393" s="16">
        <f t="shared" si="38"/>
        <v>0.18909199880131855</v>
      </c>
      <c r="T393" s="16">
        <f t="shared" si="39"/>
        <v>6.7786664681334921E-3</v>
      </c>
    </row>
    <row r="394" spans="1:20" x14ac:dyDescent="0.6">
      <c r="A394" s="6"/>
      <c r="B394" s="21"/>
      <c r="C394" s="6"/>
      <c r="D394" s="6" t="s">
        <v>13822</v>
      </c>
      <c r="E394" s="6" t="s">
        <v>13814</v>
      </c>
      <c r="F394" s="6" t="s">
        <v>13902</v>
      </c>
      <c r="G394" s="6" t="s">
        <v>13963</v>
      </c>
      <c r="H394" s="6" t="str" cm="1">
        <f t="array" ref="H394:I394">_xlfn.TEXTSPLIT(G394,"-")</f>
        <v>40</v>
      </c>
      <c r="I394" s="6" t="str">
        <v>95</v>
      </c>
      <c r="J394" s="6" t="s">
        <v>13901</v>
      </c>
      <c r="K394" s="6" t="s">
        <v>13483</v>
      </c>
      <c r="L394" s="6" t="s">
        <v>13973</v>
      </c>
      <c r="M394" s="6" t="s">
        <v>13320</v>
      </c>
      <c r="N394" s="7">
        <v>1995</v>
      </c>
      <c r="O394" s="6" t="str" cm="1">
        <f t="array" ref="O394">_xlfn.TEXTSPLIT(N394,"-")</f>
        <v>1995</v>
      </c>
      <c r="P394" s="6" t="str" cm="1">
        <f t="array" ref="P394">_xlfn.TEXTSPLIT(O394,"-")</f>
        <v>1995</v>
      </c>
      <c r="Q394" s="6">
        <f t="shared" ref="Q394:R394" si="42">SUM(Q397,Q400,Q403,Q406,Q409)</f>
        <v>1425</v>
      </c>
      <c r="R394" s="6">
        <f t="shared" si="42"/>
        <v>275</v>
      </c>
      <c r="S394" s="16">
        <f t="shared" si="38"/>
        <v>0.19298245614035087</v>
      </c>
      <c r="T394" s="16">
        <f t="shared" si="39"/>
        <v>1.0454252144626629E-2</v>
      </c>
    </row>
    <row r="395" spans="1:20" x14ac:dyDescent="0.6">
      <c r="A395" s="6"/>
      <c r="B395" s="21"/>
      <c r="C395" s="6"/>
      <c r="D395" s="6" t="s">
        <v>13822</v>
      </c>
      <c r="E395" s="6" t="s">
        <v>13816</v>
      </c>
      <c r="F395" s="6" t="s">
        <v>13902</v>
      </c>
      <c r="G395" s="6" t="s">
        <v>13963</v>
      </c>
      <c r="H395" s="6" t="str" cm="1">
        <f t="array" ref="H395:I395">_xlfn.TEXTSPLIT(G395,"-")</f>
        <v>40</v>
      </c>
      <c r="I395" s="6" t="str">
        <v>95</v>
      </c>
      <c r="J395" s="6" t="s">
        <v>13901</v>
      </c>
      <c r="K395" s="6" t="s">
        <v>13483</v>
      </c>
      <c r="L395" s="6" t="s">
        <v>13973</v>
      </c>
      <c r="M395" s="6" t="s">
        <v>13320</v>
      </c>
      <c r="N395" s="7">
        <v>1995</v>
      </c>
      <c r="O395" s="6" t="str" cm="1">
        <f t="array" ref="O395">_xlfn.TEXTSPLIT(N395,"-")</f>
        <v>1995</v>
      </c>
      <c r="P395" s="6" t="str" cm="1">
        <f t="array" ref="P395">_xlfn.TEXTSPLIT(O395,"-")</f>
        <v>1995</v>
      </c>
      <c r="Q395" s="6">
        <f t="shared" ref="Q395:R395" si="43">SUM(Q398,Q401,Q404,Q407,Q410)</f>
        <v>1912</v>
      </c>
      <c r="R395" s="6">
        <f t="shared" si="43"/>
        <v>385</v>
      </c>
      <c r="S395" s="16">
        <f t="shared" si="38"/>
        <v>0.20135983263598325</v>
      </c>
      <c r="T395" s="16">
        <f t="shared" si="39"/>
        <v>9.1710286753912944E-3</v>
      </c>
    </row>
    <row r="396" spans="1:20" x14ac:dyDescent="0.6">
      <c r="A396" s="6"/>
      <c r="B396" s="21"/>
      <c r="C396" s="6"/>
      <c r="D396" s="6" t="s">
        <v>13822</v>
      </c>
      <c r="E396" s="6" t="s">
        <v>13815</v>
      </c>
      <c r="F396" s="20" t="s">
        <v>13817</v>
      </c>
      <c r="G396" s="6" t="str">
        <f t="shared" ref="G396:G410" si="44">IF(RIGHT(F396,1)="+",LEFT(F396,LEN(F396)-1)&amp;"-95",F396)</f>
        <v>40-49</v>
      </c>
      <c r="H396" s="6" t="str" cm="1">
        <f t="array" ref="H396:I396">_xlfn.TEXTSPLIT(G396,"-")</f>
        <v>40</v>
      </c>
      <c r="I396" s="6" t="str">
        <v>49</v>
      </c>
      <c r="J396" s="6" t="s">
        <v>13901</v>
      </c>
      <c r="K396" s="6" t="s">
        <v>13483</v>
      </c>
      <c r="L396" s="6" t="s">
        <v>13973</v>
      </c>
      <c r="M396" s="6" t="s">
        <v>13320</v>
      </c>
      <c r="N396" s="7">
        <v>1995</v>
      </c>
      <c r="O396" s="6" t="str" cm="1">
        <f t="array" ref="O396">_xlfn.TEXTSPLIT(N396,"-")</f>
        <v>1995</v>
      </c>
      <c r="P396" s="6" t="str" cm="1">
        <f t="array" ref="P396">_xlfn.TEXTSPLIT(O396,"-")</f>
        <v>1995</v>
      </c>
      <c r="Q396" s="6">
        <v>1162</v>
      </c>
      <c r="R396" s="6">
        <f>4+147</f>
        <v>151</v>
      </c>
      <c r="S396" s="16">
        <f t="shared" si="38"/>
        <v>0.12994836488812392</v>
      </c>
      <c r="T396" s="16">
        <f t="shared" si="39"/>
        <v>9.8640407869352749E-3</v>
      </c>
    </row>
    <row r="397" spans="1:20" x14ac:dyDescent="0.6">
      <c r="A397" s="6"/>
      <c r="B397" s="21"/>
      <c r="C397" s="6"/>
      <c r="D397" s="6" t="s">
        <v>13822</v>
      </c>
      <c r="E397" s="6" t="s">
        <v>13814</v>
      </c>
      <c r="F397" s="20" t="s">
        <v>13817</v>
      </c>
      <c r="G397" s="6" t="str">
        <f t="shared" si="44"/>
        <v>40-49</v>
      </c>
      <c r="H397" s="6" t="str" cm="1">
        <f t="array" ref="H397:I397">_xlfn.TEXTSPLIT(G397,"-")</f>
        <v>40</v>
      </c>
      <c r="I397" s="6" t="str">
        <v>49</v>
      </c>
      <c r="J397" s="6" t="s">
        <v>13901</v>
      </c>
      <c r="K397" s="6" t="s">
        <v>13483</v>
      </c>
      <c r="L397" s="6" t="s">
        <v>13973</v>
      </c>
      <c r="M397" s="6" t="s">
        <v>13320</v>
      </c>
      <c r="N397" s="7">
        <v>1995</v>
      </c>
      <c r="O397" s="6" t="str" cm="1">
        <f t="array" ref="O397">_xlfn.TEXTSPLIT(N397,"-")</f>
        <v>1995</v>
      </c>
      <c r="P397" s="6" t="str" cm="1">
        <f t="array" ref="P397">_xlfn.TEXTSPLIT(O397,"-")</f>
        <v>1995</v>
      </c>
      <c r="Q397" s="6">
        <v>526</v>
      </c>
      <c r="R397" s="6">
        <f>2+64</f>
        <v>66</v>
      </c>
      <c r="S397" s="16">
        <f t="shared" si="38"/>
        <v>0.12547528517110265</v>
      </c>
      <c r="T397" s="16">
        <f t="shared" si="39"/>
        <v>1.4443494067536439E-2</v>
      </c>
    </row>
    <row r="398" spans="1:20" x14ac:dyDescent="0.6">
      <c r="A398" s="6"/>
      <c r="B398" s="21"/>
      <c r="C398" s="6"/>
      <c r="D398" s="6" t="s">
        <v>13822</v>
      </c>
      <c r="E398" s="6" t="s">
        <v>13816</v>
      </c>
      <c r="F398" s="20" t="s">
        <v>13817</v>
      </c>
      <c r="G398" s="6" t="str">
        <f t="shared" si="44"/>
        <v>40-49</v>
      </c>
      <c r="H398" s="6" t="str" cm="1">
        <f t="array" ref="H398:I398">_xlfn.TEXTSPLIT(G398,"-")</f>
        <v>40</v>
      </c>
      <c r="I398" s="6" t="str">
        <v>49</v>
      </c>
      <c r="J398" s="6" t="s">
        <v>13901</v>
      </c>
      <c r="K398" s="6" t="s">
        <v>13483</v>
      </c>
      <c r="L398" s="6" t="s">
        <v>13973</v>
      </c>
      <c r="M398" s="6" t="s">
        <v>13320</v>
      </c>
      <c r="N398" s="7">
        <v>1995</v>
      </c>
      <c r="O398" s="6" t="str" cm="1">
        <f t="array" ref="O398">_xlfn.TEXTSPLIT(N398,"-")</f>
        <v>1995</v>
      </c>
      <c r="P398" s="6" t="str" cm="1">
        <f t="array" ref="P398">_xlfn.TEXTSPLIT(O398,"-")</f>
        <v>1995</v>
      </c>
      <c r="Q398" s="6">
        <v>636</v>
      </c>
      <c r="R398" s="6">
        <f>1+113</f>
        <v>114</v>
      </c>
      <c r="S398" s="16">
        <f t="shared" si="38"/>
        <v>0.17924528301886791</v>
      </c>
      <c r="T398" s="16">
        <f t="shared" si="39"/>
        <v>1.5209047060069187E-2</v>
      </c>
    </row>
    <row r="399" spans="1:20" x14ac:dyDescent="0.6">
      <c r="A399" s="6"/>
      <c r="B399" s="21"/>
      <c r="C399" s="6"/>
      <c r="D399" s="6" t="s">
        <v>13822</v>
      </c>
      <c r="E399" s="6" t="s">
        <v>13815</v>
      </c>
      <c r="F399" s="20" t="s">
        <v>13818</v>
      </c>
      <c r="G399" s="6" t="str">
        <f t="shared" si="44"/>
        <v>50-59</v>
      </c>
      <c r="H399" s="6" t="str" cm="1">
        <f t="array" ref="H399:I399">_xlfn.TEXTSPLIT(G399,"-")</f>
        <v>50</v>
      </c>
      <c r="I399" s="6" t="str">
        <v>59</v>
      </c>
      <c r="J399" s="6" t="s">
        <v>13901</v>
      </c>
      <c r="K399" s="6" t="s">
        <v>13483</v>
      </c>
      <c r="L399" s="6" t="s">
        <v>13973</v>
      </c>
      <c r="M399" s="6" t="s">
        <v>13320</v>
      </c>
      <c r="N399" s="7">
        <v>1995</v>
      </c>
      <c r="O399" s="6" t="str" cm="1">
        <f t="array" ref="O399">_xlfn.TEXTSPLIT(N399,"-")</f>
        <v>1995</v>
      </c>
      <c r="P399" s="6" t="str" cm="1">
        <f t="array" ref="P399">_xlfn.TEXTSPLIT(O399,"-")</f>
        <v>1995</v>
      </c>
      <c r="Q399" s="6">
        <v>964</v>
      </c>
      <c r="R399" s="6">
        <f>13+174</f>
        <v>187</v>
      </c>
      <c r="S399" s="16">
        <f t="shared" si="38"/>
        <v>0.19398340248962656</v>
      </c>
      <c r="T399" s="16">
        <f t="shared" si="39"/>
        <v>1.2735493009995706E-2</v>
      </c>
    </row>
    <row r="400" spans="1:20" x14ac:dyDescent="0.6">
      <c r="A400" s="6"/>
      <c r="B400" s="21"/>
      <c r="C400" s="6"/>
      <c r="D400" s="6" t="s">
        <v>13822</v>
      </c>
      <c r="E400" s="6" t="s">
        <v>13814</v>
      </c>
      <c r="F400" s="20" t="s">
        <v>13818</v>
      </c>
      <c r="G400" s="6" t="str">
        <f t="shared" si="44"/>
        <v>50-59</v>
      </c>
      <c r="H400" s="6" t="str" cm="1">
        <f t="array" ref="H400:I400">_xlfn.TEXTSPLIT(G400,"-")</f>
        <v>50</v>
      </c>
      <c r="I400" s="6" t="str">
        <v>59</v>
      </c>
      <c r="J400" s="6" t="s">
        <v>13901</v>
      </c>
      <c r="K400" s="6" t="s">
        <v>13483</v>
      </c>
      <c r="L400" s="6" t="s">
        <v>13973</v>
      </c>
      <c r="M400" s="6" t="s">
        <v>13320</v>
      </c>
      <c r="N400" s="7">
        <v>1995</v>
      </c>
      <c r="O400" s="6" t="str" cm="1">
        <f t="array" ref="O400">_xlfn.TEXTSPLIT(N400,"-")</f>
        <v>1995</v>
      </c>
      <c r="P400" s="6" t="str" cm="1">
        <f t="array" ref="P400">_xlfn.TEXTSPLIT(O400,"-")</f>
        <v>1995</v>
      </c>
      <c r="Q400" s="6">
        <v>393</v>
      </c>
      <c r="R400" s="6">
        <f>3+78</f>
        <v>81</v>
      </c>
      <c r="S400" s="16">
        <f t="shared" si="38"/>
        <v>0.20610687022900764</v>
      </c>
      <c r="T400" s="16">
        <f t="shared" si="39"/>
        <v>2.0404736033678515E-2</v>
      </c>
    </row>
    <row r="401" spans="1:20" x14ac:dyDescent="0.6">
      <c r="A401" s="6"/>
      <c r="B401" s="21"/>
      <c r="C401" s="6"/>
      <c r="D401" s="6" t="s">
        <v>13822</v>
      </c>
      <c r="E401" s="6" t="s">
        <v>13816</v>
      </c>
      <c r="F401" s="20" t="s">
        <v>13818</v>
      </c>
      <c r="G401" s="6" t="str">
        <f t="shared" si="44"/>
        <v>50-59</v>
      </c>
      <c r="H401" s="6" t="str" cm="1">
        <f t="array" ref="H401:I401">_xlfn.TEXTSPLIT(G401,"-")</f>
        <v>50</v>
      </c>
      <c r="I401" s="6" t="str">
        <v>59</v>
      </c>
      <c r="J401" s="6" t="s">
        <v>13901</v>
      </c>
      <c r="K401" s="6" t="s">
        <v>13483</v>
      </c>
      <c r="L401" s="6" t="s">
        <v>13973</v>
      </c>
      <c r="M401" s="6" t="s">
        <v>13320</v>
      </c>
      <c r="N401" s="7">
        <v>1995</v>
      </c>
      <c r="O401" s="6" t="str" cm="1">
        <f t="array" ref="O401">_xlfn.TEXTSPLIT(N401,"-")</f>
        <v>1995</v>
      </c>
      <c r="P401" s="6" t="str" cm="1">
        <f t="array" ref="P401">_xlfn.TEXTSPLIT(O401,"-")</f>
        <v>1995</v>
      </c>
      <c r="Q401" s="6">
        <v>571</v>
      </c>
      <c r="R401" s="6">
        <f>10+96</f>
        <v>106</v>
      </c>
      <c r="S401" s="16">
        <f t="shared" si="38"/>
        <v>0.18563922942206654</v>
      </c>
      <c r="T401" s="16">
        <f t="shared" si="39"/>
        <v>1.6271412185294848E-2</v>
      </c>
    </row>
    <row r="402" spans="1:20" x14ac:dyDescent="0.6">
      <c r="A402" s="6"/>
      <c r="B402" s="21"/>
      <c r="C402" s="6"/>
      <c r="D402" s="6" t="s">
        <v>13822</v>
      </c>
      <c r="E402" s="6" t="s">
        <v>13815</v>
      </c>
      <c r="F402" s="20" t="s">
        <v>13819</v>
      </c>
      <c r="G402" s="6" t="str">
        <f t="shared" si="44"/>
        <v>60-69</v>
      </c>
      <c r="H402" s="6" t="str" cm="1">
        <f t="array" ref="H402:I402">_xlfn.TEXTSPLIT(G402,"-")</f>
        <v>60</v>
      </c>
      <c r="I402" s="6" t="str">
        <v>69</v>
      </c>
      <c r="J402" s="6" t="s">
        <v>13901</v>
      </c>
      <c r="K402" s="6" t="s">
        <v>13483</v>
      </c>
      <c r="L402" s="6" t="s">
        <v>13973</v>
      </c>
      <c r="M402" s="6" t="s">
        <v>13320</v>
      </c>
      <c r="N402" s="7">
        <v>1995</v>
      </c>
      <c r="O402" s="6" t="str" cm="1">
        <f t="array" ref="O402">_xlfn.TEXTSPLIT(N402,"-")</f>
        <v>1995</v>
      </c>
      <c r="P402" s="6" t="str" cm="1">
        <f t="array" ref="P402">_xlfn.TEXTSPLIT(O402,"-")</f>
        <v>1995</v>
      </c>
      <c r="Q402" s="6">
        <v>771</v>
      </c>
      <c r="R402" s="6">
        <f>9+185</f>
        <v>194</v>
      </c>
      <c r="S402" s="16">
        <f t="shared" si="38"/>
        <v>0.25162127107652399</v>
      </c>
      <c r="T402" s="16">
        <f t="shared" si="39"/>
        <v>1.5628136811705787E-2</v>
      </c>
    </row>
    <row r="403" spans="1:20" x14ac:dyDescent="0.6">
      <c r="A403" s="6"/>
      <c r="B403" s="21"/>
      <c r="C403" s="6"/>
      <c r="D403" s="6" t="s">
        <v>13822</v>
      </c>
      <c r="E403" s="6" t="s">
        <v>13814</v>
      </c>
      <c r="F403" s="20" t="s">
        <v>13819</v>
      </c>
      <c r="G403" s="6" t="str">
        <f t="shared" si="44"/>
        <v>60-69</v>
      </c>
      <c r="H403" s="6" t="str" cm="1">
        <f t="array" ref="H403:I403">_xlfn.TEXTSPLIT(G403,"-")</f>
        <v>60</v>
      </c>
      <c r="I403" s="6" t="str">
        <v>69</v>
      </c>
      <c r="J403" s="6" t="s">
        <v>13901</v>
      </c>
      <c r="K403" s="6" t="s">
        <v>13483</v>
      </c>
      <c r="L403" s="6" t="s">
        <v>13973</v>
      </c>
      <c r="M403" s="6" t="s">
        <v>13320</v>
      </c>
      <c r="N403" s="7">
        <v>1995</v>
      </c>
      <c r="O403" s="6" t="str" cm="1">
        <f t="array" ref="O403">_xlfn.TEXTSPLIT(N403,"-")</f>
        <v>1995</v>
      </c>
      <c r="P403" s="6" t="str" cm="1">
        <f t="array" ref="P403">_xlfn.TEXTSPLIT(O403,"-")</f>
        <v>1995</v>
      </c>
      <c r="Q403" s="6">
        <v>307</v>
      </c>
      <c r="R403" s="6">
        <f>80</f>
        <v>80</v>
      </c>
      <c r="S403" s="16">
        <f t="shared" si="38"/>
        <v>0.26058631921824105</v>
      </c>
      <c r="T403" s="16">
        <f t="shared" si="39"/>
        <v>2.505245893218783E-2</v>
      </c>
    </row>
    <row r="404" spans="1:20" x14ac:dyDescent="0.6">
      <c r="A404" s="6"/>
      <c r="B404" s="21"/>
      <c r="C404" s="6"/>
      <c r="D404" s="6" t="s">
        <v>13822</v>
      </c>
      <c r="E404" s="6" t="s">
        <v>13816</v>
      </c>
      <c r="F404" s="20" t="s">
        <v>13819</v>
      </c>
      <c r="G404" s="6" t="str">
        <f t="shared" si="44"/>
        <v>60-69</v>
      </c>
      <c r="H404" s="6" t="str" cm="1">
        <f t="array" ref="H404:I404">_xlfn.TEXTSPLIT(G404,"-")</f>
        <v>60</v>
      </c>
      <c r="I404" s="6" t="str">
        <v>69</v>
      </c>
      <c r="J404" s="6" t="s">
        <v>13901</v>
      </c>
      <c r="K404" s="6" t="s">
        <v>13483</v>
      </c>
      <c r="L404" s="6" t="s">
        <v>13973</v>
      </c>
      <c r="M404" s="6" t="s">
        <v>13320</v>
      </c>
      <c r="N404" s="7">
        <v>1995</v>
      </c>
      <c r="O404" s="6" t="str" cm="1">
        <f t="array" ref="O404">_xlfn.TEXTSPLIT(N404,"-")</f>
        <v>1995</v>
      </c>
      <c r="P404" s="6" t="str" cm="1">
        <f t="array" ref="P404">_xlfn.TEXTSPLIT(O404,"-")</f>
        <v>1995</v>
      </c>
      <c r="Q404" s="6">
        <v>464</v>
      </c>
      <c r="R404" s="6">
        <v>114</v>
      </c>
      <c r="S404" s="16">
        <f t="shared" si="38"/>
        <v>0.24568965517241378</v>
      </c>
      <c r="T404" s="16">
        <f t="shared" si="39"/>
        <v>1.9985245015972052E-2</v>
      </c>
    </row>
    <row r="405" spans="1:20" x14ac:dyDescent="0.6">
      <c r="A405" s="6"/>
      <c r="B405" s="21"/>
      <c r="C405" s="6"/>
      <c r="D405" s="6" t="s">
        <v>13822</v>
      </c>
      <c r="E405" s="6" t="s">
        <v>13815</v>
      </c>
      <c r="F405" s="20" t="s">
        <v>13820</v>
      </c>
      <c r="G405" s="6" t="str">
        <f t="shared" si="44"/>
        <v>70-79</v>
      </c>
      <c r="H405" s="6" t="str" cm="1">
        <f t="array" ref="H405:I405">_xlfn.TEXTSPLIT(G405,"-")</f>
        <v>70</v>
      </c>
      <c r="I405" s="6" t="str">
        <v>79</v>
      </c>
      <c r="J405" s="6" t="s">
        <v>13901</v>
      </c>
      <c r="K405" s="6" t="s">
        <v>13483</v>
      </c>
      <c r="L405" s="6" t="s">
        <v>13973</v>
      </c>
      <c r="M405" s="6" t="s">
        <v>13320</v>
      </c>
      <c r="N405" s="7">
        <v>1995</v>
      </c>
      <c r="O405" s="6" t="str" cm="1">
        <f t="array" ref="O405">_xlfn.TEXTSPLIT(N405,"-")</f>
        <v>1995</v>
      </c>
      <c r="P405" s="6" t="str" cm="1">
        <f t="array" ref="P405">_xlfn.TEXTSPLIT(O405,"-")</f>
        <v>1995</v>
      </c>
      <c r="Q405" s="6">
        <v>390</v>
      </c>
      <c r="R405" s="6">
        <v>90</v>
      </c>
      <c r="S405" s="16">
        <f t="shared" si="38"/>
        <v>0.23076923076923078</v>
      </c>
      <c r="T405" s="16">
        <f t="shared" si="39"/>
        <v>2.1334622931739579E-2</v>
      </c>
    </row>
    <row r="406" spans="1:20" x14ac:dyDescent="0.6">
      <c r="A406" s="6"/>
      <c r="B406" s="21"/>
      <c r="C406" s="6"/>
      <c r="D406" s="6" t="s">
        <v>13822</v>
      </c>
      <c r="E406" s="6" t="s">
        <v>13814</v>
      </c>
      <c r="F406" s="20" t="s">
        <v>13820</v>
      </c>
      <c r="G406" s="6" t="str">
        <f t="shared" si="44"/>
        <v>70-79</v>
      </c>
      <c r="H406" s="6" t="str" cm="1">
        <f t="array" ref="H406:I406">_xlfn.TEXTSPLIT(G406,"-")</f>
        <v>70</v>
      </c>
      <c r="I406" s="6" t="str">
        <v>79</v>
      </c>
      <c r="J406" s="6" t="s">
        <v>13901</v>
      </c>
      <c r="K406" s="6" t="s">
        <v>13483</v>
      </c>
      <c r="L406" s="6" t="s">
        <v>13973</v>
      </c>
      <c r="M406" s="6" t="s">
        <v>13320</v>
      </c>
      <c r="N406" s="7">
        <v>1995</v>
      </c>
      <c r="O406" s="6" t="str" cm="1">
        <f t="array" ref="O406">_xlfn.TEXTSPLIT(N406,"-")</f>
        <v>1995</v>
      </c>
      <c r="P406" s="6" t="str" cm="1">
        <f t="array" ref="P406">_xlfn.TEXTSPLIT(O406,"-")</f>
        <v>1995</v>
      </c>
      <c r="Q406" s="6">
        <v>171</v>
      </c>
      <c r="R406" s="6">
        <v>44</v>
      </c>
      <c r="S406" s="16">
        <f t="shared" si="38"/>
        <v>0.25730994152046782</v>
      </c>
      <c r="T406" s="16">
        <f t="shared" si="39"/>
        <v>3.3429819611690739E-2</v>
      </c>
    </row>
    <row r="407" spans="1:20" x14ac:dyDescent="0.6">
      <c r="A407" s="6"/>
      <c r="B407" s="21"/>
      <c r="C407" s="6"/>
      <c r="D407" s="6" t="s">
        <v>13822</v>
      </c>
      <c r="E407" s="6" t="s">
        <v>13816</v>
      </c>
      <c r="F407" s="20" t="s">
        <v>13820</v>
      </c>
      <c r="G407" s="6" t="str">
        <f t="shared" si="44"/>
        <v>70-79</v>
      </c>
      <c r="H407" s="6" t="str" cm="1">
        <f t="array" ref="H407:I407">_xlfn.TEXTSPLIT(G407,"-")</f>
        <v>70</v>
      </c>
      <c r="I407" s="6" t="str">
        <v>79</v>
      </c>
      <c r="J407" s="6" t="s">
        <v>13901</v>
      </c>
      <c r="K407" s="6" t="s">
        <v>13483</v>
      </c>
      <c r="L407" s="6" t="s">
        <v>13973</v>
      </c>
      <c r="M407" s="6" t="s">
        <v>13320</v>
      </c>
      <c r="N407" s="7">
        <v>1995</v>
      </c>
      <c r="O407" s="6" t="str" cm="1">
        <f t="array" ref="O407">_xlfn.TEXTSPLIT(N407,"-")</f>
        <v>1995</v>
      </c>
      <c r="P407" s="6" t="str" cm="1">
        <f t="array" ref="P407">_xlfn.TEXTSPLIT(O407,"-")</f>
        <v>1995</v>
      </c>
      <c r="Q407" s="6">
        <v>219</v>
      </c>
      <c r="R407" s="6">
        <v>46</v>
      </c>
      <c r="S407" s="16">
        <f t="shared" si="38"/>
        <v>0.21004566210045661</v>
      </c>
      <c r="T407" s="16">
        <f t="shared" si="39"/>
        <v>2.7525536664067419E-2</v>
      </c>
    </row>
    <row r="408" spans="1:20" x14ac:dyDescent="0.6">
      <c r="A408" s="6"/>
      <c r="B408" s="21"/>
      <c r="C408" s="6"/>
      <c r="D408" s="6" t="s">
        <v>13822</v>
      </c>
      <c r="E408" s="6" t="s">
        <v>13815</v>
      </c>
      <c r="F408" s="20" t="s">
        <v>13821</v>
      </c>
      <c r="G408" s="6" t="str">
        <f t="shared" si="44"/>
        <v>80-95</v>
      </c>
      <c r="H408" s="6" t="str" cm="1">
        <f t="array" ref="H408:I408">_xlfn.TEXTSPLIT(G408,"-")</f>
        <v>80</v>
      </c>
      <c r="I408" s="6" t="str">
        <v>95</v>
      </c>
      <c r="J408" s="6" t="s">
        <v>13901</v>
      </c>
      <c r="K408" s="6" t="s">
        <v>13483</v>
      </c>
      <c r="L408" s="6" t="s">
        <v>13973</v>
      </c>
      <c r="M408" s="6" t="s">
        <v>13320</v>
      </c>
      <c r="N408" s="7">
        <v>1995</v>
      </c>
      <c r="O408" s="6" t="str" cm="1">
        <f t="array" ref="O408">_xlfn.TEXTSPLIT(N408,"-")</f>
        <v>1995</v>
      </c>
      <c r="P408" s="6" t="str" cm="1">
        <f t="array" ref="P408">_xlfn.TEXTSPLIT(O408,"-")</f>
        <v>1995</v>
      </c>
      <c r="Q408" s="6">
        <v>50</v>
      </c>
      <c r="R408" s="6">
        <v>9</v>
      </c>
      <c r="S408" s="16">
        <f t="shared" si="38"/>
        <v>0.18</v>
      </c>
      <c r="T408" s="16">
        <f t="shared" si="39"/>
        <v>5.4332310828824504E-2</v>
      </c>
    </row>
    <row r="409" spans="1:20" x14ac:dyDescent="0.6">
      <c r="A409" s="6"/>
      <c r="B409" s="21"/>
      <c r="C409" s="6"/>
      <c r="D409" s="6" t="s">
        <v>13822</v>
      </c>
      <c r="E409" s="6" t="s">
        <v>13814</v>
      </c>
      <c r="F409" s="20" t="s">
        <v>13821</v>
      </c>
      <c r="G409" s="6" t="str">
        <f t="shared" si="44"/>
        <v>80-95</v>
      </c>
      <c r="H409" s="6" t="str" cm="1">
        <f t="array" ref="H409:I409">_xlfn.TEXTSPLIT(G409,"-")</f>
        <v>80</v>
      </c>
      <c r="I409" s="6" t="str">
        <v>95</v>
      </c>
      <c r="J409" s="6" t="s">
        <v>13901</v>
      </c>
      <c r="K409" s="6" t="s">
        <v>13483</v>
      </c>
      <c r="L409" s="6" t="s">
        <v>13973</v>
      </c>
      <c r="M409" s="6" t="s">
        <v>13320</v>
      </c>
      <c r="N409" s="7">
        <v>1995</v>
      </c>
      <c r="O409" s="6" t="str" cm="1">
        <f t="array" ref="O409">_xlfn.TEXTSPLIT(N409,"-")</f>
        <v>1995</v>
      </c>
      <c r="P409" s="6" t="str" cm="1">
        <f t="array" ref="P409">_xlfn.TEXTSPLIT(O409,"-")</f>
        <v>1995</v>
      </c>
      <c r="Q409" s="6">
        <v>28</v>
      </c>
      <c r="R409" s="6">
        <v>4</v>
      </c>
      <c r="S409" s="16">
        <f t="shared" si="38"/>
        <v>0.14285714285714285</v>
      </c>
      <c r="T409" s="16">
        <f t="shared" si="39"/>
        <v>6.6130007126610824E-2</v>
      </c>
    </row>
    <row r="410" spans="1:20" x14ac:dyDescent="0.6">
      <c r="A410" s="6"/>
      <c r="B410" s="21"/>
      <c r="C410" s="6"/>
      <c r="D410" s="6" t="s">
        <v>13822</v>
      </c>
      <c r="E410" s="6" t="s">
        <v>13816</v>
      </c>
      <c r="F410" s="20" t="s">
        <v>13821</v>
      </c>
      <c r="G410" s="6" t="str">
        <f t="shared" si="44"/>
        <v>80-95</v>
      </c>
      <c r="H410" s="6" t="str" cm="1">
        <f t="array" ref="H410:I410">_xlfn.TEXTSPLIT(G410,"-")</f>
        <v>80</v>
      </c>
      <c r="I410" s="6" t="str">
        <v>95</v>
      </c>
      <c r="J410" s="6" t="s">
        <v>13901</v>
      </c>
      <c r="K410" s="6" t="s">
        <v>13483</v>
      </c>
      <c r="L410" s="6" t="s">
        <v>13973</v>
      </c>
      <c r="M410" s="6" t="s">
        <v>13320</v>
      </c>
      <c r="N410" s="7">
        <v>1995</v>
      </c>
      <c r="O410" s="6" t="str" cm="1">
        <f t="array" ref="O410">_xlfn.TEXTSPLIT(N410,"-")</f>
        <v>1995</v>
      </c>
      <c r="P410" s="6" t="str" cm="1">
        <f t="array" ref="P410">_xlfn.TEXTSPLIT(O410,"-")</f>
        <v>1995</v>
      </c>
      <c r="Q410" s="6">
        <v>22</v>
      </c>
      <c r="R410" s="6">
        <v>5</v>
      </c>
      <c r="S410" s="16">
        <f t="shared" si="38"/>
        <v>0.22727272727272727</v>
      </c>
      <c r="T410" s="16">
        <f t="shared" si="39"/>
        <v>8.9346067398510962E-2</v>
      </c>
    </row>
    <row r="411" spans="1:20" x14ac:dyDescent="0.6">
      <c r="A411" s="6"/>
      <c r="B411" s="21"/>
      <c r="C411" s="6"/>
      <c r="D411" s="6" t="s">
        <v>13813</v>
      </c>
      <c r="E411" s="6" t="s">
        <v>13815</v>
      </c>
      <c r="F411" s="6" t="s">
        <v>13902</v>
      </c>
      <c r="G411" s="6" t="s">
        <v>13963</v>
      </c>
      <c r="H411" s="6" t="str" cm="1">
        <f t="array" ref="H411:I411">_xlfn.TEXTSPLIT(G411,"-")</f>
        <v>40</v>
      </c>
      <c r="I411" s="6" t="str">
        <v>95</v>
      </c>
      <c r="J411" s="6" t="s">
        <v>13901</v>
      </c>
      <c r="K411" s="6" t="s">
        <v>13483</v>
      </c>
      <c r="L411" s="6" t="s">
        <v>13973</v>
      </c>
      <c r="M411" s="6" t="s">
        <v>13320</v>
      </c>
      <c r="N411" s="7">
        <v>1995</v>
      </c>
      <c r="O411" s="6" t="str" cm="1">
        <f t="array" ref="O411">_xlfn.TEXTSPLIT(N411,"-")</f>
        <v>1995</v>
      </c>
      <c r="P411" s="6" t="str" cm="1">
        <f t="array" ref="P411">_xlfn.TEXTSPLIT(O411,"-")</f>
        <v>1995</v>
      </c>
      <c r="Q411" s="6">
        <f>SUM(Q414,Q417,Q420,Q423,Q426)</f>
        <v>3344</v>
      </c>
      <c r="R411" s="6">
        <f>SUM(R414,R417,R420,R423,R426)</f>
        <v>19</v>
      </c>
      <c r="S411" s="16">
        <f t="shared" si="38"/>
        <v>5.681818181818182E-3</v>
      </c>
      <c r="T411" s="16">
        <f t="shared" si="39"/>
        <v>1.2997900920852326E-3</v>
      </c>
    </row>
    <row r="412" spans="1:20" x14ac:dyDescent="0.6">
      <c r="A412" s="6"/>
      <c r="B412" s="21"/>
      <c r="C412" s="6"/>
      <c r="D412" s="6" t="s">
        <v>13813</v>
      </c>
      <c r="E412" s="6" t="s">
        <v>13814</v>
      </c>
      <c r="F412" s="6" t="s">
        <v>13902</v>
      </c>
      <c r="G412" s="6" t="s">
        <v>13963</v>
      </c>
      <c r="H412" s="6" t="str" cm="1">
        <f t="array" ref="H412:I412">_xlfn.TEXTSPLIT(G412,"-")</f>
        <v>40</v>
      </c>
      <c r="I412" s="6" t="str">
        <v>95</v>
      </c>
      <c r="J412" s="6" t="s">
        <v>13901</v>
      </c>
      <c r="K412" s="6" t="s">
        <v>13483</v>
      </c>
      <c r="L412" s="6" t="s">
        <v>13973</v>
      </c>
      <c r="M412" s="6" t="s">
        <v>13320</v>
      </c>
      <c r="N412" s="7">
        <v>1995</v>
      </c>
      <c r="O412" s="6" t="str" cm="1">
        <f t="array" ref="O412">_xlfn.TEXTSPLIT(N412,"-")</f>
        <v>1995</v>
      </c>
      <c r="P412" s="6" t="str" cm="1">
        <f t="array" ref="P412">_xlfn.TEXTSPLIT(O412,"-")</f>
        <v>1995</v>
      </c>
      <c r="Q412" s="6">
        <f>SUM(Q415,Q418,Q421,Q424,Q427)</f>
        <v>1428</v>
      </c>
      <c r="R412" s="6">
        <f>SUM(R415,R418,R421,R424,R427)</f>
        <v>5</v>
      </c>
      <c r="S412" s="16">
        <f t="shared" si="38"/>
        <v>3.5014005602240898E-3</v>
      </c>
      <c r="T412" s="16">
        <f t="shared" si="39"/>
        <v>1.5631301540147008E-3</v>
      </c>
    </row>
    <row r="413" spans="1:20" x14ac:dyDescent="0.6">
      <c r="A413" s="6"/>
      <c r="B413" s="21"/>
      <c r="C413" s="6"/>
      <c r="D413" s="6" t="s">
        <v>13813</v>
      </c>
      <c r="E413" s="6" t="s">
        <v>13816</v>
      </c>
      <c r="F413" s="6" t="s">
        <v>13902</v>
      </c>
      <c r="G413" s="6" t="s">
        <v>13963</v>
      </c>
      <c r="H413" s="6" t="str" cm="1">
        <f t="array" ref="H413:I413">_xlfn.TEXTSPLIT(G413,"-")</f>
        <v>40</v>
      </c>
      <c r="I413" s="6" t="str">
        <v>95</v>
      </c>
      <c r="J413" s="6" t="s">
        <v>13901</v>
      </c>
      <c r="K413" s="6" t="s">
        <v>13483</v>
      </c>
      <c r="L413" s="6" t="s">
        <v>13973</v>
      </c>
      <c r="M413" s="6" t="s">
        <v>13320</v>
      </c>
      <c r="N413" s="7">
        <v>1995</v>
      </c>
      <c r="O413" s="6" t="str" cm="1">
        <f t="array" ref="O413">_xlfn.TEXTSPLIT(N413,"-")</f>
        <v>1995</v>
      </c>
      <c r="P413" s="6" t="str" cm="1">
        <f t="array" ref="P413">_xlfn.TEXTSPLIT(O413,"-")</f>
        <v>1995</v>
      </c>
      <c r="Q413" s="6">
        <f>SUM(Q416,Q419,Q422,Q425,Q428)</f>
        <v>1916</v>
      </c>
      <c r="R413" s="6">
        <f>SUM(R416,R419,R422,R425)</f>
        <v>14</v>
      </c>
      <c r="S413" s="16">
        <f t="shared" si="38"/>
        <v>7.3068893528183713E-3</v>
      </c>
      <c r="T413" s="16">
        <f t="shared" si="39"/>
        <v>1.9457006188319914E-3</v>
      </c>
    </row>
    <row r="414" spans="1:20" x14ac:dyDescent="0.6">
      <c r="A414" s="6"/>
      <c r="B414" s="21"/>
      <c r="C414" s="6"/>
      <c r="D414" s="6" t="s">
        <v>13813</v>
      </c>
      <c r="E414" s="6" t="s">
        <v>13815</v>
      </c>
      <c r="F414" s="20" t="s">
        <v>13817</v>
      </c>
      <c r="G414" s="6" t="str">
        <f t="shared" ref="G414:G428" si="45">IF(RIGHT(F414,1)="+",LEFT(F414,LEN(F414)-1)&amp;"-95",F414)</f>
        <v>40-49</v>
      </c>
      <c r="H414" s="6" t="str" cm="1">
        <f t="array" ref="H414:I414">_xlfn.TEXTSPLIT(G414,"-")</f>
        <v>40</v>
      </c>
      <c r="I414" s="6" t="str">
        <v>49</v>
      </c>
      <c r="J414" s="6" t="s">
        <v>13901</v>
      </c>
      <c r="K414" s="6" t="s">
        <v>13483</v>
      </c>
      <c r="L414" s="6" t="s">
        <v>13973</v>
      </c>
      <c r="M414" s="6" t="s">
        <v>13320</v>
      </c>
      <c r="N414" s="7">
        <v>1995</v>
      </c>
      <c r="O414" s="6" t="str" cm="1">
        <f t="array" ref="O414">_xlfn.TEXTSPLIT(N414,"-")</f>
        <v>1995</v>
      </c>
      <c r="P414" s="6" t="str" cm="1">
        <f t="array" ref="P414">_xlfn.TEXTSPLIT(O414,"-")</f>
        <v>1995</v>
      </c>
      <c r="Q414" s="6">
        <v>1159</v>
      </c>
      <c r="R414" s="6">
        <v>5</v>
      </c>
      <c r="S414" s="16">
        <f t="shared" si="38"/>
        <v>4.3140638481449526E-3</v>
      </c>
      <c r="T414" s="16">
        <f t="shared" si="39"/>
        <v>1.9251419277506988E-3</v>
      </c>
    </row>
    <row r="415" spans="1:20" x14ac:dyDescent="0.6">
      <c r="A415" s="6"/>
      <c r="B415" s="21"/>
      <c r="C415" s="6"/>
      <c r="D415" s="6" t="s">
        <v>13813</v>
      </c>
      <c r="E415" s="6" t="s">
        <v>13814</v>
      </c>
      <c r="F415" s="20" t="s">
        <v>13817</v>
      </c>
      <c r="G415" s="6" t="str">
        <f t="shared" si="45"/>
        <v>40-49</v>
      </c>
      <c r="H415" s="6" t="str" cm="1">
        <f t="array" ref="H415:I415">_xlfn.TEXTSPLIT(G415,"-")</f>
        <v>40</v>
      </c>
      <c r="I415" s="6" t="str">
        <v>49</v>
      </c>
      <c r="J415" s="6" t="s">
        <v>13901</v>
      </c>
      <c r="K415" s="6" t="s">
        <v>13483</v>
      </c>
      <c r="L415" s="6" t="s">
        <v>13973</v>
      </c>
      <c r="M415" s="6" t="s">
        <v>13320</v>
      </c>
      <c r="N415" s="7">
        <v>1995</v>
      </c>
      <c r="O415" s="6" t="str" cm="1">
        <f t="array" ref="O415">_xlfn.TEXTSPLIT(N415,"-")</f>
        <v>1995</v>
      </c>
      <c r="P415" s="6" t="str" cm="1">
        <f t="array" ref="P415">_xlfn.TEXTSPLIT(O415,"-")</f>
        <v>1995</v>
      </c>
      <c r="Q415" s="6">
        <v>525</v>
      </c>
      <c r="R415" s="6">
        <v>2</v>
      </c>
      <c r="S415" s="16">
        <f t="shared" si="38"/>
        <v>3.8095238095238095E-3</v>
      </c>
      <c r="T415" s="16">
        <f t="shared" si="39"/>
        <v>2.6886042893128383E-3</v>
      </c>
    </row>
    <row r="416" spans="1:20" x14ac:dyDescent="0.6">
      <c r="A416" s="6"/>
      <c r="B416" s="21"/>
      <c r="C416" s="6"/>
      <c r="D416" s="6" t="s">
        <v>13813</v>
      </c>
      <c r="E416" s="6" t="s">
        <v>13816</v>
      </c>
      <c r="F416" s="20" t="s">
        <v>13817</v>
      </c>
      <c r="G416" s="6" t="str">
        <f t="shared" si="45"/>
        <v>40-49</v>
      </c>
      <c r="H416" s="6" t="str" cm="1">
        <f t="array" ref="H416:I416">_xlfn.TEXTSPLIT(G416,"-")</f>
        <v>40</v>
      </c>
      <c r="I416" s="6" t="str">
        <v>49</v>
      </c>
      <c r="J416" s="6" t="s">
        <v>13901</v>
      </c>
      <c r="K416" s="6" t="s">
        <v>13483</v>
      </c>
      <c r="L416" s="6" t="s">
        <v>13973</v>
      </c>
      <c r="M416" s="6" t="s">
        <v>13320</v>
      </c>
      <c r="N416" s="7">
        <v>1995</v>
      </c>
      <c r="O416" s="6" t="str" cm="1">
        <f t="array" ref="O416">_xlfn.TEXTSPLIT(N416,"-")</f>
        <v>1995</v>
      </c>
      <c r="P416" s="6" t="str" cm="1">
        <f t="array" ref="P416">_xlfn.TEXTSPLIT(O416,"-")</f>
        <v>1995</v>
      </c>
      <c r="Q416" s="6">
        <v>634</v>
      </c>
      <c r="R416" s="6">
        <v>3</v>
      </c>
      <c r="S416" s="16">
        <f t="shared" si="38"/>
        <v>4.7318611987381704E-3</v>
      </c>
      <c r="T416" s="16">
        <f t="shared" si="39"/>
        <v>2.7254700889157097E-3</v>
      </c>
    </row>
    <row r="417" spans="1:20" x14ac:dyDescent="0.6">
      <c r="A417" s="6"/>
      <c r="B417" s="21"/>
      <c r="C417" s="6"/>
      <c r="D417" s="6" t="s">
        <v>13813</v>
      </c>
      <c r="E417" s="6" t="s">
        <v>13815</v>
      </c>
      <c r="F417" s="20" t="s">
        <v>13818</v>
      </c>
      <c r="G417" s="6" t="str">
        <f t="shared" si="45"/>
        <v>50-59</v>
      </c>
      <c r="H417" s="6" t="str" cm="1">
        <f t="array" ref="H417:I417">_xlfn.TEXTSPLIT(G417,"-")</f>
        <v>50</v>
      </c>
      <c r="I417" s="6" t="str">
        <v>59</v>
      </c>
      <c r="J417" s="6" t="s">
        <v>13901</v>
      </c>
      <c r="K417" s="6" t="s">
        <v>13483</v>
      </c>
      <c r="L417" s="6" t="s">
        <v>13973</v>
      </c>
      <c r="M417" s="6" t="s">
        <v>13320</v>
      </c>
      <c r="N417" s="7">
        <v>1995</v>
      </c>
      <c r="O417" s="6" t="str" cm="1">
        <f t="array" ref="O417">_xlfn.TEXTSPLIT(N417,"-")</f>
        <v>1995</v>
      </c>
      <c r="P417" s="6" t="str" cm="1">
        <f t="array" ref="P417">_xlfn.TEXTSPLIT(O417,"-")</f>
        <v>1995</v>
      </c>
      <c r="Q417" s="6">
        <v>964</v>
      </c>
      <c r="R417" s="6">
        <v>7</v>
      </c>
      <c r="S417" s="16">
        <f t="shared" si="38"/>
        <v>7.261410788381743E-3</v>
      </c>
      <c r="T417" s="16">
        <f t="shared" si="39"/>
        <v>2.7345724748242656E-3</v>
      </c>
    </row>
    <row r="418" spans="1:20" x14ac:dyDescent="0.6">
      <c r="A418" s="6"/>
      <c r="B418" s="21"/>
      <c r="C418" s="6"/>
      <c r="D418" s="6" t="s">
        <v>13813</v>
      </c>
      <c r="E418" s="6" t="s">
        <v>13814</v>
      </c>
      <c r="F418" s="20" t="s">
        <v>13818</v>
      </c>
      <c r="G418" s="6" t="str">
        <f t="shared" si="45"/>
        <v>50-59</v>
      </c>
      <c r="H418" s="6" t="str" cm="1">
        <f t="array" ref="H418:I418">_xlfn.TEXTSPLIT(G418,"-")</f>
        <v>50</v>
      </c>
      <c r="I418" s="6" t="str">
        <v>59</v>
      </c>
      <c r="J418" s="6" t="s">
        <v>13901</v>
      </c>
      <c r="K418" s="6" t="s">
        <v>13483</v>
      </c>
      <c r="L418" s="6" t="s">
        <v>13973</v>
      </c>
      <c r="M418" s="6" t="s">
        <v>13320</v>
      </c>
      <c r="N418" s="7">
        <v>1995</v>
      </c>
      <c r="O418" s="6" t="str" cm="1">
        <f t="array" ref="O418">_xlfn.TEXTSPLIT(N418,"-")</f>
        <v>1995</v>
      </c>
      <c r="P418" s="6" t="str" cm="1">
        <f t="array" ref="P418">_xlfn.TEXTSPLIT(O418,"-")</f>
        <v>1995</v>
      </c>
      <c r="Q418" s="6">
        <v>393</v>
      </c>
      <c r="R418" s="6">
        <v>1</v>
      </c>
      <c r="S418" s="16">
        <f t="shared" si="38"/>
        <v>2.5445292620865142E-3</v>
      </c>
      <c r="T418" s="16">
        <f t="shared" si="39"/>
        <v>2.5412898855190595E-3</v>
      </c>
    </row>
    <row r="419" spans="1:20" x14ac:dyDescent="0.6">
      <c r="A419" s="6"/>
      <c r="B419" s="21"/>
      <c r="C419" s="6"/>
      <c r="D419" s="6" t="s">
        <v>13813</v>
      </c>
      <c r="E419" s="6" t="s">
        <v>13816</v>
      </c>
      <c r="F419" s="20" t="s">
        <v>13818</v>
      </c>
      <c r="G419" s="6" t="str">
        <f t="shared" si="45"/>
        <v>50-59</v>
      </c>
      <c r="H419" s="6" t="str" cm="1">
        <f t="array" ref="H419:I419">_xlfn.TEXTSPLIT(G419,"-")</f>
        <v>50</v>
      </c>
      <c r="I419" s="6" t="str">
        <v>59</v>
      </c>
      <c r="J419" s="6" t="s">
        <v>13901</v>
      </c>
      <c r="K419" s="6" t="s">
        <v>13483</v>
      </c>
      <c r="L419" s="6" t="s">
        <v>13973</v>
      </c>
      <c r="M419" s="6" t="s">
        <v>13320</v>
      </c>
      <c r="N419" s="7">
        <v>1995</v>
      </c>
      <c r="O419" s="6" t="str" cm="1">
        <f t="array" ref="O419">_xlfn.TEXTSPLIT(N419,"-")</f>
        <v>1995</v>
      </c>
      <c r="P419" s="6" t="str" cm="1">
        <f t="array" ref="P419">_xlfn.TEXTSPLIT(O419,"-")</f>
        <v>1995</v>
      </c>
      <c r="Q419" s="6">
        <v>571</v>
      </c>
      <c r="R419" s="6">
        <v>6</v>
      </c>
      <c r="S419" s="16">
        <f t="shared" si="38"/>
        <v>1.0507880910683012E-2</v>
      </c>
      <c r="T419" s="16">
        <f t="shared" si="39"/>
        <v>4.2672264150728492E-3</v>
      </c>
    </row>
    <row r="420" spans="1:20" x14ac:dyDescent="0.6">
      <c r="A420" s="6"/>
      <c r="B420" s="21"/>
      <c r="C420" s="6"/>
      <c r="D420" s="6" t="s">
        <v>13813</v>
      </c>
      <c r="E420" s="6" t="s">
        <v>13815</v>
      </c>
      <c r="F420" s="20" t="s">
        <v>13819</v>
      </c>
      <c r="G420" s="6" t="str">
        <f t="shared" si="45"/>
        <v>60-69</v>
      </c>
      <c r="H420" s="6" t="str" cm="1">
        <f t="array" ref="H420:I420">_xlfn.TEXTSPLIT(G420,"-")</f>
        <v>60</v>
      </c>
      <c r="I420" s="6" t="str">
        <v>69</v>
      </c>
      <c r="J420" s="6" t="s">
        <v>13901</v>
      </c>
      <c r="K420" s="6" t="s">
        <v>13483</v>
      </c>
      <c r="L420" s="6" t="s">
        <v>13973</v>
      </c>
      <c r="M420" s="6" t="s">
        <v>13320</v>
      </c>
      <c r="N420" s="7">
        <v>1995</v>
      </c>
      <c r="O420" s="6" t="str" cm="1">
        <f t="array" ref="O420">_xlfn.TEXTSPLIT(N420,"-")</f>
        <v>1995</v>
      </c>
      <c r="P420" s="6" t="str" cm="1">
        <f t="array" ref="P420">_xlfn.TEXTSPLIT(O420,"-")</f>
        <v>1995</v>
      </c>
      <c r="Q420" s="6">
        <v>769</v>
      </c>
      <c r="R420" s="6">
        <v>3</v>
      </c>
      <c r="S420" s="16">
        <f t="shared" si="38"/>
        <v>3.9011703511053317E-3</v>
      </c>
      <c r="T420" s="16">
        <f t="shared" si="39"/>
        <v>2.2479440747191653E-3</v>
      </c>
    </row>
    <row r="421" spans="1:20" x14ac:dyDescent="0.6">
      <c r="A421" s="6"/>
      <c r="B421" s="21"/>
      <c r="C421" s="6"/>
      <c r="D421" s="6" t="s">
        <v>13813</v>
      </c>
      <c r="E421" s="6" t="s">
        <v>13814</v>
      </c>
      <c r="F421" s="20" t="s">
        <v>13819</v>
      </c>
      <c r="G421" s="6" t="str">
        <f t="shared" si="45"/>
        <v>60-69</v>
      </c>
      <c r="H421" s="6" t="str" cm="1">
        <f t="array" ref="H421:I421">_xlfn.TEXTSPLIT(G421,"-")</f>
        <v>60</v>
      </c>
      <c r="I421" s="6" t="str">
        <v>69</v>
      </c>
      <c r="J421" s="6" t="s">
        <v>13901</v>
      </c>
      <c r="K421" s="6" t="s">
        <v>13483</v>
      </c>
      <c r="L421" s="6" t="s">
        <v>13973</v>
      </c>
      <c r="M421" s="6" t="s">
        <v>13320</v>
      </c>
      <c r="N421" s="7">
        <v>1995</v>
      </c>
      <c r="O421" s="6" t="str" cm="1">
        <f t="array" ref="O421">_xlfn.TEXTSPLIT(N421,"-")</f>
        <v>1995</v>
      </c>
      <c r="P421" s="6" t="str" cm="1">
        <f t="array" ref="P421">_xlfn.TEXTSPLIT(O421,"-")</f>
        <v>1995</v>
      </c>
      <c r="Q421" s="6">
        <v>304</v>
      </c>
      <c r="R421" s="6">
        <v>1</v>
      </c>
      <c r="S421" s="16">
        <f t="shared" si="38"/>
        <v>3.2894736842105261E-3</v>
      </c>
      <c r="T421" s="16">
        <f t="shared" si="39"/>
        <v>3.2840589090428716E-3</v>
      </c>
    </row>
    <row r="422" spans="1:20" x14ac:dyDescent="0.6">
      <c r="A422" s="6"/>
      <c r="B422" s="21"/>
      <c r="C422" s="6"/>
      <c r="D422" s="6" t="s">
        <v>13813</v>
      </c>
      <c r="E422" s="6" t="s">
        <v>13816</v>
      </c>
      <c r="F422" s="20" t="s">
        <v>13819</v>
      </c>
      <c r="G422" s="6" t="str">
        <f t="shared" si="45"/>
        <v>60-69</v>
      </c>
      <c r="H422" s="6" t="str" cm="1">
        <f t="array" ref="H422:I422">_xlfn.TEXTSPLIT(G422,"-")</f>
        <v>60</v>
      </c>
      <c r="I422" s="6" t="str">
        <v>69</v>
      </c>
      <c r="J422" s="6" t="s">
        <v>13901</v>
      </c>
      <c r="K422" s="6" t="s">
        <v>13483</v>
      </c>
      <c r="L422" s="6" t="s">
        <v>13973</v>
      </c>
      <c r="M422" s="6" t="s">
        <v>13320</v>
      </c>
      <c r="N422" s="7">
        <v>1995</v>
      </c>
      <c r="O422" s="6" t="str" cm="1">
        <f t="array" ref="O422">_xlfn.TEXTSPLIT(N422,"-")</f>
        <v>1995</v>
      </c>
      <c r="P422" s="6" t="str" cm="1">
        <f t="array" ref="P422">_xlfn.TEXTSPLIT(O422,"-")</f>
        <v>1995</v>
      </c>
      <c r="Q422" s="6">
        <v>465</v>
      </c>
      <c r="R422" s="6">
        <v>2</v>
      </c>
      <c r="S422" s="16">
        <f t="shared" si="38"/>
        <v>4.3010752688172043E-3</v>
      </c>
      <c r="T422" s="16">
        <f t="shared" si="39"/>
        <v>3.0347719690244795E-3</v>
      </c>
    </row>
    <row r="423" spans="1:20" x14ac:dyDescent="0.6">
      <c r="A423" s="6"/>
      <c r="B423" s="21"/>
      <c r="C423" s="6"/>
      <c r="D423" s="6" t="s">
        <v>13813</v>
      </c>
      <c r="E423" s="6" t="s">
        <v>13815</v>
      </c>
      <c r="F423" s="20" t="s">
        <v>13820</v>
      </c>
      <c r="G423" s="6" t="str">
        <f t="shared" si="45"/>
        <v>70-79</v>
      </c>
      <c r="H423" s="6" t="str" cm="1">
        <f t="array" ref="H423:I423">_xlfn.TEXTSPLIT(G423,"-")</f>
        <v>70</v>
      </c>
      <c r="I423" s="6" t="str">
        <v>79</v>
      </c>
      <c r="J423" s="6" t="s">
        <v>13901</v>
      </c>
      <c r="K423" s="6" t="s">
        <v>13483</v>
      </c>
      <c r="L423" s="6" t="s">
        <v>13973</v>
      </c>
      <c r="M423" s="6" t="s">
        <v>13320</v>
      </c>
      <c r="N423" s="7">
        <v>1995</v>
      </c>
      <c r="O423" s="6" t="str" cm="1">
        <f t="array" ref="O423">_xlfn.TEXTSPLIT(N423,"-")</f>
        <v>1995</v>
      </c>
      <c r="P423" s="6" t="str" cm="1">
        <f t="array" ref="P423">_xlfn.TEXTSPLIT(O423,"-")</f>
        <v>1995</v>
      </c>
      <c r="Q423" s="6">
        <v>400</v>
      </c>
      <c r="R423" s="6">
        <v>4</v>
      </c>
      <c r="S423" s="16">
        <f t="shared" si="38"/>
        <v>0.01</v>
      </c>
      <c r="T423" s="16">
        <f t="shared" si="39"/>
        <v>4.9749371855330998E-3</v>
      </c>
    </row>
    <row r="424" spans="1:20" x14ac:dyDescent="0.6">
      <c r="A424" s="6"/>
      <c r="B424" s="21"/>
      <c r="C424" s="6"/>
      <c r="D424" s="6" t="s">
        <v>13813</v>
      </c>
      <c r="E424" s="6" t="s">
        <v>13814</v>
      </c>
      <c r="F424" s="20" t="s">
        <v>13820</v>
      </c>
      <c r="G424" s="6" t="str">
        <f t="shared" si="45"/>
        <v>70-79</v>
      </c>
      <c r="H424" s="6" t="str" cm="1">
        <f t="array" ref="H424:I424">_xlfn.TEXTSPLIT(G424,"-")</f>
        <v>70</v>
      </c>
      <c r="I424" s="6" t="str">
        <v>79</v>
      </c>
      <c r="J424" s="6" t="s">
        <v>13901</v>
      </c>
      <c r="K424" s="6" t="s">
        <v>13483</v>
      </c>
      <c r="L424" s="6" t="s">
        <v>13973</v>
      </c>
      <c r="M424" s="6" t="s">
        <v>13320</v>
      </c>
      <c r="N424" s="7">
        <v>1995</v>
      </c>
      <c r="O424" s="6" t="str" cm="1">
        <f t="array" ref="O424">_xlfn.TEXTSPLIT(N424,"-")</f>
        <v>1995</v>
      </c>
      <c r="P424" s="6" t="str" cm="1">
        <f t="array" ref="P424">_xlfn.TEXTSPLIT(O424,"-")</f>
        <v>1995</v>
      </c>
      <c r="Q424" s="6">
        <v>176</v>
      </c>
      <c r="R424" s="6">
        <v>1</v>
      </c>
      <c r="S424" s="16">
        <f t="shared" si="38"/>
        <v>5.681818181818182E-3</v>
      </c>
      <c r="T424" s="16">
        <f t="shared" si="39"/>
        <v>5.6656536592149549E-3</v>
      </c>
    </row>
    <row r="425" spans="1:20" x14ac:dyDescent="0.6">
      <c r="A425" s="6"/>
      <c r="B425" s="21"/>
      <c r="C425" s="6"/>
      <c r="D425" s="6" t="s">
        <v>13813</v>
      </c>
      <c r="E425" s="6" t="s">
        <v>13816</v>
      </c>
      <c r="F425" s="20" t="s">
        <v>13820</v>
      </c>
      <c r="G425" s="6" t="str">
        <f t="shared" si="45"/>
        <v>70-79</v>
      </c>
      <c r="H425" s="6" t="str" cm="1">
        <f t="array" ref="H425:I425">_xlfn.TEXTSPLIT(G425,"-")</f>
        <v>70</v>
      </c>
      <c r="I425" s="6" t="str">
        <v>79</v>
      </c>
      <c r="J425" s="6" t="s">
        <v>13901</v>
      </c>
      <c r="K425" s="6" t="s">
        <v>13483</v>
      </c>
      <c r="L425" s="6" t="s">
        <v>13973</v>
      </c>
      <c r="M425" s="6" t="s">
        <v>13320</v>
      </c>
      <c r="N425" s="7">
        <v>1995</v>
      </c>
      <c r="O425" s="6" t="str" cm="1">
        <f t="array" ref="O425">_xlfn.TEXTSPLIT(N425,"-")</f>
        <v>1995</v>
      </c>
      <c r="P425" s="6" t="str" cm="1">
        <f t="array" ref="P425">_xlfn.TEXTSPLIT(O425,"-")</f>
        <v>1995</v>
      </c>
      <c r="Q425" s="6">
        <v>224</v>
      </c>
      <c r="R425" s="6">
        <v>3</v>
      </c>
      <c r="S425" s="16">
        <f t="shared" si="38"/>
        <v>1.3392857142857142E-2</v>
      </c>
      <c r="T425" s="16">
        <f t="shared" si="39"/>
        <v>7.6804158766004618E-3</v>
      </c>
    </row>
    <row r="426" spans="1:20" x14ac:dyDescent="0.6">
      <c r="A426" s="6"/>
      <c r="B426" s="21"/>
      <c r="C426" s="6"/>
      <c r="D426" s="6" t="s">
        <v>13813</v>
      </c>
      <c r="E426" s="6" t="s">
        <v>13815</v>
      </c>
      <c r="F426" s="20" t="s">
        <v>13821</v>
      </c>
      <c r="G426" s="6" t="str">
        <f t="shared" si="45"/>
        <v>80-95</v>
      </c>
      <c r="H426" s="6" t="str" cm="1">
        <f t="array" ref="H426:I426">_xlfn.TEXTSPLIT(G426,"-")</f>
        <v>80</v>
      </c>
      <c r="I426" s="6" t="str">
        <v>95</v>
      </c>
      <c r="J426" s="6" t="s">
        <v>13901</v>
      </c>
      <c r="K426" s="6" t="s">
        <v>13483</v>
      </c>
      <c r="L426" s="6" t="s">
        <v>13973</v>
      </c>
      <c r="M426" s="6" t="s">
        <v>13320</v>
      </c>
      <c r="N426" s="7">
        <v>1995</v>
      </c>
      <c r="O426" s="6" t="str" cm="1">
        <f t="array" ref="O426">_xlfn.TEXTSPLIT(N426,"-")</f>
        <v>1995</v>
      </c>
      <c r="P426" s="6" t="str" cm="1">
        <f t="array" ref="P426">_xlfn.TEXTSPLIT(O426,"-")</f>
        <v>1995</v>
      </c>
      <c r="Q426" s="6">
        <v>52</v>
      </c>
      <c r="R426" s="6">
        <v>0</v>
      </c>
      <c r="S426" s="16">
        <f t="shared" si="38"/>
        <v>0</v>
      </c>
      <c r="T426" s="16">
        <f t="shared" si="39"/>
        <v>0</v>
      </c>
    </row>
    <row r="427" spans="1:20" x14ac:dyDescent="0.6">
      <c r="A427" s="6"/>
      <c r="B427" s="21"/>
      <c r="C427" s="6"/>
      <c r="D427" s="6" t="s">
        <v>13813</v>
      </c>
      <c r="E427" s="6" t="s">
        <v>13814</v>
      </c>
      <c r="F427" s="20" t="s">
        <v>13821</v>
      </c>
      <c r="G427" s="6" t="str">
        <f t="shared" si="45"/>
        <v>80-95</v>
      </c>
      <c r="H427" s="6" t="str" cm="1">
        <f t="array" ref="H427:I427">_xlfn.TEXTSPLIT(G427,"-")</f>
        <v>80</v>
      </c>
      <c r="I427" s="6" t="str">
        <v>95</v>
      </c>
      <c r="J427" s="6" t="s">
        <v>13901</v>
      </c>
      <c r="K427" s="6" t="s">
        <v>13483</v>
      </c>
      <c r="L427" s="6" t="s">
        <v>13973</v>
      </c>
      <c r="M427" s="6" t="s">
        <v>13320</v>
      </c>
      <c r="N427" s="7">
        <v>1995</v>
      </c>
      <c r="O427" s="6" t="str" cm="1">
        <f t="array" ref="O427">_xlfn.TEXTSPLIT(N427,"-")</f>
        <v>1995</v>
      </c>
      <c r="P427" s="6" t="str" cm="1">
        <f t="array" ref="P427">_xlfn.TEXTSPLIT(O427,"-")</f>
        <v>1995</v>
      </c>
      <c r="Q427" s="6">
        <v>30</v>
      </c>
      <c r="R427" s="6">
        <v>0</v>
      </c>
      <c r="S427" s="16">
        <f t="shared" si="38"/>
        <v>0</v>
      </c>
      <c r="T427" s="16">
        <f t="shared" si="39"/>
        <v>0</v>
      </c>
    </row>
    <row r="428" spans="1:20" x14ac:dyDescent="0.6">
      <c r="A428" s="6"/>
      <c r="B428" s="21"/>
      <c r="C428" s="6"/>
      <c r="D428" s="6" t="s">
        <v>13813</v>
      </c>
      <c r="E428" s="6" t="s">
        <v>13816</v>
      </c>
      <c r="F428" s="20" t="s">
        <v>13821</v>
      </c>
      <c r="G428" s="6" t="str">
        <f t="shared" si="45"/>
        <v>80-95</v>
      </c>
      <c r="H428" s="6" t="str" cm="1">
        <f t="array" ref="H428:I428">_xlfn.TEXTSPLIT(G428,"-")</f>
        <v>80</v>
      </c>
      <c r="I428" s="6" t="str">
        <v>95</v>
      </c>
      <c r="J428" s="6" t="s">
        <v>13901</v>
      </c>
      <c r="K428" s="6" t="s">
        <v>13483</v>
      </c>
      <c r="L428" s="6" t="s">
        <v>13973</v>
      </c>
      <c r="M428" s="6" t="s">
        <v>13320</v>
      </c>
      <c r="N428" s="7">
        <v>1995</v>
      </c>
      <c r="O428" s="6" t="str" cm="1">
        <f t="array" ref="O428">_xlfn.TEXTSPLIT(N428,"-")</f>
        <v>1995</v>
      </c>
      <c r="P428" s="6" t="str" cm="1">
        <f t="array" ref="P428">_xlfn.TEXTSPLIT(O428,"-")</f>
        <v>1995</v>
      </c>
      <c r="Q428" s="6">
        <v>22</v>
      </c>
      <c r="R428" s="6">
        <v>0</v>
      </c>
      <c r="S428" s="16">
        <f t="shared" si="38"/>
        <v>0</v>
      </c>
      <c r="T428" s="16">
        <f t="shared" si="39"/>
        <v>0</v>
      </c>
    </row>
    <row r="429" spans="1:20" x14ac:dyDescent="0.6">
      <c r="A429" s="6"/>
      <c r="B429" s="21"/>
      <c r="C429" s="6"/>
      <c r="D429" s="6" t="s">
        <v>13828</v>
      </c>
      <c r="E429" s="6" t="s">
        <v>13815</v>
      </c>
      <c r="F429" s="6" t="s">
        <v>13902</v>
      </c>
      <c r="G429" s="6" t="s">
        <v>13963</v>
      </c>
      <c r="H429" s="6" t="str" cm="1">
        <f t="array" ref="H429:I429">_xlfn.TEXTSPLIT(G429,"-")</f>
        <v>40</v>
      </c>
      <c r="I429" s="6" t="str">
        <v>95</v>
      </c>
      <c r="J429" s="6" t="s">
        <v>13901</v>
      </c>
      <c r="K429" s="6" t="s">
        <v>13483</v>
      </c>
      <c r="L429" s="6" t="s">
        <v>13973</v>
      </c>
      <c r="M429" s="6" t="s">
        <v>13320</v>
      </c>
      <c r="N429" s="7">
        <v>1995</v>
      </c>
      <c r="O429" s="6" t="str" cm="1">
        <f t="array" ref="O429">_xlfn.TEXTSPLIT(N429,"-")</f>
        <v>1995</v>
      </c>
      <c r="P429" s="6" t="str" cm="1">
        <f t="array" ref="P429">_xlfn.TEXTSPLIT(O429,"-")</f>
        <v>1995</v>
      </c>
      <c r="Q429" s="6">
        <v>3336</v>
      </c>
      <c r="R429" s="6">
        <v>17</v>
      </c>
      <c r="S429" s="16">
        <f t="shared" si="38"/>
        <v>5.0959232613908877E-3</v>
      </c>
      <c r="T429" s="16">
        <f t="shared" si="39"/>
        <v>1.2327897759740198E-3</v>
      </c>
    </row>
    <row r="430" spans="1:20" x14ac:dyDescent="0.6">
      <c r="A430" s="6"/>
      <c r="B430" s="21"/>
      <c r="C430" s="6"/>
      <c r="D430" s="6" t="s">
        <v>13828</v>
      </c>
      <c r="E430" s="6" t="s">
        <v>13814</v>
      </c>
      <c r="F430" s="6" t="s">
        <v>13902</v>
      </c>
      <c r="G430" s="6" t="s">
        <v>13963</v>
      </c>
      <c r="H430" s="6" t="str" cm="1">
        <f t="array" ref="H430:I430">_xlfn.TEXTSPLIT(G430,"-")</f>
        <v>40</v>
      </c>
      <c r="I430" s="6" t="str">
        <v>95</v>
      </c>
      <c r="J430" s="6" t="s">
        <v>13901</v>
      </c>
      <c r="K430" s="6" t="s">
        <v>13483</v>
      </c>
      <c r="L430" s="6" t="s">
        <v>13973</v>
      </c>
      <c r="M430" s="6" t="s">
        <v>13320</v>
      </c>
      <c r="N430" s="7">
        <v>1995</v>
      </c>
      <c r="O430" s="6" t="str" cm="1">
        <f t="array" ref="O430">_xlfn.TEXTSPLIT(N430,"-")</f>
        <v>1995</v>
      </c>
      <c r="P430" s="6" t="str" cm="1">
        <f t="array" ref="P430">_xlfn.TEXTSPLIT(O430,"-")</f>
        <v>1995</v>
      </c>
      <c r="Q430" s="6">
        <v>1424</v>
      </c>
      <c r="R430" s="6">
        <v>3</v>
      </c>
      <c r="S430" s="16">
        <f t="shared" si="38"/>
        <v>2.1067415730337078E-3</v>
      </c>
      <c r="T430" s="16">
        <f t="shared" si="39"/>
        <v>1.2150458945932078E-3</v>
      </c>
    </row>
    <row r="431" spans="1:20" x14ac:dyDescent="0.6">
      <c r="A431" s="6"/>
      <c r="B431" s="21"/>
      <c r="C431" s="6"/>
      <c r="D431" s="6" t="s">
        <v>13828</v>
      </c>
      <c r="E431" s="6" t="s">
        <v>13816</v>
      </c>
      <c r="F431" s="6" t="s">
        <v>13902</v>
      </c>
      <c r="G431" s="6" t="s">
        <v>13963</v>
      </c>
      <c r="H431" s="6" t="str" cm="1">
        <f t="array" ref="H431:I431">_xlfn.TEXTSPLIT(G431,"-")</f>
        <v>40</v>
      </c>
      <c r="I431" s="6" t="str">
        <v>95</v>
      </c>
      <c r="J431" s="6" t="s">
        <v>13901</v>
      </c>
      <c r="K431" s="6" t="s">
        <v>13483</v>
      </c>
      <c r="L431" s="6" t="s">
        <v>13973</v>
      </c>
      <c r="M431" s="6" t="s">
        <v>13320</v>
      </c>
      <c r="N431" s="7">
        <v>1995</v>
      </c>
      <c r="O431" s="6" t="str" cm="1">
        <f t="array" ref="O431">_xlfn.TEXTSPLIT(N431,"-")</f>
        <v>1995</v>
      </c>
      <c r="P431" s="6" t="str" cm="1">
        <f t="array" ref="P431">_xlfn.TEXTSPLIT(O431,"-")</f>
        <v>1995</v>
      </c>
      <c r="Q431" s="6">
        <v>1912</v>
      </c>
      <c r="R431" s="6">
        <v>14</v>
      </c>
      <c r="S431" s="16">
        <f t="shared" si="38"/>
        <v>7.3221757322175732E-3</v>
      </c>
      <c r="T431" s="16">
        <f t="shared" si="39"/>
        <v>1.9497561099981059E-3</v>
      </c>
    </row>
    <row r="432" spans="1:20" x14ac:dyDescent="0.6">
      <c r="A432" s="6"/>
      <c r="B432" s="21"/>
      <c r="C432" s="6"/>
      <c r="D432" s="6" t="s">
        <v>13823</v>
      </c>
      <c r="E432" s="6" t="s">
        <v>13815</v>
      </c>
      <c r="F432" s="6" t="s">
        <v>13902</v>
      </c>
      <c r="G432" s="6" t="s">
        <v>13963</v>
      </c>
      <c r="H432" s="6" t="str" cm="1">
        <f t="array" ref="H432:I432">_xlfn.TEXTSPLIT(G432,"-")</f>
        <v>40</v>
      </c>
      <c r="I432" s="6" t="str">
        <v>95</v>
      </c>
      <c r="J432" s="6" t="s">
        <v>13901</v>
      </c>
      <c r="K432" s="6" t="s">
        <v>13483</v>
      </c>
      <c r="L432" s="6" t="s">
        <v>13973</v>
      </c>
      <c r="M432" s="6" t="s">
        <v>13320</v>
      </c>
      <c r="N432" s="7">
        <v>1995</v>
      </c>
      <c r="O432" s="6" t="str" cm="1">
        <f t="array" ref="O432">_xlfn.TEXTSPLIT(N432,"-")</f>
        <v>1995</v>
      </c>
      <c r="P432" s="6" t="str" cm="1">
        <f t="array" ref="P432">_xlfn.TEXTSPLIT(O432,"-")</f>
        <v>1995</v>
      </c>
      <c r="Q432" s="6">
        <v>3344</v>
      </c>
      <c r="R432" s="6">
        <v>2</v>
      </c>
      <c r="S432" s="16">
        <f t="shared" si="38"/>
        <v>5.9808612440191385E-4</v>
      </c>
      <c r="T432" s="16">
        <f t="shared" si="39"/>
        <v>4.2278426685574653E-4</v>
      </c>
    </row>
    <row r="433" spans="1:20" x14ac:dyDescent="0.6">
      <c r="A433" s="6"/>
      <c r="B433" s="21"/>
      <c r="C433" s="6"/>
      <c r="D433" s="6" t="s">
        <v>13823</v>
      </c>
      <c r="E433" s="6" t="s">
        <v>13814</v>
      </c>
      <c r="F433" s="6" t="s">
        <v>13902</v>
      </c>
      <c r="G433" s="6" t="s">
        <v>13963</v>
      </c>
      <c r="H433" s="6" t="str" cm="1">
        <f t="array" ref="H433:I433">_xlfn.TEXTSPLIT(G433,"-")</f>
        <v>40</v>
      </c>
      <c r="I433" s="6" t="str">
        <v>95</v>
      </c>
      <c r="J433" s="6" t="s">
        <v>13901</v>
      </c>
      <c r="K433" s="6" t="s">
        <v>13483</v>
      </c>
      <c r="L433" s="6" t="s">
        <v>13973</v>
      </c>
      <c r="M433" s="6" t="s">
        <v>13320</v>
      </c>
      <c r="N433" s="7">
        <v>1995</v>
      </c>
      <c r="O433" s="6" t="str" cm="1">
        <f t="array" ref="O433">_xlfn.TEXTSPLIT(N433,"-")</f>
        <v>1995</v>
      </c>
      <c r="P433" s="6" t="str" cm="1">
        <f t="array" ref="P433">_xlfn.TEXTSPLIT(O433,"-")</f>
        <v>1995</v>
      </c>
      <c r="Q433" s="6">
        <v>1428</v>
      </c>
      <c r="R433" s="6">
        <v>2</v>
      </c>
      <c r="S433" s="16">
        <f t="shared" si="38"/>
        <v>1.4005602240896359E-3</v>
      </c>
      <c r="T433" s="16">
        <f t="shared" si="39"/>
        <v>9.8965186956475096E-4</v>
      </c>
    </row>
    <row r="434" spans="1:20" x14ac:dyDescent="0.6">
      <c r="A434" s="6"/>
      <c r="B434" s="21"/>
      <c r="C434" s="6"/>
      <c r="D434" s="6" t="s">
        <v>13823</v>
      </c>
      <c r="E434" s="6" t="s">
        <v>13816</v>
      </c>
      <c r="F434" s="6" t="s">
        <v>13902</v>
      </c>
      <c r="G434" s="6" t="s">
        <v>13963</v>
      </c>
      <c r="H434" s="6" t="str" cm="1">
        <f t="array" ref="H434:I434">_xlfn.TEXTSPLIT(G434,"-")</f>
        <v>40</v>
      </c>
      <c r="I434" s="6" t="str">
        <v>95</v>
      </c>
      <c r="J434" s="6" t="s">
        <v>13901</v>
      </c>
      <c r="K434" s="6" t="s">
        <v>13483</v>
      </c>
      <c r="L434" s="6" t="s">
        <v>13973</v>
      </c>
      <c r="M434" s="6" t="s">
        <v>13320</v>
      </c>
      <c r="N434" s="7">
        <v>1995</v>
      </c>
      <c r="O434" s="6" t="str" cm="1">
        <f t="array" ref="O434">_xlfn.TEXTSPLIT(N434,"-")</f>
        <v>1995</v>
      </c>
      <c r="P434" s="6" t="str" cm="1">
        <f t="array" ref="P434">_xlfn.TEXTSPLIT(O434,"-")</f>
        <v>1995</v>
      </c>
      <c r="Q434" s="6">
        <v>1916</v>
      </c>
      <c r="R434" s="6">
        <v>0</v>
      </c>
      <c r="S434" s="16">
        <f t="shared" si="38"/>
        <v>0</v>
      </c>
      <c r="T434" s="16">
        <f t="shared" si="39"/>
        <v>0</v>
      </c>
    </row>
    <row r="435" spans="1:20" x14ac:dyDescent="0.6">
      <c r="D435" s="6" t="s">
        <v>13300</v>
      </c>
      <c r="E435" s="6" t="s">
        <v>13815</v>
      </c>
      <c r="F435" s="6" t="s">
        <v>13902</v>
      </c>
      <c r="G435" s="6" t="s">
        <v>13963</v>
      </c>
      <c r="H435" s="6" t="str" cm="1">
        <f t="array" ref="H435:I435">_xlfn.TEXTSPLIT(G435,"-")</f>
        <v>40</v>
      </c>
      <c r="I435" s="6" t="str">
        <v>95</v>
      </c>
      <c r="J435" s="6" t="s">
        <v>13901</v>
      </c>
      <c r="K435" s="6" t="s">
        <v>13483</v>
      </c>
      <c r="L435" s="6" t="s">
        <v>13484</v>
      </c>
      <c r="M435" s="6" t="s">
        <v>13320</v>
      </c>
      <c r="N435" s="7">
        <v>1995</v>
      </c>
      <c r="O435" s="6" t="str" cm="1">
        <f t="array" ref="O435">_xlfn.TEXTSPLIT(N435,"-")</f>
        <v>1995</v>
      </c>
      <c r="P435" s="6" t="str" cm="1">
        <f t="array" ref="P435">_xlfn.TEXTSPLIT(O435,"-")</f>
        <v>1995</v>
      </c>
      <c r="Q435" s="6">
        <f t="shared" ref="Q435" si="46">SUM(Q438,Q441,Q444,Q447,Q450)</f>
        <v>3337</v>
      </c>
      <c r="R435" s="6">
        <f>631+19</f>
        <v>650</v>
      </c>
      <c r="S435" s="16">
        <f t="shared" si="35"/>
        <v>0.19478573569074017</v>
      </c>
      <c r="T435" s="16">
        <f t="shared" si="36"/>
        <v>6.855769404458362E-3</v>
      </c>
    </row>
    <row r="436" spans="1:20" x14ac:dyDescent="0.6">
      <c r="B436" s="6"/>
      <c r="C436" s="6"/>
      <c r="D436" s="6" t="s">
        <v>13300</v>
      </c>
      <c r="E436" s="6" t="s">
        <v>13814</v>
      </c>
      <c r="F436" s="6" t="s">
        <v>13902</v>
      </c>
      <c r="G436" s="6" t="s">
        <v>13963</v>
      </c>
      <c r="H436" s="6" t="str" cm="1">
        <f t="array" ref="H436:I436">_xlfn.TEXTSPLIT(G436,"-")</f>
        <v>40</v>
      </c>
      <c r="I436" s="6" t="str">
        <v>95</v>
      </c>
      <c r="J436" s="6" t="s">
        <v>13901</v>
      </c>
      <c r="K436" s="6" t="s">
        <v>13483</v>
      </c>
      <c r="L436" s="6" t="s">
        <v>13484</v>
      </c>
      <c r="M436" s="6" t="s">
        <v>13320</v>
      </c>
      <c r="N436" s="7">
        <v>1995</v>
      </c>
      <c r="O436" s="6" t="str" cm="1">
        <f t="array" ref="O436">_xlfn.TEXTSPLIT(N436,"-")</f>
        <v>1995</v>
      </c>
      <c r="P436" s="6" t="str" cm="1">
        <f t="array" ref="P436">_xlfn.TEXTSPLIT(O436,"-")</f>
        <v>1995</v>
      </c>
      <c r="Q436" s="6">
        <f t="shared" ref="Q436" si="47">SUM(Q439,Q442,Q445,Q448,Q451)</f>
        <v>1425</v>
      </c>
      <c r="R436" s="6">
        <v>280</v>
      </c>
      <c r="S436" s="16">
        <f t="shared" si="35"/>
        <v>0.19649122807017544</v>
      </c>
      <c r="T436" s="16">
        <f t="shared" si="36"/>
        <v>1.0525905398791859E-2</v>
      </c>
    </row>
    <row r="437" spans="1:20" x14ac:dyDescent="0.6">
      <c r="B437" s="6"/>
      <c r="C437" s="6"/>
      <c r="D437" s="6" t="s">
        <v>13300</v>
      </c>
      <c r="E437" s="6" t="s">
        <v>13816</v>
      </c>
      <c r="F437" s="6" t="s">
        <v>13902</v>
      </c>
      <c r="G437" s="6" t="s">
        <v>13963</v>
      </c>
      <c r="H437" s="6" t="str" cm="1">
        <f t="array" ref="H437:I437">_xlfn.TEXTSPLIT(G437,"-")</f>
        <v>40</v>
      </c>
      <c r="I437" s="6" t="str">
        <v>95</v>
      </c>
      <c r="J437" s="6" t="s">
        <v>13901</v>
      </c>
      <c r="K437" s="6" t="s">
        <v>13483</v>
      </c>
      <c r="L437" s="6" t="s">
        <v>13484</v>
      </c>
      <c r="M437" s="6" t="s">
        <v>13320</v>
      </c>
      <c r="N437" s="7">
        <v>1995</v>
      </c>
      <c r="O437" s="6" t="str" cm="1">
        <f t="array" ref="O437">_xlfn.TEXTSPLIT(N437,"-")</f>
        <v>1995</v>
      </c>
      <c r="P437" s="6" t="str" cm="1">
        <f t="array" ref="P437">_xlfn.TEXTSPLIT(O437,"-")</f>
        <v>1995</v>
      </c>
      <c r="Q437" s="6">
        <f t="shared" ref="Q437" si="48">SUM(Q440,Q443,Q446,Q449,Q452)</f>
        <v>1912</v>
      </c>
      <c r="R437" s="6">
        <v>189</v>
      </c>
      <c r="S437" s="16">
        <f t="shared" si="35"/>
        <v>9.884937238493724E-2</v>
      </c>
      <c r="T437" s="16">
        <f t="shared" si="36"/>
        <v>6.825613754034756E-3</v>
      </c>
    </row>
    <row r="438" spans="1:20" x14ac:dyDescent="0.6">
      <c r="B438" s="6"/>
      <c r="C438" s="6"/>
      <c r="D438" s="6" t="s">
        <v>13300</v>
      </c>
      <c r="E438" s="6" t="s">
        <v>13815</v>
      </c>
      <c r="F438" s="20" t="s">
        <v>13817</v>
      </c>
      <c r="G438" s="6" t="str">
        <f t="shared" si="34"/>
        <v>40-49</v>
      </c>
      <c r="H438" s="6" t="str" cm="1">
        <f t="array" ref="H438:I438">_xlfn.TEXTSPLIT(G438,"-")</f>
        <v>40</v>
      </c>
      <c r="I438" s="6" t="str">
        <v>49</v>
      </c>
      <c r="J438" s="6" t="s">
        <v>13901</v>
      </c>
      <c r="K438" s="6" t="s">
        <v>13483</v>
      </c>
      <c r="L438" s="6" t="s">
        <v>13484</v>
      </c>
      <c r="M438" s="6" t="s">
        <v>13320</v>
      </c>
      <c r="N438" s="7">
        <v>1995</v>
      </c>
      <c r="O438" s="6" t="str" cm="1">
        <f t="array" ref="O438">_xlfn.TEXTSPLIT(N438,"-")</f>
        <v>1995</v>
      </c>
      <c r="P438" s="6" t="str" cm="1">
        <f t="array" ref="P438">_xlfn.TEXTSPLIT(O438,"-")</f>
        <v>1995</v>
      </c>
      <c r="Q438" s="6">
        <v>1162</v>
      </c>
      <c r="R438" s="6">
        <v>156</v>
      </c>
      <c r="S438" s="16">
        <f t="shared" si="35"/>
        <v>0.13425129087779691</v>
      </c>
      <c r="T438" s="16">
        <f t="shared" si="36"/>
        <v>1.000119966020265E-2</v>
      </c>
    </row>
    <row r="439" spans="1:20" x14ac:dyDescent="0.6">
      <c r="B439" s="6"/>
      <c r="C439" s="6"/>
      <c r="D439" s="6" t="s">
        <v>13300</v>
      </c>
      <c r="E439" s="6" t="s">
        <v>13814</v>
      </c>
      <c r="F439" s="20" t="s">
        <v>13817</v>
      </c>
      <c r="G439" s="6" t="str">
        <f t="shared" si="34"/>
        <v>40-49</v>
      </c>
      <c r="H439" s="6" t="str" cm="1">
        <f t="array" ref="H439:I439">_xlfn.TEXTSPLIT(G439,"-")</f>
        <v>40</v>
      </c>
      <c r="I439" s="6" t="str">
        <v>49</v>
      </c>
      <c r="J439" s="6" t="s">
        <v>13901</v>
      </c>
      <c r="K439" s="6" t="s">
        <v>13483</v>
      </c>
      <c r="L439" s="6" t="s">
        <v>13484</v>
      </c>
      <c r="M439" s="6" t="s">
        <v>13320</v>
      </c>
      <c r="N439" s="7">
        <v>1995</v>
      </c>
      <c r="O439" s="6" t="str" cm="1">
        <f t="array" ref="O439">_xlfn.TEXTSPLIT(N439,"-")</f>
        <v>1995</v>
      </c>
      <c r="P439" s="6" t="str" cm="1">
        <f t="array" ref="P439">_xlfn.TEXTSPLIT(O439,"-")</f>
        <v>1995</v>
      </c>
      <c r="Q439" s="6">
        <v>526</v>
      </c>
      <c r="R439" s="6">
        <v>68</v>
      </c>
      <c r="S439" s="16">
        <f t="shared" si="35"/>
        <v>0.12927756653992395</v>
      </c>
      <c r="T439" s="16">
        <f t="shared" si="36"/>
        <v>1.4628795846777376E-2</v>
      </c>
    </row>
    <row r="440" spans="1:20" x14ac:dyDescent="0.6">
      <c r="B440" s="6"/>
      <c r="C440" s="6"/>
      <c r="D440" s="6" t="s">
        <v>13300</v>
      </c>
      <c r="E440" s="6" t="s">
        <v>13816</v>
      </c>
      <c r="F440" s="20" t="s">
        <v>13817</v>
      </c>
      <c r="G440" s="6" t="str">
        <f t="shared" si="34"/>
        <v>40-49</v>
      </c>
      <c r="H440" s="6" t="str" cm="1">
        <f t="array" ref="H440:I440">_xlfn.TEXTSPLIT(G440,"-")</f>
        <v>40</v>
      </c>
      <c r="I440" s="6" t="str">
        <v>49</v>
      </c>
      <c r="J440" s="6" t="s">
        <v>13901</v>
      </c>
      <c r="K440" s="6" t="s">
        <v>13483</v>
      </c>
      <c r="L440" s="6" t="s">
        <v>13484</v>
      </c>
      <c r="M440" s="6" t="s">
        <v>13320</v>
      </c>
      <c r="N440" s="7">
        <v>1995</v>
      </c>
      <c r="O440" s="6" t="str" cm="1">
        <f t="array" ref="O440">_xlfn.TEXTSPLIT(N440,"-")</f>
        <v>1995</v>
      </c>
      <c r="P440" s="6" t="str" cm="1">
        <f t="array" ref="P440">_xlfn.TEXTSPLIT(O440,"-")</f>
        <v>1995</v>
      </c>
      <c r="Q440" s="6">
        <v>636</v>
      </c>
      <c r="R440" s="6">
        <v>117</v>
      </c>
      <c r="S440" s="16">
        <f t="shared" si="35"/>
        <v>0.18396226415094338</v>
      </c>
      <c r="T440" s="16">
        <f t="shared" si="36"/>
        <v>1.536352729494291E-2</v>
      </c>
    </row>
    <row r="441" spans="1:20" x14ac:dyDescent="0.6">
      <c r="B441" s="6"/>
      <c r="C441" s="6"/>
      <c r="D441" s="6" t="s">
        <v>13300</v>
      </c>
      <c r="E441" s="6" t="s">
        <v>13815</v>
      </c>
      <c r="F441" s="20" t="s">
        <v>13818</v>
      </c>
      <c r="G441" s="6" t="str">
        <f t="shared" si="34"/>
        <v>50-59</v>
      </c>
      <c r="H441" s="6" t="str" cm="1">
        <f t="array" ref="H441:I441">_xlfn.TEXTSPLIT(G441,"-")</f>
        <v>50</v>
      </c>
      <c r="I441" s="6" t="str">
        <v>59</v>
      </c>
      <c r="J441" s="6" t="s">
        <v>13901</v>
      </c>
      <c r="K441" s="6" t="s">
        <v>13483</v>
      </c>
      <c r="L441" s="6" t="s">
        <v>13484</v>
      </c>
      <c r="M441" s="6" t="s">
        <v>13320</v>
      </c>
      <c r="N441" s="7">
        <v>1995</v>
      </c>
      <c r="O441" s="6" t="str" cm="1">
        <f t="array" ref="O441">_xlfn.TEXTSPLIT(N441,"-")</f>
        <v>1995</v>
      </c>
      <c r="P441" s="6" t="str" cm="1">
        <f t="array" ref="P441">_xlfn.TEXTSPLIT(O441,"-")</f>
        <v>1995</v>
      </c>
      <c r="Q441" s="6">
        <v>964</v>
      </c>
      <c r="R441" s="6">
        <v>195</v>
      </c>
      <c r="S441" s="16">
        <f t="shared" si="35"/>
        <v>0.20228215767634855</v>
      </c>
      <c r="T441" s="16">
        <f t="shared" si="36"/>
        <v>1.2937933802623503E-2</v>
      </c>
    </row>
    <row r="442" spans="1:20" x14ac:dyDescent="0.6">
      <c r="B442" s="6"/>
      <c r="C442" s="6"/>
      <c r="D442" s="6" t="s">
        <v>13300</v>
      </c>
      <c r="E442" s="6" t="s">
        <v>13814</v>
      </c>
      <c r="F442" s="20" t="s">
        <v>13818</v>
      </c>
      <c r="G442" s="6" t="str">
        <f t="shared" si="34"/>
        <v>50-59</v>
      </c>
      <c r="H442" s="6" t="str" cm="1">
        <f t="array" ref="H442:I442">_xlfn.TEXTSPLIT(G442,"-")</f>
        <v>50</v>
      </c>
      <c r="I442" s="6" t="str">
        <v>59</v>
      </c>
      <c r="J442" s="6" t="s">
        <v>13901</v>
      </c>
      <c r="K442" s="6" t="s">
        <v>13483</v>
      </c>
      <c r="L442" s="6" t="s">
        <v>13484</v>
      </c>
      <c r="M442" s="6" t="s">
        <v>13320</v>
      </c>
      <c r="N442" s="7">
        <v>1995</v>
      </c>
      <c r="O442" s="6" t="str" cm="1">
        <f t="array" ref="O442">_xlfn.TEXTSPLIT(N442,"-")</f>
        <v>1995</v>
      </c>
      <c r="P442" s="6" t="str" cm="1">
        <f t="array" ref="P442">_xlfn.TEXTSPLIT(O442,"-")</f>
        <v>1995</v>
      </c>
      <c r="Q442" s="6">
        <v>393</v>
      </c>
      <c r="R442" s="6">
        <v>82</v>
      </c>
      <c r="S442" s="16">
        <f t="shared" si="35"/>
        <v>0.20865139949109415</v>
      </c>
      <c r="T442" s="16">
        <f t="shared" si="36"/>
        <v>2.0497377290275537E-2</v>
      </c>
    </row>
    <row r="443" spans="1:20" x14ac:dyDescent="0.6">
      <c r="B443" s="6"/>
      <c r="C443" s="6"/>
      <c r="D443" s="6" t="s">
        <v>13300</v>
      </c>
      <c r="E443" s="6" t="s">
        <v>13816</v>
      </c>
      <c r="F443" s="20" t="s">
        <v>13818</v>
      </c>
      <c r="G443" s="6" t="str">
        <f t="shared" si="34"/>
        <v>50-59</v>
      </c>
      <c r="H443" s="6" t="str" cm="1">
        <f t="array" ref="H443:I443">_xlfn.TEXTSPLIT(G443,"-")</f>
        <v>50</v>
      </c>
      <c r="I443" s="6" t="str">
        <v>59</v>
      </c>
      <c r="J443" s="6" t="s">
        <v>13901</v>
      </c>
      <c r="K443" s="6" t="s">
        <v>13483</v>
      </c>
      <c r="L443" s="6" t="s">
        <v>13484</v>
      </c>
      <c r="M443" s="6" t="s">
        <v>13320</v>
      </c>
      <c r="N443" s="7">
        <v>1995</v>
      </c>
      <c r="O443" s="6" t="str" cm="1">
        <f t="array" ref="O443">_xlfn.TEXTSPLIT(N443,"-")</f>
        <v>1995</v>
      </c>
      <c r="P443" s="6" t="str" cm="1">
        <f t="array" ref="P443">_xlfn.TEXTSPLIT(O443,"-")</f>
        <v>1995</v>
      </c>
      <c r="Q443" s="6">
        <v>571</v>
      </c>
      <c r="R443" s="6">
        <v>112</v>
      </c>
      <c r="S443" s="16">
        <f t="shared" si="35"/>
        <v>0.19614711033274956</v>
      </c>
      <c r="T443" s="16">
        <f t="shared" si="36"/>
        <v>1.6617327980557466E-2</v>
      </c>
    </row>
    <row r="444" spans="1:20" x14ac:dyDescent="0.6">
      <c r="B444" s="6"/>
      <c r="C444" s="6"/>
      <c r="D444" s="6" t="s">
        <v>13300</v>
      </c>
      <c r="E444" s="6" t="s">
        <v>13815</v>
      </c>
      <c r="F444" s="20" t="s">
        <v>13819</v>
      </c>
      <c r="G444" s="6" t="str">
        <f t="shared" si="34"/>
        <v>60-69</v>
      </c>
      <c r="H444" s="6" t="str" cm="1">
        <f t="array" ref="H444:I444">_xlfn.TEXTSPLIT(G444,"-")</f>
        <v>60</v>
      </c>
      <c r="I444" s="6" t="str">
        <v>69</v>
      </c>
      <c r="J444" s="6" t="s">
        <v>13901</v>
      </c>
      <c r="K444" s="6" t="s">
        <v>13483</v>
      </c>
      <c r="L444" s="6" t="s">
        <v>13484</v>
      </c>
      <c r="M444" s="6" t="s">
        <v>13320</v>
      </c>
      <c r="N444" s="7">
        <v>1995</v>
      </c>
      <c r="O444" s="6" t="str" cm="1">
        <f t="array" ref="O444">_xlfn.TEXTSPLIT(N444,"-")</f>
        <v>1995</v>
      </c>
      <c r="P444" s="6" t="str" cm="1">
        <f t="array" ref="P444">_xlfn.TEXTSPLIT(O444,"-")</f>
        <v>1995</v>
      </c>
      <c r="Q444" s="6">
        <v>771</v>
      </c>
      <c r="R444" s="6">
        <v>197</v>
      </c>
      <c r="S444" s="16">
        <f t="shared" si="35"/>
        <v>0.25551232166018156</v>
      </c>
      <c r="T444" s="16">
        <f t="shared" si="36"/>
        <v>1.570751532850051E-2</v>
      </c>
    </row>
    <row r="445" spans="1:20" x14ac:dyDescent="0.6">
      <c r="B445" s="6"/>
      <c r="C445" s="6"/>
      <c r="D445" s="6" t="s">
        <v>13300</v>
      </c>
      <c r="E445" s="6" t="s">
        <v>13814</v>
      </c>
      <c r="F445" s="20" t="s">
        <v>13819</v>
      </c>
      <c r="G445" s="6" t="str">
        <f t="shared" si="34"/>
        <v>60-69</v>
      </c>
      <c r="H445" s="6" t="str" cm="1">
        <f t="array" ref="H445:I445">_xlfn.TEXTSPLIT(G445,"-")</f>
        <v>60</v>
      </c>
      <c r="I445" s="6" t="str">
        <v>69</v>
      </c>
      <c r="J445" s="6" t="s">
        <v>13901</v>
      </c>
      <c r="K445" s="6" t="s">
        <v>13483</v>
      </c>
      <c r="L445" s="6" t="s">
        <v>13484</v>
      </c>
      <c r="M445" s="6" t="s">
        <v>13320</v>
      </c>
      <c r="N445" s="7">
        <v>1995</v>
      </c>
      <c r="O445" s="6" t="str" cm="1">
        <f t="array" ref="O445">_xlfn.TEXTSPLIT(N445,"-")</f>
        <v>1995</v>
      </c>
      <c r="P445" s="6" t="str" cm="1">
        <f t="array" ref="P445">_xlfn.TEXTSPLIT(O445,"-")</f>
        <v>1995</v>
      </c>
      <c r="Q445" s="6">
        <v>307</v>
      </c>
      <c r="R445" s="6">
        <v>81</v>
      </c>
      <c r="S445" s="16">
        <f t="shared" si="35"/>
        <v>0.26384364820846906</v>
      </c>
      <c r="T445" s="16">
        <f t="shared" si="36"/>
        <v>2.5152963801023883E-2</v>
      </c>
    </row>
    <row r="446" spans="1:20" x14ac:dyDescent="0.6">
      <c r="B446" s="6"/>
      <c r="C446" s="6"/>
      <c r="D446" s="6" t="s">
        <v>13300</v>
      </c>
      <c r="E446" s="6" t="s">
        <v>13816</v>
      </c>
      <c r="F446" s="20" t="s">
        <v>13819</v>
      </c>
      <c r="G446" s="6" t="str">
        <f t="shared" si="34"/>
        <v>60-69</v>
      </c>
      <c r="H446" s="6" t="str" cm="1">
        <f t="array" ref="H446:I446">_xlfn.TEXTSPLIT(G446,"-")</f>
        <v>60</v>
      </c>
      <c r="I446" s="6" t="str">
        <v>69</v>
      </c>
      <c r="J446" s="6" t="s">
        <v>13901</v>
      </c>
      <c r="K446" s="6" t="s">
        <v>13483</v>
      </c>
      <c r="L446" s="6" t="s">
        <v>13484</v>
      </c>
      <c r="M446" s="6" t="s">
        <v>13320</v>
      </c>
      <c r="N446" s="7">
        <v>1995</v>
      </c>
      <c r="O446" s="6" t="str" cm="1">
        <f t="array" ref="O446">_xlfn.TEXTSPLIT(N446,"-")</f>
        <v>1995</v>
      </c>
      <c r="P446" s="6" t="str" cm="1">
        <f t="array" ref="P446">_xlfn.TEXTSPLIT(O446,"-")</f>
        <v>1995</v>
      </c>
      <c r="Q446" s="6">
        <v>464</v>
      </c>
      <c r="R446" s="6">
        <v>116</v>
      </c>
      <c r="S446" s="16">
        <f t="shared" si="35"/>
        <v>0.25</v>
      </c>
      <c r="T446" s="16">
        <f t="shared" si="36"/>
        <v>2.0102110028208654E-2</v>
      </c>
    </row>
    <row r="447" spans="1:20" x14ac:dyDescent="0.6">
      <c r="B447" s="6"/>
      <c r="C447" s="6"/>
      <c r="D447" s="6" t="s">
        <v>13300</v>
      </c>
      <c r="E447" s="6" t="s">
        <v>13815</v>
      </c>
      <c r="F447" s="20" t="s">
        <v>13820</v>
      </c>
      <c r="G447" s="6" t="str">
        <f t="shared" si="34"/>
        <v>70-79</v>
      </c>
      <c r="H447" s="6" t="str" cm="1">
        <f t="array" ref="H447:I447">_xlfn.TEXTSPLIT(G447,"-")</f>
        <v>70</v>
      </c>
      <c r="I447" s="6" t="str">
        <v>79</v>
      </c>
      <c r="J447" s="6" t="s">
        <v>13901</v>
      </c>
      <c r="K447" s="6" t="s">
        <v>13483</v>
      </c>
      <c r="L447" s="6" t="s">
        <v>13484</v>
      </c>
      <c r="M447" s="6" t="s">
        <v>13320</v>
      </c>
      <c r="N447" s="7">
        <v>1995</v>
      </c>
      <c r="O447" s="6" t="str" cm="1">
        <f t="array" ref="O447">_xlfn.TEXTSPLIT(N447,"-")</f>
        <v>1995</v>
      </c>
      <c r="P447" s="6" t="str" cm="1">
        <f t="array" ref="P447">_xlfn.TEXTSPLIT(O447,"-")</f>
        <v>1995</v>
      </c>
      <c r="Q447" s="6">
        <v>390</v>
      </c>
      <c r="R447" s="6">
        <v>94</v>
      </c>
      <c r="S447" s="16">
        <f t="shared" si="35"/>
        <v>0.24102564102564103</v>
      </c>
      <c r="T447" s="16">
        <f t="shared" si="36"/>
        <v>2.1657726837759895E-2</v>
      </c>
    </row>
    <row r="448" spans="1:20" x14ac:dyDescent="0.6">
      <c r="B448" s="6"/>
      <c r="C448" s="6"/>
      <c r="D448" s="6" t="s">
        <v>13300</v>
      </c>
      <c r="E448" s="6" t="s">
        <v>13814</v>
      </c>
      <c r="F448" s="20" t="s">
        <v>13820</v>
      </c>
      <c r="G448" s="6" t="str">
        <f t="shared" si="34"/>
        <v>70-79</v>
      </c>
      <c r="H448" s="6" t="str" cm="1">
        <f t="array" ref="H448:I448">_xlfn.TEXTSPLIT(G448,"-")</f>
        <v>70</v>
      </c>
      <c r="I448" s="6" t="str">
        <v>79</v>
      </c>
      <c r="J448" s="6" t="s">
        <v>13901</v>
      </c>
      <c r="K448" s="6" t="s">
        <v>13483</v>
      </c>
      <c r="L448" s="6" t="s">
        <v>13484</v>
      </c>
      <c r="M448" s="6" t="s">
        <v>13320</v>
      </c>
      <c r="N448" s="7">
        <v>1995</v>
      </c>
      <c r="O448" s="6" t="str" cm="1">
        <f t="array" ref="O448">_xlfn.TEXTSPLIT(N448,"-")</f>
        <v>1995</v>
      </c>
      <c r="P448" s="6" t="str" cm="1">
        <f t="array" ref="P448">_xlfn.TEXTSPLIT(O448,"-")</f>
        <v>1995</v>
      </c>
      <c r="Q448" s="6">
        <v>171</v>
      </c>
      <c r="R448" s="6">
        <v>45</v>
      </c>
      <c r="S448" s="16">
        <f t="shared" si="35"/>
        <v>0.26315789473684209</v>
      </c>
      <c r="T448" s="16">
        <f t="shared" si="36"/>
        <v>3.3674205962715552E-2</v>
      </c>
    </row>
    <row r="449" spans="1:20" x14ac:dyDescent="0.6">
      <c r="B449" s="6"/>
      <c r="C449" s="6"/>
      <c r="D449" s="6" t="s">
        <v>13300</v>
      </c>
      <c r="E449" s="6" t="s">
        <v>13816</v>
      </c>
      <c r="F449" s="20" t="s">
        <v>13820</v>
      </c>
      <c r="G449" s="6" t="str">
        <f t="shared" si="34"/>
        <v>70-79</v>
      </c>
      <c r="H449" s="6" t="str" cm="1">
        <f t="array" ref="H449:I449">_xlfn.TEXTSPLIT(G449,"-")</f>
        <v>70</v>
      </c>
      <c r="I449" s="6" t="str">
        <v>79</v>
      </c>
      <c r="J449" s="6" t="s">
        <v>13901</v>
      </c>
      <c r="K449" s="6" t="s">
        <v>13483</v>
      </c>
      <c r="L449" s="6" t="s">
        <v>13484</v>
      </c>
      <c r="M449" s="6" t="s">
        <v>13320</v>
      </c>
      <c r="N449" s="7">
        <v>1995</v>
      </c>
      <c r="O449" s="6" t="str" cm="1">
        <f t="array" ref="O449">_xlfn.TEXTSPLIT(N449,"-")</f>
        <v>1995</v>
      </c>
      <c r="P449" s="6" t="str" cm="1">
        <f t="array" ref="P449">_xlfn.TEXTSPLIT(O449,"-")</f>
        <v>1995</v>
      </c>
      <c r="Q449" s="6">
        <v>219</v>
      </c>
      <c r="R449" s="6">
        <v>49</v>
      </c>
      <c r="S449" s="16">
        <f t="shared" si="35"/>
        <v>0.22374429223744291</v>
      </c>
      <c r="T449" s="16">
        <f t="shared" si="36"/>
        <v>2.8161535340484774E-2</v>
      </c>
    </row>
    <row r="450" spans="1:20" x14ac:dyDescent="0.6">
      <c r="B450" s="6"/>
      <c r="C450" s="6"/>
      <c r="D450" s="6" t="s">
        <v>13300</v>
      </c>
      <c r="E450" s="6" t="s">
        <v>13815</v>
      </c>
      <c r="F450" s="20" t="s">
        <v>13821</v>
      </c>
      <c r="G450" s="6" t="str">
        <f t="shared" si="34"/>
        <v>80-95</v>
      </c>
      <c r="H450" s="6" t="str" cm="1">
        <f t="array" ref="H450:I450">_xlfn.TEXTSPLIT(G450,"-")</f>
        <v>80</v>
      </c>
      <c r="I450" s="6" t="str">
        <v>95</v>
      </c>
      <c r="J450" s="6" t="s">
        <v>13901</v>
      </c>
      <c r="K450" s="6" t="s">
        <v>13483</v>
      </c>
      <c r="L450" s="6" t="s">
        <v>13484</v>
      </c>
      <c r="M450" s="6" t="s">
        <v>13320</v>
      </c>
      <c r="N450" s="7">
        <v>1995</v>
      </c>
      <c r="O450" s="6" t="str" cm="1">
        <f t="array" ref="O450">_xlfn.TEXTSPLIT(N450,"-")</f>
        <v>1995</v>
      </c>
      <c r="P450" s="6" t="str" cm="1">
        <f t="array" ref="P450">_xlfn.TEXTSPLIT(O450,"-")</f>
        <v>1995</v>
      </c>
      <c r="Q450" s="6">
        <v>50</v>
      </c>
      <c r="R450" s="6">
        <v>9</v>
      </c>
      <c r="S450" s="16">
        <f t="shared" si="35"/>
        <v>0.18</v>
      </c>
      <c r="T450" s="16">
        <f t="shared" si="36"/>
        <v>5.4332310828824504E-2</v>
      </c>
    </row>
    <row r="451" spans="1:20" x14ac:dyDescent="0.6">
      <c r="B451" s="6"/>
      <c r="C451" s="6"/>
      <c r="D451" s="6" t="s">
        <v>13300</v>
      </c>
      <c r="E451" s="6" t="s">
        <v>13814</v>
      </c>
      <c r="F451" s="20" t="s">
        <v>13821</v>
      </c>
      <c r="G451" s="6" t="str">
        <f t="shared" si="34"/>
        <v>80-95</v>
      </c>
      <c r="H451" s="6" t="str" cm="1">
        <f t="array" ref="H451:I451">_xlfn.TEXTSPLIT(G451,"-")</f>
        <v>80</v>
      </c>
      <c r="I451" s="6" t="str">
        <v>95</v>
      </c>
      <c r="J451" s="6" t="s">
        <v>13901</v>
      </c>
      <c r="K451" s="6" t="s">
        <v>13483</v>
      </c>
      <c r="L451" s="6" t="s">
        <v>13484</v>
      </c>
      <c r="M451" s="6" t="s">
        <v>13320</v>
      </c>
      <c r="N451" s="7">
        <v>1995</v>
      </c>
      <c r="O451" s="6" t="str" cm="1">
        <f t="array" ref="O451">_xlfn.TEXTSPLIT(N451,"-")</f>
        <v>1995</v>
      </c>
      <c r="P451" s="6" t="str" cm="1">
        <f t="array" ref="P451">_xlfn.TEXTSPLIT(O451,"-")</f>
        <v>1995</v>
      </c>
      <c r="Q451" s="6">
        <v>28</v>
      </c>
      <c r="R451" s="6">
        <v>4</v>
      </c>
      <c r="S451" s="16">
        <f t="shared" si="35"/>
        <v>0.14285714285714285</v>
      </c>
      <c r="T451" s="16">
        <f t="shared" si="36"/>
        <v>6.6130007126610824E-2</v>
      </c>
    </row>
    <row r="452" spans="1:20" x14ac:dyDescent="0.6">
      <c r="B452" s="6"/>
      <c r="C452" s="6"/>
      <c r="D452" s="6" t="s">
        <v>13300</v>
      </c>
      <c r="E452" s="6" t="s">
        <v>13816</v>
      </c>
      <c r="F452" s="20" t="s">
        <v>13821</v>
      </c>
      <c r="G452" s="6" t="str">
        <f t="shared" si="34"/>
        <v>80-95</v>
      </c>
      <c r="H452" s="6" t="str" cm="1">
        <f t="array" ref="H452:I452">_xlfn.TEXTSPLIT(G452,"-")</f>
        <v>80</v>
      </c>
      <c r="I452" s="6" t="str">
        <v>95</v>
      </c>
      <c r="J452" s="6" t="s">
        <v>13901</v>
      </c>
      <c r="K452" s="6" t="s">
        <v>13483</v>
      </c>
      <c r="L452" s="6" t="s">
        <v>13484</v>
      </c>
      <c r="M452" s="6" t="s">
        <v>13320</v>
      </c>
      <c r="N452" s="7">
        <v>1995</v>
      </c>
      <c r="O452" s="6" t="str" cm="1">
        <f t="array" ref="O452">_xlfn.TEXTSPLIT(N452,"-")</f>
        <v>1995</v>
      </c>
      <c r="P452" s="6" t="str" cm="1">
        <f t="array" ref="P452">_xlfn.TEXTSPLIT(O452,"-")</f>
        <v>1995</v>
      </c>
      <c r="Q452" s="6">
        <v>22</v>
      </c>
      <c r="R452" s="6">
        <v>5</v>
      </c>
      <c r="S452" s="16">
        <f t="shared" si="35"/>
        <v>0.22727272727272727</v>
      </c>
      <c r="T452" s="16">
        <f t="shared" si="36"/>
        <v>8.9346067398510962E-2</v>
      </c>
    </row>
    <row r="453" spans="1:20" x14ac:dyDescent="0.6">
      <c r="A453" s="6"/>
      <c r="B453" s="21"/>
      <c r="C453" s="6"/>
      <c r="D453" s="6" t="s">
        <v>13822</v>
      </c>
      <c r="E453" s="6" t="s">
        <v>13815</v>
      </c>
      <c r="F453" s="6" t="s">
        <v>13902</v>
      </c>
      <c r="G453" s="6" t="s">
        <v>13963</v>
      </c>
      <c r="H453" s="6" t="str" cm="1">
        <f t="array" ref="H453:I453">_xlfn.TEXTSPLIT(G453,"-")</f>
        <v>40</v>
      </c>
      <c r="I453" s="6" t="str">
        <v>95</v>
      </c>
      <c r="J453" s="6" t="s">
        <v>13901</v>
      </c>
      <c r="K453" s="6" t="s">
        <v>13483</v>
      </c>
      <c r="L453" s="6" t="s">
        <v>13484</v>
      </c>
      <c r="M453" s="6" t="s">
        <v>13320</v>
      </c>
      <c r="N453" s="7">
        <v>1995</v>
      </c>
      <c r="O453" s="6" t="str" cm="1">
        <f t="array" ref="O453">_xlfn.TEXTSPLIT(N453,"-")</f>
        <v>1995</v>
      </c>
      <c r="P453" s="6" t="str" cm="1">
        <f t="array" ref="P453">_xlfn.TEXTSPLIT(O453,"-")</f>
        <v>1995</v>
      </c>
      <c r="Q453" s="6">
        <f t="shared" ref="Q453:R455" si="49">SUM(Q456,Q459,Q462,Q465,Q468)</f>
        <v>3337</v>
      </c>
      <c r="R453" s="6">
        <f t="shared" si="49"/>
        <v>631</v>
      </c>
      <c r="S453" s="16">
        <f t="shared" si="35"/>
        <v>0.18909199880131855</v>
      </c>
      <c r="T453" s="16">
        <f t="shared" si="36"/>
        <v>6.7786664681334921E-3</v>
      </c>
    </row>
    <row r="454" spans="1:20" x14ac:dyDescent="0.6">
      <c r="B454" s="6"/>
      <c r="C454" s="6"/>
      <c r="D454" s="6" t="s">
        <v>13822</v>
      </c>
      <c r="E454" s="6" t="s">
        <v>13814</v>
      </c>
      <c r="F454" s="6" t="s">
        <v>13902</v>
      </c>
      <c r="G454" s="6" t="s">
        <v>13963</v>
      </c>
      <c r="H454" s="6" t="str" cm="1">
        <f t="array" ref="H454:I454">_xlfn.TEXTSPLIT(G454,"-")</f>
        <v>40</v>
      </c>
      <c r="I454" s="6" t="str">
        <v>95</v>
      </c>
      <c r="J454" s="6" t="s">
        <v>13901</v>
      </c>
      <c r="K454" s="6" t="s">
        <v>13483</v>
      </c>
      <c r="L454" s="6" t="s">
        <v>13484</v>
      </c>
      <c r="M454" s="6" t="s">
        <v>13320</v>
      </c>
      <c r="N454" s="7">
        <v>1995</v>
      </c>
      <c r="O454" s="6" t="str" cm="1">
        <f t="array" ref="O454">_xlfn.TEXTSPLIT(N454,"-")</f>
        <v>1995</v>
      </c>
      <c r="P454" s="6" t="str" cm="1">
        <f t="array" ref="P454">_xlfn.TEXTSPLIT(O454,"-")</f>
        <v>1995</v>
      </c>
      <c r="Q454" s="6">
        <f t="shared" si="49"/>
        <v>1425</v>
      </c>
      <c r="R454" s="6">
        <f t="shared" si="49"/>
        <v>275</v>
      </c>
      <c r="S454" s="16">
        <f t="shared" si="35"/>
        <v>0.19298245614035087</v>
      </c>
      <c r="T454" s="16">
        <f t="shared" si="36"/>
        <v>1.0454252144626629E-2</v>
      </c>
    </row>
    <row r="455" spans="1:20" x14ac:dyDescent="0.6">
      <c r="B455" s="6"/>
      <c r="C455" s="6"/>
      <c r="D455" s="6" t="s">
        <v>13822</v>
      </c>
      <c r="E455" s="6" t="s">
        <v>13816</v>
      </c>
      <c r="F455" s="6" t="s">
        <v>13902</v>
      </c>
      <c r="G455" s="6" t="s">
        <v>13963</v>
      </c>
      <c r="H455" s="6" t="str" cm="1">
        <f t="array" ref="H455:I455">_xlfn.TEXTSPLIT(G455,"-")</f>
        <v>40</v>
      </c>
      <c r="I455" s="6" t="str">
        <v>95</v>
      </c>
      <c r="J455" s="6" t="s">
        <v>13901</v>
      </c>
      <c r="K455" s="6" t="s">
        <v>13483</v>
      </c>
      <c r="L455" s="6" t="s">
        <v>13484</v>
      </c>
      <c r="M455" s="6" t="s">
        <v>13320</v>
      </c>
      <c r="N455" s="7">
        <v>1995</v>
      </c>
      <c r="O455" s="6" t="str" cm="1">
        <f t="array" ref="O455">_xlfn.TEXTSPLIT(N455,"-")</f>
        <v>1995</v>
      </c>
      <c r="P455" s="6" t="str" cm="1">
        <f t="array" ref="P455">_xlfn.TEXTSPLIT(O455,"-")</f>
        <v>1995</v>
      </c>
      <c r="Q455" s="6">
        <f t="shared" si="49"/>
        <v>1912</v>
      </c>
      <c r="R455" s="6">
        <f t="shared" si="49"/>
        <v>385</v>
      </c>
      <c r="S455" s="16">
        <f t="shared" si="35"/>
        <v>0.20135983263598325</v>
      </c>
      <c r="T455" s="16">
        <f t="shared" si="36"/>
        <v>9.1710286753912944E-3</v>
      </c>
    </row>
    <row r="456" spans="1:20" x14ac:dyDescent="0.6">
      <c r="B456" s="6"/>
      <c r="C456" s="6"/>
      <c r="D456" s="6" t="s">
        <v>13822</v>
      </c>
      <c r="E456" s="6" t="s">
        <v>13815</v>
      </c>
      <c r="F456" s="20" t="s">
        <v>13817</v>
      </c>
      <c r="G456" s="6" t="str">
        <f t="shared" si="34"/>
        <v>40-49</v>
      </c>
      <c r="H456" s="6" t="str" cm="1">
        <f t="array" ref="H456:I456">_xlfn.TEXTSPLIT(G456,"-")</f>
        <v>40</v>
      </c>
      <c r="I456" s="6" t="str">
        <v>49</v>
      </c>
      <c r="J456" s="6" t="s">
        <v>13901</v>
      </c>
      <c r="K456" s="6" t="s">
        <v>13483</v>
      </c>
      <c r="L456" s="6" t="s">
        <v>13484</v>
      </c>
      <c r="M456" s="6" t="s">
        <v>13320</v>
      </c>
      <c r="N456" s="7">
        <v>1995</v>
      </c>
      <c r="O456" s="6" t="str" cm="1">
        <f t="array" ref="O456">_xlfn.TEXTSPLIT(N456,"-")</f>
        <v>1995</v>
      </c>
      <c r="P456" s="6" t="str" cm="1">
        <f t="array" ref="P456">_xlfn.TEXTSPLIT(O456,"-")</f>
        <v>1995</v>
      </c>
      <c r="Q456" s="6">
        <v>1162</v>
      </c>
      <c r="R456" s="6">
        <f>4+147</f>
        <v>151</v>
      </c>
      <c r="S456" s="16">
        <f t="shared" si="35"/>
        <v>0.12994836488812392</v>
      </c>
      <c r="T456" s="16">
        <f t="shared" si="36"/>
        <v>9.8640407869352749E-3</v>
      </c>
    </row>
    <row r="457" spans="1:20" x14ac:dyDescent="0.6">
      <c r="B457" s="6"/>
      <c r="C457" s="6"/>
      <c r="D457" s="6" t="s">
        <v>13822</v>
      </c>
      <c r="E457" s="6" t="s">
        <v>13814</v>
      </c>
      <c r="F457" s="20" t="s">
        <v>13817</v>
      </c>
      <c r="G457" s="6" t="str">
        <f t="shared" si="34"/>
        <v>40-49</v>
      </c>
      <c r="H457" s="6" t="str" cm="1">
        <f t="array" ref="H457:I457">_xlfn.TEXTSPLIT(G457,"-")</f>
        <v>40</v>
      </c>
      <c r="I457" s="6" t="str">
        <v>49</v>
      </c>
      <c r="J457" s="6" t="s">
        <v>13901</v>
      </c>
      <c r="K457" s="6" t="s">
        <v>13483</v>
      </c>
      <c r="L457" s="6" t="s">
        <v>13484</v>
      </c>
      <c r="M457" s="6" t="s">
        <v>13320</v>
      </c>
      <c r="N457" s="7">
        <v>1995</v>
      </c>
      <c r="O457" s="6" t="str" cm="1">
        <f t="array" ref="O457">_xlfn.TEXTSPLIT(N457,"-")</f>
        <v>1995</v>
      </c>
      <c r="P457" s="6" t="str" cm="1">
        <f t="array" ref="P457">_xlfn.TEXTSPLIT(O457,"-")</f>
        <v>1995</v>
      </c>
      <c r="Q457" s="6">
        <v>526</v>
      </c>
      <c r="R457" s="6">
        <f>2+64</f>
        <v>66</v>
      </c>
      <c r="S457" s="16">
        <f t="shared" si="35"/>
        <v>0.12547528517110265</v>
      </c>
      <c r="T457" s="16">
        <f t="shared" si="36"/>
        <v>1.4443494067536439E-2</v>
      </c>
    </row>
    <row r="458" spans="1:20" x14ac:dyDescent="0.6">
      <c r="B458" s="6"/>
      <c r="C458" s="6"/>
      <c r="D458" s="6" t="s">
        <v>13822</v>
      </c>
      <c r="E458" s="6" t="s">
        <v>13816</v>
      </c>
      <c r="F458" s="20" t="s">
        <v>13817</v>
      </c>
      <c r="G458" s="6" t="str">
        <f t="shared" si="34"/>
        <v>40-49</v>
      </c>
      <c r="H458" s="6" t="str" cm="1">
        <f t="array" ref="H458:I458">_xlfn.TEXTSPLIT(G458,"-")</f>
        <v>40</v>
      </c>
      <c r="I458" s="6" t="str">
        <v>49</v>
      </c>
      <c r="J458" s="6" t="s">
        <v>13901</v>
      </c>
      <c r="K458" s="6" t="s">
        <v>13483</v>
      </c>
      <c r="L458" s="6" t="s">
        <v>13484</v>
      </c>
      <c r="M458" s="6" t="s">
        <v>13320</v>
      </c>
      <c r="N458" s="7">
        <v>1995</v>
      </c>
      <c r="O458" s="6" t="str" cm="1">
        <f t="array" ref="O458">_xlfn.TEXTSPLIT(N458,"-")</f>
        <v>1995</v>
      </c>
      <c r="P458" s="6" t="str" cm="1">
        <f t="array" ref="P458">_xlfn.TEXTSPLIT(O458,"-")</f>
        <v>1995</v>
      </c>
      <c r="Q458" s="6">
        <v>636</v>
      </c>
      <c r="R458" s="6">
        <f>1+113</f>
        <v>114</v>
      </c>
      <c r="S458" s="16">
        <f t="shared" si="35"/>
        <v>0.17924528301886791</v>
      </c>
      <c r="T458" s="16">
        <f t="shared" si="36"/>
        <v>1.5209047060069187E-2</v>
      </c>
    </row>
    <row r="459" spans="1:20" x14ac:dyDescent="0.6">
      <c r="B459" s="6"/>
      <c r="C459" s="6"/>
      <c r="D459" s="6" t="s">
        <v>13822</v>
      </c>
      <c r="E459" s="6" t="s">
        <v>13815</v>
      </c>
      <c r="F459" s="20" t="s">
        <v>13818</v>
      </c>
      <c r="G459" s="6" t="str">
        <f t="shared" si="34"/>
        <v>50-59</v>
      </c>
      <c r="H459" s="6" t="str" cm="1">
        <f t="array" ref="H459:I459">_xlfn.TEXTSPLIT(G459,"-")</f>
        <v>50</v>
      </c>
      <c r="I459" s="6" t="str">
        <v>59</v>
      </c>
      <c r="J459" s="6" t="s">
        <v>13901</v>
      </c>
      <c r="K459" s="6" t="s">
        <v>13483</v>
      </c>
      <c r="L459" s="6" t="s">
        <v>13484</v>
      </c>
      <c r="M459" s="6" t="s">
        <v>13320</v>
      </c>
      <c r="N459" s="7">
        <v>1995</v>
      </c>
      <c r="O459" s="6" t="str" cm="1">
        <f t="array" ref="O459">_xlfn.TEXTSPLIT(N459,"-")</f>
        <v>1995</v>
      </c>
      <c r="P459" s="6" t="str" cm="1">
        <f t="array" ref="P459">_xlfn.TEXTSPLIT(O459,"-")</f>
        <v>1995</v>
      </c>
      <c r="Q459" s="6">
        <v>964</v>
      </c>
      <c r="R459" s="6">
        <f>13+174</f>
        <v>187</v>
      </c>
      <c r="S459" s="16">
        <f t="shared" si="35"/>
        <v>0.19398340248962656</v>
      </c>
      <c r="T459" s="16">
        <f t="shared" si="36"/>
        <v>1.2735493009995706E-2</v>
      </c>
    </row>
    <row r="460" spans="1:20" x14ac:dyDescent="0.6">
      <c r="B460" s="6"/>
      <c r="C460" s="6"/>
      <c r="D460" s="6" t="s">
        <v>13822</v>
      </c>
      <c r="E460" s="6" t="s">
        <v>13814</v>
      </c>
      <c r="F460" s="20" t="s">
        <v>13818</v>
      </c>
      <c r="G460" s="6" t="str">
        <f t="shared" si="34"/>
        <v>50-59</v>
      </c>
      <c r="H460" s="6" t="str" cm="1">
        <f t="array" ref="H460:I460">_xlfn.TEXTSPLIT(G460,"-")</f>
        <v>50</v>
      </c>
      <c r="I460" s="6" t="str">
        <v>59</v>
      </c>
      <c r="J460" s="6" t="s">
        <v>13901</v>
      </c>
      <c r="K460" s="6" t="s">
        <v>13483</v>
      </c>
      <c r="L460" s="6" t="s">
        <v>13484</v>
      </c>
      <c r="M460" s="6" t="s">
        <v>13320</v>
      </c>
      <c r="N460" s="7">
        <v>1995</v>
      </c>
      <c r="O460" s="6" t="str" cm="1">
        <f t="array" ref="O460">_xlfn.TEXTSPLIT(N460,"-")</f>
        <v>1995</v>
      </c>
      <c r="P460" s="6" t="str" cm="1">
        <f t="array" ref="P460">_xlfn.TEXTSPLIT(O460,"-")</f>
        <v>1995</v>
      </c>
      <c r="Q460" s="6">
        <v>393</v>
      </c>
      <c r="R460" s="6">
        <f>3+78</f>
        <v>81</v>
      </c>
      <c r="S460" s="16">
        <f t="shared" si="35"/>
        <v>0.20610687022900764</v>
      </c>
      <c r="T460" s="16">
        <f t="shared" si="36"/>
        <v>2.0404736033678515E-2</v>
      </c>
    </row>
    <row r="461" spans="1:20" x14ac:dyDescent="0.6">
      <c r="B461" s="6"/>
      <c r="C461" s="6"/>
      <c r="D461" s="6" t="s">
        <v>13822</v>
      </c>
      <c r="E461" s="6" t="s">
        <v>13816</v>
      </c>
      <c r="F461" s="20" t="s">
        <v>13818</v>
      </c>
      <c r="G461" s="6" t="str">
        <f t="shared" si="34"/>
        <v>50-59</v>
      </c>
      <c r="H461" s="6" t="str" cm="1">
        <f t="array" ref="H461:I461">_xlfn.TEXTSPLIT(G461,"-")</f>
        <v>50</v>
      </c>
      <c r="I461" s="6" t="str">
        <v>59</v>
      </c>
      <c r="J461" s="6" t="s">
        <v>13901</v>
      </c>
      <c r="K461" s="6" t="s">
        <v>13483</v>
      </c>
      <c r="L461" s="6" t="s">
        <v>13484</v>
      </c>
      <c r="M461" s="6" t="s">
        <v>13320</v>
      </c>
      <c r="N461" s="7">
        <v>1995</v>
      </c>
      <c r="O461" s="6" t="str" cm="1">
        <f t="array" ref="O461">_xlfn.TEXTSPLIT(N461,"-")</f>
        <v>1995</v>
      </c>
      <c r="P461" s="6" t="str" cm="1">
        <f t="array" ref="P461">_xlfn.TEXTSPLIT(O461,"-")</f>
        <v>1995</v>
      </c>
      <c r="Q461" s="6">
        <v>571</v>
      </c>
      <c r="R461" s="6">
        <f>10+96</f>
        <v>106</v>
      </c>
      <c r="S461" s="16">
        <f t="shared" si="35"/>
        <v>0.18563922942206654</v>
      </c>
      <c r="T461" s="16">
        <f t="shared" si="36"/>
        <v>1.6271412185294848E-2</v>
      </c>
    </row>
    <row r="462" spans="1:20" x14ac:dyDescent="0.6">
      <c r="B462" s="6"/>
      <c r="C462" s="6"/>
      <c r="D462" s="6" t="s">
        <v>13822</v>
      </c>
      <c r="E462" s="6" t="s">
        <v>13815</v>
      </c>
      <c r="F462" s="20" t="s">
        <v>13819</v>
      </c>
      <c r="G462" s="6" t="str">
        <f t="shared" si="34"/>
        <v>60-69</v>
      </c>
      <c r="H462" s="6" t="str" cm="1">
        <f t="array" ref="H462:I462">_xlfn.TEXTSPLIT(G462,"-")</f>
        <v>60</v>
      </c>
      <c r="I462" s="6" t="str">
        <v>69</v>
      </c>
      <c r="J462" s="6" t="s">
        <v>13901</v>
      </c>
      <c r="K462" s="6" t="s">
        <v>13483</v>
      </c>
      <c r="L462" s="6" t="s">
        <v>13484</v>
      </c>
      <c r="M462" s="6" t="s">
        <v>13320</v>
      </c>
      <c r="N462" s="7">
        <v>1995</v>
      </c>
      <c r="O462" s="6" t="str" cm="1">
        <f t="array" ref="O462">_xlfn.TEXTSPLIT(N462,"-")</f>
        <v>1995</v>
      </c>
      <c r="P462" s="6" t="str" cm="1">
        <f t="array" ref="P462">_xlfn.TEXTSPLIT(O462,"-")</f>
        <v>1995</v>
      </c>
      <c r="Q462" s="6">
        <v>771</v>
      </c>
      <c r="R462" s="6">
        <f>9+185</f>
        <v>194</v>
      </c>
      <c r="S462" s="16">
        <f t="shared" si="35"/>
        <v>0.25162127107652399</v>
      </c>
      <c r="T462" s="16">
        <f t="shared" si="36"/>
        <v>1.5628136811705787E-2</v>
      </c>
    </row>
    <row r="463" spans="1:20" x14ac:dyDescent="0.6">
      <c r="B463" s="6"/>
      <c r="C463" s="6"/>
      <c r="D463" s="6" t="s">
        <v>13822</v>
      </c>
      <c r="E463" s="6" t="s">
        <v>13814</v>
      </c>
      <c r="F463" s="20" t="s">
        <v>13819</v>
      </c>
      <c r="G463" s="6" t="str">
        <f t="shared" si="34"/>
        <v>60-69</v>
      </c>
      <c r="H463" s="6" t="str" cm="1">
        <f t="array" ref="H463:I463">_xlfn.TEXTSPLIT(G463,"-")</f>
        <v>60</v>
      </c>
      <c r="I463" s="6" t="str">
        <v>69</v>
      </c>
      <c r="J463" s="6" t="s">
        <v>13901</v>
      </c>
      <c r="K463" s="6" t="s">
        <v>13483</v>
      </c>
      <c r="L463" s="6" t="s">
        <v>13484</v>
      </c>
      <c r="M463" s="6" t="s">
        <v>13320</v>
      </c>
      <c r="N463" s="7">
        <v>1995</v>
      </c>
      <c r="O463" s="6" t="str" cm="1">
        <f t="array" ref="O463">_xlfn.TEXTSPLIT(N463,"-")</f>
        <v>1995</v>
      </c>
      <c r="P463" s="6" t="str" cm="1">
        <f t="array" ref="P463">_xlfn.TEXTSPLIT(O463,"-")</f>
        <v>1995</v>
      </c>
      <c r="Q463" s="6">
        <v>307</v>
      </c>
      <c r="R463" s="6">
        <f>80</f>
        <v>80</v>
      </c>
      <c r="S463" s="16">
        <f t="shared" si="35"/>
        <v>0.26058631921824105</v>
      </c>
      <c r="T463" s="16">
        <f t="shared" si="36"/>
        <v>2.505245893218783E-2</v>
      </c>
    </row>
    <row r="464" spans="1:20" x14ac:dyDescent="0.6">
      <c r="B464" s="6"/>
      <c r="C464" s="6"/>
      <c r="D464" s="6" t="s">
        <v>13822</v>
      </c>
      <c r="E464" s="6" t="s">
        <v>13816</v>
      </c>
      <c r="F464" s="20" t="s">
        <v>13819</v>
      </c>
      <c r="G464" s="6" t="str">
        <f t="shared" si="34"/>
        <v>60-69</v>
      </c>
      <c r="H464" s="6" t="str" cm="1">
        <f t="array" ref="H464:I464">_xlfn.TEXTSPLIT(G464,"-")</f>
        <v>60</v>
      </c>
      <c r="I464" s="6" t="str">
        <v>69</v>
      </c>
      <c r="J464" s="6" t="s">
        <v>13901</v>
      </c>
      <c r="K464" s="6" t="s">
        <v>13483</v>
      </c>
      <c r="L464" s="6" t="s">
        <v>13484</v>
      </c>
      <c r="M464" s="6" t="s">
        <v>13320</v>
      </c>
      <c r="N464" s="7">
        <v>1995</v>
      </c>
      <c r="O464" s="6" t="str" cm="1">
        <f t="array" ref="O464">_xlfn.TEXTSPLIT(N464,"-")</f>
        <v>1995</v>
      </c>
      <c r="P464" s="6" t="str" cm="1">
        <f t="array" ref="P464">_xlfn.TEXTSPLIT(O464,"-")</f>
        <v>1995</v>
      </c>
      <c r="Q464" s="6">
        <v>464</v>
      </c>
      <c r="R464" s="6">
        <v>114</v>
      </c>
      <c r="S464" s="16">
        <f t="shared" si="35"/>
        <v>0.24568965517241378</v>
      </c>
      <c r="T464" s="16">
        <f t="shared" si="36"/>
        <v>1.9985245015972052E-2</v>
      </c>
    </row>
    <row r="465" spans="2:20" x14ac:dyDescent="0.6">
      <c r="B465" s="6"/>
      <c r="C465" s="6"/>
      <c r="D465" s="6" t="s">
        <v>13822</v>
      </c>
      <c r="E465" s="6" t="s">
        <v>13815</v>
      </c>
      <c r="F465" s="20" t="s">
        <v>13820</v>
      </c>
      <c r="G465" s="6" t="str">
        <f t="shared" si="34"/>
        <v>70-79</v>
      </c>
      <c r="H465" s="6" t="str" cm="1">
        <f t="array" ref="H465:I465">_xlfn.TEXTSPLIT(G465,"-")</f>
        <v>70</v>
      </c>
      <c r="I465" s="6" t="str">
        <v>79</v>
      </c>
      <c r="J465" s="6" t="s">
        <v>13901</v>
      </c>
      <c r="K465" s="6" t="s">
        <v>13483</v>
      </c>
      <c r="L465" s="6" t="s">
        <v>13484</v>
      </c>
      <c r="M465" s="6" t="s">
        <v>13320</v>
      </c>
      <c r="N465" s="7">
        <v>1995</v>
      </c>
      <c r="O465" s="6" t="str" cm="1">
        <f t="array" ref="O465">_xlfn.TEXTSPLIT(N465,"-")</f>
        <v>1995</v>
      </c>
      <c r="P465" s="6" t="str" cm="1">
        <f t="array" ref="P465">_xlfn.TEXTSPLIT(O465,"-")</f>
        <v>1995</v>
      </c>
      <c r="Q465" s="6">
        <v>390</v>
      </c>
      <c r="R465" s="6">
        <v>90</v>
      </c>
      <c r="S465" s="16">
        <f t="shared" si="35"/>
        <v>0.23076923076923078</v>
      </c>
      <c r="T465" s="16">
        <f t="shared" si="36"/>
        <v>2.1334622931739579E-2</v>
      </c>
    </row>
    <row r="466" spans="2:20" x14ac:dyDescent="0.6">
      <c r="B466" s="6"/>
      <c r="C466" s="6"/>
      <c r="D466" s="6" t="s">
        <v>13822</v>
      </c>
      <c r="E466" s="6" t="s">
        <v>13814</v>
      </c>
      <c r="F466" s="20" t="s">
        <v>13820</v>
      </c>
      <c r="G466" s="6" t="str">
        <f t="shared" si="34"/>
        <v>70-79</v>
      </c>
      <c r="H466" s="6" t="str" cm="1">
        <f t="array" ref="H466:I466">_xlfn.TEXTSPLIT(G466,"-")</f>
        <v>70</v>
      </c>
      <c r="I466" s="6" t="str">
        <v>79</v>
      </c>
      <c r="J466" s="6" t="s">
        <v>13901</v>
      </c>
      <c r="K466" s="6" t="s">
        <v>13483</v>
      </c>
      <c r="L466" s="6" t="s">
        <v>13484</v>
      </c>
      <c r="M466" s="6" t="s">
        <v>13320</v>
      </c>
      <c r="N466" s="7">
        <v>1995</v>
      </c>
      <c r="O466" s="6" t="str" cm="1">
        <f t="array" ref="O466">_xlfn.TEXTSPLIT(N466,"-")</f>
        <v>1995</v>
      </c>
      <c r="P466" s="6" t="str" cm="1">
        <f t="array" ref="P466">_xlfn.TEXTSPLIT(O466,"-")</f>
        <v>1995</v>
      </c>
      <c r="Q466" s="6">
        <v>171</v>
      </c>
      <c r="R466" s="6">
        <v>44</v>
      </c>
      <c r="S466" s="16">
        <f t="shared" si="35"/>
        <v>0.25730994152046782</v>
      </c>
      <c r="T466" s="16">
        <f t="shared" si="36"/>
        <v>3.3429819611690739E-2</v>
      </c>
    </row>
    <row r="467" spans="2:20" x14ac:dyDescent="0.6">
      <c r="B467" s="6"/>
      <c r="C467" s="6"/>
      <c r="D467" s="6" t="s">
        <v>13822</v>
      </c>
      <c r="E467" s="6" t="s">
        <v>13816</v>
      </c>
      <c r="F467" s="20" t="s">
        <v>13820</v>
      </c>
      <c r="G467" s="6" t="str">
        <f t="shared" si="34"/>
        <v>70-79</v>
      </c>
      <c r="H467" s="6" t="str" cm="1">
        <f t="array" ref="H467:I467">_xlfn.TEXTSPLIT(G467,"-")</f>
        <v>70</v>
      </c>
      <c r="I467" s="6" t="str">
        <v>79</v>
      </c>
      <c r="J467" s="6" t="s">
        <v>13901</v>
      </c>
      <c r="K467" s="6" t="s">
        <v>13483</v>
      </c>
      <c r="L467" s="6" t="s">
        <v>13484</v>
      </c>
      <c r="M467" s="6" t="s">
        <v>13320</v>
      </c>
      <c r="N467" s="7">
        <v>1995</v>
      </c>
      <c r="O467" s="6" t="str" cm="1">
        <f t="array" ref="O467">_xlfn.TEXTSPLIT(N467,"-")</f>
        <v>1995</v>
      </c>
      <c r="P467" s="6" t="str" cm="1">
        <f t="array" ref="P467">_xlfn.TEXTSPLIT(O467,"-")</f>
        <v>1995</v>
      </c>
      <c r="Q467" s="6">
        <v>219</v>
      </c>
      <c r="R467" s="6">
        <v>46</v>
      </c>
      <c r="S467" s="16">
        <f t="shared" si="35"/>
        <v>0.21004566210045661</v>
      </c>
      <c r="T467" s="16">
        <f t="shared" si="36"/>
        <v>2.7525536664067419E-2</v>
      </c>
    </row>
    <row r="468" spans="2:20" x14ac:dyDescent="0.6">
      <c r="B468" s="6"/>
      <c r="C468" s="6"/>
      <c r="D468" s="6" t="s">
        <v>13822</v>
      </c>
      <c r="E468" s="6" t="s">
        <v>13815</v>
      </c>
      <c r="F468" s="20" t="s">
        <v>13821</v>
      </c>
      <c r="G468" s="6" t="str">
        <f t="shared" si="34"/>
        <v>80-95</v>
      </c>
      <c r="H468" s="6" t="str" cm="1">
        <f t="array" ref="H468:I468">_xlfn.TEXTSPLIT(G468,"-")</f>
        <v>80</v>
      </c>
      <c r="I468" s="6" t="str">
        <v>95</v>
      </c>
      <c r="J468" s="6" t="s">
        <v>13901</v>
      </c>
      <c r="K468" s="6" t="s">
        <v>13483</v>
      </c>
      <c r="L468" s="6" t="s">
        <v>13484</v>
      </c>
      <c r="M468" s="6" t="s">
        <v>13320</v>
      </c>
      <c r="N468" s="7">
        <v>1995</v>
      </c>
      <c r="O468" s="6" t="str" cm="1">
        <f t="array" ref="O468">_xlfn.TEXTSPLIT(N468,"-")</f>
        <v>1995</v>
      </c>
      <c r="P468" s="6" t="str" cm="1">
        <f t="array" ref="P468">_xlfn.TEXTSPLIT(O468,"-")</f>
        <v>1995</v>
      </c>
      <c r="Q468" s="6">
        <v>50</v>
      </c>
      <c r="R468" s="6">
        <v>9</v>
      </c>
      <c r="S468" s="16">
        <f t="shared" si="35"/>
        <v>0.18</v>
      </c>
      <c r="T468" s="16">
        <f t="shared" si="36"/>
        <v>5.4332310828824504E-2</v>
      </c>
    </row>
    <row r="469" spans="2:20" x14ac:dyDescent="0.6">
      <c r="B469" s="6"/>
      <c r="C469" s="6"/>
      <c r="D469" s="6" t="s">
        <v>13822</v>
      </c>
      <c r="E469" s="6" t="s">
        <v>13814</v>
      </c>
      <c r="F469" s="20" t="s">
        <v>13821</v>
      </c>
      <c r="G469" s="6" t="str">
        <f t="shared" si="34"/>
        <v>80-95</v>
      </c>
      <c r="H469" s="6" t="str" cm="1">
        <f t="array" ref="H469:I469">_xlfn.TEXTSPLIT(G469,"-")</f>
        <v>80</v>
      </c>
      <c r="I469" s="6" t="str">
        <v>95</v>
      </c>
      <c r="J469" s="6" t="s">
        <v>13901</v>
      </c>
      <c r="K469" s="6" t="s">
        <v>13483</v>
      </c>
      <c r="L469" s="6" t="s">
        <v>13484</v>
      </c>
      <c r="M469" s="6" t="s">
        <v>13320</v>
      </c>
      <c r="N469" s="7">
        <v>1995</v>
      </c>
      <c r="O469" s="6" t="str" cm="1">
        <f t="array" ref="O469">_xlfn.TEXTSPLIT(N469,"-")</f>
        <v>1995</v>
      </c>
      <c r="P469" s="6" t="str" cm="1">
        <f t="array" ref="P469">_xlfn.TEXTSPLIT(O469,"-")</f>
        <v>1995</v>
      </c>
      <c r="Q469" s="6">
        <v>28</v>
      </c>
      <c r="R469" s="6">
        <v>4</v>
      </c>
      <c r="S469" s="16">
        <f t="shared" si="35"/>
        <v>0.14285714285714285</v>
      </c>
      <c r="T469" s="16">
        <f t="shared" si="36"/>
        <v>6.6130007126610824E-2</v>
      </c>
    </row>
    <row r="470" spans="2:20" x14ac:dyDescent="0.6">
      <c r="B470" s="6"/>
      <c r="C470" s="6"/>
      <c r="D470" s="6" t="s">
        <v>13822</v>
      </c>
      <c r="E470" s="6" t="s">
        <v>13816</v>
      </c>
      <c r="F470" s="20" t="s">
        <v>13821</v>
      </c>
      <c r="G470" s="6" t="str">
        <f t="shared" si="34"/>
        <v>80-95</v>
      </c>
      <c r="H470" s="6" t="str" cm="1">
        <f t="array" ref="H470:I470">_xlfn.TEXTSPLIT(G470,"-")</f>
        <v>80</v>
      </c>
      <c r="I470" s="6" t="str">
        <v>95</v>
      </c>
      <c r="J470" s="6" t="s">
        <v>13901</v>
      </c>
      <c r="K470" s="6" t="s">
        <v>13483</v>
      </c>
      <c r="L470" s="6" t="s">
        <v>13484</v>
      </c>
      <c r="M470" s="6" t="s">
        <v>13320</v>
      </c>
      <c r="N470" s="7">
        <v>1995</v>
      </c>
      <c r="O470" s="6" t="str" cm="1">
        <f t="array" ref="O470">_xlfn.TEXTSPLIT(N470,"-")</f>
        <v>1995</v>
      </c>
      <c r="P470" s="6" t="str" cm="1">
        <f t="array" ref="P470">_xlfn.TEXTSPLIT(O470,"-")</f>
        <v>1995</v>
      </c>
      <c r="Q470" s="6">
        <v>22</v>
      </c>
      <c r="R470" s="6">
        <v>5</v>
      </c>
      <c r="S470" s="16">
        <f t="shared" si="35"/>
        <v>0.22727272727272727</v>
      </c>
      <c r="T470" s="16">
        <f t="shared" si="36"/>
        <v>8.9346067398510962E-2</v>
      </c>
    </row>
    <row r="471" spans="2:20" x14ac:dyDescent="0.6">
      <c r="B471" s="6"/>
      <c r="C471" s="6"/>
      <c r="D471" s="6" t="s">
        <v>13813</v>
      </c>
      <c r="E471" s="6" t="s">
        <v>13815</v>
      </c>
      <c r="F471" s="6" t="s">
        <v>13902</v>
      </c>
      <c r="G471" s="6" t="s">
        <v>13963</v>
      </c>
      <c r="H471" s="6" t="str" cm="1">
        <f t="array" ref="H471:I471">_xlfn.TEXTSPLIT(G471,"-")</f>
        <v>40</v>
      </c>
      <c r="I471" s="6" t="str">
        <v>95</v>
      </c>
      <c r="J471" s="6" t="s">
        <v>13901</v>
      </c>
      <c r="K471" s="6" t="s">
        <v>13483</v>
      </c>
      <c r="L471" s="6" t="s">
        <v>13484</v>
      </c>
      <c r="M471" s="6" t="s">
        <v>13320</v>
      </c>
      <c r="N471" s="7">
        <v>1995</v>
      </c>
      <c r="O471" s="6" t="str" cm="1">
        <f t="array" ref="O471">_xlfn.TEXTSPLIT(N471,"-")</f>
        <v>1995</v>
      </c>
      <c r="P471" s="6" t="str" cm="1">
        <f t="array" ref="P471">_xlfn.TEXTSPLIT(O471,"-")</f>
        <v>1995</v>
      </c>
      <c r="Q471" s="6">
        <f>SUM(Q474,Q477,Q480,Q483,Q486)</f>
        <v>3344</v>
      </c>
      <c r="R471" s="6">
        <f>SUM(R474,R477,R480,R483,R486)</f>
        <v>19</v>
      </c>
      <c r="S471" s="16">
        <f t="shared" si="35"/>
        <v>5.681818181818182E-3</v>
      </c>
      <c r="T471" s="16">
        <f t="shared" si="36"/>
        <v>1.2997900920852326E-3</v>
      </c>
    </row>
    <row r="472" spans="2:20" x14ac:dyDescent="0.6">
      <c r="B472" s="6"/>
      <c r="C472" s="6"/>
      <c r="D472" s="6" t="s">
        <v>13813</v>
      </c>
      <c r="E472" s="6" t="s">
        <v>13814</v>
      </c>
      <c r="F472" s="6" t="s">
        <v>13902</v>
      </c>
      <c r="G472" s="6" t="s">
        <v>13963</v>
      </c>
      <c r="H472" s="6" t="str" cm="1">
        <f t="array" ref="H472:I472">_xlfn.TEXTSPLIT(G472,"-")</f>
        <v>40</v>
      </c>
      <c r="I472" s="6" t="str">
        <v>95</v>
      </c>
      <c r="J472" s="6" t="s">
        <v>13901</v>
      </c>
      <c r="K472" s="6" t="s">
        <v>13483</v>
      </c>
      <c r="L472" s="6" t="s">
        <v>13484</v>
      </c>
      <c r="M472" s="6" t="s">
        <v>13320</v>
      </c>
      <c r="N472" s="7">
        <v>1995</v>
      </c>
      <c r="O472" s="6" t="str" cm="1">
        <f t="array" ref="O472">_xlfn.TEXTSPLIT(N472,"-")</f>
        <v>1995</v>
      </c>
      <c r="P472" s="6" t="str" cm="1">
        <f t="array" ref="P472">_xlfn.TEXTSPLIT(O472,"-")</f>
        <v>1995</v>
      </c>
      <c r="Q472" s="6">
        <f>SUM(Q475,Q478,Q481,Q484,Q487)</f>
        <v>1428</v>
      </c>
      <c r="R472" s="6">
        <f>SUM(R475,R478,R481,R484,R487)</f>
        <v>5</v>
      </c>
      <c r="S472" s="16">
        <f t="shared" si="35"/>
        <v>3.5014005602240898E-3</v>
      </c>
      <c r="T472" s="16">
        <f t="shared" si="36"/>
        <v>1.5631301540147008E-3</v>
      </c>
    </row>
    <row r="473" spans="2:20" x14ac:dyDescent="0.6">
      <c r="B473" s="6"/>
      <c r="C473" s="6"/>
      <c r="D473" s="6" t="s">
        <v>13813</v>
      </c>
      <c r="E473" s="6" t="s">
        <v>13816</v>
      </c>
      <c r="F473" s="6" t="s">
        <v>13902</v>
      </c>
      <c r="G473" s="6" t="s">
        <v>13963</v>
      </c>
      <c r="H473" s="6" t="str" cm="1">
        <f t="array" ref="H473:I473">_xlfn.TEXTSPLIT(G473,"-")</f>
        <v>40</v>
      </c>
      <c r="I473" s="6" t="str">
        <v>95</v>
      </c>
      <c r="J473" s="6" t="s">
        <v>13901</v>
      </c>
      <c r="K473" s="6" t="s">
        <v>13483</v>
      </c>
      <c r="L473" s="6" t="s">
        <v>13484</v>
      </c>
      <c r="M473" s="6" t="s">
        <v>13320</v>
      </c>
      <c r="N473" s="7">
        <v>1995</v>
      </c>
      <c r="O473" s="6" t="str" cm="1">
        <f t="array" ref="O473">_xlfn.TEXTSPLIT(N473,"-")</f>
        <v>1995</v>
      </c>
      <c r="P473" s="6" t="str" cm="1">
        <f t="array" ref="P473">_xlfn.TEXTSPLIT(O473,"-")</f>
        <v>1995</v>
      </c>
      <c r="Q473" s="6">
        <f>SUM(Q476,Q479,Q482,Q485,Q488)</f>
        <v>1916</v>
      </c>
      <c r="R473" s="6">
        <f>SUM(R476,R479,R482,R485)</f>
        <v>14</v>
      </c>
      <c r="S473" s="16">
        <f t="shared" si="35"/>
        <v>7.3068893528183713E-3</v>
      </c>
      <c r="T473" s="16">
        <f t="shared" si="36"/>
        <v>1.9457006188319914E-3</v>
      </c>
    </row>
    <row r="474" spans="2:20" x14ac:dyDescent="0.6">
      <c r="B474" s="6"/>
      <c r="C474" s="6"/>
      <c r="D474" s="6" t="s">
        <v>13813</v>
      </c>
      <c r="E474" s="6" t="s">
        <v>13815</v>
      </c>
      <c r="F474" s="20" t="s">
        <v>13817</v>
      </c>
      <c r="G474" s="6" t="str">
        <f t="shared" si="34"/>
        <v>40-49</v>
      </c>
      <c r="H474" s="6" t="str" cm="1">
        <f t="array" ref="H474:I474">_xlfn.TEXTSPLIT(G474,"-")</f>
        <v>40</v>
      </c>
      <c r="I474" s="6" t="str">
        <v>49</v>
      </c>
      <c r="J474" s="6" t="s">
        <v>13901</v>
      </c>
      <c r="K474" s="6" t="s">
        <v>13483</v>
      </c>
      <c r="L474" s="6" t="s">
        <v>13484</v>
      </c>
      <c r="M474" s="6" t="s">
        <v>13320</v>
      </c>
      <c r="N474" s="7">
        <v>1995</v>
      </c>
      <c r="O474" s="6" t="str" cm="1">
        <f t="array" ref="O474">_xlfn.TEXTSPLIT(N474,"-")</f>
        <v>1995</v>
      </c>
      <c r="P474" s="6" t="str" cm="1">
        <f t="array" ref="P474">_xlfn.TEXTSPLIT(O474,"-")</f>
        <v>1995</v>
      </c>
      <c r="Q474" s="6">
        <v>1159</v>
      </c>
      <c r="R474" s="6">
        <v>5</v>
      </c>
      <c r="S474" s="16">
        <f t="shared" si="35"/>
        <v>4.3140638481449526E-3</v>
      </c>
      <c r="T474" s="16">
        <f t="shared" si="36"/>
        <v>1.9251419277506988E-3</v>
      </c>
    </row>
    <row r="475" spans="2:20" x14ac:dyDescent="0.6">
      <c r="B475" s="6"/>
      <c r="C475" s="6"/>
      <c r="D475" s="6" t="s">
        <v>13813</v>
      </c>
      <c r="E475" s="6" t="s">
        <v>13814</v>
      </c>
      <c r="F475" s="20" t="s">
        <v>13817</v>
      </c>
      <c r="G475" s="6" t="str">
        <f t="shared" si="34"/>
        <v>40-49</v>
      </c>
      <c r="H475" s="6" t="str" cm="1">
        <f t="array" ref="H475:I475">_xlfn.TEXTSPLIT(G475,"-")</f>
        <v>40</v>
      </c>
      <c r="I475" s="6" t="str">
        <v>49</v>
      </c>
      <c r="J475" s="6" t="s">
        <v>13901</v>
      </c>
      <c r="K475" s="6" t="s">
        <v>13483</v>
      </c>
      <c r="L475" s="6" t="s">
        <v>13484</v>
      </c>
      <c r="M475" s="6" t="s">
        <v>13320</v>
      </c>
      <c r="N475" s="7">
        <v>1995</v>
      </c>
      <c r="O475" s="6" t="str" cm="1">
        <f t="array" ref="O475">_xlfn.TEXTSPLIT(N475,"-")</f>
        <v>1995</v>
      </c>
      <c r="P475" s="6" t="str" cm="1">
        <f t="array" ref="P475">_xlfn.TEXTSPLIT(O475,"-")</f>
        <v>1995</v>
      </c>
      <c r="Q475" s="6">
        <v>525</v>
      </c>
      <c r="R475" s="6">
        <v>2</v>
      </c>
      <c r="S475" s="16">
        <f t="shared" si="35"/>
        <v>3.8095238095238095E-3</v>
      </c>
      <c r="T475" s="16">
        <f t="shared" si="36"/>
        <v>2.6886042893128383E-3</v>
      </c>
    </row>
    <row r="476" spans="2:20" x14ac:dyDescent="0.6">
      <c r="B476" s="6"/>
      <c r="C476" s="6"/>
      <c r="D476" s="6" t="s">
        <v>13813</v>
      </c>
      <c r="E476" s="6" t="s">
        <v>13816</v>
      </c>
      <c r="F476" s="20" t="s">
        <v>13817</v>
      </c>
      <c r="G476" s="6" t="str">
        <f t="shared" si="34"/>
        <v>40-49</v>
      </c>
      <c r="H476" s="6" t="str" cm="1">
        <f t="array" ref="H476:I476">_xlfn.TEXTSPLIT(G476,"-")</f>
        <v>40</v>
      </c>
      <c r="I476" s="6" t="str">
        <v>49</v>
      </c>
      <c r="J476" s="6" t="s">
        <v>13901</v>
      </c>
      <c r="K476" s="6" t="s">
        <v>13483</v>
      </c>
      <c r="L476" s="6" t="s">
        <v>13484</v>
      </c>
      <c r="M476" s="6" t="s">
        <v>13320</v>
      </c>
      <c r="N476" s="7">
        <v>1995</v>
      </c>
      <c r="O476" s="6" t="str" cm="1">
        <f t="array" ref="O476">_xlfn.TEXTSPLIT(N476,"-")</f>
        <v>1995</v>
      </c>
      <c r="P476" s="6" t="str" cm="1">
        <f t="array" ref="P476">_xlfn.TEXTSPLIT(O476,"-")</f>
        <v>1995</v>
      </c>
      <c r="Q476" s="6">
        <v>634</v>
      </c>
      <c r="R476" s="6">
        <v>3</v>
      </c>
      <c r="S476" s="16">
        <f t="shared" si="35"/>
        <v>4.7318611987381704E-3</v>
      </c>
      <c r="T476" s="16">
        <f t="shared" si="36"/>
        <v>2.7254700889157097E-3</v>
      </c>
    </row>
    <row r="477" spans="2:20" x14ac:dyDescent="0.6">
      <c r="B477" s="6"/>
      <c r="C477" s="6"/>
      <c r="D477" s="6" t="s">
        <v>13813</v>
      </c>
      <c r="E477" s="6" t="s">
        <v>13815</v>
      </c>
      <c r="F477" s="20" t="s">
        <v>13818</v>
      </c>
      <c r="G477" s="6" t="str">
        <f t="shared" si="34"/>
        <v>50-59</v>
      </c>
      <c r="H477" s="6" t="str" cm="1">
        <f t="array" ref="H477:I477">_xlfn.TEXTSPLIT(G477,"-")</f>
        <v>50</v>
      </c>
      <c r="I477" s="6" t="str">
        <v>59</v>
      </c>
      <c r="J477" s="6" t="s">
        <v>13901</v>
      </c>
      <c r="K477" s="6" t="s">
        <v>13483</v>
      </c>
      <c r="L477" s="6" t="s">
        <v>13484</v>
      </c>
      <c r="M477" s="6" t="s">
        <v>13320</v>
      </c>
      <c r="N477" s="7">
        <v>1995</v>
      </c>
      <c r="O477" s="6" t="str" cm="1">
        <f t="array" ref="O477">_xlfn.TEXTSPLIT(N477,"-")</f>
        <v>1995</v>
      </c>
      <c r="P477" s="6" t="str" cm="1">
        <f t="array" ref="P477">_xlfn.TEXTSPLIT(O477,"-")</f>
        <v>1995</v>
      </c>
      <c r="Q477" s="6">
        <v>964</v>
      </c>
      <c r="R477" s="6">
        <v>7</v>
      </c>
      <c r="S477" s="16">
        <f t="shared" si="35"/>
        <v>7.261410788381743E-3</v>
      </c>
      <c r="T477" s="16">
        <f t="shared" si="36"/>
        <v>2.7345724748242656E-3</v>
      </c>
    </row>
    <row r="478" spans="2:20" x14ac:dyDescent="0.6">
      <c r="B478" s="6"/>
      <c r="C478" s="6"/>
      <c r="D478" s="6" t="s">
        <v>13813</v>
      </c>
      <c r="E478" s="6" t="s">
        <v>13814</v>
      </c>
      <c r="F478" s="20" t="s">
        <v>13818</v>
      </c>
      <c r="G478" s="6" t="str">
        <f t="shared" si="34"/>
        <v>50-59</v>
      </c>
      <c r="H478" s="6" t="str" cm="1">
        <f t="array" ref="H478:I478">_xlfn.TEXTSPLIT(G478,"-")</f>
        <v>50</v>
      </c>
      <c r="I478" s="6" t="str">
        <v>59</v>
      </c>
      <c r="J478" s="6" t="s">
        <v>13901</v>
      </c>
      <c r="K478" s="6" t="s">
        <v>13483</v>
      </c>
      <c r="L478" s="6" t="s">
        <v>13484</v>
      </c>
      <c r="M478" s="6" t="s">
        <v>13320</v>
      </c>
      <c r="N478" s="7">
        <v>1995</v>
      </c>
      <c r="O478" s="6" t="str" cm="1">
        <f t="array" ref="O478">_xlfn.TEXTSPLIT(N478,"-")</f>
        <v>1995</v>
      </c>
      <c r="P478" s="6" t="str" cm="1">
        <f t="array" ref="P478">_xlfn.TEXTSPLIT(O478,"-")</f>
        <v>1995</v>
      </c>
      <c r="Q478" s="6">
        <v>393</v>
      </c>
      <c r="R478" s="6">
        <v>1</v>
      </c>
      <c r="S478" s="16">
        <f t="shared" si="35"/>
        <v>2.5445292620865142E-3</v>
      </c>
      <c r="T478" s="16">
        <f t="shared" si="36"/>
        <v>2.5412898855190595E-3</v>
      </c>
    </row>
    <row r="479" spans="2:20" x14ac:dyDescent="0.6">
      <c r="B479" s="6"/>
      <c r="C479" s="6"/>
      <c r="D479" s="6" t="s">
        <v>13813</v>
      </c>
      <c r="E479" s="6" t="s">
        <v>13816</v>
      </c>
      <c r="F479" s="20" t="s">
        <v>13818</v>
      </c>
      <c r="G479" s="6" t="str">
        <f t="shared" si="34"/>
        <v>50-59</v>
      </c>
      <c r="H479" s="6" t="str" cm="1">
        <f t="array" ref="H479:I479">_xlfn.TEXTSPLIT(G479,"-")</f>
        <v>50</v>
      </c>
      <c r="I479" s="6" t="str">
        <v>59</v>
      </c>
      <c r="J479" s="6" t="s">
        <v>13901</v>
      </c>
      <c r="K479" s="6" t="s">
        <v>13483</v>
      </c>
      <c r="L479" s="6" t="s">
        <v>13484</v>
      </c>
      <c r="M479" s="6" t="s">
        <v>13320</v>
      </c>
      <c r="N479" s="7">
        <v>1995</v>
      </c>
      <c r="O479" s="6" t="str" cm="1">
        <f t="array" ref="O479">_xlfn.TEXTSPLIT(N479,"-")</f>
        <v>1995</v>
      </c>
      <c r="P479" s="6" t="str" cm="1">
        <f t="array" ref="P479">_xlfn.TEXTSPLIT(O479,"-")</f>
        <v>1995</v>
      </c>
      <c r="Q479" s="6">
        <v>571</v>
      </c>
      <c r="R479" s="6">
        <v>6</v>
      </c>
      <c r="S479" s="16">
        <f t="shared" si="35"/>
        <v>1.0507880910683012E-2</v>
      </c>
      <c r="T479" s="16">
        <f t="shared" si="36"/>
        <v>4.2672264150728492E-3</v>
      </c>
    </row>
    <row r="480" spans="2:20" x14ac:dyDescent="0.6">
      <c r="B480" s="6"/>
      <c r="C480" s="6"/>
      <c r="D480" s="6" t="s">
        <v>13813</v>
      </c>
      <c r="E480" s="6" t="s">
        <v>13815</v>
      </c>
      <c r="F480" s="20" t="s">
        <v>13819</v>
      </c>
      <c r="G480" s="6" t="str">
        <f t="shared" si="34"/>
        <v>60-69</v>
      </c>
      <c r="H480" s="6" t="str" cm="1">
        <f t="array" ref="H480:I480">_xlfn.TEXTSPLIT(G480,"-")</f>
        <v>60</v>
      </c>
      <c r="I480" s="6" t="str">
        <v>69</v>
      </c>
      <c r="J480" s="6" t="s">
        <v>13901</v>
      </c>
      <c r="K480" s="6" t="s">
        <v>13483</v>
      </c>
      <c r="L480" s="6" t="s">
        <v>13484</v>
      </c>
      <c r="M480" s="6" t="s">
        <v>13320</v>
      </c>
      <c r="N480" s="7">
        <v>1995</v>
      </c>
      <c r="O480" s="6" t="str" cm="1">
        <f t="array" ref="O480">_xlfn.TEXTSPLIT(N480,"-")</f>
        <v>1995</v>
      </c>
      <c r="P480" s="6" t="str" cm="1">
        <f t="array" ref="P480">_xlfn.TEXTSPLIT(O480,"-")</f>
        <v>1995</v>
      </c>
      <c r="Q480" s="6">
        <v>769</v>
      </c>
      <c r="R480" s="6">
        <v>3</v>
      </c>
      <c r="S480" s="16">
        <f t="shared" si="35"/>
        <v>3.9011703511053317E-3</v>
      </c>
      <c r="T480" s="16">
        <f t="shared" si="36"/>
        <v>2.2479440747191653E-3</v>
      </c>
    </row>
    <row r="481" spans="1:20" x14ac:dyDescent="0.6">
      <c r="B481" s="6"/>
      <c r="C481" s="6"/>
      <c r="D481" s="6" t="s">
        <v>13813</v>
      </c>
      <c r="E481" s="6" t="s">
        <v>13814</v>
      </c>
      <c r="F481" s="20" t="s">
        <v>13819</v>
      </c>
      <c r="G481" s="6" t="str">
        <f t="shared" si="34"/>
        <v>60-69</v>
      </c>
      <c r="H481" s="6" t="str" cm="1">
        <f t="array" ref="H481:I481">_xlfn.TEXTSPLIT(G481,"-")</f>
        <v>60</v>
      </c>
      <c r="I481" s="6" t="str">
        <v>69</v>
      </c>
      <c r="J481" s="6" t="s">
        <v>13901</v>
      </c>
      <c r="K481" s="6" t="s">
        <v>13483</v>
      </c>
      <c r="L481" s="6" t="s">
        <v>13484</v>
      </c>
      <c r="M481" s="6" t="s">
        <v>13320</v>
      </c>
      <c r="N481" s="7">
        <v>1995</v>
      </c>
      <c r="O481" s="6" t="str" cm="1">
        <f t="array" ref="O481">_xlfn.TEXTSPLIT(N481,"-")</f>
        <v>1995</v>
      </c>
      <c r="P481" s="6" t="str" cm="1">
        <f t="array" ref="P481">_xlfn.TEXTSPLIT(O481,"-")</f>
        <v>1995</v>
      </c>
      <c r="Q481" s="6">
        <v>304</v>
      </c>
      <c r="R481" s="6">
        <v>1</v>
      </c>
      <c r="S481" s="16">
        <f t="shared" si="35"/>
        <v>3.2894736842105261E-3</v>
      </c>
      <c r="T481" s="16">
        <f t="shared" si="36"/>
        <v>3.2840589090428716E-3</v>
      </c>
    </row>
    <row r="482" spans="1:20" x14ac:dyDescent="0.6">
      <c r="B482" s="6"/>
      <c r="C482" s="6"/>
      <c r="D482" s="6" t="s">
        <v>13813</v>
      </c>
      <c r="E482" s="6" t="s">
        <v>13816</v>
      </c>
      <c r="F482" s="20" t="s">
        <v>13819</v>
      </c>
      <c r="G482" s="6" t="str">
        <f t="shared" si="34"/>
        <v>60-69</v>
      </c>
      <c r="H482" s="6" t="str" cm="1">
        <f t="array" ref="H482:I482">_xlfn.TEXTSPLIT(G482,"-")</f>
        <v>60</v>
      </c>
      <c r="I482" s="6" t="str">
        <v>69</v>
      </c>
      <c r="J482" s="6" t="s">
        <v>13901</v>
      </c>
      <c r="K482" s="6" t="s">
        <v>13483</v>
      </c>
      <c r="L482" s="6" t="s">
        <v>13484</v>
      </c>
      <c r="M482" s="6" t="s">
        <v>13320</v>
      </c>
      <c r="N482" s="7">
        <v>1995</v>
      </c>
      <c r="O482" s="6" t="str" cm="1">
        <f t="array" ref="O482">_xlfn.TEXTSPLIT(N482,"-")</f>
        <v>1995</v>
      </c>
      <c r="P482" s="6" t="str" cm="1">
        <f t="array" ref="P482">_xlfn.TEXTSPLIT(O482,"-")</f>
        <v>1995</v>
      </c>
      <c r="Q482" s="6">
        <v>465</v>
      </c>
      <c r="R482" s="6">
        <v>2</v>
      </c>
      <c r="S482" s="16">
        <f t="shared" si="35"/>
        <v>4.3010752688172043E-3</v>
      </c>
      <c r="T482" s="16">
        <f t="shared" si="36"/>
        <v>3.0347719690244795E-3</v>
      </c>
    </row>
    <row r="483" spans="1:20" x14ac:dyDescent="0.6">
      <c r="B483" s="6"/>
      <c r="C483" s="6"/>
      <c r="D483" s="6" t="s">
        <v>13813</v>
      </c>
      <c r="E483" s="6" t="s">
        <v>13815</v>
      </c>
      <c r="F483" s="20" t="s">
        <v>13820</v>
      </c>
      <c r="G483" s="6" t="str">
        <f t="shared" si="34"/>
        <v>70-79</v>
      </c>
      <c r="H483" s="6" t="str" cm="1">
        <f t="array" ref="H483:I483">_xlfn.TEXTSPLIT(G483,"-")</f>
        <v>70</v>
      </c>
      <c r="I483" s="6" t="str">
        <v>79</v>
      </c>
      <c r="J483" s="6" t="s">
        <v>13901</v>
      </c>
      <c r="K483" s="6" t="s">
        <v>13483</v>
      </c>
      <c r="L483" s="6" t="s">
        <v>13484</v>
      </c>
      <c r="M483" s="6" t="s">
        <v>13320</v>
      </c>
      <c r="N483" s="7">
        <v>1995</v>
      </c>
      <c r="O483" s="6" t="str" cm="1">
        <f t="array" ref="O483">_xlfn.TEXTSPLIT(N483,"-")</f>
        <v>1995</v>
      </c>
      <c r="P483" s="6" t="str" cm="1">
        <f t="array" ref="P483">_xlfn.TEXTSPLIT(O483,"-")</f>
        <v>1995</v>
      </c>
      <c r="Q483" s="6">
        <v>400</v>
      </c>
      <c r="R483" s="6">
        <v>4</v>
      </c>
      <c r="S483" s="16">
        <f t="shared" si="35"/>
        <v>0.01</v>
      </c>
      <c r="T483" s="16">
        <f t="shared" si="36"/>
        <v>4.9749371855330998E-3</v>
      </c>
    </row>
    <row r="484" spans="1:20" x14ac:dyDescent="0.6">
      <c r="B484" s="6"/>
      <c r="C484" s="6"/>
      <c r="D484" s="6" t="s">
        <v>13813</v>
      </c>
      <c r="E484" s="6" t="s">
        <v>13814</v>
      </c>
      <c r="F484" s="20" t="s">
        <v>13820</v>
      </c>
      <c r="G484" s="6" t="str">
        <f t="shared" si="34"/>
        <v>70-79</v>
      </c>
      <c r="H484" s="6" t="str" cm="1">
        <f t="array" ref="H484:I484">_xlfn.TEXTSPLIT(G484,"-")</f>
        <v>70</v>
      </c>
      <c r="I484" s="6" t="str">
        <v>79</v>
      </c>
      <c r="J484" s="6" t="s">
        <v>13901</v>
      </c>
      <c r="K484" s="6" t="s">
        <v>13483</v>
      </c>
      <c r="L484" s="6" t="s">
        <v>13484</v>
      </c>
      <c r="M484" s="6" t="s">
        <v>13320</v>
      </c>
      <c r="N484" s="7">
        <v>1995</v>
      </c>
      <c r="O484" s="6" t="str" cm="1">
        <f t="array" ref="O484">_xlfn.TEXTSPLIT(N484,"-")</f>
        <v>1995</v>
      </c>
      <c r="P484" s="6" t="str" cm="1">
        <f t="array" ref="P484">_xlfn.TEXTSPLIT(O484,"-")</f>
        <v>1995</v>
      </c>
      <c r="Q484" s="6">
        <v>176</v>
      </c>
      <c r="R484" s="6">
        <v>1</v>
      </c>
      <c r="S484" s="16">
        <f t="shared" si="35"/>
        <v>5.681818181818182E-3</v>
      </c>
      <c r="T484" s="16">
        <f t="shared" si="36"/>
        <v>5.6656536592149549E-3</v>
      </c>
    </row>
    <row r="485" spans="1:20" x14ac:dyDescent="0.6">
      <c r="B485" s="6"/>
      <c r="C485" s="6"/>
      <c r="D485" s="6" t="s">
        <v>13813</v>
      </c>
      <c r="E485" s="6" t="s">
        <v>13816</v>
      </c>
      <c r="F485" s="20" t="s">
        <v>13820</v>
      </c>
      <c r="G485" s="6" t="str">
        <f t="shared" si="34"/>
        <v>70-79</v>
      </c>
      <c r="H485" s="6" t="str" cm="1">
        <f t="array" ref="H485:I485">_xlfn.TEXTSPLIT(G485,"-")</f>
        <v>70</v>
      </c>
      <c r="I485" s="6" t="str">
        <v>79</v>
      </c>
      <c r="J485" s="6" t="s">
        <v>13901</v>
      </c>
      <c r="K485" s="6" t="s">
        <v>13483</v>
      </c>
      <c r="L485" s="6" t="s">
        <v>13484</v>
      </c>
      <c r="M485" s="6" t="s">
        <v>13320</v>
      </c>
      <c r="N485" s="7">
        <v>1995</v>
      </c>
      <c r="O485" s="6" t="str" cm="1">
        <f t="array" ref="O485">_xlfn.TEXTSPLIT(N485,"-")</f>
        <v>1995</v>
      </c>
      <c r="P485" s="6" t="str" cm="1">
        <f t="array" ref="P485">_xlfn.TEXTSPLIT(O485,"-")</f>
        <v>1995</v>
      </c>
      <c r="Q485" s="6">
        <v>224</v>
      </c>
      <c r="R485" s="6">
        <v>3</v>
      </c>
      <c r="S485" s="16">
        <f t="shared" si="35"/>
        <v>1.3392857142857142E-2</v>
      </c>
      <c r="T485" s="16">
        <f t="shared" si="36"/>
        <v>7.6804158766004618E-3</v>
      </c>
    </row>
    <row r="486" spans="1:20" x14ac:dyDescent="0.6">
      <c r="B486" s="6"/>
      <c r="C486" s="6"/>
      <c r="D486" s="6" t="s">
        <v>13813</v>
      </c>
      <c r="E486" s="6" t="s">
        <v>13815</v>
      </c>
      <c r="F486" s="20" t="s">
        <v>13821</v>
      </c>
      <c r="G486" s="6" t="str">
        <f t="shared" si="34"/>
        <v>80-95</v>
      </c>
      <c r="H486" s="6" t="str" cm="1">
        <f t="array" ref="H486:I486">_xlfn.TEXTSPLIT(G486,"-")</f>
        <v>80</v>
      </c>
      <c r="I486" s="6" t="str">
        <v>95</v>
      </c>
      <c r="J486" s="6" t="s">
        <v>13901</v>
      </c>
      <c r="K486" s="6" t="s">
        <v>13483</v>
      </c>
      <c r="L486" s="6" t="s">
        <v>13484</v>
      </c>
      <c r="M486" s="6" t="s">
        <v>13320</v>
      </c>
      <c r="N486" s="7">
        <v>1995</v>
      </c>
      <c r="O486" s="6" t="str" cm="1">
        <f t="array" ref="O486">_xlfn.TEXTSPLIT(N486,"-")</f>
        <v>1995</v>
      </c>
      <c r="P486" s="6" t="str" cm="1">
        <f t="array" ref="P486">_xlfn.TEXTSPLIT(O486,"-")</f>
        <v>1995</v>
      </c>
      <c r="Q486" s="6">
        <v>52</v>
      </c>
      <c r="R486" s="6">
        <v>0</v>
      </c>
      <c r="S486" s="16">
        <f t="shared" si="35"/>
        <v>0</v>
      </c>
      <c r="T486" s="16">
        <f t="shared" si="36"/>
        <v>0</v>
      </c>
    </row>
    <row r="487" spans="1:20" x14ac:dyDescent="0.6">
      <c r="B487" s="6"/>
      <c r="C487" s="6"/>
      <c r="D487" s="6" t="s">
        <v>13813</v>
      </c>
      <c r="E487" s="6" t="s">
        <v>13814</v>
      </c>
      <c r="F487" s="20" t="s">
        <v>13821</v>
      </c>
      <c r="G487" s="6" t="str">
        <f t="shared" si="34"/>
        <v>80-95</v>
      </c>
      <c r="H487" s="6" t="str" cm="1">
        <f t="array" ref="H487:I487">_xlfn.TEXTSPLIT(G487,"-")</f>
        <v>80</v>
      </c>
      <c r="I487" s="6" t="str">
        <v>95</v>
      </c>
      <c r="J487" s="6" t="s">
        <v>13901</v>
      </c>
      <c r="K487" s="6" t="s">
        <v>13483</v>
      </c>
      <c r="L487" s="6" t="s">
        <v>13484</v>
      </c>
      <c r="M487" s="6" t="s">
        <v>13320</v>
      </c>
      <c r="N487" s="7">
        <v>1995</v>
      </c>
      <c r="O487" s="6" t="str" cm="1">
        <f t="array" ref="O487">_xlfn.TEXTSPLIT(N487,"-")</f>
        <v>1995</v>
      </c>
      <c r="P487" s="6" t="str" cm="1">
        <f t="array" ref="P487">_xlfn.TEXTSPLIT(O487,"-")</f>
        <v>1995</v>
      </c>
      <c r="Q487" s="6">
        <v>30</v>
      </c>
      <c r="R487" s="6">
        <v>0</v>
      </c>
      <c r="S487" s="16">
        <f t="shared" si="35"/>
        <v>0</v>
      </c>
      <c r="T487" s="16">
        <f t="shared" si="36"/>
        <v>0</v>
      </c>
    </row>
    <row r="488" spans="1:20" x14ac:dyDescent="0.6">
      <c r="B488" s="6"/>
      <c r="C488" s="6"/>
      <c r="D488" s="6" t="s">
        <v>13813</v>
      </c>
      <c r="E488" s="6" t="s">
        <v>13816</v>
      </c>
      <c r="F488" s="20" t="s">
        <v>13821</v>
      </c>
      <c r="G488" s="6" t="str">
        <f t="shared" si="34"/>
        <v>80-95</v>
      </c>
      <c r="H488" s="6" t="str" cm="1">
        <f t="array" ref="H488:I488">_xlfn.TEXTSPLIT(G488,"-")</f>
        <v>80</v>
      </c>
      <c r="I488" s="6" t="str">
        <v>95</v>
      </c>
      <c r="J488" s="6" t="s">
        <v>13901</v>
      </c>
      <c r="K488" s="6" t="s">
        <v>13483</v>
      </c>
      <c r="L488" s="6" t="s">
        <v>13484</v>
      </c>
      <c r="M488" s="6" t="s">
        <v>13320</v>
      </c>
      <c r="N488" s="7">
        <v>1995</v>
      </c>
      <c r="O488" s="6" t="str" cm="1">
        <f t="array" ref="O488">_xlfn.TEXTSPLIT(N488,"-")</f>
        <v>1995</v>
      </c>
      <c r="P488" s="6" t="str" cm="1">
        <f t="array" ref="P488">_xlfn.TEXTSPLIT(O488,"-")</f>
        <v>1995</v>
      </c>
      <c r="Q488" s="6">
        <v>22</v>
      </c>
      <c r="R488" s="6">
        <v>0</v>
      </c>
      <c r="S488" s="16">
        <f t="shared" si="35"/>
        <v>0</v>
      </c>
      <c r="T488" s="16">
        <f t="shared" si="36"/>
        <v>0</v>
      </c>
    </row>
    <row r="489" spans="1:20" x14ac:dyDescent="0.6">
      <c r="B489" s="6"/>
      <c r="C489" s="6"/>
      <c r="D489" s="6" t="s">
        <v>13828</v>
      </c>
      <c r="E489" s="6" t="s">
        <v>13815</v>
      </c>
      <c r="F489" s="6" t="s">
        <v>13902</v>
      </c>
      <c r="G489" s="6" t="s">
        <v>13963</v>
      </c>
      <c r="H489" s="6" t="str" cm="1">
        <f t="array" ref="H489:I489">_xlfn.TEXTSPLIT(G489,"-")</f>
        <v>40</v>
      </c>
      <c r="I489" s="6" t="str">
        <v>95</v>
      </c>
      <c r="J489" s="6" t="s">
        <v>13901</v>
      </c>
      <c r="K489" s="6" t="s">
        <v>13483</v>
      </c>
      <c r="L489" s="6" t="s">
        <v>13484</v>
      </c>
      <c r="M489" s="6" t="s">
        <v>13320</v>
      </c>
      <c r="N489" s="7">
        <v>1995</v>
      </c>
      <c r="O489" s="6" t="str" cm="1">
        <f t="array" ref="O489">_xlfn.TEXTSPLIT(N489,"-")</f>
        <v>1995</v>
      </c>
      <c r="P489" s="6" t="str" cm="1">
        <f t="array" ref="P489">_xlfn.TEXTSPLIT(O489,"-")</f>
        <v>1995</v>
      </c>
      <c r="Q489" s="6">
        <v>3336</v>
      </c>
      <c r="R489" s="6">
        <v>17</v>
      </c>
      <c r="S489" s="16">
        <f t="shared" si="35"/>
        <v>5.0959232613908877E-3</v>
      </c>
      <c r="T489" s="16">
        <f t="shared" si="36"/>
        <v>1.2327897759740198E-3</v>
      </c>
    </row>
    <row r="490" spans="1:20" x14ac:dyDescent="0.6">
      <c r="B490" s="6"/>
      <c r="C490" s="6"/>
      <c r="D490" s="6" t="s">
        <v>13828</v>
      </c>
      <c r="E490" s="6" t="s">
        <v>13814</v>
      </c>
      <c r="F490" s="6" t="s">
        <v>13902</v>
      </c>
      <c r="G490" s="6" t="s">
        <v>13963</v>
      </c>
      <c r="H490" s="6" t="str" cm="1">
        <f t="array" ref="H490:I490">_xlfn.TEXTSPLIT(G490,"-")</f>
        <v>40</v>
      </c>
      <c r="I490" s="6" t="str">
        <v>95</v>
      </c>
      <c r="J490" s="6" t="s">
        <v>13901</v>
      </c>
      <c r="K490" s="6" t="s">
        <v>13483</v>
      </c>
      <c r="L490" s="6" t="s">
        <v>13484</v>
      </c>
      <c r="M490" s="6" t="s">
        <v>13320</v>
      </c>
      <c r="N490" s="7">
        <v>1995</v>
      </c>
      <c r="O490" s="6" t="str" cm="1">
        <f t="array" ref="O490">_xlfn.TEXTSPLIT(N490,"-")</f>
        <v>1995</v>
      </c>
      <c r="P490" s="6" t="str" cm="1">
        <f t="array" ref="P490">_xlfn.TEXTSPLIT(O490,"-")</f>
        <v>1995</v>
      </c>
      <c r="Q490" s="6">
        <v>1424</v>
      </c>
      <c r="R490" s="6">
        <v>3</v>
      </c>
      <c r="S490" s="16">
        <f t="shared" si="35"/>
        <v>2.1067415730337078E-3</v>
      </c>
      <c r="T490" s="16">
        <f t="shared" si="36"/>
        <v>1.2150458945932078E-3</v>
      </c>
    </row>
    <row r="491" spans="1:20" x14ac:dyDescent="0.6">
      <c r="B491" s="6"/>
      <c r="C491" s="6"/>
      <c r="D491" s="6" t="s">
        <v>13828</v>
      </c>
      <c r="E491" s="6" t="s">
        <v>13816</v>
      </c>
      <c r="F491" s="6" t="s">
        <v>13902</v>
      </c>
      <c r="G491" s="6" t="s">
        <v>13963</v>
      </c>
      <c r="H491" s="6" t="str" cm="1">
        <f t="array" ref="H491:I491">_xlfn.TEXTSPLIT(G491,"-")</f>
        <v>40</v>
      </c>
      <c r="I491" s="6" t="str">
        <v>95</v>
      </c>
      <c r="J491" s="6" t="s">
        <v>13901</v>
      </c>
      <c r="K491" s="6" t="s">
        <v>13483</v>
      </c>
      <c r="L491" s="6" t="s">
        <v>13484</v>
      </c>
      <c r="M491" s="6" t="s">
        <v>13320</v>
      </c>
      <c r="N491" s="7">
        <v>1995</v>
      </c>
      <c r="O491" s="6" t="str" cm="1">
        <f t="array" ref="O491">_xlfn.TEXTSPLIT(N491,"-")</f>
        <v>1995</v>
      </c>
      <c r="P491" s="6" t="str" cm="1">
        <f t="array" ref="P491">_xlfn.TEXTSPLIT(O491,"-")</f>
        <v>1995</v>
      </c>
      <c r="Q491" s="6">
        <v>1912</v>
      </c>
      <c r="R491" s="6">
        <v>14</v>
      </c>
      <c r="S491" s="16">
        <f t="shared" si="35"/>
        <v>7.3221757322175732E-3</v>
      </c>
      <c r="T491" s="16">
        <f t="shared" si="36"/>
        <v>1.9497561099981059E-3</v>
      </c>
    </row>
    <row r="492" spans="1:20" x14ac:dyDescent="0.6">
      <c r="B492" s="6"/>
      <c r="C492" s="6"/>
      <c r="D492" s="6" t="s">
        <v>13823</v>
      </c>
      <c r="E492" s="6" t="s">
        <v>13815</v>
      </c>
      <c r="F492" s="6" t="s">
        <v>13902</v>
      </c>
      <c r="G492" s="6" t="s">
        <v>13963</v>
      </c>
      <c r="H492" s="6" t="str" cm="1">
        <f t="array" ref="H492:I492">_xlfn.TEXTSPLIT(G492,"-")</f>
        <v>40</v>
      </c>
      <c r="I492" s="6" t="str">
        <v>95</v>
      </c>
      <c r="J492" s="6" t="s">
        <v>13901</v>
      </c>
      <c r="K492" s="6" t="s">
        <v>13483</v>
      </c>
      <c r="L492" s="6" t="s">
        <v>13484</v>
      </c>
      <c r="M492" s="6" t="s">
        <v>13320</v>
      </c>
      <c r="N492" s="7">
        <v>1995</v>
      </c>
      <c r="O492" s="6" t="str" cm="1">
        <f t="array" ref="O492">_xlfn.TEXTSPLIT(N492,"-")</f>
        <v>1995</v>
      </c>
      <c r="P492" s="6" t="str" cm="1">
        <f t="array" ref="P492">_xlfn.TEXTSPLIT(O492,"-")</f>
        <v>1995</v>
      </c>
      <c r="Q492" s="6">
        <v>3344</v>
      </c>
      <c r="R492" s="6">
        <v>2</v>
      </c>
      <c r="S492" s="16">
        <f t="shared" si="35"/>
        <v>5.9808612440191385E-4</v>
      </c>
      <c r="T492" s="16">
        <f t="shared" si="36"/>
        <v>4.2278426685574653E-4</v>
      </c>
    </row>
    <row r="493" spans="1:20" x14ac:dyDescent="0.6">
      <c r="B493" s="6"/>
      <c r="C493" s="6"/>
      <c r="D493" s="6" t="s">
        <v>13823</v>
      </c>
      <c r="E493" s="6" t="s">
        <v>13814</v>
      </c>
      <c r="F493" s="6" t="s">
        <v>13902</v>
      </c>
      <c r="G493" s="6" t="s">
        <v>13963</v>
      </c>
      <c r="H493" s="6" t="str" cm="1">
        <f t="array" ref="H493:I493">_xlfn.TEXTSPLIT(G493,"-")</f>
        <v>40</v>
      </c>
      <c r="I493" s="6" t="str">
        <v>95</v>
      </c>
      <c r="J493" s="6" t="s">
        <v>13901</v>
      </c>
      <c r="K493" s="6" t="s">
        <v>13483</v>
      </c>
      <c r="L493" s="6" t="s">
        <v>13484</v>
      </c>
      <c r="M493" s="6" t="s">
        <v>13320</v>
      </c>
      <c r="N493" s="7">
        <v>1995</v>
      </c>
      <c r="O493" s="6" t="str" cm="1">
        <f t="array" ref="O493">_xlfn.TEXTSPLIT(N493,"-")</f>
        <v>1995</v>
      </c>
      <c r="P493" s="6" t="str" cm="1">
        <f t="array" ref="P493">_xlfn.TEXTSPLIT(O493,"-")</f>
        <v>1995</v>
      </c>
      <c r="Q493" s="6">
        <v>1428</v>
      </c>
      <c r="R493" s="6">
        <v>2</v>
      </c>
      <c r="S493" s="16">
        <f t="shared" si="35"/>
        <v>1.4005602240896359E-3</v>
      </c>
      <c r="T493" s="16">
        <f t="shared" si="36"/>
        <v>9.8965186956475096E-4</v>
      </c>
    </row>
    <row r="494" spans="1:20" x14ac:dyDescent="0.6">
      <c r="B494" s="6"/>
      <c r="C494" s="6"/>
      <c r="D494" s="6" t="s">
        <v>13823</v>
      </c>
      <c r="E494" s="6" t="s">
        <v>13816</v>
      </c>
      <c r="F494" s="6" t="s">
        <v>13902</v>
      </c>
      <c r="G494" s="6" t="s">
        <v>13963</v>
      </c>
      <c r="H494" s="6" t="str" cm="1">
        <f t="array" ref="H494:I494">_xlfn.TEXTSPLIT(G494,"-")</f>
        <v>40</v>
      </c>
      <c r="I494" s="6" t="str">
        <v>95</v>
      </c>
      <c r="J494" s="6" t="s">
        <v>13901</v>
      </c>
      <c r="K494" s="6" t="s">
        <v>13483</v>
      </c>
      <c r="L494" s="6" t="s">
        <v>13484</v>
      </c>
      <c r="M494" s="6" t="s">
        <v>13320</v>
      </c>
      <c r="N494" s="7">
        <v>1995</v>
      </c>
      <c r="O494" s="6" t="str" cm="1">
        <f t="array" ref="O494">_xlfn.TEXTSPLIT(N494,"-")</f>
        <v>1995</v>
      </c>
      <c r="P494" s="6" t="str" cm="1">
        <f t="array" ref="P494">_xlfn.TEXTSPLIT(O494,"-")</f>
        <v>1995</v>
      </c>
      <c r="Q494" s="6">
        <v>1916</v>
      </c>
      <c r="R494" s="6">
        <v>0</v>
      </c>
      <c r="S494" s="16">
        <f t="shared" si="35"/>
        <v>0</v>
      </c>
      <c r="T494" s="16">
        <f t="shared" si="36"/>
        <v>0</v>
      </c>
    </row>
    <row r="495" spans="1:20" x14ac:dyDescent="0.6">
      <c r="A495" s="6">
        <v>9152129</v>
      </c>
      <c r="B495" s="21" t="s">
        <v>13479</v>
      </c>
      <c r="C495" s="6" t="s">
        <v>13812</v>
      </c>
      <c r="D495" s="6" t="s">
        <v>13813</v>
      </c>
      <c r="E495" s="6" t="s">
        <v>13815</v>
      </c>
      <c r="F495" s="6" t="s">
        <v>13490</v>
      </c>
      <c r="G495" s="6" t="str">
        <f t="shared" ref="G495:G502" si="50">IF(RIGHT(F495,1)="+",LEFT(F495,LEN(F495)-1)&amp;"-95",F495)</f>
        <v>60-89</v>
      </c>
      <c r="H495" s="6" t="str" cm="1">
        <f t="array" ref="H495:I495">_xlfn.TEXTSPLIT(G495,"-")</f>
        <v>60</v>
      </c>
      <c r="I495" s="6" t="str">
        <v>89</v>
      </c>
      <c r="J495" s="6" t="s">
        <v>13541</v>
      </c>
      <c r="K495" s="6" t="s">
        <v>13489</v>
      </c>
      <c r="L495" s="6" t="s">
        <v>13973</v>
      </c>
      <c r="M495" s="6" t="s">
        <v>13327</v>
      </c>
      <c r="N495" s="6">
        <v>1991</v>
      </c>
      <c r="O495" s="6" t="str" cm="1">
        <f t="array" ref="O495">_xlfn.TEXTSPLIT(N495,"-")</f>
        <v>1991</v>
      </c>
      <c r="P495" s="6" t="str" cm="1">
        <f t="array" ref="P495">_xlfn.TEXTSPLIT(O495,"-")</f>
        <v>1991</v>
      </c>
      <c r="Q495" s="6">
        <v>368</v>
      </c>
      <c r="R495" s="6">
        <v>4</v>
      </c>
      <c r="S495" s="16">
        <f t="shared" ref="S495:S502" si="51">R495/Q495</f>
        <v>1.0869565217391304E-2</v>
      </c>
      <c r="T495" s="16">
        <f t="shared" ref="T495:T502" si="52">SQRT(S495*(1-S495)/Q495)</f>
        <v>5.4051650442806581E-3</v>
      </c>
    </row>
    <row r="496" spans="1:20" x14ac:dyDescent="0.6">
      <c r="A496" s="6"/>
      <c r="B496" s="21"/>
      <c r="C496" s="6"/>
      <c r="D496" s="6" t="s">
        <v>13813</v>
      </c>
      <c r="E496" s="6" t="s">
        <v>13814</v>
      </c>
      <c r="F496" s="6" t="s">
        <v>13490</v>
      </c>
      <c r="G496" s="6" t="str">
        <f t="shared" si="50"/>
        <v>60-89</v>
      </c>
      <c r="H496" s="6" t="str" cm="1">
        <f t="array" ref="H496:I496">_xlfn.TEXTSPLIT(G496,"-")</f>
        <v>60</v>
      </c>
      <c r="I496" s="6" t="str">
        <v>89</v>
      </c>
      <c r="J496" s="6" t="s">
        <v>13541</v>
      </c>
      <c r="K496" s="6" t="s">
        <v>13489</v>
      </c>
      <c r="L496" s="6" t="s">
        <v>13973</v>
      </c>
      <c r="M496" s="6" t="s">
        <v>13327</v>
      </c>
      <c r="N496" s="6">
        <v>1991</v>
      </c>
      <c r="O496" s="6" t="str" cm="1">
        <f t="array" ref="O496">_xlfn.TEXTSPLIT(N496,"-")</f>
        <v>1991</v>
      </c>
      <c r="P496" s="6" t="str" cm="1">
        <f t="array" ref="P496">_xlfn.TEXTSPLIT(O496,"-")</f>
        <v>1991</v>
      </c>
      <c r="Q496" s="6">
        <v>162</v>
      </c>
      <c r="R496" s="6">
        <v>1</v>
      </c>
      <c r="S496" s="16">
        <f t="shared" si="51"/>
        <v>6.1728395061728392E-3</v>
      </c>
      <c r="T496" s="16">
        <f t="shared" si="52"/>
        <v>6.153758040098203E-3</v>
      </c>
    </row>
    <row r="497" spans="1:20" x14ac:dyDescent="0.6">
      <c r="A497" s="6"/>
      <c r="B497" s="21"/>
      <c r="C497" s="6"/>
      <c r="D497" s="6" t="s">
        <v>13813</v>
      </c>
      <c r="E497" s="6" t="s">
        <v>13816</v>
      </c>
      <c r="F497" s="6" t="s">
        <v>13490</v>
      </c>
      <c r="G497" s="6" t="str">
        <f t="shared" si="50"/>
        <v>60-89</v>
      </c>
      <c r="H497" s="6" t="str" cm="1">
        <f t="array" ref="H497:I497">_xlfn.TEXTSPLIT(G497,"-")</f>
        <v>60</v>
      </c>
      <c r="I497" s="6" t="str">
        <v>89</v>
      </c>
      <c r="J497" s="6" t="s">
        <v>13541</v>
      </c>
      <c r="K497" s="6" t="s">
        <v>13489</v>
      </c>
      <c r="L497" s="6" t="s">
        <v>13973</v>
      </c>
      <c r="M497" s="6" t="s">
        <v>13327</v>
      </c>
      <c r="N497" s="6">
        <v>1991</v>
      </c>
      <c r="O497" s="6" t="str" cm="1">
        <f t="array" ref="O497">_xlfn.TEXTSPLIT(N497,"-")</f>
        <v>1991</v>
      </c>
      <c r="P497" s="6" t="str" cm="1">
        <f t="array" ref="P497">_xlfn.TEXTSPLIT(O497,"-")</f>
        <v>1991</v>
      </c>
      <c r="Q497" s="6">
        <v>206</v>
      </c>
      <c r="R497" s="6">
        <v>3</v>
      </c>
      <c r="S497" s="16">
        <f t="shared" si="51"/>
        <v>1.4563106796116505E-2</v>
      </c>
      <c r="T497" s="16">
        <f t="shared" si="52"/>
        <v>8.3465656900463727E-3</v>
      </c>
    </row>
    <row r="498" spans="1:20" x14ac:dyDescent="0.6">
      <c r="A498" s="6"/>
      <c r="B498" s="21"/>
      <c r="C498" s="6"/>
      <c r="D498" s="6" t="s">
        <v>13813</v>
      </c>
      <c r="E498" s="6" t="s">
        <v>13815</v>
      </c>
      <c r="F498" s="20" t="s">
        <v>13965</v>
      </c>
      <c r="G498" s="6" t="str">
        <f t="shared" si="50"/>
        <v>75-89</v>
      </c>
      <c r="H498" s="6" t="str" cm="1">
        <f t="array" ref="H498:I498">_xlfn.TEXTSPLIT(G498,"-")</f>
        <v>75</v>
      </c>
      <c r="I498" s="6" t="str">
        <v>89</v>
      </c>
      <c r="J498" s="6" t="s">
        <v>13541</v>
      </c>
      <c r="K498" s="6" t="s">
        <v>13489</v>
      </c>
      <c r="L498" s="6" t="s">
        <v>13973</v>
      </c>
      <c r="M498" s="6" t="s">
        <v>13327</v>
      </c>
      <c r="N498" s="6">
        <v>1991</v>
      </c>
      <c r="O498" s="6" t="str" cm="1">
        <f t="array" ref="O498">_xlfn.TEXTSPLIT(N498,"-")</f>
        <v>1991</v>
      </c>
      <c r="P498" s="6" t="str" cm="1">
        <f t="array" ref="P498">_xlfn.TEXTSPLIT(O498,"-")</f>
        <v>1991</v>
      </c>
      <c r="Q498" s="6">
        <v>96</v>
      </c>
      <c r="R498" s="6">
        <v>4</v>
      </c>
      <c r="S498" s="16">
        <f t="shared" si="51"/>
        <v>4.1666666666666664E-2</v>
      </c>
      <c r="T498" s="16">
        <f t="shared" si="52"/>
        <v>2.0394687716095018E-2</v>
      </c>
    </row>
    <row r="499" spans="1:20" x14ac:dyDescent="0.6">
      <c r="A499" s="6"/>
      <c r="B499" s="21"/>
      <c r="C499" s="6"/>
      <c r="D499" s="6" t="s">
        <v>13828</v>
      </c>
      <c r="E499" s="6" t="s">
        <v>13815</v>
      </c>
      <c r="F499" s="6" t="s">
        <v>13490</v>
      </c>
      <c r="G499" s="6" t="str">
        <f t="shared" si="50"/>
        <v>60-89</v>
      </c>
      <c r="H499" s="6" t="str" cm="1">
        <f t="array" ref="H499:I499">_xlfn.TEXTSPLIT(G499,"-")</f>
        <v>60</v>
      </c>
      <c r="I499" s="6" t="str">
        <v>89</v>
      </c>
      <c r="J499" s="6" t="s">
        <v>13541</v>
      </c>
      <c r="K499" s="6" t="s">
        <v>13489</v>
      </c>
      <c r="L499" s="6" t="s">
        <v>13973</v>
      </c>
      <c r="M499" s="6" t="s">
        <v>13327</v>
      </c>
      <c r="N499" s="6">
        <v>1991</v>
      </c>
      <c r="O499" s="6" t="str" cm="1">
        <f t="array" ref="O499">_xlfn.TEXTSPLIT(N499,"-")</f>
        <v>1991</v>
      </c>
      <c r="P499" s="6" t="str" cm="1">
        <f t="array" ref="P499">_xlfn.TEXTSPLIT(O499,"-")</f>
        <v>1991</v>
      </c>
      <c r="Q499" s="6">
        <v>368</v>
      </c>
      <c r="R499" s="6">
        <v>2</v>
      </c>
      <c r="S499" s="16">
        <f t="shared" si="51"/>
        <v>5.434782608695652E-3</v>
      </c>
      <c r="T499" s="16">
        <f t="shared" si="52"/>
        <v>3.8325145518215012E-3</v>
      </c>
    </row>
    <row r="500" spans="1:20" x14ac:dyDescent="0.6">
      <c r="A500" s="6"/>
      <c r="B500" s="21"/>
      <c r="C500" s="6"/>
      <c r="D500" s="6" t="s">
        <v>13828</v>
      </c>
      <c r="E500" s="6" t="s">
        <v>13815</v>
      </c>
      <c r="F500" s="20" t="s">
        <v>13965</v>
      </c>
      <c r="G500" s="6" t="str">
        <f t="shared" si="50"/>
        <v>75-89</v>
      </c>
      <c r="H500" s="6" t="str" cm="1">
        <f t="array" ref="H500:I500">_xlfn.TEXTSPLIT(G500,"-")</f>
        <v>75</v>
      </c>
      <c r="I500" s="6" t="str">
        <v>89</v>
      </c>
      <c r="J500" s="6" t="s">
        <v>13541</v>
      </c>
      <c r="K500" s="6" t="s">
        <v>13489</v>
      </c>
      <c r="L500" s="6" t="s">
        <v>13973</v>
      </c>
      <c r="M500" s="6" t="s">
        <v>13327</v>
      </c>
      <c r="N500" s="6">
        <v>1991</v>
      </c>
      <c r="O500" s="6" t="str" cm="1">
        <f t="array" ref="O500">_xlfn.TEXTSPLIT(N500,"-")</f>
        <v>1991</v>
      </c>
      <c r="P500" s="6" t="str" cm="1">
        <f t="array" ref="P500">_xlfn.TEXTSPLIT(O500,"-")</f>
        <v>1991</v>
      </c>
      <c r="Q500" s="6">
        <v>96</v>
      </c>
      <c r="R500" s="6">
        <v>2</v>
      </c>
      <c r="S500" s="16">
        <f t="shared" si="51"/>
        <v>2.0833333333333332E-2</v>
      </c>
      <c r="T500" s="16">
        <f t="shared" si="52"/>
        <v>1.4577131617835646E-2</v>
      </c>
    </row>
    <row r="501" spans="1:20" x14ac:dyDescent="0.6">
      <c r="A501" s="6"/>
      <c r="B501" s="21"/>
      <c r="C501" s="6"/>
      <c r="D501" s="6" t="s">
        <v>13823</v>
      </c>
      <c r="E501" s="6" t="s">
        <v>13815</v>
      </c>
      <c r="F501" s="6" t="s">
        <v>13490</v>
      </c>
      <c r="G501" s="6" t="str">
        <f t="shared" si="50"/>
        <v>60-89</v>
      </c>
      <c r="H501" s="6" t="str" cm="1">
        <f t="array" ref="H501:I501">_xlfn.TEXTSPLIT(G501,"-")</f>
        <v>60</v>
      </c>
      <c r="I501" s="6" t="str">
        <v>89</v>
      </c>
      <c r="J501" s="6" t="s">
        <v>13541</v>
      </c>
      <c r="K501" s="6" t="s">
        <v>13489</v>
      </c>
      <c r="L501" s="6" t="s">
        <v>13973</v>
      </c>
      <c r="M501" s="6" t="s">
        <v>13327</v>
      </c>
      <c r="N501" s="6">
        <v>1991</v>
      </c>
      <c r="O501" s="6" t="str" cm="1">
        <f t="array" ref="O501">_xlfn.TEXTSPLIT(N501,"-")</f>
        <v>1991</v>
      </c>
      <c r="P501" s="6" t="str" cm="1">
        <f t="array" ref="P501">_xlfn.TEXTSPLIT(O501,"-")</f>
        <v>1991</v>
      </c>
      <c r="Q501" s="6">
        <v>368</v>
      </c>
      <c r="R501" s="6">
        <v>2</v>
      </c>
      <c r="S501" s="16">
        <f t="shared" si="51"/>
        <v>5.434782608695652E-3</v>
      </c>
      <c r="T501" s="16">
        <f t="shared" si="52"/>
        <v>3.8325145518215012E-3</v>
      </c>
    </row>
    <row r="502" spans="1:20" x14ac:dyDescent="0.6">
      <c r="A502" s="6"/>
      <c r="B502" s="21"/>
      <c r="C502" s="6"/>
      <c r="D502" s="6" t="s">
        <v>13823</v>
      </c>
      <c r="E502" s="6" t="s">
        <v>13815</v>
      </c>
      <c r="F502" s="20" t="s">
        <v>13965</v>
      </c>
      <c r="G502" s="6" t="str">
        <f t="shared" si="50"/>
        <v>75-89</v>
      </c>
      <c r="H502" s="6" t="str" cm="1">
        <f t="array" ref="H502:I502">_xlfn.TEXTSPLIT(G502,"-")</f>
        <v>75</v>
      </c>
      <c r="I502" s="6" t="str">
        <v>89</v>
      </c>
      <c r="J502" s="6" t="s">
        <v>13541</v>
      </c>
      <c r="K502" s="6" t="s">
        <v>13489</v>
      </c>
      <c r="L502" s="6" t="s">
        <v>13973</v>
      </c>
      <c r="M502" s="6" t="s">
        <v>13327</v>
      </c>
      <c r="N502" s="6">
        <v>1991</v>
      </c>
      <c r="O502" s="6" t="str" cm="1">
        <f t="array" ref="O502">_xlfn.TEXTSPLIT(N502,"-")</f>
        <v>1991</v>
      </c>
      <c r="P502" s="6" t="str" cm="1">
        <f t="array" ref="P502">_xlfn.TEXTSPLIT(O502,"-")</f>
        <v>1991</v>
      </c>
      <c r="Q502" s="6">
        <v>96</v>
      </c>
      <c r="R502" s="6">
        <v>2</v>
      </c>
      <c r="S502" s="16">
        <f t="shared" si="51"/>
        <v>2.0833333333333332E-2</v>
      </c>
      <c r="T502" s="16">
        <f t="shared" si="52"/>
        <v>1.4577131617835646E-2</v>
      </c>
    </row>
    <row r="503" spans="1:20" x14ac:dyDescent="0.6">
      <c r="D503" s="6" t="s">
        <v>13813</v>
      </c>
      <c r="E503" s="6" t="s">
        <v>13815</v>
      </c>
      <c r="F503" s="6" t="s">
        <v>13490</v>
      </c>
      <c r="G503" s="6" t="str">
        <f t="shared" si="34"/>
        <v>60-89</v>
      </c>
      <c r="H503" s="6" t="str" cm="1">
        <f t="array" ref="H503:I503">_xlfn.TEXTSPLIT(G503,"-")</f>
        <v>60</v>
      </c>
      <c r="I503" s="6" t="str">
        <v>89</v>
      </c>
      <c r="J503" s="6" t="s">
        <v>13541</v>
      </c>
      <c r="K503" s="6" t="s">
        <v>13489</v>
      </c>
      <c r="L503" s="6" t="s">
        <v>13464</v>
      </c>
      <c r="M503" s="6" t="s">
        <v>13327</v>
      </c>
      <c r="N503" s="6">
        <v>1991</v>
      </c>
      <c r="O503" s="6" t="str" cm="1">
        <f t="array" ref="O503">_xlfn.TEXTSPLIT(N503,"-")</f>
        <v>1991</v>
      </c>
      <c r="P503" s="6" t="str" cm="1">
        <f t="array" ref="P503">_xlfn.TEXTSPLIT(O503,"-")</f>
        <v>1991</v>
      </c>
      <c r="Q503" s="6">
        <v>368</v>
      </c>
      <c r="R503" s="6">
        <v>4</v>
      </c>
      <c r="S503" s="16">
        <f t="shared" si="35"/>
        <v>1.0869565217391304E-2</v>
      </c>
      <c r="T503" s="16">
        <f t="shared" si="36"/>
        <v>5.4051650442806581E-3</v>
      </c>
    </row>
    <row r="504" spans="1:20" x14ac:dyDescent="0.6">
      <c r="B504" s="6"/>
      <c r="C504" s="6"/>
      <c r="D504" s="6" t="s">
        <v>13813</v>
      </c>
      <c r="E504" s="6" t="s">
        <v>13814</v>
      </c>
      <c r="F504" s="6" t="s">
        <v>13490</v>
      </c>
      <c r="G504" s="6" t="str">
        <f t="shared" ref="G504:G567" si="53">IF(RIGHT(F504,1)="+",LEFT(F504,LEN(F504)-1)&amp;"-95",F504)</f>
        <v>60-89</v>
      </c>
      <c r="H504" s="6" t="str" cm="1">
        <f t="array" ref="H504:I504">_xlfn.TEXTSPLIT(G504,"-")</f>
        <v>60</v>
      </c>
      <c r="I504" s="6" t="str">
        <v>89</v>
      </c>
      <c r="J504" s="6" t="s">
        <v>13541</v>
      </c>
      <c r="K504" s="6" t="s">
        <v>13489</v>
      </c>
      <c r="L504" s="6" t="s">
        <v>13464</v>
      </c>
      <c r="M504" s="6" t="s">
        <v>13327</v>
      </c>
      <c r="N504" s="6">
        <v>1991</v>
      </c>
      <c r="O504" s="6" t="str" cm="1">
        <f t="array" ref="O504">_xlfn.TEXTSPLIT(N504,"-")</f>
        <v>1991</v>
      </c>
      <c r="P504" s="6" t="str" cm="1">
        <f t="array" ref="P504">_xlfn.TEXTSPLIT(O504,"-")</f>
        <v>1991</v>
      </c>
      <c r="Q504" s="6">
        <v>162</v>
      </c>
      <c r="R504" s="6">
        <v>1</v>
      </c>
      <c r="S504" s="16">
        <f t="shared" ref="S504:S567" si="54">R504/Q504</f>
        <v>6.1728395061728392E-3</v>
      </c>
      <c r="T504" s="16">
        <f t="shared" ref="T504:T567" si="55">SQRT(S504*(1-S504)/Q504)</f>
        <v>6.153758040098203E-3</v>
      </c>
    </row>
    <row r="505" spans="1:20" x14ac:dyDescent="0.6">
      <c r="B505" s="6"/>
      <c r="C505" s="6"/>
      <c r="D505" s="6" t="s">
        <v>13813</v>
      </c>
      <c r="E505" s="6" t="s">
        <v>13816</v>
      </c>
      <c r="F505" s="6" t="s">
        <v>13490</v>
      </c>
      <c r="G505" s="6" t="str">
        <f t="shared" si="53"/>
        <v>60-89</v>
      </c>
      <c r="H505" s="6" t="str" cm="1">
        <f t="array" ref="H505:I505">_xlfn.TEXTSPLIT(G505,"-")</f>
        <v>60</v>
      </c>
      <c r="I505" s="6" t="str">
        <v>89</v>
      </c>
      <c r="J505" s="6" t="s">
        <v>13541</v>
      </c>
      <c r="K505" s="6" t="s">
        <v>13489</v>
      </c>
      <c r="L505" s="6" t="s">
        <v>13464</v>
      </c>
      <c r="M505" s="6" t="s">
        <v>13327</v>
      </c>
      <c r="N505" s="6">
        <v>1991</v>
      </c>
      <c r="O505" s="6" t="str" cm="1">
        <f t="array" ref="O505">_xlfn.TEXTSPLIT(N505,"-")</f>
        <v>1991</v>
      </c>
      <c r="P505" s="6" t="str" cm="1">
        <f t="array" ref="P505">_xlfn.TEXTSPLIT(O505,"-")</f>
        <v>1991</v>
      </c>
      <c r="Q505" s="6">
        <v>206</v>
      </c>
      <c r="R505" s="6">
        <v>3</v>
      </c>
      <c r="S505" s="16">
        <f t="shared" si="54"/>
        <v>1.4563106796116505E-2</v>
      </c>
      <c r="T505" s="16">
        <f t="shared" si="55"/>
        <v>8.3465656900463727E-3</v>
      </c>
    </row>
    <row r="506" spans="1:20" x14ac:dyDescent="0.6">
      <c r="B506" s="6"/>
      <c r="C506" s="6"/>
      <c r="D506" s="6" t="s">
        <v>13813</v>
      </c>
      <c r="E506" s="6" t="s">
        <v>13815</v>
      </c>
      <c r="F506" s="20" t="s">
        <v>13965</v>
      </c>
      <c r="G506" s="6" t="str">
        <f t="shared" si="53"/>
        <v>75-89</v>
      </c>
      <c r="H506" s="6" t="str" cm="1">
        <f t="array" ref="H506:I506">_xlfn.TEXTSPLIT(G506,"-")</f>
        <v>75</v>
      </c>
      <c r="I506" s="6" t="str">
        <v>89</v>
      </c>
      <c r="J506" s="6" t="s">
        <v>13541</v>
      </c>
      <c r="K506" s="6" t="s">
        <v>13489</v>
      </c>
      <c r="L506" s="6" t="s">
        <v>13464</v>
      </c>
      <c r="M506" s="6" t="s">
        <v>13327</v>
      </c>
      <c r="N506" s="6">
        <v>1991</v>
      </c>
      <c r="O506" s="6" t="str" cm="1">
        <f t="array" ref="O506">_xlfn.TEXTSPLIT(N506,"-")</f>
        <v>1991</v>
      </c>
      <c r="P506" s="6" t="str" cm="1">
        <f t="array" ref="P506">_xlfn.TEXTSPLIT(O506,"-")</f>
        <v>1991</v>
      </c>
      <c r="Q506" s="6">
        <v>96</v>
      </c>
      <c r="R506" s="6">
        <v>4</v>
      </c>
      <c r="S506" s="16">
        <f t="shared" si="54"/>
        <v>4.1666666666666664E-2</v>
      </c>
      <c r="T506" s="16">
        <f t="shared" si="55"/>
        <v>2.0394687716095018E-2</v>
      </c>
    </row>
    <row r="507" spans="1:20" x14ac:dyDescent="0.6">
      <c r="B507" s="6"/>
      <c r="C507" s="6"/>
      <c r="D507" s="6" t="s">
        <v>13828</v>
      </c>
      <c r="E507" s="6" t="s">
        <v>13815</v>
      </c>
      <c r="F507" s="6" t="s">
        <v>13490</v>
      </c>
      <c r="G507" s="6" t="str">
        <f t="shared" si="53"/>
        <v>60-89</v>
      </c>
      <c r="H507" s="6" t="str" cm="1">
        <f t="array" ref="H507:I507">_xlfn.TEXTSPLIT(G507,"-")</f>
        <v>60</v>
      </c>
      <c r="I507" s="6" t="str">
        <v>89</v>
      </c>
      <c r="J507" s="6" t="s">
        <v>13541</v>
      </c>
      <c r="K507" s="6" t="s">
        <v>13489</v>
      </c>
      <c r="L507" s="6" t="s">
        <v>13464</v>
      </c>
      <c r="M507" s="6" t="s">
        <v>13327</v>
      </c>
      <c r="N507" s="6">
        <v>1991</v>
      </c>
      <c r="O507" s="6" t="str" cm="1">
        <f t="array" ref="O507">_xlfn.TEXTSPLIT(N507,"-")</f>
        <v>1991</v>
      </c>
      <c r="P507" s="6" t="str" cm="1">
        <f t="array" ref="P507">_xlfn.TEXTSPLIT(O507,"-")</f>
        <v>1991</v>
      </c>
      <c r="Q507" s="6">
        <v>368</v>
      </c>
      <c r="R507" s="6">
        <v>2</v>
      </c>
      <c r="S507" s="16">
        <f t="shared" si="54"/>
        <v>5.434782608695652E-3</v>
      </c>
      <c r="T507" s="16">
        <f t="shared" si="55"/>
        <v>3.8325145518215012E-3</v>
      </c>
    </row>
    <row r="508" spans="1:20" x14ac:dyDescent="0.6">
      <c r="B508" s="6"/>
      <c r="C508" s="6"/>
      <c r="D508" s="6" t="s">
        <v>13828</v>
      </c>
      <c r="E508" s="6" t="s">
        <v>13815</v>
      </c>
      <c r="F508" s="20" t="s">
        <v>13965</v>
      </c>
      <c r="G508" s="6" t="str">
        <f t="shared" si="53"/>
        <v>75-89</v>
      </c>
      <c r="H508" s="6" t="str" cm="1">
        <f t="array" ref="H508:I508">_xlfn.TEXTSPLIT(G508,"-")</f>
        <v>75</v>
      </c>
      <c r="I508" s="6" t="str">
        <v>89</v>
      </c>
      <c r="J508" s="6" t="s">
        <v>13541</v>
      </c>
      <c r="K508" s="6" t="s">
        <v>13489</v>
      </c>
      <c r="L508" s="6" t="s">
        <v>13464</v>
      </c>
      <c r="M508" s="6" t="s">
        <v>13327</v>
      </c>
      <c r="N508" s="6">
        <v>1991</v>
      </c>
      <c r="O508" s="6" t="str" cm="1">
        <f t="array" ref="O508">_xlfn.TEXTSPLIT(N508,"-")</f>
        <v>1991</v>
      </c>
      <c r="P508" s="6" t="str" cm="1">
        <f t="array" ref="P508">_xlfn.TEXTSPLIT(O508,"-")</f>
        <v>1991</v>
      </c>
      <c r="Q508" s="6">
        <v>96</v>
      </c>
      <c r="R508" s="6">
        <v>2</v>
      </c>
      <c r="S508" s="16">
        <f t="shared" si="54"/>
        <v>2.0833333333333332E-2</v>
      </c>
      <c r="T508" s="16">
        <f t="shared" si="55"/>
        <v>1.4577131617835646E-2</v>
      </c>
    </row>
    <row r="509" spans="1:20" x14ac:dyDescent="0.6">
      <c r="B509" s="6"/>
      <c r="C509" s="6"/>
      <c r="D509" s="6" t="s">
        <v>13823</v>
      </c>
      <c r="E509" s="6" t="s">
        <v>13815</v>
      </c>
      <c r="F509" s="6" t="s">
        <v>13490</v>
      </c>
      <c r="G509" s="6" t="str">
        <f t="shared" si="53"/>
        <v>60-89</v>
      </c>
      <c r="H509" s="6" t="str" cm="1">
        <f t="array" ref="H509:I509">_xlfn.TEXTSPLIT(G509,"-")</f>
        <v>60</v>
      </c>
      <c r="I509" s="6" t="str">
        <v>89</v>
      </c>
      <c r="J509" s="6" t="s">
        <v>13541</v>
      </c>
      <c r="K509" s="6" t="s">
        <v>13489</v>
      </c>
      <c r="L509" s="6" t="s">
        <v>13464</v>
      </c>
      <c r="M509" s="6" t="s">
        <v>13327</v>
      </c>
      <c r="N509" s="6">
        <v>1991</v>
      </c>
      <c r="O509" s="6" t="str" cm="1">
        <f t="array" ref="O509">_xlfn.TEXTSPLIT(N509,"-")</f>
        <v>1991</v>
      </c>
      <c r="P509" s="6" t="str" cm="1">
        <f t="array" ref="P509">_xlfn.TEXTSPLIT(O509,"-")</f>
        <v>1991</v>
      </c>
      <c r="Q509" s="6">
        <v>368</v>
      </c>
      <c r="R509" s="6">
        <v>2</v>
      </c>
      <c r="S509" s="16">
        <f t="shared" si="54"/>
        <v>5.434782608695652E-3</v>
      </c>
      <c r="T509" s="16">
        <f t="shared" si="55"/>
        <v>3.8325145518215012E-3</v>
      </c>
    </row>
    <row r="510" spans="1:20" x14ac:dyDescent="0.6">
      <c r="B510" s="6"/>
      <c r="C510" s="6"/>
      <c r="D510" s="6" t="s">
        <v>13823</v>
      </c>
      <c r="E510" s="6" t="s">
        <v>13815</v>
      </c>
      <c r="F510" s="20" t="s">
        <v>13965</v>
      </c>
      <c r="G510" s="6" t="str">
        <f t="shared" si="53"/>
        <v>75-89</v>
      </c>
      <c r="H510" s="6" t="str" cm="1">
        <f t="array" ref="H510:I510">_xlfn.TEXTSPLIT(G510,"-")</f>
        <v>75</v>
      </c>
      <c r="I510" s="6" t="str">
        <v>89</v>
      </c>
      <c r="J510" s="6" t="s">
        <v>13541</v>
      </c>
      <c r="K510" s="6" t="s">
        <v>13489</v>
      </c>
      <c r="L510" s="6" t="s">
        <v>13464</v>
      </c>
      <c r="M510" s="6" t="s">
        <v>13327</v>
      </c>
      <c r="N510" s="6">
        <v>1991</v>
      </c>
      <c r="O510" s="6" t="str" cm="1">
        <f t="array" ref="O510">_xlfn.TEXTSPLIT(N510,"-")</f>
        <v>1991</v>
      </c>
      <c r="P510" s="6" t="str" cm="1">
        <f t="array" ref="P510">_xlfn.TEXTSPLIT(O510,"-")</f>
        <v>1991</v>
      </c>
      <c r="Q510" s="6">
        <v>96</v>
      </c>
      <c r="R510" s="6">
        <v>2</v>
      </c>
      <c r="S510" s="16">
        <f t="shared" si="54"/>
        <v>2.0833333333333332E-2</v>
      </c>
      <c r="T510" s="16">
        <f t="shared" si="55"/>
        <v>1.4577131617835646E-2</v>
      </c>
    </row>
    <row r="511" spans="1:20" x14ac:dyDescent="0.6">
      <c r="A511" s="6">
        <v>10496392</v>
      </c>
      <c r="B511" s="21" t="s">
        <v>13355</v>
      </c>
      <c r="C511" s="6" t="s">
        <v>13812</v>
      </c>
      <c r="D511" s="6" t="s">
        <v>13300</v>
      </c>
      <c r="E511" s="6" t="s">
        <v>13815</v>
      </c>
      <c r="F511" s="20" t="s">
        <v>13495</v>
      </c>
      <c r="G511" s="6" t="str">
        <f t="shared" si="53"/>
        <v>48-72</v>
      </c>
      <c r="H511" s="6" t="str" cm="1">
        <f t="array" ref="H511:I511">_xlfn.TEXTSPLIT(G511,"-")</f>
        <v>48</v>
      </c>
      <c r="I511" s="6" t="str">
        <v>72</v>
      </c>
      <c r="J511" s="6" t="s">
        <v>13873</v>
      </c>
      <c r="K511" s="6" t="s">
        <v>13465</v>
      </c>
      <c r="L511" s="6" t="s">
        <v>13973</v>
      </c>
      <c r="M511" s="6" t="s">
        <v>13335</v>
      </c>
      <c r="N511" s="6" t="s">
        <v>13494</v>
      </c>
      <c r="O511" s="6" t="str" cm="1">
        <f t="array" ref="O511:P511">_xlfn.TEXTSPLIT(N511,"-")</f>
        <v>1993</v>
      </c>
      <c r="P511" s="6" t="str">
        <v>1995</v>
      </c>
      <c r="Q511" s="6">
        <v>11532</v>
      </c>
      <c r="R511" s="6">
        <v>517</v>
      </c>
      <c r="S511" s="16">
        <f t="shared" si="54"/>
        <v>4.4831772459243843E-2</v>
      </c>
      <c r="T511" s="16">
        <f t="shared" si="55"/>
        <v>1.9269949286916848E-3</v>
      </c>
    </row>
    <row r="512" spans="1:20" x14ac:dyDescent="0.6">
      <c r="B512" s="6"/>
      <c r="C512" s="6"/>
      <c r="D512" s="6" t="s">
        <v>13300</v>
      </c>
      <c r="E512" s="6" t="s">
        <v>13814</v>
      </c>
      <c r="F512" s="20" t="s">
        <v>13495</v>
      </c>
      <c r="G512" s="6" t="str">
        <f t="shared" si="53"/>
        <v>48-72</v>
      </c>
      <c r="H512" s="6" t="str" cm="1">
        <f t="array" ref="H512:I512">_xlfn.TEXTSPLIT(G512,"-")</f>
        <v>48</v>
      </c>
      <c r="I512" s="6" t="str">
        <v>72</v>
      </c>
      <c r="J512" s="6" t="s">
        <v>13873</v>
      </c>
      <c r="K512" s="6" t="s">
        <v>13465</v>
      </c>
      <c r="L512" s="6" t="s">
        <v>13973</v>
      </c>
      <c r="M512" s="6" t="s">
        <v>13335</v>
      </c>
      <c r="N512" s="6" t="s">
        <v>13494</v>
      </c>
      <c r="O512" s="6" t="str" cm="1">
        <f t="array" ref="O512:P512">_xlfn.TEXTSPLIT(N512,"-")</f>
        <v>1993</v>
      </c>
      <c r="P512" s="6" t="str">
        <v>1995</v>
      </c>
      <c r="Q512" s="6">
        <v>5111</v>
      </c>
      <c r="R512" s="6">
        <v>244</v>
      </c>
      <c r="S512" s="16">
        <f t="shared" si="54"/>
        <v>4.774016826452749E-2</v>
      </c>
      <c r="T512" s="16">
        <f t="shared" si="55"/>
        <v>2.9824060032310174E-3</v>
      </c>
    </row>
    <row r="513" spans="2:20" x14ac:dyDescent="0.6">
      <c r="B513" s="6"/>
      <c r="C513" s="6"/>
      <c r="D513" s="6" t="s">
        <v>13300</v>
      </c>
      <c r="E513" s="6" t="s">
        <v>13816</v>
      </c>
      <c r="F513" s="20" t="s">
        <v>13495</v>
      </c>
      <c r="G513" s="6" t="str">
        <f t="shared" si="53"/>
        <v>48-72</v>
      </c>
      <c r="H513" s="6" t="str" cm="1">
        <f t="array" ref="H513:I513">_xlfn.TEXTSPLIT(G513,"-")</f>
        <v>48</v>
      </c>
      <c r="I513" s="6" t="str">
        <v>72</v>
      </c>
      <c r="J513" s="6" t="s">
        <v>13873</v>
      </c>
      <c r="K513" s="6" t="s">
        <v>13465</v>
      </c>
      <c r="L513" s="6" t="s">
        <v>13973</v>
      </c>
      <c r="M513" s="6" t="s">
        <v>13335</v>
      </c>
      <c r="N513" s="6" t="s">
        <v>13494</v>
      </c>
      <c r="O513" s="6" t="str" cm="1">
        <f t="array" ref="O513:P513">_xlfn.TEXTSPLIT(N513,"-")</f>
        <v>1993</v>
      </c>
      <c r="P513" s="6" t="str">
        <v>1995</v>
      </c>
      <c r="Q513" s="6">
        <v>6421</v>
      </c>
      <c r="R513" s="6">
        <v>273</v>
      </c>
      <c r="S513" s="16">
        <f t="shared" si="54"/>
        <v>4.251674194050771E-2</v>
      </c>
      <c r="T513" s="16">
        <f t="shared" si="55"/>
        <v>2.5179334541445661E-3</v>
      </c>
    </row>
    <row r="514" spans="2:20" x14ac:dyDescent="0.6">
      <c r="B514" s="6"/>
      <c r="C514" s="6"/>
      <c r="D514" s="6" t="s">
        <v>13300</v>
      </c>
      <c r="E514" s="6" t="s">
        <v>13815</v>
      </c>
      <c r="F514" s="20" t="s">
        <v>13903</v>
      </c>
      <c r="G514" s="6" t="str">
        <f t="shared" si="53"/>
        <v>48-54</v>
      </c>
      <c r="H514" s="6" t="str" cm="1">
        <f t="array" ref="H514:I514">_xlfn.TEXTSPLIT(G514,"-")</f>
        <v>48</v>
      </c>
      <c r="I514" s="6" t="str">
        <v>54</v>
      </c>
      <c r="J514" s="6" t="s">
        <v>13873</v>
      </c>
      <c r="K514" s="6" t="s">
        <v>13465</v>
      </c>
      <c r="L514" s="6" t="s">
        <v>13973</v>
      </c>
      <c r="M514" s="6" t="s">
        <v>13335</v>
      </c>
      <c r="N514" s="6" t="s">
        <v>13494</v>
      </c>
      <c r="O514" s="6" t="str" cm="1">
        <f t="array" ref="O514:P514">_xlfn.TEXTSPLIT(N514,"-")</f>
        <v>1993</v>
      </c>
      <c r="P514" s="6" t="str">
        <v>1995</v>
      </c>
      <c r="Q514" s="6">
        <v>2637</v>
      </c>
      <c r="R514" s="6">
        <v>63</v>
      </c>
      <c r="S514" s="16">
        <f t="shared" si="54"/>
        <v>2.3890784982935155E-2</v>
      </c>
      <c r="T514" s="16">
        <f t="shared" si="55"/>
        <v>2.973783526517039E-3</v>
      </c>
    </row>
    <row r="515" spans="2:20" x14ac:dyDescent="0.6">
      <c r="B515" s="6"/>
      <c r="C515" s="6"/>
      <c r="D515" s="6" t="s">
        <v>13300</v>
      </c>
      <c r="E515" s="6" t="s">
        <v>13814</v>
      </c>
      <c r="F515" s="20" t="s">
        <v>13903</v>
      </c>
      <c r="G515" s="6" t="str">
        <f t="shared" si="53"/>
        <v>48-54</v>
      </c>
      <c r="H515" s="6" t="str" cm="1">
        <f t="array" ref="H515:I515">_xlfn.TEXTSPLIT(G515,"-")</f>
        <v>48</v>
      </c>
      <c r="I515" s="6" t="str">
        <v>54</v>
      </c>
      <c r="J515" s="6" t="s">
        <v>13873</v>
      </c>
      <c r="K515" s="6" t="s">
        <v>13465</v>
      </c>
      <c r="L515" s="6" t="s">
        <v>13973</v>
      </c>
      <c r="M515" s="6" t="s">
        <v>13335</v>
      </c>
      <c r="N515" s="6" t="s">
        <v>13494</v>
      </c>
      <c r="O515" s="6" t="str" cm="1">
        <f t="array" ref="O515:P515">_xlfn.TEXTSPLIT(N515,"-")</f>
        <v>1993</v>
      </c>
      <c r="P515" s="6" t="str">
        <v>1995</v>
      </c>
      <c r="Q515" s="6">
        <v>1059</v>
      </c>
      <c r="R515" s="6">
        <v>24</v>
      </c>
      <c r="S515" s="16">
        <f t="shared" si="54"/>
        <v>2.2662889518413599E-2</v>
      </c>
      <c r="T515" s="16">
        <f t="shared" si="55"/>
        <v>4.5733227916937248E-3</v>
      </c>
    </row>
    <row r="516" spans="2:20" x14ac:dyDescent="0.6">
      <c r="B516" s="6"/>
      <c r="C516" s="6"/>
      <c r="D516" s="6" t="s">
        <v>13300</v>
      </c>
      <c r="E516" s="6" t="s">
        <v>13816</v>
      </c>
      <c r="F516" s="20" t="s">
        <v>13903</v>
      </c>
      <c r="G516" s="6" t="str">
        <f t="shared" si="53"/>
        <v>48-54</v>
      </c>
      <c r="H516" s="6" t="str" cm="1">
        <f t="array" ref="H516:I516">_xlfn.TEXTSPLIT(G516,"-")</f>
        <v>48</v>
      </c>
      <c r="I516" s="6" t="str">
        <v>54</v>
      </c>
      <c r="J516" s="6" t="s">
        <v>13873</v>
      </c>
      <c r="K516" s="6" t="s">
        <v>13465</v>
      </c>
      <c r="L516" s="6" t="s">
        <v>13973</v>
      </c>
      <c r="M516" s="6" t="s">
        <v>13335</v>
      </c>
      <c r="N516" s="6" t="s">
        <v>13494</v>
      </c>
      <c r="O516" s="6" t="str" cm="1">
        <f t="array" ref="O516:P516">_xlfn.TEXTSPLIT(N516,"-")</f>
        <v>1993</v>
      </c>
      <c r="P516" s="6" t="str">
        <v>1995</v>
      </c>
      <c r="Q516" s="6">
        <v>1578</v>
      </c>
      <c r="R516" s="6">
        <v>38</v>
      </c>
      <c r="S516" s="16">
        <f t="shared" si="54"/>
        <v>2.4081115335868188E-2</v>
      </c>
      <c r="T516" s="16">
        <f t="shared" si="55"/>
        <v>3.8591500095196038E-3</v>
      </c>
    </row>
    <row r="517" spans="2:20" x14ac:dyDescent="0.6">
      <c r="B517" s="6"/>
      <c r="C517" s="6"/>
      <c r="D517" s="6" t="s">
        <v>13300</v>
      </c>
      <c r="E517" s="6" t="s">
        <v>13815</v>
      </c>
      <c r="F517" s="20" t="s">
        <v>13843</v>
      </c>
      <c r="G517" s="6" t="str">
        <f t="shared" si="53"/>
        <v>55-59</v>
      </c>
      <c r="H517" s="6" t="str" cm="1">
        <f t="array" ref="H517:I517">_xlfn.TEXTSPLIT(G517,"-")</f>
        <v>55</v>
      </c>
      <c r="I517" s="6" t="str">
        <v>59</v>
      </c>
      <c r="J517" s="6" t="s">
        <v>13873</v>
      </c>
      <c r="K517" s="6" t="s">
        <v>13465</v>
      </c>
      <c r="L517" s="6" t="s">
        <v>13973</v>
      </c>
      <c r="M517" s="6" t="s">
        <v>13335</v>
      </c>
      <c r="N517" s="6" t="s">
        <v>13494</v>
      </c>
      <c r="O517" s="6" t="str" cm="1">
        <f t="array" ref="O517:P517">_xlfn.TEXTSPLIT(N517,"-")</f>
        <v>1993</v>
      </c>
      <c r="P517" s="6" t="str">
        <v>1995</v>
      </c>
      <c r="Q517" s="6">
        <v>3221</v>
      </c>
      <c r="R517" s="6">
        <v>111</v>
      </c>
      <c r="S517" s="16">
        <f t="shared" si="54"/>
        <v>3.4461347407637379E-2</v>
      </c>
      <c r="T517" s="16">
        <f t="shared" si="55"/>
        <v>3.2140719651994995E-3</v>
      </c>
    </row>
    <row r="518" spans="2:20" x14ac:dyDescent="0.6">
      <c r="B518" s="6"/>
      <c r="C518" s="6"/>
      <c r="D518" s="6" t="s">
        <v>13300</v>
      </c>
      <c r="E518" s="6" t="s">
        <v>13814</v>
      </c>
      <c r="F518" s="20" t="s">
        <v>13843</v>
      </c>
      <c r="G518" s="6" t="str">
        <f t="shared" si="53"/>
        <v>55-59</v>
      </c>
      <c r="H518" s="6" t="str" cm="1">
        <f t="array" ref="H518:I518">_xlfn.TEXTSPLIT(G518,"-")</f>
        <v>55</v>
      </c>
      <c r="I518" s="6" t="str">
        <v>59</v>
      </c>
      <c r="J518" s="6" t="s">
        <v>13873</v>
      </c>
      <c r="K518" s="6" t="s">
        <v>13465</v>
      </c>
      <c r="L518" s="6" t="s">
        <v>13973</v>
      </c>
      <c r="M518" s="6" t="s">
        <v>13335</v>
      </c>
      <c r="N518" s="6" t="s">
        <v>13494</v>
      </c>
      <c r="O518" s="6" t="str" cm="1">
        <f t="array" ref="O518:P518">_xlfn.TEXTSPLIT(N518,"-")</f>
        <v>1993</v>
      </c>
      <c r="P518" s="6" t="str">
        <v>1995</v>
      </c>
      <c r="Q518" s="6">
        <v>1372</v>
      </c>
      <c r="R518" s="6">
        <v>49</v>
      </c>
      <c r="S518" s="16">
        <f t="shared" si="54"/>
        <v>3.5714285714285712E-2</v>
      </c>
      <c r="T518" s="16">
        <f t="shared" si="55"/>
        <v>5.0101046227651307E-3</v>
      </c>
    </row>
    <row r="519" spans="2:20" x14ac:dyDescent="0.6">
      <c r="B519" s="6"/>
      <c r="C519" s="6"/>
      <c r="D519" s="6" t="s">
        <v>13300</v>
      </c>
      <c r="E519" s="6" t="s">
        <v>13816</v>
      </c>
      <c r="F519" s="20" t="s">
        <v>13843</v>
      </c>
      <c r="G519" s="6" t="str">
        <f t="shared" si="53"/>
        <v>55-59</v>
      </c>
      <c r="H519" s="6" t="str" cm="1">
        <f t="array" ref="H519:I519">_xlfn.TEXTSPLIT(G519,"-")</f>
        <v>55</v>
      </c>
      <c r="I519" s="6" t="str">
        <v>59</v>
      </c>
      <c r="J519" s="6" t="s">
        <v>13873</v>
      </c>
      <c r="K519" s="6" t="s">
        <v>13465</v>
      </c>
      <c r="L519" s="6" t="s">
        <v>13973</v>
      </c>
      <c r="M519" s="6" t="s">
        <v>13335</v>
      </c>
      <c r="N519" s="6" t="s">
        <v>13494</v>
      </c>
      <c r="O519" s="6" t="str" cm="1">
        <f t="array" ref="O519:P519">_xlfn.TEXTSPLIT(N519,"-")</f>
        <v>1993</v>
      </c>
      <c r="P519" s="6" t="str">
        <v>1995</v>
      </c>
      <c r="Q519" s="6">
        <v>1849</v>
      </c>
      <c r="R519" s="6">
        <v>62</v>
      </c>
      <c r="S519" s="16">
        <f t="shared" si="54"/>
        <v>3.3531638723634398E-2</v>
      </c>
      <c r="T519" s="16">
        <f t="shared" si="55"/>
        <v>4.1865159897031389E-3</v>
      </c>
    </row>
    <row r="520" spans="2:20" x14ac:dyDescent="0.6">
      <c r="B520" s="6"/>
      <c r="C520" s="6"/>
      <c r="D520" s="6" t="s">
        <v>13300</v>
      </c>
      <c r="E520" s="6" t="s">
        <v>13815</v>
      </c>
      <c r="F520" s="20" t="s">
        <v>13844</v>
      </c>
      <c r="G520" s="6" t="str">
        <f t="shared" si="53"/>
        <v>60-64</v>
      </c>
      <c r="H520" s="6" t="str" cm="1">
        <f t="array" ref="H520:I520">_xlfn.TEXTSPLIT(G520,"-")</f>
        <v>60</v>
      </c>
      <c r="I520" s="6" t="str">
        <v>64</v>
      </c>
      <c r="J520" s="6" t="s">
        <v>13873</v>
      </c>
      <c r="K520" s="6" t="s">
        <v>13465</v>
      </c>
      <c r="L520" s="6" t="s">
        <v>13973</v>
      </c>
      <c r="M520" s="6" t="s">
        <v>13335</v>
      </c>
      <c r="N520" s="6" t="s">
        <v>13494</v>
      </c>
      <c r="O520" s="6" t="str" cm="1">
        <f t="array" ref="O520:P520">_xlfn.TEXTSPLIT(N520,"-")</f>
        <v>1993</v>
      </c>
      <c r="P520" s="6" t="str">
        <v>1995</v>
      </c>
      <c r="Q520" s="6">
        <v>2859</v>
      </c>
      <c r="R520" s="6">
        <v>146</v>
      </c>
      <c r="S520" s="16">
        <f t="shared" si="54"/>
        <v>5.1066806575725779E-2</v>
      </c>
      <c r="T520" s="16">
        <f t="shared" si="55"/>
        <v>4.1169926507273634E-3</v>
      </c>
    </row>
    <row r="521" spans="2:20" x14ac:dyDescent="0.6">
      <c r="B521" s="6"/>
      <c r="C521" s="6"/>
      <c r="D521" s="6" t="s">
        <v>13300</v>
      </c>
      <c r="E521" s="6" t="s">
        <v>13814</v>
      </c>
      <c r="F521" s="20" t="s">
        <v>13844</v>
      </c>
      <c r="G521" s="6" t="str">
        <f t="shared" si="53"/>
        <v>60-64</v>
      </c>
      <c r="H521" s="6" t="str" cm="1">
        <f t="array" ref="H521:I521">_xlfn.TEXTSPLIT(G521,"-")</f>
        <v>60</v>
      </c>
      <c r="I521" s="6" t="str">
        <v>64</v>
      </c>
      <c r="J521" s="6" t="s">
        <v>13873</v>
      </c>
      <c r="K521" s="6" t="s">
        <v>13465</v>
      </c>
      <c r="L521" s="6" t="s">
        <v>13973</v>
      </c>
      <c r="M521" s="6" t="s">
        <v>13335</v>
      </c>
      <c r="N521" s="6" t="s">
        <v>13494</v>
      </c>
      <c r="O521" s="6" t="str" cm="1">
        <f t="array" ref="O521:P521">_xlfn.TEXTSPLIT(N521,"-")</f>
        <v>1993</v>
      </c>
      <c r="P521" s="6" t="str">
        <v>1995</v>
      </c>
      <c r="Q521" s="6">
        <v>1294</v>
      </c>
      <c r="R521" s="6">
        <v>77</v>
      </c>
      <c r="S521" s="16">
        <f t="shared" si="54"/>
        <v>5.9505409582689336E-2</v>
      </c>
      <c r="T521" s="16">
        <f t="shared" si="55"/>
        <v>6.5764153931139793E-3</v>
      </c>
    </row>
    <row r="522" spans="2:20" x14ac:dyDescent="0.6">
      <c r="B522" s="6"/>
      <c r="C522" s="6"/>
      <c r="D522" s="6" t="s">
        <v>13300</v>
      </c>
      <c r="E522" s="6" t="s">
        <v>13816</v>
      </c>
      <c r="F522" s="20" t="s">
        <v>13844</v>
      </c>
      <c r="G522" s="6" t="str">
        <f t="shared" si="53"/>
        <v>60-64</v>
      </c>
      <c r="H522" s="6" t="str" cm="1">
        <f t="array" ref="H522:I522">_xlfn.TEXTSPLIT(G522,"-")</f>
        <v>60</v>
      </c>
      <c r="I522" s="6" t="str">
        <v>64</v>
      </c>
      <c r="J522" s="6" t="s">
        <v>13873</v>
      </c>
      <c r="K522" s="6" t="s">
        <v>13465</v>
      </c>
      <c r="L522" s="6" t="s">
        <v>13973</v>
      </c>
      <c r="M522" s="6" t="s">
        <v>13335</v>
      </c>
      <c r="N522" s="6" t="s">
        <v>13494</v>
      </c>
      <c r="O522" s="6" t="str" cm="1">
        <f t="array" ref="O522:P522">_xlfn.TEXTSPLIT(N522,"-")</f>
        <v>1993</v>
      </c>
      <c r="P522" s="6" t="str">
        <v>1995</v>
      </c>
      <c r="Q522" s="6">
        <v>1565</v>
      </c>
      <c r="R522" s="6">
        <v>69</v>
      </c>
      <c r="S522" s="16">
        <f t="shared" si="54"/>
        <v>4.4089456869009586E-2</v>
      </c>
      <c r="T522" s="16">
        <f t="shared" si="55"/>
        <v>5.1894200961368226E-3</v>
      </c>
    </row>
    <row r="523" spans="2:20" x14ac:dyDescent="0.6">
      <c r="B523" s="6"/>
      <c r="C523" s="6"/>
      <c r="D523" s="6" t="s">
        <v>13300</v>
      </c>
      <c r="E523" s="6" t="s">
        <v>13815</v>
      </c>
      <c r="F523" s="20" t="s">
        <v>13904</v>
      </c>
      <c r="G523" s="6" t="str">
        <f t="shared" si="53"/>
        <v>65-72</v>
      </c>
      <c r="H523" s="6" t="str" cm="1">
        <f t="array" ref="H523:I523">_xlfn.TEXTSPLIT(G523,"-")</f>
        <v>65</v>
      </c>
      <c r="I523" s="6" t="str">
        <v>72</v>
      </c>
      <c r="J523" s="6" t="s">
        <v>13873</v>
      </c>
      <c r="K523" s="6" t="s">
        <v>13465</v>
      </c>
      <c r="L523" s="6" t="s">
        <v>13973</v>
      </c>
      <c r="M523" s="6" t="s">
        <v>13335</v>
      </c>
      <c r="N523" s="6" t="s">
        <v>13494</v>
      </c>
      <c r="O523" s="6" t="str" cm="1">
        <f t="array" ref="O523:P523">_xlfn.TEXTSPLIT(N523,"-")</f>
        <v>1993</v>
      </c>
      <c r="P523" s="6" t="str">
        <v>1995</v>
      </c>
      <c r="Q523" s="6">
        <v>2815</v>
      </c>
      <c r="R523" s="6">
        <v>193</v>
      </c>
      <c r="S523" s="16">
        <f t="shared" si="54"/>
        <v>6.8561278863232683E-2</v>
      </c>
      <c r="T523" s="16">
        <f t="shared" si="55"/>
        <v>4.7629651012314903E-3</v>
      </c>
    </row>
    <row r="524" spans="2:20" x14ac:dyDescent="0.6">
      <c r="B524" s="6"/>
      <c r="C524" s="6"/>
      <c r="D524" s="6" t="s">
        <v>13300</v>
      </c>
      <c r="E524" s="6" t="s">
        <v>13814</v>
      </c>
      <c r="F524" s="20" t="s">
        <v>13904</v>
      </c>
      <c r="G524" s="6" t="str">
        <f t="shared" si="53"/>
        <v>65-72</v>
      </c>
      <c r="H524" s="6" t="str" cm="1">
        <f t="array" ref="H524:I524">_xlfn.TEXTSPLIT(G524,"-")</f>
        <v>65</v>
      </c>
      <c r="I524" s="6" t="str">
        <v>72</v>
      </c>
      <c r="J524" s="6" t="s">
        <v>13873</v>
      </c>
      <c r="K524" s="6" t="s">
        <v>13465</v>
      </c>
      <c r="L524" s="6" t="s">
        <v>13973</v>
      </c>
      <c r="M524" s="6" t="s">
        <v>13335</v>
      </c>
      <c r="N524" s="6" t="s">
        <v>13494</v>
      </c>
      <c r="O524" s="6" t="str" cm="1">
        <f t="array" ref="O524:P524">_xlfn.TEXTSPLIT(N524,"-")</f>
        <v>1993</v>
      </c>
      <c r="P524" s="6" t="str">
        <v>1995</v>
      </c>
      <c r="Q524" s="6">
        <v>1386</v>
      </c>
      <c r="R524" s="6">
        <v>91</v>
      </c>
      <c r="S524" s="16">
        <f t="shared" si="54"/>
        <v>6.5656565656565663E-2</v>
      </c>
      <c r="T524" s="16">
        <f t="shared" si="55"/>
        <v>6.6528960072565349E-3</v>
      </c>
    </row>
    <row r="525" spans="2:20" x14ac:dyDescent="0.6">
      <c r="B525" s="6"/>
      <c r="C525" s="6"/>
      <c r="D525" s="6" t="s">
        <v>13300</v>
      </c>
      <c r="E525" s="6" t="s">
        <v>13816</v>
      </c>
      <c r="F525" s="20" t="s">
        <v>13904</v>
      </c>
      <c r="G525" s="6" t="str">
        <f t="shared" si="53"/>
        <v>65-72</v>
      </c>
      <c r="H525" s="6" t="str" cm="1">
        <f t="array" ref="H525:I525">_xlfn.TEXTSPLIT(G525,"-")</f>
        <v>65</v>
      </c>
      <c r="I525" s="6" t="str">
        <v>72</v>
      </c>
      <c r="J525" s="6" t="s">
        <v>13873</v>
      </c>
      <c r="K525" s="6" t="s">
        <v>13465</v>
      </c>
      <c r="L525" s="6" t="s">
        <v>13973</v>
      </c>
      <c r="M525" s="6" t="s">
        <v>13335</v>
      </c>
      <c r="N525" s="6" t="s">
        <v>13494</v>
      </c>
      <c r="O525" s="6" t="str" cm="1">
        <f t="array" ref="O525:P525">_xlfn.TEXTSPLIT(N525,"-")</f>
        <v>1993</v>
      </c>
      <c r="P525" s="6" t="str">
        <v>1995</v>
      </c>
      <c r="Q525" s="6">
        <v>1429</v>
      </c>
      <c r="R525" s="6">
        <v>103</v>
      </c>
      <c r="S525" s="16">
        <f t="shared" si="54"/>
        <v>7.2078376487053883E-2</v>
      </c>
      <c r="T525" s="16">
        <f t="shared" si="55"/>
        <v>6.8413534958905869E-3</v>
      </c>
    </row>
    <row r="526" spans="2:20" x14ac:dyDescent="0.6">
      <c r="B526" s="6"/>
      <c r="C526" s="6"/>
      <c r="D526" s="6" t="s">
        <v>13300</v>
      </c>
      <c r="E526" s="6" t="s">
        <v>13815</v>
      </c>
      <c r="F526" s="20" t="s">
        <v>13495</v>
      </c>
      <c r="G526" s="6" t="str">
        <f t="shared" si="53"/>
        <v>48-72</v>
      </c>
      <c r="H526" s="6" t="str" cm="1">
        <f t="array" ref="H526:I526">_xlfn.TEXTSPLIT(G526,"-")</f>
        <v>48</v>
      </c>
      <c r="I526" s="6" t="str">
        <v>72</v>
      </c>
      <c r="J526" s="6" t="s">
        <v>13873</v>
      </c>
      <c r="K526" s="6" t="s">
        <v>13465</v>
      </c>
      <c r="L526" s="6" t="s">
        <v>13517</v>
      </c>
      <c r="M526" s="6" t="s">
        <v>13335</v>
      </c>
      <c r="N526" s="6" t="s">
        <v>13494</v>
      </c>
      <c r="O526" s="6" t="str" cm="1">
        <f t="array" ref="O526:P526">_xlfn.TEXTSPLIT(N526,"-")</f>
        <v>1993</v>
      </c>
      <c r="P526" s="6" t="str">
        <v>1995</v>
      </c>
      <c r="Q526" s="6">
        <f>SUM(Q529,Q532,Q535,Q538)</f>
        <v>8984</v>
      </c>
      <c r="R526" s="6">
        <v>429</v>
      </c>
      <c r="S526" s="16">
        <f t="shared" si="54"/>
        <v>4.7751558325912734E-2</v>
      </c>
      <c r="T526" s="16">
        <f t="shared" si="55"/>
        <v>2.2497488482406767E-3</v>
      </c>
    </row>
    <row r="527" spans="2:20" x14ac:dyDescent="0.6">
      <c r="B527" s="6"/>
      <c r="C527" s="6"/>
      <c r="D527" s="6" t="s">
        <v>13300</v>
      </c>
      <c r="E527" s="6" t="s">
        <v>13814</v>
      </c>
      <c r="F527" s="20" t="s">
        <v>13495</v>
      </c>
      <c r="G527" s="6" t="str">
        <f t="shared" si="53"/>
        <v>48-72</v>
      </c>
      <c r="H527" s="6" t="str" cm="1">
        <f t="array" ref="H527:I527">_xlfn.TEXTSPLIT(G527,"-")</f>
        <v>48</v>
      </c>
      <c r="I527" s="6" t="str">
        <v>72</v>
      </c>
      <c r="J527" s="6" t="s">
        <v>13873</v>
      </c>
      <c r="K527" s="6" t="s">
        <v>13465</v>
      </c>
      <c r="L527" s="6" t="s">
        <v>13517</v>
      </c>
      <c r="M527" s="6" t="s">
        <v>13335</v>
      </c>
      <c r="N527" s="6" t="s">
        <v>13494</v>
      </c>
      <c r="O527" s="6" t="str" cm="1">
        <f t="array" ref="O527:P527">_xlfn.TEXTSPLIT(N527,"-")</f>
        <v>1993</v>
      </c>
      <c r="P527" s="6" t="str">
        <v>1995</v>
      </c>
      <c r="Q527" s="6">
        <f>SUM(Q530,Q533,Q536,Q539)</f>
        <v>4176</v>
      </c>
      <c r="R527" s="6">
        <v>213</v>
      </c>
      <c r="S527" s="16">
        <f t="shared" si="54"/>
        <v>5.1005747126436782E-2</v>
      </c>
      <c r="T527" s="16">
        <f t="shared" si="55"/>
        <v>3.4045608666971551E-3</v>
      </c>
    </row>
    <row r="528" spans="2:20" x14ac:dyDescent="0.6">
      <c r="B528" s="6"/>
      <c r="C528" s="6"/>
      <c r="D528" s="6" t="s">
        <v>13300</v>
      </c>
      <c r="E528" s="6" t="s">
        <v>13816</v>
      </c>
      <c r="F528" s="20" t="s">
        <v>13495</v>
      </c>
      <c r="G528" s="6" t="str">
        <f t="shared" si="53"/>
        <v>48-72</v>
      </c>
      <c r="H528" s="6" t="str" cm="1">
        <f t="array" ref="H528:I528">_xlfn.TEXTSPLIT(G528,"-")</f>
        <v>48</v>
      </c>
      <c r="I528" s="6" t="str">
        <v>72</v>
      </c>
      <c r="J528" s="6" t="s">
        <v>13873</v>
      </c>
      <c r="K528" s="6" t="s">
        <v>13465</v>
      </c>
      <c r="L528" s="6" t="s">
        <v>13517</v>
      </c>
      <c r="M528" s="6" t="s">
        <v>13335</v>
      </c>
      <c r="N528" s="6" t="s">
        <v>13494</v>
      </c>
      <c r="O528" s="6" t="str" cm="1">
        <f t="array" ref="O528:P528">_xlfn.TEXTSPLIT(N528,"-")</f>
        <v>1993</v>
      </c>
      <c r="P528" s="6" t="str">
        <v>1995</v>
      </c>
      <c r="Q528" s="6">
        <f>SUM(Q531,Q534,Q537,Q540)</f>
        <v>4808</v>
      </c>
      <c r="R528" s="6">
        <v>216</v>
      </c>
      <c r="S528" s="16">
        <f t="shared" si="54"/>
        <v>4.4925124792013313E-2</v>
      </c>
      <c r="T528" s="16">
        <f t="shared" si="55"/>
        <v>2.9873157374108272E-3</v>
      </c>
    </row>
    <row r="529" spans="2:20" x14ac:dyDescent="0.6">
      <c r="B529" s="6"/>
      <c r="C529" s="6"/>
      <c r="D529" s="6" t="s">
        <v>13300</v>
      </c>
      <c r="E529" s="6" t="s">
        <v>13815</v>
      </c>
      <c r="F529" s="20" t="s">
        <v>13903</v>
      </c>
      <c r="G529" s="6" t="str">
        <f t="shared" si="53"/>
        <v>48-54</v>
      </c>
      <c r="H529" s="6" t="str" cm="1">
        <f t="array" ref="H529:I529">_xlfn.TEXTSPLIT(G529,"-")</f>
        <v>48</v>
      </c>
      <c r="I529" s="6" t="str">
        <v>54</v>
      </c>
      <c r="J529" s="6" t="s">
        <v>13873</v>
      </c>
      <c r="K529" s="6" t="s">
        <v>13465</v>
      </c>
      <c r="L529" s="6" t="s">
        <v>13517</v>
      </c>
      <c r="M529" s="6" t="s">
        <v>13335</v>
      </c>
      <c r="N529" s="6" t="s">
        <v>13494</v>
      </c>
      <c r="O529" s="6" t="str" cm="1">
        <f t="array" ref="O529:P529">_xlfn.TEXTSPLIT(N529,"-")</f>
        <v>1993</v>
      </c>
      <c r="P529" s="6" t="str">
        <v>1995</v>
      </c>
      <c r="Q529" s="6">
        <v>1874</v>
      </c>
      <c r="R529" s="6">
        <v>45</v>
      </c>
      <c r="S529" s="16">
        <f t="shared" si="54"/>
        <v>2.4012806830309499E-2</v>
      </c>
      <c r="T529" s="16">
        <f t="shared" si="55"/>
        <v>3.5363784043874612E-3</v>
      </c>
    </row>
    <row r="530" spans="2:20" x14ac:dyDescent="0.6">
      <c r="B530" s="6"/>
      <c r="C530" s="6"/>
      <c r="D530" s="6" t="s">
        <v>13300</v>
      </c>
      <c r="E530" s="6" t="s">
        <v>13814</v>
      </c>
      <c r="F530" s="20" t="s">
        <v>13903</v>
      </c>
      <c r="G530" s="6" t="str">
        <f t="shared" si="53"/>
        <v>48-54</v>
      </c>
      <c r="H530" s="6" t="str" cm="1">
        <f t="array" ref="H530:I530">_xlfn.TEXTSPLIT(G530,"-")</f>
        <v>48</v>
      </c>
      <c r="I530" s="6" t="str">
        <v>54</v>
      </c>
      <c r="J530" s="6" t="s">
        <v>13873</v>
      </c>
      <c r="K530" s="6" t="s">
        <v>13465</v>
      </c>
      <c r="L530" s="6" t="s">
        <v>13517</v>
      </c>
      <c r="M530" s="6" t="s">
        <v>13335</v>
      </c>
      <c r="N530" s="6" t="s">
        <v>13494</v>
      </c>
      <c r="O530" s="6" t="str" cm="1">
        <f t="array" ref="O530:P530">_xlfn.TEXTSPLIT(N530,"-")</f>
        <v>1993</v>
      </c>
      <c r="P530" s="6" t="str">
        <v>1995</v>
      </c>
      <c r="Q530" s="6">
        <v>776</v>
      </c>
      <c r="R530" s="6">
        <v>20</v>
      </c>
      <c r="S530" s="16">
        <f t="shared" si="54"/>
        <v>2.5773195876288658E-2</v>
      </c>
      <c r="T530" s="16">
        <f t="shared" si="55"/>
        <v>5.6883107500321963E-3</v>
      </c>
    </row>
    <row r="531" spans="2:20" x14ac:dyDescent="0.6">
      <c r="B531" s="6"/>
      <c r="C531" s="6"/>
      <c r="D531" s="6" t="s">
        <v>13300</v>
      </c>
      <c r="E531" s="6" t="s">
        <v>13816</v>
      </c>
      <c r="F531" s="20" t="s">
        <v>13903</v>
      </c>
      <c r="G531" s="6" t="str">
        <f t="shared" si="53"/>
        <v>48-54</v>
      </c>
      <c r="H531" s="6" t="str" cm="1">
        <f t="array" ref="H531:I531">_xlfn.TEXTSPLIT(G531,"-")</f>
        <v>48</v>
      </c>
      <c r="I531" s="6" t="str">
        <v>54</v>
      </c>
      <c r="J531" s="6" t="s">
        <v>13873</v>
      </c>
      <c r="K531" s="6" t="s">
        <v>13465</v>
      </c>
      <c r="L531" s="6" t="s">
        <v>13517</v>
      </c>
      <c r="M531" s="6" t="s">
        <v>13335</v>
      </c>
      <c r="N531" s="6" t="s">
        <v>13494</v>
      </c>
      <c r="O531" s="6" t="str" cm="1">
        <f t="array" ref="O531:P531">_xlfn.TEXTSPLIT(N531,"-")</f>
        <v>1993</v>
      </c>
      <c r="P531" s="6" t="str">
        <v>1995</v>
      </c>
      <c r="Q531" s="6">
        <v>1098</v>
      </c>
      <c r="R531" s="6">
        <v>24</v>
      </c>
      <c r="S531" s="16">
        <f t="shared" si="54"/>
        <v>2.185792349726776E-2</v>
      </c>
      <c r="T531" s="16">
        <f t="shared" si="55"/>
        <v>4.4126984625054077E-3</v>
      </c>
    </row>
    <row r="532" spans="2:20" x14ac:dyDescent="0.6">
      <c r="B532" s="6"/>
      <c r="C532" s="6"/>
      <c r="D532" s="6" t="s">
        <v>13300</v>
      </c>
      <c r="E532" s="6" t="s">
        <v>13815</v>
      </c>
      <c r="F532" s="20" t="s">
        <v>13843</v>
      </c>
      <c r="G532" s="6" t="str">
        <f t="shared" si="53"/>
        <v>55-59</v>
      </c>
      <c r="H532" s="6" t="str" cm="1">
        <f t="array" ref="H532:I532">_xlfn.TEXTSPLIT(G532,"-")</f>
        <v>55</v>
      </c>
      <c r="I532" s="6" t="str">
        <v>59</v>
      </c>
      <c r="J532" s="6" t="s">
        <v>13873</v>
      </c>
      <c r="K532" s="6" t="s">
        <v>13465</v>
      </c>
      <c r="L532" s="6" t="s">
        <v>13517</v>
      </c>
      <c r="M532" s="6" t="s">
        <v>13335</v>
      </c>
      <c r="N532" s="6" t="s">
        <v>13494</v>
      </c>
      <c r="O532" s="6" t="str" cm="1">
        <f t="array" ref="O532:P532">_xlfn.TEXTSPLIT(N532,"-")</f>
        <v>1993</v>
      </c>
      <c r="P532" s="6" t="str">
        <v>1995</v>
      </c>
      <c r="Q532" s="6">
        <v>2460</v>
      </c>
      <c r="R532" s="6">
        <v>87</v>
      </c>
      <c r="S532" s="16">
        <f t="shared" si="54"/>
        <v>3.5365853658536582E-2</v>
      </c>
      <c r="T532" s="16">
        <f t="shared" si="55"/>
        <v>3.7239670938493791E-3</v>
      </c>
    </row>
    <row r="533" spans="2:20" x14ac:dyDescent="0.6">
      <c r="B533" s="6"/>
      <c r="C533" s="6"/>
      <c r="D533" s="6" t="s">
        <v>13300</v>
      </c>
      <c r="E533" s="6" t="s">
        <v>13814</v>
      </c>
      <c r="F533" s="20" t="s">
        <v>13843</v>
      </c>
      <c r="G533" s="6" t="str">
        <f t="shared" si="53"/>
        <v>55-59</v>
      </c>
      <c r="H533" s="6" t="str" cm="1">
        <f t="array" ref="H533:I533">_xlfn.TEXTSPLIT(G533,"-")</f>
        <v>55</v>
      </c>
      <c r="I533" s="6" t="str">
        <v>59</v>
      </c>
      <c r="J533" s="6" t="s">
        <v>13873</v>
      </c>
      <c r="K533" s="6" t="s">
        <v>13465</v>
      </c>
      <c r="L533" s="6" t="s">
        <v>13517</v>
      </c>
      <c r="M533" s="6" t="s">
        <v>13335</v>
      </c>
      <c r="N533" s="6" t="s">
        <v>13494</v>
      </c>
      <c r="O533" s="6" t="str" cm="1">
        <f t="array" ref="O533:P533">_xlfn.TEXTSPLIT(N533,"-")</f>
        <v>1993</v>
      </c>
      <c r="P533" s="6" t="str">
        <v>1995</v>
      </c>
      <c r="Q533" s="6">
        <v>1106</v>
      </c>
      <c r="R533" s="6">
        <v>44</v>
      </c>
      <c r="S533" s="16">
        <f t="shared" si="54"/>
        <v>3.9783001808318265E-2</v>
      </c>
      <c r="T533" s="16">
        <f t="shared" si="55"/>
        <v>5.8770029155115217E-3</v>
      </c>
    </row>
    <row r="534" spans="2:20" x14ac:dyDescent="0.6">
      <c r="B534" s="6"/>
      <c r="C534" s="6"/>
      <c r="D534" s="6" t="s">
        <v>13300</v>
      </c>
      <c r="E534" s="6" t="s">
        <v>13816</v>
      </c>
      <c r="F534" s="20" t="s">
        <v>13843</v>
      </c>
      <c r="G534" s="6" t="str">
        <f t="shared" si="53"/>
        <v>55-59</v>
      </c>
      <c r="H534" s="6" t="str" cm="1">
        <f t="array" ref="H534:I534">_xlfn.TEXTSPLIT(G534,"-")</f>
        <v>55</v>
      </c>
      <c r="I534" s="6" t="str">
        <v>59</v>
      </c>
      <c r="J534" s="6" t="s">
        <v>13873</v>
      </c>
      <c r="K534" s="6" t="s">
        <v>13465</v>
      </c>
      <c r="L534" s="6" t="s">
        <v>13517</v>
      </c>
      <c r="M534" s="6" t="s">
        <v>13335</v>
      </c>
      <c r="N534" s="6" t="s">
        <v>13494</v>
      </c>
      <c r="O534" s="6" t="str" cm="1">
        <f t="array" ref="O534:P534">_xlfn.TEXTSPLIT(N534,"-")</f>
        <v>1993</v>
      </c>
      <c r="P534" s="6" t="str">
        <v>1995</v>
      </c>
      <c r="Q534" s="6">
        <v>1354</v>
      </c>
      <c r="R534" s="6">
        <v>43</v>
      </c>
      <c r="S534" s="16">
        <f t="shared" si="54"/>
        <v>3.1757754800590843E-2</v>
      </c>
      <c r="T534" s="16">
        <f t="shared" si="55"/>
        <v>4.7654901597620645E-3</v>
      </c>
    </row>
    <row r="535" spans="2:20" x14ac:dyDescent="0.6">
      <c r="B535" s="6"/>
      <c r="C535" s="6"/>
      <c r="D535" s="6" t="s">
        <v>13300</v>
      </c>
      <c r="E535" s="6" t="s">
        <v>13815</v>
      </c>
      <c r="F535" s="20" t="s">
        <v>13844</v>
      </c>
      <c r="G535" s="6" t="str">
        <f t="shared" si="53"/>
        <v>60-64</v>
      </c>
      <c r="H535" s="6" t="str" cm="1">
        <f t="array" ref="H535:I535">_xlfn.TEXTSPLIT(G535,"-")</f>
        <v>60</v>
      </c>
      <c r="I535" s="6" t="str">
        <v>64</v>
      </c>
      <c r="J535" s="6" t="s">
        <v>13873</v>
      </c>
      <c r="K535" s="6" t="s">
        <v>13465</v>
      </c>
      <c r="L535" s="6" t="s">
        <v>13517</v>
      </c>
      <c r="M535" s="6" t="s">
        <v>13335</v>
      </c>
      <c r="N535" s="6" t="s">
        <v>13494</v>
      </c>
      <c r="O535" s="6" t="str" cm="1">
        <f t="array" ref="O535:P535">_xlfn.TEXTSPLIT(N535,"-")</f>
        <v>1993</v>
      </c>
      <c r="P535" s="6" t="str">
        <v>1995</v>
      </c>
      <c r="Q535" s="6">
        <v>2307</v>
      </c>
      <c r="R535" s="6">
        <v>122</v>
      </c>
      <c r="S535" s="16">
        <f t="shared" si="54"/>
        <v>5.2882531426094496E-2</v>
      </c>
      <c r="T535" s="16">
        <f t="shared" si="55"/>
        <v>4.6594455848567732E-3</v>
      </c>
    </row>
    <row r="536" spans="2:20" x14ac:dyDescent="0.6">
      <c r="B536" s="6"/>
      <c r="C536" s="6"/>
      <c r="D536" s="6" t="s">
        <v>13300</v>
      </c>
      <c r="E536" s="6" t="s">
        <v>13814</v>
      </c>
      <c r="F536" s="20" t="s">
        <v>13844</v>
      </c>
      <c r="G536" s="6" t="str">
        <f t="shared" si="53"/>
        <v>60-64</v>
      </c>
      <c r="H536" s="6" t="str" cm="1">
        <f t="array" ref="H536:I536">_xlfn.TEXTSPLIT(G536,"-")</f>
        <v>60</v>
      </c>
      <c r="I536" s="6" t="str">
        <v>64</v>
      </c>
      <c r="J536" s="6" t="s">
        <v>13873</v>
      </c>
      <c r="K536" s="6" t="s">
        <v>13465</v>
      </c>
      <c r="L536" s="6" t="s">
        <v>13517</v>
      </c>
      <c r="M536" s="6" t="s">
        <v>13335</v>
      </c>
      <c r="N536" s="6" t="s">
        <v>13494</v>
      </c>
      <c r="O536" s="6" t="str" cm="1">
        <f t="array" ref="O536:P536">_xlfn.TEXTSPLIT(N536,"-")</f>
        <v>1993</v>
      </c>
      <c r="P536" s="6" t="str">
        <v>1995</v>
      </c>
      <c r="Q536" s="6">
        <v>1103</v>
      </c>
      <c r="R536" s="6">
        <v>68</v>
      </c>
      <c r="S536" s="16">
        <f t="shared" si="54"/>
        <v>6.1650045330915684E-2</v>
      </c>
      <c r="T536" s="16">
        <f t="shared" si="55"/>
        <v>7.2420473932241144E-3</v>
      </c>
    </row>
    <row r="537" spans="2:20" x14ac:dyDescent="0.6">
      <c r="B537" s="6"/>
      <c r="C537" s="6"/>
      <c r="D537" s="6" t="s">
        <v>13300</v>
      </c>
      <c r="E537" s="6" t="s">
        <v>13816</v>
      </c>
      <c r="F537" s="20" t="s">
        <v>13844</v>
      </c>
      <c r="G537" s="6" t="str">
        <f t="shared" si="53"/>
        <v>60-64</v>
      </c>
      <c r="H537" s="6" t="str" cm="1">
        <f t="array" ref="H537:I537">_xlfn.TEXTSPLIT(G537,"-")</f>
        <v>60</v>
      </c>
      <c r="I537" s="6" t="str">
        <v>64</v>
      </c>
      <c r="J537" s="6" t="s">
        <v>13873</v>
      </c>
      <c r="K537" s="6" t="s">
        <v>13465</v>
      </c>
      <c r="L537" s="6" t="s">
        <v>13517</v>
      </c>
      <c r="M537" s="6" t="s">
        <v>13335</v>
      </c>
      <c r="N537" s="6" t="s">
        <v>13494</v>
      </c>
      <c r="O537" s="6" t="str" cm="1">
        <f t="array" ref="O537:P537">_xlfn.TEXTSPLIT(N537,"-")</f>
        <v>1993</v>
      </c>
      <c r="P537" s="6" t="str">
        <v>1995</v>
      </c>
      <c r="Q537" s="6">
        <v>1204</v>
      </c>
      <c r="R537" s="6">
        <v>54</v>
      </c>
      <c r="S537" s="16">
        <f t="shared" si="54"/>
        <v>4.4850498338870434E-2</v>
      </c>
      <c r="T537" s="16">
        <f t="shared" si="55"/>
        <v>5.9649398646918379E-3</v>
      </c>
    </row>
    <row r="538" spans="2:20" x14ac:dyDescent="0.6">
      <c r="B538" s="6"/>
      <c r="C538" s="6"/>
      <c r="D538" s="6" t="s">
        <v>13300</v>
      </c>
      <c r="E538" s="6" t="s">
        <v>13815</v>
      </c>
      <c r="F538" s="20" t="s">
        <v>13904</v>
      </c>
      <c r="G538" s="6" t="str">
        <f t="shared" si="53"/>
        <v>65-72</v>
      </c>
      <c r="H538" s="6" t="str" cm="1">
        <f t="array" ref="H538:I538">_xlfn.TEXTSPLIT(G538,"-")</f>
        <v>65</v>
      </c>
      <c r="I538" s="6" t="str">
        <v>72</v>
      </c>
      <c r="J538" s="6" t="s">
        <v>13873</v>
      </c>
      <c r="K538" s="6" t="s">
        <v>13465</v>
      </c>
      <c r="L538" s="6" t="s">
        <v>13517</v>
      </c>
      <c r="M538" s="6" t="s">
        <v>13335</v>
      </c>
      <c r="N538" s="6" t="s">
        <v>13494</v>
      </c>
      <c r="O538" s="6" t="str" cm="1">
        <f t="array" ref="O538:P538">_xlfn.TEXTSPLIT(N538,"-")</f>
        <v>1993</v>
      </c>
      <c r="P538" s="6" t="str">
        <v>1995</v>
      </c>
      <c r="Q538" s="6">
        <v>2343</v>
      </c>
      <c r="R538" s="6">
        <v>171</v>
      </c>
      <c r="S538" s="16">
        <f t="shared" si="54"/>
        <v>7.2983354673495524E-2</v>
      </c>
      <c r="T538" s="16">
        <f t="shared" si="55"/>
        <v>5.3736519362463505E-3</v>
      </c>
    </row>
    <row r="539" spans="2:20" x14ac:dyDescent="0.6">
      <c r="B539" s="6"/>
      <c r="C539" s="6"/>
      <c r="D539" s="6" t="s">
        <v>13300</v>
      </c>
      <c r="E539" s="6" t="s">
        <v>13814</v>
      </c>
      <c r="F539" s="20" t="s">
        <v>13904</v>
      </c>
      <c r="G539" s="6" t="str">
        <f t="shared" si="53"/>
        <v>65-72</v>
      </c>
      <c r="H539" s="6" t="str" cm="1">
        <f t="array" ref="H539:I539">_xlfn.TEXTSPLIT(G539,"-")</f>
        <v>65</v>
      </c>
      <c r="I539" s="6" t="str">
        <v>72</v>
      </c>
      <c r="J539" s="6" t="s">
        <v>13873</v>
      </c>
      <c r="K539" s="6" t="s">
        <v>13465</v>
      </c>
      <c r="L539" s="6" t="s">
        <v>13517</v>
      </c>
      <c r="M539" s="6" t="s">
        <v>13335</v>
      </c>
      <c r="N539" s="6" t="s">
        <v>13494</v>
      </c>
      <c r="O539" s="6" t="str" cm="1">
        <f t="array" ref="O539:P539">_xlfn.TEXTSPLIT(N539,"-")</f>
        <v>1993</v>
      </c>
      <c r="P539" s="6" t="str">
        <v>1995</v>
      </c>
      <c r="Q539" s="6">
        <v>1191</v>
      </c>
      <c r="R539" s="6">
        <v>78</v>
      </c>
      <c r="S539" s="16">
        <f t="shared" si="54"/>
        <v>6.5491183879093195E-2</v>
      </c>
      <c r="T539" s="16">
        <f t="shared" si="55"/>
        <v>7.1684826968932153E-3</v>
      </c>
    </row>
    <row r="540" spans="2:20" x14ac:dyDescent="0.6">
      <c r="B540" s="6"/>
      <c r="C540" s="6"/>
      <c r="D540" s="6" t="s">
        <v>13300</v>
      </c>
      <c r="E540" s="6" t="s">
        <v>13816</v>
      </c>
      <c r="F540" s="20" t="s">
        <v>13904</v>
      </c>
      <c r="G540" s="6" t="str">
        <f t="shared" si="53"/>
        <v>65-72</v>
      </c>
      <c r="H540" s="6" t="str" cm="1">
        <f t="array" ref="H540:I540">_xlfn.TEXTSPLIT(G540,"-")</f>
        <v>65</v>
      </c>
      <c r="I540" s="6" t="str">
        <v>72</v>
      </c>
      <c r="J540" s="6" t="s">
        <v>13873</v>
      </c>
      <c r="K540" s="6" t="s">
        <v>13465</v>
      </c>
      <c r="L540" s="6" t="s">
        <v>13517</v>
      </c>
      <c r="M540" s="6" t="s">
        <v>13335</v>
      </c>
      <c r="N540" s="6" t="s">
        <v>13494</v>
      </c>
      <c r="O540" s="6" t="str" cm="1">
        <f t="array" ref="O540:P540">_xlfn.TEXTSPLIT(N540,"-")</f>
        <v>1993</v>
      </c>
      <c r="P540" s="6" t="str">
        <v>1995</v>
      </c>
      <c r="Q540" s="6">
        <v>1152</v>
      </c>
      <c r="R540" s="6">
        <v>94</v>
      </c>
      <c r="S540" s="16">
        <f t="shared" si="54"/>
        <v>8.1597222222222224E-2</v>
      </c>
      <c r="T540" s="16">
        <f t="shared" si="55"/>
        <v>8.065439577587933E-3</v>
      </c>
    </row>
    <row r="541" spans="2:20" x14ac:dyDescent="0.6">
      <c r="B541" s="6"/>
      <c r="C541" s="6"/>
      <c r="D541" s="6" t="s">
        <v>13300</v>
      </c>
      <c r="E541" s="6" t="s">
        <v>13815</v>
      </c>
      <c r="F541" s="20" t="s">
        <v>13495</v>
      </c>
      <c r="G541" s="6" t="str">
        <f t="shared" si="53"/>
        <v>48-72</v>
      </c>
      <c r="H541" s="6" t="str" cm="1">
        <f t="array" ref="H541:I541">_xlfn.TEXTSPLIT(G541,"-")</f>
        <v>48</v>
      </c>
      <c r="I541" s="6" t="str">
        <v>72</v>
      </c>
      <c r="J541" s="6" t="s">
        <v>13873</v>
      </c>
      <c r="K541" s="6" t="s">
        <v>13465</v>
      </c>
      <c r="L541" s="6" t="s">
        <v>13484</v>
      </c>
      <c r="M541" s="6" t="s">
        <v>13335</v>
      </c>
      <c r="N541" s="6" t="s">
        <v>13494</v>
      </c>
      <c r="O541" s="6" t="str" cm="1">
        <f t="array" ref="O541:P541">_xlfn.TEXTSPLIT(N541,"-")</f>
        <v>1993</v>
      </c>
      <c r="P541" s="6" t="str">
        <v>1995</v>
      </c>
      <c r="Q541" s="6">
        <f>SUM(Q544,Q547,Q550,Q553)</f>
        <v>2548</v>
      </c>
      <c r="R541" s="6">
        <v>88</v>
      </c>
      <c r="S541" s="16">
        <f t="shared" si="54"/>
        <v>3.453689167974882E-2</v>
      </c>
      <c r="T541" s="16">
        <f t="shared" si="55"/>
        <v>3.6175101149885937E-3</v>
      </c>
    </row>
    <row r="542" spans="2:20" x14ac:dyDescent="0.6">
      <c r="B542" s="6"/>
      <c r="C542" s="6"/>
      <c r="D542" s="6" t="s">
        <v>13300</v>
      </c>
      <c r="E542" s="6" t="s">
        <v>13814</v>
      </c>
      <c r="F542" s="20" t="s">
        <v>13495</v>
      </c>
      <c r="G542" s="6" t="str">
        <f t="shared" si="53"/>
        <v>48-72</v>
      </c>
      <c r="H542" s="6" t="str" cm="1">
        <f t="array" ref="H542:I542">_xlfn.TEXTSPLIT(G542,"-")</f>
        <v>48</v>
      </c>
      <c r="I542" s="6" t="str">
        <v>72</v>
      </c>
      <c r="J542" s="6" t="s">
        <v>13873</v>
      </c>
      <c r="K542" s="6" t="s">
        <v>13465</v>
      </c>
      <c r="L542" s="6" t="s">
        <v>13484</v>
      </c>
      <c r="M542" s="6" t="s">
        <v>13335</v>
      </c>
      <c r="N542" s="6" t="s">
        <v>13494</v>
      </c>
      <c r="O542" s="6" t="str" cm="1">
        <f t="array" ref="O542:P542">_xlfn.TEXTSPLIT(N542,"-")</f>
        <v>1993</v>
      </c>
      <c r="P542" s="6" t="str">
        <v>1995</v>
      </c>
      <c r="Q542" s="6">
        <f>SUM(Q545,Q548,Q551,Q554)</f>
        <v>935</v>
      </c>
      <c r="R542" s="6">
        <v>31</v>
      </c>
      <c r="S542" s="16">
        <f t="shared" si="54"/>
        <v>3.3155080213903745E-2</v>
      </c>
      <c r="T542" s="16">
        <f t="shared" si="55"/>
        <v>5.8552797025957053E-3</v>
      </c>
    </row>
    <row r="543" spans="2:20" x14ac:dyDescent="0.6">
      <c r="B543" s="6"/>
      <c r="C543" s="6"/>
      <c r="D543" s="6" t="s">
        <v>13300</v>
      </c>
      <c r="E543" s="6" t="s">
        <v>13816</v>
      </c>
      <c r="F543" s="20" t="s">
        <v>13495</v>
      </c>
      <c r="G543" s="6" t="str">
        <f t="shared" si="53"/>
        <v>48-72</v>
      </c>
      <c r="H543" s="6" t="str" cm="1">
        <f t="array" ref="H543:I543">_xlfn.TEXTSPLIT(G543,"-")</f>
        <v>48</v>
      </c>
      <c r="I543" s="6" t="str">
        <v>72</v>
      </c>
      <c r="J543" s="6" t="s">
        <v>13873</v>
      </c>
      <c r="K543" s="6" t="s">
        <v>13465</v>
      </c>
      <c r="L543" s="6" t="s">
        <v>13484</v>
      </c>
      <c r="M543" s="6" t="s">
        <v>13335</v>
      </c>
      <c r="N543" s="6" t="s">
        <v>13494</v>
      </c>
      <c r="O543" s="6" t="str" cm="1">
        <f t="array" ref="O543:P543">_xlfn.TEXTSPLIT(N543,"-")</f>
        <v>1993</v>
      </c>
      <c r="P543" s="6" t="str">
        <v>1995</v>
      </c>
      <c r="Q543" s="6">
        <f>SUM(Q546,Q549,Q552,Q555)</f>
        <v>1613</v>
      </c>
      <c r="R543" s="6">
        <v>57</v>
      </c>
      <c r="S543" s="16">
        <f t="shared" si="54"/>
        <v>3.5337879727216366E-2</v>
      </c>
      <c r="T543" s="16">
        <f t="shared" si="55"/>
        <v>4.597171155273084E-3</v>
      </c>
    </row>
    <row r="544" spans="2:20" x14ac:dyDescent="0.6">
      <c r="B544" s="6"/>
      <c r="C544" s="6"/>
      <c r="D544" s="6" t="s">
        <v>13300</v>
      </c>
      <c r="E544" s="6" t="s">
        <v>13815</v>
      </c>
      <c r="F544" s="20" t="s">
        <v>13903</v>
      </c>
      <c r="G544" s="6" t="str">
        <f t="shared" si="53"/>
        <v>48-54</v>
      </c>
      <c r="H544" s="6" t="str" cm="1">
        <f t="array" ref="H544:I544">_xlfn.TEXTSPLIT(G544,"-")</f>
        <v>48</v>
      </c>
      <c r="I544" s="6" t="str">
        <v>54</v>
      </c>
      <c r="J544" s="6" t="s">
        <v>13873</v>
      </c>
      <c r="K544" s="6" t="s">
        <v>13465</v>
      </c>
      <c r="L544" s="6" t="s">
        <v>13484</v>
      </c>
      <c r="M544" s="6" t="s">
        <v>13335</v>
      </c>
      <c r="N544" s="6" t="s">
        <v>13494</v>
      </c>
      <c r="O544" s="6" t="str" cm="1">
        <f t="array" ref="O544:P544">_xlfn.TEXTSPLIT(N544,"-")</f>
        <v>1993</v>
      </c>
      <c r="P544" s="6" t="str">
        <v>1995</v>
      </c>
      <c r="Q544" s="6">
        <v>763</v>
      </c>
      <c r="R544" s="6">
        <v>18</v>
      </c>
      <c r="S544" s="16">
        <f t="shared" si="54"/>
        <v>2.3591087811271297E-2</v>
      </c>
      <c r="T544" s="16">
        <f t="shared" si="55"/>
        <v>5.494492463136178E-3</v>
      </c>
    </row>
    <row r="545" spans="2:20" x14ac:dyDescent="0.6">
      <c r="B545" s="6"/>
      <c r="C545" s="6"/>
      <c r="D545" s="6" t="s">
        <v>13300</v>
      </c>
      <c r="E545" s="6" t="s">
        <v>13814</v>
      </c>
      <c r="F545" s="20" t="s">
        <v>13903</v>
      </c>
      <c r="G545" s="6" t="str">
        <f t="shared" si="53"/>
        <v>48-54</v>
      </c>
      <c r="H545" s="6" t="str" cm="1">
        <f t="array" ref="H545:I545">_xlfn.TEXTSPLIT(G545,"-")</f>
        <v>48</v>
      </c>
      <c r="I545" s="6" t="str">
        <v>54</v>
      </c>
      <c r="J545" s="6" t="s">
        <v>13873</v>
      </c>
      <c r="K545" s="6" t="s">
        <v>13465</v>
      </c>
      <c r="L545" s="6" t="s">
        <v>13484</v>
      </c>
      <c r="M545" s="6" t="s">
        <v>13335</v>
      </c>
      <c r="N545" s="6" t="s">
        <v>13494</v>
      </c>
      <c r="O545" s="6" t="str" cm="1">
        <f t="array" ref="O545:P545">_xlfn.TEXTSPLIT(N545,"-")</f>
        <v>1993</v>
      </c>
      <c r="P545" s="6" t="str">
        <v>1995</v>
      </c>
      <c r="Q545" s="6">
        <v>283</v>
      </c>
      <c r="R545" s="6">
        <v>4</v>
      </c>
      <c r="S545" s="16">
        <f t="shared" si="54"/>
        <v>1.4134275618374558E-2</v>
      </c>
      <c r="T545" s="16">
        <f t="shared" si="55"/>
        <v>7.0170156319129132E-3</v>
      </c>
    </row>
    <row r="546" spans="2:20" x14ac:dyDescent="0.6">
      <c r="B546" s="6"/>
      <c r="C546" s="6"/>
      <c r="D546" s="6" t="s">
        <v>13300</v>
      </c>
      <c r="E546" s="6" t="s">
        <v>13816</v>
      </c>
      <c r="F546" s="20" t="s">
        <v>13903</v>
      </c>
      <c r="G546" s="6" t="str">
        <f t="shared" si="53"/>
        <v>48-54</v>
      </c>
      <c r="H546" s="6" t="str" cm="1">
        <f t="array" ref="H546:I546">_xlfn.TEXTSPLIT(G546,"-")</f>
        <v>48</v>
      </c>
      <c r="I546" s="6" t="str">
        <v>54</v>
      </c>
      <c r="J546" s="6" t="s">
        <v>13873</v>
      </c>
      <c r="K546" s="6" t="s">
        <v>13465</v>
      </c>
      <c r="L546" s="6" t="s">
        <v>13484</v>
      </c>
      <c r="M546" s="6" t="s">
        <v>13335</v>
      </c>
      <c r="N546" s="6" t="s">
        <v>13494</v>
      </c>
      <c r="O546" s="6" t="str" cm="1">
        <f t="array" ref="O546:P546">_xlfn.TEXTSPLIT(N546,"-")</f>
        <v>1993</v>
      </c>
      <c r="P546" s="6" t="str">
        <v>1995</v>
      </c>
      <c r="Q546" s="6">
        <v>480</v>
      </c>
      <c r="R546" s="6">
        <v>14</v>
      </c>
      <c r="S546" s="16">
        <f t="shared" si="54"/>
        <v>2.9166666666666667E-2</v>
      </c>
      <c r="T546" s="16">
        <f t="shared" si="55"/>
        <v>7.6805995076098255E-3</v>
      </c>
    </row>
    <row r="547" spans="2:20" x14ac:dyDescent="0.6">
      <c r="B547" s="6"/>
      <c r="C547" s="6"/>
      <c r="D547" s="6" t="s">
        <v>13300</v>
      </c>
      <c r="E547" s="6" t="s">
        <v>13815</v>
      </c>
      <c r="F547" s="20" t="s">
        <v>13843</v>
      </c>
      <c r="G547" s="6" t="str">
        <f t="shared" si="53"/>
        <v>55-59</v>
      </c>
      <c r="H547" s="6" t="str" cm="1">
        <f t="array" ref="H547:I547">_xlfn.TEXTSPLIT(G547,"-")</f>
        <v>55</v>
      </c>
      <c r="I547" s="6" t="str">
        <v>59</v>
      </c>
      <c r="J547" s="6" t="s">
        <v>13873</v>
      </c>
      <c r="K547" s="6" t="s">
        <v>13465</v>
      </c>
      <c r="L547" s="6" t="s">
        <v>13484</v>
      </c>
      <c r="M547" s="6" t="s">
        <v>13335</v>
      </c>
      <c r="N547" s="6" t="s">
        <v>13494</v>
      </c>
      <c r="O547" s="6" t="str" cm="1">
        <f t="array" ref="O547:P547">_xlfn.TEXTSPLIT(N547,"-")</f>
        <v>1993</v>
      </c>
      <c r="P547" s="6" t="str">
        <v>1995</v>
      </c>
      <c r="Q547" s="6">
        <v>761</v>
      </c>
      <c r="R547" s="6">
        <v>24</v>
      </c>
      <c r="S547" s="16">
        <f t="shared" si="54"/>
        <v>3.1537450722733243E-2</v>
      </c>
      <c r="T547" s="16">
        <f t="shared" si="55"/>
        <v>6.3352298993268677E-3</v>
      </c>
    </row>
    <row r="548" spans="2:20" x14ac:dyDescent="0.6">
      <c r="B548" s="6"/>
      <c r="C548" s="6"/>
      <c r="D548" s="6" t="s">
        <v>13300</v>
      </c>
      <c r="E548" s="6" t="s">
        <v>13814</v>
      </c>
      <c r="F548" s="20" t="s">
        <v>13843</v>
      </c>
      <c r="G548" s="6" t="str">
        <f t="shared" si="53"/>
        <v>55-59</v>
      </c>
      <c r="H548" s="6" t="str" cm="1">
        <f t="array" ref="H548:I548">_xlfn.TEXTSPLIT(G548,"-")</f>
        <v>55</v>
      </c>
      <c r="I548" s="6" t="str">
        <v>59</v>
      </c>
      <c r="J548" s="6" t="s">
        <v>13873</v>
      </c>
      <c r="K548" s="6" t="s">
        <v>13465</v>
      </c>
      <c r="L548" s="6" t="s">
        <v>13484</v>
      </c>
      <c r="M548" s="6" t="s">
        <v>13335</v>
      </c>
      <c r="N548" s="6" t="s">
        <v>13494</v>
      </c>
      <c r="O548" s="6" t="str" cm="1">
        <f t="array" ref="O548:P548">_xlfn.TEXTSPLIT(N548,"-")</f>
        <v>1993</v>
      </c>
      <c r="P548" s="6" t="str">
        <v>1995</v>
      </c>
      <c r="Q548" s="6">
        <v>266</v>
      </c>
      <c r="R548" s="6">
        <v>5</v>
      </c>
      <c r="S548" s="16">
        <f t="shared" si="54"/>
        <v>1.8796992481203006E-2</v>
      </c>
      <c r="T548" s="16">
        <f t="shared" si="55"/>
        <v>8.3268894884057747E-3</v>
      </c>
    </row>
    <row r="549" spans="2:20" x14ac:dyDescent="0.6">
      <c r="B549" s="6"/>
      <c r="C549" s="6"/>
      <c r="D549" s="6" t="s">
        <v>13300</v>
      </c>
      <c r="E549" s="6" t="s">
        <v>13816</v>
      </c>
      <c r="F549" s="20" t="s">
        <v>13843</v>
      </c>
      <c r="G549" s="6" t="str">
        <f t="shared" si="53"/>
        <v>55-59</v>
      </c>
      <c r="H549" s="6" t="str" cm="1">
        <f t="array" ref="H549:I549">_xlfn.TEXTSPLIT(G549,"-")</f>
        <v>55</v>
      </c>
      <c r="I549" s="6" t="str">
        <v>59</v>
      </c>
      <c r="J549" s="6" t="s">
        <v>13873</v>
      </c>
      <c r="K549" s="6" t="s">
        <v>13465</v>
      </c>
      <c r="L549" s="6" t="s">
        <v>13484</v>
      </c>
      <c r="M549" s="6" t="s">
        <v>13335</v>
      </c>
      <c r="N549" s="6" t="s">
        <v>13494</v>
      </c>
      <c r="O549" s="6" t="str" cm="1">
        <f t="array" ref="O549:P549">_xlfn.TEXTSPLIT(N549,"-")</f>
        <v>1993</v>
      </c>
      <c r="P549" s="6" t="str">
        <v>1995</v>
      </c>
      <c r="Q549" s="6">
        <v>495</v>
      </c>
      <c r="R549" s="6">
        <v>19</v>
      </c>
      <c r="S549" s="16">
        <f t="shared" si="54"/>
        <v>3.8383838383838381E-2</v>
      </c>
      <c r="T549" s="16">
        <f t="shared" si="55"/>
        <v>8.635201545232828E-3</v>
      </c>
    </row>
    <row r="550" spans="2:20" x14ac:dyDescent="0.6">
      <c r="B550" s="6"/>
      <c r="C550" s="6"/>
      <c r="D550" s="6" t="s">
        <v>13300</v>
      </c>
      <c r="E550" s="6" t="s">
        <v>13815</v>
      </c>
      <c r="F550" s="20" t="s">
        <v>13844</v>
      </c>
      <c r="G550" s="6" t="str">
        <f t="shared" si="53"/>
        <v>60-64</v>
      </c>
      <c r="H550" s="6" t="str" cm="1">
        <f t="array" ref="H550:I550">_xlfn.TEXTSPLIT(G550,"-")</f>
        <v>60</v>
      </c>
      <c r="I550" s="6" t="str">
        <v>64</v>
      </c>
      <c r="J550" s="6" t="s">
        <v>13873</v>
      </c>
      <c r="K550" s="6" t="s">
        <v>13465</v>
      </c>
      <c r="L550" s="6" t="s">
        <v>13484</v>
      </c>
      <c r="M550" s="6" t="s">
        <v>13335</v>
      </c>
      <c r="N550" s="6" t="s">
        <v>13494</v>
      </c>
      <c r="O550" s="6" t="str" cm="1">
        <f t="array" ref="O550:P550">_xlfn.TEXTSPLIT(N550,"-")</f>
        <v>1993</v>
      </c>
      <c r="P550" s="6" t="str">
        <v>1995</v>
      </c>
      <c r="Q550" s="6">
        <v>552</v>
      </c>
      <c r="R550" s="6">
        <v>24</v>
      </c>
      <c r="S550" s="16">
        <f t="shared" si="54"/>
        <v>4.3478260869565216E-2</v>
      </c>
      <c r="T550" s="16">
        <f t="shared" si="55"/>
        <v>8.6798848859205493E-3</v>
      </c>
    </row>
    <row r="551" spans="2:20" x14ac:dyDescent="0.6">
      <c r="B551" s="6"/>
      <c r="C551" s="6"/>
      <c r="D551" s="6" t="s">
        <v>13300</v>
      </c>
      <c r="E551" s="6" t="s">
        <v>13814</v>
      </c>
      <c r="F551" s="20" t="s">
        <v>13844</v>
      </c>
      <c r="G551" s="6" t="str">
        <f t="shared" si="53"/>
        <v>60-64</v>
      </c>
      <c r="H551" s="6" t="str" cm="1">
        <f t="array" ref="H551:I551">_xlfn.TEXTSPLIT(G551,"-")</f>
        <v>60</v>
      </c>
      <c r="I551" s="6" t="str">
        <v>64</v>
      </c>
      <c r="J551" s="6" t="s">
        <v>13873</v>
      </c>
      <c r="K551" s="6" t="s">
        <v>13465</v>
      </c>
      <c r="L551" s="6" t="s">
        <v>13484</v>
      </c>
      <c r="M551" s="6" t="s">
        <v>13335</v>
      </c>
      <c r="N551" s="6" t="s">
        <v>13494</v>
      </c>
      <c r="O551" s="6" t="str" cm="1">
        <f t="array" ref="O551:P551">_xlfn.TEXTSPLIT(N551,"-")</f>
        <v>1993</v>
      </c>
      <c r="P551" s="6" t="str">
        <v>1995</v>
      </c>
      <c r="Q551" s="6">
        <v>191</v>
      </c>
      <c r="R551" s="6">
        <v>9</v>
      </c>
      <c r="S551" s="16">
        <f t="shared" si="54"/>
        <v>4.712041884816754E-2</v>
      </c>
      <c r="T551" s="16">
        <f t="shared" si="55"/>
        <v>1.5332285509035504E-2</v>
      </c>
    </row>
    <row r="552" spans="2:20" x14ac:dyDescent="0.6">
      <c r="B552" s="6"/>
      <c r="C552" s="6"/>
      <c r="D552" s="6" t="s">
        <v>13300</v>
      </c>
      <c r="E552" s="6" t="s">
        <v>13816</v>
      </c>
      <c r="F552" s="20" t="s">
        <v>13844</v>
      </c>
      <c r="G552" s="6" t="str">
        <f t="shared" si="53"/>
        <v>60-64</v>
      </c>
      <c r="H552" s="6" t="str" cm="1">
        <f t="array" ref="H552:I552">_xlfn.TEXTSPLIT(G552,"-")</f>
        <v>60</v>
      </c>
      <c r="I552" s="6" t="str">
        <v>64</v>
      </c>
      <c r="J552" s="6" t="s">
        <v>13873</v>
      </c>
      <c r="K552" s="6" t="s">
        <v>13465</v>
      </c>
      <c r="L552" s="6" t="s">
        <v>13484</v>
      </c>
      <c r="M552" s="6" t="s">
        <v>13335</v>
      </c>
      <c r="N552" s="6" t="s">
        <v>13494</v>
      </c>
      <c r="O552" s="6" t="str" cm="1">
        <f t="array" ref="O552:P552">_xlfn.TEXTSPLIT(N552,"-")</f>
        <v>1993</v>
      </c>
      <c r="P552" s="6" t="str">
        <v>1995</v>
      </c>
      <c r="Q552" s="6">
        <v>361</v>
      </c>
      <c r="R552" s="6">
        <v>15</v>
      </c>
      <c r="S552" s="16">
        <f t="shared" si="54"/>
        <v>4.1551246537396121E-2</v>
      </c>
      <c r="T552" s="16">
        <f t="shared" si="55"/>
        <v>1.0503230006897726E-2</v>
      </c>
    </row>
    <row r="553" spans="2:20" x14ac:dyDescent="0.6">
      <c r="B553" s="6"/>
      <c r="C553" s="6"/>
      <c r="D553" s="6" t="s">
        <v>13300</v>
      </c>
      <c r="E553" s="6" t="s">
        <v>13815</v>
      </c>
      <c r="F553" s="20" t="s">
        <v>13904</v>
      </c>
      <c r="G553" s="6" t="str">
        <f t="shared" si="53"/>
        <v>65-72</v>
      </c>
      <c r="H553" s="6" t="str" cm="1">
        <f t="array" ref="H553:I553">_xlfn.TEXTSPLIT(G553,"-")</f>
        <v>65</v>
      </c>
      <c r="I553" s="6" t="str">
        <v>72</v>
      </c>
      <c r="J553" s="6" t="s">
        <v>13873</v>
      </c>
      <c r="K553" s="6" t="s">
        <v>13465</v>
      </c>
      <c r="L553" s="6" t="s">
        <v>13484</v>
      </c>
      <c r="M553" s="6" t="s">
        <v>13335</v>
      </c>
      <c r="N553" s="6" t="s">
        <v>13494</v>
      </c>
      <c r="O553" s="6" t="str" cm="1">
        <f t="array" ref="O553:P553">_xlfn.TEXTSPLIT(N553,"-")</f>
        <v>1993</v>
      </c>
      <c r="P553" s="6" t="str">
        <v>1995</v>
      </c>
      <c r="Q553" s="6">
        <v>472</v>
      </c>
      <c r="R553" s="6">
        <v>22</v>
      </c>
      <c r="S553" s="16">
        <f t="shared" si="54"/>
        <v>4.6610169491525424E-2</v>
      </c>
      <c r="T553" s="16">
        <f t="shared" si="55"/>
        <v>9.7029680055938424E-3</v>
      </c>
    </row>
    <row r="554" spans="2:20" x14ac:dyDescent="0.6">
      <c r="B554" s="6"/>
      <c r="C554" s="6"/>
      <c r="D554" s="6" t="s">
        <v>13300</v>
      </c>
      <c r="E554" s="6" t="s">
        <v>13814</v>
      </c>
      <c r="F554" s="20" t="s">
        <v>13904</v>
      </c>
      <c r="G554" s="6" t="str">
        <f t="shared" si="53"/>
        <v>65-72</v>
      </c>
      <c r="H554" s="6" t="str" cm="1">
        <f t="array" ref="H554:I554">_xlfn.TEXTSPLIT(G554,"-")</f>
        <v>65</v>
      </c>
      <c r="I554" s="6" t="str">
        <v>72</v>
      </c>
      <c r="J554" s="6" t="s">
        <v>13873</v>
      </c>
      <c r="K554" s="6" t="s">
        <v>13465</v>
      </c>
      <c r="L554" s="6" t="s">
        <v>13484</v>
      </c>
      <c r="M554" s="6" t="s">
        <v>13335</v>
      </c>
      <c r="N554" s="6" t="s">
        <v>13494</v>
      </c>
      <c r="O554" s="6" t="str" cm="1">
        <f t="array" ref="O554:P554">_xlfn.TEXTSPLIT(N554,"-")</f>
        <v>1993</v>
      </c>
      <c r="P554" s="6" t="str">
        <v>1995</v>
      </c>
      <c r="Q554" s="6">
        <v>195</v>
      </c>
      <c r="R554" s="6">
        <v>13</v>
      </c>
      <c r="S554" s="16">
        <f t="shared" si="54"/>
        <v>6.6666666666666666E-2</v>
      </c>
      <c r="T554" s="16">
        <f t="shared" si="55"/>
        <v>1.7863043388188896E-2</v>
      </c>
    </row>
    <row r="555" spans="2:20" x14ac:dyDescent="0.6">
      <c r="B555" s="6"/>
      <c r="C555" s="6"/>
      <c r="D555" s="6" t="s">
        <v>13300</v>
      </c>
      <c r="E555" s="6" t="s">
        <v>13816</v>
      </c>
      <c r="F555" s="20" t="s">
        <v>13904</v>
      </c>
      <c r="G555" s="6" t="str">
        <f t="shared" si="53"/>
        <v>65-72</v>
      </c>
      <c r="H555" s="6" t="str" cm="1">
        <f t="array" ref="H555:I555">_xlfn.TEXTSPLIT(G555,"-")</f>
        <v>65</v>
      </c>
      <c r="I555" s="6" t="str">
        <v>72</v>
      </c>
      <c r="J555" s="6" t="s">
        <v>13873</v>
      </c>
      <c r="K555" s="6" t="s">
        <v>13465</v>
      </c>
      <c r="L555" s="6" t="s">
        <v>13484</v>
      </c>
      <c r="M555" s="6" t="s">
        <v>13335</v>
      </c>
      <c r="N555" s="6" t="s">
        <v>13494</v>
      </c>
      <c r="O555" s="6" t="str" cm="1">
        <f t="array" ref="O555:P555">_xlfn.TEXTSPLIT(N555,"-")</f>
        <v>1993</v>
      </c>
      <c r="P555" s="6" t="str">
        <v>1995</v>
      </c>
      <c r="Q555" s="6">
        <v>277</v>
      </c>
      <c r="R555" s="6">
        <v>9</v>
      </c>
      <c r="S555" s="16">
        <f t="shared" si="54"/>
        <v>3.2490974729241874E-2</v>
      </c>
      <c r="T555" s="16">
        <f t="shared" si="55"/>
        <v>1.0652928156363456E-2</v>
      </c>
    </row>
    <row r="556" spans="2:20" x14ac:dyDescent="0.6">
      <c r="D556" s="6" t="s">
        <v>13822</v>
      </c>
      <c r="E556" s="6" t="s">
        <v>13815</v>
      </c>
      <c r="F556" s="20" t="s">
        <v>13495</v>
      </c>
      <c r="G556" s="6" t="str">
        <f t="shared" si="53"/>
        <v>48-72</v>
      </c>
      <c r="H556" s="6" t="str" cm="1">
        <f t="array" ref="H556:I556">_xlfn.TEXTSPLIT(G556,"-")</f>
        <v>48</v>
      </c>
      <c r="I556" s="6" t="str">
        <v>72</v>
      </c>
      <c r="J556" s="6" t="s">
        <v>13873</v>
      </c>
      <c r="K556" s="6" t="s">
        <v>13465</v>
      </c>
      <c r="L556" s="6" t="s">
        <v>13973</v>
      </c>
      <c r="M556" s="6" t="s">
        <v>13335</v>
      </c>
      <c r="N556" s="6" t="s">
        <v>13494</v>
      </c>
      <c r="O556" s="6" t="str" cm="1">
        <f t="array" ref="O556:P556">_xlfn.TEXTSPLIT(N556,"-")</f>
        <v>1993</v>
      </c>
      <c r="P556" s="6" t="str">
        <v>1995</v>
      </c>
      <c r="Q556" s="6">
        <v>11532</v>
      </c>
      <c r="R556" s="6">
        <v>499</v>
      </c>
      <c r="S556" s="16">
        <f t="shared" si="54"/>
        <v>4.327089836975373E-2</v>
      </c>
      <c r="T556" s="16">
        <f t="shared" si="55"/>
        <v>1.8946985873963896E-3</v>
      </c>
    </row>
    <row r="557" spans="2:20" x14ac:dyDescent="0.6">
      <c r="B557" s="6"/>
      <c r="C557" s="6"/>
      <c r="D557" s="6" t="s">
        <v>13822</v>
      </c>
      <c r="E557" s="6" t="s">
        <v>13814</v>
      </c>
      <c r="F557" s="20" t="s">
        <v>13495</v>
      </c>
      <c r="G557" s="6" t="str">
        <f t="shared" si="53"/>
        <v>48-72</v>
      </c>
      <c r="H557" s="6" t="str" cm="1">
        <f t="array" ref="H557:I557">_xlfn.TEXTSPLIT(G557,"-")</f>
        <v>48</v>
      </c>
      <c r="I557" s="6" t="str">
        <v>72</v>
      </c>
      <c r="J557" s="6" t="s">
        <v>13873</v>
      </c>
      <c r="K557" s="6" t="s">
        <v>13465</v>
      </c>
      <c r="L557" s="6" t="s">
        <v>13973</v>
      </c>
      <c r="M557" s="6" t="s">
        <v>13335</v>
      </c>
      <c r="N557" s="6" t="s">
        <v>13494</v>
      </c>
      <c r="O557" s="6" t="str" cm="1">
        <f t="array" ref="O557:P557">_xlfn.TEXTSPLIT(N557,"-")</f>
        <v>1993</v>
      </c>
      <c r="P557" s="6" t="str">
        <v>1995</v>
      </c>
      <c r="Q557" s="6">
        <v>5111</v>
      </c>
      <c r="R557" s="6">
        <v>236</v>
      </c>
      <c r="S557" s="16">
        <f t="shared" si="54"/>
        <v>4.6174916846018391E-2</v>
      </c>
      <c r="T557" s="16">
        <f t="shared" si="55"/>
        <v>2.9355162584186055E-3</v>
      </c>
    </row>
    <row r="558" spans="2:20" x14ac:dyDescent="0.6">
      <c r="B558" s="6"/>
      <c r="C558" s="6"/>
      <c r="D558" s="6" t="s">
        <v>13822</v>
      </c>
      <c r="E558" s="6" t="s">
        <v>13816</v>
      </c>
      <c r="F558" s="20" t="s">
        <v>13495</v>
      </c>
      <c r="G558" s="6" t="str">
        <f t="shared" si="53"/>
        <v>48-72</v>
      </c>
      <c r="H558" s="6" t="str" cm="1">
        <f t="array" ref="H558:I558">_xlfn.TEXTSPLIT(G558,"-")</f>
        <v>48</v>
      </c>
      <c r="I558" s="6" t="str">
        <v>72</v>
      </c>
      <c r="J558" s="6" t="s">
        <v>13873</v>
      </c>
      <c r="K558" s="6" t="s">
        <v>13465</v>
      </c>
      <c r="L558" s="6" t="s">
        <v>13973</v>
      </c>
      <c r="M558" s="6" t="s">
        <v>13335</v>
      </c>
      <c r="N558" s="6" t="s">
        <v>13494</v>
      </c>
      <c r="O558" s="6" t="str" cm="1">
        <f t="array" ref="O558:P558">_xlfn.TEXTSPLIT(N558,"-")</f>
        <v>1993</v>
      </c>
      <c r="P558" s="6" t="str">
        <v>1995</v>
      </c>
      <c r="Q558" s="6">
        <v>6421</v>
      </c>
      <c r="R558" s="6">
        <v>263</v>
      </c>
      <c r="S558" s="16">
        <f t="shared" si="54"/>
        <v>4.0959352125837095E-2</v>
      </c>
      <c r="T558" s="16">
        <f t="shared" si="55"/>
        <v>2.4733963277367181E-3</v>
      </c>
    </row>
    <row r="559" spans="2:20" x14ac:dyDescent="0.6">
      <c r="D559" s="6" t="s">
        <v>13822</v>
      </c>
      <c r="E559" s="6" t="s">
        <v>13815</v>
      </c>
      <c r="F559" s="20" t="s">
        <v>13903</v>
      </c>
      <c r="G559" s="6" t="str">
        <f t="shared" si="53"/>
        <v>48-54</v>
      </c>
      <c r="H559" s="6" t="str" cm="1">
        <f t="array" ref="H559:I559">_xlfn.TEXTSPLIT(G559,"-")</f>
        <v>48</v>
      </c>
      <c r="I559" s="6" t="str">
        <v>54</v>
      </c>
      <c r="J559" s="6" t="s">
        <v>13873</v>
      </c>
      <c r="K559" s="6" t="s">
        <v>13465</v>
      </c>
      <c r="L559" s="6" t="s">
        <v>13973</v>
      </c>
      <c r="M559" s="6" t="s">
        <v>13335</v>
      </c>
      <c r="N559" s="6" t="s">
        <v>13494</v>
      </c>
      <c r="O559" s="6" t="str" cm="1">
        <f t="array" ref="O559:P559">_xlfn.TEXTSPLIT(N559,"-")</f>
        <v>1993</v>
      </c>
      <c r="P559" s="6" t="str">
        <v>1995</v>
      </c>
      <c r="Q559" s="6">
        <v>2637</v>
      </c>
      <c r="R559" s="6">
        <v>61</v>
      </c>
      <c r="S559" s="16">
        <f t="shared" si="54"/>
        <v>2.3132347364429276E-2</v>
      </c>
      <c r="T559" s="16">
        <f t="shared" si="55"/>
        <v>2.9273365290450686E-3</v>
      </c>
    </row>
    <row r="560" spans="2:20" x14ac:dyDescent="0.6">
      <c r="B560" s="6"/>
      <c r="C560" s="6"/>
      <c r="D560" s="6" t="s">
        <v>13822</v>
      </c>
      <c r="E560" s="6" t="s">
        <v>13814</v>
      </c>
      <c r="F560" s="20" t="s">
        <v>13903</v>
      </c>
      <c r="G560" s="6" t="str">
        <f t="shared" si="53"/>
        <v>48-54</v>
      </c>
      <c r="H560" s="6" t="str" cm="1">
        <f t="array" ref="H560:I560">_xlfn.TEXTSPLIT(G560,"-")</f>
        <v>48</v>
      </c>
      <c r="I560" s="6" t="str">
        <v>54</v>
      </c>
      <c r="J560" s="6" t="s">
        <v>13873</v>
      </c>
      <c r="K560" s="6" t="s">
        <v>13465</v>
      </c>
      <c r="L560" s="6" t="s">
        <v>13973</v>
      </c>
      <c r="M560" s="6" t="s">
        <v>13335</v>
      </c>
      <c r="N560" s="6" t="s">
        <v>13494</v>
      </c>
      <c r="O560" s="6" t="str" cm="1">
        <f t="array" ref="O560:P560">_xlfn.TEXTSPLIT(N560,"-")</f>
        <v>1993</v>
      </c>
      <c r="P560" s="6" t="str">
        <v>1995</v>
      </c>
      <c r="Q560" s="6">
        <v>1059</v>
      </c>
      <c r="R560" s="6">
        <v>24</v>
      </c>
      <c r="S560" s="16">
        <f t="shared" si="54"/>
        <v>2.2662889518413599E-2</v>
      </c>
      <c r="T560" s="16">
        <f t="shared" si="55"/>
        <v>4.5733227916937248E-3</v>
      </c>
    </row>
    <row r="561" spans="2:20" x14ac:dyDescent="0.6">
      <c r="B561" s="6"/>
      <c r="C561" s="6"/>
      <c r="D561" s="6" t="s">
        <v>13822</v>
      </c>
      <c r="E561" s="6" t="s">
        <v>13816</v>
      </c>
      <c r="F561" s="20" t="s">
        <v>13903</v>
      </c>
      <c r="G561" s="6" t="str">
        <f t="shared" si="53"/>
        <v>48-54</v>
      </c>
      <c r="H561" s="6" t="str" cm="1">
        <f t="array" ref="H561:I561">_xlfn.TEXTSPLIT(G561,"-")</f>
        <v>48</v>
      </c>
      <c r="I561" s="6" t="str">
        <v>54</v>
      </c>
      <c r="J561" s="6" t="s">
        <v>13873</v>
      </c>
      <c r="K561" s="6" t="s">
        <v>13465</v>
      </c>
      <c r="L561" s="6" t="s">
        <v>13973</v>
      </c>
      <c r="M561" s="6" t="s">
        <v>13335</v>
      </c>
      <c r="N561" s="6" t="s">
        <v>13494</v>
      </c>
      <c r="O561" s="6" t="str" cm="1">
        <f t="array" ref="O561:P561">_xlfn.TEXTSPLIT(N561,"-")</f>
        <v>1993</v>
      </c>
      <c r="P561" s="6" t="str">
        <v>1995</v>
      </c>
      <c r="Q561" s="6">
        <v>1578</v>
      </c>
      <c r="R561" s="6">
        <v>36</v>
      </c>
      <c r="S561" s="16">
        <f t="shared" si="54"/>
        <v>2.2813688212927757E-2</v>
      </c>
      <c r="T561" s="16">
        <f t="shared" si="55"/>
        <v>3.7586591064144967E-3</v>
      </c>
    </row>
    <row r="562" spans="2:20" x14ac:dyDescent="0.6">
      <c r="B562" s="6"/>
      <c r="C562" s="6"/>
      <c r="D562" s="6" t="s">
        <v>13822</v>
      </c>
      <c r="E562" s="6" t="s">
        <v>13815</v>
      </c>
      <c r="F562" s="20" t="s">
        <v>13843</v>
      </c>
      <c r="G562" s="6" t="str">
        <f t="shared" si="53"/>
        <v>55-59</v>
      </c>
      <c r="H562" s="6" t="str" cm="1">
        <f t="array" ref="H562:I562">_xlfn.TEXTSPLIT(G562,"-")</f>
        <v>55</v>
      </c>
      <c r="I562" s="6" t="str">
        <v>59</v>
      </c>
      <c r="J562" s="6" t="s">
        <v>13873</v>
      </c>
      <c r="K562" s="6" t="s">
        <v>13465</v>
      </c>
      <c r="L562" s="6" t="s">
        <v>13973</v>
      </c>
      <c r="M562" s="6" t="s">
        <v>13335</v>
      </c>
      <c r="N562" s="6" t="s">
        <v>13494</v>
      </c>
      <c r="O562" s="6" t="str" cm="1">
        <f t="array" ref="O562:P562">_xlfn.TEXTSPLIT(N562,"-")</f>
        <v>1993</v>
      </c>
      <c r="P562" s="6" t="str">
        <v>1995</v>
      </c>
      <c r="Q562" s="6">
        <v>3221</v>
      </c>
      <c r="R562" s="6">
        <v>110</v>
      </c>
      <c r="S562" s="16">
        <f t="shared" si="54"/>
        <v>3.4150884818379384E-2</v>
      </c>
      <c r="T562" s="16">
        <f t="shared" si="55"/>
        <v>3.2000757657759224E-3</v>
      </c>
    </row>
    <row r="563" spans="2:20" x14ac:dyDescent="0.6">
      <c r="B563" s="6"/>
      <c r="C563" s="6"/>
      <c r="D563" s="6" t="s">
        <v>13822</v>
      </c>
      <c r="E563" s="6" t="s">
        <v>13814</v>
      </c>
      <c r="F563" s="20" t="s">
        <v>13843</v>
      </c>
      <c r="G563" s="6" t="str">
        <f t="shared" si="53"/>
        <v>55-59</v>
      </c>
      <c r="H563" s="6" t="str" cm="1">
        <f t="array" ref="H563:I563">_xlfn.TEXTSPLIT(G563,"-")</f>
        <v>55</v>
      </c>
      <c r="I563" s="6" t="str">
        <v>59</v>
      </c>
      <c r="J563" s="6" t="s">
        <v>13873</v>
      </c>
      <c r="K563" s="6" t="s">
        <v>13465</v>
      </c>
      <c r="L563" s="6" t="s">
        <v>13973</v>
      </c>
      <c r="M563" s="6" t="s">
        <v>13335</v>
      </c>
      <c r="N563" s="6" t="s">
        <v>13494</v>
      </c>
      <c r="O563" s="6" t="str" cm="1">
        <f t="array" ref="O563:P563">_xlfn.TEXTSPLIT(N563,"-")</f>
        <v>1993</v>
      </c>
      <c r="P563" s="6" t="str">
        <v>1995</v>
      </c>
      <c r="Q563" s="6">
        <v>1372</v>
      </c>
      <c r="R563" s="6">
        <v>49</v>
      </c>
      <c r="S563" s="16">
        <f t="shared" si="54"/>
        <v>3.5714285714285712E-2</v>
      </c>
      <c r="T563" s="16">
        <f t="shared" si="55"/>
        <v>5.0101046227651307E-3</v>
      </c>
    </row>
    <row r="564" spans="2:20" x14ac:dyDescent="0.6">
      <c r="B564" s="6"/>
      <c r="C564" s="6"/>
      <c r="D564" s="6" t="s">
        <v>13822</v>
      </c>
      <c r="E564" s="6" t="s">
        <v>13816</v>
      </c>
      <c r="F564" s="20" t="s">
        <v>13843</v>
      </c>
      <c r="G564" s="6" t="str">
        <f t="shared" si="53"/>
        <v>55-59</v>
      </c>
      <c r="H564" s="6" t="str" cm="1">
        <f t="array" ref="H564:I564">_xlfn.TEXTSPLIT(G564,"-")</f>
        <v>55</v>
      </c>
      <c r="I564" s="6" t="str">
        <v>59</v>
      </c>
      <c r="J564" s="6" t="s">
        <v>13873</v>
      </c>
      <c r="K564" s="6" t="s">
        <v>13465</v>
      </c>
      <c r="L564" s="6" t="s">
        <v>13973</v>
      </c>
      <c r="M564" s="6" t="s">
        <v>13335</v>
      </c>
      <c r="N564" s="6" t="s">
        <v>13494</v>
      </c>
      <c r="O564" s="6" t="str" cm="1">
        <f t="array" ref="O564:P564">_xlfn.TEXTSPLIT(N564,"-")</f>
        <v>1993</v>
      </c>
      <c r="P564" s="6" t="str">
        <v>1995</v>
      </c>
      <c r="Q564" s="6">
        <v>1849</v>
      </c>
      <c r="R564" s="6">
        <v>61</v>
      </c>
      <c r="S564" s="16">
        <f t="shared" si="54"/>
        <v>3.2990805840995133E-2</v>
      </c>
      <c r="T564" s="16">
        <f t="shared" si="55"/>
        <v>4.1537782504483464E-3</v>
      </c>
    </row>
    <row r="565" spans="2:20" x14ac:dyDescent="0.6">
      <c r="B565" s="6"/>
      <c r="C565" s="6"/>
      <c r="D565" s="6" t="s">
        <v>13822</v>
      </c>
      <c r="E565" s="6" t="s">
        <v>13815</v>
      </c>
      <c r="F565" s="20" t="s">
        <v>13844</v>
      </c>
      <c r="G565" s="6" t="str">
        <f t="shared" si="53"/>
        <v>60-64</v>
      </c>
      <c r="H565" s="6" t="str" cm="1">
        <f t="array" ref="H565:I565">_xlfn.TEXTSPLIT(G565,"-")</f>
        <v>60</v>
      </c>
      <c r="I565" s="6" t="str">
        <v>64</v>
      </c>
      <c r="J565" s="6" t="s">
        <v>13873</v>
      </c>
      <c r="K565" s="6" t="s">
        <v>13465</v>
      </c>
      <c r="L565" s="6" t="s">
        <v>13973</v>
      </c>
      <c r="M565" s="6" t="s">
        <v>13335</v>
      </c>
      <c r="N565" s="6" t="s">
        <v>13494</v>
      </c>
      <c r="O565" s="6" t="str" cm="1">
        <f t="array" ref="O565:P565">_xlfn.TEXTSPLIT(N565,"-")</f>
        <v>1993</v>
      </c>
      <c r="P565" s="6" t="str">
        <v>1995</v>
      </c>
      <c r="Q565" s="6">
        <v>2859</v>
      </c>
      <c r="R565" s="6">
        <v>143</v>
      </c>
      <c r="S565" s="16">
        <f t="shared" si="54"/>
        <v>5.0017488632388946E-2</v>
      </c>
      <c r="T565" s="16">
        <f t="shared" si="55"/>
        <v>4.0767273643514731E-3</v>
      </c>
    </row>
    <row r="566" spans="2:20" x14ac:dyDescent="0.6">
      <c r="B566" s="6"/>
      <c r="C566" s="6"/>
      <c r="D566" s="6" t="s">
        <v>13822</v>
      </c>
      <c r="E566" s="6" t="s">
        <v>13814</v>
      </c>
      <c r="F566" s="20" t="s">
        <v>13844</v>
      </c>
      <c r="G566" s="6" t="str">
        <f t="shared" si="53"/>
        <v>60-64</v>
      </c>
      <c r="H566" s="6" t="str" cm="1">
        <f t="array" ref="H566:I566">_xlfn.TEXTSPLIT(G566,"-")</f>
        <v>60</v>
      </c>
      <c r="I566" s="6" t="str">
        <v>64</v>
      </c>
      <c r="J566" s="6" t="s">
        <v>13873</v>
      </c>
      <c r="K566" s="6" t="s">
        <v>13465</v>
      </c>
      <c r="L566" s="6" t="s">
        <v>13973</v>
      </c>
      <c r="M566" s="6" t="s">
        <v>13335</v>
      </c>
      <c r="N566" s="6" t="s">
        <v>13494</v>
      </c>
      <c r="O566" s="6" t="str" cm="1">
        <f t="array" ref="O566:P566">_xlfn.TEXTSPLIT(N566,"-")</f>
        <v>1993</v>
      </c>
      <c r="P566" s="6" t="str">
        <v>1995</v>
      </c>
      <c r="Q566" s="6">
        <v>1294</v>
      </c>
      <c r="R566" s="6">
        <v>75</v>
      </c>
      <c r="S566" s="16">
        <f t="shared" si="54"/>
        <v>5.7959814528593508E-2</v>
      </c>
      <c r="T566" s="16">
        <f t="shared" si="55"/>
        <v>6.4957764442685273E-3</v>
      </c>
    </row>
    <row r="567" spans="2:20" x14ac:dyDescent="0.6">
      <c r="B567" s="6"/>
      <c r="C567" s="6"/>
      <c r="D567" s="6" t="s">
        <v>13822</v>
      </c>
      <c r="E567" s="6" t="s">
        <v>13816</v>
      </c>
      <c r="F567" s="20" t="s">
        <v>13844</v>
      </c>
      <c r="G567" s="6" t="str">
        <f t="shared" si="53"/>
        <v>60-64</v>
      </c>
      <c r="H567" s="6" t="str" cm="1">
        <f t="array" ref="H567:I567">_xlfn.TEXTSPLIT(G567,"-")</f>
        <v>60</v>
      </c>
      <c r="I567" s="6" t="str">
        <v>64</v>
      </c>
      <c r="J567" s="6" t="s">
        <v>13873</v>
      </c>
      <c r="K567" s="6" t="s">
        <v>13465</v>
      </c>
      <c r="L567" s="6" t="s">
        <v>13973</v>
      </c>
      <c r="M567" s="6" t="s">
        <v>13335</v>
      </c>
      <c r="N567" s="6" t="s">
        <v>13494</v>
      </c>
      <c r="O567" s="6" t="str" cm="1">
        <f t="array" ref="O567:P567">_xlfn.TEXTSPLIT(N567,"-")</f>
        <v>1993</v>
      </c>
      <c r="P567" s="6" t="str">
        <v>1995</v>
      </c>
      <c r="Q567" s="6">
        <v>1565</v>
      </c>
      <c r="R567" s="6">
        <v>68</v>
      </c>
      <c r="S567" s="16">
        <f t="shared" si="54"/>
        <v>4.3450479233226834E-2</v>
      </c>
      <c r="T567" s="16">
        <f t="shared" si="55"/>
        <v>5.1533998881739375E-3</v>
      </c>
    </row>
    <row r="568" spans="2:20" x14ac:dyDescent="0.6">
      <c r="B568" s="6"/>
      <c r="C568" s="6"/>
      <c r="D568" s="6" t="s">
        <v>13822</v>
      </c>
      <c r="E568" s="6" t="s">
        <v>13815</v>
      </c>
      <c r="F568" s="20" t="s">
        <v>13904</v>
      </c>
      <c r="G568" s="6" t="str">
        <f t="shared" ref="G568:G631" si="56">IF(RIGHT(F568,1)="+",LEFT(F568,LEN(F568)-1)&amp;"-95",F568)</f>
        <v>65-72</v>
      </c>
      <c r="H568" s="6" t="str" cm="1">
        <f t="array" ref="H568:I568">_xlfn.TEXTSPLIT(G568,"-")</f>
        <v>65</v>
      </c>
      <c r="I568" s="6" t="str">
        <v>72</v>
      </c>
      <c r="J568" s="6" t="s">
        <v>13873</v>
      </c>
      <c r="K568" s="6" t="s">
        <v>13465</v>
      </c>
      <c r="L568" s="6" t="s">
        <v>13973</v>
      </c>
      <c r="M568" s="6" t="s">
        <v>13335</v>
      </c>
      <c r="N568" s="6" t="s">
        <v>13494</v>
      </c>
      <c r="O568" s="6" t="str" cm="1">
        <f t="array" ref="O568:P568">_xlfn.TEXTSPLIT(N568,"-")</f>
        <v>1993</v>
      </c>
      <c r="P568" s="6" t="str">
        <v>1995</v>
      </c>
      <c r="Q568" s="6">
        <v>2815</v>
      </c>
      <c r="R568" s="6">
        <v>184</v>
      </c>
      <c r="S568" s="16">
        <f t="shared" ref="S568:S631" si="57">R568/Q568</f>
        <v>6.5364120781527535E-2</v>
      </c>
      <c r="T568" s="16">
        <f t="shared" ref="T568:T631" si="58">SQRT(S568*(1-S568)/Q568)</f>
        <v>4.6585604655690034E-3</v>
      </c>
    </row>
    <row r="569" spans="2:20" x14ac:dyDescent="0.6">
      <c r="B569" s="6"/>
      <c r="C569" s="6"/>
      <c r="D569" s="6" t="s">
        <v>13822</v>
      </c>
      <c r="E569" s="6" t="s">
        <v>13814</v>
      </c>
      <c r="F569" s="20" t="s">
        <v>13904</v>
      </c>
      <c r="G569" s="6" t="str">
        <f t="shared" si="56"/>
        <v>65-72</v>
      </c>
      <c r="H569" s="6" t="str" cm="1">
        <f t="array" ref="H569:I569">_xlfn.TEXTSPLIT(G569,"-")</f>
        <v>65</v>
      </c>
      <c r="I569" s="6" t="str">
        <v>72</v>
      </c>
      <c r="J569" s="6" t="s">
        <v>13873</v>
      </c>
      <c r="K569" s="6" t="s">
        <v>13465</v>
      </c>
      <c r="L569" s="6" t="s">
        <v>13973</v>
      </c>
      <c r="M569" s="6" t="s">
        <v>13335</v>
      </c>
      <c r="N569" s="6" t="s">
        <v>13494</v>
      </c>
      <c r="O569" s="6" t="str" cm="1">
        <f t="array" ref="O569:P569">_xlfn.TEXTSPLIT(N569,"-")</f>
        <v>1993</v>
      </c>
      <c r="P569" s="6" t="str">
        <v>1995</v>
      </c>
      <c r="Q569" s="6">
        <v>1386</v>
      </c>
      <c r="R569" s="6">
        <v>86</v>
      </c>
      <c r="S569" s="16">
        <f t="shared" si="57"/>
        <v>6.2049062049062048E-2</v>
      </c>
      <c r="T569" s="16">
        <f t="shared" si="58"/>
        <v>6.4800156741329296E-3</v>
      </c>
    </row>
    <row r="570" spans="2:20" x14ac:dyDescent="0.6">
      <c r="B570" s="6"/>
      <c r="C570" s="6"/>
      <c r="D570" s="6" t="s">
        <v>13822</v>
      </c>
      <c r="E570" s="6" t="s">
        <v>13816</v>
      </c>
      <c r="F570" s="20" t="s">
        <v>13904</v>
      </c>
      <c r="G570" s="6" t="str">
        <f t="shared" si="56"/>
        <v>65-72</v>
      </c>
      <c r="H570" s="6" t="str" cm="1">
        <f t="array" ref="H570:I570">_xlfn.TEXTSPLIT(G570,"-")</f>
        <v>65</v>
      </c>
      <c r="I570" s="6" t="str">
        <v>72</v>
      </c>
      <c r="J570" s="6" t="s">
        <v>13873</v>
      </c>
      <c r="K570" s="6" t="s">
        <v>13465</v>
      </c>
      <c r="L570" s="6" t="s">
        <v>13973</v>
      </c>
      <c r="M570" s="6" t="s">
        <v>13335</v>
      </c>
      <c r="N570" s="6" t="s">
        <v>13494</v>
      </c>
      <c r="O570" s="6" t="str" cm="1">
        <f t="array" ref="O570:P570">_xlfn.TEXTSPLIT(N570,"-")</f>
        <v>1993</v>
      </c>
      <c r="P570" s="6" t="str">
        <v>1995</v>
      </c>
      <c r="Q570" s="6">
        <v>1429</v>
      </c>
      <c r="R570" s="6">
        <v>99</v>
      </c>
      <c r="S570" s="16">
        <f t="shared" si="57"/>
        <v>6.9279216235129462E-2</v>
      </c>
      <c r="T570" s="16">
        <f t="shared" si="58"/>
        <v>6.7173051029954661E-3</v>
      </c>
    </row>
    <row r="571" spans="2:20" x14ac:dyDescent="0.6">
      <c r="B571" s="6"/>
      <c r="C571" s="6"/>
      <c r="D571" s="6" t="s">
        <v>13822</v>
      </c>
      <c r="E571" s="6" t="s">
        <v>13815</v>
      </c>
      <c r="F571" s="20" t="s">
        <v>13495</v>
      </c>
      <c r="G571" s="6" t="str">
        <f t="shared" si="56"/>
        <v>48-72</v>
      </c>
      <c r="H571" s="6" t="str" cm="1">
        <f t="array" ref="H571:I571">_xlfn.TEXTSPLIT(G571,"-")</f>
        <v>48</v>
      </c>
      <c r="I571" s="6" t="str">
        <v>72</v>
      </c>
      <c r="J571" s="6" t="s">
        <v>13873</v>
      </c>
      <c r="K571" s="6" t="s">
        <v>13465</v>
      </c>
      <c r="L571" s="6" t="s">
        <v>13517</v>
      </c>
      <c r="M571" s="6" t="s">
        <v>13335</v>
      </c>
      <c r="N571" s="6" t="s">
        <v>13494</v>
      </c>
      <c r="O571" s="6" t="str" cm="1">
        <f t="array" ref="O571:P571">_xlfn.TEXTSPLIT(N571,"-")</f>
        <v>1993</v>
      </c>
      <c r="P571" s="6" t="str">
        <v>1995</v>
      </c>
      <c r="Q571" s="6">
        <f>SUM(Q574,Q577,Q580,Q583)</f>
        <v>8984</v>
      </c>
      <c r="R571" s="6">
        <v>412</v>
      </c>
      <c r="S571" s="16">
        <f t="shared" si="57"/>
        <v>4.5859305431878897E-2</v>
      </c>
      <c r="T571" s="16">
        <f t="shared" si="58"/>
        <v>2.2069122956766109E-3</v>
      </c>
    </row>
    <row r="572" spans="2:20" x14ac:dyDescent="0.6">
      <c r="B572" s="6"/>
      <c r="C572" s="6"/>
      <c r="D572" s="6" t="s">
        <v>13822</v>
      </c>
      <c r="E572" s="6" t="s">
        <v>13814</v>
      </c>
      <c r="F572" s="20" t="s">
        <v>13495</v>
      </c>
      <c r="G572" s="6" t="str">
        <f t="shared" si="56"/>
        <v>48-72</v>
      </c>
      <c r="H572" s="6" t="str" cm="1">
        <f t="array" ref="H572:I572">_xlfn.TEXTSPLIT(G572,"-")</f>
        <v>48</v>
      </c>
      <c r="I572" s="6" t="str">
        <v>72</v>
      </c>
      <c r="J572" s="6" t="s">
        <v>13873</v>
      </c>
      <c r="K572" s="6" t="s">
        <v>13465</v>
      </c>
      <c r="L572" s="6" t="s">
        <v>13517</v>
      </c>
      <c r="M572" s="6" t="s">
        <v>13335</v>
      </c>
      <c r="N572" s="6" t="s">
        <v>13494</v>
      </c>
      <c r="O572" s="6" t="str" cm="1">
        <f t="array" ref="O572:P572">_xlfn.TEXTSPLIT(N572,"-")</f>
        <v>1993</v>
      </c>
      <c r="P572" s="6" t="str">
        <v>1995</v>
      </c>
      <c r="Q572" s="6">
        <f>SUM(Q575,Q578,Q581,Q584)</f>
        <v>4176</v>
      </c>
      <c r="R572" s="6">
        <v>205</v>
      </c>
      <c r="S572" s="16">
        <f t="shared" si="57"/>
        <v>4.9090038314176243E-2</v>
      </c>
      <c r="T572" s="16">
        <f t="shared" si="58"/>
        <v>3.343383070693034E-3</v>
      </c>
    </row>
    <row r="573" spans="2:20" x14ac:dyDescent="0.6">
      <c r="B573" s="6"/>
      <c r="C573" s="6"/>
      <c r="D573" s="6" t="s">
        <v>13822</v>
      </c>
      <c r="E573" s="6" t="s">
        <v>13816</v>
      </c>
      <c r="F573" s="20" t="s">
        <v>13495</v>
      </c>
      <c r="G573" s="6" t="str">
        <f t="shared" si="56"/>
        <v>48-72</v>
      </c>
      <c r="H573" s="6" t="str" cm="1">
        <f t="array" ref="H573:I573">_xlfn.TEXTSPLIT(G573,"-")</f>
        <v>48</v>
      </c>
      <c r="I573" s="6" t="str">
        <v>72</v>
      </c>
      <c r="J573" s="6" t="s">
        <v>13873</v>
      </c>
      <c r="K573" s="6" t="s">
        <v>13465</v>
      </c>
      <c r="L573" s="6" t="s">
        <v>13517</v>
      </c>
      <c r="M573" s="6" t="s">
        <v>13335</v>
      </c>
      <c r="N573" s="6" t="s">
        <v>13494</v>
      </c>
      <c r="O573" s="6" t="str" cm="1">
        <f t="array" ref="O573:P573">_xlfn.TEXTSPLIT(N573,"-")</f>
        <v>1993</v>
      </c>
      <c r="P573" s="6" t="str">
        <v>1995</v>
      </c>
      <c r="Q573" s="6">
        <f>SUM(Q576,Q579,Q582,Q585)</f>
        <v>4808</v>
      </c>
      <c r="R573" s="6">
        <v>207</v>
      </c>
      <c r="S573" s="16">
        <f t="shared" si="57"/>
        <v>4.3053244592346093E-2</v>
      </c>
      <c r="T573" s="16">
        <f t="shared" si="58"/>
        <v>2.9272822602973004E-3</v>
      </c>
    </row>
    <row r="574" spans="2:20" x14ac:dyDescent="0.6">
      <c r="B574" s="6"/>
      <c r="C574" s="6"/>
      <c r="D574" s="6" t="s">
        <v>13822</v>
      </c>
      <c r="E574" s="6" t="s">
        <v>13815</v>
      </c>
      <c r="F574" s="20" t="s">
        <v>13903</v>
      </c>
      <c r="G574" s="6" t="str">
        <f t="shared" si="56"/>
        <v>48-54</v>
      </c>
      <c r="H574" s="6" t="str" cm="1">
        <f t="array" ref="H574:I574">_xlfn.TEXTSPLIT(G574,"-")</f>
        <v>48</v>
      </c>
      <c r="I574" s="6" t="str">
        <v>54</v>
      </c>
      <c r="J574" s="6" t="s">
        <v>13873</v>
      </c>
      <c r="K574" s="6" t="s">
        <v>13465</v>
      </c>
      <c r="L574" s="6" t="s">
        <v>13517</v>
      </c>
      <c r="M574" s="6" t="s">
        <v>13335</v>
      </c>
      <c r="N574" s="6" t="s">
        <v>13494</v>
      </c>
      <c r="O574" s="6" t="str" cm="1">
        <f t="array" ref="O574:P574">_xlfn.TEXTSPLIT(N574,"-")</f>
        <v>1993</v>
      </c>
      <c r="P574" s="6" t="str">
        <v>1995</v>
      </c>
      <c r="Q574" s="6">
        <v>1874</v>
      </c>
      <c r="R574" s="6">
        <v>43</v>
      </c>
      <c r="S574" s="16">
        <f t="shared" si="57"/>
        <v>2.2945570971184631E-2</v>
      </c>
      <c r="T574" s="16">
        <f t="shared" si="58"/>
        <v>3.458788609721633E-3</v>
      </c>
    </row>
    <row r="575" spans="2:20" x14ac:dyDescent="0.6">
      <c r="B575" s="6"/>
      <c r="C575" s="6"/>
      <c r="D575" s="6" t="s">
        <v>13822</v>
      </c>
      <c r="E575" s="6" t="s">
        <v>13814</v>
      </c>
      <c r="F575" s="20" t="s">
        <v>13903</v>
      </c>
      <c r="G575" s="6" t="str">
        <f t="shared" si="56"/>
        <v>48-54</v>
      </c>
      <c r="H575" s="6" t="str" cm="1">
        <f t="array" ref="H575:I575">_xlfn.TEXTSPLIT(G575,"-")</f>
        <v>48</v>
      </c>
      <c r="I575" s="6" t="str">
        <v>54</v>
      </c>
      <c r="J575" s="6" t="s">
        <v>13873</v>
      </c>
      <c r="K575" s="6" t="s">
        <v>13465</v>
      </c>
      <c r="L575" s="6" t="s">
        <v>13517</v>
      </c>
      <c r="M575" s="6" t="s">
        <v>13335</v>
      </c>
      <c r="N575" s="6" t="s">
        <v>13494</v>
      </c>
      <c r="O575" s="6" t="str" cm="1">
        <f t="array" ref="O575:P575">_xlfn.TEXTSPLIT(N575,"-")</f>
        <v>1993</v>
      </c>
      <c r="P575" s="6" t="str">
        <v>1995</v>
      </c>
      <c r="Q575" s="6">
        <v>776</v>
      </c>
      <c r="R575" s="6">
        <v>20</v>
      </c>
      <c r="S575" s="16">
        <f t="shared" si="57"/>
        <v>2.5773195876288658E-2</v>
      </c>
      <c r="T575" s="16">
        <f t="shared" si="58"/>
        <v>5.6883107500321963E-3</v>
      </c>
    </row>
    <row r="576" spans="2:20" x14ac:dyDescent="0.6">
      <c r="B576" s="6"/>
      <c r="C576" s="6"/>
      <c r="D576" s="6" t="s">
        <v>13822</v>
      </c>
      <c r="E576" s="6" t="s">
        <v>13816</v>
      </c>
      <c r="F576" s="20" t="s">
        <v>13903</v>
      </c>
      <c r="G576" s="6" t="str">
        <f t="shared" si="56"/>
        <v>48-54</v>
      </c>
      <c r="H576" s="6" t="str" cm="1">
        <f t="array" ref="H576:I576">_xlfn.TEXTSPLIT(G576,"-")</f>
        <v>48</v>
      </c>
      <c r="I576" s="6" t="str">
        <v>54</v>
      </c>
      <c r="J576" s="6" t="s">
        <v>13873</v>
      </c>
      <c r="K576" s="6" t="s">
        <v>13465</v>
      </c>
      <c r="L576" s="6" t="s">
        <v>13517</v>
      </c>
      <c r="M576" s="6" t="s">
        <v>13335</v>
      </c>
      <c r="N576" s="6" t="s">
        <v>13494</v>
      </c>
      <c r="O576" s="6" t="str" cm="1">
        <f t="array" ref="O576:P576">_xlfn.TEXTSPLIT(N576,"-")</f>
        <v>1993</v>
      </c>
      <c r="P576" s="6" t="str">
        <v>1995</v>
      </c>
      <c r="Q576" s="6">
        <v>1098</v>
      </c>
      <c r="R576" s="6">
        <v>22</v>
      </c>
      <c r="S576" s="16">
        <f t="shared" si="57"/>
        <v>2.0036429872495445E-2</v>
      </c>
      <c r="T576" s="16">
        <f t="shared" si="58"/>
        <v>4.2287690370514412E-3</v>
      </c>
    </row>
    <row r="577" spans="2:20" x14ac:dyDescent="0.6">
      <c r="B577" s="6"/>
      <c r="C577" s="6"/>
      <c r="D577" s="6" t="s">
        <v>13822</v>
      </c>
      <c r="E577" s="6" t="s">
        <v>13815</v>
      </c>
      <c r="F577" s="20" t="s">
        <v>13843</v>
      </c>
      <c r="G577" s="6" t="str">
        <f t="shared" si="56"/>
        <v>55-59</v>
      </c>
      <c r="H577" s="6" t="str" cm="1">
        <f t="array" ref="H577:I577">_xlfn.TEXTSPLIT(G577,"-")</f>
        <v>55</v>
      </c>
      <c r="I577" s="6" t="str">
        <v>59</v>
      </c>
      <c r="J577" s="6" t="s">
        <v>13873</v>
      </c>
      <c r="K577" s="6" t="s">
        <v>13465</v>
      </c>
      <c r="L577" s="6" t="s">
        <v>13517</v>
      </c>
      <c r="M577" s="6" t="s">
        <v>13335</v>
      </c>
      <c r="N577" s="6" t="s">
        <v>13494</v>
      </c>
      <c r="O577" s="6" t="str" cm="1">
        <f t="array" ref="O577:P577">_xlfn.TEXTSPLIT(N577,"-")</f>
        <v>1993</v>
      </c>
      <c r="P577" s="6" t="str">
        <v>1995</v>
      </c>
      <c r="Q577" s="6">
        <v>2460</v>
      </c>
      <c r="R577" s="6">
        <v>86</v>
      </c>
      <c r="S577" s="16">
        <f t="shared" si="57"/>
        <v>3.4959349593495934E-2</v>
      </c>
      <c r="T577" s="16">
        <f t="shared" si="58"/>
        <v>3.7032831769138142E-3</v>
      </c>
    </row>
    <row r="578" spans="2:20" x14ac:dyDescent="0.6">
      <c r="B578" s="6"/>
      <c r="C578" s="6"/>
      <c r="D578" s="6" t="s">
        <v>13822</v>
      </c>
      <c r="E578" s="6" t="s">
        <v>13814</v>
      </c>
      <c r="F578" s="20" t="s">
        <v>13843</v>
      </c>
      <c r="G578" s="6" t="str">
        <f t="shared" si="56"/>
        <v>55-59</v>
      </c>
      <c r="H578" s="6" t="str" cm="1">
        <f t="array" ref="H578:I578">_xlfn.TEXTSPLIT(G578,"-")</f>
        <v>55</v>
      </c>
      <c r="I578" s="6" t="str">
        <v>59</v>
      </c>
      <c r="J578" s="6" t="s">
        <v>13873</v>
      </c>
      <c r="K578" s="6" t="s">
        <v>13465</v>
      </c>
      <c r="L578" s="6" t="s">
        <v>13517</v>
      </c>
      <c r="M578" s="6" t="s">
        <v>13335</v>
      </c>
      <c r="N578" s="6" t="s">
        <v>13494</v>
      </c>
      <c r="O578" s="6" t="str" cm="1">
        <f t="array" ref="O578:P578">_xlfn.TEXTSPLIT(N578,"-")</f>
        <v>1993</v>
      </c>
      <c r="P578" s="6" t="str">
        <v>1995</v>
      </c>
      <c r="Q578" s="6">
        <v>1106</v>
      </c>
      <c r="R578" s="6">
        <v>44</v>
      </c>
      <c r="S578" s="16">
        <f t="shared" si="57"/>
        <v>3.9783001808318265E-2</v>
      </c>
      <c r="T578" s="16">
        <f t="shared" si="58"/>
        <v>5.8770029155115217E-3</v>
      </c>
    </row>
    <row r="579" spans="2:20" x14ac:dyDescent="0.6">
      <c r="B579" s="6"/>
      <c r="C579" s="6"/>
      <c r="D579" s="6" t="s">
        <v>13822</v>
      </c>
      <c r="E579" s="6" t="s">
        <v>13816</v>
      </c>
      <c r="F579" s="20" t="s">
        <v>13843</v>
      </c>
      <c r="G579" s="6" t="str">
        <f t="shared" si="56"/>
        <v>55-59</v>
      </c>
      <c r="H579" s="6" t="str" cm="1">
        <f t="array" ref="H579:I579">_xlfn.TEXTSPLIT(G579,"-")</f>
        <v>55</v>
      </c>
      <c r="I579" s="6" t="str">
        <v>59</v>
      </c>
      <c r="J579" s="6" t="s">
        <v>13873</v>
      </c>
      <c r="K579" s="6" t="s">
        <v>13465</v>
      </c>
      <c r="L579" s="6" t="s">
        <v>13517</v>
      </c>
      <c r="M579" s="6" t="s">
        <v>13335</v>
      </c>
      <c r="N579" s="6" t="s">
        <v>13494</v>
      </c>
      <c r="O579" s="6" t="str" cm="1">
        <f t="array" ref="O579:P579">_xlfn.TEXTSPLIT(N579,"-")</f>
        <v>1993</v>
      </c>
      <c r="P579" s="6" t="str">
        <v>1995</v>
      </c>
      <c r="Q579" s="6">
        <v>1354</v>
      </c>
      <c r="R579" s="6">
        <v>42</v>
      </c>
      <c r="S579" s="16">
        <f t="shared" si="57"/>
        <v>3.10192023633678E-2</v>
      </c>
      <c r="T579" s="16">
        <f t="shared" si="58"/>
        <v>4.7115474167879539E-3</v>
      </c>
    </row>
    <row r="580" spans="2:20" x14ac:dyDescent="0.6">
      <c r="B580" s="6"/>
      <c r="C580" s="6"/>
      <c r="D580" s="6" t="s">
        <v>13822</v>
      </c>
      <c r="E580" s="6" t="s">
        <v>13815</v>
      </c>
      <c r="F580" s="20" t="s">
        <v>13844</v>
      </c>
      <c r="G580" s="6" t="str">
        <f t="shared" si="56"/>
        <v>60-64</v>
      </c>
      <c r="H580" s="6" t="str" cm="1">
        <f t="array" ref="H580:I580">_xlfn.TEXTSPLIT(G580,"-")</f>
        <v>60</v>
      </c>
      <c r="I580" s="6" t="str">
        <v>64</v>
      </c>
      <c r="J580" s="6" t="s">
        <v>13873</v>
      </c>
      <c r="K580" s="6" t="s">
        <v>13465</v>
      </c>
      <c r="L580" s="6" t="s">
        <v>13517</v>
      </c>
      <c r="M580" s="6" t="s">
        <v>13335</v>
      </c>
      <c r="N580" s="6" t="s">
        <v>13494</v>
      </c>
      <c r="O580" s="6" t="str" cm="1">
        <f t="array" ref="O580:P580">_xlfn.TEXTSPLIT(N580,"-")</f>
        <v>1993</v>
      </c>
      <c r="P580" s="6" t="str">
        <v>1995</v>
      </c>
      <c r="Q580" s="6">
        <v>2307</v>
      </c>
      <c r="R580" s="6">
        <v>120</v>
      </c>
      <c r="S580" s="16">
        <f t="shared" si="57"/>
        <v>5.2015604681404419E-2</v>
      </c>
      <c r="T580" s="16">
        <f t="shared" si="58"/>
        <v>4.623210020470842E-3</v>
      </c>
    </row>
    <row r="581" spans="2:20" x14ac:dyDescent="0.6">
      <c r="B581" s="6"/>
      <c r="C581" s="6"/>
      <c r="D581" s="6" t="s">
        <v>13822</v>
      </c>
      <c r="E581" s="6" t="s">
        <v>13814</v>
      </c>
      <c r="F581" s="20" t="s">
        <v>13844</v>
      </c>
      <c r="G581" s="6" t="str">
        <f t="shared" si="56"/>
        <v>60-64</v>
      </c>
      <c r="H581" s="6" t="str" cm="1">
        <f t="array" ref="H581:I581">_xlfn.TEXTSPLIT(G581,"-")</f>
        <v>60</v>
      </c>
      <c r="I581" s="6" t="str">
        <v>64</v>
      </c>
      <c r="J581" s="6" t="s">
        <v>13873</v>
      </c>
      <c r="K581" s="6" t="s">
        <v>13465</v>
      </c>
      <c r="L581" s="6" t="s">
        <v>13517</v>
      </c>
      <c r="M581" s="6" t="s">
        <v>13335</v>
      </c>
      <c r="N581" s="6" t="s">
        <v>13494</v>
      </c>
      <c r="O581" s="6" t="str" cm="1">
        <f t="array" ref="O581:P581">_xlfn.TEXTSPLIT(N581,"-")</f>
        <v>1993</v>
      </c>
      <c r="P581" s="6" t="str">
        <v>1995</v>
      </c>
      <c r="Q581" s="6">
        <v>1103</v>
      </c>
      <c r="R581" s="6">
        <v>66</v>
      </c>
      <c r="S581" s="16">
        <f t="shared" si="57"/>
        <v>5.9836808703535811E-2</v>
      </c>
      <c r="T581" s="16">
        <f t="shared" si="58"/>
        <v>7.1416420237750662E-3</v>
      </c>
    </row>
    <row r="582" spans="2:20" x14ac:dyDescent="0.6">
      <c r="B582" s="6"/>
      <c r="C582" s="6"/>
      <c r="D582" s="6" t="s">
        <v>13822</v>
      </c>
      <c r="E582" s="6" t="s">
        <v>13816</v>
      </c>
      <c r="F582" s="20" t="s">
        <v>13844</v>
      </c>
      <c r="G582" s="6" t="str">
        <f t="shared" si="56"/>
        <v>60-64</v>
      </c>
      <c r="H582" s="6" t="str" cm="1">
        <f t="array" ref="H582:I582">_xlfn.TEXTSPLIT(G582,"-")</f>
        <v>60</v>
      </c>
      <c r="I582" s="6" t="str">
        <v>64</v>
      </c>
      <c r="J582" s="6" t="s">
        <v>13873</v>
      </c>
      <c r="K582" s="6" t="s">
        <v>13465</v>
      </c>
      <c r="L582" s="6" t="s">
        <v>13517</v>
      </c>
      <c r="M582" s="6" t="s">
        <v>13335</v>
      </c>
      <c r="N582" s="6" t="s">
        <v>13494</v>
      </c>
      <c r="O582" s="6" t="str" cm="1">
        <f t="array" ref="O582:P582">_xlfn.TEXTSPLIT(N582,"-")</f>
        <v>1993</v>
      </c>
      <c r="P582" s="6" t="str">
        <v>1995</v>
      </c>
      <c r="Q582" s="6">
        <v>1204</v>
      </c>
      <c r="R582" s="6">
        <v>54</v>
      </c>
      <c r="S582" s="16">
        <f t="shared" si="57"/>
        <v>4.4850498338870434E-2</v>
      </c>
      <c r="T582" s="16">
        <f t="shared" si="58"/>
        <v>5.9649398646918379E-3</v>
      </c>
    </row>
    <row r="583" spans="2:20" x14ac:dyDescent="0.6">
      <c r="B583" s="6"/>
      <c r="C583" s="6"/>
      <c r="D583" s="6" t="s">
        <v>13822</v>
      </c>
      <c r="E583" s="6" t="s">
        <v>13815</v>
      </c>
      <c r="F583" s="20" t="s">
        <v>13904</v>
      </c>
      <c r="G583" s="6" t="str">
        <f t="shared" si="56"/>
        <v>65-72</v>
      </c>
      <c r="H583" s="6" t="str" cm="1">
        <f t="array" ref="H583:I583">_xlfn.TEXTSPLIT(G583,"-")</f>
        <v>65</v>
      </c>
      <c r="I583" s="6" t="str">
        <v>72</v>
      </c>
      <c r="J583" s="6" t="s">
        <v>13873</v>
      </c>
      <c r="K583" s="6" t="s">
        <v>13465</v>
      </c>
      <c r="L583" s="6" t="s">
        <v>13517</v>
      </c>
      <c r="M583" s="6" t="s">
        <v>13335</v>
      </c>
      <c r="N583" s="6" t="s">
        <v>13494</v>
      </c>
      <c r="O583" s="6" t="str" cm="1">
        <f t="array" ref="O583:P583">_xlfn.TEXTSPLIT(N583,"-")</f>
        <v>1993</v>
      </c>
      <c r="P583" s="6" t="str">
        <v>1995</v>
      </c>
      <c r="Q583" s="6">
        <v>2343</v>
      </c>
      <c r="R583" s="6">
        <v>162</v>
      </c>
      <c r="S583" s="16">
        <f t="shared" si="57"/>
        <v>6.9142125480153652E-2</v>
      </c>
      <c r="T583" s="16">
        <f t="shared" si="58"/>
        <v>5.2411538367051081E-3</v>
      </c>
    </row>
    <row r="584" spans="2:20" x14ac:dyDescent="0.6">
      <c r="B584" s="6"/>
      <c r="C584" s="6"/>
      <c r="D584" s="6" t="s">
        <v>13822</v>
      </c>
      <c r="E584" s="6" t="s">
        <v>13814</v>
      </c>
      <c r="F584" s="20" t="s">
        <v>13904</v>
      </c>
      <c r="G584" s="6" t="str">
        <f t="shared" si="56"/>
        <v>65-72</v>
      </c>
      <c r="H584" s="6" t="str" cm="1">
        <f t="array" ref="H584:I584">_xlfn.TEXTSPLIT(G584,"-")</f>
        <v>65</v>
      </c>
      <c r="I584" s="6" t="str">
        <v>72</v>
      </c>
      <c r="J584" s="6" t="s">
        <v>13873</v>
      </c>
      <c r="K584" s="6" t="s">
        <v>13465</v>
      </c>
      <c r="L584" s="6" t="s">
        <v>13517</v>
      </c>
      <c r="M584" s="6" t="s">
        <v>13335</v>
      </c>
      <c r="N584" s="6" t="s">
        <v>13494</v>
      </c>
      <c r="O584" s="6" t="str" cm="1">
        <f t="array" ref="O584:P584">_xlfn.TEXTSPLIT(N584,"-")</f>
        <v>1993</v>
      </c>
      <c r="P584" s="6" t="str">
        <v>1995</v>
      </c>
      <c r="Q584" s="6">
        <v>1191</v>
      </c>
      <c r="R584" s="6">
        <v>73</v>
      </c>
      <c r="S584" s="16">
        <f t="shared" si="57"/>
        <v>6.1293031066330814E-2</v>
      </c>
      <c r="T584" s="16">
        <f t="shared" si="58"/>
        <v>6.950478265444422E-3</v>
      </c>
    </row>
    <row r="585" spans="2:20" x14ac:dyDescent="0.6">
      <c r="B585" s="6"/>
      <c r="C585" s="6"/>
      <c r="D585" s="6" t="s">
        <v>13822</v>
      </c>
      <c r="E585" s="6" t="s">
        <v>13816</v>
      </c>
      <c r="F585" s="20" t="s">
        <v>13904</v>
      </c>
      <c r="G585" s="6" t="str">
        <f t="shared" si="56"/>
        <v>65-72</v>
      </c>
      <c r="H585" s="6" t="str" cm="1">
        <f t="array" ref="H585:I585">_xlfn.TEXTSPLIT(G585,"-")</f>
        <v>65</v>
      </c>
      <c r="I585" s="6" t="str">
        <v>72</v>
      </c>
      <c r="J585" s="6" t="s">
        <v>13873</v>
      </c>
      <c r="K585" s="6" t="s">
        <v>13465</v>
      </c>
      <c r="L585" s="6" t="s">
        <v>13517</v>
      </c>
      <c r="M585" s="6" t="s">
        <v>13335</v>
      </c>
      <c r="N585" s="6" t="s">
        <v>13494</v>
      </c>
      <c r="O585" s="6" t="str" cm="1">
        <f t="array" ref="O585:P585">_xlfn.TEXTSPLIT(N585,"-")</f>
        <v>1993</v>
      </c>
      <c r="P585" s="6" t="str">
        <v>1995</v>
      </c>
      <c r="Q585" s="6">
        <v>1152</v>
      </c>
      <c r="R585" s="6">
        <v>90</v>
      </c>
      <c r="S585" s="16">
        <f t="shared" si="57"/>
        <v>7.8125E-2</v>
      </c>
      <c r="T585" s="16">
        <f t="shared" si="58"/>
        <v>7.9068735686791142E-3</v>
      </c>
    </row>
    <row r="586" spans="2:20" x14ac:dyDescent="0.6">
      <c r="B586" s="6"/>
      <c r="C586" s="6"/>
      <c r="D586" s="6" t="s">
        <v>13822</v>
      </c>
      <c r="E586" s="6" t="s">
        <v>13815</v>
      </c>
      <c r="F586" s="20" t="s">
        <v>13495</v>
      </c>
      <c r="G586" s="6" t="str">
        <f t="shared" si="56"/>
        <v>48-72</v>
      </c>
      <c r="H586" s="6" t="str" cm="1">
        <f t="array" ref="H586:I586">_xlfn.TEXTSPLIT(G586,"-")</f>
        <v>48</v>
      </c>
      <c r="I586" s="6" t="str">
        <v>72</v>
      </c>
      <c r="J586" s="6" t="s">
        <v>13873</v>
      </c>
      <c r="K586" s="6" t="s">
        <v>13465</v>
      </c>
      <c r="L586" s="6" t="s">
        <v>13484</v>
      </c>
      <c r="M586" s="6" t="s">
        <v>13335</v>
      </c>
      <c r="N586" s="6" t="s">
        <v>13494</v>
      </c>
      <c r="O586" s="6" t="str" cm="1">
        <f t="array" ref="O586:P586">_xlfn.TEXTSPLIT(N586,"-")</f>
        <v>1993</v>
      </c>
      <c r="P586" s="6" t="str">
        <v>1995</v>
      </c>
      <c r="Q586" s="6">
        <f>SUM(Q589,Q592,Q595,Q598)</f>
        <v>2548</v>
      </c>
      <c r="R586" s="6">
        <v>87</v>
      </c>
      <c r="S586" s="16">
        <f t="shared" si="57"/>
        <v>3.414442700156986E-2</v>
      </c>
      <c r="T586" s="16">
        <f t="shared" si="58"/>
        <v>3.5976283563680257E-3</v>
      </c>
    </row>
    <row r="587" spans="2:20" x14ac:dyDescent="0.6">
      <c r="B587" s="6"/>
      <c r="C587" s="6"/>
      <c r="D587" s="6" t="s">
        <v>13822</v>
      </c>
      <c r="E587" s="6" t="s">
        <v>13814</v>
      </c>
      <c r="F587" s="20" t="s">
        <v>13495</v>
      </c>
      <c r="G587" s="6" t="str">
        <f t="shared" si="56"/>
        <v>48-72</v>
      </c>
      <c r="H587" s="6" t="str" cm="1">
        <f t="array" ref="H587:I587">_xlfn.TEXTSPLIT(G587,"-")</f>
        <v>48</v>
      </c>
      <c r="I587" s="6" t="str">
        <v>72</v>
      </c>
      <c r="J587" s="6" t="s">
        <v>13873</v>
      </c>
      <c r="K587" s="6" t="s">
        <v>13465</v>
      </c>
      <c r="L587" s="6" t="s">
        <v>13484</v>
      </c>
      <c r="M587" s="6" t="s">
        <v>13335</v>
      </c>
      <c r="N587" s="6" t="s">
        <v>13494</v>
      </c>
      <c r="O587" s="6" t="str" cm="1">
        <f t="array" ref="O587:P587">_xlfn.TEXTSPLIT(N587,"-")</f>
        <v>1993</v>
      </c>
      <c r="P587" s="6" t="str">
        <v>1995</v>
      </c>
      <c r="Q587" s="6">
        <f>SUM(Q590,Q593,Q596,Q599)</f>
        <v>935</v>
      </c>
      <c r="R587" s="6">
        <v>31</v>
      </c>
      <c r="S587" s="16">
        <f t="shared" si="57"/>
        <v>3.3155080213903745E-2</v>
      </c>
      <c r="T587" s="16">
        <f t="shared" si="58"/>
        <v>5.8552797025957053E-3</v>
      </c>
    </row>
    <row r="588" spans="2:20" x14ac:dyDescent="0.6">
      <c r="B588" s="6"/>
      <c r="C588" s="6"/>
      <c r="D588" s="6" t="s">
        <v>13822</v>
      </c>
      <c r="E588" s="6" t="s">
        <v>13816</v>
      </c>
      <c r="F588" s="20" t="s">
        <v>13495</v>
      </c>
      <c r="G588" s="6" t="str">
        <f t="shared" si="56"/>
        <v>48-72</v>
      </c>
      <c r="H588" s="6" t="str" cm="1">
        <f t="array" ref="H588:I588">_xlfn.TEXTSPLIT(G588,"-")</f>
        <v>48</v>
      </c>
      <c r="I588" s="6" t="str">
        <v>72</v>
      </c>
      <c r="J588" s="6" t="s">
        <v>13873</v>
      </c>
      <c r="K588" s="6" t="s">
        <v>13465</v>
      </c>
      <c r="L588" s="6" t="s">
        <v>13484</v>
      </c>
      <c r="M588" s="6" t="s">
        <v>13335</v>
      </c>
      <c r="N588" s="6" t="s">
        <v>13494</v>
      </c>
      <c r="O588" s="6" t="str" cm="1">
        <f t="array" ref="O588:P588">_xlfn.TEXTSPLIT(N588,"-")</f>
        <v>1993</v>
      </c>
      <c r="P588" s="6" t="str">
        <v>1995</v>
      </c>
      <c r="Q588" s="6">
        <f>SUM(Q591,Q594,Q597,Q600)</f>
        <v>1613</v>
      </c>
      <c r="R588" s="6">
        <v>56</v>
      </c>
      <c r="S588" s="16">
        <f t="shared" si="57"/>
        <v>3.47179169249845E-2</v>
      </c>
      <c r="T588" s="16">
        <f t="shared" si="58"/>
        <v>4.558130644432409E-3</v>
      </c>
    </row>
    <row r="589" spans="2:20" x14ac:dyDescent="0.6">
      <c r="B589" s="6"/>
      <c r="C589" s="6"/>
      <c r="D589" s="6" t="s">
        <v>13822</v>
      </c>
      <c r="E589" s="6" t="s">
        <v>13815</v>
      </c>
      <c r="F589" s="20" t="s">
        <v>13903</v>
      </c>
      <c r="G589" s="6" t="str">
        <f t="shared" si="56"/>
        <v>48-54</v>
      </c>
      <c r="H589" s="6" t="str" cm="1">
        <f t="array" ref="H589:I589">_xlfn.TEXTSPLIT(G589,"-")</f>
        <v>48</v>
      </c>
      <c r="I589" s="6" t="str">
        <v>54</v>
      </c>
      <c r="J589" s="6" t="s">
        <v>13873</v>
      </c>
      <c r="K589" s="6" t="s">
        <v>13465</v>
      </c>
      <c r="L589" s="6" t="s">
        <v>13484</v>
      </c>
      <c r="M589" s="6" t="s">
        <v>13335</v>
      </c>
      <c r="N589" s="6" t="s">
        <v>13494</v>
      </c>
      <c r="O589" s="6" t="str" cm="1">
        <f t="array" ref="O589:P589">_xlfn.TEXTSPLIT(N589,"-")</f>
        <v>1993</v>
      </c>
      <c r="P589" s="6" t="str">
        <v>1995</v>
      </c>
      <c r="Q589" s="6">
        <v>763</v>
      </c>
      <c r="R589" s="6">
        <v>18</v>
      </c>
      <c r="S589" s="16">
        <f t="shared" si="57"/>
        <v>2.3591087811271297E-2</v>
      </c>
      <c r="T589" s="16">
        <f t="shared" si="58"/>
        <v>5.494492463136178E-3</v>
      </c>
    </row>
    <row r="590" spans="2:20" x14ac:dyDescent="0.6">
      <c r="B590" s="6"/>
      <c r="C590" s="6"/>
      <c r="D590" s="6" t="s">
        <v>13822</v>
      </c>
      <c r="E590" s="6" t="s">
        <v>13814</v>
      </c>
      <c r="F590" s="20" t="s">
        <v>13903</v>
      </c>
      <c r="G590" s="6" t="str">
        <f t="shared" si="56"/>
        <v>48-54</v>
      </c>
      <c r="H590" s="6" t="str" cm="1">
        <f t="array" ref="H590:I590">_xlfn.TEXTSPLIT(G590,"-")</f>
        <v>48</v>
      </c>
      <c r="I590" s="6" t="str">
        <v>54</v>
      </c>
      <c r="J590" s="6" t="s">
        <v>13873</v>
      </c>
      <c r="K590" s="6" t="s">
        <v>13465</v>
      </c>
      <c r="L590" s="6" t="s">
        <v>13484</v>
      </c>
      <c r="M590" s="6" t="s">
        <v>13335</v>
      </c>
      <c r="N590" s="6" t="s">
        <v>13494</v>
      </c>
      <c r="O590" s="6" t="str" cm="1">
        <f t="array" ref="O590:P590">_xlfn.TEXTSPLIT(N590,"-")</f>
        <v>1993</v>
      </c>
      <c r="P590" s="6" t="str">
        <v>1995</v>
      </c>
      <c r="Q590" s="6">
        <v>283</v>
      </c>
      <c r="R590" s="6">
        <v>4</v>
      </c>
      <c r="S590" s="16">
        <f t="shared" si="57"/>
        <v>1.4134275618374558E-2</v>
      </c>
      <c r="T590" s="16">
        <f t="shared" si="58"/>
        <v>7.0170156319129132E-3</v>
      </c>
    </row>
    <row r="591" spans="2:20" x14ac:dyDescent="0.6">
      <c r="B591" s="6"/>
      <c r="C591" s="6"/>
      <c r="D591" s="6" t="s">
        <v>13822</v>
      </c>
      <c r="E591" s="6" t="s">
        <v>13816</v>
      </c>
      <c r="F591" s="20" t="s">
        <v>13903</v>
      </c>
      <c r="G591" s="6" t="str">
        <f t="shared" si="56"/>
        <v>48-54</v>
      </c>
      <c r="H591" s="6" t="str" cm="1">
        <f t="array" ref="H591:I591">_xlfn.TEXTSPLIT(G591,"-")</f>
        <v>48</v>
      </c>
      <c r="I591" s="6" t="str">
        <v>54</v>
      </c>
      <c r="J591" s="6" t="s">
        <v>13873</v>
      </c>
      <c r="K591" s="6" t="s">
        <v>13465</v>
      </c>
      <c r="L591" s="6" t="s">
        <v>13484</v>
      </c>
      <c r="M591" s="6" t="s">
        <v>13335</v>
      </c>
      <c r="N591" s="6" t="s">
        <v>13494</v>
      </c>
      <c r="O591" s="6" t="str" cm="1">
        <f t="array" ref="O591:P591">_xlfn.TEXTSPLIT(N591,"-")</f>
        <v>1993</v>
      </c>
      <c r="P591" s="6" t="str">
        <v>1995</v>
      </c>
      <c r="Q591" s="6">
        <v>480</v>
      </c>
      <c r="R591" s="6">
        <v>14</v>
      </c>
      <c r="S591" s="16">
        <f t="shared" si="57"/>
        <v>2.9166666666666667E-2</v>
      </c>
      <c r="T591" s="16">
        <f t="shared" si="58"/>
        <v>7.6805995076098255E-3</v>
      </c>
    </row>
    <row r="592" spans="2:20" x14ac:dyDescent="0.6">
      <c r="B592" s="6"/>
      <c r="C592" s="6"/>
      <c r="D592" s="6" t="s">
        <v>13822</v>
      </c>
      <c r="E592" s="6" t="s">
        <v>13815</v>
      </c>
      <c r="F592" s="20" t="s">
        <v>13843</v>
      </c>
      <c r="G592" s="6" t="str">
        <f t="shared" si="56"/>
        <v>55-59</v>
      </c>
      <c r="H592" s="6" t="str" cm="1">
        <f t="array" ref="H592:I592">_xlfn.TEXTSPLIT(G592,"-")</f>
        <v>55</v>
      </c>
      <c r="I592" s="6" t="str">
        <v>59</v>
      </c>
      <c r="J592" s="6" t="s">
        <v>13873</v>
      </c>
      <c r="K592" s="6" t="s">
        <v>13465</v>
      </c>
      <c r="L592" s="6" t="s">
        <v>13484</v>
      </c>
      <c r="M592" s="6" t="s">
        <v>13335</v>
      </c>
      <c r="N592" s="6" t="s">
        <v>13494</v>
      </c>
      <c r="O592" s="6" t="str" cm="1">
        <f t="array" ref="O592:P592">_xlfn.TEXTSPLIT(N592,"-")</f>
        <v>1993</v>
      </c>
      <c r="P592" s="6" t="str">
        <v>1995</v>
      </c>
      <c r="Q592" s="6">
        <v>761</v>
      </c>
      <c r="R592" s="6">
        <v>24</v>
      </c>
      <c r="S592" s="16">
        <f t="shared" si="57"/>
        <v>3.1537450722733243E-2</v>
      </c>
      <c r="T592" s="16">
        <f t="shared" si="58"/>
        <v>6.3352298993268677E-3</v>
      </c>
    </row>
    <row r="593" spans="2:20" x14ac:dyDescent="0.6">
      <c r="B593" s="6"/>
      <c r="C593" s="6"/>
      <c r="D593" s="6" t="s">
        <v>13822</v>
      </c>
      <c r="E593" s="6" t="s">
        <v>13814</v>
      </c>
      <c r="F593" s="20" t="s">
        <v>13843</v>
      </c>
      <c r="G593" s="6" t="str">
        <f t="shared" si="56"/>
        <v>55-59</v>
      </c>
      <c r="H593" s="6" t="str" cm="1">
        <f t="array" ref="H593:I593">_xlfn.TEXTSPLIT(G593,"-")</f>
        <v>55</v>
      </c>
      <c r="I593" s="6" t="str">
        <v>59</v>
      </c>
      <c r="J593" s="6" t="s">
        <v>13873</v>
      </c>
      <c r="K593" s="6" t="s">
        <v>13465</v>
      </c>
      <c r="L593" s="6" t="s">
        <v>13484</v>
      </c>
      <c r="M593" s="6" t="s">
        <v>13335</v>
      </c>
      <c r="N593" s="6" t="s">
        <v>13494</v>
      </c>
      <c r="O593" s="6" t="str" cm="1">
        <f t="array" ref="O593:P593">_xlfn.TEXTSPLIT(N593,"-")</f>
        <v>1993</v>
      </c>
      <c r="P593" s="6" t="str">
        <v>1995</v>
      </c>
      <c r="Q593" s="6">
        <v>266</v>
      </c>
      <c r="R593" s="6">
        <v>5</v>
      </c>
      <c r="S593" s="16">
        <f t="shared" si="57"/>
        <v>1.8796992481203006E-2</v>
      </c>
      <c r="T593" s="16">
        <f t="shared" si="58"/>
        <v>8.3268894884057747E-3</v>
      </c>
    </row>
    <row r="594" spans="2:20" x14ac:dyDescent="0.6">
      <c r="B594" s="6"/>
      <c r="C594" s="6"/>
      <c r="D594" s="6" t="s">
        <v>13822</v>
      </c>
      <c r="E594" s="6" t="s">
        <v>13816</v>
      </c>
      <c r="F594" s="20" t="s">
        <v>13843</v>
      </c>
      <c r="G594" s="6" t="str">
        <f t="shared" si="56"/>
        <v>55-59</v>
      </c>
      <c r="H594" s="6" t="str" cm="1">
        <f t="array" ref="H594:I594">_xlfn.TEXTSPLIT(G594,"-")</f>
        <v>55</v>
      </c>
      <c r="I594" s="6" t="str">
        <v>59</v>
      </c>
      <c r="J594" s="6" t="s">
        <v>13873</v>
      </c>
      <c r="K594" s="6" t="s">
        <v>13465</v>
      </c>
      <c r="L594" s="6" t="s">
        <v>13484</v>
      </c>
      <c r="M594" s="6" t="s">
        <v>13335</v>
      </c>
      <c r="N594" s="6" t="s">
        <v>13494</v>
      </c>
      <c r="O594" s="6" t="str" cm="1">
        <f t="array" ref="O594:P594">_xlfn.TEXTSPLIT(N594,"-")</f>
        <v>1993</v>
      </c>
      <c r="P594" s="6" t="str">
        <v>1995</v>
      </c>
      <c r="Q594" s="6">
        <v>495</v>
      </c>
      <c r="R594" s="6">
        <v>19</v>
      </c>
      <c r="S594" s="16">
        <f t="shared" si="57"/>
        <v>3.8383838383838381E-2</v>
      </c>
      <c r="T594" s="16">
        <f t="shared" si="58"/>
        <v>8.635201545232828E-3</v>
      </c>
    </row>
    <row r="595" spans="2:20" x14ac:dyDescent="0.6">
      <c r="B595" s="6"/>
      <c r="C595" s="6"/>
      <c r="D595" s="6" t="s">
        <v>13822</v>
      </c>
      <c r="E595" s="6" t="s">
        <v>13815</v>
      </c>
      <c r="F595" s="20" t="s">
        <v>13844</v>
      </c>
      <c r="G595" s="6" t="str">
        <f t="shared" si="56"/>
        <v>60-64</v>
      </c>
      <c r="H595" s="6" t="str" cm="1">
        <f t="array" ref="H595:I595">_xlfn.TEXTSPLIT(G595,"-")</f>
        <v>60</v>
      </c>
      <c r="I595" s="6" t="str">
        <v>64</v>
      </c>
      <c r="J595" s="6" t="s">
        <v>13873</v>
      </c>
      <c r="K595" s="6" t="s">
        <v>13465</v>
      </c>
      <c r="L595" s="6" t="s">
        <v>13484</v>
      </c>
      <c r="M595" s="6" t="s">
        <v>13335</v>
      </c>
      <c r="N595" s="6" t="s">
        <v>13494</v>
      </c>
      <c r="O595" s="6" t="str" cm="1">
        <f t="array" ref="O595:P595">_xlfn.TEXTSPLIT(N595,"-")</f>
        <v>1993</v>
      </c>
      <c r="P595" s="6" t="str">
        <v>1995</v>
      </c>
      <c r="Q595" s="6">
        <v>552</v>
      </c>
      <c r="R595" s="6">
        <v>23</v>
      </c>
      <c r="S595" s="16">
        <f t="shared" si="57"/>
        <v>4.1666666666666664E-2</v>
      </c>
      <c r="T595" s="16">
        <f t="shared" si="58"/>
        <v>8.5051727179971462E-3</v>
      </c>
    </row>
    <row r="596" spans="2:20" x14ac:dyDescent="0.6">
      <c r="B596" s="6"/>
      <c r="C596" s="6"/>
      <c r="D596" s="6" t="s">
        <v>13822</v>
      </c>
      <c r="E596" s="6" t="s">
        <v>13814</v>
      </c>
      <c r="F596" s="20" t="s">
        <v>13844</v>
      </c>
      <c r="G596" s="6" t="str">
        <f t="shared" si="56"/>
        <v>60-64</v>
      </c>
      <c r="H596" s="6" t="str" cm="1">
        <f t="array" ref="H596:I596">_xlfn.TEXTSPLIT(G596,"-")</f>
        <v>60</v>
      </c>
      <c r="I596" s="6" t="str">
        <v>64</v>
      </c>
      <c r="J596" s="6" t="s">
        <v>13873</v>
      </c>
      <c r="K596" s="6" t="s">
        <v>13465</v>
      </c>
      <c r="L596" s="6" t="s">
        <v>13484</v>
      </c>
      <c r="M596" s="6" t="s">
        <v>13335</v>
      </c>
      <c r="N596" s="6" t="s">
        <v>13494</v>
      </c>
      <c r="O596" s="6" t="str" cm="1">
        <f t="array" ref="O596:P596">_xlfn.TEXTSPLIT(N596,"-")</f>
        <v>1993</v>
      </c>
      <c r="P596" s="6" t="str">
        <v>1995</v>
      </c>
      <c r="Q596" s="6">
        <v>191</v>
      </c>
      <c r="R596" s="6">
        <v>9</v>
      </c>
      <c r="S596" s="16">
        <f t="shared" si="57"/>
        <v>4.712041884816754E-2</v>
      </c>
      <c r="T596" s="16">
        <f t="shared" si="58"/>
        <v>1.5332285509035504E-2</v>
      </c>
    </row>
    <row r="597" spans="2:20" x14ac:dyDescent="0.6">
      <c r="B597" s="6"/>
      <c r="C597" s="6"/>
      <c r="D597" s="6" t="s">
        <v>13822</v>
      </c>
      <c r="E597" s="6" t="s">
        <v>13816</v>
      </c>
      <c r="F597" s="20" t="s">
        <v>13844</v>
      </c>
      <c r="G597" s="6" t="str">
        <f t="shared" si="56"/>
        <v>60-64</v>
      </c>
      <c r="H597" s="6" t="str" cm="1">
        <f t="array" ref="H597:I597">_xlfn.TEXTSPLIT(G597,"-")</f>
        <v>60</v>
      </c>
      <c r="I597" s="6" t="str">
        <v>64</v>
      </c>
      <c r="J597" s="6" t="s">
        <v>13873</v>
      </c>
      <c r="K597" s="6" t="s">
        <v>13465</v>
      </c>
      <c r="L597" s="6" t="s">
        <v>13484</v>
      </c>
      <c r="M597" s="6" t="s">
        <v>13335</v>
      </c>
      <c r="N597" s="6" t="s">
        <v>13494</v>
      </c>
      <c r="O597" s="6" t="str" cm="1">
        <f t="array" ref="O597:P597">_xlfn.TEXTSPLIT(N597,"-")</f>
        <v>1993</v>
      </c>
      <c r="P597" s="6" t="str">
        <v>1995</v>
      </c>
      <c r="Q597" s="6">
        <v>361</v>
      </c>
      <c r="R597" s="6">
        <v>14</v>
      </c>
      <c r="S597" s="16">
        <f t="shared" si="57"/>
        <v>3.8781163434903045E-2</v>
      </c>
      <c r="T597" s="16">
        <f t="shared" si="58"/>
        <v>1.0161737042266583E-2</v>
      </c>
    </row>
    <row r="598" spans="2:20" x14ac:dyDescent="0.6">
      <c r="B598" s="6"/>
      <c r="C598" s="6"/>
      <c r="D598" s="6" t="s">
        <v>13822</v>
      </c>
      <c r="E598" s="6" t="s">
        <v>13815</v>
      </c>
      <c r="F598" s="20" t="s">
        <v>13904</v>
      </c>
      <c r="G598" s="6" t="str">
        <f t="shared" si="56"/>
        <v>65-72</v>
      </c>
      <c r="H598" s="6" t="str" cm="1">
        <f t="array" ref="H598:I598">_xlfn.TEXTSPLIT(G598,"-")</f>
        <v>65</v>
      </c>
      <c r="I598" s="6" t="str">
        <v>72</v>
      </c>
      <c r="J598" s="6" t="s">
        <v>13873</v>
      </c>
      <c r="K598" s="6" t="s">
        <v>13465</v>
      </c>
      <c r="L598" s="6" t="s">
        <v>13484</v>
      </c>
      <c r="M598" s="6" t="s">
        <v>13335</v>
      </c>
      <c r="N598" s="6" t="s">
        <v>13494</v>
      </c>
      <c r="O598" s="6" t="str" cm="1">
        <f t="array" ref="O598:P598">_xlfn.TEXTSPLIT(N598,"-")</f>
        <v>1993</v>
      </c>
      <c r="P598" s="6" t="str">
        <v>1995</v>
      </c>
      <c r="Q598" s="6">
        <v>472</v>
      </c>
      <c r="R598" s="6">
        <v>22</v>
      </c>
      <c r="S598" s="16">
        <f t="shared" si="57"/>
        <v>4.6610169491525424E-2</v>
      </c>
      <c r="T598" s="16">
        <f t="shared" si="58"/>
        <v>9.7029680055938424E-3</v>
      </c>
    </row>
    <row r="599" spans="2:20" x14ac:dyDescent="0.6">
      <c r="B599" s="6"/>
      <c r="C599" s="6"/>
      <c r="D599" s="6" t="s">
        <v>13822</v>
      </c>
      <c r="E599" s="6" t="s">
        <v>13814</v>
      </c>
      <c r="F599" s="20" t="s">
        <v>13904</v>
      </c>
      <c r="G599" s="6" t="str">
        <f t="shared" si="56"/>
        <v>65-72</v>
      </c>
      <c r="H599" s="6" t="str" cm="1">
        <f t="array" ref="H599:I599">_xlfn.TEXTSPLIT(G599,"-")</f>
        <v>65</v>
      </c>
      <c r="I599" s="6" t="str">
        <v>72</v>
      </c>
      <c r="J599" s="6" t="s">
        <v>13873</v>
      </c>
      <c r="K599" s="6" t="s">
        <v>13465</v>
      </c>
      <c r="L599" s="6" t="s">
        <v>13484</v>
      </c>
      <c r="M599" s="6" t="s">
        <v>13335</v>
      </c>
      <c r="N599" s="6" t="s">
        <v>13494</v>
      </c>
      <c r="O599" s="6" t="str" cm="1">
        <f t="array" ref="O599:P599">_xlfn.TEXTSPLIT(N599,"-")</f>
        <v>1993</v>
      </c>
      <c r="P599" s="6" t="str">
        <v>1995</v>
      </c>
      <c r="Q599" s="6">
        <v>195</v>
      </c>
      <c r="R599" s="6">
        <v>13</v>
      </c>
      <c r="S599" s="16">
        <f t="shared" si="57"/>
        <v>6.6666666666666666E-2</v>
      </c>
      <c r="T599" s="16">
        <f t="shared" si="58"/>
        <v>1.7863043388188896E-2</v>
      </c>
    </row>
    <row r="600" spans="2:20" x14ac:dyDescent="0.6">
      <c r="B600" s="6"/>
      <c r="C600" s="6"/>
      <c r="D600" s="6" t="s">
        <v>13822</v>
      </c>
      <c r="E600" s="6" t="s">
        <v>13816</v>
      </c>
      <c r="F600" s="20" t="s">
        <v>13904</v>
      </c>
      <c r="G600" s="6" t="str">
        <f t="shared" si="56"/>
        <v>65-72</v>
      </c>
      <c r="H600" s="6" t="str" cm="1">
        <f t="array" ref="H600:I600">_xlfn.TEXTSPLIT(G600,"-")</f>
        <v>65</v>
      </c>
      <c r="I600" s="6" t="str">
        <v>72</v>
      </c>
      <c r="J600" s="6" t="s">
        <v>13873</v>
      </c>
      <c r="K600" s="6" t="s">
        <v>13465</v>
      </c>
      <c r="L600" s="6" t="s">
        <v>13484</v>
      </c>
      <c r="M600" s="6" t="s">
        <v>13335</v>
      </c>
      <c r="N600" s="6" t="s">
        <v>13494</v>
      </c>
      <c r="O600" s="6" t="str" cm="1">
        <f t="array" ref="O600:P600">_xlfn.TEXTSPLIT(N600,"-")</f>
        <v>1993</v>
      </c>
      <c r="P600" s="6" t="str">
        <v>1995</v>
      </c>
      <c r="Q600" s="6">
        <v>277</v>
      </c>
      <c r="R600" s="6">
        <v>9</v>
      </c>
      <c r="S600" s="16">
        <f t="shared" si="57"/>
        <v>3.2490974729241874E-2</v>
      </c>
      <c r="T600" s="16">
        <f t="shared" si="58"/>
        <v>1.0652928156363456E-2</v>
      </c>
    </row>
    <row r="601" spans="2:20" x14ac:dyDescent="0.6">
      <c r="B601" s="6"/>
      <c r="C601" s="6"/>
      <c r="D601" s="6" t="s">
        <v>13813</v>
      </c>
      <c r="E601" s="6" t="s">
        <v>13815</v>
      </c>
      <c r="F601" s="20" t="s">
        <v>13495</v>
      </c>
      <c r="G601" s="6" t="str">
        <f t="shared" si="56"/>
        <v>48-72</v>
      </c>
      <c r="H601" s="6" t="str" cm="1">
        <f t="array" ref="H601:I601">_xlfn.TEXTSPLIT(G601,"-")</f>
        <v>48</v>
      </c>
      <c r="I601" s="6" t="str">
        <v>72</v>
      </c>
      <c r="J601" s="6" t="s">
        <v>13873</v>
      </c>
      <c r="K601" s="6" t="s">
        <v>13465</v>
      </c>
      <c r="L601" s="6" t="s">
        <v>13973</v>
      </c>
      <c r="M601" s="6" t="s">
        <v>13335</v>
      </c>
      <c r="N601" s="6" t="s">
        <v>13494</v>
      </c>
      <c r="O601" s="6" t="str" cm="1">
        <f t="array" ref="O601:P601">_xlfn.TEXTSPLIT(N601,"-")</f>
        <v>1993</v>
      </c>
      <c r="P601" s="6" t="str">
        <v>1995</v>
      </c>
      <c r="Q601" s="6">
        <v>11532</v>
      </c>
      <c r="R601" s="6">
        <v>18</v>
      </c>
      <c r="S601" s="16">
        <f t="shared" si="57"/>
        <v>1.5608740894901144E-3</v>
      </c>
      <c r="T601" s="16">
        <f t="shared" si="58"/>
        <v>3.6761431495769707E-4</v>
      </c>
    </row>
    <row r="602" spans="2:20" x14ac:dyDescent="0.6">
      <c r="B602" s="6"/>
      <c r="C602" s="6"/>
      <c r="D602" s="6" t="s">
        <v>13813</v>
      </c>
      <c r="E602" s="6" t="s">
        <v>13814</v>
      </c>
      <c r="F602" s="20" t="s">
        <v>13495</v>
      </c>
      <c r="G602" s="6" t="str">
        <f t="shared" si="56"/>
        <v>48-72</v>
      </c>
      <c r="H602" s="6" t="str" cm="1">
        <f t="array" ref="H602:I602">_xlfn.TEXTSPLIT(G602,"-")</f>
        <v>48</v>
      </c>
      <c r="I602" s="6" t="str">
        <v>72</v>
      </c>
      <c r="J602" s="6" t="s">
        <v>13873</v>
      </c>
      <c r="K602" s="6" t="s">
        <v>13465</v>
      </c>
      <c r="L602" s="6" t="s">
        <v>13973</v>
      </c>
      <c r="M602" s="6" t="s">
        <v>13335</v>
      </c>
      <c r="N602" s="6" t="s">
        <v>13494</v>
      </c>
      <c r="O602" s="6" t="str" cm="1">
        <f t="array" ref="O602:P602">_xlfn.TEXTSPLIT(N602,"-")</f>
        <v>1993</v>
      </c>
      <c r="P602" s="6" t="str">
        <v>1995</v>
      </c>
      <c r="Q602" s="6">
        <v>5111</v>
      </c>
      <c r="R602" s="6">
        <v>8</v>
      </c>
      <c r="S602" s="16">
        <f t="shared" si="57"/>
        <v>1.565251418509098E-3</v>
      </c>
      <c r="T602" s="16">
        <f t="shared" si="58"/>
        <v>5.5296667150713712E-4</v>
      </c>
    </row>
    <row r="603" spans="2:20" x14ac:dyDescent="0.6">
      <c r="B603" s="6"/>
      <c r="C603" s="6"/>
      <c r="D603" s="6" t="s">
        <v>13813</v>
      </c>
      <c r="E603" s="6" t="s">
        <v>13816</v>
      </c>
      <c r="F603" s="20" t="s">
        <v>13495</v>
      </c>
      <c r="G603" s="6" t="str">
        <f t="shared" si="56"/>
        <v>48-72</v>
      </c>
      <c r="H603" s="6" t="str" cm="1">
        <f t="array" ref="H603:I603">_xlfn.TEXTSPLIT(G603,"-")</f>
        <v>48</v>
      </c>
      <c r="I603" s="6" t="str">
        <v>72</v>
      </c>
      <c r="J603" s="6" t="s">
        <v>13873</v>
      </c>
      <c r="K603" s="6" t="s">
        <v>13465</v>
      </c>
      <c r="L603" s="6" t="s">
        <v>13973</v>
      </c>
      <c r="M603" s="6" t="s">
        <v>13335</v>
      </c>
      <c r="N603" s="6" t="s">
        <v>13494</v>
      </c>
      <c r="O603" s="6" t="str" cm="1">
        <f t="array" ref="O603:P603">_xlfn.TEXTSPLIT(N603,"-")</f>
        <v>1993</v>
      </c>
      <c r="P603" s="6" t="str">
        <v>1995</v>
      </c>
      <c r="Q603" s="6">
        <v>6421</v>
      </c>
      <c r="R603" s="6">
        <v>10</v>
      </c>
      <c r="S603" s="16">
        <f t="shared" si="57"/>
        <v>1.557389814670612E-3</v>
      </c>
      <c r="T603" s="16">
        <f t="shared" si="58"/>
        <v>4.9210625310124273E-4</v>
      </c>
    </row>
    <row r="604" spans="2:20" x14ac:dyDescent="0.6">
      <c r="B604" s="6"/>
      <c r="C604" s="6"/>
      <c r="D604" s="6" t="s">
        <v>13813</v>
      </c>
      <c r="E604" s="6" t="s">
        <v>13815</v>
      </c>
      <c r="F604" s="20" t="s">
        <v>13903</v>
      </c>
      <c r="G604" s="6" t="str">
        <f t="shared" si="56"/>
        <v>48-54</v>
      </c>
      <c r="H604" s="6" t="str" cm="1">
        <f t="array" ref="H604:I604">_xlfn.TEXTSPLIT(G604,"-")</f>
        <v>48</v>
      </c>
      <c r="I604" s="6" t="str">
        <v>54</v>
      </c>
      <c r="J604" s="6" t="s">
        <v>13873</v>
      </c>
      <c r="K604" s="6" t="s">
        <v>13465</v>
      </c>
      <c r="L604" s="6" t="s">
        <v>13973</v>
      </c>
      <c r="M604" s="6" t="s">
        <v>13335</v>
      </c>
      <c r="N604" s="6" t="s">
        <v>13494</v>
      </c>
      <c r="O604" s="6" t="str" cm="1">
        <f t="array" ref="O604:P604">_xlfn.TEXTSPLIT(N604,"-")</f>
        <v>1993</v>
      </c>
      <c r="P604" s="6" t="str">
        <v>1995</v>
      </c>
      <c r="Q604" s="6">
        <v>2637</v>
      </c>
      <c r="R604" s="6">
        <v>2</v>
      </c>
      <c r="S604" s="16">
        <f t="shared" si="57"/>
        <v>7.5843761850587785E-4</v>
      </c>
      <c r="T604" s="16">
        <f t="shared" si="58"/>
        <v>5.3609297090046447E-4</v>
      </c>
    </row>
    <row r="605" spans="2:20" x14ac:dyDescent="0.6">
      <c r="B605" s="6"/>
      <c r="C605" s="6"/>
      <c r="D605" s="6" t="s">
        <v>13813</v>
      </c>
      <c r="E605" s="6" t="s">
        <v>13814</v>
      </c>
      <c r="F605" s="20" t="s">
        <v>13903</v>
      </c>
      <c r="G605" s="6" t="str">
        <f t="shared" si="56"/>
        <v>48-54</v>
      </c>
      <c r="H605" s="6" t="str" cm="1">
        <f t="array" ref="H605:I605">_xlfn.TEXTSPLIT(G605,"-")</f>
        <v>48</v>
      </c>
      <c r="I605" s="6" t="str">
        <v>54</v>
      </c>
      <c r="J605" s="6" t="s">
        <v>13873</v>
      </c>
      <c r="K605" s="6" t="s">
        <v>13465</v>
      </c>
      <c r="L605" s="6" t="s">
        <v>13973</v>
      </c>
      <c r="M605" s="6" t="s">
        <v>13335</v>
      </c>
      <c r="N605" s="6" t="s">
        <v>13494</v>
      </c>
      <c r="O605" s="6" t="str" cm="1">
        <f t="array" ref="O605:P605">_xlfn.TEXTSPLIT(N605,"-")</f>
        <v>1993</v>
      </c>
      <c r="P605" s="6" t="str">
        <v>1995</v>
      </c>
      <c r="Q605" s="6">
        <v>1059</v>
      </c>
      <c r="R605" s="6">
        <v>0</v>
      </c>
      <c r="S605" s="16">
        <f t="shared" si="57"/>
        <v>0</v>
      </c>
      <c r="T605" s="16">
        <f t="shared" si="58"/>
        <v>0</v>
      </c>
    </row>
    <row r="606" spans="2:20" x14ac:dyDescent="0.6">
      <c r="B606" s="6"/>
      <c r="C606" s="6"/>
      <c r="D606" s="6" t="s">
        <v>13813</v>
      </c>
      <c r="E606" s="6" t="s">
        <v>13816</v>
      </c>
      <c r="F606" s="20" t="s">
        <v>13903</v>
      </c>
      <c r="G606" s="6" t="str">
        <f t="shared" si="56"/>
        <v>48-54</v>
      </c>
      <c r="H606" s="6" t="str" cm="1">
        <f t="array" ref="H606:I606">_xlfn.TEXTSPLIT(G606,"-")</f>
        <v>48</v>
      </c>
      <c r="I606" s="6" t="str">
        <v>54</v>
      </c>
      <c r="J606" s="6" t="s">
        <v>13873</v>
      </c>
      <c r="K606" s="6" t="s">
        <v>13465</v>
      </c>
      <c r="L606" s="6" t="s">
        <v>13973</v>
      </c>
      <c r="M606" s="6" t="s">
        <v>13335</v>
      </c>
      <c r="N606" s="6" t="s">
        <v>13494</v>
      </c>
      <c r="O606" s="6" t="str" cm="1">
        <f t="array" ref="O606:P606">_xlfn.TEXTSPLIT(N606,"-")</f>
        <v>1993</v>
      </c>
      <c r="P606" s="6" t="str">
        <v>1995</v>
      </c>
      <c r="Q606" s="6">
        <v>1578</v>
      </c>
      <c r="R606" s="6">
        <v>2</v>
      </c>
      <c r="S606" s="16">
        <f t="shared" si="57"/>
        <v>1.2674271229404308E-3</v>
      </c>
      <c r="T606" s="16">
        <f t="shared" si="58"/>
        <v>8.9563819512716034E-4</v>
      </c>
    </row>
    <row r="607" spans="2:20" x14ac:dyDescent="0.6">
      <c r="B607" s="6"/>
      <c r="C607" s="6"/>
      <c r="D607" s="6" t="s">
        <v>13813</v>
      </c>
      <c r="E607" s="6" t="s">
        <v>13815</v>
      </c>
      <c r="F607" s="20" t="s">
        <v>13843</v>
      </c>
      <c r="G607" s="6" t="str">
        <f t="shared" si="56"/>
        <v>55-59</v>
      </c>
      <c r="H607" s="6" t="str" cm="1">
        <f t="array" ref="H607:I607">_xlfn.TEXTSPLIT(G607,"-")</f>
        <v>55</v>
      </c>
      <c r="I607" s="6" t="str">
        <v>59</v>
      </c>
      <c r="J607" s="6" t="s">
        <v>13873</v>
      </c>
      <c r="K607" s="6" t="s">
        <v>13465</v>
      </c>
      <c r="L607" s="6" t="s">
        <v>13973</v>
      </c>
      <c r="M607" s="6" t="s">
        <v>13335</v>
      </c>
      <c r="N607" s="6" t="s">
        <v>13494</v>
      </c>
      <c r="O607" s="6" t="str" cm="1">
        <f t="array" ref="O607:P607">_xlfn.TEXTSPLIT(N607,"-")</f>
        <v>1993</v>
      </c>
      <c r="P607" s="6" t="str">
        <v>1995</v>
      </c>
      <c r="Q607" s="6">
        <v>3221</v>
      </c>
      <c r="R607" s="6">
        <v>1</v>
      </c>
      <c r="S607" s="16">
        <f t="shared" si="57"/>
        <v>3.1046258925799441E-4</v>
      </c>
      <c r="T607" s="16">
        <f t="shared" si="58"/>
        <v>3.1041439200717879E-4</v>
      </c>
    </row>
    <row r="608" spans="2:20" x14ac:dyDescent="0.6">
      <c r="B608" s="6"/>
      <c r="C608" s="6"/>
      <c r="D608" s="6" t="s">
        <v>13813</v>
      </c>
      <c r="E608" s="6" t="s">
        <v>13814</v>
      </c>
      <c r="F608" s="20" t="s">
        <v>13843</v>
      </c>
      <c r="G608" s="6" t="str">
        <f t="shared" si="56"/>
        <v>55-59</v>
      </c>
      <c r="H608" s="6" t="str" cm="1">
        <f t="array" ref="H608:I608">_xlfn.TEXTSPLIT(G608,"-")</f>
        <v>55</v>
      </c>
      <c r="I608" s="6" t="str">
        <v>59</v>
      </c>
      <c r="J608" s="6" t="s">
        <v>13873</v>
      </c>
      <c r="K608" s="6" t="s">
        <v>13465</v>
      </c>
      <c r="L608" s="6" t="s">
        <v>13973</v>
      </c>
      <c r="M608" s="6" t="s">
        <v>13335</v>
      </c>
      <c r="N608" s="6" t="s">
        <v>13494</v>
      </c>
      <c r="O608" s="6" t="str" cm="1">
        <f t="array" ref="O608:P608">_xlfn.TEXTSPLIT(N608,"-")</f>
        <v>1993</v>
      </c>
      <c r="P608" s="6" t="str">
        <v>1995</v>
      </c>
      <c r="Q608" s="6">
        <v>1372</v>
      </c>
      <c r="R608" s="6">
        <v>0</v>
      </c>
      <c r="S608" s="16">
        <f t="shared" si="57"/>
        <v>0</v>
      </c>
      <c r="T608" s="16">
        <f t="shared" si="58"/>
        <v>0</v>
      </c>
    </row>
    <row r="609" spans="2:21" x14ac:dyDescent="0.6">
      <c r="B609" s="6"/>
      <c r="C609" s="6"/>
      <c r="D609" s="6" t="s">
        <v>13813</v>
      </c>
      <c r="E609" s="6" t="s">
        <v>13816</v>
      </c>
      <c r="F609" s="20" t="s">
        <v>13843</v>
      </c>
      <c r="G609" s="6" t="str">
        <f t="shared" si="56"/>
        <v>55-59</v>
      </c>
      <c r="H609" s="6" t="str" cm="1">
        <f t="array" ref="H609:I609">_xlfn.TEXTSPLIT(G609,"-")</f>
        <v>55</v>
      </c>
      <c r="I609" s="6" t="str">
        <v>59</v>
      </c>
      <c r="J609" s="6" t="s">
        <v>13873</v>
      </c>
      <c r="K609" s="6" t="s">
        <v>13465</v>
      </c>
      <c r="L609" s="6" t="s">
        <v>13973</v>
      </c>
      <c r="M609" s="6" t="s">
        <v>13335</v>
      </c>
      <c r="N609" s="6" t="s">
        <v>13494</v>
      </c>
      <c r="O609" s="6" t="str" cm="1">
        <f t="array" ref="O609:P609">_xlfn.TEXTSPLIT(N609,"-")</f>
        <v>1993</v>
      </c>
      <c r="P609" s="6" t="str">
        <v>1995</v>
      </c>
      <c r="Q609" s="6">
        <v>1849</v>
      </c>
      <c r="R609" s="6">
        <v>1</v>
      </c>
      <c r="S609" s="16">
        <f t="shared" si="57"/>
        <v>5.4083288263926451E-4</v>
      </c>
      <c r="T609" s="16">
        <f t="shared" si="58"/>
        <v>5.4068661275622723E-4</v>
      </c>
    </row>
    <row r="610" spans="2:21" x14ac:dyDescent="0.6">
      <c r="B610" s="6"/>
      <c r="C610" s="6"/>
      <c r="D610" s="6" t="s">
        <v>13813</v>
      </c>
      <c r="E610" s="6" t="s">
        <v>13815</v>
      </c>
      <c r="F610" s="20" t="s">
        <v>13844</v>
      </c>
      <c r="G610" s="6" t="str">
        <f t="shared" si="56"/>
        <v>60-64</v>
      </c>
      <c r="H610" s="6" t="str" cm="1">
        <f t="array" ref="H610:I610">_xlfn.TEXTSPLIT(G610,"-")</f>
        <v>60</v>
      </c>
      <c r="I610" s="6" t="str">
        <v>64</v>
      </c>
      <c r="J610" s="6" t="s">
        <v>13873</v>
      </c>
      <c r="K610" s="6" t="s">
        <v>13465</v>
      </c>
      <c r="L610" s="6" t="s">
        <v>13973</v>
      </c>
      <c r="M610" s="6" t="s">
        <v>13335</v>
      </c>
      <c r="N610" s="6" t="s">
        <v>13494</v>
      </c>
      <c r="O610" s="6" t="str" cm="1">
        <f t="array" ref="O610:P610">_xlfn.TEXTSPLIT(N610,"-")</f>
        <v>1993</v>
      </c>
      <c r="P610" s="6" t="str">
        <v>1995</v>
      </c>
      <c r="Q610" s="6">
        <v>2859</v>
      </c>
      <c r="R610" s="6">
        <v>3</v>
      </c>
      <c r="S610" s="16">
        <f t="shared" si="57"/>
        <v>1.0493179433368311E-3</v>
      </c>
      <c r="T610" s="16">
        <f t="shared" si="58"/>
        <v>6.0550606263025527E-4</v>
      </c>
    </row>
    <row r="611" spans="2:21" x14ac:dyDescent="0.6">
      <c r="B611" s="6"/>
      <c r="C611" s="6"/>
      <c r="D611" s="6" t="s">
        <v>13813</v>
      </c>
      <c r="E611" s="6" t="s">
        <v>13814</v>
      </c>
      <c r="F611" s="20" t="s">
        <v>13844</v>
      </c>
      <c r="G611" s="6" t="str">
        <f t="shared" si="56"/>
        <v>60-64</v>
      </c>
      <c r="H611" s="6" t="str" cm="1">
        <f t="array" ref="H611:I611">_xlfn.TEXTSPLIT(G611,"-")</f>
        <v>60</v>
      </c>
      <c r="I611" s="6" t="str">
        <v>64</v>
      </c>
      <c r="J611" s="6" t="s">
        <v>13873</v>
      </c>
      <c r="K611" s="6" t="s">
        <v>13465</v>
      </c>
      <c r="L611" s="6" t="s">
        <v>13973</v>
      </c>
      <c r="M611" s="6" t="s">
        <v>13335</v>
      </c>
      <c r="N611" s="6" t="s">
        <v>13494</v>
      </c>
      <c r="O611" s="6" t="str" cm="1">
        <f t="array" ref="O611:P611">_xlfn.TEXTSPLIT(N611,"-")</f>
        <v>1993</v>
      </c>
      <c r="P611" s="6" t="str">
        <v>1995</v>
      </c>
      <c r="Q611" s="6">
        <v>1294</v>
      </c>
      <c r="R611" s="6">
        <v>2</v>
      </c>
      <c r="S611" s="16">
        <f t="shared" si="57"/>
        <v>1.5455950540958269E-3</v>
      </c>
      <c r="T611" s="16">
        <f t="shared" si="58"/>
        <v>1.0920558261261321E-3</v>
      </c>
    </row>
    <row r="612" spans="2:21" x14ac:dyDescent="0.6">
      <c r="B612" s="6"/>
      <c r="C612" s="6"/>
      <c r="D612" s="6" t="s">
        <v>13813</v>
      </c>
      <c r="E612" s="6" t="s">
        <v>13816</v>
      </c>
      <c r="F612" s="20" t="s">
        <v>13844</v>
      </c>
      <c r="G612" s="6" t="str">
        <f t="shared" si="56"/>
        <v>60-64</v>
      </c>
      <c r="H612" s="6" t="str" cm="1">
        <f t="array" ref="H612:I612">_xlfn.TEXTSPLIT(G612,"-")</f>
        <v>60</v>
      </c>
      <c r="I612" s="6" t="str">
        <v>64</v>
      </c>
      <c r="J612" s="6" t="s">
        <v>13873</v>
      </c>
      <c r="K612" s="6" t="s">
        <v>13465</v>
      </c>
      <c r="L612" s="6" t="s">
        <v>13973</v>
      </c>
      <c r="M612" s="6" t="s">
        <v>13335</v>
      </c>
      <c r="N612" s="6" t="s">
        <v>13494</v>
      </c>
      <c r="O612" s="6" t="str" cm="1">
        <f t="array" ref="O612:P612">_xlfn.TEXTSPLIT(N612,"-")</f>
        <v>1993</v>
      </c>
      <c r="P612" s="6" t="str">
        <v>1995</v>
      </c>
      <c r="Q612" s="6">
        <v>1565</v>
      </c>
      <c r="R612" s="6">
        <v>1</v>
      </c>
      <c r="S612" s="16">
        <f t="shared" si="57"/>
        <v>6.3897763578274762E-4</v>
      </c>
      <c r="T612" s="16">
        <f t="shared" si="58"/>
        <v>6.3877345695159367E-4</v>
      </c>
    </row>
    <row r="613" spans="2:21" x14ac:dyDescent="0.6">
      <c r="B613" s="6"/>
      <c r="C613" s="6"/>
      <c r="D613" s="6" t="s">
        <v>13813</v>
      </c>
      <c r="E613" s="6" t="s">
        <v>13815</v>
      </c>
      <c r="F613" s="20" t="s">
        <v>13904</v>
      </c>
      <c r="G613" s="6" t="str">
        <f t="shared" si="56"/>
        <v>65-72</v>
      </c>
      <c r="H613" s="6" t="str" cm="1">
        <f t="array" ref="H613:I613">_xlfn.TEXTSPLIT(G613,"-")</f>
        <v>65</v>
      </c>
      <c r="I613" s="6" t="str">
        <v>72</v>
      </c>
      <c r="J613" s="6" t="s">
        <v>13873</v>
      </c>
      <c r="K613" s="6" t="s">
        <v>13465</v>
      </c>
      <c r="L613" s="6" t="s">
        <v>13973</v>
      </c>
      <c r="M613" s="6" t="s">
        <v>13335</v>
      </c>
      <c r="N613" s="6" t="s">
        <v>13494</v>
      </c>
      <c r="O613" s="6" t="str" cm="1">
        <f t="array" ref="O613:P613">_xlfn.TEXTSPLIT(N613,"-")</f>
        <v>1993</v>
      </c>
      <c r="P613" s="6" t="str">
        <v>1995</v>
      </c>
      <c r="Q613" s="6">
        <v>2815</v>
      </c>
      <c r="R613" s="6">
        <v>9</v>
      </c>
      <c r="S613" s="16">
        <f t="shared" si="57"/>
        <v>3.1971580817051512E-3</v>
      </c>
      <c r="T613" s="16">
        <f t="shared" si="58"/>
        <v>1.064014360055098E-3</v>
      </c>
    </row>
    <row r="614" spans="2:21" x14ac:dyDescent="0.6">
      <c r="B614" s="6"/>
      <c r="C614" s="6"/>
      <c r="D614" s="6" t="s">
        <v>13813</v>
      </c>
      <c r="E614" s="6" t="s">
        <v>13814</v>
      </c>
      <c r="F614" s="20" t="s">
        <v>13904</v>
      </c>
      <c r="G614" s="6" t="str">
        <f t="shared" si="56"/>
        <v>65-72</v>
      </c>
      <c r="H614" s="6" t="str" cm="1">
        <f t="array" ref="H614:I614">_xlfn.TEXTSPLIT(G614,"-")</f>
        <v>65</v>
      </c>
      <c r="I614" s="6" t="str">
        <v>72</v>
      </c>
      <c r="J614" s="6" t="s">
        <v>13873</v>
      </c>
      <c r="K614" s="6" t="s">
        <v>13465</v>
      </c>
      <c r="L614" s="6" t="s">
        <v>13973</v>
      </c>
      <c r="M614" s="6" t="s">
        <v>13335</v>
      </c>
      <c r="N614" s="6" t="s">
        <v>13494</v>
      </c>
      <c r="O614" s="6" t="str" cm="1">
        <f t="array" ref="O614:P614">_xlfn.TEXTSPLIT(N614,"-")</f>
        <v>1993</v>
      </c>
      <c r="P614" s="6" t="str">
        <v>1995</v>
      </c>
      <c r="Q614" s="6">
        <v>1386</v>
      </c>
      <c r="R614" s="6">
        <v>5</v>
      </c>
      <c r="S614" s="16">
        <f t="shared" si="57"/>
        <v>3.6075036075036075E-3</v>
      </c>
      <c r="T614" s="16">
        <f t="shared" si="58"/>
        <v>1.6104119925897697E-3</v>
      </c>
    </row>
    <row r="615" spans="2:21" x14ac:dyDescent="0.6">
      <c r="B615" s="6"/>
      <c r="C615" s="6"/>
      <c r="D615" s="6" t="s">
        <v>13813</v>
      </c>
      <c r="E615" s="6" t="s">
        <v>13816</v>
      </c>
      <c r="F615" s="20" t="s">
        <v>13904</v>
      </c>
      <c r="G615" s="6" t="str">
        <f t="shared" si="56"/>
        <v>65-72</v>
      </c>
      <c r="H615" s="6" t="str" cm="1">
        <f t="array" ref="H615:I615">_xlfn.TEXTSPLIT(G615,"-")</f>
        <v>65</v>
      </c>
      <c r="I615" s="6" t="str">
        <v>72</v>
      </c>
      <c r="J615" s="6" t="s">
        <v>13873</v>
      </c>
      <c r="K615" s="6" t="s">
        <v>13465</v>
      </c>
      <c r="L615" s="6" t="s">
        <v>13973</v>
      </c>
      <c r="M615" s="6" t="s">
        <v>13335</v>
      </c>
      <c r="N615" s="6" t="s">
        <v>13494</v>
      </c>
      <c r="O615" s="6" t="str" cm="1">
        <f t="array" ref="O615:P615">_xlfn.TEXTSPLIT(N615,"-")</f>
        <v>1993</v>
      </c>
      <c r="P615" s="6" t="str">
        <v>1995</v>
      </c>
      <c r="Q615" s="6">
        <v>1429</v>
      </c>
      <c r="R615" s="6">
        <v>4</v>
      </c>
      <c r="S615" s="16">
        <f t="shared" si="57"/>
        <v>2.7991602519244225E-3</v>
      </c>
      <c r="T615" s="16">
        <f t="shared" si="58"/>
        <v>1.3976199287454227E-3</v>
      </c>
    </row>
    <row r="616" spans="2:21" x14ac:dyDescent="0.6">
      <c r="B616" s="6"/>
      <c r="C616" s="6"/>
      <c r="D616" s="6" t="s">
        <v>13813</v>
      </c>
      <c r="E616" s="6" t="s">
        <v>13815</v>
      </c>
      <c r="F616" s="20" t="s">
        <v>13495</v>
      </c>
      <c r="G616" s="6" t="str">
        <f t="shared" si="56"/>
        <v>48-72</v>
      </c>
      <c r="H616" s="6" t="str" cm="1">
        <f t="array" ref="H616:I616">_xlfn.TEXTSPLIT(G616,"-")</f>
        <v>48</v>
      </c>
      <c r="I616" s="6" t="str">
        <v>72</v>
      </c>
      <c r="J616" s="6" t="s">
        <v>13873</v>
      </c>
      <c r="K616" s="6" t="s">
        <v>13465</v>
      </c>
      <c r="L616" s="6" t="s">
        <v>13517</v>
      </c>
      <c r="M616" s="6" t="s">
        <v>13335</v>
      </c>
      <c r="N616" s="6" t="s">
        <v>13494</v>
      </c>
      <c r="O616" s="6" t="str" cm="1">
        <f t="array" ref="O616:P616">_xlfn.TEXTSPLIT(N616,"-")</f>
        <v>1993</v>
      </c>
      <c r="P616" s="6" t="str">
        <v>1995</v>
      </c>
      <c r="Q616" s="6">
        <f>SUM(Q619,Q622,Q625,Q628)</f>
        <v>8984</v>
      </c>
      <c r="R616" s="6">
        <v>17</v>
      </c>
      <c r="S616" s="16">
        <f t="shared" si="57"/>
        <v>1.8922528940338379E-3</v>
      </c>
      <c r="T616" s="16">
        <f t="shared" si="58"/>
        <v>4.5850431869807763E-4</v>
      </c>
      <c r="U616" s="6"/>
    </row>
    <row r="617" spans="2:21" x14ac:dyDescent="0.6">
      <c r="B617" s="6"/>
      <c r="C617" s="6"/>
      <c r="D617" s="6" t="s">
        <v>13813</v>
      </c>
      <c r="E617" s="6" t="s">
        <v>13814</v>
      </c>
      <c r="F617" s="20" t="s">
        <v>13495</v>
      </c>
      <c r="G617" s="6" t="str">
        <f t="shared" si="56"/>
        <v>48-72</v>
      </c>
      <c r="H617" s="6" t="str" cm="1">
        <f t="array" ref="H617:I617">_xlfn.TEXTSPLIT(G617,"-")</f>
        <v>48</v>
      </c>
      <c r="I617" s="6" t="str">
        <v>72</v>
      </c>
      <c r="J617" s="6" t="s">
        <v>13873</v>
      </c>
      <c r="K617" s="6" t="s">
        <v>13465</v>
      </c>
      <c r="L617" s="6" t="s">
        <v>13517</v>
      </c>
      <c r="M617" s="6" t="s">
        <v>13335</v>
      </c>
      <c r="N617" s="6" t="s">
        <v>13494</v>
      </c>
      <c r="O617" s="6" t="str" cm="1">
        <f t="array" ref="O617:P617">_xlfn.TEXTSPLIT(N617,"-")</f>
        <v>1993</v>
      </c>
      <c r="P617" s="6" t="str">
        <v>1995</v>
      </c>
      <c r="Q617" s="6">
        <f>SUM(Q620,Q623,Q626,Q629)</f>
        <v>4176</v>
      </c>
      <c r="R617" s="6">
        <v>8</v>
      </c>
      <c r="S617" s="16">
        <f t="shared" si="57"/>
        <v>1.9157088122605363E-3</v>
      </c>
      <c r="T617" s="16">
        <f t="shared" si="58"/>
        <v>6.7665627504745896E-4</v>
      </c>
      <c r="U617" s="6"/>
    </row>
    <row r="618" spans="2:21" x14ac:dyDescent="0.6">
      <c r="B618" s="6"/>
      <c r="C618" s="6"/>
      <c r="D618" s="6" t="s">
        <v>13813</v>
      </c>
      <c r="E618" s="6" t="s">
        <v>13816</v>
      </c>
      <c r="F618" s="20" t="s">
        <v>13495</v>
      </c>
      <c r="G618" s="6" t="str">
        <f t="shared" si="56"/>
        <v>48-72</v>
      </c>
      <c r="H618" s="6" t="str" cm="1">
        <f t="array" ref="H618:I618">_xlfn.TEXTSPLIT(G618,"-")</f>
        <v>48</v>
      </c>
      <c r="I618" s="6" t="str">
        <v>72</v>
      </c>
      <c r="J618" s="6" t="s">
        <v>13873</v>
      </c>
      <c r="K618" s="6" t="s">
        <v>13465</v>
      </c>
      <c r="L618" s="6" t="s">
        <v>13517</v>
      </c>
      <c r="M618" s="6" t="s">
        <v>13335</v>
      </c>
      <c r="N618" s="6" t="s">
        <v>13494</v>
      </c>
      <c r="O618" s="6" t="str" cm="1">
        <f t="array" ref="O618:P618">_xlfn.TEXTSPLIT(N618,"-")</f>
        <v>1993</v>
      </c>
      <c r="P618" s="6" t="str">
        <v>1995</v>
      </c>
      <c r="Q618" s="6">
        <f>SUM(Q621,Q624,Q627,Q630)</f>
        <v>4808</v>
      </c>
      <c r="R618" s="6">
        <v>9</v>
      </c>
      <c r="S618" s="16">
        <f t="shared" si="57"/>
        <v>1.8718801996672214E-3</v>
      </c>
      <c r="T618" s="16">
        <f t="shared" si="58"/>
        <v>6.2337580376319675E-4</v>
      </c>
      <c r="U618" s="6"/>
    </row>
    <row r="619" spans="2:21" x14ac:dyDescent="0.6">
      <c r="B619" s="6"/>
      <c r="C619" s="6"/>
      <c r="D619" s="6" t="s">
        <v>13813</v>
      </c>
      <c r="E619" s="6" t="s">
        <v>13815</v>
      </c>
      <c r="F619" s="20" t="s">
        <v>13903</v>
      </c>
      <c r="G619" s="6" t="str">
        <f t="shared" si="56"/>
        <v>48-54</v>
      </c>
      <c r="H619" s="6" t="str" cm="1">
        <f t="array" ref="H619:I619">_xlfn.TEXTSPLIT(G619,"-")</f>
        <v>48</v>
      </c>
      <c r="I619" s="6" t="str">
        <v>54</v>
      </c>
      <c r="J619" s="6" t="s">
        <v>13873</v>
      </c>
      <c r="K619" s="6" t="s">
        <v>13465</v>
      </c>
      <c r="L619" s="6" t="s">
        <v>13517</v>
      </c>
      <c r="M619" s="6" t="s">
        <v>13335</v>
      </c>
      <c r="N619" s="6" t="s">
        <v>13494</v>
      </c>
      <c r="O619" s="6" t="str" cm="1">
        <f t="array" ref="O619:P619">_xlfn.TEXTSPLIT(N619,"-")</f>
        <v>1993</v>
      </c>
      <c r="P619" s="6" t="str">
        <v>1995</v>
      </c>
      <c r="Q619" s="6">
        <v>1874</v>
      </c>
      <c r="R619" s="6">
        <v>2</v>
      </c>
      <c r="S619" s="16">
        <f t="shared" si="57"/>
        <v>1.0672358591248667E-3</v>
      </c>
      <c r="T619" s="16">
        <f t="shared" si="58"/>
        <v>7.5424691099528255E-4</v>
      </c>
      <c r="U619" s="6"/>
    </row>
    <row r="620" spans="2:21" x14ac:dyDescent="0.6">
      <c r="B620" s="6"/>
      <c r="C620" s="6"/>
      <c r="D620" s="6" t="s">
        <v>13813</v>
      </c>
      <c r="E620" s="6" t="s">
        <v>13814</v>
      </c>
      <c r="F620" s="20" t="s">
        <v>13903</v>
      </c>
      <c r="G620" s="6" t="str">
        <f t="shared" si="56"/>
        <v>48-54</v>
      </c>
      <c r="H620" s="6" t="str" cm="1">
        <f t="array" ref="H620:I620">_xlfn.TEXTSPLIT(G620,"-")</f>
        <v>48</v>
      </c>
      <c r="I620" s="6" t="str">
        <v>54</v>
      </c>
      <c r="J620" s="6" t="s">
        <v>13873</v>
      </c>
      <c r="K620" s="6" t="s">
        <v>13465</v>
      </c>
      <c r="L620" s="6" t="s">
        <v>13517</v>
      </c>
      <c r="M620" s="6" t="s">
        <v>13335</v>
      </c>
      <c r="N620" s="6" t="s">
        <v>13494</v>
      </c>
      <c r="O620" s="6" t="str" cm="1">
        <f t="array" ref="O620:P620">_xlfn.TEXTSPLIT(N620,"-")</f>
        <v>1993</v>
      </c>
      <c r="P620" s="6" t="str">
        <v>1995</v>
      </c>
      <c r="Q620" s="6">
        <v>776</v>
      </c>
      <c r="R620" s="6">
        <v>0</v>
      </c>
      <c r="S620" s="16">
        <f t="shared" si="57"/>
        <v>0</v>
      </c>
      <c r="T620" s="16">
        <f t="shared" si="58"/>
        <v>0</v>
      </c>
      <c r="U620" s="6"/>
    </row>
    <row r="621" spans="2:21" x14ac:dyDescent="0.6">
      <c r="B621" s="6"/>
      <c r="C621" s="6"/>
      <c r="D621" s="6" t="s">
        <v>13813</v>
      </c>
      <c r="E621" s="6" t="s">
        <v>13816</v>
      </c>
      <c r="F621" s="20" t="s">
        <v>13903</v>
      </c>
      <c r="G621" s="6" t="str">
        <f t="shared" si="56"/>
        <v>48-54</v>
      </c>
      <c r="H621" s="6" t="str" cm="1">
        <f t="array" ref="H621:I621">_xlfn.TEXTSPLIT(G621,"-")</f>
        <v>48</v>
      </c>
      <c r="I621" s="6" t="str">
        <v>54</v>
      </c>
      <c r="J621" s="6" t="s">
        <v>13873</v>
      </c>
      <c r="K621" s="6" t="s">
        <v>13465</v>
      </c>
      <c r="L621" s="6" t="s">
        <v>13517</v>
      </c>
      <c r="M621" s="6" t="s">
        <v>13335</v>
      </c>
      <c r="N621" s="6" t="s">
        <v>13494</v>
      </c>
      <c r="O621" s="6" t="str" cm="1">
        <f t="array" ref="O621:P621">_xlfn.TEXTSPLIT(N621,"-")</f>
        <v>1993</v>
      </c>
      <c r="P621" s="6" t="str">
        <v>1995</v>
      </c>
      <c r="Q621" s="6">
        <v>1098</v>
      </c>
      <c r="R621" s="6">
        <v>2</v>
      </c>
      <c r="S621" s="16">
        <f t="shared" si="57"/>
        <v>1.8214936247723133E-3</v>
      </c>
      <c r="T621" s="16">
        <f t="shared" si="58"/>
        <v>1.2868169260726184E-3</v>
      </c>
      <c r="U621" s="6"/>
    </row>
    <row r="622" spans="2:21" x14ac:dyDescent="0.6">
      <c r="B622" s="6"/>
      <c r="C622" s="6"/>
      <c r="D622" s="6" t="s">
        <v>13813</v>
      </c>
      <c r="E622" s="6" t="s">
        <v>13815</v>
      </c>
      <c r="F622" s="20" t="s">
        <v>13843</v>
      </c>
      <c r="G622" s="6" t="str">
        <f t="shared" si="56"/>
        <v>55-59</v>
      </c>
      <c r="H622" s="6" t="str" cm="1">
        <f t="array" ref="H622:I622">_xlfn.TEXTSPLIT(G622,"-")</f>
        <v>55</v>
      </c>
      <c r="I622" s="6" t="str">
        <v>59</v>
      </c>
      <c r="J622" s="6" t="s">
        <v>13873</v>
      </c>
      <c r="K622" s="6" t="s">
        <v>13465</v>
      </c>
      <c r="L622" s="6" t="s">
        <v>13517</v>
      </c>
      <c r="M622" s="6" t="s">
        <v>13335</v>
      </c>
      <c r="N622" s="6" t="s">
        <v>13494</v>
      </c>
      <c r="O622" s="6" t="str" cm="1">
        <f t="array" ref="O622:P622">_xlfn.TEXTSPLIT(N622,"-")</f>
        <v>1993</v>
      </c>
      <c r="P622" s="6" t="str">
        <v>1995</v>
      </c>
      <c r="Q622" s="6">
        <v>2460</v>
      </c>
      <c r="R622" s="6">
        <v>1</v>
      </c>
      <c r="S622" s="16">
        <f t="shared" si="57"/>
        <v>4.0650406504065041E-4</v>
      </c>
      <c r="T622" s="16">
        <f t="shared" si="58"/>
        <v>4.0642143386487238E-4</v>
      </c>
      <c r="U622" s="6"/>
    </row>
    <row r="623" spans="2:21" x14ac:dyDescent="0.6">
      <c r="B623" s="6"/>
      <c r="C623" s="6"/>
      <c r="D623" s="6" t="s">
        <v>13813</v>
      </c>
      <c r="E623" s="6" t="s">
        <v>13814</v>
      </c>
      <c r="F623" s="20" t="s">
        <v>13843</v>
      </c>
      <c r="G623" s="6" t="str">
        <f t="shared" si="56"/>
        <v>55-59</v>
      </c>
      <c r="H623" s="6" t="str" cm="1">
        <f t="array" ref="H623:I623">_xlfn.TEXTSPLIT(G623,"-")</f>
        <v>55</v>
      </c>
      <c r="I623" s="6" t="str">
        <v>59</v>
      </c>
      <c r="J623" s="6" t="s">
        <v>13873</v>
      </c>
      <c r="K623" s="6" t="s">
        <v>13465</v>
      </c>
      <c r="L623" s="6" t="s">
        <v>13517</v>
      </c>
      <c r="M623" s="6" t="s">
        <v>13335</v>
      </c>
      <c r="N623" s="6" t="s">
        <v>13494</v>
      </c>
      <c r="O623" s="6" t="str" cm="1">
        <f t="array" ref="O623:P623">_xlfn.TEXTSPLIT(N623,"-")</f>
        <v>1993</v>
      </c>
      <c r="P623" s="6" t="str">
        <v>1995</v>
      </c>
      <c r="Q623" s="6">
        <v>1106</v>
      </c>
      <c r="R623" s="6">
        <v>0</v>
      </c>
      <c r="S623" s="16">
        <f t="shared" si="57"/>
        <v>0</v>
      </c>
      <c r="T623" s="16">
        <f t="shared" si="58"/>
        <v>0</v>
      </c>
      <c r="U623" s="6"/>
    </row>
    <row r="624" spans="2:21" x14ac:dyDescent="0.6">
      <c r="B624" s="6"/>
      <c r="C624" s="6"/>
      <c r="D624" s="6" t="s">
        <v>13813</v>
      </c>
      <c r="E624" s="6" t="s">
        <v>13816</v>
      </c>
      <c r="F624" s="20" t="s">
        <v>13843</v>
      </c>
      <c r="G624" s="6" t="str">
        <f t="shared" si="56"/>
        <v>55-59</v>
      </c>
      <c r="H624" s="6" t="str" cm="1">
        <f t="array" ref="H624:I624">_xlfn.TEXTSPLIT(G624,"-")</f>
        <v>55</v>
      </c>
      <c r="I624" s="6" t="str">
        <v>59</v>
      </c>
      <c r="J624" s="6" t="s">
        <v>13873</v>
      </c>
      <c r="K624" s="6" t="s">
        <v>13465</v>
      </c>
      <c r="L624" s="6" t="s">
        <v>13517</v>
      </c>
      <c r="M624" s="6" t="s">
        <v>13335</v>
      </c>
      <c r="N624" s="6" t="s">
        <v>13494</v>
      </c>
      <c r="O624" s="6" t="str" cm="1">
        <f t="array" ref="O624:P624">_xlfn.TEXTSPLIT(N624,"-")</f>
        <v>1993</v>
      </c>
      <c r="P624" s="6" t="str">
        <v>1995</v>
      </c>
      <c r="Q624" s="6">
        <v>1354</v>
      </c>
      <c r="R624" s="6">
        <v>1</v>
      </c>
      <c r="S624" s="16">
        <f t="shared" si="57"/>
        <v>7.3855243722304289E-4</v>
      </c>
      <c r="T624" s="16">
        <f t="shared" si="58"/>
        <v>7.3827965699685069E-4</v>
      </c>
      <c r="U624" s="6"/>
    </row>
    <row r="625" spans="2:21" x14ac:dyDescent="0.6">
      <c r="B625" s="6"/>
      <c r="C625" s="6"/>
      <c r="D625" s="6" t="s">
        <v>13813</v>
      </c>
      <c r="E625" s="6" t="s">
        <v>13815</v>
      </c>
      <c r="F625" s="20" t="s">
        <v>13844</v>
      </c>
      <c r="G625" s="6" t="str">
        <f t="shared" si="56"/>
        <v>60-64</v>
      </c>
      <c r="H625" s="6" t="str" cm="1">
        <f t="array" ref="H625:I625">_xlfn.TEXTSPLIT(G625,"-")</f>
        <v>60</v>
      </c>
      <c r="I625" s="6" t="str">
        <v>64</v>
      </c>
      <c r="J625" s="6" t="s">
        <v>13873</v>
      </c>
      <c r="K625" s="6" t="s">
        <v>13465</v>
      </c>
      <c r="L625" s="6" t="s">
        <v>13517</v>
      </c>
      <c r="M625" s="6" t="s">
        <v>13335</v>
      </c>
      <c r="N625" s="6" t="s">
        <v>13494</v>
      </c>
      <c r="O625" s="6" t="str" cm="1">
        <f t="array" ref="O625:P625">_xlfn.TEXTSPLIT(N625,"-")</f>
        <v>1993</v>
      </c>
      <c r="P625" s="6" t="str">
        <v>1995</v>
      </c>
      <c r="Q625" s="6">
        <v>2307</v>
      </c>
      <c r="R625" s="6">
        <v>2</v>
      </c>
      <c r="S625" s="16">
        <f t="shared" si="57"/>
        <v>8.6692674469007367E-4</v>
      </c>
      <c r="T625" s="16">
        <f t="shared" si="58"/>
        <v>6.1274400506149498E-4</v>
      </c>
      <c r="U625" s="6"/>
    </row>
    <row r="626" spans="2:21" x14ac:dyDescent="0.6">
      <c r="B626" s="6"/>
      <c r="C626" s="6"/>
      <c r="D626" s="6" t="s">
        <v>13813</v>
      </c>
      <c r="E626" s="6" t="s">
        <v>13814</v>
      </c>
      <c r="F626" s="20" t="s">
        <v>13844</v>
      </c>
      <c r="G626" s="6" t="str">
        <f t="shared" si="56"/>
        <v>60-64</v>
      </c>
      <c r="H626" s="6" t="str" cm="1">
        <f t="array" ref="H626:I626">_xlfn.TEXTSPLIT(G626,"-")</f>
        <v>60</v>
      </c>
      <c r="I626" s="6" t="str">
        <v>64</v>
      </c>
      <c r="J626" s="6" t="s">
        <v>13873</v>
      </c>
      <c r="K626" s="6" t="s">
        <v>13465</v>
      </c>
      <c r="L626" s="6" t="s">
        <v>13517</v>
      </c>
      <c r="M626" s="6" t="s">
        <v>13335</v>
      </c>
      <c r="N626" s="6" t="s">
        <v>13494</v>
      </c>
      <c r="O626" s="6" t="str" cm="1">
        <f t="array" ref="O626:P626">_xlfn.TEXTSPLIT(N626,"-")</f>
        <v>1993</v>
      </c>
      <c r="P626" s="6" t="str">
        <v>1995</v>
      </c>
      <c r="Q626" s="6">
        <v>1103</v>
      </c>
      <c r="R626" s="6">
        <v>2</v>
      </c>
      <c r="S626" s="16">
        <f t="shared" si="57"/>
        <v>1.8132366273798731E-3</v>
      </c>
      <c r="T626" s="16">
        <f t="shared" si="58"/>
        <v>1.2809889652939626E-3</v>
      </c>
      <c r="U626" s="6"/>
    </row>
    <row r="627" spans="2:21" x14ac:dyDescent="0.6">
      <c r="B627" s="6"/>
      <c r="C627" s="6"/>
      <c r="D627" s="6" t="s">
        <v>13813</v>
      </c>
      <c r="E627" s="6" t="s">
        <v>13816</v>
      </c>
      <c r="F627" s="20" t="s">
        <v>13844</v>
      </c>
      <c r="G627" s="6" t="str">
        <f t="shared" si="56"/>
        <v>60-64</v>
      </c>
      <c r="H627" s="6" t="str" cm="1">
        <f t="array" ref="H627:I627">_xlfn.TEXTSPLIT(G627,"-")</f>
        <v>60</v>
      </c>
      <c r="I627" s="6" t="str">
        <v>64</v>
      </c>
      <c r="J627" s="6" t="s">
        <v>13873</v>
      </c>
      <c r="K627" s="6" t="s">
        <v>13465</v>
      </c>
      <c r="L627" s="6" t="s">
        <v>13517</v>
      </c>
      <c r="M627" s="6" t="s">
        <v>13335</v>
      </c>
      <c r="N627" s="6" t="s">
        <v>13494</v>
      </c>
      <c r="O627" s="6" t="str" cm="1">
        <f t="array" ref="O627:P627">_xlfn.TEXTSPLIT(N627,"-")</f>
        <v>1993</v>
      </c>
      <c r="P627" s="6" t="str">
        <v>1995</v>
      </c>
      <c r="Q627" s="6">
        <v>1204</v>
      </c>
      <c r="R627" s="6">
        <v>0</v>
      </c>
      <c r="S627" s="16">
        <f t="shared" si="57"/>
        <v>0</v>
      </c>
      <c r="T627" s="16">
        <f t="shared" si="58"/>
        <v>0</v>
      </c>
      <c r="U627" s="6"/>
    </row>
    <row r="628" spans="2:21" x14ac:dyDescent="0.6">
      <c r="B628" s="6"/>
      <c r="C628" s="6"/>
      <c r="D628" s="6" t="s">
        <v>13813</v>
      </c>
      <c r="E628" s="6" t="s">
        <v>13815</v>
      </c>
      <c r="F628" s="20" t="s">
        <v>13904</v>
      </c>
      <c r="G628" s="6" t="str">
        <f t="shared" si="56"/>
        <v>65-72</v>
      </c>
      <c r="H628" s="6" t="str" cm="1">
        <f t="array" ref="H628:I628">_xlfn.TEXTSPLIT(G628,"-")</f>
        <v>65</v>
      </c>
      <c r="I628" s="6" t="str">
        <v>72</v>
      </c>
      <c r="J628" s="6" t="s">
        <v>13873</v>
      </c>
      <c r="K628" s="6" t="s">
        <v>13465</v>
      </c>
      <c r="L628" s="6" t="s">
        <v>13517</v>
      </c>
      <c r="M628" s="6" t="s">
        <v>13335</v>
      </c>
      <c r="N628" s="6" t="s">
        <v>13494</v>
      </c>
      <c r="O628" s="6" t="str" cm="1">
        <f t="array" ref="O628:P628">_xlfn.TEXTSPLIT(N628,"-")</f>
        <v>1993</v>
      </c>
      <c r="P628" s="6" t="str">
        <v>1995</v>
      </c>
      <c r="Q628" s="6">
        <v>2343</v>
      </c>
      <c r="R628" s="6">
        <v>9</v>
      </c>
      <c r="S628" s="16">
        <f t="shared" si="57"/>
        <v>3.8412291933418692E-3</v>
      </c>
      <c r="T628" s="16">
        <f t="shared" si="58"/>
        <v>1.2779481913857153E-3</v>
      </c>
      <c r="U628" s="6"/>
    </row>
    <row r="629" spans="2:21" x14ac:dyDescent="0.6">
      <c r="B629" s="6"/>
      <c r="C629" s="6"/>
      <c r="D629" s="6" t="s">
        <v>13813</v>
      </c>
      <c r="E629" s="6" t="s">
        <v>13814</v>
      </c>
      <c r="F629" s="20" t="s">
        <v>13904</v>
      </c>
      <c r="G629" s="6" t="str">
        <f t="shared" si="56"/>
        <v>65-72</v>
      </c>
      <c r="H629" s="6" t="str" cm="1">
        <f t="array" ref="H629:I629">_xlfn.TEXTSPLIT(G629,"-")</f>
        <v>65</v>
      </c>
      <c r="I629" s="6" t="str">
        <v>72</v>
      </c>
      <c r="J629" s="6" t="s">
        <v>13873</v>
      </c>
      <c r="K629" s="6" t="s">
        <v>13465</v>
      </c>
      <c r="L629" s="6" t="s">
        <v>13517</v>
      </c>
      <c r="M629" s="6" t="s">
        <v>13335</v>
      </c>
      <c r="N629" s="6" t="s">
        <v>13494</v>
      </c>
      <c r="O629" s="6" t="str" cm="1">
        <f t="array" ref="O629:P629">_xlfn.TEXTSPLIT(N629,"-")</f>
        <v>1993</v>
      </c>
      <c r="P629" s="6" t="str">
        <v>1995</v>
      </c>
      <c r="Q629" s="6">
        <v>1191</v>
      </c>
      <c r="R629" s="6">
        <v>5</v>
      </c>
      <c r="S629" s="16">
        <f t="shared" si="57"/>
        <v>4.1981528127623844E-3</v>
      </c>
      <c r="T629" s="16">
        <f t="shared" si="58"/>
        <v>1.8735259138569272E-3</v>
      </c>
      <c r="U629" s="6"/>
    </row>
    <row r="630" spans="2:21" x14ac:dyDescent="0.6">
      <c r="B630" s="6"/>
      <c r="C630" s="6"/>
      <c r="D630" s="6" t="s">
        <v>13813</v>
      </c>
      <c r="E630" s="6" t="s">
        <v>13816</v>
      </c>
      <c r="F630" s="20" t="s">
        <v>13904</v>
      </c>
      <c r="G630" s="6" t="str">
        <f t="shared" si="56"/>
        <v>65-72</v>
      </c>
      <c r="H630" s="6" t="str" cm="1">
        <f t="array" ref="H630:I630">_xlfn.TEXTSPLIT(G630,"-")</f>
        <v>65</v>
      </c>
      <c r="I630" s="6" t="str">
        <v>72</v>
      </c>
      <c r="J630" s="6" t="s">
        <v>13873</v>
      </c>
      <c r="K630" s="6" t="s">
        <v>13465</v>
      </c>
      <c r="L630" s="6" t="s">
        <v>13517</v>
      </c>
      <c r="M630" s="6" t="s">
        <v>13335</v>
      </c>
      <c r="N630" s="6" t="s">
        <v>13494</v>
      </c>
      <c r="O630" s="6" t="str" cm="1">
        <f t="array" ref="O630:P630">_xlfn.TEXTSPLIT(N630,"-")</f>
        <v>1993</v>
      </c>
      <c r="P630" s="6" t="str">
        <v>1995</v>
      </c>
      <c r="Q630" s="6">
        <v>1152</v>
      </c>
      <c r="R630" s="6">
        <v>4</v>
      </c>
      <c r="S630" s="16">
        <f t="shared" si="57"/>
        <v>3.472222222222222E-3</v>
      </c>
      <c r="T630" s="16">
        <f t="shared" si="58"/>
        <v>1.7330944083783187E-3</v>
      </c>
      <c r="U630" s="6"/>
    </row>
    <row r="631" spans="2:21" x14ac:dyDescent="0.6">
      <c r="B631" s="6"/>
      <c r="C631" s="6"/>
      <c r="D631" s="6" t="s">
        <v>13813</v>
      </c>
      <c r="E631" s="6" t="s">
        <v>13815</v>
      </c>
      <c r="F631" s="20" t="s">
        <v>13495</v>
      </c>
      <c r="G631" s="6" t="str">
        <f t="shared" si="56"/>
        <v>48-72</v>
      </c>
      <c r="H631" s="6" t="str" cm="1">
        <f t="array" ref="H631:I631">_xlfn.TEXTSPLIT(G631,"-")</f>
        <v>48</v>
      </c>
      <c r="I631" s="6" t="str">
        <v>72</v>
      </c>
      <c r="J631" s="6" t="s">
        <v>13873</v>
      </c>
      <c r="K631" s="6" t="s">
        <v>13465</v>
      </c>
      <c r="L631" s="6" t="s">
        <v>13484</v>
      </c>
      <c r="M631" s="6" t="s">
        <v>13335</v>
      </c>
      <c r="N631" s="6" t="s">
        <v>13494</v>
      </c>
      <c r="O631" s="6" t="str" cm="1">
        <f t="array" ref="O631:P631">_xlfn.TEXTSPLIT(N631,"-")</f>
        <v>1993</v>
      </c>
      <c r="P631" s="6" t="str">
        <v>1995</v>
      </c>
      <c r="Q631" s="6">
        <f>SUM(Q634,Q637,Q640,Q643)</f>
        <v>2548</v>
      </c>
      <c r="R631" s="6">
        <v>1</v>
      </c>
      <c r="S631" s="16">
        <f t="shared" si="57"/>
        <v>3.9246467817896392E-4</v>
      </c>
      <c r="T631" s="16">
        <f t="shared" si="58"/>
        <v>3.923876563593273E-4</v>
      </c>
    </row>
    <row r="632" spans="2:21" x14ac:dyDescent="0.6">
      <c r="B632" s="6"/>
      <c r="C632" s="6"/>
      <c r="D632" s="6" t="s">
        <v>13813</v>
      </c>
      <c r="E632" s="6" t="s">
        <v>13814</v>
      </c>
      <c r="F632" s="20" t="s">
        <v>13495</v>
      </c>
      <c r="G632" s="6" t="str">
        <f t="shared" ref="G632:G749" si="59">IF(RIGHT(F632,1)="+",LEFT(F632,LEN(F632)-1)&amp;"-95",F632)</f>
        <v>48-72</v>
      </c>
      <c r="H632" s="6" t="str" cm="1">
        <f t="array" ref="H632:I632">_xlfn.TEXTSPLIT(G632,"-")</f>
        <v>48</v>
      </c>
      <c r="I632" s="6" t="str">
        <v>72</v>
      </c>
      <c r="J632" s="6" t="s">
        <v>13873</v>
      </c>
      <c r="K632" s="6" t="s">
        <v>13465</v>
      </c>
      <c r="L632" s="6" t="s">
        <v>13484</v>
      </c>
      <c r="M632" s="6" t="s">
        <v>13335</v>
      </c>
      <c r="N632" s="6" t="s">
        <v>13494</v>
      </c>
      <c r="O632" s="6" t="str" cm="1">
        <f t="array" ref="O632:P632">_xlfn.TEXTSPLIT(N632,"-")</f>
        <v>1993</v>
      </c>
      <c r="P632" s="6" t="str">
        <v>1995</v>
      </c>
      <c r="Q632" s="6">
        <f>SUM(Q635,Q638,Q641,Q644)</f>
        <v>935</v>
      </c>
      <c r="R632" s="6">
        <v>0</v>
      </c>
      <c r="S632" s="16">
        <f t="shared" ref="S632:S749" si="60">R632/Q632</f>
        <v>0</v>
      </c>
      <c r="T632" s="16">
        <f t="shared" ref="T632:T749" si="61">SQRT(S632*(1-S632)/Q632)</f>
        <v>0</v>
      </c>
    </row>
    <row r="633" spans="2:21" x14ac:dyDescent="0.6">
      <c r="B633" s="6"/>
      <c r="C633" s="6"/>
      <c r="D633" s="6" t="s">
        <v>13813</v>
      </c>
      <c r="E633" s="6" t="s">
        <v>13816</v>
      </c>
      <c r="F633" s="20" t="s">
        <v>13495</v>
      </c>
      <c r="G633" s="6" t="str">
        <f t="shared" si="59"/>
        <v>48-72</v>
      </c>
      <c r="H633" s="6" t="str" cm="1">
        <f t="array" ref="H633:I633">_xlfn.TEXTSPLIT(G633,"-")</f>
        <v>48</v>
      </c>
      <c r="I633" s="6" t="str">
        <v>72</v>
      </c>
      <c r="J633" s="6" t="s">
        <v>13873</v>
      </c>
      <c r="K633" s="6" t="s">
        <v>13465</v>
      </c>
      <c r="L633" s="6" t="s">
        <v>13484</v>
      </c>
      <c r="M633" s="6" t="s">
        <v>13335</v>
      </c>
      <c r="N633" s="6" t="s">
        <v>13494</v>
      </c>
      <c r="O633" s="6" t="str" cm="1">
        <f t="array" ref="O633:P633">_xlfn.TEXTSPLIT(N633,"-")</f>
        <v>1993</v>
      </c>
      <c r="P633" s="6" t="str">
        <v>1995</v>
      </c>
      <c r="Q633" s="6">
        <f>SUM(Q636,Q639,Q642,Q645)</f>
        <v>1613</v>
      </c>
      <c r="R633" s="6">
        <v>1</v>
      </c>
      <c r="S633" s="16">
        <f t="shared" si="60"/>
        <v>6.1996280223186606E-4</v>
      </c>
      <c r="T633" s="16">
        <f t="shared" si="61"/>
        <v>6.1977059549891565E-4</v>
      </c>
    </row>
    <row r="634" spans="2:21" x14ac:dyDescent="0.6">
      <c r="B634" s="6"/>
      <c r="C634" s="6"/>
      <c r="D634" s="6" t="s">
        <v>13813</v>
      </c>
      <c r="E634" s="6" t="s">
        <v>13815</v>
      </c>
      <c r="F634" s="20" t="s">
        <v>13903</v>
      </c>
      <c r="G634" s="6" t="str">
        <f t="shared" si="59"/>
        <v>48-54</v>
      </c>
      <c r="H634" s="6" t="str" cm="1">
        <f t="array" ref="H634:I634">_xlfn.TEXTSPLIT(G634,"-")</f>
        <v>48</v>
      </c>
      <c r="I634" s="6" t="str">
        <v>54</v>
      </c>
      <c r="J634" s="6" t="s">
        <v>13873</v>
      </c>
      <c r="K634" s="6" t="s">
        <v>13465</v>
      </c>
      <c r="L634" s="6" t="s">
        <v>13484</v>
      </c>
      <c r="M634" s="6" t="s">
        <v>13335</v>
      </c>
      <c r="N634" s="6" t="s">
        <v>13494</v>
      </c>
      <c r="O634" s="6" t="str" cm="1">
        <f t="array" ref="O634:P634">_xlfn.TEXTSPLIT(N634,"-")</f>
        <v>1993</v>
      </c>
      <c r="P634" s="6" t="str">
        <v>1995</v>
      </c>
      <c r="Q634" s="6">
        <v>763</v>
      </c>
      <c r="R634" s="6">
        <v>0</v>
      </c>
      <c r="S634" s="16">
        <f t="shared" si="60"/>
        <v>0</v>
      </c>
      <c r="T634" s="16">
        <f t="shared" si="61"/>
        <v>0</v>
      </c>
    </row>
    <row r="635" spans="2:21" x14ac:dyDescent="0.6">
      <c r="B635" s="6"/>
      <c r="C635" s="6"/>
      <c r="D635" s="6" t="s">
        <v>13813</v>
      </c>
      <c r="E635" s="6" t="s">
        <v>13814</v>
      </c>
      <c r="F635" s="20" t="s">
        <v>13903</v>
      </c>
      <c r="G635" s="6" t="str">
        <f t="shared" si="59"/>
        <v>48-54</v>
      </c>
      <c r="H635" s="6" t="str" cm="1">
        <f t="array" ref="H635:I635">_xlfn.TEXTSPLIT(G635,"-")</f>
        <v>48</v>
      </c>
      <c r="I635" s="6" t="str">
        <v>54</v>
      </c>
      <c r="J635" s="6" t="s">
        <v>13873</v>
      </c>
      <c r="K635" s="6" t="s">
        <v>13465</v>
      </c>
      <c r="L635" s="6" t="s">
        <v>13484</v>
      </c>
      <c r="M635" s="6" t="s">
        <v>13335</v>
      </c>
      <c r="N635" s="6" t="s">
        <v>13494</v>
      </c>
      <c r="O635" s="6" t="str" cm="1">
        <f t="array" ref="O635:P635">_xlfn.TEXTSPLIT(N635,"-")</f>
        <v>1993</v>
      </c>
      <c r="P635" s="6" t="str">
        <v>1995</v>
      </c>
      <c r="Q635" s="6">
        <v>283</v>
      </c>
      <c r="R635" s="6">
        <v>0</v>
      </c>
      <c r="S635" s="16">
        <f t="shared" si="60"/>
        <v>0</v>
      </c>
      <c r="T635" s="16">
        <f t="shared" si="61"/>
        <v>0</v>
      </c>
    </row>
    <row r="636" spans="2:21" x14ac:dyDescent="0.6">
      <c r="B636" s="6"/>
      <c r="C636" s="6"/>
      <c r="D636" s="6" t="s">
        <v>13813</v>
      </c>
      <c r="E636" s="6" t="s">
        <v>13816</v>
      </c>
      <c r="F636" s="20" t="s">
        <v>13903</v>
      </c>
      <c r="G636" s="6" t="str">
        <f t="shared" si="59"/>
        <v>48-54</v>
      </c>
      <c r="H636" s="6" t="str" cm="1">
        <f t="array" ref="H636:I636">_xlfn.TEXTSPLIT(G636,"-")</f>
        <v>48</v>
      </c>
      <c r="I636" s="6" t="str">
        <v>54</v>
      </c>
      <c r="J636" s="6" t="s">
        <v>13873</v>
      </c>
      <c r="K636" s="6" t="s">
        <v>13465</v>
      </c>
      <c r="L636" s="6" t="s">
        <v>13484</v>
      </c>
      <c r="M636" s="6" t="s">
        <v>13335</v>
      </c>
      <c r="N636" s="6" t="s">
        <v>13494</v>
      </c>
      <c r="O636" s="6" t="str" cm="1">
        <f t="array" ref="O636:P636">_xlfn.TEXTSPLIT(N636,"-")</f>
        <v>1993</v>
      </c>
      <c r="P636" s="6" t="str">
        <v>1995</v>
      </c>
      <c r="Q636" s="6">
        <v>480</v>
      </c>
      <c r="R636" s="6">
        <v>0</v>
      </c>
      <c r="S636" s="16">
        <f t="shared" si="60"/>
        <v>0</v>
      </c>
      <c r="T636" s="16">
        <f t="shared" si="61"/>
        <v>0</v>
      </c>
    </row>
    <row r="637" spans="2:21" x14ac:dyDescent="0.6">
      <c r="B637" s="6"/>
      <c r="C637" s="6"/>
      <c r="D637" s="6" t="s">
        <v>13813</v>
      </c>
      <c r="E637" s="6" t="s">
        <v>13815</v>
      </c>
      <c r="F637" s="20" t="s">
        <v>13843</v>
      </c>
      <c r="G637" s="6" t="str">
        <f t="shared" si="59"/>
        <v>55-59</v>
      </c>
      <c r="H637" s="6" t="str" cm="1">
        <f t="array" ref="H637:I637">_xlfn.TEXTSPLIT(G637,"-")</f>
        <v>55</v>
      </c>
      <c r="I637" s="6" t="str">
        <v>59</v>
      </c>
      <c r="J637" s="6" t="s">
        <v>13873</v>
      </c>
      <c r="K637" s="6" t="s">
        <v>13465</v>
      </c>
      <c r="L637" s="6" t="s">
        <v>13484</v>
      </c>
      <c r="M637" s="6" t="s">
        <v>13335</v>
      </c>
      <c r="N637" s="6" t="s">
        <v>13494</v>
      </c>
      <c r="O637" s="6" t="str" cm="1">
        <f t="array" ref="O637:P637">_xlfn.TEXTSPLIT(N637,"-")</f>
        <v>1993</v>
      </c>
      <c r="P637" s="6" t="str">
        <v>1995</v>
      </c>
      <c r="Q637" s="6">
        <v>761</v>
      </c>
      <c r="R637" s="6">
        <v>0</v>
      </c>
      <c r="S637" s="16">
        <f t="shared" si="60"/>
        <v>0</v>
      </c>
      <c r="T637" s="16">
        <f t="shared" si="61"/>
        <v>0</v>
      </c>
    </row>
    <row r="638" spans="2:21" x14ac:dyDescent="0.6">
      <c r="B638" s="6"/>
      <c r="C638" s="6"/>
      <c r="D638" s="6" t="s">
        <v>13813</v>
      </c>
      <c r="E638" s="6" t="s">
        <v>13814</v>
      </c>
      <c r="F638" s="20" t="s">
        <v>13843</v>
      </c>
      <c r="G638" s="6" t="str">
        <f t="shared" si="59"/>
        <v>55-59</v>
      </c>
      <c r="H638" s="6" t="str" cm="1">
        <f t="array" ref="H638:I638">_xlfn.TEXTSPLIT(G638,"-")</f>
        <v>55</v>
      </c>
      <c r="I638" s="6" t="str">
        <v>59</v>
      </c>
      <c r="J638" s="6" t="s">
        <v>13873</v>
      </c>
      <c r="K638" s="6" t="s">
        <v>13465</v>
      </c>
      <c r="L638" s="6" t="s">
        <v>13484</v>
      </c>
      <c r="M638" s="6" t="s">
        <v>13335</v>
      </c>
      <c r="N638" s="6" t="s">
        <v>13494</v>
      </c>
      <c r="O638" s="6" t="str" cm="1">
        <f t="array" ref="O638:P638">_xlfn.TEXTSPLIT(N638,"-")</f>
        <v>1993</v>
      </c>
      <c r="P638" s="6" t="str">
        <v>1995</v>
      </c>
      <c r="Q638" s="6">
        <v>266</v>
      </c>
      <c r="R638" s="6">
        <v>0</v>
      </c>
      <c r="S638" s="16">
        <f t="shared" si="60"/>
        <v>0</v>
      </c>
      <c r="T638" s="16">
        <f t="shared" si="61"/>
        <v>0</v>
      </c>
    </row>
    <row r="639" spans="2:21" x14ac:dyDescent="0.6">
      <c r="B639" s="6"/>
      <c r="C639" s="6"/>
      <c r="D639" s="6" t="s">
        <v>13813</v>
      </c>
      <c r="E639" s="6" t="s">
        <v>13816</v>
      </c>
      <c r="F639" s="20" t="s">
        <v>13843</v>
      </c>
      <c r="G639" s="6" t="str">
        <f t="shared" si="59"/>
        <v>55-59</v>
      </c>
      <c r="H639" s="6" t="str" cm="1">
        <f t="array" ref="H639:I639">_xlfn.TEXTSPLIT(G639,"-")</f>
        <v>55</v>
      </c>
      <c r="I639" s="6" t="str">
        <v>59</v>
      </c>
      <c r="J639" s="6" t="s">
        <v>13873</v>
      </c>
      <c r="K639" s="6" t="s">
        <v>13465</v>
      </c>
      <c r="L639" s="6" t="s">
        <v>13484</v>
      </c>
      <c r="M639" s="6" t="s">
        <v>13335</v>
      </c>
      <c r="N639" s="6" t="s">
        <v>13494</v>
      </c>
      <c r="O639" s="6" t="str" cm="1">
        <f t="array" ref="O639:P639">_xlfn.TEXTSPLIT(N639,"-")</f>
        <v>1993</v>
      </c>
      <c r="P639" s="6" t="str">
        <v>1995</v>
      </c>
      <c r="Q639" s="6">
        <v>495</v>
      </c>
      <c r="R639" s="6">
        <v>0</v>
      </c>
      <c r="S639" s="16">
        <f t="shared" si="60"/>
        <v>0</v>
      </c>
      <c r="T639" s="16">
        <f t="shared" si="61"/>
        <v>0</v>
      </c>
    </row>
    <row r="640" spans="2:21" x14ac:dyDescent="0.6">
      <c r="B640" s="6"/>
      <c r="C640" s="6"/>
      <c r="D640" s="6" t="s">
        <v>13813</v>
      </c>
      <c r="E640" s="6" t="s">
        <v>13815</v>
      </c>
      <c r="F640" s="20" t="s">
        <v>13844</v>
      </c>
      <c r="G640" s="6" t="str">
        <f t="shared" si="59"/>
        <v>60-64</v>
      </c>
      <c r="H640" s="6" t="str" cm="1">
        <f t="array" ref="H640:I640">_xlfn.TEXTSPLIT(G640,"-")</f>
        <v>60</v>
      </c>
      <c r="I640" s="6" t="str">
        <v>64</v>
      </c>
      <c r="J640" s="6" t="s">
        <v>13873</v>
      </c>
      <c r="K640" s="6" t="s">
        <v>13465</v>
      </c>
      <c r="L640" s="6" t="s">
        <v>13484</v>
      </c>
      <c r="M640" s="6" t="s">
        <v>13335</v>
      </c>
      <c r="N640" s="6" t="s">
        <v>13494</v>
      </c>
      <c r="O640" s="6" t="str" cm="1">
        <f t="array" ref="O640:P640">_xlfn.TEXTSPLIT(N640,"-")</f>
        <v>1993</v>
      </c>
      <c r="P640" s="6" t="str">
        <v>1995</v>
      </c>
      <c r="Q640" s="6">
        <v>552</v>
      </c>
      <c r="R640" s="6">
        <v>1</v>
      </c>
      <c r="S640" s="16">
        <f t="shared" si="60"/>
        <v>1.8115942028985507E-3</v>
      </c>
      <c r="T640" s="16">
        <f t="shared" si="61"/>
        <v>1.8099525222687429E-3</v>
      </c>
    </row>
    <row r="641" spans="1:20" x14ac:dyDescent="0.6">
      <c r="B641" s="6"/>
      <c r="C641" s="6"/>
      <c r="D641" s="6" t="s">
        <v>13813</v>
      </c>
      <c r="E641" s="6" t="s">
        <v>13814</v>
      </c>
      <c r="F641" s="20" t="s">
        <v>13844</v>
      </c>
      <c r="G641" s="6" t="str">
        <f t="shared" si="59"/>
        <v>60-64</v>
      </c>
      <c r="H641" s="6" t="str" cm="1">
        <f t="array" ref="H641:I641">_xlfn.TEXTSPLIT(G641,"-")</f>
        <v>60</v>
      </c>
      <c r="I641" s="6" t="str">
        <v>64</v>
      </c>
      <c r="J641" s="6" t="s">
        <v>13873</v>
      </c>
      <c r="K641" s="6" t="s">
        <v>13465</v>
      </c>
      <c r="L641" s="6" t="s">
        <v>13484</v>
      </c>
      <c r="M641" s="6" t="s">
        <v>13335</v>
      </c>
      <c r="N641" s="6" t="s">
        <v>13494</v>
      </c>
      <c r="O641" s="6" t="str" cm="1">
        <f t="array" ref="O641:P641">_xlfn.TEXTSPLIT(N641,"-")</f>
        <v>1993</v>
      </c>
      <c r="P641" s="6" t="str">
        <v>1995</v>
      </c>
      <c r="Q641" s="6">
        <v>191</v>
      </c>
      <c r="R641" s="6">
        <v>0</v>
      </c>
      <c r="S641" s="16">
        <f t="shared" si="60"/>
        <v>0</v>
      </c>
      <c r="T641" s="16">
        <f t="shared" si="61"/>
        <v>0</v>
      </c>
    </row>
    <row r="642" spans="1:20" x14ac:dyDescent="0.6">
      <c r="B642" s="6"/>
      <c r="C642" s="6"/>
      <c r="D642" s="6" t="s">
        <v>13813</v>
      </c>
      <c r="E642" s="6" t="s">
        <v>13816</v>
      </c>
      <c r="F642" s="20" t="s">
        <v>13844</v>
      </c>
      <c r="G642" s="6" t="str">
        <f t="shared" si="59"/>
        <v>60-64</v>
      </c>
      <c r="H642" s="6" t="str" cm="1">
        <f t="array" ref="H642:I642">_xlfn.TEXTSPLIT(G642,"-")</f>
        <v>60</v>
      </c>
      <c r="I642" s="6" t="str">
        <v>64</v>
      </c>
      <c r="J642" s="6" t="s">
        <v>13873</v>
      </c>
      <c r="K642" s="6" t="s">
        <v>13465</v>
      </c>
      <c r="L642" s="6" t="s">
        <v>13484</v>
      </c>
      <c r="M642" s="6" t="s">
        <v>13335</v>
      </c>
      <c r="N642" s="6" t="s">
        <v>13494</v>
      </c>
      <c r="O642" s="6" t="str" cm="1">
        <f t="array" ref="O642:P642">_xlfn.TEXTSPLIT(N642,"-")</f>
        <v>1993</v>
      </c>
      <c r="P642" s="6" t="str">
        <v>1995</v>
      </c>
      <c r="Q642" s="6">
        <v>361</v>
      </c>
      <c r="R642" s="6">
        <v>1</v>
      </c>
      <c r="S642" s="16">
        <f t="shared" si="60"/>
        <v>2.7700831024930748E-3</v>
      </c>
      <c r="T642" s="16">
        <f t="shared" si="61"/>
        <v>2.7662437616285574E-3</v>
      </c>
    </row>
    <row r="643" spans="1:20" x14ac:dyDescent="0.6">
      <c r="B643" s="6"/>
      <c r="C643" s="6"/>
      <c r="D643" s="6" t="s">
        <v>13813</v>
      </c>
      <c r="E643" s="6" t="s">
        <v>13815</v>
      </c>
      <c r="F643" s="20" t="s">
        <v>13904</v>
      </c>
      <c r="G643" s="6" t="str">
        <f t="shared" si="59"/>
        <v>65-72</v>
      </c>
      <c r="H643" s="6" t="str" cm="1">
        <f t="array" ref="H643:I643">_xlfn.TEXTSPLIT(G643,"-")</f>
        <v>65</v>
      </c>
      <c r="I643" s="6" t="str">
        <v>72</v>
      </c>
      <c r="J643" s="6" t="s">
        <v>13873</v>
      </c>
      <c r="K643" s="6" t="s">
        <v>13465</v>
      </c>
      <c r="L643" s="6" t="s">
        <v>13484</v>
      </c>
      <c r="M643" s="6" t="s">
        <v>13335</v>
      </c>
      <c r="N643" s="6" t="s">
        <v>13494</v>
      </c>
      <c r="O643" s="6" t="str" cm="1">
        <f t="array" ref="O643:P643">_xlfn.TEXTSPLIT(N643,"-")</f>
        <v>1993</v>
      </c>
      <c r="P643" s="6" t="str">
        <v>1995</v>
      </c>
      <c r="Q643" s="6">
        <v>472</v>
      </c>
      <c r="R643" s="6">
        <v>0</v>
      </c>
      <c r="S643" s="16">
        <f t="shared" si="60"/>
        <v>0</v>
      </c>
      <c r="T643" s="16">
        <f t="shared" si="61"/>
        <v>0</v>
      </c>
    </row>
    <row r="644" spans="1:20" x14ac:dyDescent="0.6">
      <c r="B644" s="6"/>
      <c r="C644" s="6"/>
      <c r="D644" s="6" t="s">
        <v>13813</v>
      </c>
      <c r="E644" s="6" t="s">
        <v>13814</v>
      </c>
      <c r="F644" s="20" t="s">
        <v>13904</v>
      </c>
      <c r="G644" s="6" t="str">
        <f t="shared" si="59"/>
        <v>65-72</v>
      </c>
      <c r="H644" s="6" t="str" cm="1">
        <f t="array" ref="H644:I644">_xlfn.TEXTSPLIT(G644,"-")</f>
        <v>65</v>
      </c>
      <c r="I644" s="6" t="str">
        <v>72</v>
      </c>
      <c r="J644" s="6" t="s">
        <v>13873</v>
      </c>
      <c r="K644" s="6" t="s">
        <v>13465</v>
      </c>
      <c r="L644" s="6" t="s">
        <v>13484</v>
      </c>
      <c r="M644" s="6" t="s">
        <v>13335</v>
      </c>
      <c r="N644" s="6" t="s">
        <v>13494</v>
      </c>
      <c r="O644" s="6" t="str" cm="1">
        <f t="array" ref="O644:P644">_xlfn.TEXTSPLIT(N644,"-")</f>
        <v>1993</v>
      </c>
      <c r="P644" s="6" t="str">
        <v>1995</v>
      </c>
      <c r="Q644" s="6">
        <v>195</v>
      </c>
      <c r="R644" s="6">
        <v>0</v>
      </c>
      <c r="S644" s="16">
        <f t="shared" si="60"/>
        <v>0</v>
      </c>
      <c r="T644" s="16">
        <f t="shared" si="61"/>
        <v>0</v>
      </c>
    </row>
    <row r="645" spans="1:20" x14ac:dyDescent="0.6">
      <c r="B645" s="6"/>
      <c r="C645" s="6"/>
      <c r="D645" s="6" t="s">
        <v>13813</v>
      </c>
      <c r="E645" s="6" t="s">
        <v>13816</v>
      </c>
      <c r="F645" s="20" t="s">
        <v>13904</v>
      </c>
      <c r="G645" s="6" t="str">
        <f t="shared" si="59"/>
        <v>65-72</v>
      </c>
      <c r="H645" s="6" t="str" cm="1">
        <f t="array" ref="H645:I645">_xlfn.TEXTSPLIT(G645,"-")</f>
        <v>65</v>
      </c>
      <c r="I645" s="6" t="str">
        <v>72</v>
      </c>
      <c r="J645" s="6" t="s">
        <v>13873</v>
      </c>
      <c r="K645" s="6" t="s">
        <v>13465</v>
      </c>
      <c r="L645" s="6" t="s">
        <v>13484</v>
      </c>
      <c r="M645" s="6" t="s">
        <v>13335</v>
      </c>
      <c r="N645" s="6" t="s">
        <v>13494</v>
      </c>
      <c r="O645" s="6" t="str" cm="1">
        <f t="array" ref="O645:P645">_xlfn.TEXTSPLIT(N645,"-")</f>
        <v>1993</v>
      </c>
      <c r="P645" s="6" t="str">
        <v>1995</v>
      </c>
      <c r="Q645" s="6">
        <v>277</v>
      </c>
      <c r="R645" s="6">
        <v>0</v>
      </c>
      <c r="S645" s="16">
        <f t="shared" si="60"/>
        <v>0</v>
      </c>
      <c r="T645" s="16">
        <f t="shared" si="61"/>
        <v>0</v>
      </c>
    </row>
    <row r="646" spans="1:20" x14ac:dyDescent="0.6">
      <c r="A646" s="6">
        <v>10326966</v>
      </c>
      <c r="B646" s="6" t="s">
        <v>13355</v>
      </c>
      <c r="C646" s="6" t="s">
        <v>13812</v>
      </c>
      <c r="D646" s="6" t="s">
        <v>13813</v>
      </c>
      <c r="E646" s="6" t="s">
        <v>13815</v>
      </c>
      <c r="F646" s="6" t="s">
        <v>13905</v>
      </c>
      <c r="G646" s="6" t="str">
        <f t="shared" ref="G646:G699" si="62">IF(RIGHT(F646,1)="+",LEFT(F646,LEN(F646)-1)&amp;"-95",F646)</f>
        <v>40-99</v>
      </c>
      <c r="H646" s="6" t="str" cm="1">
        <f t="array" ref="H646:I646">_xlfn.TEXTSPLIT(G646,"-")</f>
        <v>40</v>
      </c>
      <c r="I646" s="6" t="str">
        <v>99</v>
      </c>
      <c r="J646" s="6" t="s">
        <v>13541</v>
      </c>
      <c r="K646" s="6" t="s">
        <v>13497</v>
      </c>
      <c r="L646" s="6" t="s">
        <v>13973</v>
      </c>
      <c r="M646" s="6" t="s">
        <v>13337</v>
      </c>
      <c r="N646" s="6" t="s">
        <v>13496</v>
      </c>
      <c r="O646" s="6" t="str" cm="1">
        <f t="array" ref="O646:P646">_xlfn.TEXTSPLIT(N646,"-")</f>
        <v>1993</v>
      </c>
      <c r="P646" s="6" t="str">
        <v>1996</v>
      </c>
      <c r="Q646" s="6">
        <v>777</v>
      </c>
      <c r="R646" s="6">
        <v>15</v>
      </c>
      <c r="S646" s="16">
        <f t="shared" ref="S646:S699" si="63">R646/Q646</f>
        <v>1.9305019305019305E-2</v>
      </c>
      <c r="T646" s="16">
        <f t="shared" ref="T646:T699" si="64">SQRT(S646*(1-S646)/Q646)</f>
        <v>4.9361868075506925E-3</v>
      </c>
    </row>
    <row r="647" spans="1:20" x14ac:dyDescent="0.6">
      <c r="A647" s="6"/>
      <c r="B647" s="6"/>
      <c r="C647" s="6"/>
      <c r="D647" s="6" t="s">
        <v>13813</v>
      </c>
      <c r="E647" s="6" t="s">
        <v>13814</v>
      </c>
      <c r="F647" s="6" t="s">
        <v>13905</v>
      </c>
      <c r="G647" s="6" t="str">
        <f t="shared" si="62"/>
        <v>40-99</v>
      </c>
      <c r="H647" s="6" t="str" cm="1">
        <f t="array" ref="H647:I647">_xlfn.TEXTSPLIT(G647,"-")</f>
        <v>40</v>
      </c>
      <c r="I647" s="6" t="str">
        <v>99</v>
      </c>
      <c r="J647" s="6" t="s">
        <v>13541</v>
      </c>
      <c r="K647" s="6" t="s">
        <v>13497</v>
      </c>
      <c r="L647" s="6" t="s">
        <v>13973</v>
      </c>
      <c r="M647" s="6" t="s">
        <v>13337</v>
      </c>
      <c r="N647" s="6" t="s">
        <v>13496</v>
      </c>
      <c r="O647" s="6" t="str" cm="1">
        <f t="array" ref="O647:P647">_xlfn.TEXTSPLIT(N647,"-")</f>
        <v>1993</v>
      </c>
      <c r="P647" s="6" t="str">
        <v>1996</v>
      </c>
      <c r="Q647" s="6">
        <v>315</v>
      </c>
      <c r="R647" s="6">
        <v>10</v>
      </c>
      <c r="S647" s="16">
        <f t="shared" si="63"/>
        <v>3.1746031746031744E-2</v>
      </c>
      <c r="T647" s="16">
        <f t="shared" si="64"/>
        <v>9.8783427076066764E-3</v>
      </c>
    </row>
    <row r="648" spans="1:20" x14ac:dyDescent="0.6">
      <c r="A648" s="6"/>
      <c r="B648" s="6"/>
      <c r="C648" s="6"/>
      <c r="D648" s="6" t="s">
        <v>13813</v>
      </c>
      <c r="E648" s="6" t="s">
        <v>13816</v>
      </c>
      <c r="F648" s="6" t="s">
        <v>13905</v>
      </c>
      <c r="G648" s="6" t="str">
        <f t="shared" si="62"/>
        <v>40-99</v>
      </c>
      <c r="H648" s="6" t="str" cm="1">
        <f t="array" ref="H648:I648">_xlfn.TEXTSPLIT(G648,"-")</f>
        <v>40</v>
      </c>
      <c r="I648" s="6" t="str">
        <v>99</v>
      </c>
      <c r="J648" s="6" t="s">
        <v>13541</v>
      </c>
      <c r="K648" s="6" t="s">
        <v>13497</v>
      </c>
      <c r="L648" s="6" t="s">
        <v>13973</v>
      </c>
      <c r="M648" s="6" t="s">
        <v>13337</v>
      </c>
      <c r="N648" s="6" t="s">
        <v>13496</v>
      </c>
      <c r="O648" s="6" t="str" cm="1">
        <f t="array" ref="O648:P648">_xlfn.TEXTSPLIT(N648,"-")</f>
        <v>1993</v>
      </c>
      <c r="P648" s="6" t="str">
        <v>1996</v>
      </c>
      <c r="Q648" s="6">
        <v>462</v>
      </c>
      <c r="R648" s="6">
        <v>5</v>
      </c>
      <c r="S648" s="16">
        <f t="shared" si="63"/>
        <v>1.0822510822510822E-2</v>
      </c>
      <c r="T648" s="16">
        <f t="shared" si="64"/>
        <v>4.8137123945383529E-3</v>
      </c>
    </row>
    <row r="649" spans="1:20" x14ac:dyDescent="0.6">
      <c r="A649" s="6"/>
      <c r="B649" s="6"/>
      <c r="C649" s="6"/>
      <c r="D649" s="6" t="s">
        <v>13813</v>
      </c>
      <c r="E649" s="6" t="s">
        <v>13815</v>
      </c>
      <c r="F649" s="20" t="s">
        <v>13817</v>
      </c>
      <c r="G649" s="6" t="str">
        <f t="shared" si="62"/>
        <v>40-49</v>
      </c>
      <c r="H649" s="6" t="str" cm="1">
        <f t="array" ref="H649:I649">_xlfn.TEXTSPLIT(G649,"-")</f>
        <v>40</v>
      </c>
      <c r="I649" s="6" t="str">
        <v>49</v>
      </c>
      <c r="J649" s="6" t="s">
        <v>13541</v>
      </c>
      <c r="K649" s="6" t="s">
        <v>13497</v>
      </c>
      <c r="L649" s="6" t="s">
        <v>13973</v>
      </c>
      <c r="M649" s="6" t="s">
        <v>13337</v>
      </c>
      <c r="N649" s="6" t="s">
        <v>13496</v>
      </c>
      <c r="O649" s="6" t="str" cm="1">
        <f t="array" ref="O649:P649">_xlfn.TEXTSPLIT(N649,"-")</f>
        <v>1993</v>
      </c>
      <c r="P649" s="6" t="str">
        <v>1996</v>
      </c>
      <c r="Q649" s="6">
        <v>23</v>
      </c>
      <c r="R649" s="6">
        <v>0</v>
      </c>
      <c r="S649" s="16">
        <f t="shared" si="63"/>
        <v>0</v>
      </c>
      <c r="T649" s="16">
        <f t="shared" si="64"/>
        <v>0</v>
      </c>
    </row>
    <row r="650" spans="1:20" x14ac:dyDescent="0.6">
      <c r="A650" s="6"/>
      <c r="B650" s="6"/>
      <c r="C650" s="6"/>
      <c r="D650" s="6" t="s">
        <v>13813</v>
      </c>
      <c r="E650" s="6" t="s">
        <v>13814</v>
      </c>
      <c r="F650" s="20" t="s">
        <v>13817</v>
      </c>
      <c r="G650" s="6" t="str">
        <f t="shared" si="62"/>
        <v>40-49</v>
      </c>
      <c r="H650" s="6" t="str" cm="1">
        <f t="array" ref="H650:I650">_xlfn.TEXTSPLIT(G650,"-")</f>
        <v>40</v>
      </c>
      <c r="I650" s="6" t="str">
        <v>49</v>
      </c>
      <c r="J650" s="6" t="s">
        <v>13541</v>
      </c>
      <c r="K650" s="6" t="s">
        <v>13497</v>
      </c>
      <c r="L650" s="6" t="s">
        <v>13973</v>
      </c>
      <c r="M650" s="6" t="s">
        <v>13337</v>
      </c>
      <c r="N650" s="6" t="s">
        <v>13496</v>
      </c>
      <c r="O650" s="6" t="str" cm="1">
        <f t="array" ref="O650:P650">_xlfn.TEXTSPLIT(N650,"-")</f>
        <v>1993</v>
      </c>
      <c r="P650" s="6" t="str">
        <v>1996</v>
      </c>
      <c r="Q650" s="6">
        <v>5</v>
      </c>
      <c r="R650" s="6">
        <v>0</v>
      </c>
      <c r="S650" s="16">
        <f t="shared" si="63"/>
        <v>0</v>
      </c>
      <c r="T650" s="16">
        <f t="shared" si="64"/>
        <v>0</v>
      </c>
    </row>
    <row r="651" spans="1:20" x14ac:dyDescent="0.6">
      <c r="A651" s="6"/>
      <c r="B651" s="6"/>
      <c r="C651" s="6"/>
      <c r="D651" s="6" t="s">
        <v>13813</v>
      </c>
      <c r="E651" s="6" t="s">
        <v>13816</v>
      </c>
      <c r="F651" s="20" t="s">
        <v>13817</v>
      </c>
      <c r="G651" s="6" t="str">
        <f t="shared" si="62"/>
        <v>40-49</v>
      </c>
      <c r="H651" s="6" t="str" cm="1">
        <f t="array" ref="H651:I651">_xlfn.TEXTSPLIT(G651,"-")</f>
        <v>40</v>
      </c>
      <c r="I651" s="6" t="str">
        <v>49</v>
      </c>
      <c r="J651" s="6" t="s">
        <v>13541</v>
      </c>
      <c r="K651" s="6" t="s">
        <v>13497</v>
      </c>
      <c r="L651" s="6" t="s">
        <v>13973</v>
      </c>
      <c r="M651" s="6" t="s">
        <v>13337</v>
      </c>
      <c r="N651" s="6" t="s">
        <v>13496</v>
      </c>
      <c r="O651" s="6" t="str" cm="1">
        <f t="array" ref="O651:P651">_xlfn.TEXTSPLIT(N651,"-")</f>
        <v>1993</v>
      </c>
      <c r="P651" s="6" t="str">
        <v>1996</v>
      </c>
      <c r="Q651" s="6">
        <v>18</v>
      </c>
      <c r="R651" s="6">
        <v>0</v>
      </c>
      <c r="S651" s="16">
        <f t="shared" si="63"/>
        <v>0</v>
      </c>
      <c r="T651" s="16">
        <f t="shared" si="64"/>
        <v>0</v>
      </c>
    </row>
    <row r="652" spans="1:20" x14ac:dyDescent="0.6">
      <c r="A652" s="6"/>
      <c r="B652" s="6"/>
      <c r="C652" s="6"/>
      <c r="D652" s="6" t="s">
        <v>13813</v>
      </c>
      <c r="E652" s="6" t="s">
        <v>13815</v>
      </c>
      <c r="F652" s="20" t="s">
        <v>13818</v>
      </c>
      <c r="G652" s="6" t="str">
        <f t="shared" si="62"/>
        <v>50-59</v>
      </c>
      <c r="H652" s="6" t="str" cm="1">
        <f t="array" ref="H652:I652">_xlfn.TEXTSPLIT(G652,"-")</f>
        <v>50</v>
      </c>
      <c r="I652" s="6" t="str">
        <v>59</v>
      </c>
      <c r="J652" s="6" t="s">
        <v>13541</v>
      </c>
      <c r="K652" s="6" t="s">
        <v>13497</v>
      </c>
      <c r="L652" s="6" t="s">
        <v>13973</v>
      </c>
      <c r="M652" s="6" t="s">
        <v>13337</v>
      </c>
      <c r="N652" s="6" t="s">
        <v>13496</v>
      </c>
      <c r="O652" s="6" t="str" cm="1">
        <f t="array" ref="O652:P652">_xlfn.TEXTSPLIT(N652,"-")</f>
        <v>1993</v>
      </c>
      <c r="P652" s="6" t="str">
        <v>1996</v>
      </c>
      <c r="Q652" s="6">
        <v>127</v>
      </c>
      <c r="R652" s="6">
        <v>0</v>
      </c>
      <c r="S652" s="16">
        <f t="shared" si="63"/>
        <v>0</v>
      </c>
      <c r="T652" s="16">
        <f t="shared" si="64"/>
        <v>0</v>
      </c>
    </row>
    <row r="653" spans="1:20" x14ac:dyDescent="0.6">
      <c r="A653" s="6"/>
      <c r="B653" s="6"/>
      <c r="C653" s="6"/>
      <c r="D653" s="6" t="s">
        <v>13813</v>
      </c>
      <c r="E653" s="6" t="s">
        <v>13814</v>
      </c>
      <c r="F653" s="20" t="s">
        <v>13818</v>
      </c>
      <c r="G653" s="6" t="str">
        <f t="shared" si="62"/>
        <v>50-59</v>
      </c>
      <c r="H653" s="6" t="str" cm="1">
        <f t="array" ref="H653:I653">_xlfn.TEXTSPLIT(G653,"-")</f>
        <v>50</v>
      </c>
      <c r="I653" s="6" t="str">
        <v>59</v>
      </c>
      <c r="J653" s="6" t="s">
        <v>13541</v>
      </c>
      <c r="K653" s="6" t="s">
        <v>13497</v>
      </c>
      <c r="L653" s="6" t="s">
        <v>13973</v>
      </c>
      <c r="M653" s="6" t="s">
        <v>13337</v>
      </c>
      <c r="N653" s="6" t="s">
        <v>13496</v>
      </c>
      <c r="O653" s="6" t="str" cm="1">
        <f t="array" ref="O653:P653">_xlfn.TEXTSPLIT(N653,"-")</f>
        <v>1993</v>
      </c>
      <c r="P653" s="6" t="str">
        <v>1996</v>
      </c>
      <c r="Q653" s="6">
        <v>35</v>
      </c>
      <c r="R653" s="6">
        <v>0</v>
      </c>
      <c r="S653" s="16">
        <f t="shared" si="63"/>
        <v>0</v>
      </c>
      <c r="T653" s="16">
        <f t="shared" si="64"/>
        <v>0</v>
      </c>
    </row>
    <row r="654" spans="1:20" x14ac:dyDescent="0.6">
      <c r="A654" s="6"/>
      <c r="B654" s="6"/>
      <c r="C654" s="6"/>
      <c r="D654" s="6" t="s">
        <v>13813</v>
      </c>
      <c r="E654" s="6" t="s">
        <v>13816</v>
      </c>
      <c r="F654" s="20" t="s">
        <v>13818</v>
      </c>
      <c r="G654" s="6" t="str">
        <f t="shared" si="62"/>
        <v>50-59</v>
      </c>
      <c r="H654" s="6" t="str" cm="1">
        <f t="array" ref="H654:I654">_xlfn.TEXTSPLIT(G654,"-")</f>
        <v>50</v>
      </c>
      <c r="I654" s="6" t="str">
        <v>59</v>
      </c>
      <c r="J654" s="6" t="s">
        <v>13541</v>
      </c>
      <c r="K654" s="6" t="s">
        <v>13497</v>
      </c>
      <c r="L654" s="6" t="s">
        <v>13973</v>
      </c>
      <c r="M654" s="6" t="s">
        <v>13337</v>
      </c>
      <c r="N654" s="6" t="s">
        <v>13496</v>
      </c>
      <c r="O654" s="6" t="str" cm="1">
        <f t="array" ref="O654:P654">_xlfn.TEXTSPLIT(N654,"-")</f>
        <v>1993</v>
      </c>
      <c r="P654" s="6" t="str">
        <v>1996</v>
      </c>
      <c r="Q654" s="6">
        <v>92</v>
      </c>
      <c r="R654" s="6">
        <v>0</v>
      </c>
      <c r="S654" s="16">
        <f t="shared" si="63"/>
        <v>0</v>
      </c>
      <c r="T654" s="16">
        <f t="shared" si="64"/>
        <v>0</v>
      </c>
    </row>
    <row r="655" spans="1:20" x14ac:dyDescent="0.6">
      <c r="A655" s="6"/>
      <c r="B655" s="6"/>
      <c r="C655" s="6"/>
      <c r="D655" s="6" t="s">
        <v>13813</v>
      </c>
      <c r="E655" s="6" t="s">
        <v>13815</v>
      </c>
      <c r="F655" s="20" t="s">
        <v>13819</v>
      </c>
      <c r="G655" s="6" t="str">
        <f t="shared" si="62"/>
        <v>60-69</v>
      </c>
      <c r="H655" s="6" t="str" cm="1">
        <f t="array" ref="H655:I655">_xlfn.TEXTSPLIT(G655,"-")</f>
        <v>60</v>
      </c>
      <c r="I655" s="6" t="str">
        <v>69</v>
      </c>
      <c r="J655" s="6" t="s">
        <v>13541</v>
      </c>
      <c r="K655" s="6" t="s">
        <v>13497</v>
      </c>
      <c r="L655" s="6" t="s">
        <v>13973</v>
      </c>
      <c r="M655" s="6" t="s">
        <v>13337</v>
      </c>
      <c r="N655" s="6" t="s">
        <v>13496</v>
      </c>
      <c r="O655" s="6" t="str" cm="1">
        <f t="array" ref="O655:P655">_xlfn.TEXTSPLIT(N655,"-")</f>
        <v>1993</v>
      </c>
      <c r="P655" s="6" t="str">
        <v>1996</v>
      </c>
      <c r="Q655" s="6">
        <v>248</v>
      </c>
      <c r="R655" s="6">
        <v>0</v>
      </c>
      <c r="S655" s="16">
        <f t="shared" si="63"/>
        <v>0</v>
      </c>
      <c r="T655" s="16">
        <f t="shared" si="64"/>
        <v>0</v>
      </c>
    </row>
    <row r="656" spans="1:20" x14ac:dyDescent="0.6">
      <c r="A656" s="6"/>
      <c r="B656" s="6"/>
      <c r="C656" s="6"/>
      <c r="D656" s="6" t="s">
        <v>13813</v>
      </c>
      <c r="E656" s="6" t="s">
        <v>13814</v>
      </c>
      <c r="F656" s="20" t="s">
        <v>13819</v>
      </c>
      <c r="G656" s="6" t="str">
        <f t="shared" si="62"/>
        <v>60-69</v>
      </c>
      <c r="H656" s="6" t="str" cm="1">
        <f t="array" ref="H656:I656">_xlfn.TEXTSPLIT(G656,"-")</f>
        <v>60</v>
      </c>
      <c r="I656" s="6" t="str">
        <v>69</v>
      </c>
      <c r="J656" s="6" t="s">
        <v>13541</v>
      </c>
      <c r="K656" s="6" t="s">
        <v>13497</v>
      </c>
      <c r="L656" s="6" t="s">
        <v>13973</v>
      </c>
      <c r="M656" s="6" t="s">
        <v>13337</v>
      </c>
      <c r="N656" s="6" t="s">
        <v>13496</v>
      </c>
      <c r="O656" s="6" t="str" cm="1">
        <f t="array" ref="O656:P656">_xlfn.TEXTSPLIT(N656,"-")</f>
        <v>1993</v>
      </c>
      <c r="P656" s="6" t="str">
        <v>1996</v>
      </c>
      <c r="Q656" s="6">
        <v>95</v>
      </c>
      <c r="R656" s="6">
        <v>0</v>
      </c>
      <c r="S656" s="16">
        <f t="shared" si="63"/>
        <v>0</v>
      </c>
      <c r="T656" s="16">
        <f t="shared" si="64"/>
        <v>0</v>
      </c>
    </row>
    <row r="657" spans="1:20" x14ac:dyDescent="0.6">
      <c r="A657" s="6"/>
      <c r="B657" s="6"/>
      <c r="C657" s="6"/>
      <c r="D657" s="6" t="s">
        <v>13813</v>
      </c>
      <c r="E657" s="6" t="s">
        <v>13816</v>
      </c>
      <c r="F657" s="20" t="s">
        <v>13819</v>
      </c>
      <c r="G657" s="6" t="str">
        <f t="shared" si="62"/>
        <v>60-69</v>
      </c>
      <c r="H657" s="6" t="str" cm="1">
        <f t="array" ref="H657:I657">_xlfn.TEXTSPLIT(G657,"-")</f>
        <v>60</v>
      </c>
      <c r="I657" s="6" t="str">
        <v>69</v>
      </c>
      <c r="J657" s="6" t="s">
        <v>13541</v>
      </c>
      <c r="K657" s="6" t="s">
        <v>13497</v>
      </c>
      <c r="L657" s="6" t="s">
        <v>13973</v>
      </c>
      <c r="M657" s="6" t="s">
        <v>13337</v>
      </c>
      <c r="N657" s="6" t="s">
        <v>13496</v>
      </c>
      <c r="O657" s="6" t="str" cm="1">
        <f t="array" ref="O657:P657">_xlfn.TEXTSPLIT(N657,"-")</f>
        <v>1993</v>
      </c>
      <c r="P657" s="6" t="str">
        <v>1996</v>
      </c>
      <c r="Q657" s="6">
        <v>153</v>
      </c>
      <c r="R657" s="6">
        <v>0</v>
      </c>
      <c r="S657" s="16">
        <f t="shared" si="63"/>
        <v>0</v>
      </c>
      <c r="T657" s="16">
        <f t="shared" si="64"/>
        <v>0</v>
      </c>
    </row>
    <row r="658" spans="1:20" x14ac:dyDescent="0.6">
      <c r="A658" s="6"/>
      <c r="B658" s="6"/>
      <c r="C658" s="6"/>
      <c r="D658" s="6" t="s">
        <v>13813</v>
      </c>
      <c r="E658" s="6" t="s">
        <v>13815</v>
      </c>
      <c r="F658" s="20" t="s">
        <v>13820</v>
      </c>
      <c r="G658" s="6" t="str">
        <f t="shared" si="62"/>
        <v>70-79</v>
      </c>
      <c r="H658" s="6" t="str" cm="1">
        <f t="array" ref="H658:I658">_xlfn.TEXTSPLIT(G658,"-")</f>
        <v>70</v>
      </c>
      <c r="I658" s="6" t="str">
        <v>79</v>
      </c>
      <c r="J658" s="6" t="s">
        <v>13541</v>
      </c>
      <c r="K658" s="6" t="s">
        <v>13497</v>
      </c>
      <c r="L658" s="6" t="s">
        <v>13973</v>
      </c>
      <c r="M658" s="6" t="s">
        <v>13337</v>
      </c>
      <c r="N658" s="6" t="s">
        <v>13496</v>
      </c>
      <c r="O658" s="6" t="str" cm="1">
        <f t="array" ref="O658:P658">_xlfn.TEXTSPLIT(N658,"-")</f>
        <v>1993</v>
      </c>
      <c r="P658" s="6" t="str">
        <v>1996</v>
      </c>
      <c r="Q658" s="6">
        <v>298</v>
      </c>
      <c r="R658" s="6">
        <v>4</v>
      </c>
      <c r="S658" s="16">
        <f t="shared" si="63"/>
        <v>1.3422818791946308E-2</v>
      </c>
      <c r="T658" s="16">
        <f t="shared" si="64"/>
        <v>6.6662142058043251E-3</v>
      </c>
    </row>
    <row r="659" spans="1:20" x14ac:dyDescent="0.6">
      <c r="A659" s="6"/>
      <c r="B659" s="6"/>
      <c r="C659" s="6"/>
      <c r="D659" s="6" t="s">
        <v>13813</v>
      </c>
      <c r="E659" s="6" t="s">
        <v>13814</v>
      </c>
      <c r="F659" s="20" t="s">
        <v>13820</v>
      </c>
      <c r="G659" s="6" t="str">
        <f t="shared" si="62"/>
        <v>70-79</v>
      </c>
      <c r="H659" s="6" t="str" cm="1">
        <f t="array" ref="H659:I659">_xlfn.TEXTSPLIT(G659,"-")</f>
        <v>70</v>
      </c>
      <c r="I659" s="6" t="str">
        <v>79</v>
      </c>
      <c r="J659" s="6" t="s">
        <v>13541</v>
      </c>
      <c r="K659" s="6" t="s">
        <v>13497</v>
      </c>
      <c r="L659" s="6" t="s">
        <v>13973</v>
      </c>
      <c r="M659" s="6" t="s">
        <v>13337</v>
      </c>
      <c r="N659" s="6" t="s">
        <v>13496</v>
      </c>
      <c r="O659" s="6" t="str" cm="1">
        <f t="array" ref="O659:P659">_xlfn.TEXTSPLIT(N659,"-")</f>
        <v>1993</v>
      </c>
      <c r="P659" s="6" t="str">
        <v>1996</v>
      </c>
      <c r="Q659" s="6">
        <v>126</v>
      </c>
      <c r="R659" s="6">
        <v>2</v>
      </c>
      <c r="S659" s="16">
        <f t="shared" si="63"/>
        <v>1.5873015873015872E-2</v>
      </c>
      <c r="T659" s="16">
        <f t="shared" si="64"/>
        <v>1.113448213352701E-2</v>
      </c>
    </row>
    <row r="660" spans="1:20" x14ac:dyDescent="0.6">
      <c r="A660" s="6"/>
      <c r="B660" s="6"/>
      <c r="C660" s="6"/>
      <c r="D660" s="6" t="s">
        <v>13813</v>
      </c>
      <c r="E660" s="6" t="s">
        <v>13816</v>
      </c>
      <c r="F660" s="20" t="s">
        <v>13820</v>
      </c>
      <c r="G660" s="6" t="str">
        <f t="shared" si="62"/>
        <v>70-79</v>
      </c>
      <c r="H660" s="6" t="str" cm="1">
        <f t="array" ref="H660:I660">_xlfn.TEXTSPLIT(G660,"-")</f>
        <v>70</v>
      </c>
      <c r="I660" s="6" t="str">
        <v>79</v>
      </c>
      <c r="J660" s="6" t="s">
        <v>13541</v>
      </c>
      <c r="K660" s="6" t="s">
        <v>13497</v>
      </c>
      <c r="L660" s="6" t="s">
        <v>13973</v>
      </c>
      <c r="M660" s="6" t="s">
        <v>13337</v>
      </c>
      <c r="N660" s="6" t="s">
        <v>13496</v>
      </c>
      <c r="O660" s="6" t="str" cm="1">
        <f t="array" ref="O660:P660">_xlfn.TEXTSPLIT(N660,"-")</f>
        <v>1993</v>
      </c>
      <c r="P660" s="6" t="str">
        <v>1996</v>
      </c>
      <c r="Q660" s="6">
        <v>172</v>
      </c>
      <c r="R660" s="6">
        <v>2</v>
      </c>
      <c r="S660" s="16">
        <f t="shared" si="63"/>
        <v>1.1627906976744186E-2</v>
      </c>
      <c r="T660" s="16">
        <f t="shared" si="64"/>
        <v>8.1742287724131096E-3</v>
      </c>
    </row>
    <row r="661" spans="1:20" x14ac:dyDescent="0.6">
      <c r="A661" s="6"/>
      <c r="B661" s="6"/>
      <c r="C661" s="6"/>
      <c r="D661" s="6" t="s">
        <v>13813</v>
      </c>
      <c r="E661" s="6" t="s">
        <v>13815</v>
      </c>
      <c r="F661" s="20" t="s">
        <v>13966</v>
      </c>
      <c r="G661" s="6" t="str">
        <f t="shared" si="62"/>
        <v>80-99</v>
      </c>
      <c r="H661" s="6" t="str" cm="1">
        <f t="array" ref="H661:I661">_xlfn.TEXTSPLIT(G661,"-")</f>
        <v>80</v>
      </c>
      <c r="I661" s="6" t="str">
        <v>99</v>
      </c>
      <c r="J661" s="6" t="s">
        <v>13541</v>
      </c>
      <c r="K661" s="6" t="s">
        <v>13497</v>
      </c>
      <c r="L661" s="6" t="s">
        <v>13973</v>
      </c>
      <c r="M661" s="6" t="s">
        <v>13337</v>
      </c>
      <c r="N661" s="6" t="s">
        <v>13496</v>
      </c>
      <c r="O661" s="6" t="str" cm="1">
        <f t="array" ref="O661:P661">_xlfn.TEXTSPLIT(N661,"-")</f>
        <v>1993</v>
      </c>
      <c r="P661" s="6" t="str">
        <v>1996</v>
      </c>
      <c r="Q661" s="6">
        <v>81</v>
      </c>
      <c r="R661" s="6">
        <v>11</v>
      </c>
      <c r="S661" s="16">
        <f t="shared" si="63"/>
        <v>0.13580246913580246</v>
      </c>
      <c r="T661" s="16">
        <f t="shared" si="64"/>
        <v>3.806429883542279E-2</v>
      </c>
    </row>
    <row r="662" spans="1:20" x14ac:dyDescent="0.6">
      <c r="A662" s="6"/>
      <c r="B662" s="6"/>
      <c r="C662" s="6"/>
      <c r="D662" s="6" t="s">
        <v>13813</v>
      </c>
      <c r="E662" s="6" t="s">
        <v>13814</v>
      </c>
      <c r="F662" s="20" t="s">
        <v>13966</v>
      </c>
      <c r="G662" s="6" t="str">
        <f t="shared" si="62"/>
        <v>80-99</v>
      </c>
      <c r="H662" s="6" t="str" cm="1">
        <f t="array" ref="H662:I662">_xlfn.TEXTSPLIT(G662,"-")</f>
        <v>80</v>
      </c>
      <c r="I662" s="6" t="str">
        <v>99</v>
      </c>
      <c r="J662" s="6" t="s">
        <v>13541</v>
      </c>
      <c r="K662" s="6" t="s">
        <v>13497</v>
      </c>
      <c r="L662" s="6" t="s">
        <v>13973</v>
      </c>
      <c r="M662" s="6" t="s">
        <v>13337</v>
      </c>
      <c r="N662" s="6" t="s">
        <v>13496</v>
      </c>
      <c r="O662" s="6" t="str" cm="1">
        <f t="array" ref="O662:P662">_xlfn.TEXTSPLIT(N662,"-")</f>
        <v>1993</v>
      </c>
      <c r="P662" s="6" t="str">
        <v>1996</v>
      </c>
      <c r="Q662" s="6">
        <v>54</v>
      </c>
      <c r="R662" s="6">
        <v>8</v>
      </c>
      <c r="S662" s="16">
        <f t="shared" si="63"/>
        <v>0.14814814814814814</v>
      </c>
      <c r="T662" s="16">
        <f t="shared" si="64"/>
        <v>4.834296347518819E-2</v>
      </c>
    </row>
    <row r="663" spans="1:20" x14ac:dyDescent="0.6">
      <c r="A663" s="6"/>
      <c r="B663" s="6"/>
      <c r="C663" s="6"/>
      <c r="D663" s="6" t="s">
        <v>13813</v>
      </c>
      <c r="E663" s="6" t="s">
        <v>13816</v>
      </c>
      <c r="F663" s="20" t="s">
        <v>13966</v>
      </c>
      <c r="G663" s="6" t="str">
        <f t="shared" si="62"/>
        <v>80-99</v>
      </c>
      <c r="H663" s="6" t="str" cm="1">
        <f t="array" ref="H663:I663">_xlfn.TEXTSPLIT(G663,"-")</f>
        <v>80</v>
      </c>
      <c r="I663" s="6" t="str">
        <v>99</v>
      </c>
      <c r="J663" s="6" t="s">
        <v>13541</v>
      </c>
      <c r="K663" s="6" t="s">
        <v>13497</v>
      </c>
      <c r="L663" s="6" t="s">
        <v>13973</v>
      </c>
      <c r="M663" s="6" t="s">
        <v>13337</v>
      </c>
      <c r="N663" s="6" t="s">
        <v>13496</v>
      </c>
      <c r="O663" s="6" t="str" cm="1">
        <f t="array" ref="O663:P663">_xlfn.TEXTSPLIT(N663,"-")</f>
        <v>1993</v>
      </c>
      <c r="P663" s="6" t="str">
        <v>1996</v>
      </c>
      <c r="Q663" s="6">
        <v>27</v>
      </c>
      <c r="R663" s="6">
        <v>3</v>
      </c>
      <c r="S663" s="16">
        <f t="shared" si="63"/>
        <v>0.1111111111111111</v>
      </c>
      <c r="T663" s="16">
        <f t="shared" si="64"/>
        <v>6.0481228216868597E-2</v>
      </c>
    </row>
    <row r="664" spans="1:20" x14ac:dyDescent="0.6">
      <c r="A664" s="6"/>
      <c r="B664" s="6"/>
      <c r="C664" s="6"/>
      <c r="D664" s="6" t="s">
        <v>13828</v>
      </c>
      <c r="E664" s="6" t="s">
        <v>13815</v>
      </c>
      <c r="F664" s="6" t="s">
        <v>13905</v>
      </c>
      <c r="G664" s="6" t="str">
        <f t="shared" si="62"/>
        <v>40-99</v>
      </c>
      <c r="H664" s="6" t="str" cm="1">
        <f t="array" ref="H664:I664">_xlfn.TEXTSPLIT(G664,"-")</f>
        <v>40</v>
      </c>
      <c r="I664" s="6" t="str">
        <v>99</v>
      </c>
      <c r="J664" s="6" t="s">
        <v>13541</v>
      </c>
      <c r="K664" s="6" t="s">
        <v>13497</v>
      </c>
      <c r="L664" s="6" t="s">
        <v>13973</v>
      </c>
      <c r="M664" s="6" t="s">
        <v>13337</v>
      </c>
      <c r="N664" s="6" t="s">
        <v>13496</v>
      </c>
      <c r="O664" s="6" t="str" cm="1">
        <f t="array" ref="O664:P664">_xlfn.TEXTSPLIT(N664,"-")</f>
        <v>1993</v>
      </c>
      <c r="P664" s="6" t="str">
        <v>1996</v>
      </c>
      <c r="Q664" s="6">
        <v>777</v>
      </c>
      <c r="R664" s="6">
        <v>4</v>
      </c>
      <c r="S664" s="16">
        <f t="shared" si="63"/>
        <v>5.1480051480051478E-3</v>
      </c>
      <c r="T664" s="16">
        <f t="shared" si="64"/>
        <v>2.56736853571898E-3</v>
      </c>
    </row>
    <row r="665" spans="1:20" x14ac:dyDescent="0.6">
      <c r="A665" s="6"/>
      <c r="B665" s="6"/>
      <c r="C665" s="6"/>
      <c r="D665" s="6" t="s">
        <v>13828</v>
      </c>
      <c r="E665" s="6" t="s">
        <v>13814</v>
      </c>
      <c r="F665" s="6" t="s">
        <v>13905</v>
      </c>
      <c r="G665" s="6" t="str">
        <f t="shared" si="62"/>
        <v>40-99</v>
      </c>
      <c r="H665" s="6" t="str" cm="1">
        <f t="array" ref="H665:I665">_xlfn.TEXTSPLIT(G665,"-")</f>
        <v>40</v>
      </c>
      <c r="I665" s="6" t="str">
        <v>99</v>
      </c>
      <c r="J665" s="6" t="s">
        <v>13541</v>
      </c>
      <c r="K665" s="6" t="s">
        <v>13497</v>
      </c>
      <c r="L665" s="6" t="s">
        <v>13973</v>
      </c>
      <c r="M665" s="6" t="s">
        <v>13337</v>
      </c>
      <c r="N665" s="6" t="s">
        <v>13496</v>
      </c>
      <c r="O665" s="6" t="str" cm="1">
        <f t="array" ref="O665:P665">_xlfn.TEXTSPLIT(N665,"-")</f>
        <v>1993</v>
      </c>
      <c r="P665" s="6" t="str">
        <v>1996</v>
      </c>
      <c r="Q665" s="6">
        <v>315</v>
      </c>
      <c r="R665" s="6">
        <v>2</v>
      </c>
      <c r="S665" s="16">
        <f t="shared" si="63"/>
        <v>6.3492063492063492E-3</v>
      </c>
      <c r="T665" s="16">
        <f t="shared" si="64"/>
        <v>4.475291576185615E-3</v>
      </c>
    </row>
    <row r="666" spans="1:20" x14ac:dyDescent="0.6">
      <c r="A666" s="6"/>
      <c r="B666" s="6"/>
      <c r="C666" s="6"/>
      <c r="D666" s="6" t="s">
        <v>13828</v>
      </c>
      <c r="E666" s="6" t="s">
        <v>13816</v>
      </c>
      <c r="F666" s="6" t="s">
        <v>13905</v>
      </c>
      <c r="G666" s="6" t="str">
        <f t="shared" si="62"/>
        <v>40-99</v>
      </c>
      <c r="H666" s="6" t="str" cm="1">
        <f t="array" ref="H666:I666">_xlfn.TEXTSPLIT(G666,"-")</f>
        <v>40</v>
      </c>
      <c r="I666" s="6" t="str">
        <v>99</v>
      </c>
      <c r="J666" s="6" t="s">
        <v>13541</v>
      </c>
      <c r="K666" s="6" t="s">
        <v>13497</v>
      </c>
      <c r="L666" s="6" t="s">
        <v>13973</v>
      </c>
      <c r="M666" s="6" t="s">
        <v>13337</v>
      </c>
      <c r="N666" s="6" t="s">
        <v>13496</v>
      </c>
      <c r="O666" s="6" t="str" cm="1">
        <f t="array" ref="O666:P666">_xlfn.TEXTSPLIT(N666,"-")</f>
        <v>1993</v>
      </c>
      <c r="P666" s="6" t="str">
        <v>1996</v>
      </c>
      <c r="Q666" s="6">
        <v>462</v>
      </c>
      <c r="R666" s="6">
        <v>2</v>
      </c>
      <c r="S666" s="16">
        <f t="shared" si="63"/>
        <v>4.329004329004329E-3</v>
      </c>
      <c r="T666" s="16">
        <f t="shared" si="64"/>
        <v>3.0544354416053078E-3</v>
      </c>
    </row>
    <row r="667" spans="1:20" x14ac:dyDescent="0.6">
      <c r="A667" s="6"/>
      <c r="B667" s="6"/>
      <c r="C667" s="6"/>
      <c r="D667" s="6" t="s">
        <v>13828</v>
      </c>
      <c r="E667" s="6" t="s">
        <v>13815</v>
      </c>
      <c r="F667" s="20" t="s">
        <v>13817</v>
      </c>
      <c r="G667" s="6" t="str">
        <f t="shared" si="62"/>
        <v>40-49</v>
      </c>
      <c r="H667" s="6" t="str" cm="1">
        <f t="array" ref="H667:I667">_xlfn.TEXTSPLIT(G667,"-")</f>
        <v>40</v>
      </c>
      <c r="I667" s="6" t="str">
        <v>49</v>
      </c>
      <c r="J667" s="6" t="s">
        <v>13541</v>
      </c>
      <c r="K667" s="6" t="s">
        <v>13497</v>
      </c>
      <c r="L667" s="6" t="s">
        <v>13973</v>
      </c>
      <c r="M667" s="6" t="s">
        <v>13337</v>
      </c>
      <c r="N667" s="6" t="s">
        <v>13496</v>
      </c>
      <c r="O667" s="6" t="str" cm="1">
        <f t="array" ref="O667:P667">_xlfn.TEXTSPLIT(N667,"-")</f>
        <v>1993</v>
      </c>
      <c r="P667" s="6" t="str">
        <v>1996</v>
      </c>
      <c r="Q667" s="6">
        <v>23</v>
      </c>
      <c r="R667" s="6">
        <v>0</v>
      </c>
      <c r="S667" s="16">
        <f t="shared" si="63"/>
        <v>0</v>
      </c>
      <c r="T667" s="16">
        <f t="shared" si="64"/>
        <v>0</v>
      </c>
    </row>
    <row r="668" spans="1:20" x14ac:dyDescent="0.6">
      <c r="A668" s="6"/>
      <c r="B668" s="6"/>
      <c r="C668" s="6"/>
      <c r="D668" s="6" t="s">
        <v>13828</v>
      </c>
      <c r="E668" s="6" t="s">
        <v>13814</v>
      </c>
      <c r="F668" s="20" t="s">
        <v>13817</v>
      </c>
      <c r="G668" s="6" t="str">
        <f t="shared" si="62"/>
        <v>40-49</v>
      </c>
      <c r="H668" s="6" t="str" cm="1">
        <f t="array" ref="H668:I668">_xlfn.TEXTSPLIT(G668,"-")</f>
        <v>40</v>
      </c>
      <c r="I668" s="6" t="str">
        <v>49</v>
      </c>
      <c r="J668" s="6" t="s">
        <v>13541</v>
      </c>
      <c r="K668" s="6" t="s">
        <v>13497</v>
      </c>
      <c r="L668" s="6" t="s">
        <v>13973</v>
      </c>
      <c r="M668" s="6" t="s">
        <v>13337</v>
      </c>
      <c r="N668" s="6" t="s">
        <v>13496</v>
      </c>
      <c r="O668" s="6" t="str" cm="1">
        <f t="array" ref="O668:P668">_xlfn.TEXTSPLIT(N668,"-")</f>
        <v>1993</v>
      </c>
      <c r="P668" s="6" t="str">
        <v>1996</v>
      </c>
      <c r="Q668" s="6">
        <v>5</v>
      </c>
      <c r="R668" s="6">
        <v>0</v>
      </c>
      <c r="S668" s="16">
        <f t="shared" si="63"/>
        <v>0</v>
      </c>
      <c r="T668" s="16">
        <f t="shared" si="64"/>
        <v>0</v>
      </c>
    </row>
    <row r="669" spans="1:20" x14ac:dyDescent="0.6">
      <c r="A669" s="6"/>
      <c r="B669" s="6"/>
      <c r="C669" s="6"/>
      <c r="D669" s="6" t="s">
        <v>13828</v>
      </c>
      <c r="E669" s="6" t="s">
        <v>13816</v>
      </c>
      <c r="F669" s="20" t="s">
        <v>13817</v>
      </c>
      <c r="G669" s="6" t="str">
        <f t="shared" si="62"/>
        <v>40-49</v>
      </c>
      <c r="H669" s="6" t="str" cm="1">
        <f t="array" ref="H669:I669">_xlfn.TEXTSPLIT(G669,"-")</f>
        <v>40</v>
      </c>
      <c r="I669" s="6" t="str">
        <v>49</v>
      </c>
      <c r="J669" s="6" t="s">
        <v>13541</v>
      </c>
      <c r="K669" s="6" t="s">
        <v>13497</v>
      </c>
      <c r="L669" s="6" t="s">
        <v>13973</v>
      </c>
      <c r="M669" s="6" t="s">
        <v>13337</v>
      </c>
      <c r="N669" s="6" t="s">
        <v>13496</v>
      </c>
      <c r="O669" s="6" t="str" cm="1">
        <f t="array" ref="O669:P669">_xlfn.TEXTSPLIT(N669,"-")</f>
        <v>1993</v>
      </c>
      <c r="P669" s="6" t="str">
        <v>1996</v>
      </c>
      <c r="Q669" s="6">
        <v>18</v>
      </c>
      <c r="R669" s="6">
        <v>0</v>
      </c>
      <c r="S669" s="16">
        <f t="shared" si="63"/>
        <v>0</v>
      </c>
      <c r="T669" s="16">
        <f t="shared" si="64"/>
        <v>0</v>
      </c>
    </row>
    <row r="670" spans="1:20" x14ac:dyDescent="0.6">
      <c r="A670" s="6"/>
      <c r="B670" s="6"/>
      <c r="C670" s="6"/>
      <c r="D670" s="6" t="s">
        <v>13828</v>
      </c>
      <c r="E670" s="6" t="s">
        <v>13815</v>
      </c>
      <c r="F670" s="20" t="s">
        <v>13818</v>
      </c>
      <c r="G670" s="6" t="str">
        <f t="shared" si="62"/>
        <v>50-59</v>
      </c>
      <c r="H670" s="6" t="str" cm="1">
        <f t="array" ref="H670:I670">_xlfn.TEXTSPLIT(G670,"-")</f>
        <v>50</v>
      </c>
      <c r="I670" s="6" t="str">
        <v>59</v>
      </c>
      <c r="J670" s="6" t="s">
        <v>13541</v>
      </c>
      <c r="K670" s="6" t="s">
        <v>13497</v>
      </c>
      <c r="L670" s="6" t="s">
        <v>13973</v>
      </c>
      <c r="M670" s="6" t="s">
        <v>13337</v>
      </c>
      <c r="N670" s="6" t="s">
        <v>13496</v>
      </c>
      <c r="O670" s="6" t="str" cm="1">
        <f t="array" ref="O670:P670">_xlfn.TEXTSPLIT(N670,"-")</f>
        <v>1993</v>
      </c>
      <c r="P670" s="6" t="str">
        <v>1996</v>
      </c>
      <c r="Q670" s="6">
        <v>127</v>
      </c>
      <c r="R670" s="6">
        <v>0</v>
      </c>
      <c r="S670" s="16">
        <f t="shared" si="63"/>
        <v>0</v>
      </c>
      <c r="T670" s="16">
        <f t="shared" si="64"/>
        <v>0</v>
      </c>
    </row>
    <row r="671" spans="1:20" x14ac:dyDescent="0.6">
      <c r="A671" s="6"/>
      <c r="B671" s="6"/>
      <c r="C671" s="6"/>
      <c r="D671" s="6" t="s">
        <v>13828</v>
      </c>
      <c r="E671" s="6" t="s">
        <v>13814</v>
      </c>
      <c r="F671" s="20" t="s">
        <v>13818</v>
      </c>
      <c r="G671" s="6" t="str">
        <f t="shared" si="62"/>
        <v>50-59</v>
      </c>
      <c r="H671" s="6" t="str" cm="1">
        <f t="array" ref="H671:I671">_xlfn.TEXTSPLIT(G671,"-")</f>
        <v>50</v>
      </c>
      <c r="I671" s="6" t="str">
        <v>59</v>
      </c>
      <c r="J671" s="6" t="s">
        <v>13541</v>
      </c>
      <c r="K671" s="6" t="s">
        <v>13497</v>
      </c>
      <c r="L671" s="6" t="s">
        <v>13973</v>
      </c>
      <c r="M671" s="6" t="s">
        <v>13337</v>
      </c>
      <c r="N671" s="6" t="s">
        <v>13496</v>
      </c>
      <c r="O671" s="6" t="str" cm="1">
        <f t="array" ref="O671:P671">_xlfn.TEXTSPLIT(N671,"-")</f>
        <v>1993</v>
      </c>
      <c r="P671" s="6" t="str">
        <v>1996</v>
      </c>
      <c r="Q671" s="6">
        <v>35</v>
      </c>
      <c r="R671" s="6">
        <v>0</v>
      </c>
      <c r="S671" s="16">
        <f t="shared" si="63"/>
        <v>0</v>
      </c>
      <c r="T671" s="16">
        <f t="shared" si="64"/>
        <v>0</v>
      </c>
    </row>
    <row r="672" spans="1:20" x14ac:dyDescent="0.6">
      <c r="A672" s="6"/>
      <c r="B672" s="6"/>
      <c r="C672" s="6"/>
      <c r="D672" s="6" t="s">
        <v>13828</v>
      </c>
      <c r="E672" s="6" t="s">
        <v>13816</v>
      </c>
      <c r="F672" s="20" t="s">
        <v>13818</v>
      </c>
      <c r="G672" s="6" t="str">
        <f t="shared" si="62"/>
        <v>50-59</v>
      </c>
      <c r="H672" s="6" t="str" cm="1">
        <f t="array" ref="H672:I672">_xlfn.TEXTSPLIT(G672,"-")</f>
        <v>50</v>
      </c>
      <c r="I672" s="6" t="str">
        <v>59</v>
      </c>
      <c r="J672" s="6" t="s">
        <v>13541</v>
      </c>
      <c r="K672" s="6" t="s">
        <v>13497</v>
      </c>
      <c r="L672" s="6" t="s">
        <v>13973</v>
      </c>
      <c r="M672" s="6" t="s">
        <v>13337</v>
      </c>
      <c r="N672" s="6" t="s">
        <v>13496</v>
      </c>
      <c r="O672" s="6" t="str" cm="1">
        <f t="array" ref="O672:P672">_xlfn.TEXTSPLIT(N672,"-")</f>
        <v>1993</v>
      </c>
      <c r="P672" s="6" t="str">
        <v>1996</v>
      </c>
      <c r="Q672" s="6">
        <v>92</v>
      </c>
      <c r="R672" s="6">
        <v>0</v>
      </c>
      <c r="S672" s="16">
        <f t="shared" si="63"/>
        <v>0</v>
      </c>
      <c r="T672" s="16">
        <f t="shared" si="64"/>
        <v>0</v>
      </c>
    </row>
    <row r="673" spans="1:20" x14ac:dyDescent="0.6">
      <c r="A673" s="6"/>
      <c r="B673" s="6"/>
      <c r="C673" s="6"/>
      <c r="D673" s="6" t="s">
        <v>13828</v>
      </c>
      <c r="E673" s="6" t="s">
        <v>13815</v>
      </c>
      <c r="F673" s="20" t="s">
        <v>13819</v>
      </c>
      <c r="G673" s="6" t="str">
        <f t="shared" si="62"/>
        <v>60-69</v>
      </c>
      <c r="H673" s="6" t="str" cm="1">
        <f t="array" ref="H673:I673">_xlfn.TEXTSPLIT(G673,"-")</f>
        <v>60</v>
      </c>
      <c r="I673" s="6" t="str">
        <v>69</v>
      </c>
      <c r="J673" s="6" t="s">
        <v>13541</v>
      </c>
      <c r="K673" s="6" t="s">
        <v>13497</v>
      </c>
      <c r="L673" s="6" t="s">
        <v>13973</v>
      </c>
      <c r="M673" s="6" t="s">
        <v>13337</v>
      </c>
      <c r="N673" s="6" t="s">
        <v>13496</v>
      </c>
      <c r="O673" s="6" t="str" cm="1">
        <f t="array" ref="O673:P673">_xlfn.TEXTSPLIT(N673,"-")</f>
        <v>1993</v>
      </c>
      <c r="P673" s="6" t="str">
        <v>1996</v>
      </c>
      <c r="Q673" s="6">
        <v>248</v>
      </c>
      <c r="R673" s="6">
        <v>0</v>
      </c>
      <c r="S673" s="16">
        <f t="shared" si="63"/>
        <v>0</v>
      </c>
      <c r="T673" s="16">
        <f t="shared" si="64"/>
        <v>0</v>
      </c>
    </row>
    <row r="674" spans="1:20" x14ac:dyDescent="0.6">
      <c r="A674" s="6"/>
      <c r="B674" s="6"/>
      <c r="C674" s="6"/>
      <c r="D674" s="6" t="s">
        <v>13828</v>
      </c>
      <c r="E674" s="6" t="s">
        <v>13814</v>
      </c>
      <c r="F674" s="20" t="s">
        <v>13819</v>
      </c>
      <c r="G674" s="6" t="str">
        <f t="shared" si="62"/>
        <v>60-69</v>
      </c>
      <c r="H674" s="6" t="str" cm="1">
        <f t="array" ref="H674:I674">_xlfn.TEXTSPLIT(G674,"-")</f>
        <v>60</v>
      </c>
      <c r="I674" s="6" t="str">
        <v>69</v>
      </c>
      <c r="J674" s="6" t="s">
        <v>13541</v>
      </c>
      <c r="K674" s="6" t="s">
        <v>13497</v>
      </c>
      <c r="L674" s="6" t="s">
        <v>13973</v>
      </c>
      <c r="M674" s="6" t="s">
        <v>13337</v>
      </c>
      <c r="N674" s="6" t="s">
        <v>13496</v>
      </c>
      <c r="O674" s="6" t="str" cm="1">
        <f t="array" ref="O674:P674">_xlfn.TEXTSPLIT(N674,"-")</f>
        <v>1993</v>
      </c>
      <c r="P674" s="6" t="str">
        <v>1996</v>
      </c>
      <c r="Q674" s="6">
        <v>95</v>
      </c>
      <c r="R674" s="6">
        <v>0</v>
      </c>
      <c r="S674" s="16">
        <f t="shared" si="63"/>
        <v>0</v>
      </c>
      <c r="T674" s="16">
        <f t="shared" si="64"/>
        <v>0</v>
      </c>
    </row>
    <row r="675" spans="1:20" x14ac:dyDescent="0.6">
      <c r="A675" s="6"/>
      <c r="B675" s="6"/>
      <c r="C675" s="6"/>
      <c r="D675" s="6" t="s">
        <v>13828</v>
      </c>
      <c r="E675" s="6" t="s">
        <v>13816</v>
      </c>
      <c r="F675" s="20" t="s">
        <v>13819</v>
      </c>
      <c r="G675" s="6" t="str">
        <f t="shared" si="62"/>
        <v>60-69</v>
      </c>
      <c r="H675" s="6" t="str" cm="1">
        <f t="array" ref="H675:I675">_xlfn.TEXTSPLIT(G675,"-")</f>
        <v>60</v>
      </c>
      <c r="I675" s="6" t="str">
        <v>69</v>
      </c>
      <c r="J675" s="6" t="s">
        <v>13541</v>
      </c>
      <c r="K675" s="6" t="s">
        <v>13497</v>
      </c>
      <c r="L675" s="6" t="s">
        <v>13973</v>
      </c>
      <c r="M675" s="6" t="s">
        <v>13337</v>
      </c>
      <c r="N675" s="6" t="s">
        <v>13496</v>
      </c>
      <c r="O675" s="6" t="str" cm="1">
        <f t="array" ref="O675:P675">_xlfn.TEXTSPLIT(N675,"-")</f>
        <v>1993</v>
      </c>
      <c r="P675" s="6" t="str">
        <v>1996</v>
      </c>
      <c r="Q675" s="6">
        <v>153</v>
      </c>
      <c r="R675" s="6">
        <v>0</v>
      </c>
      <c r="S675" s="16">
        <f t="shared" si="63"/>
        <v>0</v>
      </c>
      <c r="T675" s="16">
        <f t="shared" si="64"/>
        <v>0</v>
      </c>
    </row>
    <row r="676" spans="1:20" x14ac:dyDescent="0.6">
      <c r="A676" s="6"/>
      <c r="B676" s="6"/>
      <c r="C676" s="6"/>
      <c r="D676" s="6" t="s">
        <v>13828</v>
      </c>
      <c r="E676" s="6" t="s">
        <v>13815</v>
      </c>
      <c r="F676" s="20" t="s">
        <v>13820</v>
      </c>
      <c r="G676" s="6" t="str">
        <f t="shared" si="62"/>
        <v>70-79</v>
      </c>
      <c r="H676" s="6" t="str" cm="1">
        <f t="array" ref="H676:I676">_xlfn.TEXTSPLIT(G676,"-")</f>
        <v>70</v>
      </c>
      <c r="I676" s="6" t="str">
        <v>79</v>
      </c>
      <c r="J676" s="6" t="s">
        <v>13541</v>
      </c>
      <c r="K676" s="6" t="s">
        <v>13497</v>
      </c>
      <c r="L676" s="6" t="s">
        <v>13973</v>
      </c>
      <c r="M676" s="6" t="s">
        <v>13337</v>
      </c>
      <c r="N676" s="6" t="s">
        <v>13496</v>
      </c>
      <c r="O676" s="6" t="str" cm="1">
        <f t="array" ref="O676:P676">_xlfn.TEXTSPLIT(N676,"-")</f>
        <v>1993</v>
      </c>
      <c r="P676" s="6" t="str">
        <v>1996</v>
      </c>
      <c r="Q676" s="6">
        <v>298</v>
      </c>
      <c r="R676" s="6">
        <v>2</v>
      </c>
      <c r="S676" s="16">
        <f t="shared" si="63"/>
        <v>6.7114093959731542E-3</v>
      </c>
      <c r="T676" s="16">
        <f t="shared" si="64"/>
        <v>4.7297311741267105E-3</v>
      </c>
    </row>
    <row r="677" spans="1:20" x14ac:dyDescent="0.6">
      <c r="A677" s="6"/>
      <c r="B677" s="6"/>
      <c r="C677" s="6"/>
      <c r="D677" s="6" t="s">
        <v>13828</v>
      </c>
      <c r="E677" s="6" t="s">
        <v>13814</v>
      </c>
      <c r="F677" s="20" t="s">
        <v>13820</v>
      </c>
      <c r="G677" s="6" t="str">
        <f t="shared" si="62"/>
        <v>70-79</v>
      </c>
      <c r="H677" s="6" t="str" cm="1">
        <f t="array" ref="H677:I677">_xlfn.TEXTSPLIT(G677,"-")</f>
        <v>70</v>
      </c>
      <c r="I677" s="6" t="str">
        <v>79</v>
      </c>
      <c r="J677" s="6" t="s">
        <v>13541</v>
      </c>
      <c r="K677" s="6" t="s">
        <v>13497</v>
      </c>
      <c r="L677" s="6" t="s">
        <v>13973</v>
      </c>
      <c r="M677" s="6" t="s">
        <v>13337</v>
      </c>
      <c r="N677" s="6" t="s">
        <v>13496</v>
      </c>
      <c r="O677" s="6" t="str" cm="1">
        <f t="array" ref="O677:P677">_xlfn.TEXTSPLIT(N677,"-")</f>
        <v>1993</v>
      </c>
      <c r="P677" s="6" t="str">
        <v>1996</v>
      </c>
      <c r="Q677" s="6">
        <v>126</v>
      </c>
      <c r="R677" s="6">
        <v>1</v>
      </c>
      <c r="S677" s="16">
        <f t="shared" si="63"/>
        <v>7.9365079365079361E-3</v>
      </c>
      <c r="T677" s="16">
        <f t="shared" si="64"/>
        <v>7.9049511199364656E-3</v>
      </c>
    </row>
    <row r="678" spans="1:20" x14ac:dyDescent="0.6">
      <c r="A678" s="6"/>
      <c r="B678" s="6"/>
      <c r="C678" s="6"/>
      <c r="D678" s="6" t="s">
        <v>13828</v>
      </c>
      <c r="E678" s="6" t="s">
        <v>13816</v>
      </c>
      <c r="F678" s="20" t="s">
        <v>13820</v>
      </c>
      <c r="G678" s="6" t="str">
        <f t="shared" si="62"/>
        <v>70-79</v>
      </c>
      <c r="H678" s="6" t="str" cm="1">
        <f t="array" ref="H678:I678">_xlfn.TEXTSPLIT(G678,"-")</f>
        <v>70</v>
      </c>
      <c r="I678" s="6" t="str">
        <v>79</v>
      </c>
      <c r="J678" s="6" t="s">
        <v>13541</v>
      </c>
      <c r="K678" s="6" t="s">
        <v>13497</v>
      </c>
      <c r="L678" s="6" t="s">
        <v>13973</v>
      </c>
      <c r="M678" s="6" t="s">
        <v>13337</v>
      </c>
      <c r="N678" s="6" t="s">
        <v>13496</v>
      </c>
      <c r="O678" s="6" t="str" cm="1">
        <f t="array" ref="O678:P678">_xlfn.TEXTSPLIT(N678,"-")</f>
        <v>1993</v>
      </c>
      <c r="P678" s="6" t="str">
        <v>1996</v>
      </c>
      <c r="Q678" s="6">
        <v>172</v>
      </c>
      <c r="R678" s="6">
        <v>1</v>
      </c>
      <c r="S678" s="16">
        <f t="shared" si="63"/>
        <v>5.8139534883720929E-3</v>
      </c>
      <c r="T678" s="16">
        <f t="shared" si="64"/>
        <v>5.7970278236708162E-3</v>
      </c>
    </row>
    <row r="679" spans="1:20" x14ac:dyDescent="0.6">
      <c r="A679" s="6"/>
      <c r="B679" s="6"/>
      <c r="C679" s="6"/>
      <c r="D679" s="6" t="s">
        <v>13828</v>
      </c>
      <c r="E679" s="6" t="s">
        <v>13815</v>
      </c>
      <c r="F679" s="20" t="s">
        <v>13966</v>
      </c>
      <c r="G679" s="6" t="str">
        <f t="shared" si="62"/>
        <v>80-99</v>
      </c>
      <c r="H679" s="6" t="str" cm="1">
        <f t="array" ref="H679:I679">_xlfn.TEXTSPLIT(G679,"-")</f>
        <v>80</v>
      </c>
      <c r="I679" s="6" t="str">
        <v>99</v>
      </c>
      <c r="J679" s="6" t="s">
        <v>13541</v>
      </c>
      <c r="K679" s="6" t="s">
        <v>13497</v>
      </c>
      <c r="L679" s="6" t="s">
        <v>13973</v>
      </c>
      <c r="M679" s="6" t="s">
        <v>13337</v>
      </c>
      <c r="N679" s="6" t="s">
        <v>13496</v>
      </c>
      <c r="O679" s="6" t="str" cm="1">
        <f t="array" ref="O679:P679">_xlfn.TEXTSPLIT(N679,"-")</f>
        <v>1993</v>
      </c>
      <c r="P679" s="6" t="str">
        <v>1996</v>
      </c>
      <c r="Q679" s="6">
        <v>81</v>
      </c>
      <c r="R679" s="6">
        <v>2</v>
      </c>
      <c r="S679" s="16">
        <f t="shared" si="63"/>
        <v>2.4691358024691357E-2</v>
      </c>
      <c r="T679" s="16">
        <f t="shared" si="64"/>
        <v>1.7242530987622132E-2</v>
      </c>
    </row>
    <row r="680" spans="1:20" x14ac:dyDescent="0.6">
      <c r="A680" s="6"/>
      <c r="B680" s="6"/>
      <c r="C680" s="6"/>
      <c r="D680" s="6" t="s">
        <v>13828</v>
      </c>
      <c r="E680" s="6" t="s">
        <v>13814</v>
      </c>
      <c r="F680" s="20" t="s">
        <v>13966</v>
      </c>
      <c r="G680" s="6" t="str">
        <f t="shared" si="62"/>
        <v>80-99</v>
      </c>
      <c r="H680" s="6" t="str" cm="1">
        <f t="array" ref="H680:I680">_xlfn.TEXTSPLIT(G680,"-")</f>
        <v>80</v>
      </c>
      <c r="I680" s="6" t="str">
        <v>99</v>
      </c>
      <c r="J680" s="6" t="s">
        <v>13541</v>
      </c>
      <c r="K680" s="6" t="s">
        <v>13497</v>
      </c>
      <c r="L680" s="6" t="s">
        <v>13973</v>
      </c>
      <c r="M680" s="6" t="s">
        <v>13337</v>
      </c>
      <c r="N680" s="6" t="s">
        <v>13496</v>
      </c>
      <c r="O680" s="6" t="str" cm="1">
        <f t="array" ref="O680:P680">_xlfn.TEXTSPLIT(N680,"-")</f>
        <v>1993</v>
      </c>
      <c r="P680" s="6" t="str">
        <v>1996</v>
      </c>
      <c r="Q680" s="6">
        <v>54</v>
      </c>
      <c r="R680" s="6">
        <v>1</v>
      </c>
      <c r="S680" s="16">
        <f t="shared" si="63"/>
        <v>1.8518518518518517E-2</v>
      </c>
      <c r="T680" s="16">
        <f t="shared" si="64"/>
        <v>1.8346249485727373E-2</v>
      </c>
    </row>
    <row r="681" spans="1:20" x14ac:dyDescent="0.6">
      <c r="A681" s="6"/>
      <c r="B681" s="6"/>
      <c r="C681" s="6"/>
      <c r="D681" s="6" t="s">
        <v>13828</v>
      </c>
      <c r="E681" s="6" t="s">
        <v>13816</v>
      </c>
      <c r="F681" s="20" t="s">
        <v>13966</v>
      </c>
      <c r="G681" s="6" t="str">
        <f t="shared" si="62"/>
        <v>80-99</v>
      </c>
      <c r="H681" s="6" t="str" cm="1">
        <f t="array" ref="H681:I681">_xlfn.TEXTSPLIT(G681,"-")</f>
        <v>80</v>
      </c>
      <c r="I681" s="6" t="str">
        <v>99</v>
      </c>
      <c r="J681" s="6" t="s">
        <v>13541</v>
      </c>
      <c r="K681" s="6" t="s">
        <v>13497</v>
      </c>
      <c r="L681" s="6" t="s">
        <v>13973</v>
      </c>
      <c r="M681" s="6" t="s">
        <v>13337</v>
      </c>
      <c r="N681" s="6" t="s">
        <v>13496</v>
      </c>
      <c r="O681" s="6" t="str" cm="1">
        <f t="array" ref="O681:P681">_xlfn.TEXTSPLIT(N681,"-")</f>
        <v>1993</v>
      </c>
      <c r="P681" s="6" t="str">
        <v>1996</v>
      </c>
      <c r="Q681" s="6">
        <v>27</v>
      </c>
      <c r="R681" s="6">
        <v>1</v>
      </c>
      <c r="S681" s="16">
        <f t="shared" si="63"/>
        <v>3.7037037037037035E-2</v>
      </c>
      <c r="T681" s="16">
        <f t="shared" si="64"/>
        <v>3.6344694923159865E-2</v>
      </c>
    </row>
    <row r="682" spans="1:20" x14ac:dyDescent="0.6">
      <c r="A682" s="6"/>
      <c r="B682" s="6"/>
      <c r="C682" s="6"/>
      <c r="D682" s="6" t="s">
        <v>13823</v>
      </c>
      <c r="E682" s="6" t="s">
        <v>13815</v>
      </c>
      <c r="F682" s="6" t="s">
        <v>13905</v>
      </c>
      <c r="G682" s="6" t="str">
        <f t="shared" si="62"/>
        <v>40-99</v>
      </c>
      <c r="H682" s="6" t="str" cm="1">
        <f t="array" ref="H682:I682">_xlfn.TEXTSPLIT(G682,"-")</f>
        <v>40</v>
      </c>
      <c r="I682" s="6" t="str">
        <v>99</v>
      </c>
      <c r="J682" s="6" t="s">
        <v>13541</v>
      </c>
      <c r="K682" s="6" t="s">
        <v>13497</v>
      </c>
      <c r="L682" s="6" t="s">
        <v>13973</v>
      </c>
      <c r="M682" s="6" t="s">
        <v>13337</v>
      </c>
      <c r="N682" s="6" t="s">
        <v>13496</v>
      </c>
      <c r="O682" s="6" t="str" cm="1">
        <f t="array" ref="O682:P682">_xlfn.TEXTSPLIT(N682,"-")</f>
        <v>1993</v>
      </c>
      <c r="P682" s="6" t="str">
        <v>1996</v>
      </c>
      <c r="Q682" s="6">
        <v>777</v>
      </c>
      <c r="R682" s="6">
        <v>11</v>
      </c>
      <c r="S682" s="16">
        <f t="shared" si="63"/>
        <v>1.4157014157014158E-2</v>
      </c>
      <c r="T682" s="16">
        <f t="shared" si="64"/>
        <v>4.2381780626920326E-3</v>
      </c>
    </row>
    <row r="683" spans="1:20" x14ac:dyDescent="0.6">
      <c r="A683" s="6"/>
      <c r="B683" s="6"/>
      <c r="C683" s="6"/>
      <c r="D683" s="6" t="s">
        <v>13823</v>
      </c>
      <c r="E683" s="6" t="s">
        <v>13814</v>
      </c>
      <c r="F683" s="6" t="s">
        <v>13905</v>
      </c>
      <c r="G683" s="6" t="str">
        <f t="shared" si="62"/>
        <v>40-99</v>
      </c>
      <c r="H683" s="6" t="str" cm="1">
        <f t="array" ref="H683:I683">_xlfn.TEXTSPLIT(G683,"-")</f>
        <v>40</v>
      </c>
      <c r="I683" s="6" t="str">
        <v>99</v>
      </c>
      <c r="J683" s="6" t="s">
        <v>13541</v>
      </c>
      <c r="K683" s="6" t="s">
        <v>13497</v>
      </c>
      <c r="L683" s="6" t="s">
        <v>13973</v>
      </c>
      <c r="M683" s="6" t="s">
        <v>13337</v>
      </c>
      <c r="N683" s="6" t="s">
        <v>13496</v>
      </c>
      <c r="O683" s="6" t="str" cm="1">
        <f t="array" ref="O683:P683">_xlfn.TEXTSPLIT(N683,"-")</f>
        <v>1993</v>
      </c>
      <c r="P683" s="6" t="str">
        <v>1996</v>
      </c>
      <c r="Q683" s="6">
        <v>315</v>
      </c>
      <c r="R683" s="6">
        <v>8</v>
      </c>
      <c r="S683" s="16">
        <f t="shared" si="63"/>
        <v>2.5396825396825397E-2</v>
      </c>
      <c r="T683" s="16">
        <f t="shared" si="64"/>
        <v>8.8643797008721107E-3</v>
      </c>
    </row>
    <row r="684" spans="1:20" x14ac:dyDescent="0.6">
      <c r="A684" s="6"/>
      <c r="B684" s="6"/>
      <c r="C684" s="6"/>
      <c r="D684" s="6" t="s">
        <v>13823</v>
      </c>
      <c r="E684" s="6" t="s">
        <v>13816</v>
      </c>
      <c r="F684" s="6" t="s">
        <v>13905</v>
      </c>
      <c r="G684" s="6" t="str">
        <f t="shared" si="62"/>
        <v>40-99</v>
      </c>
      <c r="H684" s="6" t="str" cm="1">
        <f t="array" ref="H684:I684">_xlfn.TEXTSPLIT(G684,"-")</f>
        <v>40</v>
      </c>
      <c r="I684" s="6" t="str">
        <v>99</v>
      </c>
      <c r="J684" s="6" t="s">
        <v>13541</v>
      </c>
      <c r="K684" s="6" t="s">
        <v>13497</v>
      </c>
      <c r="L684" s="6" t="s">
        <v>13973</v>
      </c>
      <c r="M684" s="6" t="s">
        <v>13337</v>
      </c>
      <c r="N684" s="6" t="s">
        <v>13496</v>
      </c>
      <c r="O684" s="6" t="str" cm="1">
        <f t="array" ref="O684:P684">_xlfn.TEXTSPLIT(N684,"-")</f>
        <v>1993</v>
      </c>
      <c r="P684" s="6" t="str">
        <v>1996</v>
      </c>
      <c r="Q684" s="6">
        <v>462</v>
      </c>
      <c r="R684" s="6">
        <v>3</v>
      </c>
      <c r="S684" s="16">
        <f t="shared" si="63"/>
        <v>6.4935064935064939E-3</v>
      </c>
      <c r="T684" s="16">
        <f t="shared" si="64"/>
        <v>3.7368357296516321E-3</v>
      </c>
    </row>
    <row r="685" spans="1:20" x14ac:dyDescent="0.6">
      <c r="A685" s="6"/>
      <c r="B685" s="6"/>
      <c r="C685" s="6"/>
      <c r="D685" s="6" t="s">
        <v>13823</v>
      </c>
      <c r="E685" s="6" t="s">
        <v>13815</v>
      </c>
      <c r="F685" s="20" t="s">
        <v>13817</v>
      </c>
      <c r="G685" s="6" t="str">
        <f t="shared" si="62"/>
        <v>40-49</v>
      </c>
      <c r="H685" s="6" t="str" cm="1">
        <f t="array" ref="H685:I685">_xlfn.TEXTSPLIT(G685,"-")</f>
        <v>40</v>
      </c>
      <c r="I685" s="6" t="str">
        <v>49</v>
      </c>
      <c r="J685" s="6" t="s">
        <v>13541</v>
      </c>
      <c r="K685" s="6" t="s">
        <v>13497</v>
      </c>
      <c r="L685" s="6" t="s">
        <v>13973</v>
      </c>
      <c r="M685" s="6" t="s">
        <v>13337</v>
      </c>
      <c r="N685" s="6" t="s">
        <v>13496</v>
      </c>
      <c r="O685" s="6" t="str" cm="1">
        <f t="array" ref="O685:P685">_xlfn.TEXTSPLIT(N685,"-")</f>
        <v>1993</v>
      </c>
      <c r="P685" s="6" t="str">
        <v>1996</v>
      </c>
      <c r="Q685" s="6">
        <v>23</v>
      </c>
      <c r="R685" s="6">
        <v>0</v>
      </c>
      <c r="S685" s="16">
        <f t="shared" si="63"/>
        <v>0</v>
      </c>
      <c r="T685" s="16">
        <f t="shared" si="64"/>
        <v>0</v>
      </c>
    </row>
    <row r="686" spans="1:20" x14ac:dyDescent="0.6">
      <c r="A686" s="6"/>
      <c r="B686" s="6"/>
      <c r="C686" s="6"/>
      <c r="D686" s="6" t="s">
        <v>13823</v>
      </c>
      <c r="E686" s="6" t="s">
        <v>13814</v>
      </c>
      <c r="F686" s="20" t="s">
        <v>13817</v>
      </c>
      <c r="G686" s="6" t="str">
        <f t="shared" si="62"/>
        <v>40-49</v>
      </c>
      <c r="H686" s="6" t="str" cm="1">
        <f t="array" ref="H686:I686">_xlfn.TEXTSPLIT(G686,"-")</f>
        <v>40</v>
      </c>
      <c r="I686" s="6" t="str">
        <v>49</v>
      </c>
      <c r="J686" s="6" t="s">
        <v>13541</v>
      </c>
      <c r="K686" s="6" t="s">
        <v>13497</v>
      </c>
      <c r="L686" s="6" t="s">
        <v>13973</v>
      </c>
      <c r="M686" s="6" t="s">
        <v>13337</v>
      </c>
      <c r="N686" s="6" t="s">
        <v>13496</v>
      </c>
      <c r="O686" s="6" t="str" cm="1">
        <f t="array" ref="O686:P686">_xlfn.TEXTSPLIT(N686,"-")</f>
        <v>1993</v>
      </c>
      <c r="P686" s="6" t="str">
        <v>1996</v>
      </c>
      <c r="Q686" s="6">
        <v>5</v>
      </c>
      <c r="R686" s="6">
        <v>0</v>
      </c>
      <c r="S686" s="16">
        <f t="shared" si="63"/>
        <v>0</v>
      </c>
      <c r="T686" s="16">
        <f t="shared" si="64"/>
        <v>0</v>
      </c>
    </row>
    <row r="687" spans="1:20" x14ac:dyDescent="0.6">
      <c r="A687" s="6"/>
      <c r="B687" s="6"/>
      <c r="C687" s="6"/>
      <c r="D687" s="6" t="s">
        <v>13823</v>
      </c>
      <c r="E687" s="6" t="s">
        <v>13816</v>
      </c>
      <c r="F687" s="20" t="s">
        <v>13817</v>
      </c>
      <c r="G687" s="6" t="str">
        <f t="shared" si="62"/>
        <v>40-49</v>
      </c>
      <c r="H687" s="6" t="str" cm="1">
        <f t="array" ref="H687:I687">_xlfn.TEXTSPLIT(G687,"-")</f>
        <v>40</v>
      </c>
      <c r="I687" s="6" t="str">
        <v>49</v>
      </c>
      <c r="J687" s="6" t="s">
        <v>13541</v>
      </c>
      <c r="K687" s="6" t="s">
        <v>13497</v>
      </c>
      <c r="L687" s="6" t="s">
        <v>13973</v>
      </c>
      <c r="M687" s="6" t="s">
        <v>13337</v>
      </c>
      <c r="N687" s="6" t="s">
        <v>13496</v>
      </c>
      <c r="O687" s="6" t="str" cm="1">
        <f t="array" ref="O687:P687">_xlfn.TEXTSPLIT(N687,"-")</f>
        <v>1993</v>
      </c>
      <c r="P687" s="6" t="str">
        <v>1996</v>
      </c>
      <c r="Q687" s="6">
        <v>18</v>
      </c>
      <c r="R687" s="6">
        <v>0</v>
      </c>
      <c r="S687" s="16">
        <f t="shared" si="63"/>
        <v>0</v>
      </c>
      <c r="T687" s="16">
        <f t="shared" si="64"/>
        <v>0</v>
      </c>
    </row>
    <row r="688" spans="1:20" x14ac:dyDescent="0.6">
      <c r="A688" s="6"/>
      <c r="B688" s="6"/>
      <c r="C688" s="6"/>
      <c r="D688" s="6" t="s">
        <v>13823</v>
      </c>
      <c r="E688" s="6" t="s">
        <v>13815</v>
      </c>
      <c r="F688" s="20" t="s">
        <v>13818</v>
      </c>
      <c r="G688" s="6" t="str">
        <f t="shared" si="62"/>
        <v>50-59</v>
      </c>
      <c r="H688" s="6" t="str" cm="1">
        <f t="array" ref="H688:I688">_xlfn.TEXTSPLIT(G688,"-")</f>
        <v>50</v>
      </c>
      <c r="I688" s="6" t="str">
        <v>59</v>
      </c>
      <c r="J688" s="6" t="s">
        <v>13541</v>
      </c>
      <c r="K688" s="6" t="s">
        <v>13497</v>
      </c>
      <c r="L688" s="6" t="s">
        <v>13973</v>
      </c>
      <c r="M688" s="6" t="s">
        <v>13337</v>
      </c>
      <c r="N688" s="6" t="s">
        <v>13496</v>
      </c>
      <c r="O688" s="6" t="str" cm="1">
        <f t="array" ref="O688:P688">_xlfn.TEXTSPLIT(N688,"-")</f>
        <v>1993</v>
      </c>
      <c r="P688" s="6" t="str">
        <v>1996</v>
      </c>
      <c r="Q688" s="6">
        <v>127</v>
      </c>
      <c r="R688" s="6">
        <v>0</v>
      </c>
      <c r="S688" s="16">
        <f t="shared" si="63"/>
        <v>0</v>
      </c>
      <c r="T688" s="16">
        <f t="shared" si="64"/>
        <v>0</v>
      </c>
    </row>
    <row r="689" spans="1:20" x14ac:dyDescent="0.6">
      <c r="A689" s="6"/>
      <c r="B689" s="6"/>
      <c r="C689" s="6"/>
      <c r="D689" s="6" t="s">
        <v>13823</v>
      </c>
      <c r="E689" s="6" t="s">
        <v>13814</v>
      </c>
      <c r="F689" s="20" t="s">
        <v>13818</v>
      </c>
      <c r="G689" s="6" t="str">
        <f t="shared" si="62"/>
        <v>50-59</v>
      </c>
      <c r="H689" s="6" t="str" cm="1">
        <f t="array" ref="H689:I689">_xlfn.TEXTSPLIT(G689,"-")</f>
        <v>50</v>
      </c>
      <c r="I689" s="6" t="str">
        <v>59</v>
      </c>
      <c r="J689" s="6" t="s">
        <v>13541</v>
      </c>
      <c r="K689" s="6" t="s">
        <v>13497</v>
      </c>
      <c r="L689" s="6" t="s">
        <v>13973</v>
      </c>
      <c r="M689" s="6" t="s">
        <v>13337</v>
      </c>
      <c r="N689" s="6" t="s">
        <v>13496</v>
      </c>
      <c r="O689" s="6" t="str" cm="1">
        <f t="array" ref="O689:P689">_xlfn.TEXTSPLIT(N689,"-")</f>
        <v>1993</v>
      </c>
      <c r="P689" s="6" t="str">
        <v>1996</v>
      </c>
      <c r="Q689" s="6">
        <v>35</v>
      </c>
      <c r="R689" s="6">
        <v>0</v>
      </c>
      <c r="S689" s="16">
        <f t="shared" si="63"/>
        <v>0</v>
      </c>
      <c r="T689" s="16">
        <f t="shared" si="64"/>
        <v>0</v>
      </c>
    </row>
    <row r="690" spans="1:20" x14ac:dyDescent="0.6">
      <c r="A690" s="6"/>
      <c r="B690" s="6"/>
      <c r="C690" s="6"/>
      <c r="D690" s="6" t="s">
        <v>13823</v>
      </c>
      <c r="E690" s="6" t="s">
        <v>13816</v>
      </c>
      <c r="F690" s="20" t="s">
        <v>13818</v>
      </c>
      <c r="G690" s="6" t="str">
        <f t="shared" si="62"/>
        <v>50-59</v>
      </c>
      <c r="H690" s="6" t="str" cm="1">
        <f t="array" ref="H690:I690">_xlfn.TEXTSPLIT(G690,"-")</f>
        <v>50</v>
      </c>
      <c r="I690" s="6" t="str">
        <v>59</v>
      </c>
      <c r="J690" s="6" t="s">
        <v>13541</v>
      </c>
      <c r="K690" s="6" t="s">
        <v>13497</v>
      </c>
      <c r="L690" s="6" t="s">
        <v>13973</v>
      </c>
      <c r="M690" s="6" t="s">
        <v>13337</v>
      </c>
      <c r="N690" s="6" t="s">
        <v>13496</v>
      </c>
      <c r="O690" s="6" t="str" cm="1">
        <f t="array" ref="O690:P690">_xlfn.TEXTSPLIT(N690,"-")</f>
        <v>1993</v>
      </c>
      <c r="P690" s="6" t="str">
        <v>1996</v>
      </c>
      <c r="Q690" s="6">
        <v>92</v>
      </c>
      <c r="R690" s="6">
        <v>0</v>
      </c>
      <c r="S690" s="16">
        <f t="shared" si="63"/>
        <v>0</v>
      </c>
      <c r="T690" s="16">
        <f t="shared" si="64"/>
        <v>0</v>
      </c>
    </row>
    <row r="691" spans="1:20" x14ac:dyDescent="0.6">
      <c r="A691" s="6"/>
      <c r="B691" s="6"/>
      <c r="C691" s="6"/>
      <c r="D691" s="6" t="s">
        <v>13823</v>
      </c>
      <c r="E691" s="6" t="s">
        <v>13815</v>
      </c>
      <c r="F691" s="20" t="s">
        <v>13819</v>
      </c>
      <c r="G691" s="6" t="str">
        <f t="shared" si="62"/>
        <v>60-69</v>
      </c>
      <c r="H691" s="6" t="str" cm="1">
        <f t="array" ref="H691:I691">_xlfn.TEXTSPLIT(G691,"-")</f>
        <v>60</v>
      </c>
      <c r="I691" s="6" t="str">
        <v>69</v>
      </c>
      <c r="J691" s="6" t="s">
        <v>13541</v>
      </c>
      <c r="K691" s="6" t="s">
        <v>13497</v>
      </c>
      <c r="L691" s="6" t="s">
        <v>13973</v>
      </c>
      <c r="M691" s="6" t="s">
        <v>13337</v>
      </c>
      <c r="N691" s="6" t="s">
        <v>13496</v>
      </c>
      <c r="O691" s="6" t="str" cm="1">
        <f t="array" ref="O691:P691">_xlfn.TEXTSPLIT(N691,"-")</f>
        <v>1993</v>
      </c>
      <c r="P691" s="6" t="str">
        <v>1996</v>
      </c>
      <c r="Q691" s="6">
        <v>248</v>
      </c>
      <c r="R691" s="6">
        <v>0</v>
      </c>
      <c r="S691" s="16">
        <f t="shared" si="63"/>
        <v>0</v>
      </c>
      <c r="T691" s="16">
        <f t="shared" si="64"/>
        <v>0</v>
      </c>
    </row>
    <row r="692" spans="1:20" x14ac:dyDescent="0.6">
      <c r="A692" s="6"/>
      <c r="B692" s="6"/>
      <c r="C692" s="6"/>
      <c r="D692" s="6" t="s">
        <v>13823</v>
      </c>
      <c r="E692" s="6" t="s">
        <v>13814</v>
      </c>
      <c r="F692" s="20" t="s">
        <v>13819</v>
      </c>
      <c r="G692" s="6" t="str">
        <f t="shared" si="62"/>
        <v>60-69</v>
      </c>
      <c r="H692" s="6" t="str" cm="1">
        <f t="array" ref="H692:I692">_xlfn.TEXTSPLIT(G692,"-")</f>
        <v>60</v>
      </c>
      <c r="I692" s="6" t="str">
        <v>69</v>
      </c>
      <c r="J692" s="6" t="s">
        <v>13541</v>
      </c>
      <c r="K692" s="6" t="s">
        <v>13497</v>
      </c>
      <c r="L692" s="6" t="s">
        <v>13973</v>
      </c>
      <c r="M692" s="6" t="s">
        <v>13337</v>
      </c>
      <c r="N692" s="6" t="s">
        <v>13496</v>
      </c>
      <c r="O692" s="6" t="str" cm="1">
        <f t="array" ref="O692:P692">_xlfn.TEXTSPLIT(N692,"-")</f>
        <v>1993</v>
      </c>
      <c r="P692" s="6" t="str">
        <v>1996</v>
      </c>
      <c r="Q692" s="6">
        <v>95</v>
      </c>
      <c r="R692" s="6">
        <v>0</v>
      </c>
      <c r="S692" s="16">
        <f t="shared" si="63"/>
        <v>0</v>
      </c>
      <c r="T692" s="16">
        <f t="shared" si="64"/>
        <v>0</v>
      </c>
    </row>
    <row r="693" spans="1:20" x14ac:dyDescent="0.6">
      <c r="A693" s="6"/>
      <c r="B693" s="6"/>
      <c r="C693" s="6"/>
      <c r="D693" s="6" t="s">
        <v>13823</v>
      </c>
      <c r="E693" s="6" t="s">
        <v>13816</v>
      </c>
      <c r="F693" s="20" t="s">
        <v>13819</v>
      </c>
      <c r="G693" s="6" t="str">
        <f t="shared" si="62"/>
        <v>60-69</v>
      </c>
      <c r="H693" s="6" t="str" cm="1">
        <f t="array" ref="H693:I693">_xlfn.TEXTSPLIT(G693,"-")</f>
        <v>60</v>
      </c>
      <c r="I693" s="6" t="str">
        <v>69</v>
      </c>
      <c r="J693" s="6" t="s">
        <v>13541</v>
      </c>
      <c r="K693" s="6" t="s">
        <v>13497</v>
      </c>
      <c r="L693" s="6" t="s">
        <v>13973</v>
      </c>
      <c r="M693" s="6" t="s">
        <v>13337</v>
      </c>
      <c r="N693" s="6" t="s">
        <v>13496</v>
      </c>
      <c r="O693" s="6" t="str" cm="1">
        <f t="array" ref="O693:P693">_xlfn.TEXTSPLIT(N693,"-")</f>
        <v>1993</v>
      </c>
      <c r="P693" s="6" t="str">
        <v>1996</v>
      </c>
      <c r="Q693" s="6">
        <v>153</v>
      </c>
      <c r="R693" s="6">
        <v>0</v>
      </c>
      <c r="S693" s="16">
        <f t="shared" si="63"/>
        <v>0</v>
      </c>
      <c r="T693" s="16">
        <f t="shared" si="64"/>
        <v>0</v>
      </c>
    </row>
    <row r="694" spans="1:20" x14ac:dyDescent="0.6">
      <c r="A694" s="6"/>
      <c r="B694" s="6"/>
      <c r="C694" s="6"/>
      <c r="D694" s="6" t="s">
        <v>13823</v>
      </c>
      <c r="E694" s="6" t="s">
        <v>13815</v>
      </c>
      <c r="F694" s="20" t="s">
        <v>13820</v>
      </c>
      <c r="G694" s="6" t="str">
        <f t="shared" si="62"/>
        <v>70-79</v>
      </c>
      <c r="H694" s="6" t="str" cm="1">
        <f t="array" ref="H694:I694">_xlfn.TEXTSPLIT(G694,"-")</f>
        <v>70</v>
      </c>
      <c r="I694" s="6" t="str">
        <v>79</v>
      </c>
      <c r="J694" s="6" t="s">
        <v>13541</v>
      </c>
      <c r="K694" s="6" t="s">
        <v>13497</v>
      </c>
      <c r="L694" s="6" t="s">
        <v>13973</v>
      </c>
      <c r="M694" s="6" t="s">
        <v>13337</v>
      </c>
      <c r="N694" s="6" t="s">
        <v>13496</v>
      </c>
      <c r="O694" s="6" t="str" cm="1">
        <f t="array" ref="O694:P694">_xlfn.TEXTSPLIT(N694,"-")</f>
        <v>1993</v>
      </c>
      <c r="P694" s="6" t="str">
        <v>1996</v>
      </c>
      <c r="Q694" s="6">
        <v>298</v>
      </c>
      <c r="R694" s="6">
        <v>2</v>
      </c>
      <c r="S694" s="16">
        <f t="shared" si="63"/>
        <v>6.7114093959731542E-3</v>
      </c>
      <c r="T694" s="16">
        <f t="shared" si="64"/>
        <v>4.7297311741267105E-3</v>
      </c>
    </row>
    <row r="695" spans="1:20" x14ac:dyDescent="0.6">
      <c r="A695" s="6"/>
      <c r="B695" s="6"/>
      <c r="C695" s="6"/>
      <c r="D695" s="6" t="s">
        <v>13823</v>
      </c>
      <c r="E695" s="6" t="s">
        <v>13814</v>
      </c>
      <c r="F695" s="20" t="s">
        <v>13820</v>
      </c>
      <c r="G695" s="6" t="str">
        <f t="shared" si="62"/>
        <v>70-79</v>
      </c>
      <c r="H695" s="6" t="str" cm="1">
        <f t="array" ref="H695:I695">_xlfn.TEXTSPLIT(G695,"-")</f>
        <v>70</v>
      </c>
      <c r="I695" s="6" t="str">
        <v>79</v>
      </c>
      <c r="J695" s="6" t="s">
        <v>13541</v>
      </c>
      <c r="K695" s="6" t="s">
        <v>13497</v>
      </c>
      <c r="L695" s="6" t="s">
        <v>13973</v>
      </c>
      <c r="M695" s="6" t="s">
        <v>13337</v>
      </c>
      <c r="N695" s="6" t="s">
        <v>13496</v>
      </c>
      <c r="O695" s="6" t="str" cm="1">
        <f t="array" ref="O695:P695">_xlfn.TEXTSPLIT(N695,"-")</f>
        <v>1993</v>
      </c>
      <c r="P695" s="6" t="str">
        <v>1996</v>
      </c>
      <c r="Q695" s="6">
        <v>126</v>
      </c>
      <c r="R695" s="6">
        <v>1</v>
      </c>
      <c r="S695" s="16">
        <f t="shared" si="63"/>
        <v>7.9365079365079361E-3</v>
      </c>
      <c r="T695" s="16">
        <f t="shared" si="64"/>
        <v>7.9049511199364656E-3</v>
      </c>
    </row>
    <row r="696" spans="1:20" x14ac:dyDescent="0.6">
      <c r="A696" s="6"/>
      <c r="B696" s="6"/>
      <c r="C696" s="6"/>
      <c r="D696" s="6" t="s">
        <v>13823</v>
      </c>
      <c r="E696" s="6" t="s">
        <v>13816</v>
      </c>
      <c r="F696" s="20" t="s">
        <v>13820</v>
      </c>
      <c r="G696" s="6" t="str">
        <f t="shared" si="62"/>
        <v>70-79</v>
      </c>
      <c r="H696" s="6" t="str" cm="1">
        <f t="array" ref="H696:I696">_xlfn.TEXTSPLIT(G696,"-")</f>
        <v>70</v>
      </c>
      <c r="I696" s="6" t="str">
        <v>79</v>
      </c>
      <c r="J696" s="6" t="s">
        <v>13541</v>
      </c>
      <c r="K696" s="6" t="s">
        <v>13497</v>
      </c>
      <c r="L696" s="6" t="s">
        <v>13973</v>
      </c>
      <c r="M696" s="6" t="s">
        <v>13337</v>
      </c>
      <c r="N696" s="6" t="s">
        <v>13496</v>
      </c>
      <c r="O696" s="6" t="str" cm="1">
        <f t="array" ref="O696:P696">_xlfn.TEXTSPLIT(N696,"-")</f>
        <v>1993</v>
      </c>
      <c r="P696" s="6" t="str">
        <v>1996</v>
      </c>
      <c r="Q696" s="6">
        <v>172</v>
      </c>
      <c r="R696" s="6">
        <v>1</v>
      </c>
      <c r="S696" s="16">
        <f t="shared" si="63"/>
        <v>5.8139534883720929E-3</v>
      </c>
      <c r="T696" s="16">
        <f t="shared" si="64"/>
        <v>5.7970278236708162E-3</v>
      </c>
    </row>
    <row r="697" spans="1:20" x14ac:dyDescent="0.6">
      <c r="A697" s="6"/>
      <c r="B697" s="6"/>
      <c r="C697" s="6"/>
      <c r="D697" s="6" t="s">
        <v>13823</v>
      </c>
      <c r="E697" s="6" t="s">
        <v>13815</v>
      </c>
      <c r="F697" s="20" t="s">
        <v>13966</v>
      </c>
      <c r="G697" s="6" t="str">
        <f t="shared" si="62"/>
        <v>80-99</v>
      </c>
      <c r="H697" s="6" t="str" cm="1">
        <f t="array" ref="H697:I697">_xlfn.TEXTSPLIT(G697,"-")</f>
        <v>80</v>
      </c>
      <c r="I697" s="6" t="str">
        <v>99</v>
      </c>
      <c r="J697" s="6" t="s">
        <v>13541</v>
      </c>
      <c r="K697" s="6" t="s">
        <v>13497</v>
      </c>
      <c r="L697" s="6" t="s">
        <v>13973</v>
      </c>
      <c r="M697" s="6" t="s">
        <v>13337</v>
      </c>
      <c r="N697" s="6" t="s">
        <v>13496</v>
      </c>
      <c r="O697" s="6" t="str" cm="1">
        <f t="array" ref="O697:P697">_xlfn.TEXTSPLIT(N697,"-")</f>
        <v>1993</v>
      </c>
      <c r="P697" s="6" t="str">
        <v>1996</v>
      </c>
      <c r="Q697" s="6">
        <v>81</v>
      </c>
      <c r="R697" s="6">
        <v>9</v>
      </c>
      <c r="S697" s="16">
        <f t="shared" si="63"/>
        <v>0.1111111111111111</v>
      </c>
      <c r="T697" s="16">
        <f t="shared" si="64"/>
        <v>3.4918853391928274E-2</v>
      </c>
    </row>
    <row r="698" spans="1:20" x14ac:dyDescent="0.6">
      <c r="A698" s="6"/>
      <c r="B698" s="6"/>
      <c r="C698" s="6"/>
      <c r="D698" s="6" t="s">
        <v>13823</v>
      </c>
      <c r="E698" s="6" t="s">
        <v>13814</v>
      </c>
      <c r="F698" s="20" t="s">
        <v>13966</v>
      </c>
      <c r="G698" s="6" t="str">
        <f t="shared" si="62"/>
        <v>80-99</v>
      </c>
      <c r="H698" s="6" t="str" cm="1">
        <f t="array" ref="H698:I698">_xlfn.TEXTSPLIT(G698,"-")</f>
        <v>80</v>
      </c>
      <c r="I698" s="6" t="str">
        <v>99</v>
      </c>
      <c r="J698" s="6" t="s">
        <v>13541</v>
      </c>
      <c r="K698" s="6" t="s">
        <v>13497</v>
      </c>
      <c r="L698" s="6" t="s">
        <v>13973</v>
      </c>
      <c r="M698" s="6" t="s">
        <v>13337</v>
      </c>
      <c r="N698" s="6" t="s">
        <v>13496</v>
      </c>
      <c r="O698" s="6" t="str" cm="1">
        <f t="array" ref="O698:P698">_xlfn.TEXTSPLIT(N698,"-")</f>
        <v>1993</v>
      </c>
      <c r="P698" s="6" t="str">
        <v>1996</v>
      </c>
      <c r="Q698" s="6">
        <v>54</v>
      </c>
      <c r="R698" s="6">
        <v>7</v>
      </c>
      <c r="S698" s="16">
        <f t="shared" si="63"/>
        <v>0.12962962962962962</v>
      </c>
      <c r="T698" s="16">
        <f t="shared" si="64"/>
        <v>4.5709588254162672E-2</v>
      </c>
    </row>
    <row r="699" spans="1:20" x14ac:dyDescent="0.6">
      <c r="A699" s="6"/>
      <c r="B699" s="6"/>
      <c r="C699" s="6"/>
      <c r="D699" s="6" t="s">
        <v>13823</v>
      </c>
      <c r="E699" s="6" t="s">
        <v>13816</v>
      </c>
      <c r="F699" s="20" t="s">
        <v>13966</v>
      </c>
      <c r="G699" s="6" t="str">
        <f t="shared" si="62"/>
        <v>80-99</v>
      </c>
      <c r="H699" s="6" t="str" cm="1">
        <f t="array" ref="H699:I699">_xlfn.TEXTSPLIT(G699,"-")</f>
        <v>80</v>
      </c>
      <c r="I699" s="6" t="str">
        <v>99</v>
      </c>
      <c r="J699" s="6" t="s">
        <v>13541</v>
      </c>
      <c r="K699" s="6" t="s">
        <v>13497</v>
      </c>
      <c r="L699" s="6" t="s">
        <v>13973</v>
      </c>
      <c r="M699" s="6" t="s">
        <v>13337</v>
      </c>
      <c r="N699" s="6" t="s">
        <v>13496</v>
      </c>
      <c r="O699" s="6" t="str" cm="1">
        <f t="array" ref="O699:P699">_xlfn.TEXTSPLIT(N699,"-")</f>
        <v>1993</v>
      </c>
      <c r="P699" s="6" t="str">
        <v>1996</v>
      </c>
      <c r="Q699" s="6">
        <v>27</v>
      </c>
      <c r="R699" s="6">
        <v>2</v>
      </c>
      <c r="S699" s="16">
        <f t="shared" si="63"/>
        <v>7.407407407407407E-2</v>
      </c>
      <c r="T699" s="16">
        <f t="shared" si="64"/>
        <v>5.0401023514057161E-2</v>
      </c>
    </row>
    <row r="700" spans="1:20" x14ac:dyDescent="0.6">
      <c r="D700" s="6" t="s">
        <v>13813</v>
      </c>
      <c r="E700" s="6" t="s">
        <v>13815</v>
      </c>
      <c r="F700" s="6" t="s">
        <v>13905</v>
      </c>
      <c r="G700" s="6" t="str">
        <f t="shared" si="59"/>
        <v>40-99</v>
      </c>
      <c r="H700" s="6" t="str" cm="1">
        <f t="array" ref="H700:I700">_xlfn.TEXTSPLIT(G700,"-")</f>
        <v>40</v>
      </c>
      <c r="I700" s="6" t="str">
        <v>99</v>
      </c>
      <c r="J700" s="6" t="s">
        <v>13541</v>
      </c>
      <c r="K700" s="6" t="s">
        <v>13497</v>
      </c>
      <c r="L700" s="6" t="s">
        <v>13464</v>
      </c>
      <c r="M700" s="6" t="s">
        <v>13337</v>
      </c>
      <c r="N700" s="6" t="s">
        <v>13496</v>
      </c>
      <c r="O700" s="6" t="str" cm="1">
        <f t="array" ref="O700:P700">_xlfn.TEXTSPLIT(N700,"-")</f>
        <v>1993</v>
      </c>
      <c r="P700" s="6" t="str">
        <v>1996</v>
      </c>
      <c r="Q700" s="6">
        <v>777</v>
      </c>
      <c r="R700" s="6">
        <v>15</v>
      </c>
      <c r="S700" s="16">
        <f t="shared" si="60"/>
        <v>1.9305019305019305E-2</v>
      </c>
      <c r="T700" s="16">
        <f t="shared" si="61"/>
        <v>4.9361868075506925E-3</v>
      </c>
    </row>
    <row r="701" spans="1:20" x14ac:dyDescent="0.6">
      <c r="B701" s="6"/>
      <c r="C701" s="6"/>
      <c r="D701" s="6" t="s">
        <v>13813</v>
      </c>
      <c r="E701" s="6" t="s">
        <v>13814</v>
      </c>
      <c r="F701" s="6" t="s">
        <v>13905</v>
      </c>
      <c r="G701" s="6" t="str">
        <f t="shared" si="59"/>
        <v>40-99</v>
      </c>
      <c r="H701" s="6" t="str" cm="1">
        <f t="array" ref="H701:I701">_xlfn.TEXTSPLIT(G701,"-")</f>
        <v>40</v>
      </c>
      <c r="I701" s="6" t="str">
        <v>99</v>
      </c>
      <c r="J701" s="6" t="s">
        <v>13541</v>
      </c>
      <c r="K701" s="6" t="s">
        <v>13497</v>
      </c>
      <c r="L701" s="6" t="s">
        <v>13464</v>
      </c>
      <c r="M701" s="6" t="s">
        <v>13337</v>
      </c>
      <c r="N701" s="6" t="s">
        <v>13496</v>
      </c>
      <c r="O701" s="6" t="str" cm="1">
        <f t="array" ref="O701:P701">_xlfn.TEXTSPLIT(N701,"-")</f>
        <v>1993</v>
      </c>
      <c r="P701" s="6" t="str">
        <v>1996</v>
      </c>
      <c r="Q701" s="6">
        <v>315</v>
      </c>
      <c r="R701" s="6">
        <v>10</v>
      </c>
      <c r="S701" s="16">
        <f t="shared" si="60"/>
        <v>3.1746031746031744E-2</v>
      </c>
      <c r="T701" s="16">
        <f t="shared" si="61"/>
        <v>9.8783427076066764E-3</v>
      </c>
    </row>
    <row r="702" spans="1:20" x14ac:dyDescent="0.6">
      <c r="B702" s="6"/>
      <c r="C702" s="6"/>
      <c r="D702" s="6" t="s">
        <v>13813</v>
      </c>
      <c r="E702" s="6" t="s">
        <v>13816</v>
      </c>
      <c r="F702" s="6" t="s">
        <v>13905</v>
      </c>
      <c r="G702" s="6" t="str">
        <f t="shared" si="59"/>
        <v>40-99</v>
      </c>
      <c r="H702" s="6" t="str" cm="1">
        <f t="array" ref="H702:I702">_xlfn.TEXTSPLIT(G702,"-")</f>
        <v>40</v>
      </c>
      <c r="I702" s="6" t="str">
        <v>99</v>
      </c>
      <c r="J702" s="6" t="s">
        <v>13541</v>
      </c>
      <c r="K702" s="6" t="s">
        <v>13497</v>
      </c>
      <c r="L702" s="6" t="s">
        <v>13464</v>
      </c>
      <c r="M702" s="6" t="s">
        <v>13337</v>
      </c>
      <c r="N702" s="6" t="s">
        <v>13496</v>
      </c>
      <c r="O702" s="6" t="str" cm="1">
        <f t="array" ref="O702:P702">_xlfn.TEXTSPLIT(N702,"-")</f>
        <v>1993</v>
      </c>
      <c r="P702" s="6" t="str">
        <v>1996</v>
      </c>
      <c r="Q702" s="6">
        <v>462</v>
      </c>
      <c r="R702" s="6">
        <v>5</v>
      </c>
      <c r="S702" s="16">
        <f t="shared" si="60"/>
        <v>1.0822510822510822E-2</v>
      </c>
      <c r="T702" s="16">
        <f t="shared" si="61"/>
        <v>4.8137123945383529E-3</v>
      </c>
    </row>
    <row r="703" spans="1:20" x14ac:dyDescent="0.6">
      <c r="B703" s="6"/>
      <c r="C703" s="6"/>
      <c r="D703" s="6" t="s">
        <v>13813</v>
      </c>
      <c r="E703" s="6" t="s">
        <v>13815</v>
      </c>
      <c r="F703" s="20" t="s">
        <v>13817</v>
      </c>
      <c r="G703" s="6" t="str">
        <f t="shared" si="59"/>
        <v>40-49</v>
      </c>
      <c r="H703" s="6" t="str" cm="1">
        <f t="array" ref="H703:I703">_xlfn.TEXTSPLIT(G703,"-")</f>
        <v>40</v>
      </c>
      <c r="I703" s="6" t="str">
        <v>49</v>
      </c>
      <c r="J703" s="6" t="s">
        <v>13541</v>
      </c>
      <c r="K703" s="6" t="s">
        <v>13497</v>
      </c>
      <c r="L703" s="6" t="s">
        <v>13464</v>
      </c>
      <c r="M703" s="6" t="s">
        <v>13337</v>
      </c>
      <c r="N703" s="6" t="s">
        <v>13496</v>
      </c>
      <c r="O703" s="6" t="str" cm="1">
        <f t="array" ref="O703:P703">_xlfn.TEXTSPLIT(N703,"-")</f>
        <v>1993</v>
      </c>
      <c r="P703" s="6" t="str">
        <v>1996</v>
      </c>
      <c r="Q703" s="6">
        <v>23</v>
      </c>
      <c r="R703" s="6">
        <v>0</v>
      </c>
      <c r="S703" s="16">
        <f t="shared" si="60"/>
        <v>0</v>
      </c>
      <c r="T703" s="16">
        <f t="shared" si="61"/>
        <v>0</v>
      </c>
    </row>
    <row r="704" spans="1:20" x14ac:dyDescent="0.6">
      <c r="B704" s="6"/>
      <c r="C704" s="6"/>
      <c r="D704" s="6" t="s">
        <v>13813</v>
      </c>
      <c r="E704" s="6" t="s">
        <v>13814</v>
      </c>
      <c r="F704" s="20" t="s">
        <v>13817</v>
      </c>
      <c r="G704" s="6" t="str">
        <f t="shared" si="59"/>
        <v>40-49</v>
      </c>
      <c r="H704" s="6" t="str" cm="1">
        <f t="array" ref="H704:I704">_xlfn.TEXTSPLIT(G704,"-")</f>
        <v>40</v>
      </c>
      <c r="I704" s="6" t="str">
        <v>49</v>
      </c>
      <c r="J704" s="6" t="s">
        <v>13541</v>
      </c>
      <c r="K704" s="6" t="s">
        <v>13497</v>
      </c>
      <c r="L704" s="6" t="s">
        <v>13464</v>
      </c>
      <c r="M704" s="6" t="s">
        <v>13337</v>
      </c>
      <c r="N704" s="6" t="s">
        <v>13496</v>
      </c>
      <c r="O704" s="6" t="str" cm="1">
        <f t="array" ref="O704:P704">_xlfn.TEXTSPLIT(N704,"-")</f>
        <v>1993</v>
      </c>
      <c r="P704" s="6" t="str">
        <v>1996</v>
      </c>
      <c r="Q704" s="6">
        <v>5</v>
      </c>
      <c r="R704" s="6">
        <v>0</v>
      </c>
      <c r="S704" s="16">
        <f t="shared" si="60"/>
        <v>0</v>
      </c>
      <c r="T704" s="16">
        <f t="shared" si="61"/>
        <v>0</v>
      </c>
    </row>
    <row r="705" spans="2:20" x14ac:dyDescent="0.6">
      <c r="B705" s="6"/>
      <c r="C705" s="6"/>
      <c r="D705" s="6" t="s">
        <v>13813</v>
      </c>
      <c r="E705" s="6" t="s">
        <v>13816</v>
      </c>
      <c r="F705" s="20" t="s">
        <v>13817</v>
      </c>
      <c r="G705" s="6" t="str">
        <f t="shared" si="59"/>
        <v>40-49</v>
      </c>
      <c r="H705" s="6" t="str" cm="1">
        <f t="array" ref="H705:I705">_xlfn.TEXTSPLIT(G705,"-")</f>
        <v>40</v>
      </c>
      <c r="I705" s="6" t="str">
        <v>49</v>
      </c>
      <c r="J705" s="6" t="s">
        <v>13541</v>
      </c>
      <c r="K705" s="6" t="s">
        <v>13497</v>
      </c>
      <c r="L705" s="6" t="s">
        <v>13464</v>
      </c>
      <c r="M705" s="6" t="s">
        <v>13337</v>
      </c>
      <c r="N705" s="6" t="s">
        <v>13496</v>
      </c>
      <c r="O705" s="6" t="str" cm="1">
        <f t="array" ref="O705:P705">_xlfn.TEXTSPLIT(N705,"-")</f>
        <v>1993</v>
      </c>
      <c r="P705" s="6" t="str">
        <v>1996</v>
      </c>
      <c r="Q705" s="6">
        <v>18</v>
      </c>
      <c r="R705" s="6">
        <v>0</v>
      </c>
      <c r="S705" s="16">
        <f t="shared" si="60"/>
        <v>0</v>
      </c>
      <c r="T705" s="16">
        <f t="shared" si="61"/>
        <v>0</v>
      </c>
    </row>
    <row r="706" spans="2:20" x14ac:dyDescent="0.6">
      <c r="B706" s="6"/>
      <c r="C706" s="6"/>
      <c r="D706" s="6" t="s">
        <v>13813</v>
      </c>
      <c r="E706" s="6" t="s">
        <v>13815</v>
      </c>
      <c r="F706" s="20" t="s">
        <v>13818</v>
      </c>
      <c r="G706" s="6" t="str">
        <f t="shared" si="59"/>
        <v>50-59</v>
      </c>
      <c r="H706" s="6" t="str" cm="1">
        <f t="array" ref="H706:I706">_xlfn.TEXTSPLIT(G706,"-")</f>
        <v>50</v>
      </c>
      <c r="I706" s="6" t="str">
        <v>59</v>
      </c>
      <c r="J706" s="6" t="s">
        <v>13541</v>
      </c>
      <c r="K706" s="6" t="s">
        <v>13497</v>
      </c>
      <c r="L706" s="6" t="s">
        <v>13464</v>
      </c>
      <c r="M706" s="6" t="s">
        <v>13337</v>
      </c>
      <c r="N706" s="6" t="s">
        <v>13496</v>
      </c>
      <c r="O706" s="6" t="str" cm="1">
        <f t="array" ref="O706:P706">_xlfn.TEXTSPLIT(N706,"-")</f>
        <v>1993</v>
      </c>
      <c r="P706" s="6" t="str">
        <v>1996</v>
      </c>
      <c r="Q706" s="6">
        <v>127</v>
      </c>
      <c r="R706" s="6">
        <v>0</v>
      </c>
      <c r="S706" s="16">
        <f t="shared" si="60"/>
        <v>0</v>
      </c>
      <c r="T706" s="16">
        <f t="shared" si="61"/>
        <v>0</v>
      </c>
    </row>
    <row r="707" spans="2:20" x14ac:dyDescent="0.6">
      <c r="B707" s="6"/>
      <c r="C707" s="6"/>
      <c r="D707" s="6" t="s">
        <v>13813</v>
      </c>
      <c r="E707" s="6" t="s">
        <v>13814</v>
      </c>
      <c r="F707" s="20" t="s">
        <v>13818</v>
      </c>
      <c r="G707" s="6" t="str">
        <f t="shared" si="59"/>
        <v>50-59</v>
      </c>
      <c r="H707" s="6" t="str" cm="1">
        <f t="array" ref="H707:I707">_xlfn.TEXTSPLIT(G707,"-")</f>
        <v>50</v>
      </c>
      <c r="I707" s="6" t="str">
        <v>59</v>
      </c>
      <c r="J707" s="6" t="s">
        <v>13541</v>
      </c>
      <c r="K707" s="6" t="s">
        <v>13497</v>
      </c>
      <c r="L707" s="6" t="s">
        <v>13464</v>
      </c>
      <c r="M707" s="6" t="s">
        <v>13337</v>
      </c>
      <c r="N707" s="6" t="s">
        <v>13496</v>
      </c>
      <c r="O707" s="6" t="str" cm="1">
        <f t="array" ref="O707:P707">_xlfn.TEXTSPLIT(N707,"-")</f>
        <v>1993</v>
      </c>
      <c r="P707" s="6" t="str">
        <v>1996</v>
      </c>
      <c r="Q707" s="6">
        <v>35</v>
      </c>
      <c r="R707" s="6">
        <v>0</v>
      </c>
      <c r="S707" s="16">
        <f t="shared" si="60"/>
        <v>0</v>
      </c>
      <c r="T707" s="16">
        <f t="shared" si="61"/>
        <v>0</v>
      </c>
    </row>
    <row r="708" spans="2:20" x14ac:dyDescent="0.6">
      <c r="B708" s="6"/>
      <c r="C708" s="6"/>
      <c r="D708" s="6" t="s">
        <v>13813</v>
      </c>
      <c r="E708" s="6" t="s">
        <v>13816</v>
      </c>
      <c r="F708" s="20" t="s">
        <v>13818</v>
      </c>
      <c r="G708" s="6" t="str">
        <f t="shared" si="59"/>
        <v>50-59</v>
      </c>
      <c r="H708" s="6" t="str" cm="1">
        <f t="array" ref="H708:I708">_xlfn.TEXTSPLIT(G708,"-")</f>
        <v>50</v>
      </c>
      <c r="I708" s="6" t="str">
        <v>59</v>
      </c>
      <c r="J708" s="6" t="s">
        <v>13541</v>
      </c>
      <c r="K708" s="6" t="s">
        <v>13497</v>
      </c>
      <c r="L708" s="6" t="s">
        <v>13464</v>
      </c>
      <c r="M708" s="6" t="s">
        <v>13337</v>
      </c>
      <c r="N708" s="6" t="s">
        <v>13496</v>
      </c>
      <c r="O708" s="6" t="str" cm="1">
        <f t="array" ref="O708:P708">_xlfn.TEXTSPLIT(N708,"-")</f>
        <v>1993</v>
      </c>
      <c r="P708" s="6" t="str">
        <v>1996</v>
      </c>
      <c r="Q708" s="6">
        <v>92</v>
      </c>
      <c r="R708" s="6">
        <v>0</v>
      </c>
      <c r="S708" s="16">
        <f t="shared" si="60"/>
        <v>0</v>
      </c>
      <c r="T708" s="16">
        <f t="shared" si="61"/>
        <v>0</v>
      </c>
    </row>
    <row r="709" spans="2:20" x14ac:dyDescent="0.6">
      <c r="B709" s="6"/>
      <c r="C709" s="6"/>
      <c r="D709" s="6" t="s">
        <v>13813</v>
      </c>
      <c r="E709" s="6" t="s">
        <v>13815</v>
      </c>
      <c r="F709" s="20" t="s">
        <v>13819</v>
      </c>
      <c r="G709" s="6" t="str">
        <f t="shared" si="59"/>
        <v>60-69</v>
      </c>
      <c r="H709" s="6" t="str" cm="1">
        <f t="array" ref="H709:I709">_xlfn.TEXTSPLIT(G709,"-")</f>
        <v>60</v>
      </c>
      <c r="I709" s="6" t="str">
        <v>69</v>
      </c>
      <c r="J709" s="6" t="s">
        <v>13541</v>
      </c>
      <c r="K709" s="6" t="s">
        <v>13497</v>
      </c>
      <c r="L709" s="6" t="s">
        <v>13464</v>
      </c>
      <c r="M709" s="6" t="s">
        <v>13337</v>
      </c>
      <c r="N709" s="6" t="s">
        <v>13496</v>
      </c>
      <c r="O709" s="6" t="str" cm="1">
        <f t="array" ref="O709:P709">_xlfn.TEXTSPLIT(N709,"-")</f>
        <v>1993</v>
      </c>
      <c r="P709" s="6" t="str">
        <v>1996</v>
      </c>
      <c r="Q709" s="6">
        <v>248</v>
      </c>
      <c r="R709" s="6">
        <v>0</v>
      </c>
      <c r="S709" s="16">
        <f t="shared" si="60"/>
        <v>0</v>
      </c>
      <c r="T709" s="16">
        <f t="shared" si="61"/>
        <v>0</v>
      </c>
    </row>
    <row r="710" spans="2:20" x14ac:dyDescent="0.6">
      <c r="B710" s="6"/>
      <c r="C710" s="6"/>
      <c r="D710" s="6" t="s">
        <v>13813</v>
      </c>
      <c r="E710" s="6" t="s">
        <v>13814</v>
      </c>
      <c r="F710" s="20" t="s">
        <v>13819</v>
      </c>
      <c r="G710" s="6" t="str">
        <f t="shared" si="59"/>
        <v>60-69</v>
      </c>
      <c r="H710" s="6" t="str" cm="1">
        <f t="array" ref="H710:I710">_xlfn.TEXTSPLIT(G710,"-")</f>
        <v>60</v>
      </c>
      <c r="I710" s="6" t="str">
        <v>69</v>
      </c>
      <c r="J710" s="6" t="s">
        <v>13541</v>
      </c>
      <c r="K710" s="6" t="s">
        <v>13497</v>
      </c>
      <c r="L710" s="6" t="s">
        <v>13464</v>
      </c>
      <c r="M710" s="6" t="s">
        <v>13337</v>
      </c>
      <c r="N710" s="6" t="s">
        <v>13496</v>
      </c>
      <c r="O710" s="6" t="str" cm="1">
        <f t="array" ref="O710:P710">_xlfn.TEXTSPLIT(N710,"-")</f>
        <v>1993</v>
      </c>
      <c r="P710" s="6" t="str">
        <v>1996</v>
      </c>
      <c r="Q710" s="6">
        <v>95</v>
      </c>
      <c r="R710" s="6">
        <v>0</v>
      </c>
      <c r="S710" s="16">
        <f t="shared" si="60"/>
        <v>0</v>
      </c>
      <c r="T710" s="16">
        <f t="shared" si="61"/>
        <v>0</v>
      </c>
    </row>
    <row r="711" spans="2:20" x14ac:dyDescent="0.6">
      <c r="B711" s="6"/>
      <c r="C711" s="6"/>
      <c r="D711" s="6" t="s">
        <v>13813</v>
      </c>
      <c r="E711" s="6" t="s">
        <v>13816</v>
      </c>
      <c r="F711" s="20" t="s">
        <v>13819</v>
      </c>
      <c r="G711" s="6" t="str">
        <f t="shared" si="59"/>
        <v>60-69</v>
      </c>
      <c r="H711" s="6" t="str" cm="1">
        <f t="array" ref="H711:I711">_xlfn.TEXTSPLIT(G711,"-")</f>
        <v>60</v>
      </c>
      <c r="I711" s="6" t="str">
        <v>69</v>
      </c>
      <c r="J711" s="6" t="s">
        <v>13541</v>
      </c>
      <c r="K711" s="6" t="s">
        <v>13497</v>
      </c>
      <c r="L711" s="6" t="s">
        <v>13464</v>
      </c>
      <c r="M711" s="6" t="s">
        <v>13337</v>
      </c>
      <c r="N711" s="6" t="s">
        <v>13496</v>
      </c>
      <c r="O711" s="6" t="str" cm="1">
        <f t="array" ref="O711:P711">_xlfn.TEXTSPLIT(N711,"-")</f>
        <v>1993</v>
      </c>
      <c r="P711" s="6" t="str">
        <v>1996</v>
      </c>
      <c r="Q711" s="6">
        <v>153</v>
      </c>
      <c r="R711" s="6">
        <v>0</v>
      </c>
      <c r="S711" s="16">
        <f t="shared" si="60"/>
        <v>0</v>
      </c>
      <c r="T711" s="16">
        <f t="shared" si="61"/>
        <v>0</v>
      </c>
    </row>
    <row r="712" spans="2:20" x14ac:dyDescent="0.6">
      <c r="B712" s="6"/>
      <c r="C712" s="6"/>
      <c r="D712" s="6" t="s">
        <v>13813</v>
      </c>
      <c r="E712" s="6" t="s">
        <v>13815</v>
      </c>
      <c r="F712" s="20" t="s">
        <v>13820</v>
      </c>
      <c r="G712" s="6" t="str">
        <f t="shared" si="59"/>
        <v>70-79</v>
      </c>
      <c r="H712" s="6" t="str" cm="1">
        <f t="array" ref="H712:I712">_xlfn.TEXTSPLIT(G712,"-")</f>
        <v>70</v>
      </c>
      <c r="I712" s="6" t="str">
        <v>79</v>
      </c>
      <c r="J712" s="6" t="s">
        <v>13541</v>
      </c>
      <c r="K712" s="6" t="s">
        <v>13497</v>
      </c>
      <c r="L712" s="6" t="s">
        <v>13464</v>
      </c>
      <c r="M712" s="6" t="s">
        <v>13337</v>
      </c>
      <c r="N712" s="6" t="s">
        <v>13496</v>
      </c>
      <c r="O712" s="6" t="str" cm="1">
        <f t="array" ref="O712:P712">_xlfn.TEXTSPLIT(N712,"-")</f>
        <v>1993</v>
      </c>
      <c r="P712" s="6" t="str">
        <v>1996</v>
      </c>
      <c r="Q712" s="6">
        <v>298</v>
      </c>
      <c r="R712" s="6">
        <v>4</v>
      </c>
      <c r="S712" s="16">
        <f t="shared" si="60"/>
        <v>1.3422818791946308E-2</v>
      </c>
      <c r="T712" s="16">
        <f t="shared" si="61"/>
        <v>6.6662142058043251E-3</v>
      </c>
    </row>
    <row r="713" spans="2:20" x14ac:dyDescent="0.6">
      <c r="B713" s="6"/>
      <c r="C713" s="6"/>
      <c r="D713" s="6" t="s">
        <v>13813</v>
      </c>
      <c r="E713" s="6" t="s">
        <v>13814</v>
      </c>
      <c r="F713" s="20" t="s">
        <v>13820</v>
      </c>
      <c r="G713" s="6" t="str">
        <f t="shared" si="59"/>
        <v>70-79</v>
      </c>
      <c r="H713" s="6" t="str" cm="1">
        <f t="array" ref="H713:I713">_xlfn.TEXTSPLIT(G713,"-")</f>
        <v>70</v>
      </c>
      <c r="I713" s="6" t="str">
        <v>79</v>
      </c>
      <c r="J713" s="6" t="s">
        <v>13541</v>
      </c>
      <c r="K713" s="6" t="s">
        <v>13497</v>
      </c>
      <c r="L713" s="6" t="s">
        <v>13464</v>
      </c>
      <c r="M713" s="6" t="s">
        <v>13337</v>
      </c>
      <c r="N713" s="6" t="s">
        <v>13496</v>
      </c>
      <c r="O713" s="6" t="str" cm="1">
        <f t="array" ref="O713:P713">_xlfn.TEXTSPLIT(N713,"-")</f>
        <v>1993</v>
      </c>
      <c r="P713" s="6" t="str">
        <v>1996</v>
      </c>
      <c r="Q713" s="6">
        <v>126</v>
      </c>
      <c r="R713" s="6">
        <v>2</v>
      </c>
      <c r="S713" s="16">
        <f t="shared" si="60"/>
        <v>1.5873015873015872E-2</v>
      </c>
      <c r="T713" s="16">
        <f t="shared" si="61"/>
        <v>1.113448213352701E-2</v>
      </c>
    </row>
    <row r="714" spans="2:20" x14ac:dyDescent="0.6">
      <c r="B714" s="6"/>
      <c r="C714" s="6"/>
      <c r="D714" s="6" t="s">
        <v>13813</v>
      </c>
      <c r="E714" s="6" t="s">
        <v>13816</v>
      </c>
      <c r="F714" s="20" t="s">
        <v>13820</v>
      </c>
      <c r="G714" s="6" t="str">
        <f t="shared" si="59"/>
        <v>70-79</v>
      </c>
      <c r="H714" s="6" t="str" cm="1">
        <f t="array" ref="H714:I714">_xlfn.TEXTSPLIT(G714,"-")</f>
        <v>70</v>
      </c>
      <c r="I714" s="6" t="str">
        <v>79</v>
      </c>
      <c r="J714" s="6" t="s">
        <v>13541</v>
      </c>
      <c r="K714" s="6" t="s">
        <v>13497</v>
      </c>
      <c r="L714" s="6" t="s">
        <v>13464</v>
      </c>
      <c r="M714" s="6" t="s">
        <v>13337</v>
      </c>
      <c r="N714" s="6" t="s">
        <v>13496</v>
      </c>
      <c r="O714" s="6" t="str" cm="1">
        <f t="array" ref="O714:P714">_xlfn.TEXTSPLIT(N714,"-")</f>
        <v>1993</v>
      </c>
      <c r="P714" s="6" t="str">
        <v>1996</v>
      </c>
      <c r="Q714" s="6">
        <v>172</v>
      </c>
      <c r="R714" s="6">
        <v>2</v>
      </c>
      <c r="S714" s="16">
        <f t="shared" si="60"/>
        <v>1.1627906976744186E-2</v>
      </c>
      <c r="T714" s="16">
        <f t="shared" si="61"/>
        <v>8.1742287724131096E-3</v>
      </c>
    </row>
    <row r="715" spans="2:20" x14ac:dyDescent="0.6">
      <c r="B715" s="6"/>
      <c r="C715" s="6"/>
      <c r="D715" s="6" t="s">
        <v>13813</v>
      </c>
      <c r="E715" s="6" t="s">
        <v>13815</v>
      </c>
      <c r="F715" s="20" t="s">
        <v>13966</v>
      </c>
      <c r="G715" s="6" t="str">
        <f t="shared" si="59"/>
        <v>80-99</v>
      </c>
      <c r="H715" s="6" t="str" cm="1">
        <f t="array" ref="H715:I715">_xlfn.TEXTSPLIT(G715,"-")</f>
        <v>80</v>
      </c>
      <c r="I715" s="6" t="str">
        <v>99</v>
      </c>
      <c r="J715" s="6" t="s">
        <v>13541</v>
      </c>
      <c r="K715" s="6" t="s">
        <v>13497</v>
      </c>
      <c r="L715" s="6" t="s">
        <v>13464</v>
      </c>
      <c r="M715" s="6" t="s">
        <v>13337</v>
      </c>
      <c r="N715" s="6" t="s">
        <v>13496</v>
      </c>
      <c r="O715" s="6" t="str" cm="1">
        <f t="array" ref="O715:P715">_xlfn.TEXTSPLIT(N715,"-")</f>
        <v>1993</v>
      </c>
      <c r="P715" s="6" t="str">
        <v>1996</v>
      </c>
      <c r="Q715" s="6">
        <v>81</v>
      </c>
      <c r="R715" s="6">
        <v>11</v>
      </c>
      <c r="S715" s="16">
        <f t="shared" si="60"/>
        <v>0.13580246913580246</v>
      </c>
      <c r="T715" s="16">
        <f t="shared" si="61"/>
        <v>3.806429883542279E-2</v>
      </c>
    </row>
    <row r="716" spans="2:20" x14ac:dyDescent="0.6">
      <c r="B716" s="6"/>
      <c r="C716" s="6"/>
      <c r="D716" s="6" t="s">
        <v>13813</v>
      </c>
      <c r="E716" s="6" t="s">
        <v>13814</v>
      </c>
      <c r="F716" s="20" t="s">
        <v>13966</v>
      </c>
      <c r="G716" s="6" t="str">
        <f t="shared" si="59"/>
        <v>80-99</v>
      </c>
      <c r="H716" s="6" t="str" cm="1">
        <f t="array" ref="H716:I716">_xlfn.TEXTSPLIT(G716,"-")</f>
        <v>80</v>
      </c>
      <c r="I716" s="6" t="str">
        <v>99</v>
      </c>
      <c r="J716" s="6" t="s">
        <v>13541</v>
      </c>
      <c r="K716" s="6" t="s">
        <v>13497</v>
      </c>
      <c r="L716" s="6" t="s">
        <v>13464</v>
      </c>
      <c r="M716" s="6" t="s">
        <v>13337</v>
      </c>
      <c r="N716" s="6" t="s">
        <v>13496</v>
      </c>
      <c r="O716" s="6" t="str" cm="1">
        <f t="array" ref="O716:P716">_xlfn.TEXTSPLIT(N716,"-")</f>
        <v>1993</v>
      </c>
      <c r="P716" s="6" t="str">
        <v>1996</v>
      </c>
      <c r="Q716" s="6">
        <v>54</v>
      </c>
      <c r="R716" s="6">
        <v>8</v>
      </c>
      <c r="S716" s="16">
        <f t="shared" si="60"/>
        <v>0.14814814814814814</v>
      </c>
      <c r="T716" s="16">
        <f t="shared" si="61"/>
        <v>4.834296347518819E-2</v>
      </c>
    </row>
    <row r="717" spans="2:20" x14ac:dyDescent="0.6">
      <c r="B717" s="6"/>
      <c r="C717" s="6"/>
      <c r="D717" s="6" t="s">
        <v>13813</v>
      </c>
      <c r="E717" s="6" t="s">
        <v>13816</v>
      </c>
      <c r="F717" s="20" t="s">
        <v>13966</v>
      </c>
      <c r="G717" s="6" t="str">
        <f t="shared" si="59"/>
        <v>80-99</v>
      </c>
      <c r="H717" s="6" t="str" cm="1">
        <f t="array" ref="H717:I717">_xlfn.TEXTSPLIT(G717,"-")</f>
        <v>80</v>
      </c>
      <c r="I717" s="6" t="str">
        <v>99</v>
      </c>
      <c r="J717" s="6" t="s">
        <v>13541</v>
      </c>
      <c r="K717" s="6" t="s">
        <v>13497</v>
      </c>
      <c r="L717" s="6" t="s">
        <v>13464</v>
      </c>
      <c r="M717" s="6" t="s">
        <v>13337</v>
      </c>
      <c r="N717" s="6" t="s">
        <v>13496</v>
      </c>
      <c r="O717" s="6" t="str" cm="1">
        <f t="array" ref="O717:P717">_xlfn.TEXTSPLIT(N717,"-")</f>
        <v>1993</v>
      </c>
      <c r="P717" s="6" t="str">
        <v>1996</v>
      </c>
      <c r="Q717" s="6">
        <v>27</v>
      </c>
      <c r="R717" s="6">
        <v>3</v>
      </c>
      <c r="S717" s="16">
        <f t="shared" si="60"/>
        <v>0.1111111111111111</v>
      </c>
      <c r="T717" s="16">
        <f t="shared" si="61"/>
        <v>6.0481228216868597E-2</v>
      </c>
    </row>
    <row r="718" spans="2:20" x14ac:dyDescent="0.6">
      <c r="B718" s="6"/>
      <c r="C718" s="6"/>
      <c r="D718" s="6" t="s">
        <v>13828</v>
      </c>
      <c r="E718" s="6" t="s">
        <v>13815</v>
      </c>
      <c r="F718" s="6" t="s">
        <v>13905</v>
      </c>
      <c r="G718" s="6" t="str">
        <f t="shared" si="59"/>
        <v>40-99</v>
      </c>
      <c r="H718" s="6" t="str" cm="1">
        <f t="array" ref="H718:I718">_xlfn.TEXTSPLIT(G718,"-")</f>
        <v>40</v>
      </c>
      <c r="I718" s="6" t="str">
        <v>99</v>
      </c>
      <c r="J718" s="6" t="s">
        <v>13541</v>
      </c>
      <c r="K718" s="6" t="s">
        <v>13497</v>
      </c>
      <c r="L718" s="6" t="s">
        <v>13464</v>
      </c>
      <c r="M718" s="6" t="s">
        <v>13337</v>
      </c>
      <c r="N718" s="6" t="s">
        <v>13496</v>
      </c>
      <c r="O718" s="6" t="str" cm="1">
        <f t="array" ref="O718:P718">_xlfn.TEXTSPLIT(N718,"-")</f>
        <v>1993</v>
      </c>
      <c r="P718" s="6" t="str">
        <v>1996</v>
      </c>
      <c r="Q718" s="6">
        <v>777</v>
      </c>
      <c r="R718" s="6">
        <v>4</v>
      </c>
      <c r="S718" s="16">
        <f t="shared" si="60"/>
        <v>5.1480051480051478E-3</v>
      </c>
      <c r="T718" s="16">
        <f t="shared" si="61"/>
        <v>2.56736853571898E-3</v>
      </c>
    </row>
    <row r="719" spans="2:20" x14ac:dyDescent="0.6">
      <c r="B719" s="6"/>
      <c r="C719" s="6"/>
      <c r="D719" s="6" t="s">
        <v>13828</v>
      </c>
      <c r="E719" s="6" t="s">
        <v>13814</v>
      </c>
      <c r="F719" s="6" t="s">
        <v>13905</v>
      </c>
      <c r="G719" s="6" t="str">
        <f t="shared" si="59"/>
        <v>40-99</v>
      </c>
      <c r="H719" s="6" t="str" cm="1">
        <f t="array" ref="H719:I719">_xlfn.TEXTSPLIT(G719,"-")</f>
        <v>40</v>
      </c>
      <c r="I719" s="6" t="str">
        <v>99</v>
      </c>
      <c r="J719" s="6" t="s">
        <v>13541</v>
      </c>
      <c r="K719" s="6" t="s">
        <v>13497</v>
      </c>
      <c r="L719" s="6" t="s">
        <v>13464</v>
      </c>
      <c r="M719" s="6" t="s">
        <v>13337</v>
      </c>
      <c r="N719" s="6" t="s">
        <v>13496</v>
      </c>
      <c r="O719" s="6" t="str" cm="1">
        <f t="array" ref="O719:P719">_xlfn.TEXTSPLIT(N719,"-")</f>
        <v>1993</v>
      </c>
      <c r="P719" s="6" t="str">
        <v>1996</v>
      </c>
      <c r="Q719" s="6">
        <v>315</v>
      </c>
      <c r="R719" s="6">
        <v>2</v>
      </c>
      <c r="S719" s="16">
        <f t="shared" si="60"/>
        <v>6.3492063492063492E-3</v>
      </c>
      <c r="T719" s="16">
        <f t="shared" si="61"/>
        <v>4.475291576185615E-3</v>
      </c>
    </row>
    <row r="720" spans="2:20" x14ac:dyDescent="0.6">
      <c r="B720" s="6"/>
      <c r="C720" s="6"/>
      <c r="D720" s="6" t="s">
        <v>13828</v>
      </c>
      <c r="E720" s="6" t="s">
        <v>13816</v>
      </c>
      <c r="F720" s="6" t="s">
        <v>13905</v>
      </c>
      <c r="G720" s="6" t="str">
        <f t="shared" si="59"/>
        <v>40-99</v>
      </c>
      <c r="H720" s="6" t="str" cm="1">
        <f t="array" ref="H720:I720">_xlfn.TEXTSPLIT(G720,"-")</f>
        <v>40</v>
      </c>
      <c r="I720" s="6" t="str">
        <v>99</v>
      </c>
      <c r="J720" s="6" t="s">
        <v>13541</v>
      </c>
      <c r="K720" s="6" t="s">
        <v>13497</v>
      </c>
      <c r="L720" s="6" t="s">
        <v>13464</v>
      </c>
      <c r="M720" s="6" t="s">
        <v>13337</v>
      </c>
      <c r="N720" s="6" t="s">
        <v>13496</v>
      </c>
      <c r="O720" s="6" t="str" cm="1">
        <f t="array" ref="O720:P720">_xlfn.TEXTSPLIT(N720,"-")</f>
        <v>1993</v>
      </c>
      <c r="P720" s="6" t="str">
        <v>1996</v>
      </c>
      <c r="Q720" s="6">
        <v>462</v>
      </c>
      <c r="R720" s="6">
        <v>2</v>
      </c>
      <c r="S720" s="16">
        <f t="shared" si="60"/>
        <v>4.329004329004329E-3</v>
      </c>
      <c r="T720" s="16">
        <f t="shared" si="61"/>
        <v>3.0544354416053078E-3</v>
      </c>
    </row>
    <row r="721" spans="2:20" x14ac:dyDescent="0.6">
      <c r="B721" s="6"/>
      <c r="C721" s="6"/>
      <c r="D721" s="6" t="s">
        <v>13828</v>
      </c>
      <c r="E721" s="6" t="s">
        <v>13815</v>
      </c>
      <c r="F721" s="20" t="s">
        <v>13817</v>
      </c>
      <c r="G721" s="6" t="str">
        <f t="shared" si="59"/>
        <v>40-49</v>
      </c>
      <c r="H721" s="6" t="str" cm="1">
        <f t="array" ref="H721:I721">_xlfn.TEXTSPLIT(G721,"-")</f>
        <v>40</v>
      </c>
      <c r="I721" s="6" t="str">
        <v>49</v>
      </c>
      <c r="J721" s="6" t="s">
        <v>13541</v>
      </c>
      <c r="K721" s="6" t="s">
        <v>13497</v>
      </c>
      <c r="L721" s="6" t="s">
        <v>13464</v>
      </c>
      <c r="M721" s="6" t="s">
        <v>13337</v>
      </c>
      <c r="N721" s="6" t="s">
        <v>13496</v>
      </c>
      <c r="O721" s="6" t="str" cm="1">
        <f t="array" ref="O721:P721">_xlfn.TEXTSPLIT(N721,"-")</f>
        <v>1993</v>
      </c>
      <c r="P721" s="6" t="str">
        <v>1996</v>
      </c>
      <c r="Q721" s="6">
        <v>23</v>
      </c>
      <c r="R721" s="6">
        <v>0</v>
      </c>
      <c r="S721" s="16">
        <f t="shared" si="60"/>
        <v>0</v>
      </c>
      <c r="T721" s="16">
        <f t="shared" si="61"/>
        <v>0</v>
      </c>
    </row>
    <row r="722" spans="2:20" x14ac:dyDescent="0.6">
      <c r="B722" s="6"/>
      <c r="C722" s="6"/>
      <c r="D722" s="6" t="s">
        <v>13828</v>
      </c>
      <c r="E722" s="6" t="s">
        <v>13814</v>
      </c>
      <c r="F722" s="20" t="s">
        <v>13817</v>
      </c>
      <c r="G722" s="6" t="str">
        <f t="shared" si="59"/>
        <v>40-49</v>
      </c>
      <c r="H722" s="6" t="str" cm="1">
        <f t="array" ref="H722:I722">_xlfn.TEXTSPLIT(G722,"-")</f>
        <v>40</v>
      </c>
      <c r="I722" s="6" t="str">
        <v>49</v>
      </c>
      <c r="J722" s="6" t="s">
        <v>13541</v>
      </c>
      <c r="K722" s="6" t="s">
        <v>13497</v>
      </c>
      <c r="L722" s="6" t="s">
        <v>13464</v>
      </c>
      <c r="M722" s="6" t="s">
        <v>13337</v>
      </c>
      <c r="N722" s="6" t="s">
        <v>13496</v>
      </c>
      <c r="O722" s="6" t="str" cm="1">
        <f t="array" ref="O722:P722">_xlfn.TEXTSPLIT(N722,"-")</f>
        <v>1993</v>
      </c>
      <c r="P722" s="6" t="str">
        <v>1996</v>
      </c>
      <c r="Q722" s="6">
        <v>5</v>
      </c>
      <c r="R722" s="6">
        <v>0</v>
      </c>
      <c r="S722" s="16">
        <f t="shared" si="60"/>
        <v>0</v>
      </c>
      <c r="T722" s="16">
        <f t="shared" si="61"/>
        <v>0</v>
      </c>
    </row>
    <row r="723" spans="2:20" x14ac:dyDescent="0.6">
      <c r="B723" s="6"/>
      <c r="C723" s="6"/>
      <c r="D723" s="6" t="s">
        <v>13828</v>
      </c>
      <c r="E723" s="6" t="s">
        <v>13816</v>
      </c>
      <c r="F723" s="20" t="s">
        <v>13817</v>
      </c>
      <c r="G723" s="6" t="str">
        <f t="shared" si="59"/>
        <v>40-49</v>
      </c>
      <c r="H723" s="6" t="str" cm="1">
        <f t="array" ref="H723:I723">_xlfn.TEXTSPLIT(G723,"-")</f>
        <v>40</v>
      </c>
      <c r="I723" s="6" t="str">
        <v>49</v>
      </c>
      <c r="J723" s="6" t="s">
        <v>13541</v>
      </c>
      <c r="K723" s="6" t="s">
        <v>13497</v>
      </c>
      <c r="L723" s="6" t="s">
        <v>13464</v>
      </c>
      <c r="M723" s="6" t="s">
        <v>13337</v>
      </c>
      <c r="N723" s="6" t="s">
        <v>13496</v>
      </c>
      <c r="O723" s="6" t="str" cm="1">
        <f t="array" ref="O723:P723">_xlfn.TEXTSPLIT(N723,"-")</f>
        <v>1993</v>
      </c>
      <c r="P723" s="6" t="str">
        <v>1996</v>
      </c>
      <c r="Q723" s="6">
        <v>18</v>
      </c>
      <c r="R723" s="6">
        <v>0</v>
      </c>
      <c r="S723" s="16">
        <f t="shared" si="60"/>
        <v>0</v>
      </c>
      <c r="T723" s="16">
        <f t="shared" si="61"/>
        <v>0</v>
      </c>
    </row>
    <row r="724" spans="2:20" x14ac:dyDescent="0.6">
      <c r="B724" s="6"/>
      <c r="C724" s="6"/>
      <c r="D724" s="6" t="s">
        <v>13828</v>
      </c>
      <c r="E724" s="6" t="s">
        <v>13815</v>
      </c>
      <c r="F724" s="20" t="s">
        <v>13818</v>
      </c>
      <c r="G724" s="6" t="str">
        <f t="shared" si="59"/>
        <v>50-59</v>
      </c>
      <c r="H724" s="6" t="str" cm="1">
        <f t="array" ref="H724:I724">_xlfn.TEXTSPLIT(G724,"-")</f>
        <v>50</v>
      </c>
      <c r="I724" s="6" t="str">
        <v>59</v>
      </c>
      <c r="J724" s="6" t="s">
        <v>13541</v>
      </c>
      <c r="K724" s="6" t="s">
        <v>13497</v>
      </c>
      <c r="L724" s="6" t="s">
        <v>13464</v>
      </c>
      <c r="M724" s="6" t="s">
        <v>13337</v>
      </c>
      <c r="N724" s="6" t="s">
        <v>13496</v>
      </c>
      <c r="O724" s="6" t="str" cm="1">
        <f t="array" ref="O724:P724">_xlfn.TEXTSPLIT(N724,"-")</f>
        <v>1993</v>
      </c>
      <c r="P724" s="6" t="str">
        <v>1996</v>
      </c>
      <c r="Q724" s="6">
        <v>127</v>
      </c>
      <c r="R724" s="6">
        <v>0</v>
      </c>
      <c r="S724" s="16">
        <f t="shared" si="60"/>
        <v>0</v>
      </c>
      <c r="T724" s="16">
        <f t="shared" si="61"/>
        <v>0</v>
      </c>
    </row>
    <row r="725" spans="2:20" x14ac:dyDescent="0.6">
      <c r="B725" s="6"/>
      <c r="C725" s="6"/>
      <c r="D725" s="6" t="s">
        <v>13828</v>
      </c>
      <c r="E725" s="6" t="s">
        <v>13814</v>
      </c>
      <c r="F725" s="20" t="s">
        <v>13818</v>
      </c>
      <c r="G725" s="6" t="str">
        <f t="shared" si="59"/>
        <v>50-59</v>
      </c>
      <c r="H725" s="6" t="str" cm="1">
        <f t="array" ref="H725:I725">_xlfn.TEXTSPLIT(G725,"-")</f>
        <v>50</v>
      </c>
      <c r="I725" s="6" t="str">
        <v>59</v>
      </c>
      <c r="J725" s="6" t="s">
        <v>13541</v>
      </c>
      <c r="K725" s="6" t="s">
        <v>13497</v>
      </c>
      <c r="L725" s="6" t="s">
        <v>13464</v>
      </c>
      <c r="M725" s="6" t="s">
        <v>13337</v>
      </c>
      <c r="N725" s="6" t="s">
        <v>13496</v>
      </c>
      <c r="O725" s="6" t="str" cm="1">
        <f t="array" ref="O725:P725">_xlfn.TEXTSPLIT(N725,"-")</f>
        <v>1993</v>
      </c>
      <c r="P725" s="6" t="str">
        <v>1996</v>
      </c>
      <c r="Q725" s="6">
        <v>35</v>
      </c>
      <c r="R725" s="6">
        <v>0</v>
      </c>
      <c r="S725" s="16">
        <f t="shared" si="60"/>
        <v>0</v>
      </c>
      <c r="T725" s="16">
        <f t="shared" si="61"/>
        <v>0</v>
      </c>
    </row>
    <row r="726" spans="2:20" x14ac:dyDescent="0.6">
      <c r="B726" s="6"/>
      <c r="C726" s="6"/>
      <c r="D726" s="6" t="s">
        <v>13828</v>
      </c>
      <c r="E726" s="6" t="s">
        <v>13816</v>
      </c>
      <c r="F726" s="20" t="s">
        <v>13818</v>
      </c>
      <c r="G726" s="6" t="str">
        <f t="shared" si="59"/>
        <v>50-59</v>
      </c>
      <c r="H726" s="6" t="str" cm="1">
        <f t="array" ref="H726:I726">_xlfn.TEXTSPLIT(G726,"-")</f>
        <v>50</v>
      </c>
      <c r="I726" s="6" t="str">
        <v>59</v>
      </c>
      <c r="J726" s="6" t="s">
        <v>13541</v>
      </c>
      <c r="K726" s="6" t="s">
        <v>13497</v>
      </c>
      <c r="L726" s="6" t="s">
        <v>13464</v>
      </c>
      <c r="M726" s="6" t="s">
        <v>13337</v>
      </c>
      <c r="N726" s="6" t="s">
        <v>13496</v>
      </c>
      <c r="O726" s="6" t="str" cm="1">
        <f t="array" ref="O726:P726">_xlfn.TEXTSPLIT(N726,"-")</f>
        <v>1993</v>
      </c>
      <c r="P726" s="6" t="str">
        <v>1996</v>
      </c>
      <c r="Q726" s="6">
        <v>92</v>
      </c>
      <c r="R726" s="6">
        <v>0</v>
      </c>
      <c r="S726" s="16">
        <f t="shared" si="60"/>
        <v>0</v>
      </c>
      <c r="T726" s="16">
        <f t="shared" si="61"/>
        <v>0</v>
      </c>
    </row>
    <row r="727" spans="2:20" x14ac:dyDescent="0.6">
      <c r="B727" s="6"/>
      <c r="C727" s="6"/>
      <c r="D727" s="6" t="s">
        <v>13828</v>
      </c>
      <c r="E727" s="6" t="s">
        <v>13815</v>
      </c>
      <c r="F727" s="20" t="s">
        <v>13819</v>
      </c>
      <c r="G727" s="6" t="str">
        <f t="shared" si="59"/>
        <v>60-69</v>
      </c>
      <c r="H727" s="6" t="str" cm="1">
        <f t="array" ref="H727:I727">_xlfn.TEXTSPLIT(G727,"-")</f>
        <v>60</v>
      </c>
      <c r="I727" s="6" t="str">
        <v>69</v>
      </c>
      <c r="J727" s="6" t="s">
        <v>13541</v>
      </c>
      <c r="K727" s="6" t="s">
        <v>13497</v>
      </c>
      <c r="L727" s="6" t="s">
        <v>13464</v>
      </c>
      <c r="M727" s="6" t="s">
        <v>13337</v>
      </c>
      <c r="N727" s="6" t="s">
        <v>13496</v>
      </c>
      <c r="O727" s="6" t="str" cm="1">
        <f t="array" ref="O727:P727">_xlfn.TEXTSPLIT(N727,"-")</f>
        <v>1993</v>
      </c>
      <c r="P727" s="6" t="str">
        <v>1996</v>
      </c>
      <c r="Q727" s="6">
        <v>248</v>
      </c>
      <c r="R727" s="6">
        <v>0</v>
      </c>
      <c r="S727" s="16">
        <f t="shared" si="60"/>
        <v>0</v>
      </c>
      <c r="T727" s="16">
        <f t="shared" si="61"/>
        <v>0</v>
      </c>
    </row>
    <row r="728" spans="2:20" x14ac:dyDescent="0.6">
      <c r="B728" s="6"/>
      <c r="C728" s="6"/>
      <c r="D728" s="6" t="s">
        <v>13828</v>
      </c>
      <c r="E728" s="6" t="s">
        <v>13814</v>
      </c>
      <c r="F728" s="20" t="s">
        <v>13819</v>
      </c>
      <c r="G728" s="6" t="str">
        <f t="shared" si="59"/>
        <v>60-69</v>
      </c>
      <c r="H728" s="6" t="str" cm="1">
        <f t="array" ref="H728:I728">_xlfn.TEXTSPLIT(G728,"-")</f>
        <v>60</v>
      </c>
      <c r="I728" s="6" t="str">
        <v>69</v>
      </c>
      <c r="J728" s="6" t="s">
        <v>13541</v>
      </c>
      <c r="K728" s="6" t="s">
        <v>13497</v>
      </c>
      <c r="L728" s="6" t="s">
        <v>13464</v>
      </c>
      <c r="M728" s="6" t="s">
        <v>13337</v>
      </c>
      <c r="N728" s="6" t="s">
        <v>13496</v>
      </c>
      <c r="O728" s="6" t="str" cm="1">
        <f t="array" ref="O728:P728">_xlfn.TEXTSPLIT(N728,"-")</f>
        <v>1993</v>
      </c>
      <c r="P728" s="6" t="str">
        <v>1996</v>
      </c>
      <c r="Q728" s="6">
        <v>95</v>
      </c>
      <c r="R728" s="6">
        <v>0</v>
      </c>
      <c r="S728" s="16">
        <f t="shared" si="60"/>
        <v>0</v>
      </c>
      <c r="T728" s="16">
        <f t="shared" si="61"/>
        <v>0</v>
      </c>
    </row>
    <row r="729" spans="2:20" x14ac:dyDescent="0.6">
      <c r="B729" s="6"/>
      <c r="C729" s="6"/>
      <c r="D729" s="6" t="s">
        <v>13828</v>
      </c>
      <c r="E729" s="6" t="s">
        <v>13816</v>
      </c>
      <c r="F729" s="20" t="s">
        <v>13819</v>
      </c>
      <c r="G729" s="6" t="str">
        <f t="shared" si="59"/>
        <v>60-69</v>
      </c>
      <c r="H729" s="6" t="str" cm="1">
        <f t="array" ref="H729:I729">_xlfn.TEXTSPLIT(G729,"-")</f>
        <v>60</v>
      </c>
      <c r="I729" s="6" t="str">
        <v>69</v>
      </c>
      <c r="J729" s="6" t="s">
        <v>13541</v>
      </c>
      <c r="K729" s="6" t="s">
        <v>13497</v>
      </c>
      <c r="L729" s="6" t="s">
        <v>13464</v>
      </c>
      <c r="M729" s="6" t="s">
        <v>13337</v>
      </c>
      <c r="N729" s="6" t="s">
        <v>13496</v>
      </c>
      <c r="O729" s="6" t="str" cm="1">
        <f t="array" ref="O729:P729">_xlfn.TEXTSPLIT(N729,"-")</f>
        <v>1993</v>
      </c>
      <c r="P729" s="6" t="str">
        <v>1996</v>
      </c>
      <c r="Q729" s="6">
        <v>153</v>
      </c>
      <c r="R729" s="6">
        <v>0</v>
      </c>
      <c r="S729" s="16">
        <f t="shared" si="60"/>
        <v>0</v>
      </c>
      <c r="T729" s="16">
        <f t="shared" si="61"/>
        <v>0</v>
      </c>
    </row>
    <row r="730" spans="2:20" x14ac:dyDescent="0.6">
      <c r="B730" s="6"/>
      <c r="C730" s="6"/>
      <c r="D730" s="6" t="s">
        <v>13828</v>
      </c>
      <c r="E730" s="6" t="s">
        <v>13815</v>
      </c>
      <c r="F730" s="20" t="s">
        <v>13820</v>
      </c>
      <c r="G730" s="6" t="str">
        <f t="shared" si="59"/>
        <v>70-79</v>
      </c>
      <c r="H730" s="6" t="str" cm="1">
        <f t="array" ref="H730:I730">_xlfn.TEXTSPLIT(G730,"-")</f>
        <v>70</v>
      </c>
      <c r="I730" s="6" t="str">
        <v>79</v>
      </c>
      <c r="J730" s="6" t="s">
        <v>13541</v>
      </c>
      <c r="K730" s="6" t="s">
        <v>13497</v>
      </c>
      <c r="L730" s="6" t="s">
        <v>13464</v>
      </c>
      <c r="M730" s="6" t="s">
        <v>13337</v>
      </c>
      <c r="N730" s="6" t="s">
        <v>13496</v>
      </c>
      <c r="O730" s="6" t="str" cm="1">
        <f t="array" ref="O730:P730">_xlfn.TEXTSPLIT(N730,"-")</f>
        <v>1993</v>
      </c>
      <c r="P730" s="6" t="str">
        <v>1996</v>
      </c>
      <c r="Q730" s="6">
        <v>298</v>
      </c>
      <c r="R730" s="6">
        <v>2</v>
      </c>
      <c r="S730" s="16">
        <f t="shared" si="60"/>
        <v>6.7114093959731542E-3</v>
      </c>
      <c r="T730" s="16">
        <f t="shared" si="61"/>
        <v>4.7297311741267105E-3</v>
      </c>
    </row>
    <row r="731" spans="2:20" x14ac:dyDescent="0.6">
      <c r="B731" s="6"/>
      <c r="C731" s="6"/>
      <c r="D731" s="6" t="s">
        <v>13828</v>
      </c>
      <c r="E731" s="6" t="s">
        <v>13814</v>
      </c>
      <c r="F731" s="20" t="s">
        <v>13820</v>
      </c>
      <c r="G731" s="6" t="str">
        <f t="shared" si="59"/>
        <v>70-79</v>
      </c>
      <c r="H731" s="6" t="str" cm="1">
        <f t="array" ref="H731:I731">_xlfn.TEXTSPLIT(G731,"-")</f>
        <v>70</v>
      </c>
      <c r="I731" s="6" t="str">
        <v>79</v>
      </c>
      <c r="J731" s="6" t="s">
        <v>13541</v>
      </c>
      <c r="K731" s="6" t="s">
        <v>13497</v>
      </c>
      <c r="L731" s="6" t="s">
        <v>13464</v>
      </c>
      <c r="M731" s="6" t="s">
        <v>13337</v>
      </c>
      <c r="N731" s="6" t="s">
        <v>13496</v>
      </c>
      <c r="O731" s="6" t="str" cm="1">
        <f t="array" ref="O731:P731">_xlfn.TEXTSPLIT(N731,"-")</f>
        <v>1993</v>
      </c>
      <c r="P731" s="6" t="str">
        <v>1996</v>
      </c>
      <c r="Q731" s="6">
        <v>126</v>
      </c>
      <c r="R731" s="6">
        <v>1</v>
      </c>
      <c r="S731" s="16">
        <f t="shared" si="60"/>
        <v>7.9365079365079361E-3</v>
      </c>
      <c r="T731" s="16">
        <f t="shared" si="61"/>
        <v>7.9049511199364656E-3</v>
      </c>
    </row>
    <row r="732" spans="2:20" x14ac:dyDescent="0.6">
      <c r="B732" s="6"/>
      <c r="C732" s="6"/>
      <c r="D732" s="6" t="s">
        <v>13828</v>
      </c>
      <c r="E732" s="6" t="s">
        <v>13816</v>
      </c>
      <c r="F732" s="20" t="s">
        <v>13820</v>
      </c>
      <c r="G732" s="6" t="str">
        <f t="shared" si="59"/>
        <v>70-79</v>
      </c>
      <c r="H732" s="6" t="str" cm="1">
        <f t="array" ref="H732:I732">_xlfn.TEXTSPLIT(G732,"-")</f>
        <v>70</v>
      </c>
      <c r="I732" s="6" t="str">
        <v>79</v>
      </c>
      <c r="J732" s="6" t="s">
        <v>13541</v>
      </c>
      <c r="K732" s="6" t="s">
        <v>13497</v>
      </c>
      <c r="L732" s="6" t="s">
        <v>13464</v>
      </c>
      <c r="M732" s="6" t="s">
        <v>13337</v>
      </c>
      <c r="N732" s="6" t="s">
        <v>13496</v>
      </c>
      <c r="O732" s="6" t="str" cm="1">
        <f t="array" ref="O732:P732">_xlfn.TEXTSPLIT(N732,"-")</f>
        <v>1993</v>
      </c>
      <c r="P732" s="6" t="str">
        <v>1996</v>
      </c>
      <c r="Q732" s="6">
        <v>172</v>
      </c>
      <c r="R732" s="6">
        <v>1</v>
      </c>
      <c r="S732" s="16">
        <f t="shared" si="60"/>
        <v>5.8139534883720929E-3</v>
      </c>
      <c r="T732" s="16">
        <f t="shared" si="61"/>
        <v>5.7970278236708162E-3</v>
      </c>
    </row>
    <row r="733" spans="2:20" x14ac:dyDescent="0.6">
      <c r="B733" s="6"/>
      <c r="C733" s="6"/>
      <c r="D733" s="6" t="s">
        <v>13828</v>
      </c>
      <c r="E733" s="6" t="s">
        <v>13815</v>
      </c>
      <c r="F733" s="20" t="s">
        <v>13966</v>
      </c>
      <c r="G733" s="6" t="str">
        <f t="shared" si="59"/>
        <v>80-99</v>
      </c>
      <c r="H733" s="6" t="str" cm="1">
        <f t="array" ref="H733:I733">_xlfn.TEXTSPLIT(G733,"-")</f>
        <v>80</v>
      </c>
      <c r="I733" s="6" t="str">
        <v>99</v>
      </c>
      <c r="J733" s="6" t="s">
        <v>13541</v>
      </c>
      <c r="K733" s="6" t="s">
        <v>13497</v>
      </c>
      <c r="L733" s="6" t="s">
        <v>13464</v>
      </c>
      <c r="M733" s="6" t="s">
        <v>13337</v>
      </c>
      <c r="N733" s="6" t="s">
        <v>13496</v>
      </c>
      <c r="O733" s="6" t="str" cm="1">
        <f t="array" ref="O733:P733">_xlfn.TEXTSPLIT(N733,"-")</f>
        <v>1993</v>
      </c>
      <c r="P733" s="6" t="str">
        <v>1996</v>
      </c>
      <c r="Q733" s="6">
        <v>81</v>
      </c>
      <c r="R733" s="6">
        <v>2</v>
      </c>
      <c r="S733" s="16">
        <f t="shared" si="60"/>
        <v>2.4691358024691357E-2</v>
      </c>
      <c r="T733" s="16">
        <f t="shared" si="61"/>
        <v>1.7242530987622132E-2</v>
      </c>
    </row>
    <row r="734" spans="2:20" x14ac:dyDescent="0.6">
      <c r="B734" s="6"/>
      <c r="C734" s="6"/>
      <c r="D734" s="6" t="s">
        <v>13828</v>
      </c>
      <c r="E734" s="6" t="s">
        <v>13814</v>
      </c>
      <c r="F734" s="20" t="s">
        <v>13966</v>
      </c>
      <c r="G734" s="6" t="str">
        <f t="shared" si="59"/>
        <v>80-99</v>
      </c>
      <c r="H734" s="6" t="str" cm="1">
        <f t="array" ref="H734:I734">_xlfn.TEXTSPLIT(G734,"-")</f>
        <v>80</v>
      </c>
      <c r="I734" s="6" t="str">
        <v>99</v>
      </c>
      <c r="J734" s="6" t="s">
        <v>13541</v>
      </c>
      <c r="K734" s="6" t="s">
        <v>13497</v>
      </c>
      <c r="L734" s="6" t="s">
        <v>13464</v>
      </c>
      <c r="M734" s="6" t="s">
        <v>13337</v>
      </c>
      <c r="N734" s="6" t="s">
        <v>13496</v>
      </c>
      <c r="O734" s="6" t="str" cm="1">
        <f t="array" ref="O734:P734">_xlfn.TEXTSPLIT(N734,"-")</f>
        <v>1993</v>
      </c>
      <c r="P734" s="6" t="str">
        <v>1996</v>
      </c>
      <c r="Q734" s="6">
        <v>54</v>
      </c>
      <c r="R734" s="6">
        <v>1</v>
      </c>
      <c r="S734" s="16">
        <f t="shared" si="60"/>
        <v>1.8518518518518517E-2</v>
      </c>
      <c r="T734" s="16">
        <f t="shared" si="61"/>
        <v>1.8346249485727373E-2</v>
      </c>
    </row>
    <row r="735" spans="2:20" x14ac:dyDescent="0.6">
      <c r="B735" s="6"/>
      <c r="C735" s="6"/>
      <c r="D735" s="6" t="s">
        <v>13828</v>
      </c>
      <c r="E735" s="6" t="s">
        <v>13816</v>
      </c>
      <c r="F735" s="20" t="s">
        <v>13966</v>
      </c>
      <c r="G735" s="6" t="str">
        <f t="shared" si="59"/>
        <v>80-99</v>
      </c>
      <c r="H735" s="6" t="str" cm="1">
        <f t="array" ref="H735:I735">_xlfn.TEXTSPLIT(G735,"-")</f>
        <v>80</v>
      </c>
      <c r="I735" s="6" t="str">
        <v>99</v>
      </c>
      <c r="J735" s="6" t="s">
        <v>13541</v>
      </c>
      <c r="K735" s="6" t="s">
        <v>13497</v>
      </c>
      <c r="L735" s="6" t="s">
        <v>13464</v>
      </c>
      <c r="M735" s="6" t="s">
        <v>13337</v>
      </c>
      <c r="N735" s="6" t="s">
        <v>13496</v>
      </c>
      <c r="O735" s="6" t="str" cm="1">
        <f t="array" ref="O735:P735">_xlfn.TEXTSPLIT(N735,"-")</f>
        <v>1993</v>
      </c>
      <c r="P735" s="6" t="str">
        <v>1996</v>
      </c>
      <c r="Q735" s="6">
        <v>27</v>
      </c>
      <c r="R735" s="6">
        <v>1</v>
      </c>
      <c r="S735" s="16">
        <f t="shared" si="60"/>
        <v>3.7037037037037035E-2</v>
      </c>
      <c r="T735" s="16">
        <f t="shared" si="61"/>
        <v>3.6344694923159865E-2</v>
      </c>
    </row>
    <row r="736" spans="2:20" x14ac:dyDescent="0.6">
      <c r="B736" s="6"/>
      <c r="C736" s="6"/>
      <c r="D736" s="6" t="s">
        <v>13823</v>
      </c>
      <c r="E736" s="6" t="s">
        <v>13815</v>
      </c>
      <c r="F736" s="6" t="s">
        <v>13905</v>
      </c>
      <c r="G736" s="6" t="str">
        <f t="shared" si="59"/>
        <v>40-99</v>
      </c>
      <c r="H736" s="6" t="str" cm="1">
        <f t="array" ref="H736:I736">_xlfn.TEXTSPLIT(G736,"-")</f>
        <v>40</v>
      </c>
      <c r="I736" s="6" t="str">
        <v>99</v>
      </c>
      <c r="J736" s="6" t="s">
        <v>13541</v>
      </c>
      <c r="K736" s="6" t="s">
        <v>13497</v>
      </c>
      <c r="L736" s="6" t="s">
        <v>13464</v>
      </c>
      <c r="M736" s="6" t="s">
        <v>13337</v>
      </c>
      <c r="N736" s="6" t="s">
        <v>13496</v>
      </c>
      <c r="O736" s="6" t="str" cm="1">
        <f t="array" ref="O736:P736">_xlfn.TEXTSPLIT(N736,"-")</f>
        <v>1993</v>
      </c>
      <c r="P736" s="6" t="str">
        <v>1996</v>
      </c>
      <c r="Q736" s="6">
        <v>777</v>
      </c>
      <c r="R736" s="6">
        <v>11</v>
      </c>
      <c r="S736" s="16">
        <f t="shared" si="60"/>
        <v>1.4157014157014158E-2</v>
      </c>
      <c r="T736" s="16">
        <f t="shared" si="61"/>
        <v>4.2381780626920326E-3</v>
      </c>
    </row>
    <row r="737" spans="2:20" x14ac:dyDescent="0.6">
      <c r="B737" s="6"/>
      <c r="C737" s="6"/>
      <c r="D737" s="6" t="s">
        <v>13823</v>
      </c>
      <c r="E737" s="6" t="s">
        <v>13814</v>
      </c>
      <c r="F737" s="6" t="s">
        <v>13905</v>
      </c>
      <c r="G737" s="6" t="str">
        <f t="shared" si="59"/>
        <v>40-99</v>
      </c>
      <c r="H737" s="6" t="str" cm="1">
        <f t="array" ref="H737:I737">_xlfn.TEXTSPLIT(G737,"-")</f>
        <v>40</v>
      </c>
      <c r="I737" s="6" t="str">
        <v>99</v>
      </c>
      <c r="J737" s="6" t="s">
        <v>13541</v>
      </c>
      <c r="K737" s="6" t="s">
        <v>13497</v>
      </c>
      <c r="L737" s="6" t="s">
        <v>13464</v>
      </c>
      <c r="M737" s="6" t="s">
        <v>13337</v>
      </c>
      <c r="N737" s="6" t="s">
        <v>13496</v>
      </c>
      <c r="O737" s="6" t="str" cm="1">
        <f t="array" ref="O737:P737">_xlfn.TEXTSPLIT(N737,"-")</f>
        <v>1993</v>
      </c>
      <c r="P737" s="6" t="str">
        <v>1996</v>
      </c>
      <c r="Q737" s="6">
        <v>315</v>
      </c>
      <c r="R737" s="6">
        <v>8</v>
      </c>
      <c r="S737" s="16">
        <f t="shared" si="60"/>
        <v>2.5396825396825397E-2</v>
      </c>
      <c r="T737" s="16">
        <f t="shared" si="61"/>
        <v>8.8643797008721107E-3</v>
      </c>
    </row>
    <row r="738" spans="2:20" x14ac:dyDescent="0.6">
      <c r="B738" s="6"/>
      <c r="C738" s="6"/>
      <c r="D738" s="6" t="s">
        <v>13823</v>
      </c>
      <c r="E738" s="6" t="s">
        <v>13816</v>
      </c>
      <c r="F738" s="6" t="s">
        <v>13905</v>
      </c>
      <c r="G738" s="6" t="str">
        <f t="shared" si="59"/>
        <v>40-99</v>
      </c>
      <c r="H738" s="6" t="str" cm="1">
        <f t="array" ref="H738:I738">_xlfn.TEXTSPLIT(G738,"-")</f>
        <v>40</v>
      </c>
      <c r="I738" s="6" t="str">
        <v>99</v>
      </c>
      <c r="J738" s="6" t="s">
        <v>13541</v>
      </c>
      <c r="K738" s="6" t="s">
        <v>13497</v>
      </c>
      <c r="L738" s="6" t="s">
        <v>13464</v>
      </c>
      <c r="M738" s="6" t="s">
        <v>13337</v>
      </c>
      <c r="N738" s="6" t="s">
        <v>13496</v>
      </c>
      <c r="O738" s="6" t="str" cm="1">
        <f t="array" ref="O738:P738">_xlfn.TEXTSPLIT(N738,"-")</f>
        <v>1993</v>
      </c>
      <c r="P738" s="6" t="str">
        <v>1996</v>
      </c>
      <c r="Q738" s="6">
        <v>462</v>
      </c>
      <c r="R738" s="6">
        <v>3</v>
      </c>
      <c r="S738" s="16">
        <f t="shared" si="60"/>
        <v>6.4935064935064939E-3</v>
      </c>
      <c r="T738" s="16">
        <f t="shared" si="61"/>
        <v>3.7368357296516321E-3</v>
      </c>
    </row>
    <row r="739" spans="2:20" x14ac:dyDescent="0.6">
      <c r="B739" s="6"/>
      <c r="C739" s="6"/>
      <c r="D739" s="6" t="s">
        <v>13823</v>
      </c>
      <c r="E739" s="6" t="s">
        <v>13815</v>
      </c>
      <c r="F739" s="20" t="s">
        <v>13817</v>
      </c>
      <c r="G739" s="6" t="str">
        <f t="shared" si="59"/>
        <v>40-49</v>
      </c>
      <c r="H739" s="6" t="str" cm="1">
        <f t="array" ref="H739:I739">_xlfn.TEXTSPLIT(G739,"-")</f>
        <v>40</v>
      </c>
      <c r="I739" s="6" t="str">
        <v>49</v>
      </c>
      <c r="J739" s="6" t="s">
        <v>13541</v>
      </c>
      <c r="K739" s="6" t="s">
        <v>13497</v>
      </c>
      <c r="L739" s="6" t="s">
        <v>13464</v>
      </c>
      <c r="M739" s="6" t="s">
        <v>13337</v>
      </c>
      <c r="N739" s="6" t="s">
        <v>13496</v>
      </c>
      <c r="O739" s="6" t="str" cm="1">
        <f t="array" ref="O739:P739">_xlfn.TEXTSPLIT(N739,"-")</f>
        <v>1993</v>
      </c>
      <c r="P739" s="6" t="str">
        <v>1996</v>
      </c>
      <c r="Q739" s="6">
        <v>23</v>
      </c>
      <c r="R739" s="6">
        <v>0</v>
      </c>
      <c r="S739" s="16">
        <f t="shared" si="60"/>
        <v>0</v>
      </c>
      <c r="T739" s="16">
        <f t="shared" si="61"/>
        <v>0</v>
      </c>
    </row>
    <row r="740" spans="2:20" x14ac:dyDescent="0.6">
      <c r="B740" s="6"/>
      <c r="C740" s="6"/>
      <c r="D740" s="6" t="s">
        <v>13823</v>
      </c>
      <c r="E740" s="6" t="s">
        <v>13814</v>
      </c>
      <c r="F740" s="20" t="s">
        <v>13817</v>
      </c>
      <c r="G740" s="6" t="str">
        <f t="shared" si="59"/>
        <v>40-49</v>
      </c>
      <c r="H740" s="6" t="str" cm="1">
        <f t="array" ref="H740:I740">_xlfn.TEXTSPLIT(G740,"-")</f>
        <v>40</v>
      </c>
      <c r="I740" s="6" t="str">
        <v>49</v>
      </c>
      <c r="J740" s="6" t="s">
        <v>13541</v>
      </c>
      <c r="K740" s="6" t="s">
        <v>13497</v>
      </c>
      <c r="L740" s="6" t="s">
        <v>13464</v>
      </c>
      <c r="M740" s="6" t="s">
        <v>13337</v>
      </c>
      <c r="N740" s="6" t="s">
        <v>13496</v>
      </c>
      <c r="O740" s="6" t="str" cm="1">
        <f t="array" ref="O740:P740">_xlfn.TEXTSPLIT(N740,"-")</f>
        <v>1993</v>
      </c>
      <c r="P740" s="6" t="str">
        <v>1996</v>
      </c>
      <c r="Q740" s="6">
        <v>5</v>
      </c>
      <c r="R740" s="6">
        <v>0</v>
      </c>
      <c r="S740" s="16">
        <f t="shared" si="60"/>
        <v>0</v>
      </c>
      <c r="T740" s="16">
        <f t="shared" si="61"/>
        <v>0</v>
      </c>
    </row>
    <row r="741" spans="2:20" x14ac:dyDescent="0.6">
      <c r="B741" s="6"/>
      <c r="C741" s="6"/>
      <c r="D741" s="6" t="s">
        <v>13823</v>
      </c>
      <c r="E741" s="6" t="s">
        <v>13816</v>
      </c>
      <c r="F741" s="20" t="s">
        <v>13817</v>
      </c>
      <c r="G741" s="6" t="str">
        <f t="shared" si="59"/>
        <v>40-49</v>
      </c>
      <c r="H741" s="6" t="str" cm="1">
        <f t="array" ref="H741:I741">_xlfn.TEXTSPLIT(G741,"-")</f>
        <v>40</v>
      </c>
      <c r="I741" s="6" t="str">
        <v>49</v>
      </c>
      <c r="J741" s="6" t="s">
        <v>13541</v>
      </c>
      <c r="K741" s="6" t="s">
        <v>13497</v>
      </c>
      <c r="L741" s="6" t="s">
        <v>13464</v>
      </c>
      <c r="M741" s="6" t="s">
        <v>13337</v>
      </c>
      <c r="N741" s="6" t="s">
        <v>13496</v>
      </c>
      <c r="O741" s="6" t="str" cm="1">
        <f t="array" ref="O741:P741">_xlfn.TEXTSPLIT(N741,"-")</f>
        <v>1993</v>
      </c>
      <c r="P741" s="6" t="str">
        <v>1996</v>
      </c>
      <c r="Q741" s="6">
        <v>18</v>
      </c>
      <c r="R741" s="6">
        <v>0</v>
      </c>
      <c r="S741" s="16">
        <f t="shared" si="60"/>
        <v>0</v>
      </c>
      <c r="T741" s="16">
        <f t="shared" si="61"/>
        <v>0</v>
      </c>
    </row>
    <row r="742" spans="2:20" x14ac:dyDescent="0.6">
      <c r="B742" s="6"/>
      <c r="C742" s="6"/>
      <c r="D742" s="6" t="s">
        <v>13823</v>
      </c>
      <c r="E742" s="6" t="s">
        <v>13815</v>
      </c>
      <c r="F742" s="20" t="s">
        <v>13818</v>
      </c>
      <c r="G742" s="6" t="str">
        <f t="shared" si="59"/>
        <v>50-59</v>
      </c>
      <c r="H742" s="6" t="str" cm="1">
        <f t="array" ref="H742:I742">_xlfn.TEXTSPLIT(G742,"-")</f>
        <v>50</v>
      </c>
      <c r="I742" s="6" t="str">
        <v>59</v>
      </c>
      <c r="J742" s="6" t="s">
        <v>13541</v>
      </c>
      <c r="K742" s="6" t="s">
        <v>13497</v>
      </c>
      <c r="L742" s="6" t="s">
        <v>13464</v>
      </c>
      <c r="M742" s="6" t="s">
        <v>13337</v>
      </c>
      <c r="N742" s="6" t="s">
        <v>13496</v>
      </c>
      <c r="O742" s="6" t="str" cm="1">
        <f t="array" ref="O742:P742">_xlfn.TEXTSPLIT(N742,"-")</f>
        <v>1993</v>
      </c>
      <c r="P742" s="6" t="str">
        <v>1996</v>
      </c>
      <c r="Q742" s="6">
        <v>127</v>
      </c>
      <c r="R742" s="6">
        <v>0</v>
      </c>
      <c r="S742" s="16">
        <f t="shared" si="60"/>
        <v>0</v>
      </c>
      <c r="T742" s="16">
        <f t="shared" si="61"/>
        <v>0</v>
      </c>
    </row>
    <row r="743" spans="2:20" x14ac:dyDescent="0.6">
      <c r="B743" s="6"/>
      <c r="C743" s="6"/>
      <c r="D743" s="6" t="s">
        <v>13823</v>
      </c>
      <c r="E743" s="6" t="s">
        <v>13814</v>
      </c>
      <c r="F743" s="20" t="s">
        <v>13818</v>
      </c>
      <c r="G743" s="6" t="str">
        <f t="shared" si="59"/>
        <v>50-59</v>
      </c>
      <c r="H743" s="6" t="str" cm="1">
        <f t="array" ref="H743:I743">_xlfn.TEXTSPLIT(G743,"-")</f>
        <v>50</v>
      </c>
      <c r="I743" s="6" t="str">
        <v>59</v>
      </c>
      <c r="J743" s="6" t="s">
        <v>13541</v>
      </c>
      <c r="K743" s="6" t="s">
        <v>13497</v>
      </c>
      <c r="L743" s="6" t="s">
        <v>13464</v>
      </c>
      <c r="M743" s="6" t="s">
        <v>13337</v>
      </c>
      <c r="N743" s="6" t="s">
        <v>13496</v>
      </c>
      <c r="O743" s="6" t="str" cm="1">
        <f t="array" ref="O743:P743">_xlfn.TEXTSPLIT(N743,"-")</f>
        <v>1993</v>
      </c>
      <c r="P743" s="6" t="str">
        <v>1996</v>
      </c>
      <c r="Q743" s="6">
        <v>35</v>
      </c>
      <c r="R743" s="6">
        <v>0</v>
      </c>
      <c r="S743" s="16">
        <f t="shared" si="60"/>
        <v>0</v>
      </c>
      <c r="T743" s="16">
        <f t="shared" si="61"/>
        <v>0</v>
      </c>
    </row>
    <row r="744" spans="2:20" x14ac:dyDescent="0.6">
      <c r="B744" s="6"/>
      <c r="C744" s="6"/>
      <c r="D744" s="6" t="s">
        <v>13823</v>
      </c>
      <c r="E744" s="6" t="s">
        <v>13816</v>
      </c>
      <c r="F744" s="20" t="s">
        <v>13818</v>
      </c>
      <c r="G744" s="6" t="str">
        <f t="shared" si="59"/>
        <v>50-59</v>
      </c>
      <c r="H744" s="6" t="str" cm="1">
        <f t="array" ref="H744:I744">_xlfn.TEXTSPLIT(G744,"-")</f>
        <v>50</v>
      </c>
      <c r="I744" s="6" t="str">
        <v>59</v>
      </c>
      <c r="J744" s="6" t="s">
        <v>13541</v>
      </c>
      <c r="K744" s="6" t="s">
        <v>13497</v>
      </c>
      <c r="L744" s="6" t="s">
        <v>13464</v>
      </c>
      <c r="M744" s="6" t="s">
        <v>13337</v>
      </c>
      <c r="N744" s="6" t="s">
        <v>13496</v>
      </c>
      <c r="O744" s="6" t="str" cm="1">
        <f t="array" ref="O744:P744">_xlfn.TEXTSPLIT(N744,"-")</f>
        <v>1993</v>
      </c>
      <c r="P744" s="6" t="str">
        <v>1996</v>
      </c>
      <c r="Q744" s="6">
        <v>92</v>
      </c>
      <c r="R744" s="6">
        <v>0</v>
      </c>
      <c r="S744" s="16">
        <f t="shared" si="60"/>
        <v>0</v>
      </c>
      <c r="T744" s="16">
        <f t="shared" si="61"/>
        <v>0</v>
      </c>
    </row>
    <row r="745" spans="2:20" x14ac:dyDescent="0.6">
      <c r="B745" s="6"/>
      <c r="C745" s="6"/>
      <c r="D745" s="6" t="s">
        <v>13823</v>
      </c>
      <c r="E745" s="6" t="s">
        <v>13815</v>
      </c>
      <c r="F745" s="20" t="s">
        <v>13819</v>
      </c>
      <c r="G745" s="6" t="str">
        <f t="shared" si="59"/>
        <v>60-69</v>
      </c>
      <c r="H745" s="6" t="str" cm="1">
        <f t="array" ref="H745:I745">_xlfn.TEXTSPLIT(G745,"-")</f>
        <v>60</v>
      </c>
      <c r="I745" s="6" t="str">
        <v>69</v>
      </c>
      <c r="J745" s="6" t="s">
        <v>13541</v>
      </c>
      <c r="K745" s="6" t="s">
        <v>13497</v>
      </c>
      <c r="L745" s="6" t="s">
        <v>13464</v>
      </c>
      <c r="M745" s="6" t="s">
        <v>13337</v>
      </c>
      <c r="N745" s="6" t="s">
        <v>13496</v>
      </c>
      <c r="O745" s="6" t="str" cm="1">
        <f t="array" ref="O745:P745">_xlfn.TEXTSPLIT(N745,"-")</f>
        <v>1993</v>
      </c>
      <c r="P745" s="6" t="str">
        <v>1996</v>
      </c>
      <c r="Q745" s="6">
        <v>248</v>
      </c>
      <c r="R745" s="6">
        <v>0</v>
      </c>
      <c r="S745" s="16">
        <f t="shared" si="60"/>
        <v>0</v>
      </c>
      <c r="T745" s="16">
        <f t="shared" si="61"/>
        <v>0</v>
      </c>
    </row>
    <row r="746" spans="2:20" x14ac:dyDescent="0.6">
      <c r="B746" s="6"/>
      <c r="C746" s="6"/>
      <c r="D746" s="6" t="s">
        <v>13823</v>
      </c>
      <c r="E746" s="6" t="s">
        <v>13814</v>
      </c>
      <c r="F746" s="20" t="s">
        <v>13819</v>
      </c>
      <c r="G746" s="6" t="str">
        <f t="shared" si="59"/>
        <v>60-69</v>
      </c>
      <c r="H746" s="6" t="str" cm="1">
        <f t="array" ref="H746:I746">_xlfn.TEXTSPLIT(G746,"-")</f>
        <v>60</v>
      </c>
      <c r="I746" s="6" t="str">
        <v>69</v>
      </c>
      <c r="J746" s="6" t="s">
        <v>13541</v>
      </c>
      <c r="K746" s="6" t="s">
        <v>13497</v>
      </c>
      <c r="L746" s="6" t="s">
        <v>13464</v>
      </c>
      <c r="M746" s="6" t="s">
        <v>13337</v>
      </c>
      <c r="N746" s="6" t="s">
        <v>13496</v>
      </c>
      <c r="O746" s="6" t="str" cm="1">
        <f t="array" ref="O746:P746">_xlfn.TEXTSPLIT(N746,"-")</f>
        <v>1993</v>
      </c>
      <c r="P746" s="6" t="str">
        <v>1996</v>
      </c>
      <c r="Q746" s="6">
        <v>95</v>
      </c>
      <c r="R746" s="6">
        <v>0</v>
      </c>
      <c r="S746" s="16">
        <f t="shared" si="60"/>
        <v>0</v>
      </c>
      <c r="T746" s="16">
        <f t="shared" si="61"/>
        <v>0</v>
      </c>
    </row>
    <row r="747" spans="2:20" x14ac:dyDescent="0.6">
      <c r="B747" s="6"/>
      <c r="C747" s="6"/>
      <c r="D747" s="6" t="s">
        <v>13823</v>
      </c>
      <c r="E747" s="6" t="s">
        <v>13816</v>
      </c>
      <c r="F747" s="20" t="s">
        <v>13819</v>
      </c>
      <c r="G747" s="6" t="str">
        <f t="shared" si="59"/>
        <v>60-69</v>
      </c>
      <c r="H747" s="6" t="str" cm="1">
        <f t="array" ref="H747:I747">_xlfn.TEXTSPLIT(G747,"-")</f>
        <v>60</v>
      </c>
      <c r="I747" s="6" t="str">
        <v>69</v>
      </c>
      <c r="J747" s="6" t="s">
        <v>13541</v>
      </c>
      <c r="K747" s="6" t="s">
        <v>13497</v>
      </c>
      <c r="L747" s="6" t="s">
        <v>13464</v>
      </c>
      <c r="M747" s="6" t="s">
        <v>13337</v>
      </c>
      <c r="N747" s="6" t="s">
        <v>13496</v>
      </c>
      <c r="O747" s="6" t="str" cm="1">
        <f t="array" ref="O747:P747">_xlfn.TEXTSPLIT(N747,"-")</f>
        <v>1993</v>
      </c>
      <c r="P747" s="6" t="str">
        <v>1996</v>
      </c>
      <c r="Q747" s="6">
        <v>153</v>
      </c>
      <c r="R747" s="6">
        <v>0</v>
      </c>
      <c r="S747" s="16">
        <f t="shared" si="60"/>
        <v>0</v>
      </c>
      <c r="T747" s="16">
        <f t="shared" si="61"/>
        <v>0</v>
      </c>
    </row>
    <row r="748" spans="2:20" x14ac:dyDescent="0.6">
      <c r="B748" s="6"/>
      <c r="C748" s="6"/>
      <c r="D748" s="6" t="s">
        <v>13823</v>
      </c>
      <c r="E748" s="6" t="s">
        <v>13815</v>
      </c>
      <c r="F748" s="20" t="s">
        <v>13820</v>
      </c>
      <c r="G748" s="6" t="str">
        <f t="shared" si="59"/>
        <v>70-79</v>
      </c>
      <c r="H748" s="6" t="str" cm="1">
        <f t="array" ref="H748:I748">_xlfn.TEXTSPLIT(G748,"-")</f>
        <v>70</v>
      </c>
      <c r="I748" s="6" t="str">
        <v>79</v>
      </c>
      <c r="J748" s="6" t="s">
        <v>13541</v>
      </c>
      <c r="K748" s="6" t="s">
        <v>13497</v>
      </c>
      <c r="L748" s="6" t="s">
        <v>13464</v>
      </c>
      <c r="M748" s="6" t="s">
        <v>13337</v>
      </c>
      <c r="N748" s="6" t="s">
        <v>13496</v>
      </c>
      <c r="O748" s="6" t="str" cm="1">
        <f t="array" ref="O748:P748">_xlfn.TEXTSPLIT(N748,"-")</f>
        <v>1993</v>
      </c>
      <c r="P748" s="6" t="str">
        <v>1996</v>
      </c>
      <c r="Q748" s="6">
        <v>298</v>
      </c>
      <c r="R748" s="6">
        <v>2</v>
      </c>
      <c r="S748" s="16">
        <f t="shared" si="60"/>
        <v>6.7114093959731542E-3</v>
      </c>
      <c r="T748" s="16">
        <f t="shared" si="61"/>
        <v>4.7297311741267105E-3</v>
      </c>
    </row>
    <row r="749" spans="2:20" x14ac:dyDescent="0.6">
      <c r="B749" s="6"/>
      <c r="C749" s="6"/>
      <c r="D749" s="6" t="s">
        <v>13823</v>
      </c>
      <c r="E749" s="6" t="s">
        <v>13814</v>
      </c>
      <c r="F749" s="20" t="s">
        <v>13820</v>
      </c>
      <c r="G749" s="6" t="str">
        <f t="shared" si="59"/>
        <v>70-79</v>
      </c>
      <c r="H749" s="6" t="str" cm="1">
        <f t="array" ref="H749:I749">_xlfn.TEXTSPLIT(G749,"-")</f>
        <v>70</v>
      </c>
      <c r="I749" s="6" t="str">
        <v>79</v>
      </c>
      <c r="J749" s="6" t="s">
        <v>13541</v>
      </c>
      <c r="K749" s="6" t="s">
        <v>13497</v>
      </c>
      <c r="L749" s="6" t="s">
        <v>13464</v>
      </c>
      <c r="M749" s="6" t="s">
        <v>13337</v>
      </c>
      <c r="N749" s="6" t="s">
        <v>13496</v>
      </c>
      <c r="O749" s="6" t="str" cm="1">
        <f t="array" ref="O749:P749">_xlfn.TEXTSPLIT(N749,"-")</f>
        <v>1993</v>
      </c>
      <c r="P749" s="6" t="str">
        <v>1996</v>
      </c>
      <c r="Q749" s="6">
        <v>126</v>
      </c>
      <c r="R749" s="6">
        <v>1</v>
      </c>
      <c r="S749" s="16">
        <f t="shared" si="60"/>
        <v>7.9365079365079361E-3</v>
      </c>
      <c r="T749" s="16">
        <f t="shared" si="61"/>
        <v>7.9049511199364656E-3</v>
      </c>
    </row>
    <row r="750" spans="2:20" x14ac:dyDescent="0.6">
      <c r="B750" s="6"/>
      <c r="C750" s="6"/>
      <c r="D750" s="6" t="s">
        <v>13823</v>
      </c>
      <c r="E750" s="6" t="s">
        <v>13816</v>
      </c>
      <c r="F750" s="20" t="s">
        <v>13820</v>
      </c>
      <c r="G750" s="6" t="str">
        <f t="shared" ref="G750:G813" si="65">IF(RIGHT(F750,1)="+",LEFT(F750,LEN(F750)-1)&amp;"-95",F750)</f>
        <v>70-79</v>
      </c>
      <c r="H750" s="6" t="str" cm="1">
        <f t="array" ref="H750:I750">_xlfn.TEXTSPLIT(G750,"-")</f>
        <v>70</v>
      </c>
      <c r="I750" s="6" t="str">
        <v>79</v>
      </c>
      <c r="J750" s="6" t="s">
        <v>13541</v>
      </c>
      <c r="K750" s="6" t="s">
        <v>13497</v>
      </c>
      <c r="L750" s="6" t="s">
        <v>13464</v>
      </c>
      <c r="M750" s="6" t="s">
        <v>13337</v>
      </c>
      <c r="N750" s="6" t="s">
        <v>13496</v>
      </c>
      <c r="O750" s="6" t="str" cm="1">
        <f t="array" ref="O750:P750">_xlfn.TEXTSPLIT(N750,"-")</f>
        <v>1993</v>
      </c>
      <c r="P750" s="6" t="str">
        <v>1996</v>
      </c>
      <c r="Q750" s="6">
        <v>172</v>
      </c>
      <c r="R750" s="6">
        <v>1</v>
      </c>
      <c r="S750" s="16">
        <f t="shared" ref="S750:S813" si="66">R750/Q750</f>
        <v>5.8139534883720929E-3</v>
      </c>
      <c r="T750" s="16">
        <f t="shared" ref="T750:T813" si="67">SQRT(S750*(1-S750)/Q750)</f>
        <v>5.7970278236708162E-3</v>
      </c>
    </row>
    <row r="751" spans="2:20" x14ac:dyDescent="0.6">
      <c r="B751" s="6"/>
      <c r="C751" s="6"/>
      <c r="D751" s="6" t="s">
        <v>13823</v>
      </c>
      <c r="E751" s="6" t="s">
        <v>13815</v>
      </c>
      <c r="F751" s="20" t="s">
        <v>13966</v>
      </c>
      <c r="G751" s="6" t="str">
        <f t="shared" si="65"/>
        <v>80-99</v>
      </c>
      <c r="H751" s="6" t="str" cm="1">
        <f t="array" ref="H751:I751">_xlfn.TEXTSPLIT(G751,"-")</f>
        <v>80</v>
      </c>
      <c r="I751" s="6" t="str">
        <v>99</v>
      </c>
      <c r="J751" s="6" t="s">
        <v>13541</v>
      </c>
      <c r="K751" s="6" t="s">
        <v>13497</v>
      </c>
      <c r="L751" s="6" t="s">
        <v>13464</v>
      </c>
      <c r="M751" s="6" t="s">
        <v>13337</v>
      </c>
      <c r="N751" s="6" t="s">
        <v>13496</v>
      </c>
      <c r="O751" s="6" t="str" cm="1">
        <f t="array" ref="O751:P751">_xlfn.TEXTSPLIT(N751,"-")</f>
        <v>1993</v>
      </c>
      <c r="P751" s="6" t="str">
        <v>1996</v>
      </c>
      <c r="Q751" s="6">
        <v>81</v>
      </c>
      <c r="R751" s="6">
        <v>9</v>
      </c>
      <c r="S751" s="16">
        <f t="shared" si="66"/>
        <v>0.1111111111111111</v>
      </c>
      <c r="T751" s="16">
        <f t="shared" si="67"/>
        <v>3.4918853391928274E-2</v>
      </c>
    </row>
    <row r="752" spans="2:20" x14ac:dyDescent="0.6">
      <c r="B752" s="6"/>
      <c r="C752" s="6"/>
      <c r="D752" s="6" t="s">
        <v>13823</v>
      </c>
      <c r="E752" s="6" t="s">
        <v>13814</v>
      </c>
      <c r="F752" s="20" t="s">
        <v>13966</v>
      </c>
      <c r="G752" s="6" t="str">
        <f t="shared" si="65"/>
        <v>80-99</v>
      </c>
      <c r="H752" s="6" t="str" cm="1">
        <f t="array" ref="H752:I752">_xlfn.TEXTSPLIT(G752,"-")</f>
        <v>80</v>
      </c>
      <c r="I752" s="6" t="str">
        <v>99</v>
      </c>
      <c r="J752" s="6" t="s">
        <v>13541</v>
      </c>
      <c r="K752" s="6" t="s">
        <v>13497</v>
      </c>
      <c r="L752" s="6" t="s">
        <v>13464</v>
      </c>
      <c r="M752" s="6" t="s">
        <v>13337</v>
      </c>
      <c r="N752" s="6" t="s">
        <v>13496</v>
      </c>
      <c r="O752" s="6" t="str" cm="1">
        <f t="array" ref="O752:P752">_xlfn.TEXTSPLIT(N752,"-")</f>
        <v>1993</v>
      </c>
      <c r="P752" s="6" t="str">
        <v>1996</v>
      </c>
      <c r="Q752" s="6">
        <v>54</v>
      </c>
      <c r="R752" s="6">
        <v>7</v>
      </c>
      <c r="S752" s="16">
        <f t="shared" si="66"/>
        <v>0.12962962962962962</v>
      </c>
      <c r="T752" s="16">
        <f t="shared" si="67"/>
        <v>4.5709588254162672E-2</v>
      </c>
    </row>
    <row r="753" spans="1:20" x14ac:dyDescent="0.6">
      <c r="B753" s="6"/>
      <c r="C753" s="6"/>
      <c r="D753" s="6" t="s">
        <v>13823</v>
      </c>
      <c r="E753" s="6" t="s">
        <v>13816</v>
      </c>
      <c r="F753" s="20" t="s">
        <v>13966</v>
      </c>
      <c r="G753" s="6" t="str">
        <f t="shared" si="65"/>
        <v>80-99</v>
      </c>
      <c r="H753" s="6" t="str" cm="1">
        <f t="array" ref="H753:I753">_xlfn.TEXTSPLIT(G753,"-")</f>
        <v>80</v>
      </c>
      <c r="I753" s="6" t="str">
        <v>99</v>
      </c>
      <c r="J753" s="6" t="s">
        <v>13541</v>
      </c>
      <c r="K753" s="6" t="s">
        <v>13497</v>
      </c>
      <c r="L753" s="6" t="s">
        <v>13464</v>
      </c>
      <c r="M753" s="6" t="s">
        <v>13337</v>
      </c>
      <c r="N753" s="6" t="s">
        <v>13496</v>
      </c>
      <c r="O753" s="6" t="str" cm="1">
        <f t="array" ref="O753:P753">_xlfn.TEXTSPLIT(N753,"-")</f>
        <v>1993</v>
      </c>
      <c r="P753" s="6" t="str">
        <v>1996</v>
      </c>
      <c r="Q753" s="6">
        <v>27</v>
      </c>
      <c r="R753" s="6">
        <v>2</v>
      </c>
      <c r="S753" s="16">
        <f t="shared" si="66"/>
        <v>7.407407407407407E-2</v>
      </c>
      <c r="T753" s="16">
        <f t="shared" si="67"/>
        <v>5.0401023514057161E-2</v>
      </c>
    </row>
    <row r="754" spans="1:20" x14ac:dyDescent="0.6">
      <c r="A754" s="6">
        <v>10366070</v>
      </c>
      <c r="B754" s="21" t="s">
        <v>13479</v>
      </c>
      <c r="C754" s="6" t="s">
        <v>13812</v>
      </c>
      <c r="D754" s="6" t="s">
        <v>13300</v>
      </c>
      <c r="E754" s="6" t="s">
        <v>13815</v>
      </c>
      <c r="F754" s="20" t="s">
        <v>13471</v>
      </c>
      <c r="G754" s="6" t="str">
        <f t="shared" si="65"/>
        <v>40-95</v>
      </c>
      <c r="H754" s="6" t="str" cm="1">
        <f t="array" ref="H754:I754">_xlfn.TEXTSPLIT(G754,"-")</f>
        <v>40</v>
      </c>
      <c r="I754" s="6" t="str">
        <v>95</v>
      </c>
      <c r="J754" s="6" t="s">
        <v>13873</v>
      </c>
      <c r="K754" s="6" t="s">
        <v>13465</v>
      </c>
      <c r="L754" s="6" t="s">
        <v>13973</v>
      </c>
      <c r="M754" s="6" t="s">
        <v>13339</v>
      </c>
      <c r="N754" s="6" t="s">
        <v>13502</v>
      </c>
      <c r="O754" s="6" t="str" cm="1">
        <f t="array" ref="O754:P754">_xlfn.TEXTSPLIT(N754,"-")</f>
        <v>1985</v>
      </c>
      <c r="P754" s="6" t="str">
        <v>1988</v>
      </c>
      <c r="Q754" s="6">
        <v>4361</v>
      </c>
      <c r="R754" s="6">
        <v>928</v>
      </c>
      <c r="S754" s="16">
        <f t="shared" si="66"/>
        <v>0.21279523045173127</v>
      </c>
      <c r="T754" s="16">
        <f t="shared" si="67"/>
        <v>6.1977172597284065E-3</v>
      </c>
    </row>
    <row r="755" spans="1:20" x14ac:dyDescent="0.6">
      <c r="B755" s="6"/>
      <c r="C755" s="6"/>
      <c r="D755" s="6" t="s">
        <v>13300</v>
      </c>
      <c r="E755" s="6" t="s">
        <v>13815</v>
      </c>
      <c r="F755" s="20" t="s">
        <v>13817</v>
      </c>
      <c r="G755" s="6" t="str">
        <f t="shared" si="65"/>
        <v>40-49</v>
      </c>
      <c r="H755" s="6" t="str" cm="1">
        <f t="array" ref="H755:I755">_xlfn.TEXTSPLIT(G755,"-")</f>
        <v>40</v>
      </c>
      <c r="I755" s="6" t="str">
        <v>49</v>
      </c>
      <c r="J755" s="6" t="s">
        <v>13873</v>
      </c>
      <c r="K755" s="6" t="s">
        <v>13465</v>
      </c>
      <c r="L755" s="6" t="s">
        <v>13973</v>
      </c>
      <c r="M755" s="6" t="s">
        <v>13339</v>
      </c>
      <c r="N755" s="6" t="s">
        <v>13502</v>
      </c>
      <c r="O755" s="6" t="str" cm="1">
        <f t="array" ref="O755:P755">_xlfn.TEXTSPLIT(N755,"-")</f>
        <v>1985</v>
      </c>
      <c r="P755" s="6" t="str">
        <v>1988</v>
      </c>
      <c r="Q755" s="6">
        <v>1060</v>
      </c>
      <c r="R755" s="6">
        <v>102</v>
      </c>
      <c r="S755" s="16">
        <f t="shared" si="66"/>
        <v>9.6226415094339629E-2</v>
      </c>
      <c r="T755" s="16">
        <f t="shared" si="67"/>
        <v>9.0578274360237406E-3</v>
      </c>
    </row>
    <row r="756" spans="1:20" x14ac:dyDescent="0.6">
      <c r="B756" s="6"/>
      <c r="C756" s="6"/>
      <c r="D756" s="6" t="s">
        <v>13300</v>
      </c>
      <c r="E756" s="6" t="s">
        <v>13815</v>
      </c>
      <c r="F756" s="20" t="s">
        <v>13818</v>
      </c>
      <c r="G756" s="6" t="str">
        <f t="shared" si="65"/>
        <v>50-59</v>
      </c>
      <c r="H756" s="6" t="str" cm="1">
        <f t="array" ref="H756:I756">_xlfn.TEXTSPLIT(G756,"-")</f>
        <v>50</v>
      </c>
      <c r="I756" s="6" t="str">
        <v>59</v>
      </c>
      <c r="J756" s="6" t="s">
        <v>13873</v>
      </c>
      <c r="K756" s="6" t="s">
        <v>13465</v>
      </c>
      <c r="L756" s="6" t="s">
        <v>13973</v>
      </c>
      <c r="M756" s="6" t="s">
        <v>13339</v>
      </c>
      <c r="N756" s="6" t="s">
        <v>13502</v>
      </c>
      <c r="O756" s="6" t="str" cm="1">
        <f t="array" ref="O756:P756">_xlfn.TEXTSPLIT(N756,"-")</f>
        <v>1985</v>
      </c>
      <c r="P756" s="6" t="str">
        <v>1988</v>
      </c>
      <c r="Q756" s="6">
        <v>1155</v>
      </c>
      <c r="R756" s="6">
        <v>223</v>
      </c>
      <c r="S756" s="16">
        <f t="shared" si="66"/>
        <v>0.19307359307359306</v>
      </c>
      <c r="T756" s="16">
        <f t="shared" si="67"/>
        <v>1.1614149480938354E-2</v>
      </c>
    </row>
    <row r="757" spans="1:20" x14ac:dyDescent="0.6">
      <c r="B757" s="6"/>
      <c r="C757" s="6"/>
      <c r="D757" s="6" t="s">
        <v>13300</v>
      </c>
      <c r="E757" s="6" t="s">
        <v>13815</v>
      </c>
      <c r="F757" s="20" t="s">
        <v>13819</v>
      </c>
      <c r="G757" s="6" t="str">
        <f t="shared" si="65"/>
        <v>60-69</v>
      </c>
      <c r="H757" s="6" t="str" cm="1">
        <f t="array" ref="H757:I757">_xlfn.TEXTSPLIT(G757,"-")</f>
        <v>60</v>
      </c>
      <c r="I757" s="6" t="str">
        <v>69</v>
      </c>
      <c r="J757" s="6" t="s">
        <v>13873</v>
      </c>
      <c r="K757" s="6" t="s">
        <v>13465</v>
      </c>
      <c r="L757" s="6" t="s">
        <v>13973</v>
      </c>
      <c r="M757" s="6" t="s">
        <v>13339</v>
      </c>
      <c r="N757" s="6" t="s">
        <v>13502</v>
      </c>
      <c r="O757" s="6" t="str" cm="1">
        <f t="array" ref="O757:P757">_xlfn.TEXTSPLIT(N757,"-")</f>
        <v>1985</v>
      </c>
      <c r="P757" s="6" t="str">
        <v>1988</v>
      </c>
      <c r="Q757" s="6">
        <v>1292</v>
      </c>
      <c r="R757" s="6">
        <v>326</v>
      </c>
      <c r="S757" s="16">
        <f t="shared" si="66"/>
        <v>0.25232198142414863</v>
      </c>
      <c r="T757" s="16">
        <f t="shared" si="67"/>
        <v>1.2083801784553353E-2</v>
      </c>
    </row>
    <row r="758" spans="1:20" x14ac:dyDescent="0.6">
      <c r="B758" s="6"/>
      <c r="C758" s="6"/>
      <c r="D758" s="6" t="s">
        <v>13300</v>
      </c>
      <c r="E758" s="6" t="s">
        <v>13815</v>
      </c>
      <c r="F758" s="20" t="s">
        <v>13820</v>
      </c>
      <c r="G758" s="6" t="str">
        <f t="shared" si="65"/>
        <v>70-79</v>
      </c>
      <c r="H758" s="6" t="str" cm="1">
        <f t="array" ref="H758:I758">_xlfn.TEXTSPLIT(G758,"-")</f>
        <v>70</v>
      </c>
      <c r="I758" s="6" t="str">
        <v>79</v>
      </c>
      <c r="J758" s="6" t="s">
        <v>13873</v>
      </c>
      <c r="K758" s="6" t="s">
        <v>13465</v>
      </c>
      <c r="L758" s="6" t="s">
        <v>13973</v>
      </c>
      <c r="M758" s="6" t="s">
        <v>13339</v>
      </c>
      <c r="N758" s="6" t="s">
        <v>13502</v>
      </c>
      <c r="O758" s="6" t="str" cm="1">
        <f t="array" ref="O758:P758">_xlfn.TEXTSPLIT(N758,"-")</f>
        <v>1985</v>
      </c>
      <c r="P758" s="6" t="str">
        <v>1988</v>
      </c>
      <c r="Q758" s="6">
        <v>713</v>
      </c>
      <c r="R758" s="6">
        <v>224</v>
      </c>
      <c r="S758" s="16">
        <f t="shared" si="66"/>
        <v>0.31416549789621318</v>
      </c>
      <c r="T758" s="16">
        <f t="shared" si="67"/>
        <v>1.7383777070256734E-2</v>
      </c>
    </row>
    <row r="759" spans="1:20" x14ac:dyDescent="0.6">
      <c r="B759" s="6"/>
      <c r="C759" s="6"/>
      <c r="D759" s="6" t="s">
        <v>13300</v>
      </c>
      <c r="E759" s="6" t="s">
        <v>13815</v>
      </c>
      <c r="F759" s="20" t="s">
        <v>13821</v>
      </c>
      <c r="G759" s="6" t="str">
        <f t="shared" si="65"/>
        <v>80-95</v>
      </c>
      <c r="H759" s="6" t="str" cm="1">
        <f t="array" ref="H759:I759">_xlfn.TEXTSPLIT(G759,"-")</f>
        <v>80</v>
      </c>
      <c r="I759" s="6" t="str">
        <v>95</v>
      </c>
      <c r="J759" s="6" t="s">
        <v>13873</v>
      </c>
      <c r="K759" s="6" t="s">
        <v>13465</v>
      </c>
      <c r="L759" s="6" t="s">
        <v>13973</v>
      </c>
      <c r="M759" s="6" t="s">
        <v>13339</v>
      </c>
      <c r="N759" s="6" t="s">
        <v>13502</v>
      </c>
      <c r="O759" s="6" t="str" cm="1">
        <f t="array" ref="O759:P759">_xlfn.TEXTSPLIT(N759,"-")</f>
        <v>1985</v>
      </c>
      <c r="P759" s="6" t="str">
        <v>1988</v>
      </c>
      <c r="Q759" s="6">
        <v>141</v>
      </c>
      <c r="R759" s="6">
        <v>55</v>
      </c>
      <c r="S759" s="16">
        <f t="shared" si="66"/>
        <v>0.39007092198581561</v>
      </c>
      <c r="T759" s="16">
        <f t="shared" si="67"/>
        <v>4.1077301095587174E-2</v>
      </c>
    </row>
    <row r="760" spans="1:20" x14ac:dyDescent="0.4">
      <c r="B760" s="6"/>
      <c r="C760" s="6"/>
      <c r="D760" s="6" t="s">
        <v>13300</v>
      </c>
      <c r="E760" s="6" t="s">
        <v>13815</v>
      </c>
      <c r="F760" s="20" t="s">
        <v>13471</v>
      </c>
      <c r="G760" s="6" t="str">
        <f t="shared" si="65"/>
        <v>40-95</v>
      </c>
      <c r="H760" s="6" t="str" cm="1">
        <f t="array" ref="H760:I760">_xlfn.TEXTSPLIT(G760,"-")</f>
        <v>40</v>
      </c>
      <c r="I760" s="6" t="str">
        <v>95</v>
      </c>
      <c r="J760" s="6" t="s">
        <v>13873</v>
      </c>
      <c r="K760" s="6" t="s">
        <v>13465</v>
      </c>
      <c r="L760" s="6" t="s">
        <v>13484</v>
      </c>
      <c r="M760" s="6" t="s">
        <v>13339</v>
      </c>
      <c r="N760" s="6" t="s">
        <v>13502</v>
      </c>
      <c r="O760" s="6" t="str" cm="1">
        <f t="array" ref="O760:P760">_xlfn.TEXTSPLIT(N760,"-")</f>
        <v>1985</v>
      </c>
      <c r="P760" s="6" t="str">
        <v>1988</v>
      </c>
      <c r="Q760" s="22">
        <v>1843</v>
      </c>
      <c r="R760" s="6">
        <v>351</v>
      </c>
      <c r="S760" s="16">
        <f t="shared" si="66"/>
        <v>0.19045035268583832</v>
      </c>
      <c r="T760" s="16">
        <f t="shared" si="67"/>
        <v>9.146395292775035E-3</v>
      </c>
    </row>
    <row r="761" spans="1:20" x14ac:dyDescent="0.4">
      <c r="B761" s="6"/>
      <c r="C761" s="6"/>
      <c r="D761" s="6" t="s">
        <v>13300</v>
      </c>
      <c r="E761" s="6" t="s">
        <v>13815</v>
      </c>
      <c r="F761" s="20" t="s">
        <v>13817</v>
      </c>
      <c r="G761" s="6" t="str">
        <f t="shared" si="65"/>
        <v>40-49</v>
      </c>
      <c r="H761" s="6" t="str" cm="1">
        <f t="array" ref="H761:I761">_xlfn.TEXTSPLIT(G761,"-")</f>
        <v>40</v>
      </c>
      <c r="I761" s="6" t="str">
        <v>49</v>
      </c>
      <c r="J761" s="6" t="s">
        <v>13873</v>
      </c>
      <c r="K761" s="6" t="s">
        <v>13465</v>
      </c>
      <c r="L761" s="6" t="s">
        <v>13484</v>
      </c>
      <c r="M761" s="6" t="s">
        <v>13339</v>
      </c>
      <c r="N761" s="6" t="s">
        <v>13502</v>
      </c>
      <c r="O761" s="6" t="str" cm="1">
        <f t="array" ref="O761:P761">_xlfn.TEXTSPLIT(N761,"-")</f>
        <v>1985</v>
      </c>
      <c r="P761" s="6" t="str">
        <v>1988</v>
      </c>
      <c r="Q761" s="22">
        <v>548</v>
      </c>
      <c r="R761" s="6">
        <v>58</v>
      </c>
      <c r="S761" s="16">
        <f t="shared" si="66"/>
        <v>0.10583941605839416</v>
      </c>
      <c r="T761" s="16">
        <f t="shared" si="67"/>
        <v>1.3141386820544309E-2</v>
      </c>
    </row>
    <row r="762" spans="1:20" x14ac:dyDescent="0.4">
      <c r="B762" s="6"/>
      <c r="C762" s="6"/>
      <c r="D762" s="6" t="s">
        <v>13300</v>
      </c>
      <c r="E762" s="6" t="s">
        <v>13815</v>
      </c>
      <c r="F762" s="20" t="s">
        <v>13818</v>
      </c>
      <c r="G762" s="6" t="str">
        <f t="shared" si="65"/>
        <v>50-59</v>
      </c>
      <c r="H762" s="6" t="str" cm="1">
        <f t="array" ref="H762:I762">_xlfn.TEXTSPLIT(G762,"-")</f>
        <v>50</v>
      </c>
      <c r="I762" s="6" t="str">
        <v>59</v>
      </c>
      <c r="J762" s="6" t="s">
        <v>13873</v>
      </c>
      <c r="K762" s="6" t="s">
        <v>13465</v>
      </c>
      <c r="L762" s="6" t="s">
        <v>13484</v>
      </c>
      <c r="M762" s="6" t="s">
        <v>13339</v>
      </c>
      <c r="N762" s="6" t="s">
        <v>13502</v>
      </c>
      <c r="O762" s="6" t="str" cm="1">
        <f t="array" ref="O762:P762">_xlfn.TEXTSPLIT(N762,"-")</f>
        <v>1985</v>
      </c>
      <c r="P762" s="6" t="str">
        <v>1988</v>
      </c>
      <c r="Q762" s="22">
        <v>577</v>
      </c>
      <c r="R762" s="6">
        <v>98</v>
      </c>
      <c r="S762" s="16">
        <f t="shared" si="66"/>
        <v>0.16984402079722705</v>
      </c>
      <c r="T762" s="16">
        <f t="shared" si="67"/>
        <v>1.5632091009148402E-2</v>
      </c>
    </row>
    <row r="763" spans="1:20" x14ac:dyDescent="0.4">
      <c r="B763" s="6"/>
      <c r="C763" s="6"/>
      <c r="D763" s="6" t="s">
        <v>13300</v>
      </c>
      <c r="E763" s="6" t="s">
        <v>13815</v>
      </c>
      <c r="F763" s="20" t="s">
        <v>13819</v>
      </c>
      <c r="G763" s="6" t="str">
        <f t="shared" si="65"/>
        <v>60-69</v>
      </c>
      <c r="H763" s="6" t="str" cm="1">
        <f t="array" ref="H763:I763">_xlfn.TEXTSPLIT(G763,"-")</f>
        <v>60</v>
      </c>
      <c r="I763" s="6" t="str">
        <v>69</v>
      </c>
      <c r="J763" s="6" t="s">
        <v>13873</v>
      </c>
      <c r="K763" s="6" t="s">
        <v>13465</v>
      </c>
      <c r="L763" s="6" t="s">
        <v>13484</v>
      </c>
      <c r="M763" s="6" t="s">
        <v>13339</v>
      </c>
      <c r="N763" s="6" t="s">
        <v>13502</v>
      </c>
      <c r="O763" s="6" t="str" cm="1">
        <f t="array" ref="O763:P763">_xlfn.TEXTSPLIT(N763,"-")</f>
        <v>1985</v>
      </c>
      <c r="P763" s="6" t="str">
        <v>1988</v>
      </c>
      <c r="Q763" s="22">
        <v>475</v>
      </c>
      <c r="R763" s="6">
        <v>120</v>
      </c>
      <c r="S763" s="16">
        <f t="shared" si="66"/>
        <v>0.25263157894736843</v>
      </c>
      <c r="T763" s="16">
        <f t="shared" si="67"/>
        <v>1.9937210081227671E-2</v>
      </c>
    </row>
    <row r="764" spans="1:20" x14ac:dyDescent="0.4">
      <c r="B764" s="6"/>
      <c r="C764" s="6"/>
      <c r="D764" s="6" t="s">
        <v>13300</v>
      </c>
      <c r="E764" s="6" t="s">
        <v>13815</v>
      </c>
      <c r="F764" s="20" t="s">
        <v>13820</v>
      </c>
      <c r="G764" s="6" t="str">
        <f t="shared" si="65"/>
        <v>70-79</v>
      </c>
      <c r="H764" s="6" t="str" cm="1">
        <f t="array" ref="H764:I764">_xlfn.TEXTSPLIT(G764,"-")</f>
        <v>70</v>
      </c>
      <c r="I764" s="6" t="str">
        <v>79</v>
      </c>
      <c r="J764" s="6" t="s">
        <v>13873</v>
      </c>
      <c r="K764" s="6" t="s">
        <v>13465</v>
      </c>
      <c r="L764" s="6" t="s">
        <v>13484</v>
      </c>
      <c r="M764" s="6" t="s">
        <v>13339</v>
      </c>
      <c r="N764" s="6" t="s">
        <v>13502</v>
      </c>
      <c r="O764" s="6" t="str" cm="1">
        <f t="array" ref="O764:P764">_xlfn.TEXTSPLIT(N764,"-")</f>
        <v>1985</v>
      </c>
      <c r="P764" s="6" t="str">
        <v>1988</v>
      </c>
      <c r="Q764" s="22">
        <v>202</v>
      </c>
      <c r="R764" s="6">
        <v>62</v>
      </c>
      <c r="S764" s="16">
        <f t="shared" si="66"/>
        <v>0.30693069306930693</v>
      </c>
      <c r="T764" s="16">
        <f t="shared" si="67"/>
        <v>3.2451352984143728E-2</v>
      </c>
    </row>
    <row r="765" spans="1:20" x14ac:dyDescent="0.6">
      <c r="B765" s="6"/>
      <c r="C765" s="6"/>
      <c r="D765" s="6" t="s">
        <v>13300</v>
      </c>
      <c r="E765" s="6" t="s">
        <v>13815</v>
      </c>
      <c r="F765" s="20" t="s">
        <v>13821</v>
      </c>
      <c r="G765" s="6" t="str">
        <f t="shared" si="65"/>
        <v>80-95</v>
      </c>
      <c r="H765" s="6" t="str" cm="1">
        <f t="array" ref="H765:I765">_xlfn.TEXTSPLIT(G765,"-")</f>
        <v>80</v>
      </c>
      <c r="I765" s="6" t="str">
        <v>95</v>
      </c>
      <c r="J765" s="6" t="s">
        <v>13873</v>
      </c>
      <c r="K765" s="6" t="s">
        <v>13465</v>
      </c>
      <c r="L765" s="6" t="s">
        <v>13484</v>
      </c>
      <c r="M765" s="6" t="s">
        <v>13339</v>
      </c>
      <c r="N765" s="6" t="s">
        <v>13502</v>
      </c>
      <c r="O765" s="6" t="str" cm="1">
        <f t="array" ref="O765:P765">_xlfn.TEXTSPLIT(N765,"-")</f>
        <v>1985</v>
      </c>
      <c r="P765" s="6" t="str">
        <v>1988</v>
      </c>
      <c r="Q765" s="6">
        <v>41</v>
      </c>
      <c r="R765" s="6">
        <v>13</v>
      </c>
      <c r="S765" s="16">
        <f t="shared" si="66"/>
        <v>0.31707317073170732</v>
      </c>
      <c r="T765" s="16">
        <f t="shared" si="67"/>
        <v>7.2673304243071751E-2</v>
      </c>
    </row>
    <row r="766" spans="1:20" x14ac:dyDescent="0.6">
      <c r="B766" s="6"/>
      <c r="C766" s="6"/>
      <c r="D766" s="6" t="s">
        <v>13300</v>
      </c>
      <c r="E766" s="6" t="s">
        <v>13815</v>
      </c>
      <c r="F766" s="20" t="s">
        <v>13471</v>
      </c>
      <c r="G766" s="6" t="str">
        <f t="shared" si="65"/>
        <v>40-95</v>
      </c>
      <c r="H766" s="6" t="str" cm="1">
        <f t="array" ref="H766:I766">_xlfn.TEXTSPLIT(G766,"-")</f>
        <v>40</v>
      </c>
      <c r="I766" s="6" t="str">
        <v>95</v>
      </c>
      <c r="J766" s="6" t="s">
        <v>13873</v>
      </c>
      <c r="K766" s="6" t="s">
        <v>13465</v>
      </c>
      <c r="L766" s="6" t="s">
        <v>13517</v>
      </c>
      <c r="M766" s="6" t="s">
        <v>13339</v>
      </c>
      <c r="N766" s="6" t="s">
        <v>13502</v>
      </c>
      <c r="O766" s="6" t="str" cm="1">
        <f t="array" ref="O766:P766">_xlfn.TEXTSPLIT(N766,"-")</f>
        <v>1985</v>
      </c>
      <c r="P766" s="6" t="str">
        <v>1988</v>
      </c>
      <c r="Q766" s="6">
        <v>2518</v>
      </c>
      <c r="R766" s="6">
        <v>577</v>
      </c>
      <c r="S766" s="16">
        <f t="shared" si="66"/>
        <v>0.22915011914217634</v>
      </c>
      <c r="T766" s="16">
        <f t="shared" si="67"/>
        <v>8.3756223208213965E-3</v>
      </c>
    </row>
    <row r="767" spans="1:20" x14ac:dyDescent="0.6">
      <c r="B767" s="6"/>
      <c r="C767" s="6"/>
      <c r="D767" s="6" t="s">
        <v>13300</v>
      </c>
      <c r="E767" s="6" t="s">
        <v>13815</v>
      </c>
      <c r="F767" s="20" t="s">
        <v>13817</v>
      </c>
      <c r="G767" s="6" t="str">
        <f t="shared" si="65"/>
        <v>40-49</v>
      </c>
      <c r="H767" s="6" t="str" cm="1">
        <f t="array" ref="H767:I767">_xlfn.TEXTSPLIT(G767,"-")</f>
        <v>40</v>
      </c>
      <c r="I767" s="6" t="str">
        <v>49</v>
      </c>
      <c r="J767" s="6" t="s">
        <v>13873</v>
      </c>
      <c r="K767" s="6" t="s">
        <v>13465</v>
      </c>
      <c r="L767" s="6" t="s">
        <v>13517</v>
      </c>
      <c r="M767" s="6" t="s">
        <v>13339</v>
      </c>
      <c r="N767" s="6" t="s">
        <v>13502</v>
      </c>
      <c r="O767" s="6" t="str" cm="1">
        <f t="array" ref="O767:P767">_xlfn.TEXTSPLIT(N767,"-")</f>
        <v>1985</v>
      </c>
      <c r="P767" s="6" t="str">
        <v>1988</v>
      </c>
      <c r="Q767" s="6">
        <v>512</v>
      </c>
      <c r="R767" s="6">
        <v>44</v>
      </c>
      <c r="S767" s="16">
        <f t="shared" si="66"/>
        <v>8.59375E-2</v>
      </c>
      <c r="T767" s="16">
        <f t="shared" si="67"/>
        <v>1.2386377826138498E-2</v>
      </c>
    </row>
    <row r="768" spans="1:20" x14ac:dyDescent="0.6">
      <c r="B768" s="6"/>
      <c r="C768" s="6"/>
      <c r="D768" s="6" t="s">
        <v>13300</v>
      </c>
      <c r="E768" s="6" t="s">
        <v>13815</v>
      </c>
      <c r="F768" s="20" t="s">
        <v>13818</v>
      </c>
      <c r="G768" s="6" t="str">
        <f t="shared" si="65"/>
        <v>50-59</v>
      </c>
      <c r="H768" s="6" t="str" cm="1">
        <f t="array" ref="H768:I768">_xlfn.TEXTSPLIT(G768,"-")</f>
        <v>50</v>
      </c>
      <c r="I768" s="6" t="str">
        <v>59</v>
      </c>
      <c r="J768" s="6" t="s">
        <v>13873</v>
      </c>
      <c r="K768" s="6" t="s">
        <v>13465</v>
      </c>
      <c r="L768" s="6" t="s">
        <v>13517</v>
      </c>
      <c r="M768" s="6" t="s">
        <v>13339</v>
      </c>
      <c r="N768" s="6" t="s">
        <v>13502</v>
      </c>
      <c r="O768" s="6" t="str" cm="1">
        <f t="array" ref="O768:P768">_xlfn.TEXTSPLIT(N768,"-")</f>
        <v>1985</v>
      </c>
      <c r="P768" s="6" t="str">
        <v>1988</v>
      </c>
      <c r="Q768" s="6">
        <v>578</v>
      </c>
      <c r="R768" s="6">
        <v>125</v>
      </c>
      <c r="S768" s="16">
        <f t="shared" si="66"/>
        <v>0.21626297577854672</v>
      </c>
      <c r="T768" s="16">
        <f t="shared" si="67"/>
        <v>1.7124281162694731E-2</v>
      </c>
    </row>
    <row r="769" spans="2:20" x14ac:dyDescent="0.6">
      <c r="B769" s="6"/>
      <c r="C769" s="6"/>
      <c r="D769" s="6" t="s">
        <v>13300</v>
      </c>
      <c r="E769" s="6" t="s">
        <v>13815</v>
      </c>
      <c r="F769" s="20" t="s">
        <v>13819</v>
      </c>
      <c r="G769" s="6" t="str">
        <f t="shared" si="65"/>
        <v>60-69</v>
      </c>
      <c r="H769" s="6" t="str" cm="1">
        <f t="array" ref="H769:I769">_xlfn.TEXTSPLIT(G769,"-")</f>
        <v>60</v>
      </c>
      <c r="I769" s="6" t="str">
        <v>69</v>
      </c>
      <c r="J769" s="6" t="s">
        <v>13873</v>
      </c>
      <c r="K769" s="6" t="s">
        <v>13465</v>
      </c>
      <c r="L769" s="6" t="s">
        <v>13517</v>
      </c>
      <c r="M769" s="6" t="s">
        <v>13339</v>
      </c>
      <c r="N769" s="6" t="s">
        <v>13502</v>
      </c>
      <c r="O769" s="6" t="str" cm="1">
        <f t="array" ref="O769:P769">_xlfn.TEXTSPLIT(N769,"-")</f>
        <v>1985</v>
      </c>
      <c r="P769" s="6" t="str">
        <v>1988</v>
      </c>
      <c r="Q769" s="6">
        <v>817</v>
      </c>
      <c r="R769" s="6">
        <v>206</v>
      </c>
      <c r="S769" s="16">
        <f t="shared" si="66"/>
        <v>0.25214198286413708</v>
      </c>
      <c r="T769" s="16">
        <f t="shared" si="67"/>
        <v>1.5192216140593818E-2</v>
      </c>
    </row>
    <row r="770" spans="2:20" x14ac:dyDescent="0.6">
      <c r="B770" s="6"/>
      <c r="C770" s="6"/>
      <c r="D770" s="6" t="s">
        <v>13300</v>
      </c>
      <c r="E770" s="6" t="s">
        <v>13815</v>
      </c>
      <c r="F770" s="20" t="s">
        <v>13820</v>
      </c>
      <c r="G770" s="6" t="str">
        <f t="shared" si="65"/>
        <v>70-79</v>
      </c>
      <c r="H770" s="6" t="str" cm="1">
        <f t="array" ref="H770:I770">_xlfn.TEXTSPLIT(G770,"-")</f>
        <v>70</v>
      </c>
      <c r="I770" s="6" t="str">
        <v>79</v>
      </c>
      <c r="J770" s="6" t="s">
        <v>13873</v>
      </c>
      <c r="K770" s="6" t="s">
        <v>13465</v>
      </c>
      <c r="L770" s="6" t="s">
        <v>13517</v>
      </c>
      <c r="M770" s="6" t="s">
        <v>13339</v>
      </c>
      <c r="N770" s="6" t="s">
        <v>13502</v>
      </c>
      <c r="O770" s="6" t="str" cm="1">
        <f t="array" ref="O770:P770">_xlfn.TEXTSPLIT(N770,"-")</f>
        <v>1985</v>
      </c>
      <c r="P770" s="6" t="str">
        <v>1988</v>
      </c>
      <c r="Q770" s="6">
        <v>511</v>
      </c>
      <c r="R770" s="6">
        <v>162</v>
      </c>
      <c r="S770" s="16">
        <f t="shared" si="66"/>
        <v>0.31702544031311153</v>
      </c>
      <c r="T770" s="16">
        <f t="shared" si="67"/>
        <v>2.0584431186097055E-2</v>
      </c>
    </row>
    <row r="771" spans="2:20" x14ac:dyDescent="0.6">
      <c r="B771" s="6"/>
      <c r="C771" s="6"/>
      <c r="D771" s="6" t="s">
        <v>13300</v>
      </c>
      <c r="E771" s="6" t="s">
        <v>13815</v>
      </c>
      <c r="F771" s="20" t="s">
        <v>13821</v>
      </c>
      <c r="G771" s="6" t="str">
        <f t="shared" si="65"/>
        <v>80-95</v>
      </c>
      <c r="H771" s="6" t="str" cm="1">
        <f t="array" ref="H771:I771">_xlfn.TEXTSPLIT(G771,"-")</f>
        <v>80</v>
      </c>
      <c r="I771" s="6" t="str">
        <v>95</v>
      </c>
      <c r="J771" s="6" t="s">
        <v>13873</v>
      </c>
      <c r="K771" s="6" t="s">
        <v>13465</v>
      </c>
      <c r="L771" s="6" t="s">
        <v>13517</v>
      </c>
      <c r="M771" s="6" t="s">
        <v>13339</v>
      </c>
      <c r="N771" s="6" t="s">
        <v>13502</v>
      </c>
      <c r="O771" s="6" t="str" cm="1">
        <f t="array" ref="O771:P771">_xlfn.TEXTSPLIT(N771,"-")</f>
        <v>1985</v>
      </c>
      <c r="P771" s="6" t="str">
        <v>1988</v>
      </c>
      <c r="Q771" s="6">
        <v>100</v>
      </c>
      <c r="R771" s="6">
        <v>42</v>
      </c>
      <c r="S771" s="16">
        <f t="shared" si="66"/>
        <v>0.42</v>
      </c>
      <c r="T771" s="16">
        <f t="shared" si="67"/>
        <v>4.9355850717012269E-2</v>
      </c>
    </row>
    <row r="772" spans="2:20" x14ac:dyDescent="0.6">
      <c r="D772" s="6" t="s">
        <v>13822</v>
      </c>
      <c r="E772" s="6" t="s">
        <v>13815</v>
      </c>
      <c r="F772" s="20" t="s">
        <v>13471</v>
      </c>
      <c r="G772" s="6" t="str">
        <f t="shared" si="65"/>
        <v>40-95</v>
      </c>
      <c r="H772" s="6" t="str" cm="1">
        <f t="array" ref="H772:I772">_xlfn.TEXTSPLIT(G772,"-")</f>
        <v>40</v>
      </c>
      <c r="I772" s="6" t="str">
        <v>95</v>
      </c>
      <c r="J772" s="6" t="s">
        <v>13873</v>
      </c>
      <c r="K772" s="6" t="s">
        <v>13465</v>
      </c>
      <c r="L772" s="6" t="s">
        <v>13973</v>
      </c>
      <c r="M772" s="6" t="s">
        <v>13339</v>
      </c>
      <c r="N772" s="6" t="s">
        <v>13502</v>
      </c>
      <c r="O772" s="6" t="str" cm="1">
        <f t="array" ref="O772:P772">_xlfn.TEXTSPLIT(N772,"-")</f>
        <v>1985</v>
      </c>
      <c r="P772" s="6" t="str">
        <v>1988</v>
      </c>
      <c r="Q772" s="6">
        <v>4361</v>
      </c>
      <c r="R772" s="6">
        <v>893</v>
      </c>
      <c r="S772" s="16">
        <f t="shared" si="66"/>
        <v>0.20476954826874569</v>
      </c>
      <c r="T772" s="16">
        <f t="shared" si="67"/>
        <v>6.1106321942181446E-3</v>
      </c>
    </row>
    <row r="773" spans="2:20" x14ac:dyDescent="0.6">
      <c r="B773" s="6"/>
      <c r="C773" s="6"/>
      <c r="D773" s="6" t="s">
        <v>13822</v>
      </c>
      <c r="E773" s="6" t="s">
        <v>13815</v>
      </c>
      <c r="F773" s="20" t="s">
        <v>13817</v>
      </c>
      <c r="G773" s="6" t="str">
        <f t="shared" si="65"/>
        <v>40-49</v>
      </c>
      <c r="H773" s="6" t="str" cm="1">
        <f t="array" ref="H773:I773">_xlfn.TEXTSPLIT(G773,"-")</f>
        <v>40</v>
      </c>
      <c r="I773" s="6" t="str">
        <v>49</v>
      </c>
      <c r="J773" s="6" t="s">
        <v>13873</v>
      </c>
      <c r="K773" s="6" t="s">
        <v>13465</v>
      </c>
      <c r="L773" s="6" t="s">
        <v>13973</v>
      </c>
      <c r="M773" s="6" t="s">
        <v>13339</v>
      </c>
      <c r="N773" s="6" t="s">
        <v>13502</v>
      </c>
      <c r="O773" s="6" t="str" cm="1">
        <f t="array" ref="O773:P773">_xlfn.TEXTSPLIT(N773,"-")</f>
        <v>1985</v>
      </c>
      <c r="P773" s="6" t="str">
        <v>1988</v>
      </c>
      <c r="Q773" s="6">
        <v>1060</v>
      </c>
      <c r="R773" s="6">
        <v>102</v>
      </c>
      <c r="S773" s="16">
        <f t="shared" si="66"/>
        <v>9.6226415094339629E-2</v>
      </c>
      <c r="T773" s="16">
        <f t="shared" si="67"/>
        <v>9.0578274360237406E-3</v>
      </c>
    </row>
    <row r="774" spans="2:20" x14ac:dyDescent="0.6">
      <c r="B774" s="6"/>
      <c r="C774" s="6"/>
      <c r="D774" s="6" t="s">
        <v>13822</v>
      </c>
      <c r="E774" s="6" t="s">
        <v>13815</v>
      </c>
      <c r="F774" s="20" t="s">
        <v>13818</v>
      </c>
      <c r="G774" s="6" t="str">
        <f t="shared" si="65"/>
        <v>50-59</v>
      </c>
      <c r="H774" s="6" t="str" cm="1">
        <f t="array" ref="H774:I774">_xlfn.TEXTSPLIT(G774,"-")</f>
        <v>50</v>
      </c>
      <c r="I774" s="6" t="str">
        <v>59</v>
      </c>
      <c r="J774" s="6" t="s">
        <v>13873</v>
      </c>
      <c r="K774" s="6" t="s">
        <v>13465</v>
      </c>
      <c r="L774" s="6" t="s">
        <v>13973</v>
      </c>
      <c r="M774" s="6" t="s">
        <v>13339</v>
      </c>
      <c r="N774" s="6" t="s">
        <v>13502</v>
      </c>
      <c r="O774" s="6" t="str" cm="1">
        <f t="array" ref="O774:P774">_xlfn.TEXTSPLIT(N774,"-")</f>
        <v>1985</v>
      </c>
      <c r="P774" s="6" t="str">
        <v>1988</v>
      </c>
      <c r="Q774" s="6">
        <v>1155</v>
      </c>
      <c r="R774" s="6">
        <v>218</v>
      </c>
      <c r="S774" s="16">
        <f t="shared" si="66"/>
        <v>0.18874458874458874</v>
      </c>
      <c r="T774" s="16">
        <f t="shared" si="67"/>
        <v>1.1513969266969324E-2</v>
      </c>
    </row>
    <row r="775" spans="2:20" x14ac:dyDescent="0.6">
      <c r="B775" s="6"/>
      <c r="C775" s="6"/>
      <c r="D775" s="6" t="s">
        <v>13822</v>
      </c>
      <c r="E775" s="6" t="s">
        <v>13815</v>
      </c>
      <c r="F775" s="20" t="s">
        <v>13819</v>
      </c>
      <c r="G775" s="6" t="str">
        <f t="shared" si="65"/>
        <v>60-69</v>
      </c>
      <c r="H775" s="6" t="str" cm="1">
        <f t="array" ref="H775:I775">_xlfn.TEXTSPLIT(G775,"-")</f>
        <v>60</v>
      </c>
      <c r="I775" s="6" t="str">
        <v>69</v>
      </c>
      <c r="J775" s="6" t="s">
        <v>13873</v>
      </c>
      <c r="K775" s="6" t="s">
        <v>13465</v>
      </c>
      <c r="L775" s="6" t="s">
        <v>13973</v>
      </c>
      <c r="M775" s="6" t="s">
        <v>13339</v>
      </c>
      <c r="N775" s="6" t="s">
        <v>13502</v>
      </c>
      <c r="O775" s="6" t="str" cm="1">
        <f t="array" ref="O775:P775">_xlfn.TEXTSPLIT(N775,"-")</f>
        <v>1985</v>
      </c>
      <c r="P775" s="6" t="str">
        <v>1988</v>
      </c>
      <c r="Q775" s="6">
        <v>1292</v>
      </c>
      <c r="R775" s="6">
        <v>318</v>
      </c>
      <c r="S775" s="16">
        <f t="shared" si="66"/>
        <v>0.24613003095975233</v>
      </c>
      <c r="T775" s="16">
        <f t="shared" si="67"/>
        <v>1.1983930120358964E-2</v>
      </c>
    </row>
    <row r="776" spans="2:20" x14ac:dyDescent="0.6">
      <c r="B776" s="6"/>
      <c r="C776" s="6"/>
      <c r="D776" s="6" t="s">
        <v>13822</v>
      </c>
      <c r="E776" s="6" t="s">
        <v>13815</v>
      </c>
      <c r="F776" s="20" t="s">
        <v>13820</v>
      </c>
      <c r="G776" s="6" t="str">
        <f t="shared" si="65"/>
        <v>70-79</v>
      </c>
      <c r="H776" s="6" t="str" cm="1">
        <f t="array" ref="H776:I776">_xlfn.TEXTSPLIT(G776,"-")</f>
        <v>70</v>
      </c>
      <c r="I776" s="6" t="str">
        <v>79</v>
      </c>
      <c r="J776" s="6" t="s">
        <v>13873</v>
      </c>
      <c r="K776" s="6" t="s">
        <v>13465</v>
      </c>
      <c r="L776" s="6" t="s">
        <v>13973</v>
      </c>
      <c r="M776" s="6" t="s">
        <v>13339</v>
      </c>
      <c r="N776" s="6" t="s">
        <v>13502</v>
      </c>
      <c r="O776" s="6" t="str" cm="1">
        <f t="array" ref="O776:P776">_xlfn.TEXTSPLIT(N776,"-")</f>
        <v>1985</v>
      </c>
      <c r="P776" s="6" t="str">
        <v>1988</v>
      </c>
      <c r="Q776" s="6">
        <v>713</v>
      </c>
      <c r="R776" s="6">
        <v>209</v>
      </c>
      <c r="S776" s="16">
        <f t="shared" si="66"/>
        <v>0.29312762973352036</v>
      </c>
      <c r="T776" s="16">
        <f t="shared" si="67"/>
        <v>1.7047241612422995E-2</v>
      </c>
    </row>
    <row r="777" spans="2:20" x14ac:dyDescent="0.6">
      <c r="B777" s="6"/>
      <c r="C777" s="6"/>
      <c r="D777" s="6" t="s">
        <v>13822</v>
      </c>
      <c r="E777" s="6" t="s">
        <v>13815</v>
      </c>
      <c r="F777" s="20" t="s">
        <v>13821</v>
      </c>
      <c r="G777" s="6" t="str">
        <f t="shared" si="65"/>
        <v>80-95</v>
      </c>
      <c r="H777" s="6" t="str" cm="1">
        <f t="array" ref="H777:I777">_xlfn.TEXTSPLIT(G777,"-")</f>
        <v>80</v>
      </c>
      <c r="I777" s="6" t="str">
        <v>95</v>
      </c>
      <c r="J777" s="6" t="s">
        <v>13873</v>
      </c>
      <c r="K777" s="6" t="s">
        <v>13465</v>
      </c>
      <c r="L777" s="6" t="s">
        <v>13973</v>
      </c>
      <c r="M777" s="6" t="s">
        <v>13339</v>
      </c>
      <c r="N777" s="6" t="s">
        <v>13502</v>
      </c>
      <c r="O777" s="6" t="str" cm="1">
        <f t="array" ref="O777:P777">_xlfn.TEXTSPLIT(N777,"-")</f>
        <v>1985</v>
      </c>
      <c r="P777" s="6" t="str">
        <v>1988</v>
      </c>
      <c r="Q777" s="6">
        <v>141</v>
      </c>
      <c r="R777" s="6">
        <v>48</v>
      </c>
      <c r="S777" s="16">
        <f t="shared" si="66"/>
        <v>0.34042553191489361</v>
      </c>
      <c r="T777" s="16">
        <f t="shared" si="67"/>
        <v>3.9905561312366E-2</v>
      </c>
    </row>
    <row r="778" spans="2:20" x14ac:dyDescent="0.4">
      <c r="B778" s="6"/>
      <c r="C778" s="6"/>
      <c r="D778" s="6" t="s">
        <v>13822</v>
      </c>
      <c r="E778" s="6" t="s">
        <v>13815</v>
      </c>
      <c r="F778" s="20" t="s">
        <v>13471</v>
      </c>
      <c r="G778" s="6" t="str">
        <f t="shared" si="65"/>
        <v>40-95</v>
      </c>
      <c r="H778" s="6" t="str" cm="1">
        <f t="array" ref="H778:I778">_xlfn.TEXTSPLIT(G778,"-")</f>
        <v>40</v>
      </c>
      <c r="I778" s="6" t="str">
        <v>95</v>
      </c>
      <c r="J778" s="6" t="s">
        <v>13873</v>
      </c>
      <c r="K778" s="6" t="s">
        <v>13465</v>
      </c>
      <c r="L778" s="6" t="s">
        <v>13484</v>
      </c>
      <c r="M778" s="6" t="s">
        <v>13339</v>
      </c>
      <c r="N778" s="6" t="s">
        <v>13502</v>
      </c>
      <c r="O778" s="6" t="str" cm="1">
        <f t="array" ref="O778:P778">_xlfn.TEXTSPLIT(N778,"-")</f>
        <v>1985</v>
      </c>
      <c r="P778" s="6" t="str">
        <v>1988</v>
      </c>
      <c r="Q778" s="22">
        <v>1843</v>
      </c>
      <c r="R778" s="6">
        <v>347</v>
      </c>
      <c r="S778" s="16">
        <f t="shared" si="66"/>
        <v>0.18827997829625612</v>
      </c>
      <c r="T778" s="16">
        <f t="shared" si="67"/>
        <v>9.1063121117272057E-3</v>
      </c>
    </row>
    <row r="779" spans="2:20" x14ac:dyDescent="0.4">
      <c r="B779" s="6"/>
      <c r="C779" s="6"/>
      <c r="D779" s="6" t="s">
        <v>13822</v>
      </c>
      <c r="E779" s="6" t="s">
        <v>13815</v>
      </c>
      <c r="F779" s="20" t="s">
        <v>13817</v>
      </c>
      <c r="G779" s="6" t="str">
        <f t="shared" si="65"/>
        <v>40-49</v>
      </c>
      <c r="H779" s="6" t="str" cm="1">
        <f t="array" ref="H779:I779">_xlfn.TEXTSPLIT(G779,"-")</f>
        <v>40</v>
      </c>
      <c r="I779" s="6" t="str">
        <v>49</v>
      </c>
      <c r="J779" s="6" t="s">
        <v>13873</v>
      </c>
      <c r="K779" s="6" t="s">
        <v>13465</v>
      </c>
      <c r="L779" s="6" t="s">
        <v>13484</v>
      </c>
      <c r="M779" s="6" t="s">
        <v>13339</v>
      </c>
      <c r="N779" s="6" t="s">
        <v>13502</v>
      </c>
      <c r="O779" s="6" t="str" cm="1">
        <f t="array" ref="O779:P779">_xlfn.TEXTSPLIT(N779,"-")</f>
        <v>1985</v>
      </c>
      <c r="P779" s="6" t="str">
        <v>1988</v>
      </c>
      <c r="Q779" s="22">
        <v>548</v>
      </c>
      <c r="R779" s="6">
        <v>58</v>
      </c>
      <c r="S779" s="16">
        <f t="shared" si="66"/>
        <v>0.10583941605839416</v>
      </c>
      <c r="T779" s="16">
        <f t="shared" si="67"/>
        <v>1.3141386820544309E-2</v>
      </c>
    </row>
    <row r="780" spans="2:20" x14ac:dyDescent="0.4">
      <c r="B780" s="6"/>
      <c r="C780" s="6"/>
      <c r="D780" s="6" t="s">
        <v>13822</v>
      </c>
      <c r="E780" s="6" t="s">
        <v>13815</v>
      </c>
      <c r="F780" s="20" t="s">
        <v>13818</v>
      </c>
      <c r="G780" s="6" t="str">
        <f t="shared" si="65"/>
        <v>50-59</v>
      </c>
      <c r="H780" s="6" t="str" cm="1">
        <f t="array" ref="H780:I780">_xlfn.TEXTSPLIT(G780,"-")</f>
        <v>50</v>
      </c>
      <c r="I780" s="6" t="str">
        <v>59</v>
      </c>
      <c r="J780" s="6" t="s">
        <v>13873</v>
      </c>
      <c r="K780" s="6" t="s">
        <v>13465</v>
      </c>
      <c r="L780" s="6" t="s">
        <v>13484</v>
      </c>
      <c r="M780" s="6" t="s">
        <v>13339</v>
      </c>
      <c r="N780" s="6" t="s">
        <v>13502</v>
      </c>
      <c r="O780" s="6" t="str" cm="1">
        <f t="array" ref="O780:P780">_xlfn.TEXTSPLIT(N780,"-")</f>
        <v>1985</v>
      </c>
      <c r="P780" s="6" t="str">
        <v>1988</v>
      </c>
      <c r="Q780" s="22">
        <v>577</v>
      </c>
      <c r="R780" s="6">
        <v>96</v>
      </c>
      <c r="S780" s="16">
        <f t="shared" si="66"/>
        <v>0.16637781629116119</v>
      </c>
      <c r="T780" s="16">
        <f t="shared" si="67"/>
        <v>1.5504024106543004E-2</v>
      </c>
    </row>
    <row r="781" spans="2:20" x14ac:dyDescent="0.4">
      <c r="B781" s="6"/>
      <c r="C781" s="6"/>
      <c r="D781" s="6" t="s">
        <v>13822</v>
      </c>
      <c r="E781" s="6" t="s">
        <v>13815</v>
      </c>
      <c r="F781" s="20" t="s">
        <v>13819</v>
      </c>
      <c r="G781" s="6" t="str">
        <f t="shared" si="65"/>
        <v>60-69</v>
      </c>
      <c r="H781" s="6" t="str" cm="1">
        <f t="array" ref="H781:I781">_xlfn.TEXTSPLIT(G781,"-")</f>
        <v>60</v>
      </c>
      <c r="I781" s="6" t="str">
        <v>69</v>
      </c>
      <c r="J781" s="6" t="s">
        <v>13873</v>
      </c>
      <c r="K781" s="6" t="s">
        <v>13465</v>
      </c>
      <c r="L781" s="6" t="s">
        <v>13484</v>
      </c>
      <c r="M781" s="6" t="s">
        <v>13339</v>
      </c>
      <c r="N781" s="6" t="s">
        <v>13502</v>
      </c>
      <c r="O781" s="6" t="str" cm="1">
        <f t="array" ref="O781:P781">_xlfn.TEXTSPLIT(N781,"-")</f>
        <v>1985</v>
      </c>
      <c r="P781" s="6" t="str">
        <v>1988</v>
      </c>
      <c r="Q781" s="22">
        <v>475</v>
      </c>
      <c r="R781" s="6">
        <v>118</v>
      </c>
      <c r="S781" s="16">
        <f t="shared" si="66"/>
        <v>0.24842105263157896</v>
      </c>
      <c r="T781" s="16">
        <f t="shared" si="67"/>
        <v>1.9825981530942102E-2</v>
      </c>
    </row>
    <row r="782" spans="2:20" x14ac:dyDescent="0.4">
      <c r="B782" s="6"/>
      <c r="C782" s="6"/>
      <c r="D782" s="6" t="s">
        <v>13822</v>
      </c>
      <c r="E782" s="6" t="s">
        <v>13815</v>
      </c>
      <c r="F782" s="20" t="s">
        <v>13820</v>
      </c>
      <c r="G782" s="6" t="str">
        <f t="shared" si="65"/>
        <v>70-79</v>
      </c>
      <c r="H782" s="6" t="str" cm="1">
        <f t="array" ref="H782:I782">_xlfn.TEXTSPLIT(G782,"-")</f>
        <v>70</v>
      </c>
      <c r="I782" s="6" t="str">
        <v>79</v>
      </c>
      <c r="J782" s="6" t="s">
        <v>13873</v>
      </c>
      <c r="K782" s="6" t="s">
        <v>13465</v>
      </c>
      <c r="L782" s="6" t="s">
        <v>13484</v>
      </c>
      <c r="M782" s="6" t="s">
        <v>13339</v>
      </c>
      <c r="N782" s="6" t="s">
        <v>13502</v>
      </c>
      <c r="O782" s="6" t="str" cm="1">
        <f t="array" ref="O782:P782">_xlfn.TEXTSPLIT(N782,"-")</f>
        <v>1985</v>
      </c>
      <c r="P782" s="6" t="str">
        <v>1988</v>
      </c>
      <c r="Q782" s="22">
        <v>202</v>
      </c>
      <c r="R782" s="6">
        <v>62</v>
      </c>
      <c r="S782" s="16">
        <f t="shared" si="66"/>
        <v>0.30693069306930693</v>
      </c>
      <c r="T782" s="16">
        <f t="shared" si="67"/>
        <v>3.2451352984143728E-2</v>
      </c>
    </row>
    <row r="783" spans="2:20" x14ac:dyDescent="0.6">
      <c r="B783" s="6"/>
      <c r="C783" s="6"/>
      <c r="D783" s="6" t="s">
        <v>13822</v>
      </c>
      <c r="E783" s="6" t="s">
        <v>13815</v>
      </c>
      <c r="F783" s="20" t="s">
        <v>13821</v>
      </c>
      <c r="G783" s="6" t="str">
        <f t="shared" si="65"/>
        <v>80-95</v>
      </c>
      <c r="H783" s="6" t="str" cm="1">
        <f t="array" ref="H783:I783">_xlfn.TEXTSPLIT(G783,"-")</f>
        <v>80</v>
      </c>
      <c r="I783" s="6" t="str">
        <v>95</v>
      </c>
      <c r="J783" s="6" t="s">
        <v>13873</v>
      </c>
      <c r="K783" s="6" t="s">
        <v>13465</v>
      </c>
      <c r="L783" s="6" t="s">
        <v>13484</v>
      </c>
      <c r="M783" s="6" t="s">
        <v>13339</v>
      </c>
      <c r="N783" s="6" t="s">
        <v>13502</v>
      </c>
      <c r="O783" s="6" t="str" cm="1">
        <f t="array" ref="O783:P783">_xlfn.TEXTSPLIT(N783,"-")</f>
        <v>1985</v>
      </c>
      <c r="P783" s="6" t="str">
        <v>1988</v>
      </c>
      <c r="Q783" s="6">
        <v>41</v>
      </c>
      <c r="R783" s="6">
        <v>13</v>
      </c>
      <c r="S783" s="16">
        <f t="shared" si="66"/>
        <v>0.31707317073170732</v>
      </c>
      <c r="T783" s="16">
        <f t="shared" si="67"/>
        <v>7.2673304243071751E-2</v>
      </c>
    </row>
    <row r="784" spans="2:20" x14ac:dyDescent="0.6">
      <c r="B784" s="6"/>
      <c r="C784" s="6"/>
      <c r="D784" s="6" t="s">
        <v>13822</v>
      </c>
      <c r="E784" s="6" t="s">
        <v>13815</v>
      </c>
      <c r="F784" s="20" t="s">
        <v>13471</v>
      </c>
      <c r="G784" s="6" t="str">
        <f t="shared" si="65"/>
        <v>40-95</v>
      </c>
      <c r="H784" s="6" t="str" cm="1">
        <f t="array" ref="H784:I784">_xlfn.TEXTSPLIT(G784,"-")</f>
        <v>40</v>
      </c>
      <c r="I784" s="6" t="str">
        <v>95</v>
      </c>
      <c r="J784" s="6" t="s">
        <v>13873</v>
      </c>
      <c r="K784" s="6" t="s">
        <v>13465</v>
      </c>
      <c r="L784" s="6" t="s">
        <v>13517</v>
      </c>
      <c r="M784" s="6" t="s">
        <v>13339</v>
      </c>
      <c r="N784" s="6" t="s">
        <v>13502</v>
      </c>
      <c r="O784" s="6" t="str" cm="1">
        <f t="array" ref="O784:P784">_xlfn.TEXTSPLIT(N784,"-")</f>
        <v>1985</v>
      </c>
      <c r="P784" s="6" t="str">
        <v>1988</v>
      </c>
      <c r="Q784" s="6">
        <v>2518</v>
      </c>
      <c r="R784" s="6">
        <v>546</v>
      </c>
      <c r="S784" s="16">
        <f t="shared" si="66"/>
        <v>0.21683876092136617</v>
      </c>
      <c r="T784" s="16">
        <f t="shared" si="67"/>
        <v>8.2123261326929285E-3</v>
      </c>
    </row>
    <row r="785" spans="2:20" x14ac:dyDescent="0.6">
      <c r="B785" s="6"/>
      <c r="C785" s="6"/>
      <c r="D785" s="6" t="s">
        <v>13822</v>
      </c>
      <c r="E785" s="6" t="s">
        <v>13815</v>
      </c>
      <c r="F785" s="20" t="s">
        <v>13817</v>
      </c>
      <c r="G785" s="6" t="str">
        <f t="shared" si="65"/>
        <v>40-49</v>
      </c>
      <c r="H785" s="6" t="str" cm="1">
        <f t="array" ref="H785:I785">_xlfn.TEXTSPLIT(G785,"-")</f>
        <v>40</v>
      </c>
      <c r="I785" s="6" t="str">
        <v>49</v>
      </c>
      <c r="J785" s="6" t="s">
        <v>13873</v>
      </c>
      <c r="K785" s="6" t="s">
        <v>13465</v>
      </c>
      <c r="L785" s="6" t="s">
        <v>13517</v>
      </c>
      <c r="M785" s="6" t="s">
        <v>13339</v>
      </c>
      <c r="N785" s="6" t="s">
        <v>13502</v>
      </c>
      <c r="O785" s="6" t="str" cm="1">
        <f t="array" ref="O785:P785">_xlfn.TEXTSPLIT(N785,"-")</f>
        <v>1985</v>
      </c>
      <c r="P785" s="6" t="str">
        <v>1988</v>
      </c>
      <c r="Q785" s="6">
        <v>512</v>
      </c>
      <c r="R785" s="6">
        <v>44</v>
      </c>
      <c r="S785" s="16">
        <f t="shared" si="66"/>
        <v>8.59375E-2</v>
      </c>
      <c r="T785" s="16">
        <f t="shared" si="67"/>
        <v>1.2386377826138498E-2</v>
      </c>
    </row>
    <row r="786" spans="2:20" x14ac:dyDescent="0.6">
      <c r="B786" s="6"/>
      <c r="C786" s="6"/>
      <c r="D786" s="6" t="s">
        <v>13822</v>
      </c>
      <c r="E786" s="6" t="s">
        <v>13815</v>
      </c>
      <c r="F786" s="20" t="s">
        <v>13818</v>
      </c>
      <c r="G786" s="6" t="str">
        <f t="shared" si="65"/>
        <v>50-59</v>
      </c>
      <c r="H786" s="6" t="str" cm="1">
        <f t="array" ref="H786:I786">_xlfn.TEXTSPLIT(G786,"-")</f>
        <v>50</v>
      </c>
      <c r="I786" s="6" t="str">
        <v>59</v>
      </c>
      <c r="J786" s="6" t="s">
        <v>13873</v>
      </c>
      <c r="K786" s="6" t="s">
        <v>13465</v>
      </c>
      <c r="L786" s="6" t="s">
        <v>13517</v>
      </c>
      <c r="M786" s="6" t="s">
        <v>13339</v>
      </c>
      <c r="N786" s="6" t="s">
        <v>13502</v>
      </c>
      <c r="O786" s="6" t="str" cm="1">
        <f t="array" ref="O786:P786">_xlfn.TEXTSPLIT(N786,"-")</f>
        <v>1985</v>
      </c>
      <c r="P786" s="6" t="str">
        <v>1988</v>
      </c>
      <c r="Q786" s="6">
        <v>578</v>
      </c>
      <c r="R786" s="6">
        <v>122</v>
      </c>
      <c r="S786" s="16">
        <f t="shared" si="66"/>
        <v>0.21107266435986158</v>
      </c>
      <c r="T786" s="16">
        <f t="shared" si="67"/>
        <v>1.6973467730013746E-2</v>
      </c>
    </row>
    <row r="787" spans="2:20" x14ac:dyDescent="0.6">
      <c r="B787" s="6"/>
      <c r="C787" s="6"/>
      <c r="D787" s="6" t="s">
        <v>13822</v>
      </c>
      <c r="E787" s="6" t="s">
        <v>13815</v>
      </c>
      <c r="F787" s="20" t="s">
        <v>13819</v>
      </c>
      <c r="G787" s="6" t="str">
        <f t="shared" si="65"/>
        <v>60-69</v>
      </c>
      <c r="H787" s="6" t="str" cm="1">
        <f t="array" ref="H787:I787">_xlfn.TEXTSPLIT(G787,"-")</f>
        <v>60</v>
      </c>
      <c r="I787" s="6" t="str">
        <v>69</v>
      </c>
      <c r="J787" s="6" t="s">
        <v>13873</v>
      </c>
      <c r="K787" s="6" t="s">
        <v>13465</v>
      </c>
      <c r="L787" s="6" t="s">
        <v>13517</v>
      </c>
      <c r="M787" s="6" t="s">
        <v>13339</v>
      </c>
      <c r="N787" s="6" t="s">
        <v>13502</v>
      </c>
      <c r="O787" s="6" t="str" cm="1">
        <f t="array" ref="O787:P787">_xlfn.TEXTSPLIT(N787,"-")</f>
        <v>1985</v>
      </c>
      <c r="P787" s="6" t="str">
        <v>1988</v>
      </c>
      <c r="Q787" s="6">
        <v>817</v>
      </c>
      <c r="R787" s="6">
        <v>200</v>
      </c>
      <c r="S787" s="16">
        <f t="shared" si="66"/>
        <v>0.24479804161566707</v>
      </c>
      <c r="T787" s="16">
        <f t="shared" si="67"/>
        <v>1.5042654995807425E-2</v>
      </c>
    </row>
    <row r="788" spans="2:20" x14ac:dyDescent="0.6">
      <c r="B788" s="6"/>
      <c r="C788" s="6"/>
      <c r="D788" s="6" t="s">
        <v>13822</v>
      </c>
      <c r="E788" s="6" t="s">
        <v>13815</v>
      </c>
      <c r="F788" s="20" t="s">
        <v>13820</v>
      </c>
      <c r="G788" s="6" t="str">
        <f t="shared" si="65"/>
        <v>70-79</v>
      </c>
      <c r="H788" s="6" t="str" cm="1">
        <f t="array" ref="H788:I788">_xlfn.TEXTSPLIT(G788,"-")</f>
        <v>70</v>
      </c>
      <c r="I788" s="6" t="str">
        <v>79</v>
      </c>
      <c r="J788" s="6" t="s">
        <v>13873</v>
      </c>
      <c r="K788" s="6" t="s">
        <v>13465</v>
      </c>
      <c r="L788" s="6" t="s">
        <v>13517</v>
      </c>
      <c r="M788" s="6" t="s">
        <v>13339</v>
      </c>
      <c r="N788" s="6" t="s">
        <v>13502</v>
      </c>
      <c r="O788" s="6" t="str" cm="1">
        <f t="array" ref="O788:P788">_xlfn.TEXTSPLIT(N788,"-")</f>
        <v>1985</v>
      </c>
      <c r="P788" s="6" t="str">
        <v>1988</v>
      </c>
      <c r="Q788" s="6">
        <v>511</v>
      </c>
      <c r="R788" s="6">
        <v>147</v>
      </c>
      <c r="S788" s="16">
        <f t="shared" si="66"/>
        <v>0.28767123287671231</v>
      </c>
      <c r="T788" s="16">
        <f t="shared" si="67"/>
        <v>2.0025252875892813E-2</v>
      </c>
    </row>
    <row r="789" spans="2:20" x14ac:dyDescent="0.6">
      <c r="B789" s="6"/>
      <c r="C789" s="6"/>
      <c r="D789" s="6" t="s">
        <v>13822</v>
      </c>
      <c r="E789" s="6" t="s">
        <v>13815</v>
      </c>
      <c r="F789" s="20" t="s">
        <v>13821</v>
      </c>
      <c r="G789" s="6" t="str">
        <f t="shared" si="65"/>
        <v>80-95</v>
      </c>
      <c r="H789" s="6" t="str" cm="1">
        <f t="array" ref="H789:I789">_xlfn.TEXTSPLIT(G789,"-")</f>
        <v>80</v>
      </c>
      <c r="I789" s="6" t="str">
        <v>95</v>
      </c>
      <c r="J789" s="6" t="s">
        <v>13873</v>
      </c>
      <c r="K789" s="6" t="s">
        <v>13465</v>
      </c>
      <c r="L789" s="6" t="s">
        <v>13517</v>
      </c>
      <c r="M789" s="6" t="s">
        <v>13339</v>
      </c>
      <c r="N789" s="6" t="s">
        <v>13502</v>
      </c>
      <c r="O789" s="6" t="str" cm="1">
        <f t="array" ref="O789:P789">_xlfn.TEXTSPLIT(N789,"-")</f>
        <v>1985</v>
      </c>
      <c r="P789" s="6" t="str">
        <v>1988</v>
      </c>
      <c r="Q789" s="6">
        <v>100</v>
      </c>
      <c r="R789" s="6">
        <v>35</v>
      </c>
      <c r="S789" s="16">
        <f t="shared" si="66"/>
        <v>0.35</v>
      </c>
      <c r="T789" s="16">
        <f t="shared" si="67"/>
        <v>4.7696960070847276E-2</v>
      </c>
    </row>
    <row r="790" spans="2:20" x14ac:dyDescent="0.6">
      <c r="B790" s="6"/>
      <c r="C790" s="6"/>
      <c r="D790" s="6" t="s">
        <v>13813</v>
      </c>
      <c r="E790" s="6" t="s">
        <v>13815</v>
      </c>
      <c r="F790" s="20" t="s">
        <v>13471</v>
      </c>
      <c r="G790" s="6" t="str">
        <f t="shared" si="65"/>
        <v>40-95</v>
      </c>
      <c r="H790" s="6" t="str" cm="1">
        <f t="array" ref="H790:I790">_xlfn.TEXTSPLIT(G790,"-")</f>
        <v>40</v>
      </c>
      <c r="I790" s="6" t="str">
        <v>95</v>
      </c>
      <c r="J790" s="6" t="s">
        <v>13873</v>
      </c>
      <c r="K790" s="6" t="s">
        <v>13465</v>
      </c>
      <c r="L790" s="6" t="s">
        <v>13973</v>
      </c>
      <c r="M790" s="6" t="s">
        <v>13339</v>
      </c>
      <c r="N790" s="6" t="s">
        <v>13502</v>
      </c>
      <c r="O790" s="6" t="str" cm="1">
        <f t="array" ref="O790:P790">_xlfn.TEXTSPLIT(N790,"-")</f>
        <v>1985</v>
      </c>
      <c r="P790" s="6" t="str">
        <v>1988</v>
      </c>
      <c r="Q790" s="6">
        <v>4361</v>
      </c>
      <c r="R790" s="6">
        <v>35</v>
      </c>
      <c r="S790" s="16">
        <f t="shared" si="66"/>
        <v>8.0256821829855531E-3</v>
      </c>
      <c r="T790" s="16">
        <f t="shared" si="67"/>
        <v>1.3511331506388118E-3</v>
      </c>
    </row>
    <row r="791" spans="2:20" x14ac:dyDescent="0.6">
      <c r="B791" s="6"/>
      <c r="C791" s="6"/>
      <c r="D791" s="6" t="s">
        <v>13813</v>
      </c>
      <c r="E791" s="6" t="s">
        <v>13815</v>
      </c>
      <c r="F791" s="20" t="s">
        <v>13817</v>
      </c>
      <c r="G791" s="6" t="str">
        <f t="shared" si="65"/>
        <v>40-49</v>
      </c>
      <c r="H791" s="6" t="str" cm="1">
        <f t="array" ref="H791:I791">_xlfn.TEXTSPLIT(G791,"-")</f>
        <v>40</v>
      </c>
      <c r="I791" s="6" t="str">
        <v>49</v>
      </c>
      <c r="J791" s="6" t="s">
        <v>13873</v>
      </c>
      <c r="K791" s="6" t="s">
        <v>13465</v>
      </c>
      <c r="L791" s="6" t="s">
        <v>13973</v>
      </c>
      <c r="M791" s="6" t="s">
        <v>13339</v>
      </c>
      <c r="N791" s="6" t="s">
        <v>13502</v>
      </c>
      <c r="O791" s="6" t="str" cm="1">
        <f t="array" ref="O791:P791">_xlfn.TEXTSPLIT(N791,"-")</f>
        <v>1985</v>
      </c>
      <c r="P791" s="6" t="str">
        <v>1988</v>
      </c>
      <c r="Q791" s="6">
        <v>1060</v>
      </c>
      <c r="R791" s="6">
        <v>0</v>
      </c>
      <c r="S791" s="16">
        <f t="shared" si="66"/>
        <v>0</v>
      </c>
      <c r="T791" s="16">
        <f t="shared" si="67"/>
        <v>0</v>
      </c>
    </row>
    <row r="792" spans="2:20" x14ac:dyDescent="0.6">
      <c r="B792" s="6"/>
      <c r="C792" s="6"/>
      <c r="D792" s="6" t="s">
        <v>13813</v>
      </c>
      <c r="E792" s="6" t="s">
        <v>13815</v>
      </c>
      <c r="F792" s="20" t="s">
        <v>13818</v>
      </c>
      <c r="G792" s="6" t="str">
        <f t="shared" si="65"/>
        <v>50-59</v>
      </c>
      <c r="H792" s="6" t="str" cm="1">
        <f t="array" ref="H792:I792">_xlfn.TEXTSPLIT(G792,"-")</f>
        <v>50</v>
      </c>
      <c r="I792" s="6" t="str">
        <v>59</v>
      </c>
      <c r="J792" s="6" t="s">
        <v>13873</v>
      </c>
      <c r="K792" s="6" t="s">
        <v>13465</v>
      </c>
      <c r="L792" s="6" t="s">
        <v>13973</v>
      </c>
      <c r="M792" s="6" t="s">
        <v>13339</v>
      </c>
      <c r="N792" s="6" t="s">
        <v>13502</v>
      </c>
      <c r="O792" s="6" t="str" cm="1">
        <f t="array" ref="O792:P792">_xlfn.TEXTSPLIT(N792,"-")</f>
        <v>1985</v>
      </c>
      <c r="P792" s="6" t="str">
        <v>1988</v>
      </c>
      <c r="Q792" s="6">
        <v>1155</v>
      </c>
      <c r="R792" s="6">
        <v>5</v>
      </c>
      <c r="S792" s="16">
        <f t="shared" si="66"/>
        <v>4.329004329004329E-3</v>
      </c>
      <c r="T792" s="16">
        <f t="shared" si="67"/>
        <v>1.9317945922830008E-3</v>
      </c>
    </row>
    <row r="793" spans="2:20" x14ac:dyDescent="0.6">
      <c r="B793" s="6"/>
      <c r="C793" s="6"/>
      <c r="D793" s="6" t="s">
        <v>13813</v>
      </c>
      <c r="E793" s="6" t="s">
        <v>13815</v>
      </c>
      <c r="F793" s="20" t="s">
        <v>13819</v>
      </c>
      <c r="G793" s="6" t="str">
        <f t="shared" si="65"/>
        <v>60-69</v>
      </c>
      <c r="H793" s="6" t="str" cm="1">
        <f t="array" ref="H793:I793">_xlfn.TEXTSPLIT(G793,"-")</f>
        <v>60</v>
      </c>
      <c r="I793" s="6" t="str">
        <v>69</v>
      </c>
      <c r="J793" s="6" t="s">
        <v>13873</v>
      </c>
      <c r="K793" s="6" t="s">
        <v>13465</v>
      </c>
      <c r="L793" s="6" t="s">
        <v>13973</v>
      </c>
      <c r="M793" s="6" t="s">
        <v>13339</v>
      </c>
      <c r="N793" s="6" t="s">
        <v>13502</v>
      </c>
      <c r="O793" s="6" t="str" cm="1">
        <f t="array" ref="O793:P793">_xlfn.TEXTSPLIT(N793,"-")</f>
        <v>1985</v>
      </c>
      <c r="P793" s="6" t="str">
        <v>1988</v>
      </c>
      <c r="Q793" s="6">
        <v>1292</v>
      </c>
      <c r="R793" s="6">
        <v>8</v>
      </c>
      <c r="S793" s="16">
        <f t="shared" si="66"/>
        <v>6.1919504643962852E-3</v>
      </c>
      <c r="T793" s="16">
        <f t="shared" si="67"/>
        <v>2.1823968939367251E-3</v>
      </c>
    </row>
    <row r="794" spans="2:20" x14ac:dyDescent="0.6">
      <c r="B794" s="6"/>
      <c r="C794" s="6"/>
      <c r="D794" s="6" t="s">
        <v>13813</v>
      </c>
      <c r="E794" s="6" t="s">
        <v>13815</v>
      </c>
      <c r="F794" s="20" t="s">
        <v>13820</v>
      </c>
      <c r="G794" s="6" t="str">
        <f t="shared" si="65"/>
        <v>70-79</v>
      </c>
      <c r="H794" s="6" t="str" cm="1">
        <f t="array" ref="H794:I794">_xlfn.TEXTSPLIT(G794,"-")</f>
        <v>70</v>
      </c>
      <c r="I794" s="6" t="str">
        <v>79</v>
      </c>
      <c r="J794" s="6" t="s">
        <v>13873</v>
      </c>
      <c r="K794" s="6" t="s">
        <v>13465</v>
      </c>
      <c r="L794" s="6" t="s">
        <v>13973</v>
      </c>
      <c r="M794" s="6" t="s">
        <v>13339</v>
      </c>
      <c r="N794" s="6" t="s">
        <v>13502</v>
      </c>
      <c r="O794" s="6" t="str" cm="1">
        <f t="array" ref="O794:P794">_xlfn.TEXTSPLIT(N794,"-")</f>
        <v>1985</v>
      </c>
      <c r="P794" s="6" t="str">
        <v>1988</v>
      </c>
      <c r="Q794" s="6">
        <v>713</v>
      </c>
      <c r="R794" s="6">
        <v>15</v>
      </c>
      <c r="S794" s="16">
        <f t="shared" si="66"/>
        <v>2.1037868162692847E-2</v>
      </c>
      <c r="T794" s="16">
        <f t="shared" si="67"/>
        <v>5.3745121133949875E-3</v>
      </c>
    </row>
    <row r="795" spans="2:20" x14ac:dyDescent="0.6">
      <c r="B795" s="6"/>
      <c r="C795" s="6"/>
      <c r="D795" s="6" t="s">
        <v>13813</v>
      </c>
      <c r="E795" s="6" t="s">
        <v>13815</v>
      </c>
      <c r="F795" s="20" t="s">
        <v>13821</v>
      </c>
      <c r="G795" s="6" t="str">
        <f t="shared" si="65"/>
        <v>80-95</v>
      </c>
      <c r="H795" s="6" t="str" cm="1">
        <f t="array" ref="H795:I795">_xlfn.TEXTSPLIT(G795,"-")</f>
        <v>80</v>
      </c>
      <c r="I795" s="6" t="str">
        <v>95</v>
      </c>
      <c r="J795" s="6" t="s">
        <v>13873</v>
      </c>
      <c r="K795" s="6" t="s">
        <v>13465</v>
      </c>
      <c r="L795" s="6" t="s">
        <v>13973</v>
      </c>
      <c r="M795" s="6" t="s">
        <v>13339</v>
      </c>
      <c r="N795" s="6" t="s">
        <v>13502</v>
      </c>
      <c r="O795" s="6" t="str" cm="1">
        <f t="array" ref="O795:P795">_xlfn.TEXTSPLIT(N795,"-")</f>
        <v>1985</v>
      </c>
      <c r="P795" s="6" t="str">
        <v>1988</v>
      </c>
      <c r="Q795" s="6">
        <v>141</v>
      </c>
      <c r="R795" s="6">
        <v>7</v>
      </c>
      <c r="S795" s="16">
        <f t="shared" si="66"/>
        <v>4.9645390070921988E-2</v>
      </c>
      <c r="T795" s="16">
        <f t="shared" si="67"/>
        <v>1.8292486795416368E-2</v>
      </c>
    </row>
    <row r="796" spans="2:20" x14ac:dyDescent="0.4">
      <c r="B796" s="6"/>
      <c r="C796" s="6"/>
      <c r="D796" s="6" t="s">
        <v>13813</v>
      </c>
      <c r="E796" s="6" t="s">
        <v>13815</v>
      </c>
      <c r="F796" s="20" t="s">
        <v>13471</v>
      </c>
      <c r="G796" s="6" t="str">
        <f t="shared" si="65"/>
        <v>40-95</v>
      </c>
      <c r="H796" s="6" t="str" cm="1">
        <f t="array" ref="H796:I796">_xlfn.TEXTSPLIT(G796,"-")</f>
        <v>40</v>
      </c>
      <c r="I796" s="6" t="str">
        <v>95</v>
      </c>
      <c r="J796" s="6" t="s">
        <v>13873</v>
      </c>
      <c r="K796" s="6" t="s">
        <v>13465</v>
      </c>
      <c r="L796" s="6" t="s">
        <v>13484</v>
      </c>
      <c r="M796" s="6" t="s">
        <v>13339</v>
      </c>
      <c r="N796" s="6" t="s">
        <v>13502</v>
      </c>
      <c r="O796" s="6" t="str" cm="1">
        <f t="array" ref="O796:P796">_xlfn.TEXTSPLIT(N796,"-")</f>
        <v>1985</v>
      </c>
      <c r="P796" s="6" t="str">
        <v>1988</v>
      </c>
      <c r="Q796" s="22">
        <v>1843</v>
      </c>
      <c r="R796" s="6">
        <v>4</v>
      </c>
      <c r="S796" s="16">
        <f t="shared" si="66"/>
        <v>2.170374389582203E-3</v>
      </c>
      <c r="T796" s="16">
        <f t="shared" si="67"/>
        <v>1.0840089238738379E-3</v>
      </c>
    </row>
    <row r="797" spans="2:20" x14ac:dyDescent="0.4">
      <c r="B797" s="6"/>
      <c r="C797" s="6"/>
      <c r="D797" s="6" t="s">
        <v>13813</v>
      </c>
      <c r="E797" s="6" t="s">
        <v>13815</v>
      </c>
      <c r="F797" s="20" t="s">
        <v>13817</v>
      </c>
      <c r="G797" s="6" t="str">
        <f t="shared" si="65"/>
        <v>40-49</v>
      </c>
      <c r="H797" s="6" t="str" cm="1">
        <f t="array" ref="H797:I797">_xlfn.TEXTSPLIT(G797,"-")</f>
        <v>40</v>
      </c>
      <c r="I797" s="6" t="str">
        <v>49</v>
      </c>
      <c r="J797" s="6" t="s">
        <v>13873</v>
      </c>
      <c r="K797" s="6" t="s">
        <v>13465</v>
      </c>
      <c r="L797" s="6" t="s">
        <v>13484</v>
      </c>
      <c r="M797" s="6" t="s">
        <v>13339</v>
      </c>
      <c r="N797" s="6" t="s">
        <v>13502</v>
      </c>
      <c r="O797" s="6" t="str" cm="1">
        <f t="array" ref="O797:P797">_xlfn.TEXTSPLIT(N797,"-")</f>
        <v>1985</v>
      </c>
      <c r="P797" s="6" t="str">
        <v>1988</v>
      </c>
      <c r="Q797" s="22">
        <v>548</v>
      </c>
      <c r="R797" s="6">
        <v>0</v>
      </c>
      <c r="S797" s="16">
        <f t="shared" si="66"/>
        <v>0</v>
      </c>
      <c r="T797" s="16">
        <f t="shared" si="67"/>
        <v>0</v>
      </c>
    </row>
    <row r="798" spans="2:20" x14ac:dyDescent="0.4">
      <c r="B798" s="6"/>
      <c r="C798" s="6"/>
      <c r="D798" s="6" t="s">
        <v>13813</v>
      </c>
      <c r="E798" s="6" t="s">
        <v>13815</v>
      </c>
      <c r="F798" s="20" t="s">
        <v>13818</v>
      </c>
      <c r="G798" s="6" t="str">
        <f t="shared" si="65"/>
        <v>50-59</v>
      </c>
      <c r="H798" s="6" t="str" cm="1">
        <f t="array" ref="H798:I798">_xlfn.TEXTSPLIT(G798,"-")</f>
        <v>50</v>
      </c>
      <c r="I798" s="6" t="str">
        <v>59</v>
      </c>
      <c r="J798" s="6" t="s">
        <v>13873</v>
      </c>
      <c r="K798" s="6" t="s">
        <v>13465</v>
      </c>
      <c r="L798" s="6" t="s">
        <v>13484</v>
      </c>
      <c r="M798" s="6" t="s">
        <v>13339</v>
      </c>
      <c r="N798" s="6" t="s">
        <v>13502</v>
      </c>
      <c r="O798" s="6" t="str" cm="1">
        <f t="array" ref="O798:P798">_xlfn.TEXTSPLIT(N798,"-")</f>
        <v>1985</v>
      </c>
      <c r="P798" s="6" t="str">
        <v>1988</v>
      </c>
      <c r="Q798" s="22">
        <v>577</v>
      </c>
      <c r="R798" s="6">
        <v>2</v>
      </c>
      <c r="S798" s="16">
        <f t="shared" si="66"/>
        <v>3.4662045060658577E-3</v>
      </c>
      <c r="T798" s="16">
        <f t="shared" si="67"/>
        <v>2.4467252306348743E-3</v>
      </c>
    </row>
    <row r="799" spans="2:20" x14ac:dyDescent="0.4">
      <c r="B799" s="6"/>
      <c r="C799" s="6"/>
      <c r="D799" s="6" t="s">
        <v>13813</v>
      </c>
      <c r="E799" s="6" t="s">
        <v>13815</v>
      </c>
      <c r="F799" s="20" t="s">
        <v>13819</v>
      </c>
      <c r="G799" s="6" t="str">
        <f t="shared" si="65"/>
        <v>60-69</v>
      </c>
      <c r="H799" s="6" t="str" cm="1">
        <f t="array" ref="H799:I799">_xlfn.TEXTSPLIT(G799,"-")</f>
        <v>60</v>
      </c>
      <c r="I799" s="6" t="str">
        <v>69</v>
      </c>
      <c r="J799" s="6" t="s">
        <v>13873</v>
      </c>
      <c r="K799" s="6" t="s">
        <v>13465</v>
      </c>
      <c r="L799" s="6" t="s">
        <v>13484</v>
      </c>
      <c r="M799" s="6" t="s">
        <v>13339</v>
      </c>
      <c r="N799" s="6" t="s">
        <v>13502</v>
      </c>
      <c r="O799" s="6" t="str" cm="1">
        <f t="array" ref="O799:P799">_xlfn.TEXTSPLIT(N799,"-")</f>
        <v>1985</v>
      </c>
      <c r="P799" s="6" t="str">
        <v>1988</v>
      </c>
      <c r="Q799" s="22">
        <v>475</v>
      </c>
      <c r="R799" s="6">
        <v>2</v>
      </c>
      <c r="S799" s="16">
        <f t="shared" si="66"/>
        <v>4.2105263157894736E-3</v>
      </c>
      <c r="T799" s="16">
        <f t="shared" si="67"/>
        <v>2.9710171159079398E-3</v>
      </c>
    </row>
    <row r="800" spans="2:20" x14ac:dyDescent="0.4">
      <c r="B800" s="6"/>
      <c r="C800" s="6"/>
      <c r="D800" s="6" t="s">
        <v>13813</v>
      </c>
      <c r="E800" s="6" t="s">
        <v>13815</v>
      </c>
      <c r="F800" s="20" t="s">
        <v>13820</v>
      </c>
      <c r="G800" s="6" t="str">
        <f t="shared" si="65"/>
        <v>70-79</v>
      </c>
      <c r="H800" s="6" t="str" cm="1">
        <f t="array" ref="H800:I800">_xlfn.TEXTSPLIT(G800,"-")</f>
        <v>70</v>
      </c>
      <c r="I800" s="6" t="str">
        <v>79</v>
      </c>
      <c r="J800" s="6" t="s">
        <v>13873</v>
      </c>
      <c r="K800" s="6" t="s">
        <v>13465</v>
      </c>
      <c r="L800" s="6" t="s">
        <v>13484</v>
      </c>
      <c r="M800" s="6" t="s">
        <v>13339</v>
      </c>
      <c r="N800" s="6" t="s">
        <v>13502</v>
      </c>
      <c r="O800" s="6" t="str" cm="1">
        <f t="array" ref="O800:P800">_xlfn.TEXTSPLIT(N800,"-")</f>
        <v>1985</v>
      </c>
      <c r="P800" s="6" t="str">
        <v>1988</v>
      </c>
      <c r="Q800" s="22">
        <v>202</v>
      </c>
      <c r="R800" s="6">
        <v>0</v>
      </c>
      <c r="S800" s="16">
        <f t="shared" si="66"/>
        <v>0</v>
      </c>
      <c r="T800" s="16">
        <f t="shared" si="67"/>
        <v>0</v>
      </c>
    </row>
    <row r="801" spans="2:20" x14ac:dyDescent="0.6">
      <c r="B801" s="6"/>
      <c r="C801" s="6"/>
      <c r="D801" s="6" t="s">
        <v>13813</v>
      </c>
      <c r="E801" s="6" t="s">
        <v>13815</v>
      </c>
      <c r="F801" s="20" t="s">
        <v>13821</v>
      </c>
      <c r="G801" s="6" t="str">
        <f t="shared" si="65"/>
        <v>80-95</v>
      </c>
      <c r="H801" s="6" t="str" cm="1">
        <f t="array" ref="H801:I801">_xlfn.TEXTSPLIT(G801,"-")</f>
        <v>80</v>
      </c>
      <c r="I801" s="6" t="str">
        <v>95</v>
      </c>
      <c r="J801" s="6" t="s">
        <v>13873</v>
      </c>
      <c r="K801" s="6" t="s">
        <v>13465</v>
      </c>
      <c r="L801" s="6" t="s">
        <v>13484</v>
      </c>
      <c r="M801" s="6" t="s">
        <v>13339</v>
      </c>
      <c r="N801" s="6" t="s">
        <v>13502</v>
      </c>
      <c r="O801" s="6" t="str" cm="1">
        <f t="array" ref="O801:P801">_xlfn.TEXTSPLIT(N801,"-")</f>
        <v>1985</v>
      </c>
      <c r="P801" s="6" t="str">
        <v>1988</v>
      </c>
      <c r="Q801" s="6">
        <v>41</v>
      </c>
      <c r="R801" s="6">
        <v>0</v>
      </c>
      <c r="S801" s="16">
        <f t="shared" si="66"/>
        <v>0</v>
      </c>
      <c r="T801" s="16">
        <f t="shared" si="67"/>
        <v>0</v>
      </c>
    </row>
    <row r="802" spans="2:20" x14ac:dyDescent="0.6">
      <c r="B802" s="6"/>
      <c r="C802" s="6"/>
      <c r="D802" s="6" t="s">
        <v>13813</v>
      </c>
      <c r="E802" s="6" t="s">
        <v>13815</v>
      </c>
      <c r="F802" s="20" t="s">
        <v>13471</v>
      </c>
      <c r="G802" s="6" t="str">
        <f t="shared" si="65"/>
        <v>40-95</v>
      </c>
      <c r="H802" s="6" t="str" cm="1">
        <f t="array" ref="H802:I802">_xlfn.TEXTSPLIT(G802,"-")</f>
        <v>40</v>
      </c>
      <c r="I802" s="6" t="str">
        <v>95</v>
      </c>
      <c r="J802" s="6" t="s">
        <v>13873</v>
      </c>
      <c r="K802" s="6" t="s">
        <v>13465</v>
      </c>
      <c r="L802" s="6" t="s">
        <v>13517</v>
      </c>
      <c r="M802" s="6" t="s">
        <v>13339</v>
      </c>
      <c r="N802" s="6" t="s">
        <v>13502</v>
      </c>
      <c r="O802" s="6" t="str" cm="1">
        <f t="array" ref="O802:P802">_xlfn.TEXTSPLIT(N802,"-")</f>
        <v>1985</v>
      </c>
      <c r="P802" s="6" t="str">
        <v>1988</v>
      </c>
      <c r="Q802" s="6">
        <v>2518</v>
      </c>
      <c r="R802" s="6">
        <v>31</v>
      </c>
      <c r="S802" s="16">
        <f t="shared" si="66"/>
        <v>1.2311358220810167E-2</v>
      </c>
      <c r="T802" s="16">
        <f t="shared" si="67"/>
        <v>2.1975317115663149E-3</v>
      </c>
    </row>
    <row r="803" spans="2:20" x14ac:dyDescent="0.6">
      <c r="B803" s="6"/>
      <c r="C803" s="6"/>
      <c r="D803" s="6" t="s">
        <v>13813</v>
      </c>
      <c r="E803" s="6" t="s">
        <v>13815</v>
      </c>
      <c r="F803" s="20" t="s">
        <v>13817</v>
      </c>
      <c r="G803" s="6" t="str">
        <f t="shared" si="65"/>
        <v>40-49</v>
      </c>
      <c r="H803" s="6" t="str" cm="1">
        <f t="array" ref="H803:I803">_xlfn.TEXTSPLIT(G803,"-")</f>
        <v>40</v>
      </c>
      <c r="I803" s="6" t="str">
        <v>49</v>
      </c>
      <c r="J803" s="6" t="s">
        <v>13873</v>
      </c>
      <c r="K803" s="6" t="s">
        <v>13465</v>
      </c>
      <c r="L803" s="6" t="s">
        <v>13517</v>
      </c>
      <c r="M803" s="6" t="s">
        <v>13339</v>
      </c>
      <c r="N803" s="6" t="s">
        <v>13502</v>
      </c>
      <c r="O803" s="6" t="str" cm="1">
        <f t="array" ref="O803:P803">_xlfn.TEXTSPLIT(N803,"-")</f>
        <v>1985</v>
      </c>
      <c r="P803" s="6" t="str">
        <v>1988</v>
      </c>
      <c r="Q803" s="6">
        <v>512</v>
      </c>
      <c r="R803" s="6">
        <v>0</v>
      </c>
      <c r="S803" s="16">
        <f t="shared" si="66"/>
        <v>0</v>
      </c>
      <c r="T803" s="16">
        <f t="shared" si="67"/>
        <v>0</v>
      </c>
    </row>
    <row r="804" spans="2:20" x14ac:dyDescent="0.6">
      <c r="B804" s="6"/>
      <c r="C804" s="6"/>
      <c r="D804" s="6" t="s">
        <v>13813</v>
      </c>
      <c r="E804" s="6" t="s">
        <v>13815</v>
      </c>
      <c r="F804" s="20" t="s">
        <v>13818</v>
      </c>
      <c r="G804" s="6" t="str">
        <f t="shared" si="65"/>
        <v>50-59</v>
      </c>
      <c r="H804" s="6" t="str" cm="1">
        <f t="array" ref="H804:I804">_xlfn.TEXTSPLIT(G804,"-")</f>
        <v>50</v>
      </c>
      <c r="I804" s="6" t="str">
        <v>59</v>
      </c>
      <c r="J804" s="6" t="s">
        <v>13873</v>
      </c>
      <c r="K804" s="6" t="s">
        <v>13465</v>
      </c>
      <c r="L804" s="6" t="s">
        <v>13517</v>
      </c>
      <c r="M804" s="6" t="s">
        <v>13339</v>
      </c>
      <c r="N804" s="6" t="s">
        <v>13502</v>
      </c>
      <c r="O804" s="6" t="str" cm="1">
        <f t="array" ref="O804:P804">_xlfn.TEXTSPLIT(N804,"-")</f>
        <v>1985</v>
      </c>
      <c r="P804" s="6" t="str">
        <v>1988</v>
      </c>
      <c r="Q804" s="6">
        <v>578</v>
      </c>
      <c r="R804" s="6">
        <v>3</v>
      </c>
      <c r="S804" s="16">
        <f t="shared" si="66"/>
        <v>5.1903114186851208E-3</v>
      </c>
      <c r="T804" s="16">
        <f t="shared" si="67"/>
        <v>2.9888408621185454E-3</v>
      </c>
    </row>
    <row r="805" spans="2:20" x14ac:dyDescent="0.6">
      <c r="B805" s="6"/>
      <c r="C805" s="6"/>
      <c r="D805" s="6" t="s">
        <v>13813</v>
      </c>
      <c r="E805" s="6" t="s">
        <v>13815</v>
      </c>
      <c r="F805" s="20" t="s">
        <v>13819</v>
      </c>
      <c r="G805" s="6" t="str">
        <f t="shared" si="65"/>
        <v>60-69</v>
      </c>
      <c r="H805" s="6" t="str" cm="1">
        <f t="array" ref="H805:I805">_xlfn.TEXTSPLIT(G805,"-")</f>
        <v>60</v>
      </c>
      <c r="I805" s="6" t="str">
        <v>69</v>
      </c>
      <c r="J805" s="6" t="s">
        <v>13873</v>
      </c>
      <c r="K805" s="6" t="s">
        <v>13465</v>
      </c>
      <c r="L805" s="6" t="s">
        <v>13517</v>
      </c>
      <c r="M805" s="6" t="s">
        <v>13339</v>
      </c>
      <c r="N805" s="6" t="s">
        <v>13502</v>
      </c>
      <c r="O805" s="6" t="str" cm="1">
        <f t="array" ref="O805:P805">_xlfn.TEXTSPLIT(N805,"-")</f>
        <v>1985</v>
      </c>
      <c r="P805" s="6" t="str">
        <v>1988</v>
      </c>
      <c r="Q805" s="6">
        <v>817</v>
      </c>
      <c r="R805" s="6">
        <v>6</v>
      </c>
      <c r="S805" s="16">
        <f t="shared" si="66"/>
        <v>7.3439412484700125E-3</v>
      </c>
      <c r="T805" s="16">
        <f t="shared" si="67"/>
        <v>2.9871220487143785E-3</v>
      </c>
    </row>
    <row r="806" spans="2:20" x14ac:dyDescent="0.6">
      <c r="B806" s="6"/>
      <c r="C806" s="6"/>
      <c r="D806" s="6" t="s">
        <v>13813</v>
      </c>
      <c r="E806" s="6" t="s">
        <v>13815</v>
      </c>
      <c r="F806" s="20" t="s">
        <v>13820</v>
      </c>
      <c r="G806" s="6" t="str">
        <f t="shared" si="65"/>
        <v>70-79</v>
      </c>
      <c r="H806" s="6" t="str" cm="1">
        <f t="array" ref="H806:I806">_xlfn.TEXTSPLIT(G806,"-")</f>
        <v>70</v>
      </c>
      <c r="I806" s="6" t="str">
        <v>79</v>
      </c>
      <c r="J806" s="6" t="s">
        <v>13873</v>
      </c>
      <c r="K806" s="6" t="s">
        <v>13465</v>
      </c>
      <c r="L806" s="6" t="s">
        <v>13517</v>
      </c>
      <c r="M806" s="6" t="s">
        <v>13339</v>
      </c>
      <c r="N806" s="6" t="s">
        <v>13502</v>
      </c>
      <c r="O806" s="6" t="str" cm="1">
        <f t="array" ref="O806:P806">_xlfn.TEXTSPLIT(N806,"-")</f>
        <v>1985</v>
      </c>
      <c r="P806" s="6" t="str">
        <v>1988</v>
      </c>
      <c r="Q806" s="6">
        <v>511</v>
      </c>
      <c r="R806" s="6">
        <v>15</v>
      </c>
      <c r="S806" s="16">
        <f t="shared" si="66"/>
        <v>2.9354207436399216E-2</v>
      </c>
      <c r="T806" s="16">
        <f t="shared" si="67"/>
        <v>7.4671541618130475E-3</v>
      </c>
    </row>
    <row r="807" spans="2:20" x14ac:dyDescent="0.6">
      <c r="B807" s="6"/>
      <c r="C807" s="6"/>
      <c r="D807" s="6" t="s">
        <v>13813</v>
      </c>
      <c r="E807" s="6" t="s">
        <v>13815</v>
      </c>
      <c r="F807" s="20" t="s">
        <v>13821</v>
      </c>
      <c r="G807" s="6" t="str">
        <f t="shared" si="65"/>
        <v>80-95</v>
      </c>
      <c r="H807" s="6" t="str" cm="1">
        <f t="array" ref="H807:I807">_xlfn.TEXTSPLIT(G807,"-")</f>
        <v>80</v>
      </c>
      <c r="I807" s="6" t="str">
        <v>95</v>
      </c>
      <c r="J807" s="6" t="s">
        <v>13873</v>
      </c>
      <c r="K807" s="6" t="s">
        <v>13465</v>
      </c>
      <c r="L807" s="6" t="s">
        <v>13517</v>
      </c>
      <c r="M807" s="6" t="s">
        <v>13339</v>
      </c>
      <c r="N807" s="6" t="s">
        <v>13502</v>
      </c>
      <c r="O807" s="6" t="str" cm="1">
        <f t="array" ref="O807:P807">_xlfn.TEXTSPLIT(N807,"-")</f>
        <v>1985</v>
      </c>
      <c r="P807" s="6" t="str">
        <v>1988</v>
      </c>
      <c r="Q807" s="6">
        <v>100</v>
      </c>
      <c r="R807" s="6">
        <v>7</v>
      </c>
      <c r="S807" s="16">
        <f t="shared" si="66"/>
        <v>7.0000000000000007E-2</v>
      </c>
      <c r="T807" s="16">
        <f t="shared" si="67"/>
        <v>2.551470164434615E-2</v>
      </c>
    </row>
    <row r="808" spans="2:20" x14ac:dyDescent="0.6">
      <c r="B808" s="6"/>
      <c r="C808" s="6"/>
      <c r="D808" s="6" t="s">
        <v>13828</v>
      </c>
      <c r="E808" s="6" t="s">
        <v>13815</v>
      </c>
      <c r="F808" s="20" t="s">
        <v>13471</v>
      </c>
      <c r="G808" s="6" t="str">
        <f t="shared" si="65"/>
        <v>40-95</v>
      </c>
      <c r="H808" s="6" t="str" cm="1">
        <f t="array" ref="H808:I808">_xlfn.TEXTSPLIT(G808,"-")</f>
        <v>40</v>
      </c>
      <c r="I808" s="6" t="str">
        <v>95</v>
      </c>
      <c r="J808" s="6" t="s">
        <v>13873</v>
      </c>
      <c r="K808" s="6" t="s">
        <v>13465</v>
      </c>
      <c r="L808" s="6" t="s">
        <v>13973</v>
      </c>
      <c r="M808" s="6" t="s">
        <v>13339</v>
      </c>
      <c r="N808" s="6" t="s">
        <v>13502</v>
      </c>
      <c r="O808" s="6" t="str" cm="1">
        <f t="array" ref="O808:P808">_xlfn.TEXTSPLIT(N808,"-")</f>
        <v>1985</v>
      </c>
      <c r="P808" s="6" t="str">
        <v>1988</v>
      </c>
      <c r="Q808" s="6">
        <v>4361</v>
      </c>
      <c r="R808" s="6">
        <v>17</v>
      </c>
      <c r="S808" s="16">
        <f t="shared" si="66"/>
        <v>3.8981884888786974E-3</v>
      </c>
      <c r="T808" s="16">
        <f t="shared" si="67"/>
        <v>9.4360501194621846E-4</v>
      </c>
    </row>
    <row r="809" spans="2:20" x14ac:dyDescent="0.6">
      <c r="B809" s="6"/>
      <c r="C809" s="6"/>
      <c r="D809" s="6" t="s">
        <v>13828</v>
      </c>
      <c r="E809" s="6" t="s">
        <v>13815</v>
      </c>
      <c r="F809" s="20" t="s">
        <v>13817</v>
      </c>
      <c r="G809" s="6" t="str">
        <f t="shared" si="65"/>
        <v>40-49</v>
      </c>
      <c r="H809" s="6" t="str" cm="1">
        <f t="array" ref="H809:I809">_xlfn.TEXTSPLIT(G809,"-")</f>
        <v>40</v>
      </c>
      <c r="I809" s="6" t="str">
        <v>49</v>
      </c>
      <c r="J809" s="6" t="s">
        <v>13873</v>
      </c>
      <c r="K809" s="6" t="s">
        <v>13465</v>
      </c>
      <c r="L809" s="6" t="s">
        <v>13973</v>
      </c>
      <c r="M809" s="6" t="s">
        <v>13339</v>
      </c>
      <c r="N809" s="6" t="s">
        <v>13502</v>
      </c>
      <c r="O809" s="6" t="str" cm="1">
        <f t="array" ref="O809:P809">_xlfn.TEXTSPLIT(N809,"-")</f>
        <v>1985</v>
      </c>
      <c r="P809" s="6" t="str">
        <v>1988</v>
      </c>
      <c r="Q809" s="6">
        <v>1060</v>
      </c>
      <c r="R809" s="6">
        <v>0</v>
      </c>
      <c r="S809" s="16">
        <f t="shared" si="66"/>
        <v>0</v>
      </c>
      <c r="T809" s="16">
        <f t="shared" si="67"/>
        <v>0</v>
      </c>
    </row>
    <row r="810" spans="2:20" x14ac:dyDescent="0.6">
      <c r="B810" s="6"/>
      <c r="C810" s="6"/>
      <c r="D810" s="6" t="s">
        <v>13828</v>
      </c>
      <c r="E810" s="6" t="s">
        <v>13815</v>
      </c>
      <c r="F810" s="20" t="s">
        <v>13818</v>
      </c>
      <c r="G810" s="6" t="str">
        <f t="shared" si="65"/>
        <v>50-59</v>
      </c>
      <c r="H810" s="6" t="str" cm="1">
        <f t="array" ref="H810:I810">_xlfn.TEXTSPLIT(G810,"-")</f>
        <v>50</v>
      </c>
      <c r="I810" s="6" t="str">
        <v>59</v>
      </c>
      <c r="J810" s="6" t="s">
        <v>13873</v>
      </c>
      <c r="K810" s="6" t="s">
        <v>13465</v>
      </c>
      <c r="L810" s="6" t="s">
        <v>13973</v>
      </c>
      <c r="M810" s="6" t="s">
        <v>13339</v>
      </c>
      <c r="N810" s="6" t="s">
        <v>13502</v>
      </c>
      <c r="O810" s="6" t="str" cm="1">
        <f t="array" ref="O810:P810">_xlfn.TEXTSPLIT(N810,"-")</f>
        <v>1985</v>
      </c>
      <c r="P810" s="6" t="str">
        <v>1988</v>
      </c>
      <c r="Q810" s="6">
        <v>1155</v>
      </c>
      <c r="R810" s="6">
        <v>3</v>
      </c>
      <c r="S810" s="16">
        <f t="shared" si="66"/>
        <v>2.5974025974025974E-3</v>
      </c>
      <c r="T810" s="16">
        <f t="shared" si="67"/>
        <v>1.4976622756497603E-3</v>
      </c>
    </row>
    <row r="811" spans="2:20" x14ac:dyDescent="0.6">
      <c r="B811" s="6"/>
      <c r="C811" s="6"/>
      <c r="D811" s="6" t="s">
        <v>13828</v>
      </c>
      <c r="E811" s="6" t="s">
        <v>13815</v>
      </c>
      <c r="F811" s="20" t="s">
        <v>13819</v>
      </c>
      <c r="G811" s="6" t="str">
        <f t="shared" si="65"/>
        <v>60-69</v>
      </c>
      <c r="H811" s="6" t="str" cm="1">
        <f t="array" ref="H811:I811">_xlfn.TEXTSPLIT(G811,"-")</f>
        <v>60</v>
      </c>
      <c r="I811" s="6" t="str">
        <v>69</v>
      </c>
      <c r="J811" s="6" t="s">
        <v>13873</v>
      </c>
      <c r="K811" s="6" t="s">
        <v>13465</v>
      </c>
      <c r="L811" s="6" t="s">
        <v>13973</v>
      </c>
      <c r="M811" s="6" t="s">
        <v>13339</v>
      </c>
      <c r="N811" s="6" t="s">
        <v>13502</v>
      </c>
      <c r="O811" s="6" t="str" cm="1">
        <f t="array" ref="O811:P811">_xlfn.TEXTSPLIT(N811,"-")</f>
        <v>1985</v>
      </c>
      <c r="P811" s="6" t="str">
        <v>1988</v>
      </c>
      <c r="Q811" s="6">
        <v>1292</v>
      </c>
      <c r="R811" s="6">
        <v>1</v>
      </c>
      <c r="S811" s="16">
        <f t="shared" si="66"/>
        <v>7.7399380804953565E-4</v>
      </c>
      <c r="T811" s="16">
        <f t="shared" si="67"/>
        <v>7.7369421686043327E-4</v>
      </c>
    </row>
    <row r="812" spans="2:20" x14ac:dyDescent="0.6">
      <c r="B812" s="6"/>
      <c r="C812" s="6"/>
      <c r="D812" s="6" t="s">
        <v>13828</v>
      </c>
      <c r="E812" s="6" t="s">
        <v>13815</v>
      </c>
      <c r="F812" s="20" t="s">
        <v>13820</v>
      </c>
      <c r="G812" s="6" t="str">
        <f t="shared" si="65"/>
        <v>70-79</v>
      </c>
      <c r="H812" s="6" t="str" cm="1">
        <f t="array" ref="H812:I812">_xlfn.TEXTSPLIT(G812,"-")</f>
        <v>70</v>
      </c>
      <c r="I812" s="6" t="str">
        <v>79</v>
      </c>
      <c r="J812" s="6" t="s">
        <v>13873</v>
      </c>
      <c r="K812" s="6" t="s">
        <v>13465</v>
      </c>
      <c r="L812" s="6" t="s">
        <v>13973</v>
      </c>
      <c r="M812" s="6" t="s">
        <v>13339</v>
      </c>
      <c r="N812" s="6" t="s">
        <v>13502</v>
      </c>
      <c r="O812" s="6" t="str" cm="1">
        <f t="array" ref="O812:P812">_xlfn.TEXTSPLIT(N812,"-")</f>
        <v>1985</v>
      </c>
      <c r="P812" s="6" t="str">
        <v>1988</v>
      </c>
      <c r="Q812" s="6">
        <v>713</v>
      </c>
      <c r="R812" s="6">
        <v>8</v>
      </c>
      <c r="S812" s="16">
        <f t="shared" si="66"/>
        <v>1.1220196353436185E-2</v>
      </c>
      <c r="T812" s="16">
        <f t="shared" si="67"/>
        <v>3.9446207708172844E-3</v>
      </c>
    </row>
    <row r="813" spans="2:20" x14ac:dyDescent="0.6">
      <c r="B813" s="6"/>
      <c r="C813" s="6"/>
      <c r="D813" s="6" t="s">
        <v>13828</v>
      </c>
      <c r="E813" s="6" t="s">
        <v>13815</v>
      </c>
      <c r="F813" s="20" t="s">
        <v>13821</v>
      </c>
      <c r="G813" s="6" t="str">
        <f t="shared" si="65"/>
        <v>80-95</v>
      </c>
      <c r="H813" s="6" t="str" cm="1">
        <f t="array" ref="H813:I813">_xlfn.TEXTSPLIT(G813,"-")</f>
        <v>80</v>
      </c>
      <c r="I813" s="6" t="str">
        <v>95</v>
      </c>
      <c r="J813" s="6" t="s">
        <v>13873</v>
      </c>
      <c r="K813" s="6" t="s">
        <v>13465</v>
      </c>
      <c r="L813" s="6" t="s">
        <v>13973</v>
      </c>
      <c r="M813" s="6" t="s">
        <v>13339</v>
      </c>
      <c r="N813" s="6" t="s">
        <v>13502</v>
      </c>
      <c r="O813" s="6" t="str" cm="1">
        <f t="array" ref="O813:P813">_xlfn.TEXTSPLIT(N813,"-")</f>
        <v>1985</v>
      </c>
      <c r="P813" s="6" t="str">
        <v>1988</v>
      </c>
      <c r="Q813" s="6">
        <v>141</v>
      </c>
      <c r="R813" s="6">
        <v>5</v>
      </c>
      <c r="S813" s="16">
        <f t="shared" si="66"/>
        <v>3.5460992907801421E-2</v>
      </c>
      <c r="T813" s="16">
        <f t="shared" si="67"/>
        <v>1.5574918664859239E-2</v>
      </c>
    </row>
    <row r="814" spans="2:20" x14ac:dyDescent="0.4">
      <c r="B814" s="6"/>
      <c r="C814" s="6"/>
      <c r="D814" s="6" t="s">
        <v>13828</v>
      </c>
      <c r="E814" s="6" t="s">
        <v>13815</v>
      </c>
      <c r="F814" s="20" t="s">
        <v>13471</v>
      </c>
      <c r="G814" s="6" t="str">
        <f t="shared" ref="G814:G877" si="68">IF(RIGHT(F814,1)="+",LEFT(F814,LEN(F814)-1)&amp;"-95",F814)</f>
        <v>40-95</v>
      </c>
      <c r="H814" s="6" t="str" cm="1">
        <f t="array" ref="H814:I814">_xlfn.TEXTSPLIT(G814,"-")</f>
        <v>40</v>
      </c>
      <c r="I814" s="6" t="str">
        <v>95</v>
      </c>
      <c r="J814" s="6" t="s">
        <v>13873</v>
      </c>
      <c r="K814" s="6" t="s">
        <v>13465</v>
      </c>
      <c r="L814" s="6" t="s">
        <v>13484</v>
      </c>
      <c r="M814" s="6" t="s">
        <v>13339</v>
      </c>
      <c r="N814" s="6" t="s">
        <v>13502</v>
      </c>
      <c r="O814" s="6" t="str" cm="1">
        <f t="array" ref="O814:P814">_xlfn.TEXTSPLIT(N814,"-")</f>
        <v>1985</v>
      </c>
      <c r="P814" s="6" t="str">
        <v>1988</v>
      </c>
      <c r="Q814" s="22">
        <v>1843</v>
      </c>
      <c r="R814" s="6">
        <v>2</v>
      </c>
      <c r="S814" s="16">
        <f t="shared" ref="S814:S877" si="69">R814/Q814</f>
        <v>1.0851871947911015E-3</v>
      </c>
      <c r="T814" s="16">
        <f t="shared" ref="T814:T877" si="70">SQRT(S814*(1-S814)/Q814)</f>
        <v>7.669267557558376E-4</v>
      </c>
    </row>
    <row r="815" spans="2:20" x14ac:dyDescent="0.4">
      <c r="B815" s="6"/>
      <c r="C815" s="6"/>
      <c r="D815" s="6" t="s">
        <v>13828</v>
      </c>
      <c r="E815" s="6" t="s">
        <v>13815</v>
      </c>
      <c r="F815" s="20" t="s">
        <v>13817</v>
      </c>
      <c r="G815" s="6" t="str">
        <f t="shared" si="68"/>
        <v>40-49</v>
      </c>
      <c r="H815" s="6" t="str" cm="1">
        <f t="array" ref="H815:I815">_xlfn.TEXTSPLIT(G815,"-")</f>
        <v>40</v>
      </c>
      <c r="I815" s="6" t="str">
        <v>49</v>
      </c>
      <c r="J815" s="6" t="s">
        <v>13873</v>
      </c>
      <c r="K815" s="6" t="s">
        <v>13465</v>
      </c>
      <c r="L815" s="6" t="s">
        <v>13484</v>
      </c>
      <c r="M815" s="6" t="s">
        <v>13339</v>
      </c>
      <c r="N815" s="6" t="s">
        <v>13502</v>
      </c>
      <c r="O815" s="6" t="str" cm="1">
        <f t="array" ref="O815:P815">_xlfn.TEXTSPLIT(N815,"-")</f>
        <v>1985</v>
      </c>
      <c r="P815" s="6" t="str">
        <v>1988</v>
      </c>
      <c r="Q815" s="22">
        <v>548</v>
      </c>
      <c r="R815" s="6">
        <v>0</v>
      </c>
      <c r="S815" s="16">
        <f t="shared" si="69"/>
        <v>0</v>
      </c>
      <c r="T815" s="16">
        <f t="shared" si="70"/>
        <v>0</v>
      </c>
    </row>
    <row r="816" spans="2:20" x14ac:dyDescent="0.4">
      <c r="B816" s="6"/>
      <c r="C816" s="6"/>
      <c r="D816" s="6" t="s">
        <v>13828</v>
      </c>
      <c r="E816" s="6" t="s">
        <v>13815</v>
      </c>
      <c r="F816" s="20" t="s">
        <v>13818</v>
      </c>
      <c r="G816" s="6" t="str">
        <f t="shared" si="68"/>
        <v>50-59</v>
      </c>
      <c r="H816" s="6" t="str" cm="1">
        <f t="array" ref="H816:I816">_xlfn.TEXTSPLIT(G816,"-")</f>
        <v>50</v>
      </c>
      <c r="I816" s="6" t="str">
        <v>59</v>
      </c>
      <c r="J816" s="6" t="s">
        <v>13873</v>
      </c>
      <c r="K816" s="6" t="s">
        <v>13465</v>
      </c>
      <c r="L816" s="6" t="s">
        <v>13484</v>
      </c>
      <c r="M816" s="6" t="s">
        <v>13339</v>
      </c>
      <c r="N816" s="6" t="s">
        <v>13502</v>
      </c>
      <c r="O816" s="6" t="str" cm="1">
        <f t="array" ref="O816:P816">_xlfn.TEXTSPLIT(N816,"-")</f>
        <v>1985</v>
      </c>
      <c r="P816" s="6" t="str">
        <v>1988</v>
      </c>
      <c r="Q816" s="22">
        <v>577</v>
      </c>
      <c r="R816" s="6">
        <v>1</v>
      </c>
      <c r="S816" s="16">
        <f t="shared" si="69"/>
        <v>1.7331022530329288E-3</v>
      </c>
      <c r="T816" s="16">
        <f t="shared" si="70"/>
        <v>1.7315997800560691E-3</v>
      </c>
    </row>
    <row r="817" spans="2:20" x14ac:dyDescent="0.4">
      <c r="B817" s="6"/>
      <c r="C817" s="6"/>
      <c r="D817" s="6" t="s">
        <v>13828</v>
      </c>
      <c r="E817" s="6" t="s">
        <v>13815</v>
      </c>
      <c r="F817" s="20" t="s">
        <v>13819</v>
      </c>
      <c r="G817" s="6" t="str">
        <f t="shared" si="68"/>
        <v>60-69</v>
      </c>
      <c r="H817" s="6" t="str" cm="1">
        <f t="array" ref="H817:I817">_xlfn.TEXTSPLIT(G817,"-")</f>
        <v>60</v>
      </c>
      <c r="I817" s="6" t="str">
        <v>69</v>
      </c>
      <c r="J817" s="6" t="s">
        <v>13873</v>
      </c>
      <c r="K817" s="6" t="s">
        <v>13465</v>
      </c>
      <c r="L817" s="6" t="s">
        <v>13484</v>
      </c>
      <c r="M817" s="6" t="s">
        <v>13339</v>
      </c>
      <c r="N817" s="6" t="s">
        <v>13502</v>
      </c>
      <c r="O817" s="6" t="str" cm="1">
        <f t="array" ref="O817:P817">_xlfn.TEXTSPLIT(N817,"-")</f>
        <v>1985</v>
      </c>
      <c r="P817" s="6" t="str">
        <v>1988</v>
      </c>
      <c r="Q817" s="22">
        <v>475</v>
      </c>
      <c r="R817" s="6">
        <v>1</v>
      </c>
      <c r="S817" s="16">
        <f t="shared" si="69"/>
        <v>2.1052631578947368E-3</v>
      </c>
      <c r="T817" s="16">
        <f t="shared" si="70"/>
        <v>2.1030459238326072E-3</v>
      </c>
    </row>
    <row r="818" spans="2:20" x14ac:dyDescent="0.4">
      <c r="B818" s="6"/>
      <c r="C818" s="6"/>
      <c r="D818" s="6" t="s">
        <v>13828</v>
      </c>
      <c r="E818" s="6" t="s">
        <v>13815</v>
      </c>
      <c r="F818" s="20" t="s">
        <v>13820</v>
      </c>
      <c r="G818" s="6" t="str">
        <f t="shared" si="68"/>
        <v>70-79</v>
      </c>
      <c r="H818" s="6" t="str" cm="1">
        <f t="array" ref="H818:I818">_xlfn.TEXTSPLIT(G818,"-")</f>
        <v>70</v>
      </c>
      <c r="I818" s="6" t="str">
        <v>79</v>
      </c>
      <c r="J818" s="6" t="s">
        <v>13873</v>
      </c>
      <c r="K818" s="6" t="s">
        <v>13465</v>
      </c>
      <c r="L818" s="6" t="s">
        <v>13484</v>
      </c>
      <c r="M818" s="6" t="s">
        <v>13339</v>
      </c>
      <c r="N818" s="6" t="s">
        <v>13502</v>
      </c>
      <c r="O818" s="6" t="str" cm="1">
        <f t="array" ref="O818:P818">_xlfn.TEXTSPLIT(N818,"-")</f>
        <v>1985</v>
      </c>
      <c r="P818" s="6" t="str">
        <v>1988</v>
      </c>
      <c r="Q818" s="22">
        <v>202</v>
      </c>
      <c r="R818" s="6">
        <v>0</v>
      </c>
      <c r="S818" s="16">
        <f t="shared" si="69"/>
        <v>0</v>
      </c>
      <c r="T818" s="16">
        <f t="shared" si="70"/>
        <v>0</v>
      </c>
    </row>
    <row r="819" spans="2:20" x14ac:dyDescent="0.6">
      <c r="B819" s="6"/>
      <c r="C819" s="6"/>
      <c r="D819" s="6" t="s">
        <v>13828</v>
      </c>
      <c r="E819" s="6" t="s">
        <v>13815</v>
      </c>
      <c r="F819" s="20" t="s">
        <v>13821</v>
      </c>
      <c r="G819" s="6" t="str">
        <f t="shared" si="68"/>
        <v>80-95</v>
      </c>
      <c r="H819" s="6" t="str" cm="1">
        <f t="array" ref="H819:I819">_xlfn.TEXTSPLIT(G819,"-")</f>
        <v>80</v>
      </c>
      <c r="I819" s="6" t="str">
        <v>95</v>
      </c>
      <c r="J819" s="6" t="s">
        <v>13873</v>
      </c>
      <c r="K819" s="6" t="s">
        <v>13465</v>
      </c>
      <c r="L819" s="6" t="s">
        <v>13484</v>
      </c>
      <c r="M819" s="6" t="s">
        <v>13339</v>
      </c>
      <c r="N819" s="6" t="s">
        <v>13502</v>
      </c>
      <c r="O819" s="6" t="str" cm="1">
        <f t="array" ref="O819:P819">_xlfn.TEXTSPLIT(N819,"-")</f>
        <v>1985</v>
      </c>
      <c r="P819" s="6" t="str">
        <v>1988</v>
      </c>
      <c r="Q819" s="6">
        <v>41</v>
      </c>
      <c r="R819" s="6">
        <v>0</v>
      </c>
      <c r="S819" s="16">
        <f t="shared" si="69"/>
        <v>0</v>
      </c>
      <c r="T819" s="16">
        <f t="shared" si="70"/>
        <v>0</v>
      </c>
    </row>
    <row r="820" spans="2:20" x14ac:dyDescent="0.6">
      <c r="B820" s="6"/>
      <c r="C820" s="6"/>
      <c r="D820" s="6" t="s">
        <v>13828</v>
      </c>
      <c r="E820" s="6" t="s">
        <v>13815</v>
      </c>
      <c r="F820" s="20" t="s">
        <v>13471</v>
      </c>
      <c r="G820" s="6" t="str">
        <f t="shared" si="68"/>
        <v>40-95</v>
      </c>
      <c r="H820" s="6" t="str" cm="1">
        <f t="array" ref="H820:I820">_xlfn.TEXTSPLIT(G820,"-")</f>
        <v>40</v>
      </c>
      <c r="I820" s="6" t="str">
        <v>95</v>
      </c>
      <c r="J820" s="6" t="s">
        <v>13873</v>
      </c>
      <c r="K820" s="6" t="s">
        <v>13465</v>
      </c>
      <c r="L820" s="6" t="s">
        <v>13517</v>
      </c>
      <c r="M820" s="6" t="s">
        <v>13339</v>
      </c>
      <c r="N820" s="6" t="s">
        <v>13502</v>
      </c>
      <c r="O820" s="6" t="str" cm="1">
        <f t="array" ref="O820:P820">_xlfn.TEXTSPLIT(N820,"-")</f>
        <v>1985</v>
      </c>
      <c r="P820" s="6" t="str">
        <v>1988</v>
      </c>
      <c r="Q820" s="6">
        <v>2518</v>
      </c>
      <c r="R820" s="6">
        <v>15</v>
      </c>
      <c r="S820" s="16">
        <f t="shared" si="69"/>
        <v>5.9571088165210487E-3</v>
      </c>
      <c r="T820" s="16">
        <f t="shared" si="70"/>
        <v>1.5335306684212588E-3</v>
      </c>
    </row>
    <row r="821" spans="2:20" x14ac:dyDescent="0.6">
      <c r="B821" s="6"/>
      <c r="C821" s="6"/>
      <c r="D821" s="6" t="s">
        <v>13828</v>
      </c>
      <c r="E821" s="6" t="s">
        <v>13815</v>
      </c>
      <c r="F821" s="20" t="s">
        <v>13817</v>
      </c>
      <c r="G821" s="6" t="str">
        <f t="shared" si="68"/>
        <v>40-49</v>
      </c>
      <c r="H821" s="6" t="str" cm="1">
        <f t="array" ref="H821:I821">_xlfn.TEXTSPLIT(G821,"-")</f>
        <v>40</v>
      </c>
      <c r="I821" s="6" t="str">
        <v>49</v>
      </c>
      <c r="J821" s="6" t="s">
        <v>13873</v>
      </c>
      <c r="K821" s="6" t="s">
        <v>13465</v>
      </c>
      <c r="L821" s="6" t="s">
        <v>13517</v>
      </c>
      <c r="M821" s="6" t="s">
        <v>13339</v>
      </c>
      <c r="N821" s="6" t="s">
        <v>13502</v>
      </c>
      <c r="O821" s="6" t="str" cm="1">
        <f t="array" ref="O821:P821">_xlfn.TEXTSPLIT(N821,"-")</f>
        <v>1985</v>
      </c>
      <c r="P821" s="6" t="str">
        <v>1988</v>
      </c>
      <c r="Q821" s="6">
        <v>512</v>
      </c>
      <c r="R821" s="6">
        <v>0</v>
      </c>
      <c r="S821" s="16">
        <f t="shared" si="69"/>
        <v>0</v>
      </c>
      <c r="T821" s="16">
        <f t="shared" si="70"/>
        <v>0</v>
      </c>
    </row>
    <row r="822" spans="2:20" x14ac:dyDescent="0.6">
      <c r="B822" s="6"/>
      <c r="C822" s="6"/>
      <c r="D822" s="6" t="s">
        <v>13828</v>
      </c>
      <c r="E822" s="6" t="s">
        <v>13815</v>
      </c>
      <c r="F822" s="20" t="s">
        <v>13818</v>
      </c>
      <c r="G822" s="6" t="str">
        <f t="shared" si="68"/>
        <v>50-59</v>
      </c>
      <c r="H822" s="6" t="str" cm="1">
        <f t="array" ref="H822:I822">_xlfn.TEXTSPLIT(G822,"-")</f>
        <v>50</v>
      </c>
      <c r="I822" s="6" t="str">
        <v>59</v>
      </c>
      <c r="J822" s="6" t="s">
        <v>13873</v>
      </c>
      <c r="K822" s="6" t="s">
        <v>13465</v>
      </c>
      <c r="L822" s="6" t="s">
        <v>13517</v>
      </c>
      <c r="M822" s="6" t="s">
        <v>13339</v>
      </c>
      <c r="N822" s="6" t="s">
        <v>13502</v>
      </c>
      <c r="O822" s="6" t="str" cm="1">
        <f t="array" ref="O822:P822">_xlfn.TEXTSPLIT(N822,"-")</f>
        <v>1985</v>
      </c>
      <c r="P822" s="6" t="str">
        <v>1988</v>
      </c>
      <c r="Q822" s="6">
        <v>578</v>
      </c>
      <c r="R822" s="6">
        <v>2</v>
      </c>
      <c r="S822" s="16">
        <f t="shared" si="69"/>
        <v>3.4602076124567475E-3</v>
      </c>
      <c r="T822" s="16">
        <f t="shared" si="70"/>
        <v>2.4424994911459393E-3</v>
      </c>
    </row>
    <row r="823" spans="2:20" x14ac:dyDescent="0.6">
      <c r="B823" s="6"/>
      <c r="C823" s="6"/>
      <c r="D823" s="6" t="s">
        <v>13828</v>
      </c>
      <c r="E823" s="6" t="s">
        <v>13815</v>
      </c>
      <c r="F823" s="20" t="s">
        <v>13819</v>
      </c>
      <c r="G823" s="6" t="str">
        <f t="shared" si="68"/>
        <v>60-69</v>
      </c>
      <c r="H823" s="6" t="str" cm="1">
        <f t="array" ref="H823:I823">_xlfn.TEXTSPLIT(G823,"-")</f>
        <v>60</v>
      </c>
      <c r="I823" s="6" t="str">
        <v>69</v>
      </c>
      <c r="J823" s="6" t="s">
        <v>13873</v>
      </c>
      <c r="K823" s="6" t="s">
        <v>13465</v>
      </c>
      <c r="L823" s="6" t="s">
        <v>13517</v>
      </c>
      <c r="M823" s="6" t="s">
        <v>13339</v>
      </c>
      <c r="N823" s="6" t="s">
        <v>13502</v>
      </c>
      <c r="O823" s="6" t="str" cm="1">
        <f t="array" ref="O823:P823">_xlfn.TEXTSPLIT(N823,"-")</f>
        <v>1985</v>
      </c>
      <c r="P823" s="6" t="str">
        <v>1988</v>
      </c>
      <c r="Q823" s="6">
        <v>817</v>
      </c>
      <c r="R823" s="6">
        <v>0</v>
      </c>
      <c r="S823" s="16">
        <f t="shared" si="69"/>
        <v>0</v>
      </c>
      <c r="T823" s="16">
        <f t="shared" si="70"/>
        <v>0</v>
      </c>
    </row>
    <row r="824" spans="2:20" x14ac:dyDescent="0.6">
      <c r="B824" s="6"/>
      <c r="C824" s="6"/>
      <c r="D824" s="6" t="s">
        <v>13828</v>
      </c>
      <c r="E824" s="6" t="s">
        <v>13815</v>
      </c>
      <c r="F824" s="20" t="s">
        <v>13820</v>
      </c>
      <c r="G824" s="6" t="str">
        <f t="shared" si="68"/>
        <v>70-79</v>
      </c>
      <c r="H824" s="6" t="str" cm="1">
        <f t="array" ref="H824:I824">_xlfn.TEXTSPLIT(G824,"-")</f>
        <v>70</v>
      </c>
      <c r="I824" s="6" t="str">
        <v>79</v>
      </c>
      <c r="J824" s="6" t="s">
        <v>13873</v>
      </c>
      <c r="K824" s="6" t="s">
        <v>13465</v>
      </c>
      <c r="L824" s="6" t="s">
        <v>13517</v>
      </c>
      <c r="M824" s="6" t="s">
        <v>13339</v>
      </c>
      <c r="N824" s="6" t="s">
        <v>13502</v>
      </c>
      <c r="O824" s="6" t="str" cm="1">
        <f t="array" ref="O824:P824">_xlfn.TEXTSPLIT(N824,"-")</f>
        <v>1985</v>
      </c>
      <c r="P824" s="6" t="str">
        <v>1988</v>
      </c>
      <c r="Q824" s="6">
        <v>511</v>
      </c>
      <c r="R824" s="6">
        <v>8</v>
      </c>
      <c r="S824" s="16">
        <f t="shared" si="69"/>
        <v>1.5655577299412915E-2</v>
      </c>
      <c r="T824" s="16">
        <f t="shared" si="70"/>
        <v>5.4915840607917248E-3</v>
      </c>
    </row>
    <row r="825" spans="2:20" x14ac:dyDescent="0.6">
      <c r="B825" s="6"/>
      <c r="C825" s="6"/>
      <c r="D825" s="6" t="s">
        <v>13828</v>
      </c>
      <c r="E825" s="6" t="s">
        <v>13815</v>
      </c>
      <c r="F825" s="20" t="s">
        <v>13821</v>
      </c>
      <c r="G825" s="6" t="str">
        <f t="shared" si="68"/>
        <v>80-95</v>
      </c>
      <c r="H825" s="6" t="str" cm="1">
        <f t="array" ref="H825:I825">_xlfn.TEXTSPLIT(G825,"-")</f>
        <v>80</v>
      </c>
      <c r="I825" s="6" t="str">
        <v>95</v>
      </c>
      <c r="J825" s="6" t="s">
        <v>13873</v>
      </c>
      <c r="K825" s="6" t="s">
        <v>13465</v>
      </c>
      <c r="L825" s="6" t="s">
        <v>13517</v>
      </c>
      <c r="M825" s="6" t="s">
        <v>13339</v>
      </c>
      <c r="N825" s="6" t="s">
        <v>13502</v>
      </c>
      <c r="O825" s="6" t="str" cm="1">
        <f t="array" ref="O825:P825">_xlfn.TEXTSPLIT(N825,"-")</f>
        <v>1985</v>
      </c>
      <c r="P825" s="6" t="str">
        <v>1988</v>
      </c>
      <c r="Q825" s="6">
        <v>100</v>
      </c>
      <c r="R825" s="6">
        <v>5</v>
      </c>
      <c r="S825" s="16">
        <f t="shared" si="69"/>
        <v>0.05</v>
      </c>
      <c r="T825" s="16">
        <f t="shared" si="70"/>
        <v>2.1794494717703367E-2</v>
      </c>
    </row>
    <row r="826" spans="2:20" x14ac:dyDescent="0.6">
      <c r="B826" s="6"/>
      <c r="C826" s="6"/>
      <c r="D826" s="6" t="s">
        <v>13823</v>
      </c>
      <c r="E826" s="6" t="s">
        <v>13815</v>
      </c>
      <c r="F826" s="20" t="s">
        <v>13471</v>
      </c>
      <c r="G826" s="6" t="str">
        <f t="shared" si="68"/>
        <v>40-95</v>
      </c>
      <c r="H826" s="6" t="str" cm="1">
        <f t="array" ref="H826:I826">_xlfn.TEXTSPLIT(G826,"-")</f>
        <v>40</v>
      </c>
      <c r="I826" s="6" t="str">
        <v>95</v>
      </c>
      <c r="J826" s="6" t="s">
        <v>13873</v>
      </c>
      <c r="K826" s="6" t="s">
        <v>13465</v>
      </c>
      <c r="L826" s="6" t="s">
        <v>13973</v>
      </c>
      <c r="M826" s="6" t="s">
        <v>13339</v>
      </c>
      <c r="N826" s="6" t="s">
        <v>13502</v>
      </c>
      <c r="O826" s="6" t="str" cm="1">
        <f t="array" ref="O826:P826">_xlfn.TEXTSPLIT(N826,"-")</f>
        <v>1985</v>
      </c>
      <c r="P826" s="6" t="str">
        <v>1988</v>
      </c>
      <c r="Q826" s="6">
        <v>4361</v>
      </c>
      <c r="R826" s="6">
        <v>22</v>
      </c>
      <c r="S826" s="16">
        <f t="shared" si="69"/>
        <v>5.0447145150194911E-3</v>
      </c>
      <c r="T826" s="16">
        <f t="shared" si="70"/>
        <v>1.0728204303949646E-3</v>
      </c>
    </row>
    <row r="827" spans="2:20" x14ac:dyDescent="0.6">
      <c r="B827" s="6"/>
      <c r="C827" s="6"/>
      <c r="D827" s="6" t="s">
        <v>13823</v>
      </c>
      <c r="E827" s="6" t="s">
        <v>13815</v>
      </c>
      <c r="F827" s="20" t="s">
        <v>13817</v>
      </c>
      <c r="G827" s="6" t="str">
        <f t="shared" si="68"/>
        <v>40-49</v>
      </c>
      <c r="H827" s="6" t="str" cm="1">
        <f t="array" ref="H827:I827">_xlfn.TEXTSPLIT(G827,"-")</f>
        <v>40</v>
      </c>
      <c r="I827" s="6" t="str">
        <v>49</v>
      </c>
      <c r="J827" s="6" t="s">
        <v>13873</v>
      </c>
      <c r="K827" s="6" t="s">
        <v>13465</v>
      </c>
      <c r="L827" s="6" t="s">
        <v>13973</v>
      </c>
      <c r="M827" s="6" t="s">
        <v>13339</v>
      </c>
      <c r="N827" s="6" t="s">
        <v>13502</v>
      </c>
      <c r="O827" s="6" t="str" cm="1">
        <f t="array" ref="O827:P827">_xlfn.TEXTSPLIT(N827,"-")</f>
        <v>1985</v>
      </c>
      <c r="P827" s="6" t="str">
        <v>1988</v>
      </c>
      <c r="Q827" s="6">
        <v>1060</v>
      </c>
      <c r="R827" s="6">
        <v>0</v>
      </c>
      <c r="S827" s="16">
        <f t="shared" si="69"/>
        <v>0</v>
      </c>
      <c r="T827" s="16">
        <f t="shared" si="70"/>
        <v>0</v>
      </c>
    </row>
    <row r="828" spans="2:20" x14ac:dyDescent="0.6">
      <c r="B828" s="6"/>
      <c r="C828" s="6"/>
      <c r="D828" s="6" t="s">
        <v>13823</v>
      </c>
      <c r="E828" s="6" t="s">
        <v>13815</v>
      </c>
      <c r="F828" s="20" t="s">
        <v>13818</v>
      </c>
      <c r="G828" s="6" t="str">
        <f t="shared" si="68"/>
        <v>50-59</v>
      </c>
      <c r="H828" s="6" t="str" cm="1">
        <f t="array" ref="H828:I828">_xlfn.TEXTSPLIT(G828,"-")</f>
        <v>50</v>
      </c>
      <c r="I828" s="6" t="str">
        <v>59</v>
      </c>
      <c r="J828" s="6" t="s">
        <v>13873</v>
      </c>
      <c r="K828" s="6" t="s">
        <v>13465</v>
      </c>
      <c r="L828" s="6" t="s">
        <v>13973</v>
      </c>
      <c r="M828" s="6" t="s">
        <v>13339</v>
      </c>
      <c r="N828" s="6" t="s">
        <v>13502</v>
      </c>
      <c r="O828" s="6" t="str" cm="1">
        <f t="array" ref="O828:P828">_xlfn.TEXTSPLIT(N828,"-")</f>
        <v>1985</v>
      </c>
      <c r="P828" s="6" t="str">
        <v>1988</v>
      </c>
      <c r="Q828" s="6">
        <v>1155</v>
      </c>
      <c r="R828" s="6">
        <v>2</v>
      </c>
      <c r="S828" s="16">
        <f t="shared" si="69"/>
        <v>1.7316017316017316E-3</v>
      </c>
      <c r="T828" s="16">
        <f t="shared" si="70"/>
        <v>1.2233667571704121E-3</v>
      </c>
    </row>
    <row r="829" spans="2:20" x14ac:dyDescent="0.6">
      <c r="B829" s="6"/>
      <c r="C829" s="6"/>
      <c r="D829" s="6" t="s">
        <v>13823</v>
      </c>
      <c r="E829" s="6" t="s">
        <v>13815</v>
      </c>
      <c r="F829" s="20" t="s">
        <v>13819</v>
      </c>
      <c r="G829" s="6" t="str">
        <f t="shared" si="68"/>
        <v>60-69</v>
      </c>
      <c r="H829" s="6" t="str" cm="1">
        <f t="array" ref="H829:I829">_xlfn.TEXTSPLIT(G829,"-")</f>
        <v>60</v>
      </c>
      <c r="I829" s="6" t="str">
        <v>69</v>
      </c>
      <c r="J829" s="6" t="s">
        <v>13873</v>
      </c>
      <c r="K829" s="6" t="s">
        <v>13465</v>
      </c>
      <c r="L829" s="6" t="s">
        <v>13973</v>
      </c>
      <c r="M829" s="6" t="s">
        <v>13339</v>
      </c>
      <c r="N829" s="6" t="s">
        <v>13502</v>
      </c>
      <c r="O829" s="6" t="str" cm="1">
        <f t="array" ref="O829:P829">_xlfn.TEXTSPLIT(N829,"-")</f>
        <v>1985</v>
      </c>
      <c r="P829" s="6" t="str">
        <v>1988</v>
      </c>
      <c r="Q829" s="6">
        <v>1292</v>
      </c>
      <c r="R829" s="6">
        <v>7</v>
      </c>
      <c r="S829" s="16">
        <f t="shared" si="69"/>
        <v>5.4179566563467493E-3</v>
      </c>
      <c r="T829" s="16">
        <f t="shared" si="70"/>
        <v>2.0422401654070412E-3</v>
      </c>
    </row>
    <row r="830" spans="2:20" x14ac:dyDescent="0.6">
      <c r="B830" s="6"/>
      <c r="C830" s="6"/>
      <c r="D830" s="6" t="s">
        <v>13823</v>
      </c>
      <c r="E830" s="6" t="s">
        <v>13815</v>
      </c>
      <c r="F830" s="20" t="s">
        <v>13820</v>
      </c>
      <c r="G830" s="6" t="str">
        <f t="shared" si="68"/>
        <v>70-79</v>
      </c>
      <c r="H830" s="6" t="str" cm="1">
        <f t="array" ref="H830:I830">_xlfn.TEXTSPLIT(G830,"-")</f>
        <v>70</v>
      </c>
      <c r="I830" s="6" t="str">
        <v>79</v>
      </c>
      <c r="J830" s="6" t="s">
        <v>13873</v>
      </c>
      <c r="K830" s="6" t="s">
        <v>13465</v>
      </c>
      <c r="L830" s="6" t="s">
        <v>13973</v>
      </c>
      <c r="M830" s="6" t="s">
        <v>13339</v>
      </c>
      <c r="N830" s="6" t="s">
        <v>13502</v>
      </c>
      <c r="O830" s="6" t="str" cm="1">
        <f t="array" ref="O830:P830">_xlfn.TEXTSPLIT(N830,"-")</f>
        <v>1985</v>
      </c>
      <c r="P830" s="6" t="str">
        <v>1988</v>
      </c>
      <c r="Q830" s="6">
        <v>713</v>
      </c>
      <c r="R830" s="6">
        <v>9</v>
      </c>
      <c r="S830" s="16">
        <f t="shared" si="69"/>
        <v>1.2622720897615708E-2</v>
      </c>
      <c r="T830" s="16">
        <f t="shared" si="70"/>
        <v>4.180933784912663E-3</v>
      </c>
    </row>
    <row r="831" spans="2:20" x14ac:dyDescent="0.6">
      <c r="B831" s="6"/>
      <c r="C831" s="6"/>
      <c r="D831" s="6" t="s">
        <v>13823</v>
      </c>
      <c r="E831" s="6" t="s">
        <v>13815</v>
      </c>
      <c r="F831" s="20" t="s">
        <v>13821</v>
      </c>
      <c r="G831" s="6" t="str">
        <f t="shared" si="68"/>
        <v>80-95</v>
      </c>
      <c r="H831" s="6" t="str" cm="1">
        <f t="array" ref="H831:I831">_xlfn.TEXTSPLIT(G831,"-")</f>
        <v>80</v>
      </c>
      <c r="I831" s="6" t="str">
        <v>95</v>
      </c>
      <c r="J831" s="6" t="s">
        <v>13873</v>
      </c>
      <c r="K831" s="6" t="s">
        <v>13465</v>
      </c>
      <c r="L831" s="6" t="s">
        <v>13973</v>
      </c>
      <c r="M831" s="6" t="s">
        <v>13339</v>
      </c>
      <c r="N831" s="6" t="s">
        <v>13502</v>
      </c>
      <c r="O831" s="6" t="str" cm="1">
        <f t="array" ref="O831:P831">_xlfn.TEXTSPLIT(N831,"-")</f>
        <v>1985</v>
      </c>
      <c r="P831" s="6" t="str">
        <v>1988</v>
      </c>
      <c r="Q831" s="6">
        <v>141</v>
      </c>
      <c r="R831" s="6">
        <v>4</v>
      </c>
      <c r="S831" s="16">
        <f t="shared" si="69"/>
        <v>2.8368794326241134E-2</v>
      </c>
      <c r="T831" s="16">
        <f t="shared" si="70"/>
        <v>1.3981752503999497E-2</v>
      </c>
    </row>
    <row r="832" spans="2:20" x14ac:dyDescent="0.4">
      <c r="B832" s="6"/>
      <c r="C832" s="6"/>
      <c r="D832" s="6" t="s">
        <v>13823</v>
      </c>
      <c r="E832" s="6" t="s">
        <v>13815</v>
      </c>
      <c r="F832" s="20" t="s">
        <v>13471</v>
      </c>
      <c r="G832" s="6" t="str">
        <f t="shared" si="68"/>
        <v>40-95</v>
      </c>
      <c r="H832" s="6" t="str" cm="1">
        <f t="array" ref="H832:I832">_xlfn.TEXTSPLIT(G832,"-")</f>
        <v>40</v>
      </c>
      <c r="I832" s="6" t="str">
        <v>95</v>
      </c>
      <c r="J832" s="6" t="s">
        <v>13873</v>
      </c>
      <c r="K832" s="6" t="s">
        <v>13465</v>
      </c>
      <c r="L832" s="6" t="s">
        <v>13484</v>
      </c>
      <c r="M832" s="6" t="s">
        <v>13339</v>
      </c>
      <c r="N832" s="6" t="s">
        <v>13502</v>
      </c>
      <c r="O832" s="6" t="str" cm="1">
        <f t="array" ref="O832:P832">_xlfn.TEXTSPLIT(N832,"-")</f>
        <v>1985</v>
      </c>
      <c r="P832" s="6" t="str">
        <v>1988</v>
      </c>
      <c r="Q832" s="22">
        <v>1843</v>
      </c>
      <c r="R832" s="6">
        <v>2</v>
      </c>
      <c r="S832" s="16">
        <f t="shared" si="69"/>
        <v>1.0851871947911015E-3</v>
      </c>
      <c r="T832" s="16">
        <f t="shared" si="70"/>
        <v>7.669267557558376E-4</v>
      </c>
    </row>
    <row r="833" spans="1:20" x14ac:dyDescent="0.4">
      <c r="B833" s="6"/>
      <c r="C833" s="6"/>
      <c r="D833" s="6" t="s">
        <v>13823</v>
      </c>
      <c r="E833" s="6" t="s">
        <v>13815</v>
      </c>
      <c r="F833" s="20" t="s">
        <v>13817</v>
      </c>
      <c r="G833" s="6" t="str">
        <f t="shared" si="68"/>
        <v>40-49</v>
      </c>
      <c r="H833" s="6" t="str" cm="1">
        <f t="array" ref="H833:I833">_xlfn.TEXTSPLIT(G833,"-")</f>
        <v>40</v>
      </c>
      <c r="I833" s="6" t="str">
        <v>49</v>
      </c>
      <c r="J833" s="6" t="s">
        <v>13873</v>
      </c>
      <c r="K833" s="6" t="s">
        <v>13465</v>
      </c>
      <c r="L833" s="6" t="s">
        <v>13484</v>
      </c>
      <c r="M833" s="6" t="s">
        <v>13339</v>
      </c>
      <c r="N833" s="6" t="s">
        <v>13502</v>
      </c>
      <c r="O833" s="6" t="str" cm="1">
        <f t="array" ref="O833:P833">_xlfn.TEXTSPLIT(N833,"-")</f>
        <v>1985</v>
      </c>
      <c r="P833" s="6" t="str">
        <v>1988</v>
      </c>
      <c r="Q833" s="22">
        <v>548</v>
      </c>
      <c r="R833" s="6">
        <v>0</v>
      </c>
      <c r="S833" s="16">
        <f t="shared" si="69"/>
        <v>0</v>
      </c>
      <c r="T833" s="16">
        <f t="shared" si="70"/>
        <v>0</v>
      </c>
    </row>
    <row r="834" spans="1:20" x14ac:dyDescent="0.4">
      <c r="B834" s="6"/>
      <c r="C834" s="6"/>
      <c r="D834" s="6" t="s">
        <v>13823</v>
      </c>
      <c r="E834" s="6" t="s">
        <v>13815</v>
      </c>
      <c r="F834" s="20" t="s">
        <v>13818</v>
      </c>
      <c r="G834" s="6" t="str">
        <f t="shared" si="68"/>
        <v>50-59</v>
      </c>
      <c r="H834" s="6" t="str" cm="1">
        <f t="array" ref="H834:I834">_xlfn.TEXTSPLIT(G834,"-")</f>
        <v>50</v>
      </c>
      <c r="I834" s="6" t="str">
        <v>59</v>
      </c>
      <c r="J834" s="6" t="s">
        <v>13873</v>
      </c>
      <c r="K834" s="6" t="s">
        <v>13465</v>
      </c>
      <c r="L834" s="6" t="s">
        <v>13484</v>
      </c>
      <c r="M834" s="6" t="s">
        <v>13339</v>
      </c>
      <c r="N834" s="6" t="s">
        <v>13502</v>
      </c>
      <c r="O834" s="6" t="str" cm="1">
        <f t="array" ref="O834:P834">_xlfn.TEXTSPLIT(N834,"-")</f>
        <v>1985</v>
      </c>
      <c r="P834" s="6" t="str">
        <v>1988</v>
      </c>
      <c r="Q834" s="22">
        <v>577</v>
      </c>
      <c r="R834" s="6">
        <v>1</v>
      </c>
      <c r="S834" s="16">
        <f t="shared" si="69"/>
        <v>1.7331022530329288E-3</v>
      </c>
      <c r="T834" s="16">
        <f t="shared" si="70"/>
        <v>1.7315997800560691E-3</v>
      </c>
    </row>
    <row r="835" spans="1:20" x14ac:dyDescent="0.4">
      <c r="B835" s="6"/>
      <c r="C835" s="6"/>
      <c r="D835" s="6" t="s">
        <v>13823</v>
      </c>
      <c r="E835" s="6" t="s">
        <v>13815</v>
      </c>
      <c r="F835" s="20" t="s">
        <v>13819</v>
      </c>
      <c r="G835" s="6" t="str">
        <f t="shared" si="68"/>
        <v>60-69</v>
      </c>
      <c r="H835" s="6" t="str" cm="1">
        <f t="array" ref="H835:I835">_xlfn.TEXTSPLIT(G835,"-")</f>
        <v>60</v>
      </c>
      <c r="I835" s="6" t="str">
        <v>69</v>
      </c>
      <c r="J835" s="6" t="s">
        <v>13873</v>
      </c>
      <c r="K835" s="6" t="s">
        <v>13465</v>
      </c>
      <c r="L835" s="6" t="s">
        <v>13484</v>
      </c>
      <c r="M835" s="6" t="s">
        <v>13339</v>
      </c>
      <c r="N835" s="6" t="s">
        <v>13502</v>
      </c>
      <c r="O835" s="6" t="str" cm="1">
        <f t="array" ref="O835:P835">_xlfn.TEXTSPLIT(N835,"-")</f>
        <v>1985</v>
      </c>
      <c r="P835" s="6" t="str">
        <v>1988</v>
      </c>
      <c r="Q835" s="22">
        <v>475</v>
      </c>
      <c r="R835" s="6">
        <v>1</v>
      </c>
      <c r="S835" s="16">
        <f t="shared" si="69"/>
        <v>2.1052631578947368E-3</v>
      </c>
      <c r="T835" s="16">
        <f t="shared" si="70"/>
        <v>2.1030459238326072E-3</v>
      </c>
    </row>
    <row r="836" spans="1:20" x14ac:dyDescent="0.4">
      <c r="B836" s="6"/>
      <c r="C836" s="6"/>
      <c r="D836" s="6" t="s">
        <v>13823</v>
      </c>
      <c r="E836" s="6" t="s">
        <v>13815</v>
      </c>
      <c r="F836" s="20" t="s">
        <v>13820</v>
      </c>
      <c r="G836" s="6" t="str">
        <f t="shared" si="68"/>
        <v>70-79</v>
      </c>
      <c r="H836" s="6" t="str" cm="1">
        <f t="array" ref="H836:I836">_xlfn.TEXTSPLIT(G836,"-")</f>
        <v>70</v>
      </c>
      <c r="I836" s="6" t="str">
        <v>79</v>
      </c>
      <c r="J836" s="6" t="s">
        <v>13873</v>
      </c>
      <c r="K836" s="6" t="s">
        <v>13465</v>
      </c>
      <c r="L836" s="6" t="s">
        <v>13484</v>
      </c>
      <c r="M836" s="6" t="s">
        <v>13339</v>
      </c>
      <c r="N836" s="6" t="s">
        <v>13502</v>
      </c>
      <c r="O836" s="6" t="str" cm="1">
        <f t="array" ref="O836:P836">_xlfn.TEXTSPLIT(N836,"-")</f>
        <v>1985</v>
      </c>
      <c r="P836" s="6" t="str">
        <v>1988</v>
      </c>
      <c r="Q836" s="22">
        <v>202</v>
      </c>
      <c r="R836" s="6">
        <v>0</v>
      </c>
      <c r="S836" s="16">
        <f t="shared" si="69"/>
        <v>0</v>
      </c>
      <c r="T836" s="16">
        <f t="shared" si="70"/>
        <v>0</v>
      </c>
    </row>
    <row r="837" spans="1:20" x14ac:dyDescent="0.6">
      <c r="B837" s="6"/>
      <c r="C837" s="6"/>
      <c r="D837" s="6" t="s">
        <v>13823</v>
      </c>
      <c r="E837" s="6" t="s">
        <v>13815</v>
      </c>
      <c r="F837" s="20" t="s">
        <v>13821</v>
      </c>
      <c r="G837" s="6" t="str">
        <f t="shared" si="68"/>
        <v>80-95</v>
      </c>
      <c r="H837" s="6" t="str" cm="1">
        <f t="array" ref="H837:I837">_xlfn.TEXTSPLIT(G837,"-")</f>
        <v>80</v>
      </c>
      <c r="I837" s="6" t="str">
        <v>95</v>
      </c>
      <c r="J837" s="6" t="s">
        <v>13873</v>
      </c>
      <c r="K837" s="6" t="s">
        <v>13465</v>
      </c>
      <c r="L837" s="6" t="s">
        <v>13484</v>
      </c>
      <c r="M837" s="6" t="s">
        <v>13339</v>
      </c>
      <c r="N837" s="6" t="s">
        <v>13502</v>
      </c>
      <c r="O837" s="6" t="str" cm="1">
        <f t="array" ref="O837:P837">_xlfn.TEXTSPLIT(N837,"-")</f>
        <v>1985</v>
      </c>
      <c r="P837" s="6" t="str">
        <v>1988</v>
      </c>
      <c r="Q837" s="6">
        <v>41</v>
      </c>
      <c r="R837" s="6">
        <v>0</v>
      </c>
      <c r="S837" s="16">
        <f t="shared" si="69"/>
        <v>0</v>
      </c>
      <c r="T837" s="16">
        <f t="shared" si="70"/>
        <v>0</v>
      </c>
    </row>
    <row r="838" spans="1:20" x14ac:dyDescent="0.6">
      <c r="B838" s="6"/>
      <c r="C838" s="6"/>
      <c r="D838" s="6" t="s">
        <v>13823</v>
      </c>
      <c r="E838" s="6" t="s">
        <v>13815</v>
      </c>
      <c r="F838" s="20" t="s">
        <v>13471</v>
      </c>
      <c r="G838" s="6" t="str">
        <f t="shared" si="68"/>
        <v>40-95</v>
      </c>
      <c r="H838" s="6" t="str" cm="1">
        <f t="array" ref="H838:I838">_xlfn.TEXTSPLIT(G838,"-")</f>
        <v>40</v>
      </c>
      <c r="I838" s="6" t="str">
        <v>95</v>
      </c>
      <c r="J838" s="6" t="s">
        <v>13873</v>
      </c>
      <c r="K838" s="6" t="s">
        <v>13465</v>
      </c>
      <c r="L838" s="6" t="s">
        <v>13517</v>
      </c>
      <c r="M838" s="6" t="s">
        <v>13339</v>
      </c>
      <c r="N838" s="6" t="s">
        <v>13502</v>
      </c>
      <c r="O838" s="6" t="str" cm="1">
        <f t="array" ref="O838:P838">_xlfn.TEXTSPLIT(N838,"-")</f>
        <v>1985</v>
      </c>
      <c r="P838" s="6" t="str">
        <v>1988</v>
      </c>
      <c r="Q838" s="6">
        <v>2518</v>
      </c>
      <c r="R838" s="6">
        <v>20</v>
      </c>
      <c r="S838" s="16">
        <f t="shared" si="69"/>
        <v>7.9428117553613977E-3</v>
      </c>
      <c r="T838" s="16">
        <f t="shared" si="70"/>
        <v>1.7689991579877011E-3</v>
      </c>
    </row>
    <row r="839" spans="1:20" x14ac:dyDescent="0.6">
      <c r="B839" s="6"/>
      <c r="C839" s="6"/>
      <c r="D839" s="6" t="s">
        <v>13823</v>
      </c>
      <c r="E839" s="6" t="s">
        <v>13815</v>
      </c>
      <c r="F839" s="20" t="s">
        <v>13817</v>
      </c>
      <c r="G839" s="6" t="str">
        <f t="shared" si="68"/>
        <v>40-49</v>
      </c>
      <c r="H839" s="6" t="str" cm="1">
        <f t="array" ref="H839:I839">_xlfn.TEXTSPLIT(G839,"-")</f>
        <v>40</v>
      </c>
      <c r="I839" s="6" t="str">
        <v>49</v>
      </c>
      <c r="J839" s="6" t="s">
        <v>13873</v>
      </c>
      <c r="K839" s="6" t="s">
        <v>13465</v>
      </c>
      <c r="L839" s="6" t="s">
        <v>13517</v>
      </c>
      <c r="M839" s="6" t="s">
        <v>13339</v>
      </c>
      <c r="N839" s="6" t="s">
        <v>13502</v>
      </c>
      <c r="O839" s="6" t="str" cm="1">
        <f t="array" ref="O839:P839">_xlfn.TEXTSPLIT(N839,"-")</f>
        <v>1985</v>
      </c>
      <c r="P839" s="6" t="str">
        <v>1988</v>
      </c>
      <c r="Q839" s="6">
        <v>512</v>
      </c>
      <c r="R839" s="6">
        <v>0</v>
      </c>
      <c r="S839" s="16">
        <f t="shared" si="69"/>
        <v>0</v>
      </c>
      <c r="T839" s="16">
        <f t="shared" si="70"/>
        <v>0</v>
      </c>
    </row>
    <row r="840" spans="1:20" x14ac:dyDescent="0.6">
      <c r="B840" s="6"/>
      <c r="C840" s="6"/>
      <c r="D840" s="6" t="s">
        <v>13823</v>
      </c>
      <c r="E840" s="6" t="s">
        <v>13815</v>
      </c>
      <c r="F840" s="20" t="s">
        <v>13818</v>
      </c>
      <c r="G840" s="6" t="str">
        <f t="shared" si="68"/>
        <v>50-59</v>
      </c>
      <c r="H840" s="6" t="str" cm="1">
        <f t="array" ref="H840:I840">_xlfn.TEXTSPLIT(G840,"-")</f>
        <v>50</v>
      </c>
      <c r="I840" s="6" t="str">
        <v>59</v>
      </c>
      <c r="J840" s="6" t="s">
        <v>13873</v>
      </c>
      <c r="K840" s="6" t="s">
        <v>13465</v>
      </c>
      <c r="L840" s="6" t="s">
        <v>13517</v>
      </c>
      <c r="M840" s="6" t="s">
        <v>13339</v>
      </c>
      <c r="N840" s="6" t="s">
        <v>13502</v>
      </c>
      <c r="O840" s="6" t="str" cm="1">
        <f t="array" ref="O840:P840">_xlfn.TEXTSPLIT(N840,"-")</f>
        <v>1985</v>
      </c>
      <c r="P840" s="6" t="str">
        <v>1988</v>
      </c>
      <c r="Q840" s="6">
        <v>578</v>
      </c>
      <c r="R840" s="6">
        <v>1</v>
      </c>
      <c r="S840" s="16">
        <f t="shared" si="69"/>
        <v>1.7301038062283738E-3</v>
      </c>
      <c r="T840" s="16">
        <f t="shared" si="70"/>
        <v>1.7286065287464918E-3</v>
      </c>
    </row>
    <row r="841" spans="1:20" x14ac:dyDescent="0.6">
      <c r="B841" s="6"/>
      <c r="C841" s="6"/>
      <c r="D841" s="6" t="s">
        <v>13823</v>
      </c>
      <c r="E841" s="6" t="s">
        <v>13815</v>
      </c>
      <c r="F841" s="20" t="s">
        <v>13819</v>
      </c>
      <c r="G841" s="6" t="str">
        <f t="shared" si="68"/>
        <v>60-69</v>
      </c>
      <c r="H841" s="6" t="str" cm="1">
        <f t="array" ref="H841:I841">_xlfn.TEXTSPLIT(G841,"-")</f>
        <v>60</v>
      </c>
      <c r="I841" s="6" t="str">
        <v>69</v>
      </c>
      <c r="J841" s="6" t="s">
        <v>13873</v>
      </c>
      <c r="K841" s="6" t="s">
        <v>13465</v>
      </c>
      <c r="L841" s="6" t="s">
        <v>13517</v>
      </c>
      <c r="M841" s="6" t="s">
        <v>13339</v>
      </c>
      <c r="N841" s="6" t="s">
        <v>13502</v>
      </c>
      <c r="O841" s="6" t="str" cm="1">
        <f t="array" ref="O841:P841">_xlfn.TEXTSPLIT(N841,"-")</f>
        <v>1985</v>
      </c>
      <c r="P841" s="6" t="str">
        <v>1988</v>
      </c>
      <c r="Q841" s="6">
        <v>817</v>
      </c>
      <c r="R841" s="6">
        <v>6</v>
      </c>
      <c r="S841" s="16">
        <f t="shared" si="69"/>
        <v>7.3439412484700125E-3</v>
      </c>
      <c r="T841" s="16">
        <f t="shared" si="70"/>
        <v>2.9871220487143785E-3</v>
      </c>
    </row>
    <row r="842" spans="1:20" x14ac:dyDescent="0.6">
      <c r="B842" s="6"/>
      <c r="C842" s="6"/>
      <c r="D842" s="6" t="s">
        <v>13823</v>
      </c>
      <c r="E842" s="6" t="s">
        <v>13815</v>
      </c>
      <c r="F842" s="20" t="s">
        <v>13820</v>
      </c>
      <c r="G842" s="6" t="str">
        <f t="shared" si="68"/>
        <v>70-79</v>
      </c>
      <c r="H842" s="6" t="str" cm="1">
        <f t="array" ref="H842:I842">_xlfn.TEXTSPLIT(G842,"-")</f>
        <v>70</v>
      </c>
      <c r="I842" s="6" t="str">
        <v>79</v>
      </c>
      <c r="J842" s="6" t="s">
        <v>13873</v>
      </c>
      <c r="K842" s="6" t="s">
        <v>13465</v>
      </c>
      <c r="L842" s="6" t="s">
        <v>13517</v>
      </c>
      <c r="M842" s="6" t="s">
        <v>13339</v>
      </c>
      <c r="N842" s="6" t="s">
        <v>13502</v>
      </c>
      <c r="O842" s="6" t="str" cm="1">
        <f t="array" ref="O842:P842">_xlfn.TEXTSPLIT(N842,"-")</f>
        <v>1985</v>
      </c>
      <c r="P842" s="6" t="str">
        <v>1988</v>
      </c>
      <c r="Q842" s="6">
        <v>511</v>
      </c>
      <c r="R842" s="6">
        <v>9</v>
      </c>
      <c r="S842" s="16">
        <f t="shared" si="69"/>
        <v>1.7612524461839529E-2</v>
      </c>
      <c r="T842" s="16">
        <f t="shared" si="70"/>
        <v>5.8189116479774785E-3</v>
      </c>
    </row>
    <row r="843" spans="1:20" x14ac:dyDescent="0.6">
      <c r="B843" s="6"/>
      <c r="C843" s="6"/>
      <c r="D843" s="6" t="s">
        <v>13823</v>
      </c>
      <c r="E843" s="6" t="s">
        <v>13815</v>
      </c>
      <c r="F843" s="20" t="s">
        <v>13821</v>
      </c>
      <c r="G843" s="6" t="str">
        <f t="shared" si="68"/>
        <v>80-95</v>
      </c>
      <c r="H843" s="6" t="str" cm="1">
        <f t="array" ref="H843:I843">_xlfn.TEXTSPLIT(G843,"-")</f>
        <v>80</v>
      </c>
      <c r="I843" s="6" t="str">
        <v>95</v>
      </c>
      <c r="J843" s="6" t="s">
        <v>13873</v>
      </c>
      <c r="K843" s="6" t="s">
        <v>13465</v>
      </c>
      <c r="L843" s="6" t="s">
        <v>13517</v>
      </c>
      <c r="M843" s="6" t="s">
        <v>13339</v>
      </c>
      <c r="N843" s="6" t="s">
        <v>13502</v>
      </c>
      <c r="O843" s="6" t="str" cm="1">
        <f t="array" ref="O843:P843">_xlfn.TEXTSPLIT(N843,"-")</f>
        <v>1985</v>
      </c>
      <c r="P843" s="6" t="str">
        <v>1988</v>
      </c>
      <c r="Q843" s="6">
        <v>100</v>
      </c>
      <c r="R843" s="6">
        <v>4</v>
      </c>
      <c r="S843" s="16">
        <f t="shared" si="69"/>
        <v>0.04</v>
      </c>
      <c r="T843" s="16">
        <f t="shared" si="70"/>
        <v>1.9595917942265423E-2</v>
      </c>
    </row>
    <row r="844" spans="1:20" x14ac:dyDescent="0.6">
      <c r="A844" s="6">
        <v>10366071</v>
      </c>
      <c r="B844" s="21" t="s">
        <v>13355</v>
      </c>
      <c r="C844" s="6" t="s">
        <v>13812</v>
      </c>
      <c r="D844" s="6" t="s">
        <v>13813</v>
      </c>
      <c r="E844" s="6" t="s">
        <v>13815</v>
      </c>
      <c r="F844" s="20" t="s">
        <v>13471</v>
      </c>
      <c r="G844" s="6" t="str">
        <f t="shared" si="68"/>
        <v>40-95</v>
      </c>
      <c r="H844" s="6" t="str" cm="1">
        <f t="array" ref="H844:I844">_xlfn.TEXTSPLIT(G844,"-")</f>
        <v>40</v>
      </c>
      <c r="I844" s="6" t="str">
        <v>95</v>
      </c>
      <c r="J844" s="6" t="s">
        <v>13873</v>
      </c>
      <c r="K844" s="6" t="s">
        <v>13465</v>
      </c>
      <c r="L844" s="6" t="s">
        <v>13973</v>
      </c>
      <c r="M844" s="6" t="s">
        <v>13335</v>
      </c>
      <c r="N844" s="6" t="s">
        <v>13501</v>
      </c>
      <c r="O844" s="6" t="str" cm="1">
        <f t="array" ref="O844:P844">_xlfn.TEXTSPLIT(N844,"-")</f>
        <v>1988</v>
      </c>
      <c r="P844" s="6" t="str">
        <v>1991</v>
      </c>
      <c r="Q844" s="6">
        <f t="shared" ref="Q844:Q849" si="71">SUM(Q853,Q865,Q874)</f>
        <v>7888</v>
      </c>
      <c r="R844" s="6">
        <f>SUM(R853,R865,R874)</f>
        <v>45</v>
      </c>
      <c r="S844" s="16">
        <f t="shared" si="69"/>
        <v>5.7048681541582149E-3</v>
      </c>
      <c r="T844" s="16">
        <f t="shared" si="70"/>
        <v>8.4800226351867427E-4</v>
      </c>
    </row>
    <row r="845" spans="1:20" x14ac:dyDescent="0.6">
      <c r="B845" s="6"/>
      <c r="C845" s="6"/>
      <c r="D845" s="6" t="s">
        <v>13813</v>
      </c>
      <c r="E845" s="6" t="s">
        <v>13908</v>
      </c>
      <c r="F845" s="20" t="s">
        <v>13471</v>
      </c>
      <c r="G845" s="6" t="str">
        <f t="shared" si="68"/>
        <v>40-95</v>
      </c>
      <c r="H845" s="6" t="str" cm="1">
        <f t="array" ref="H845:I845">_xlfn.TEXTSPLIT(G845,"-")</f>
        <v>40</v>
      </c>
      <c r="I845" s="6" t="str">
        <v>95</v>
      </c>
      <c r="J845" s="6" t="s">
        <v>13873</v>
      </c>
      <c r="K845" s="6" t="s">
        <v>13465</v>
      </c>
      <c r="L845" s="6" t="s">
        <v>13973</v>
      </c>
      <c r="M845" s="6" t="s">
        <v>13335</v>
      </c>
      <c r="N845" s="6" t="s">
        <v>13501</v>
      </c>
      <c r="O845" s="6" t="str" cm="1">
        <f t="array" ref="O845:P845">_xlfn.TEXTSPLIT(N845,"-")</f>
        <v>1988</v>
      </c>
      <c r="P845" s="6" t="str">
        <v>1991</v>
      </c>
      <c r="Q845" s="6">
        <f t="shared" si="71"/>
        <v>3803</v>
      </c>
      <c r="R845" s="6">
        <f>SUM(R854,R866,R875)</f>
        <v>18</v>
      </c>
      <c r="S845" s="16">
        <f t="shared" si="69"/>
        <v>4.7331054430712598E-3</v>
      </c>
      <c r="T845" s="16">
        <f t="shared" si="70"/>
        <v>1.1129603853400718E-3</v>
      </c>
    </row>
    <row r="846" spans="1:20" x14ac:dyDescent="0.6">
      <c r="B846" s="6"/>
      <c r="C846" s="6"/>
      <c r="D846" s="6" t="s">
        <v>13813</v>
      </c>
      <c r="E846" s="6" t="s">
        <v>13816</v>
      </c>
      <c r="F846" s="20" t="s">
        <v>13471</v>
      </c>
      <c r="G846" s="6" t="str">
        <f t="shared" si="68"/>
        <v>40-95</v>
      </c>
      <c r="H846" s="6" t="str" cm="1">
        <f t="array" ref="H846:I846">_xlfn.TEXTSPLIT(G846,"-")</f>
        <v>40</v>
      </c>
      <c r="I846" s="6" t="str">
        <v>95</v>
      </c>
      <c r="J846" s="6" t="s">
        <v>13873</v>
      </c>
      <c r="K846" s="6" t="s">
        <v>13465</v>
      </c>
      <c r="L846" s="6" t="s">
        <v>13973</v>
      </c>
      <c r="M846" s="6" t="s">
        <v>13335</v>
      </c>
      <c r="N846" s="6" t="s">
        <v>13501</v>
      </c>
      <c r="O846" s="6" t="str" cm="1">
        <f t="array" ref="O846:P846">_xlfn.TEXTSPLIT(N846,"-")</f>
        <v>1988</v>
      </c>
      <c r="P846" s="6" t="str">
        <v>1991</v>
      </c>
      <c r="Q846" s="6">
        <f t="shared" si="71"/>
        <v>4085</v>
      </c>
      <c r="R846" s="6">
        <f>SUM(R855,R867,R876)</f>
        <v>27</v>
      </c>
      <c r="S846" s="16">
        <f t="shared" si="69"/>
        <v>6.6095471236230106E-3</v>
      </c>
      <c r="T846" s="16">
        <f t="shared" si="70"/>
        <v>1.2677972696284144E-3</v>
      </c>
    </row>
    <row r="847" spans="1:20" x14ac:dyDescent="0.6">
      <c r="D847" s="6" t="s">
        <v>13813</v>
      </c>
      <c r="E847" s="6" t="s">
        <v>13815</v>
      </c>
      <c r="F847" s="20" t="s">
        <v>13906</v>
      </c>
      <c r="G847" s="6" t="str">
        <f t="shared" si="68"/>
        <v>40-59</v>
      </c>
      <c r="H847" s="6" t="str" cm="1">
        <f t="array" ref="H847:I847">_xlfn.TEXTSPLIT(G847,"-")</f>
        <v>40</v>
      </c>
      <c r="I847" s="6" t="str">
        <v>59</v>
      </c>
      <c r="J847" s="6" t="s">
        <v>13873</v>
      </c>
      <c r="K847" s="6" t="s">
        <v>13465</v>
      </c>
      <c r="L847" s="6" t="s">
        <v>13973</v>
      </c>
      <c r="M847" s="6" t="s">
        <v>13335</v>
      </c>
      <c r="N847" s="6" t="s">
        <v>13501</v>
      </c>
      <c r="O847" s="6" t="str" cm="1">
        <f t="array" ref="O847:P847">_xlfn.TEXTSPLIT(N847,"-")</f>
        <v>1988</v>
      </c>
      <c r="P847" s="6" t="str">
        <v>1991</v>
      </c>
      <c r="Q847" s="6">
        <f t="shared" si="71"/>
        <v>3920</v>
      </c>
      <c r="R847" s="6">
        <v>1</v>
      </c>
      <c r="S847" s="16">
        <f t="shared" si="69"/>
        <v>2.5510204081632655E-4</v>
      </c>
      <c r="T847" s="16">
        <f t="shared" si="70"/>
        <v>2.5506950021528637E-4</v>
      </c>
    </row>
    <row r="848" spans="1:20" x14ac:dyDescent="0.6">
      <c r="B848" s="6"/>
      <c r="C848" s="6"/>
      <c r="D848" s="6" t="s">
        <v>13813</v>
      </c>
      <c r="E848" s="6" t="s">
        <v>13908</v>
      </c>
      <c r="F848" s="20" t="s">
        <v>13906</v>
      </c>
      <c r="G848" s="6" t="str">
        <f t="shared" si="68"/>
        <v>40-59</v>
      </c>
      <c r="H848" s="6" t="str" cm="1">
        <f t="array" ref="H848:I848">_xlfn.TEXTSPLIT(G848,"-")</f>
        <v>40</v>
      </c>
      <c r="I848" s="6" t="str">
        <v>59</v>
      </c>
      <c r="J848" s="6" t="s">
        <v>13873</v>
      </c>
      <c r="K848" s="6" t="s">
        <v>13465</v>
      </c>
      <c r="L848" s="6" t="s">
        <v>13973</v>
      </c>
      <c r="M848" s="6" t="s">
        <v>13335</v>
      </c>
      <c r="N848" s="6" t="s">
        <v>13501</v>
      </c>
      <c r="O848" s="6" t="str" cm="1">
        <f t="array" ref="O848:P848">_xlfn.TEXTSPLIT(N848,"-")</f>
        <v>1988</v>
      </c>
      <c r="P848" s="6" t="str">
        <v>1991</v>
      </c>
      <c r="Q848" s="6">
        <f t="shared" si="71"/>
        <v>1840</v>
      </c>
      <c r="R848" s="6">
        <v>0</v>
      </c>
      <c r="S848" s="16">
        <f t="shared" si="69"/>
        <v>0</v>
      </c>
      <c r="T848" s="16">
        <f t="shared" si="70"/>
        <v>0</v>
      </c>
    </row>
    <row r="849" spans="2:20" x14ac:dyDescent="0.6">
      <c r="B849" s="6"/>
      <c r="C849" s="6"/>
      <c r="D849" s="6" t="s">
        <v>13813</v>
      </c>
      <c r="E849" s="6" t="s">
        <v>13816</v>
      </c>
      <c r="F849" s="20" t="s">
        <v>13906</v>
      </c>
      <c r="G849" s="6" t="str">
        <f t="shared" si="68"/>
        <v>40-59</v>
      </c>
      <c r="H849" s="6" t="str" cm="1">
        <f t="array" ref="H849:I849">_xlfn.TEXTSPLIT(G849,"-")</f>
        <v>40</v>
      </c>
      <c r="I849" s="6" t="str">
        <v>59</v>
      </c>
      <c r="J849" s="6" t="s">
        <v>13873</v>
      </c>
      <c r="K849" s="6" t="s">
        <v>13465</v>
      </c>
      <c r="L849" s="6" t="s">
        <v>13973</v>
      </c>
      <c r="M849" s="6" t="s">
        <v>13335</v>
      </c>
      <c r="N849" s="6" t="s">
        <v>13501</v>
      </c>
      <c r="O849" s="6" t="str" cm="1">
        <f t="array" ref="O849:P849">_xlfn.TEXTSPLIT(N849,"-")</f>
        <v>1988</v>
      </c>
      <c r="P849" s="6" t="str">
        <v>1991</v>
      </c>
      <c r="Q849" s="6">
        <f t="shared" si="71"/>
        <v>2080</v>
      </c>
      <c r="R849" s="6">
        <v>1</v>
      </c>
      <c r="S849" s="16">
        <f t="shared" si="69"/>
        <v>4.807692307692308E-4</v>
      </c>
      <c r="T849" s="16">
        <f t="shared" si="70"/>
        <v>4.8065364734869537E-4</v>
      </c>
    </row>
    <row r="850" spans="2:20" x14ac:dyDescent="0.6">
      <c r="B850" s="6"/>
      <c r="C850" s="6"/>
      <c r="D850" s="6" t="s">
        <v>13813</v>
      </c>
      <c r="E850" s="6" t="s">
        <v>13815</v>
      </c>
      <c r="F850" s="20" t="s">
        <v>13516</v>
      </c>
      <c r="G850" s="6" t="str">
        <f t="shared" si="68"/>
        <v>60-95</v>
      </c>
      <c r="H850" s="6" t="str" cm="1">
        <f t="array" ref="H850:I850">_xlfn.TEXTSPLIT(G850,"-")</f>
        <v>60</v>
      </c>
      <c r="I850" s="6" t="str">
        <v>95</v>
      </c>
      <c r="J850" s="6" t="s">
        <v>13873</v>
      </c>
      <c r="K850" s="6" t="s">
        <v>13465</v>
      </c>
      <c r="L850" s="6" t="s">
        <v>13973</v>
      </c>
      <c r="M850" s="6" t="s">
        <v>13335</v>
      </c>
      <c r="N850" s="6" t="s">
        <v>13501</v>
      </c>
      <c r="O850" s="6" t="str" cm="1">
        <f t="array" ref="O850:P850">_xlfn.TEXTSPLIT(N850,"-")</f>
        <v>1988</v>
      </c>
      <c r="P850" s="6" t="str">
        <v>1991</v>
      </c>
      <c r="Q850" s="6">
        <f t="shared" ref="Q850:R852" si="72">SUM(Q859,Q862,Q871,Q880)</f>
        <v>3968</v>
      </c>
      <c r="R850" s="6">
        <f t="shared" si="72"/>
        <v>44</v>
      </c>
      <c r="S850" s="16">
        <f t="shared" si="69"/>
        <v>1.1088709677419355E-2</v>
      </c>
      <c r="T850" s="16">
        <f t="shared" si="70"/>
        <v>1.6623916253717609E-3</v>
      </c>
    </row>
    <row r="851" spans="2:20" x14ac:dyDescent="0.6">
      <c r="B851" s="6"/>
      <c r="C851" s="6"/>
      <c r="D851" s="6" t="s">
        <v>13813</v>
      </c>
      <c r="E851" s="6" t="s">
        <v>13908</v>
      </c>
      <c r="F851" s="20" t="s">
        <v>13516</v>
      </c>
      <c r="G851" s="6" t="str">
        <f t="shared" si="68"/>
        <v>60-95</v>
      </c>
      <c r="H851" s="6" t="str" cm="1">
        <f t="array" ref="H851:I851">_xlfn.TEXTSPLIT(G851,"-")</f>
        <v>60</v>
      </c>
      <c r="I851" s="6" t="str">
        <v>95</v>
      </c>
      <c r="J851" s="6" t="s">
        <v>13873</v>
      </c>
      <c r="K851" s="6" t="s">
        <v>13465</v>
      </c>
      <c r="L851" s="6" t="s">
        <v>13973</v>
      </c>
      <c r="M851" s="6" t="s">
        <v>13335</v>
      </c>
      <c r="N851" s="6" t="s">
        <v>13501</v>
      </c>
      <c r="O851" s="6" t="str" cm="1">
        <f t="array" ref="O851:P851">_xlfn.TEXTSPLIT(N851,"-")</f>
        <v>1988</v>
      </c>
      <c r="P851" s="6" t="str">
        <v>1991</v>
      </c>
      <c r="Q851" s="6">
        <f t="shared" si="72"/>
        <v>1963</v>
      </c>
      <c r="R851" s="6">
        <f t="shared" si="72"/>
        <v>18</v>
      </c>
      <c r="S851" s="16">
        <f t="shared" si="69"/>
        <v>9.1696383087111564E-3</v>
      </c>
      <c r="T851" s="16">
        <f t="shared" si="70"/>
        <v>2.1513724655393075E-3</v>
      </c>
    </row>
    <row r="852" spans="2:20" x14ac:dyDescent="0.6">
      <c r="B852" s="6"/>
      <c r="C852" s="6"/>
      <c r="D852" s="6" t="s">
        <v>13813</v>
      </c>
      <c r="E852" s="6" t="s">
        <v>13816</v>
      </c>
      <c r="F852" s="20" t="s">
        <v>13516</v>
      </c>
      <c r="G852" s="6" t="str">
        <f t="shared" si="68"/>
        <v>60-95</v>
      </c>
      <c r="H852" s="6" t="str" cm="1">
        <f t="array" ref="H852:I852">_xlfn.TEXTSPLIT(G852,"-")</f>
        <v>60</v>
      </c>
      <c r="I852" s="6" t="str">
        <v>95</v>
      </c>
      <c r="J852" s="6" t="s">
        <v>13873</v>
      </c>
      <c r="K852" s="6" t="s">
        <v>13465</v>
      </c>
      <c r="L852" s="6" t="s">
        <v>13973</v>
      </c>
      <c r="M852" s="6" t="s">
        <v>13335</v>
      </c>
      <c r="N852" s="6" t="s">
        <v>13501</v>
      </c>
      <c r="O852" s="6" t="str" cm="1">
        <f t="array" ref="O852:P852">_xlfn.TEXTSPLIT(N852,"-")</f>
        <v>1988</v>
      </c>
      <c r="P852" s="6" t="str">
        <v>1991</v>
      </c>
      <c r="Q852" s="6">
        <f t="shared" si="72"/>
        <v>2005</v>
      </c>
      <c r="R852" s="6">
        <f t="shared" si="72"/>
        <v>26</v>
      </c>
      <c r="S852" s="16">
        <f t="shared" si="69"/>
        <v>1.2967581047381545E-2</v>
      </c>
      <c r="T852" s="16">
        <f t="shared" si="70"/>
        <v>2.5266088071602059E-3</v>
      </c>
    </row>
    <row r="853" spans="2:20" x14ac:dyDescent="0.6">
      <c r="B853" s="6"/>
      <c r="C853" s="6"/>
      <c r="D853" s="6" t="s">
        <v>13813</v>
      </c>
      <c r="E853" s="6" t="s">
        <v>13815</v>
      </c>
      <c r="F853" s="20" t="s">
        <v>13471</v>
      </c>
      <c r="G853" s="6" t="str">
        <f t="shared" si="68"/>
        <v>40-95</v>
      </c>
      <c r="H853" s="6" t="str" cm="1">
        <f t="array" ref="H853:I853">_xlfn.TEXTSPLIT(G853,"-")</f>
        <v>40</v>
      </c>
      <c r="I853" s="6" t="str">
        <v>95</v>
      </c>
      <c r="J853" s="6" t="s">
        <v>13873</v>
      </c>
      <c r="K853" s="6" t="s">
        <v>13465</v>
      </c>
      <c r="L853" s="6" t="s">
        <v>13517</v>
      </c>
      <c r="M853" s="6" t="s">
        <v>13335</v>
      </c>
      <c r="N853" s="6" t="s">
        <v>13501</v>
      </c>
      <c r="O853" s="6" t="str" cm="1">
        <f t="array" ref="O853:P853">_xlfn.TEXTSPLIT(N853,"-")</f>
        <v>1988</v>
      </c>
      <c r="P853" s="6" t="str">
        <v>1991</v>
      </c>
      <c r="Q853" s="6">
        <f>SUM(Q856,Q859,Q862)</f>
        <v>4054</v>
      </c>
      <c r="R853" s="6">
        <v>39</v>
      </c>
      <c r="S853" s="16">
        <f t="shared" si="69"/>
        <v>9.6201282683769113E-3</v>
      </c>
      <c r="T853" s="16">
        <f t="shared" si="70"/>
        <v>1.5330257926810557E-3</v>
      </c>
    </row>
    <row r="854" spans="2:20" x14ac:dyDescent="0.6">
      <c r="B854" s="6"/>
      <c r="C854" s="6"/>
      <c r="D854" s="6" t="s">
        <v>13813</v>
      </c>
      <c r="E854" s="6" t="s">
        <v>13908</v>
      </c>
      <c r="F854" s="20" t="s">
        <v>13471</v>
      </c>
      <c r="G854" s="6" t="str">
        <f t="shared" si="68"/>
        <v>40-95</v>
      </c>
      <c r="H854" s="6" t="str" cm="1">
        <f t="array" ref="H854:I854">_xlfn.TEXTSPLIT(G854,"-")</f>
        <v>40</v>
      </c>
      <c r="I854" s="6" t="str">
        <v>95</v>
      </c>
      <c r="J854" s="6" t="s">
        <v>13873</v>
      </c>
      <c r="K854" s="6" t="s">
        <v>13465</v>
      </c>
      <c r="L854" s="6" t="s">
        <v>13517</v>
      </c>
      <c r="M854" s="6" t="s">
        <v>13335</v>
      </c>
      <c r="N854" s="6" t="s">
        <v>13501</v>
      </c>
      <c r="O854" s="6" t="str" cm="1">
        <f t="array" ref="O854:P854">_xlfn.TEXTSPLIT(N854,"-")</f>
        <v>1988</v>
      </c>
      <c r="P854" s="6" t="str">
        <v>1991</v>
      </c>
      <c r="Q854" s="6">
        <f>SUM(Q857,Q860,Q863)</f>
        <v>1922</v>
      </c>
      <c r="R854" s="6">
        <v>15</v>
      </c>
      <c r="S854" s="16">
        <f t="shared" si="69"/>
        <v>7.804370447450572E-3</v>
      </c>
      <c r="T854" s="16">
        <f t="shared" si="70"/>
        <v>2.0072011681265484E-3</v>
      </c>
    </row>
    <row r="855" spans="2:20" x14ac:dyDescent="0.6">
      <c r="B855" s="6"/>
      <c r="C855" s="6"/>
      <c r="D855" s="6" t="s">
        <v>13813</v>
      </c>
      <c r="E855" s="6" t="s">
        <v>13816</v>
      </c>
      <c r="F855" s="20" t="s">
        <v>13471</v>
      </c>
      <c r="G855" s="6" t="str">
        <f t="shared" si="68"/>
        <v>40-95</v>
      </c>
      <c r="H855" s="6" t="str" cm="1">
        <f t="array" ref="H855:I855">_xlfn.TEXTSPLIT(G855,"-")</f>
        <v>40</v>
      </c>
      <c r="I855" s="6" t="str">
        <v>95</v>
      </c>
      <c r="J855" s="6" t="s">
        <v>13873</v>
      </c>
      <c r="K855" s="6" t="s">
        <v>13465</v>
      </c>
      <c r="L855" s="6" t="s">
        <v>13517</v>
      </c>
      <c r="M855" s="6" t="s">
        <v>13335</v>
      </c>
      <c r="N855" s="6" t="s">
        <v>13501</v>
      </c>
      <c r="O855" s="6" t="str" cm="1">
        <f t="array" ref="O855:P855">_xlfn.TEXTSPLIT(N855,"-")</f>
        <v>1988</v>
      </c>
      <c r="P855" s="6" t="str">
        <v>1991</v>
      </c>
      <c r="Q855" s="6">
        <f>SUM(Q858,Q861,Q864)</f>
        <v>2132</v>
      </c>
      <c r="R855" s="6">
        <v>24</v>
      </c>
      <c r="S855" s="16">
        <f t="shared" si="69"/>
        <v>1.125703564727955E-2</v>
      </c>
      <c r="T855" s="16">
        <f t="shared" si="70"/>
        <v>2.2848627823570679E-3</v>
      </c>
    </row>
    <row r="856" spans="2:20" x14ac:dyDescent="0.6">
      <c r="B856" s="6"/>
      <c r="C856" s="6"/>
      <c r="D856" s="6" t="s">
        <v>13813</v>
      </c>
      <c r="E856" s="6" t="s">
        <v>13815</v>
      </c>
      <c r="F856" s="20" t="s">
        <v>13906</v>
      </c>
      <c r="G856" s="6" t="str">
        <f t="shared" si="68"/>
        <v>40-59</v>
      </c>
      <c r="H856" s="6" t="str" cm="1">
        <f t="array" ref="H856:I856">_xlfn.TEXTSPLIT(G856,"-")</f>
        <v>40</v>
      </c>
      <c r="I856" s="6" t="str">
        <v>59</v>
      </c>
      <c r="J856" s="6" t="s">
        <v>13873</v>
      </c>
      <c r="K856" s="6" t="s">
        <v>13465</v>
      </c>
      <c r="L856" s="6" t="s">
        <v>13517</v>
      </c>
      <c r="M856" s="6" t="s">
        <v>13335</v>
      </c>
      <c r="N856" s="6" t="s">
        <v>13501</v>
      </c>
      <c r="O856" s="6" t="str" cm="1">
        <f t="array" ref="O856:P856">_xlfn.TEXTSPLIT(N856,"-")</f>
        <v>1988</v>
      </c>
      <c r="P856" s="6" t="str">
        <v>1991</v>
      </c>
      <c r="Q856" s="6">
        <f>SUM(Q857:Q858)</f>
        <v>1697</v>
      </c>
      <c r="R856" s="6">
        <v>1</v>
      </c>
      <c r="S856" s="16">
        <f t="shared" si="69"/>
        <v>5.8927519151443723E-4</v>
      </c>
      <c r="T856" s="16">
        <f t="shared" si="70"/>
        <v>5.8910154330335453E-4</v>
      </c>
    </row>
    <row r="857" spans="2:20" x14ac:dyDescent="0.6">
      <c r="B857" s="6"/>
      <c r="C857" s="6"/>
      <c r="D857" s="6" t="s">
        <v>13813</v>
      </c>
      <c r="E857" s="6" t="s">
        <v>13908</v>
      </c>
      <c r="F857" s="20" t="s">
        <v>13906</v>
      </c>
      <c r="G857" s="6" t="str">
        <f t="shared" si="68"/>
        <v>40-59</v>
      </c>
      <c r="H857" s="6" t="str" cm="1">
        <f t="array" ref="H857:I857">_xlfn.TEXTSPLIT(G857,"-")</f>
        <v>40</v>
      </c>
      <c r="I857" s="6" t="str">
        <v>59</v>
      </c>
      <c r="J857" s="6" t="s">
        <v>13873</v>
      </c>
      <c r="K857" s="6" t="s">
        <v>13465</v>
      </c>
      <c r="L857" s="6" t="s">
        <v>13517</v>
      </c>
      <c r="M857" s="6" t="s">
        <v>13335</v>
      </c>
      <c r="N857" s="6" t="s">
        <v>13501</v>
      </c>
      <c r="O857" s="6" t="str" cm="1">
        <f t="array" ref="O857:P857">_xlfn.TEXTSPLIT(N857,"-")</f>
        <v>1988</v>
      </c>
      <c r="P857" s="6" t="str">
        <v>1991</v>
      </c>
      <c r="Q857" s="6">
        <v>790</v>
      </c>
      <c r="R857" s="6">
        <v>0</v>
      </c>
      <c r="S857" s="16">
        <f t="shared" si="69"/>
        <v>0</v>
      </c>
      <c r="T857" s="16">
        <f t="shared" si="70"/>
        <v>0</v>
      </c>
    </row>
    <row r="858" spans="2:20" x14ac:dyDescent="0.6">
      <c r="B858" s="6"/>
      <c r="C858" s="6"/>
      <c r="D858" s="6" t="s">
        <v>13813</v>
      </c>
      <c r="E858" s="6" t="s">
        <v>13816</v>
      </c>
      <c r="F858" s="20" t="s">
        <v>13906</v>
      </c>
      <c r="G858" s="6" t="str">
        <f t="shared" si="68"/>
        <v>40-59</v>
      </c>
      <c r="H858" s="6" t="str" cm="1">
        <f t="array" ref="H858:I858">_xlfn.TEXTSPLIT(G858,"-")</f>
        <v>40</v>
      </c>
      <c r="I858" s="6" t="str">
        <v>59</v>
      </c>
      <c r="J858" s="6" t="s">
        <v>13873</v>
      </c>
      <c r="K858" s="6" t="s">
        <v>13465</v>
      </c>
      <c r="L858" s="6" t="s">
        <v>13517</v>
      </c>
      <c r="M858" s="6" t="s">
        <v>13335</v>
      </c>
      <c r="N858" s="6" t="s">
        <v>13501</v>
      </c>
      <c r="O858" s="6" t="str" cm="1">
        <f t="array" ref="O858:P858">_xlfn.TEXTSPLIT(N858,"-")</f>
        <v>1988</v>
      </c>
      <c r="P858" s="6" t="str">
        <v>1991</v>
      </c>
      <c r="Q858" s="6">
        <v>907</v>
      </c>
      <c r="R858" s="6">
        <v>1</v>
      </c>
      <c r="S858" s="16">
        <f t="shared" si="69"/>
        <v>1.1025358324145535E-3</v>
      </c>
      <c r="T858" s="16">
        <f t="shared" si="70"/>
        <v>1.1019278721629692E-3</v>
      </c>
    </row>
    <row r="859" spans="2:20" x14ac:dyDescent="0.6">
      <c r="B859" s="6"/>
      <c r="C859" s="6"/>
      <c r="D859" s="6" t="s">
        <v>13813</v>
      </c>
      <c r="E859" s="6" t="s">
        <v>13815</v>
      </c>
      <c r="F859" s="20" t="s">
        <v>13907</v>
      </c>
      <c r="G859" s="6" t="str">
        <f t="shared" si="68"/>
        <v>60-74</v>
      </c>
      <c r="H859" s="6" t="str" cm="1">
        <f t="array" ref="H859:I859">_xlfn.TEXTSPLIT(G859,"-")</f>
        <v>60</v>
      </c>
      <c r="I859" s="6" t="str">
        <v>74</v>
      </c>
      <c r="J859" s="6" t="s">
        <v>13873</v>
      </c>
      <c r="K859" s="6" t="s">
        <v>13465</v>
      </c>
      <c r="L859" s="6" t="s">
        <v>13517</v>
      </c>
      <c r="M859" s="6" t="s">
        <v>13335</v>
      </c>
      <c r="N859" s="6" t="s">
        <v>13501</v>
      </c>
      <c r="O859" s="6" t="str" cm="1">
        <f t="array" ref="O859:P859">_xlfn.TEXTSPLIT(N859,"-")</f>
        <v>1988</v>
      </c>
      <c r="P859" s="6" t="str">
        <v>1991</v>
      </c>
      <c r="Q859" s="6">
        <v>1412</v>
      </c>
      <c r="R859" s="6">
        <v>8</v>
      </c>
      <c r="S859" s="16">
        <f t="shared" si="69"/>
        <v>5.6657223796033997E-3</v>
      </c>
      <c r="T859" s="16">
        <f t="shared" si="70"/>
        <v>1.9974526925229854E-3</v>
      </c>
    </row>
    <row r="860" spans="2:20" x14ac:dyDescent="0.6">
      <c r="B860" s="6"/>
      <c r="C860" s="6"/>
      <c r="D860" s="6" t="s">
        <v>13813</v>
      </c>
      <c r="E860" s="6" t="s">
        <v>13908</v>
      </c>
      <c r="F860" s="20" t="s">
        <v>13907</v>
      </c>
      <c r="G860" s="6" t="str">
        <f t="shared" si="68"/>
        <v>60-74</v>
      </c>
      <c r="H860" s="6" t="str" cm="1">
        <f t="array" ref="H860:I860">_xlfn.TEXTSPLIT(G860,"-")</f>
        <v>60</v>
      </c>
      <c r="I860" s="6" t="str">
        <v>74</v>
      </c>
      <c r="J860" s="6" t="s">
        <v>13873</v>
      </c>
      <c r="K860" s="6" t="s">
        <v>13465</v>
      </c>
      <c r="L860" s="6" t="s">
        <v>13517</v>
      </c>
      <c r="M860" s="6" t="s">
        <v>13335</v>
      </c>
      <c r="N860" s="6" t="s">
        <v>13501</v>
      </c>
      <c r="O860" s="6" t="str" cm="1">
        <f t="array" ref="O860:P860">_xlfn.TEXTSPLIT(N860,"-")</f>
        <v>1988</v>
      </c>
      <c r="P860" s="6" t="str">
        <v>1991</v>
      </c>
      <c r="Q860" s="6">
        <v>698</v>
      </c>
      <c r="R860" s="6">
        <v>3</v>
      </c>
      <c r="S860" s="16">
        <f t="shared" si="69"/>
        <v>4.2979942693409743E-3</v>
      </c>
      <c r="T860" s="16">
        <f t="shared" si="70"/>
        <v>2.476109781174188E-3</v>
      </c>
    </row>
    <row r="861" spans="2:20" x14ac:dyDescent="0.6">
      <c r="B861" s="6"/>
      <c r="C861" s="6"/>
      <c r="D861" s="6" t="s">
        <v>13813</v>
      </c>
      <c r="E861" s="6" t="s">
        <v>13816</v>
      </c>
      <c r="F861" s="20" t="s">
        <v>13907</v>
      </c>
      <c r="G861" s="6" t="str">
        <f t="shared" si="68"/>
        <v>60-74</v>
      </c>
      <c r="H861" s="6" t="str" cm="1">
        <f t="array" ref="H861:I861">_xlfn.TEXTSPLIT(G861,"-")</f>
        <v>60</v>
      </c>
      <c r="I861" s="6" t="str">
        <v>74</v>
      </c>
      <c r="J861" s="6" t="s">
        <v>13873</v>
      </c>
      <c r="K861" s="6" t="s">
        <v>13465</v>
      </c>
      <c r="L861" s="6" t="s">
        <v>13517</v>
      </c>
      <c r="M861" s="6" t="s">
        <v>13335</v>
      </c>
      <c r="N861" s="6" t="s">
        <v>13501</v>
      </c>
      <c r="O861" s="6" t="str" cm="1">
        <f t="array" ref="O861:P861">_xlfn.TEXTSPLIT(N861,"-")</f>
        <v>1988</v>
      </c>
      <c r="P861" s="6" t="str">
        <v>1991</v>
      </c>
      <c r="Q861" s="6">
        <v>714</v>
      </c>
      <c r="R861" s="6">
        <v>5</v>
      </c>
      <c r="S861" s="16">
        <f t="shared" si="69"/>
        <v>7.0028011204481795E-3</v>
      </c>
      <c r="T861" s="16">
        <f t="shared" si="70"/>
        <v>3.1207630990849216E-3</v>
      </c>
    </row>
    <row r="862" spans="2:20" x14ac:dyDescent="0.6">
      <c r="B862" s="6"/>
      <c r="C862" s="6"/>
      <c r="D862" s="6" t="s">
        <v>13813</v>
      </c>
      <c r="E862" s="6" t="s">
        <v>13815</v>
      </c>
      <c r="F862" s="20" t="s">
        <v>13845</v>
      </c>
      <c r="G862" s="6" t="str">
        <f t="shared" si="68"/>
        <v>75-95</v>
      </c>
      <c r="H862" s="6" t="str" cm="1">
        <f t="array" ref="H862:I862">_xlfn.TEXTSPLIT(G862,"-")</f>
        <v>75</v>
      </c>
      <c r="I862" s="6" t="str">
        <v>95</v>
      </c>
      <c r="J862" s="6" t="s">
        <v>13873</v>
      </c>
      <c r="K862" s="6" t="s">
        <v>13465</v>
      </c>
      <c r="L862" s="6" t="s">
        <v>13517</v>
      </c>
      <c r="M862" s="6" t="s">
        <v>13335</v>
      </c>
      <c r="N862" s="6" t="s">
        <v>13501</v>
      </c>
      <c r="O862" s="6" t="str" cm="1">
        <f t="array" ref="O862:P862">_xlfn.TEXTSPLIT(N862,"-")</f>
        <v>1988</v>
      </c>
      <c r="P862" s="6" t="str">
        <v>1991</v>
      </c>
      <c r="Q862" s="6">
        <v>945</v>
      </c>
      <c r="R862" s="6">
        <v>30</v>
      </c>
      <c r="S862" s="16">
        <f t="shared" si="69"/>
        <v>3.1746031746031744E-2</v>
      </c>
      <c r="T862" s="16">
        <f t="shared" si="70"/>
        <v>5.703263821384091E-3</v>
      </c>
    </row>
    <row r="863" spans="2:20" x14ac:dyDescent="0.6">
      <c r="B863" s="6"/>
      <c r="C863" s="6"/>
      <c r="D863" s="6" t="s">
        <v>13813</v>
      </c>
      <c r="E863" s="6" t="s">
        <v>13908</v>
      </c>
      <c r="F863" s="20" t="s">
        <v>13845</v>
      </c>
      <c r="G863" s="6" t="str">
        <f t="shared" si="68"/>
        <v>75-95</v>
      </c>
      <c r="H863" s="6" t="str" cm="1">
        <f t="array" ref="H863:I863">_xlfn.TEXTSPLIT(G863,"-")</f>
        <v>75</v>
      </c>
      <c r="I863" s="6" t="str">
        <v>95</v>
      </c>
      <c r="J863" s="6" t="s">
        <v>13873</v>
      </c>
      <c r="K863" s="6" t="s">
        <v>13465</v>
      </c>
      <c r="L863" s="6" t="s">
        <v>13517</v>
      </c>
      <c r="M863" s="6" t="s">
        <v>13335</v>
      </c>
      <c r="N863" s="6" t="s">
        <v>13501</v>
      </c>
      <c r="O863" s="6" t="str" cm="1">
        <f t="array" ref="O863:P863">_xlfn.TEXTSPLIT(N863,"-")</f>
        <v>1988</v>
      </c>
      <c r="P863" s="6" t="str">
        <v>1991</v>
      </c>
      <c r="Q863" s="6">
        <v>434</v>
      </c>
      <c r="R863" s="6">
        <v>12</v>
      </c>
      <c r="S863" s="16">
        <f t="shared" si="69"/>
        <v>2.7649769585253458E-2</v>
      </c>
      <c r="T863" s="16">
        <f t="shared" si="70"/>
        <v>7.8706799762365796E-3</v>
      </c>
    </row>
    <row r="864" spans="2:20" x14ac:dyDescent="0.6">
      <c r="B864" s="6"/>
      <c r="C864" s="6"/>
      <c r="D864" s="6" t="s">
        <v>13813</v>
      </c>
      <c r="E864" s="6" t="s">
        <v>13816</v>
      </c>
      <c r="F864" s="20" t="s">
        <v>13845</v>
      </c>
      <c r="G864" s="6" t="str">
        <f t="shared" si="68"/>
        <v>75-95</v>
      </c>
      <c r="H864" s="6" t="str" cm="1">
        <f t="array" ref="H864:I864">_xlfn.TEXTSPLIT(G864,"-")</f>
        <v>75</v>
      </c>
      <c r="I864" s="6" t="str">
        <v>95</v>
      </c>
      <c r="J864" s="6" t="s">
        <v>13873</v>
      </c>
      <c r="K864" s="6" t="s">
        <v>13465</v>
      </c>
      <c r="L864" s="6" t="s">
        <v>13517</v>
      </c>
      <c r="M864" s="6" t="s">
        <v>13335</v>
      </c>
      <c r="N864" s="6" t="s">
        <v>13501</v>
      </c>
      <c r="O864" s="6" t="str" cm="1">
        <f t="array" ref="O864:P864">_xlfn.TEXTSPLIT(N864,"-")</f>
        <v>1988</v>
      </c>
      <c r="P864" s="6" t="str">
        <v>1991</v>
      </c>
      <c r="Q864" s="6">
        <v>511</v>
      </c>
      <c r="R864" s="6">
        <v>18</v>
      </c>
      <c r="S864" s="16">
        <f t="shared" si="69"/>
        <v>3.5225048923679059E-2</v>
      </c>
      <c r="T864" s="16">
        <f t="shared" si="70"/>
        <v>8.1550825581559565E-3</v>
      </c>
    </row>
    <row r="865" spans="2:20" x14ac:dyDescent="0.6">
      <c r="B865" s="6"/>
      <c r="C865" s="6"/>
      <c r="D865" s="6" t="s">
        <v>13813</v>
      </c>
      <c r="E865" s="6" t="s">
        <v>13815</v>
      </c>
      <c r="F865" s="20" t="s">
        <v>13471</v>
      </c>
      <c r="G865" s="6" t="str">
        <f t="shared" si="68"/>
        <v>40-95</v>
      </c>
      <c r="H865" s="6" t="str" cm="1">
        <f t="array" ref="H865:I865">_xlfn.TEXTSPLIT(G865,"-")</f>
        <v>40</v>
      </c>
      <c r="I865" s="6" t="str">
        <v>95</v>
      </c>
      <c r="J865" s="6" t="s">
        <v>13873</v>
      </c>
      <c r="K865" s="6" t="s">
        <v>13465</v>
      </c>
      <c r="L865" s="6" t="s">
        <v>13484</v>
      </c>
      <c r="M865" s="6" t="s">
        <v>13335</v>
      </c>
      <c r="N865" s="6" t="s">
        <v>13501</v>
      </c>
      <c r="O865" s="6" t="str" cm="1">
        <f t="array" ref="O865:P865">_xlfn.TEXTSPLIT(N865,"-")</f>
        <v>1988</v>
      </c>
      <c r="P865" s="6" t="str">
        <v>1991</v>
      </c>
      <c r="Q865" s="6">
        <f>SUM(Q868,Q871)</f>
        <v>1996</v>
      </c>
      <c r="R865" s="6">
        <v>4</v>
      </c>
      <c r="S865" s="16">
        <f t="shared" si="69"/>
        <v>2.004008016032064E-3</v>
      </c>
      <c r="T865" s="16">
        <f t="shared" si="70"/>
        <v>1.0009994924672595E-3</v>
      </c>
    </row>
    <row r="866" spans="2:20" x14ac:dyDescent="0.6">
      <c r="B866" s="6"/>
      <c r="C866" s="6"/>
      <c r="D866" s="6" t="s">
        <v>13813</v>
      </c>
      <c r="E866" s="6" t="s">
        <v>13908</v>
      </c>
      <c r="F866" s="20" t="s">
        <v>13471</v>
      </c>
      <c r="G866" s="6" t="str">
        <f t="shared" si="68"/>
        <v>40-95</v>
      </c>
      <c r="H866" s="6" t="str" cm="1">
        <f t="array" ref="H866:I866">_xlfn.TEXTSPLIT(G866,"-")</f>
        <v>40</v>
      </c>
      <c r="I866" s="6" t="str">
        <v>95</v>
      </c>
      <c r="J866" s="6" t="s">
        <v>13873</v>
      </c>
      <c r="K866" s="6" t="s">
        <v>13465</v>
      </c>
      <c r="L866" s="6" t="s">
        <v>13484</v>
      </c>
      <c r="M866" s="6" t="s">
        <v>13335</v>
      </c>
      <c r="N866" s="6" t="s">
        <v>13501</v>
      </c>
      <c r="O866" s="6" t="str" cm="1">
        <f t="array" ref="O866:P866">_xlfn.TEXTSPLIT(N866,"-")</f>
        <v>1988</v>
      </c>
      <c r="P866" s="6" t="str">
        <v>1991</v>
      </c>
      <c r="Q866" s="6">
        <f>SUM(Q869,Q872)</f>
        <v>939</v>
      </c>
      <c r="R866" s="6">
        <v>2</v>
      </c>
      <c r="S866" s="16">
        <f t="shared" si="69"/>
        <v>2.1299254526091589E-3</v>
      </c>
      <c r="T866" s="16">
        <f t="shared" si="70"/>
        <v>1.5044799518901858E-3</v>
      </c>
    </row>
    <row r="867" spans="2:20" x14ac:dyDescent="0.6">
      <c r="B867" s="6"/>
      <c r="C867" s="6"/>
      <c r="D867" s="6" t="s">
        <v>13813</v>
      </c>
      <c r="E867" s="6" t="s">
        <v>13816</v>
      </c>
      <c r="F867" s="20" t="s">
        <v>13471</v>
      </c>
      <c r="G867" s="6" t="str">
        <f t="shared" si="68"/>
        <v>40-95</v>
      </c>
      <c r="H867" s="6" t="str" cm="1">
        <f t="array" ref="H867:I867">_xlfn.TEXTSPLIT(G867,"-")</f>
        <v>40</v>
      </c>
      <c r="I867" s="6" t="str">
        <v>95</v>
      </c>
      <c r="J867" s="6" t="s">
        <v>13873</v>
      </c>
      <c r="K867" s="6" t="s">
        <v>13465</v>
      </c>
      <c r="L867" s="6" t="s">
        <v>13484</v>
      </c>
      <c r="M867" s="6" t="s">
        <v>13335</v>
      </c>
      <c r="N867" s="6" t="s">
        <v>13501</v>
      </c>
      <c r="O867" s="6" t="str" cm="1">
        <f t="array" ref="O867:P867">_xlfn.TEXTSPLIT(N867,"-")</f>
        <v>1988</v>
      </c>
      <c r="P867" s="6" t="str">
        <v>1991</v>
      </c>
      <c r="Q867" s="6">
        <f>SUM(Q870,Q873)</f>
        <v>1057</v>
      </c>
      <c r="R867" s="6">
        <v>2</v>
      </c>
      <c r="S867" s="16">
        <f t="shared" si="69"/>
        <v>1.8921475875118259E-3</v>
      </c>
      <c r="T867" s="16">
        <f t="shared" si="70"/>
        <v>1.3366839909967644E-3</v>
      </c>
    </row>
    <row r="868" spans="2:20" x14ac:dyDescent="0.6">
      <c r="B868" s="6"/>
      <c r="C868" s="6"/>
      <c r="D868" s="6" t="s">
        <v>13813</v>
      </c>
      <c r="E868" s="6" t="s">
        <v>13815</v>
      </c>
      <c r="F868" s="20" t="s">
        <v>13906</v>
      </c>
      <c r="G868" s="6" t="str">
        <f t="shared" si="68"/>
        <v>40-59</v>
      </c>
      <c r="H868" s="6" t="str" cm="1">
        <f t="array" ref="H868:I868">_xlfn.TEXTSPLIT(G868,"-")</f>
        <v>40</v>
      </c>
      <c r="I868" s="6" t="str">
        <v>59</v>
      </c>
      <c r="J868" s="6" t="s">
        <v>13873</v>
      </c>
      <c r="K868" s="6" t="s">
        <v>13465</v>
      </c>
      <c r="L868" s="6" t="s">
        <v>13484</v>
      </c>
      <c r="M868" s="6" t="s">
        <v>13335</v>
      </c>
      <c r="N868" s="6" t="s">
        <v>13501</v>
      </c>
      <c r="O868" s="6" t="str" cm="1">
        <f t="array" ref="O868:P868">_xlfn.TEXTSPLIT(N868,"-")</f>
        <v>1988</v>
      </c>
      <c r="P868" s="6" t="str">
        <v>1991</v>
      </c>
      <c r="Q868" s="6">
        <v>1187</v>
      </c>
      <c r="R868" s="6">
        <v>0</v>
      </c>
      <c r="S868" s="16">
        <f t="shared" si="69"/>
        <v>0</v>
      </c>
      <c r="T868" s="16">
        <f t="shared" si="70"/>
        <v>0</v>
      </c>
    </row>
    <row r="869" spans="2:20" x14ac:dyDescent="0.6">
      <c r="B869" s="6"/>
      <c r="C869" s="6"/>
      <c r="D869" s="6" t="s">
        <v>13813</v>
      </c>
      <c r="E869" s="6" t="s">
        <v>13908</v>
      </c>
      <c r="F869" s="20" t="s">
        <v>13906</v>
      </c>
      <c r="G869" s="6" t="str">
        <f t="shared" si="68"/>
        <v>40-59</v>
      </c>
      <c r="H869" s="6" t="str" cm="1">
        <f t="array" ref="H869:I869">_xlfn.TEXTSPLIT(G869,"-")</f>
        <v>40</v>
      </c>
      <c r="I869" s="6" t="str">
        <v>59</v>
      </c>
      <c r="J869" s="6" t="s">
        <v>13873</v>
      </c>
      <c r="K869" s="6" t="s">
        <v>13465</v>
      </c>
      <c r="L869" s="6" t="s">
        <v>13484</v>
      </c>
      <c r="M869" s="6" t="s">
        <v>13335</v>
      </c>
      <c r="N869" s="6" t="s">
        <v>13501</v>
      </c>
      <c r="O869" s="6" t="str" cm="1">
        <f t="array" ref="O869:P869">_xlfn.TEXTSPLIT(N869,"-")</f>
        <v>1988</v>
      </c>
      <c r="P869" s="6" t="str">
        <v>1991</v>
      </c>
      <c r="Q869" s="6">
        <v>537</v>
      </c>
      <c r="R869" s="6">
        <v>0</v>
      </c>
      <c r="S869" s="16">
        <f t="shared" si="69"/>
        <v>0</v>
      </c>
      <c r="T869" s="16">
        <f t="shared" si="70"/>
        <v>0</v>
      </c>
    </row>
    <row r="870" spans="2:20" x14ac:dyDescent="0.6">
      <c r="B870" s="6"/>
      <c r="C870" s="6"/>
      <c r="D870" s="6" t="s">
        <v>13813</v>
      </c>
      <c r="E870" s="6" t="s">
        <v>13816</v>
      </c>
      <c r="F870" s="20" t="s">
        <v>13906</v>
      </c>
      <c r="G870" s="6" t="str">
        <f t="shared" si="68"/>
        <v>40-59</v>
      </c>
      <c r="H870" s="6" t="str" cm="1">
        <f t="array" ref="H870:I870">_xlfn.TEXTSPLIT(G870,"-")</f>
        <v>40</v>
      </c>
      <c r="I870" s="6" t="str">
        <v>59</v>
      </c>
      <c r="J870" s="6" t="s">
        <v>13873</v>
      </c>
      <c r="K870" s="6" t="s">
        <v>13465</v>
      </c>
      <c r="L870" s="6" t="s">
        <v>13484</v>
      </c>
      <c r="M870" s="6" t="s">
        <v>13335</v>
      </c>
      <c r="N870" s="6" t="s">
        <v>13501</v>
      </c>
      <c r="O870" s="6" t="str" cm="1">
        <f t="array" ref="O870:P870">_xlfn.TEXTSPLIT(N870,"-")</f>
        <v>1988</v>
      </c>
      <c r="P870" s="6" t="str">
        <v>1991</v>
      </c>
      <c r="Q870" s="6">
        <v>650</v>
      </c>
      <c r="R870" s="6">
        <v>0</v>
      </c>
      <c r="S870" s="16">
        <f t="shared" si="69"/>
        <v>0</v>
      </c>
      <c r="T870" s="16">
        <f t="shared" si="70"/>
        <v>0</v>
      </c>
    </row>
    <row r="871" spans="2:20" x14ac:dyDescent="0.6">
      <c r="B871" s="6"/>
      <c r="C871" s="6"/>
      <c r="D871" s="6" t="s">
        <v>13813</v>
      </c>
      <c r="E871" s="6" t="s">
        <v>13815</v>
      </c>
      <c r="F871" s="20" t="s">
        <v>13516</v>
      </c>
      <c r="G871" s="6" t="str">
        <f t="shared" si="68"/>
        <v>60-95</v>
      </c>
      <c r="H871" s="6" t="str" cm="1">
        <f t="array" ref="H871:I871">_xlfn.TEXTSPLIT(G871,"-")</f>
        <v>60</v>
      </c>
      <c r="I871" s="6" t="str">
        <v>95</v>
      </c>
      <c r="J871" s="6" t="s">
        <v>13873</v>
      </c>
      <c r="K871" s="6" t="s">
        <v>13465</v>
      </c>
      <c r="L871" s="6" t="s">
        <v>13484</v>
      </c>
      <c r="M871" s="6" t="s">
        <v>13335</v>
      </c>
      <c r="N871" s="6" t="s">
        <v>13501</v>
      </c>
      <c r="O871" s="6" t="str" cm="1">
        <f t="array" ref="O871:P871">_xlfn.TEXTSPLIT(N871,"-")</f>
        <v>1988</v>
      </c>
      <c r="P871" s="6" t="str">
        <v>1991</v>
      </c>
      <c r="Q871" s="6">
        <v>809</v>
      </c>
      <c r="R871" s="6">
        <v>4</v>
      </c>
      <c r="S871" s="16">
        <f t="shared" si="69"/>
        <v>4.944375772558714E-3</v>
      </c>
      <c r="T871" s="16">
        <f t="shared" si="70"/>
        <v>2.4660685999485046E-3</v>
      </c>
    </row>
    <row r="872" spans="2:20" x14ac:dyDescent="0.6">
      <c r="B872" s="6"/>
      <c r="C872" s="6"/>
      <c r="D872" s="6" t="s">
        <v>13813</v>
      </c>
      <c r="E872" s="6" t="s">
        <v>13908</v>
      </c>
      <c r="F872" s="20" t="s">
        <v>13516</v>
      </c>
      <c r="G872" s="6" t="str">
        <f t="shared" si="68"/>
        <v>60-95</v>
      </c>
      <c r="H872" s="6" t="str" cm="1">
        <f t="array" ref="H872:I872">_xlfn.TEXTSPLIT(G872,"-")</f>
        <v>60</v>
      </c>
      <c r="I872" s="6" t="str">
        <v>95</v>
      </c>
      <c r="J872" s="6" t="s">
        <v>13873</v>
      </c>
      <c r="K872" s="6" t="s">
        <v>13465</v>
      </c>
      <c r="L872" s="6" t="s">
        <v>13484</v>
      </c>
      <c r="M872" s="6" t="s">
        <v>13335</v>
      </c>
      <c r="N872" s="6" t="s">
        <v>13501</v>
      </c>
      <c r="O872" s="6" t="str" cm="1">
        <f t="array" ref="O872:P872">_xlfn.TEXTSPLIT(N872,"-")</f>
        <v>1988</v>
      </c>
      <c r="P872" s="6" t="str">
        <v>1991</v>
      </c>
      <c r="Q872" s="6">
        <v>402</v>
      </c>
      <c r="R872" s="6">
        <v>2</v>
      </c>
      <c r="S872" s="16">
        <f t="shared" si="69"/>
        <v>4.9751243781094526E-3</v>
      </c>
      <c r="T872" s="16">
        <f t="shared" si="70"/>
        <v>3.5091821684507377E-3</v>
      </c>
    </row>
    <row r="873" spans="2:20" x14ac:dyDescent="0.6">
      <c r="B873" s="6"/>
      <c r="C873" s="6"/>
      <c r="D873" s="6" t="s">
        <v>13813</v>
      </c>
      <c r="E873" s="6" t="s">
        <v>13816</v>
      </c>
      <c r="F873" s="20" t="s">
        <v>13516</v>
      </c>
      <c r="G873" s="6" t="str">
        <f t="shared" si="68"/>
        <v>60-95</v>
      </c>
      <c r="H873" s="6" t="str" cm="1">
        <f t="array" ref="H873:I873">_xlfn.TEXTSPLIT(G873,"-")</f>
        <v>60</v>
      </c>
      <c r="I873" s="6" t="str">
        <v>95</v>
      </c>
      <c r="J873" s="6" t="s">
        <v>13873</v>
      </c>
      <c r="K873" s="6" t="s">
        <v>13465</v>
      </c>
      <c r="L873" s="6" t="s">
        <v>13484</v>
      </c>
      <c r="M873" s="6" t="s">
        <v>13335</v>
      </c>
      <c r="N873" s="6" t="s">
        <v>13501</v>
      </c>
      <c r="O873" s="6" t="str" cm="1">
        <f t="array" ref="O873:P873">_xlfn.TEXTSPLIT(N873,"-")</f>
        <v>1988</v>
      </c>
      <c r="P873" s="6" t="str">
        <v>1991</v>
      </c>
      <c r="Q873" s="6">
        <v>407</v>
      </c>
      <c r="R873" s="6">
        <v>2</v>
      </c>
      <c r="S873" s="16">
        <f t="shared" si="69"/>
        <v>4.9140049140049139E-3</v>
      </c>
      <c r="T873" s="16">
        <f t="shared" si="70"/>
        <v>3.4661782726036192E-3</v>
      </c>
    </row>
    <row r="874" spans="2:20" x14ac:dyDescent="0.6">
      <c r="B874" s="6"/>
      <c r="C874" s="6"/>
      <c r="D874" s="6" t="s">
        <v>13813</v>
      </c>
      <c r="E874" s="6" t="s">
        <v>13815</v>
      </c>
      <c r="F874" s="20" t="s">
        <v>13471</v>
      </c>
      <c r="G874" s="6" t="str">
        <f t="shared" si="68"/>
        <v>40-95</v>
      </c>
      <c r="H874" s="6" t="str" cm="1">
        <f t="array" ref="H874:I874">_xlfn.TEXTSPLIT(G874,"-")</f>
        <v>40</v>
      </c>
      <c r="I874" s="6" t="str">
        <v>95</v>
      </c>
      <c r="J874" s="6" t="s">
        <v>13873</v>
      </c>
      <c r="K874" s="6" t="s">
        <v>13465</v>
      </c>
      <c r="L874" s="6" t="s">
        <v>13532</v>
      </c>
      <c r="M874" s="6" t="s">
        <v>13335</v>
      </c>
      <c r="N874" s="6" t="s">
        <v>13501</v>
      </c>
      <c r="O874" s="6" t="str" cm="1">
        <f t="array" ref="O874:P874">_xlfn.TEXTSPLIT(N874,"-")</f>
        <v>1988</v>
      </c>
      <c r="P874" s="6" t="str">
        <v>1991</v>
      </c>
      <c r="Q874" s="6">
        <f>SUM(Q877,Q880)</f>
        <v>1838</v>
      </c>
      <c r="R874" s="6">
        <v>2</v>
      </c>
      <c r="S874" s="16">
        <f t="shared" si="69"/>
        <v>1.088139281828074E-3</v>
      </c>
      <c r="T874" s="16">
        <f t="shared" si="70"/>
        <v>7.6901192724817646E-4</v>
      </c>
    </row>
    <row r="875" spans="2:20" x14ac:dyDescent="0.6">
      <c r="B875" s="6"/>
      <c r="C875" s="6"/>
      <c r="D875" s="6" t="s">
        <v>13813</v>
      </c>
      <c r="E875" s="6" t="s">
        <v>13908</v>
      </c>
      <c r="F875" s="20" t="s">
        <v>13471</v>
      </c>
      <c r="G875" s="6" t="str">
        <f t="shared" si="68"/>
        <v>40-95</v>
      </c>
      <c r="H875" s="6" t="str" cm="1">
        <f t="array" ref="H875:I875">_xlfn.TEXTSPLIT(G875,"-")</f>
        <v>40</v>
      </c>
      <c r="I875" s="6" t="str">
        <v>95</v>
      </c>
      <c r="J875" s="6" t="s">
        <v>13873</v>
      </c>
      <c r="K875" s="6" t="s">
        <v>13465</v>
      </c>
      <c r="L875" s="6" t="s">
        <v>13532</v>
      </c>
      <c r="M875" s="6" t="s">
        <v>13335</v>
      </c>
      <c r="N875" s="6" t="s">
        <v>13501</v>
      </c>
      <c r="O875" s="6" t="str" cm="1">
        <f t="array" ref="O875:P875">_xlfn.TEXTSPLIT(N875,"-")</f>
        <v>1988</v>
      </c>
      <c r="P875" s="6" t="str">
        <v>1991</v>
      </c>
      <c r="Q875" s="6">
        <f>SUM(Q878,Q881)</f>
        <v>942</v>
      </c>
      <c r="R875" s="6">
        <v>1</v>
      </c>
      <c r="S875" s="16">
        <f t="shared" si="69"/>
        <v>1.0615711252653928E-3</v>
      </c>
      <c r="T875" s="16">
        <f t="shared" si="70"/>
        <v>1.0610075090189924E-3</v>
      </c>
    </row>
    <row r="876" spans="2:20" x14ac:dyDescent="0.6">
      <c r="B876" s="6"/>
      <c r="C876" s="6"/>
      <c r="D876" s="6" t="s">
        <v>13813</v>
      </c>
      <c r="E876" s="6" t="s">
        <v>13816</v>
      </c>
      <c r="F876" s="20" t="s">
        <v>13471</v>
      </c>
      <c r="G876" s="6" t="str">
        <f t="shared" si="68"/>
        <v>40-95</v>
      </c>
      <c r="H876" s="6" t="str" cm="1">
        <f t="array" ref="H876:I876">_xlfn.TEXTSPLIT(G876,"-")</f>
        <v>40</v>
      </c>
      <c r="I876" s="6" t="str">
        <v>95</v>
      </c>
      <c r="J876" s="6" t="s">
        <v>13873</v>
      </c>
      <c r="K876" s="6" t="s">
        <v>13465</v>
      </c>
      <c r="L876" s="6" t="s">
        <v>13532</v>
      </c>
      <c r="M876" s="6" t="s">
        <v>13335</v>
      </c>
      <c r="N876" s="6" t="s">
        <v>13501</v>
      </c>
      <c r="O876" s="6" t="str" cm="1">
        <f t="array" ref="O876:P876">_xlfn.TEXTSPLIT(N876,"-")</f>
        <v>1988</v>
      </c>
      <c r="P876" s="6" t="str">
        <v>1991</v>
      </c>
      <c r="Q876" s="6">
        <f>SUM(Q879,Q882)</f>
        <v>896</v>
      </c>
      <c r="R876" s="6">
        <v>1</v>
      </c>
      <c r="S876" s="16">
        <f t="shared" si="69"/>
        <v>1.1160714285714285E-3</v>
      </c>
      <c r="T876" s="16">
        <f t="shared" si="70"/>
        <v>1.1154484469830773E-3</v>
      </c>
    </row>
    <row r="877" spans="2:20" x14ac:dyDescent="0.6">
      <c r="B877" s="6"/>
      <c r="C877" s="6"/>
      <c r="D877" s="6" t="s">
        <v>13813</v>
      </c>
      <c r="E877" s="6" t="s">
        <v>13815</v>
      </c>
      <c r="F877" s="20" t="s">
        <v>13906</v>
      </c>
      <c r="G877" s="6" t="str">
        <f t="shared" si="68"/>
        <v>40-59</v>
      </c>
      <c r="H877" s="6" t="str" cm="1">
        <f t="array" ref="H877:I877">_xlfn.TEXTSPLIT(G877,"-")</f>
        <v>40</v>
      </c>
      <c r="I877" s="6" t="str">
        <v>59</v>
      </c>
      <c r="J877" s="6" t="s">
        <v>13873</v>
      </c>
      <c r="K877" s="6" t="s">
        <v>13465</v>
      </c>
      <c r="L877" s="6" t="s">
        <v>13532</v>
      </c>
      <c r="M877" s="6" t="s">
        <v>13335</v>
      </c>
      <c r="N877" s="6" t="s">
        <v>13501</v>
      </c>
      <c r="O877" s="6" t="str" cm="1">
        <f t="array" ref="O877:P877">_xlfn.TEXTSPLIT(N877,"-")</f>
        <v>1988</v>
      </c>
      <c r="P877" s="6" t="str">
        <v>1991</v>
      </c>
      <c r="Q877" s="6">
        <v>1036</v>
      </c>
      <c r="R877" s="6">
        <v>0</v>
      </c>
      <c r="S877" s="16">
        <f t="shared" si="69"/>
        <v>0</v>
      </c>
      <c r="T877" s="16">
        <f t="shared" si="70"/>
        <v>0</v>
      </c>
    </row>
    <row r="878" spans="2:20" x14ac:dyDescent="0.6">
      <c r="B878" s="6"/>
      <c r="C878" s="6"/>
      <c r="D878" s="6" t="s">
        <v>13813</v>
      </c>
      <c r="E878" s="6" t="s">
        <v>13908</v>
      </c>
      <c r="F878" s="20" t="s">
        <v>13906</v>
      </c>
      <c r="G878" s="6" t="str">
        <f t="shared" ref="G878:G941" si="73">IF(RIGHT(F878,1)="+",LEFT(F878,LEN(F878)-1)&amp;"-95",F878)</f>
        <v>40-59</v>
      </c>
      <c r="H878" s="6" t="str" cm="1">
        <f t="array" ref="H878:I878">_xlfn.TEXTSPLIT(G878,"-")</f>
        <v>40</v>
      </c>
      <c r="I878" s="6" t="str">
        <v>59</v>
      </c>
      <c r="J878" s="6" t="s">
        <v>13873</v>
      </c>
      <c r="K878" s="6" t="s">
        <v>13465</v>
      </c>
      <c r="L878" s="6" t="s">
        <v>13532</v>
      </c>
      <c r="M878" s="6" t="s">
        <v>13335</v>
      </c>
      <c r="N878" s="6" t="s">
        <v>13501</v>
      </c>
      <c r="O878" s="6" t="str" cm="1">
        <f t="array" ref="O878:P878">_xlfn.TEXTSPLIT(N878,"-")</f>
        <v>1988</v>
      </c>
      <c r="P878" s="6" t="str">
        <v>1991</v>
      </c>
      <c r="Q878" s="6">
        <v>513</v>
      </c>
      <c r="R878" s="6">
        <v>0</v>
      </c>
      <c r="S878" s="16">
        <f t="shared" ref="S878:S941" si="74">R878/Q878</f>
        <v>0</v>
      </c>
      <c r="T878" s="16">
        <f t="shared" ref="T878:T941" si="75">SQRT(S878*(1-S878)/Q878)</f>
        <v>0</v>
      </c>
    </row>
    <row r="879" spans="2:20" x14ac:dyDescent="0.6">
      <c r="B879" s="6"/>
      <c r="C879" s="6"/>
      <c r="D879" s="6" t="s">
        <v>13813</v>
      </c>
      <c r="E879" s="6" t="s">
        <v>13816</v>
      </c>
      <c r="F879" s="20" t="s">
        <v>13906</v>
      </c>
      <c r="G879" s="6" t="str">
        <f t="shared" si="73"/>
        <v>40-59</v>
      </c>
      <c r="H879" s="6" t="str" cm="1">
        <f t="array" ref="H879:I879">_xlfn.TEXTSPLIT(G879,"-")</f>
        <v>40</v>
      </c>
      <c r="I879" s="6" t="str">
        <v>59</v>
      </c>
      <c r="J879" s="6" t="s">
        <v>13873</v>
      </c>
      <c r="K879" s="6" t="s">
        <v>13465</v>
      </c>
      <c r="L879" s="6" t="s">
        <v>13532</v>
      </c>
      <c r="M879" s="6" t="s">
        <v>13335</v>
      </c>
      <c r="N879" s="6" t="s">
        <v>13501</v>
      </c>
      <c r="O879" s="6" t="str" cm="1">
        <f t="array" ref="O879:P879">_xlfn.TEXTSPLIT(N879,"-")</f>
        <v>1988</v>
      </c>
      <c r="P879" s="6" t="str">
        <v>1991</v>
      </c>
      <c r="Q879" s="6">
        <v>523</v>
      </c>
      <c r="R879" s="6">
        <v>0</v>
      </c>
      <c r="S879" s="16">
        <f t="shared" si="74"/>
        <v>0</v>
      </c>
      <c r="T879" s="16">
        <f t="shared" si="75"/>
        <v>0</v>
      </c>
    </row>
    <row r="880" spans="2:20" x14ac:dyDescent="0.6">
      <c r="B880" s="6"/>
      <c r="C880" s="6"/>
      <c r="D880" s="6" t="s">
        <v>13813</v>
      </c>
      <c r="E880" s="6" t="s">
        <v>13815</v>
      </c>
      <c r="F880" s="20" t="s">
        <v>13516</v>
      </c>
      <c r="G880" s="6" t="str">
        <f t="shared" si="73"/>
        <v>60-95</v>
      </c>
      <c r="H880" s="6" t="str" cm="1">
        <f t="array" ref="H880:I880">_xlfn.TEXTSPLIT(G880,"-")</f>
        <v>60</v>
      </c>
      <c r="I880" s="6" t="str">
        <v>95</v>
      </c>
      <c r="J880" s="6" t="s">
        <v>13873</v>
      </c>
      <c r="K880" s="6" t="s">
        <v>13465</v>
      </c>
      <c r="L880" s="6" t="s">
        <v>13532</v>
      </c>
      <c r="M880" s="6" t="s">
        <v>13335</v>
      </c>
      <c r="N880" s="6" t="s">
        <v>13501</v>
      </c>
      <c r="O880" s="6" t="str" cm="1">
        <f t="array" ref="O880:P880">_xlfn.TEXTSPLIT(N880,"-")</f>
        <v>1988</v>
      </c>
      <c r="P880" s="6" t="str">
        <v>1991</v>
      </c>
      <c r="Q880" s="6">
        <v>802</v>
      </c>
      <c r="R880" s="6">
        <v>2</v>
      </c>
      <c r="S880" s="16">
        <f t="shared" si="74"/>
        <v>2.4937655860349127E-3</v>
      </c>
      <c r="T880" s="16">
        <f t="shared" si="75"/>
        <v>1.7611584826594732E-3</v>
      </c>
    </row>
    <row r="881" spans="2:20" x14ac:dyDescent="0.6">
      <c r="B881" s="6"/>
      <c r="C881" s="6"/>
      <c r="D881" s="6" t="s">
        <v>13813</v>
      </c>
      <c r="E881" s="6" t="s">
        <v>13908</v>
      </c>
      <c r="F881" s="20" t="s">
        <v>13516</v>
      </c>
      <c r="G881" s="6" t="str">
        <f t="shared" si="73"/>
        <v>60-95</v>
      </c>
      <c r="H881" s="6" t="str" cm="1">
        <f t="array" ref="H881:I881">_xlfn.TEXTSPLIT(G881,"-")</f>
        <v>60</v>
      </c>
      <c r="I881" s="6" t="str">
        <v>95</v>
      </c>
      <c r="J881" s="6" t="s">
        <v>13873</v>
      </c>
      <c r="K881" s="6" t="s">
        <v>13465</v>
      </c>
      <c r="L881" s="6" t="s">
        <v>13532</v>
      </c>
      <c r="M881" s="6" t="s">
        <v>13335</v>
      </c>
      <c r="N881" s="6" t="s">
        <v>13501</v>
      </c>
      <c r="O881" s="6" t="str" cm="1">
        <f t="array" ref="O881:P881">_xlfn.TEXTSPLIT(N881,"-")</f>
        <v>1988</v>
      </c>
      <c r="P881" s="6" t="str">
        <v>1991</v>
      </c>
      <c r="Q881" s="6">
        <v>429</v>
      </c>
      <c r="R881" s="6">
        <v>1</v>
      </c>
      <c r="S881" s="16">
        <f t="shared" si="74"/>
        <v>2.331002331002331E-3</v>
      </c>
      <c r="T881" s="16">
        <f t="shared" si="75"/>
        <v>2.3282839600122516E-3</v>
      </c>
    </row>
    <row r="882" spans="2:20" x14ac:dyDescent="0.6">
      <c r="B882" s="6"/>
      <c r="C882" s="6"/>
      <c r="D882" s="6" t="s">
        <v>13813</v>
      </c>
      <c r="E882" s="6" t="s">
        <v>13816</v>
      </c>
      <c r="F882" s="20" t="s">
        <v>13516</v>
      </c>
      <c r="G882" s="6" t="str">
        <f t="shared" si="73"/>
        <v>60-95</v>
      </c>
      <c r="H882" s="6" t="str" cm="1">
        <f t="array" ref="H882:I882">_xlfn.TEXTSPLIT(G882,"-")</f>
        <v>60</v>
      </c>
      <c r="I882" s="6" t="str">
        <v>95</v>
      </c>
      <c r="J882" s="6" t="s">
        <v>13873</v>
      </c>
      <c r="K882" s="6" t="s">
        <v>13465</v>
      </c>
      <c r="L882" s="6" t="s">
        <v>13532</v>
      </c>
      <c r="M882" s="6" t="s">
        <v>13335</v>
      </c>
      <c r="N882" s="6" t="s">
        <v>13501</v>
      </c>
      <c r="O882" s="6" t="str" cm="1">
        <f t="array" ref="O882:P882">_xlfn.TEXTSPLIT(N882,"-")</f>
        <v>1988</v>
      </c>
      <c r="P882" s="6" t="str">
        <v>1991</v>
      </c>
      <c r="Q882" s="6">
        <v>373</v>
      </c>
      <c r="R882" s="6">
        <v>1</v>
      </c>
      <c r="S882" s="16">
        <f t="shared" si="74"/>
        <v>2.6809651474530832E-3</v>
      </c>
      <c r="T882" s="16">
        <f t="shared" si="75"/>
        <v>2.6773689484534428E-3</v>
      </c>
    </row>
    <row r="883" spans="2:20" x14ac:dyDescent="0.6">
      <c r="B883" s="6"/>
      <c r="C883" s="6"/>
      <c r="D883" s="6" t="s">
        <v>13828</v>
      </c>
      <c r="E883" s="6" t="s">
        <v>13815</v>
      </c>
      <c r="F883" s="20" t="s">
        <v>13471</v>
      </c>
      <c r="G883" s="6" t="str">
        <f t="shared" si="73"/>
        <v>40-95</v>
      </c>
      <c r="H883" s="6" t="str" cm="1">
        <f t="array" ref="H883:I883">_xlfn.TEXTSPLIT(G883,"-")</f>
        <v>40</v>
      </c>
      <c r="I883" s="6" t="str">
        <v>95</v>
      </c>
      <c r="J883" s="6" t="s">
        <v>13873</v>
      </c>
      <c r="K883" s="6" t="s">
        <v>13465</v>
      </c>
      <c r="L883" s="6" t="s">
        <v>13973</v>
      </c>
      <c r="M883" s="6" t="s">
        <v>13335</v>
      </c>
      <c r="N883" s="6" t="s">
        <v>13501</v>
      </c>
      <c r="O883" s="6" t="str" cm="1">
        <f t="array" ref="O883:P883">_xlfn.TEXTSPLIT(N883,"-")</f>
        <v>1988</v>
      </c>
      <c r="P883" s="6" t="str">
        <v>1991</v>
      </c>
      <c r="Q883" s="6">
        <f t="shared" ref="Q883:Q888" si="76">SUM(Q892,Q904,Q913)</f>
        <v>8240</v>
      </c>
      <c r="R883" s="6">
        <f>SUM(R892,R904,R913)</f>
        <v>17</v>
      </c>
      <c r="S883" s="16">
        <f t="shared" si="74"/>
        <v>2.0631067961165051E-3</v>
      </c>
      <c r="T883" s="16">
        <f t="shared" si="75"/>
        <v>4.9986046432400901E-4</v>
      </c>
    </row>
    <row r="884" spans="2:20" x14ac:dyDescent="0.6">
      <c r="B884" s="6"/>
      <c r="C884" s="6"/>
      <c r="D884" s="6" t="s">
        <v>13828</v>
      </c>
      <c r="E884" s="6" t="s">
        <v>13908</v>
      </c>
      <c r="F884" s="20" t="s">
        <v>13471</v>
      </c>
      <c r="G884" s="6" t="str">
        <f t="shared" si="73"/>
        <v>40-95</v>
      </c>
      <c r="H884" s="6" t="str" cm="1">
        <f t="array" ref="H884:I884">_xlfn.TEXTSPLIT(G884,"-")</f>
        <v>40</v>
      </c>
      <c r="I884" s="6" t="str">
        <v>95</v>
      </c>
      <c r="J884" s="6" t="s">
        <v>13873</v>
      </c>
      <c r="K884" s="6" t="s">
        <v>13465</v>
      </c>
      <c r="L884" s="6" t="s">
        <v>13973</v>
      </c>
      <c r="M884" s="6" t="s">
        <v>13335</v>
      </c>
      <c r="N884" s="6" t="s">
        <v>13501</v>
      </c>
      <c r="O884" s="6" t="str" cm="1">
        <f t="array" ref="O884:P884">_xlfn.TEXTSPLIT(N884,"-")</f>
        <v>1988</v>
      </c>
      <c r="P884" s="6" t="str">
        <v>1991</v>
      </c>
      <c r="Q884" s="6">
        <f t="shared" si="76"/>
        <v>3975</v>
      </c>
      <c r="R884" s="6">
        <f>SUM(R893,R905,R914)</f>
        <v>5</v>
      </c>
      <c r="S884" s="16">
        <f t="shared" si="74"/>
        <v>1.2578616352201257E-3</v>
      </c>
      <c r="T884" s="16">
        <f t="shared" si="75"/>
        <v>5.6217891897291153E-4</v>
      </c>
    </row>
    <row r="885" spans="2:20" x14ac:dyDescent="0.6">
      <c r="B885" s="6"/>
      <c r="C885" s="6"/>
      <c r="D885" s="6" t="s">
        <v>13828</v>
      </c>
      <c r="E885" s="6" t="s">
        <v>13816</v>
      </c>
      <c r="F885" s="20" t="s">
        <v>13471</v>
      </c>
      <c r="G885" s="6" t="str">
        <f t="shared" si="73"/>
        <v>40-95</v>
      </c>
      <c r="H885" s="6" t="str" cm="1">
        <f t="array" ref="H885:I885">_xlfn.TEXTSPLIT(G885,"-")</f>
        <v>40</v>
      </c>
      <c r="I885" s="6" t="str">
        <v>95</v>
      </c>
      <c r="J885" s="6" t="s">
        <v>13873</v>
      </c>
      <c r="K885" s="6" t="s">
        <v>13465</v>
      </c>
      <c r="L885" s="6" t="s">
        <v>13973</v>
      </c>
      <c r="M885" s="6" t="s">
        <v>13335</v>
      </c>
      <c r="N885" s="6" t="s">
        <v>13501</v>
      </c>
      <c r="O885" s="6" t="str" cm="1">
        <f t="array" ref="O885:P885">_xlfn.TEXTSPLIT(N885,"-")</f>
        <v>1988</v>
      </c>
      <c r="P885" s="6" t="str">
        <v>1991</v>
      </c>
      <c r="Q885" s="6">
        <f t="shared" si="76"/>
        <v>4295</v>
      </c>
      <c r="R885" s="6">
        <f>SUM(R894,R906,R915)</f>
        <v>12</v>
      </c>
      <c r="S885" s="16">
        <f t="shared" si="74"/>
        <v>2.7939464493597207E-3</v>
      </c>
      <c r="T885" s="16">
        <f t="shared" si="75"/>
        <v>8.0541536043008527E-4</v>
      </c>
    </row>
    <row r="886" spans="2:20" x14ac:dyDescent="0.6">
      <c r="B886" s="6"/>
      <c r="C886" s="6"/>
      <c r="D886" s="6" t="s">
        <v>13828</v>
      </c>
      <c r="E886" s="6" t="s">
        <v>13815</v>
      </c>
      <c r="F886" s="20" t="s">
        <v>13906</v>
      </c>
      <c r="G886" s="6" t="str">
        <f t="shared" si="73"/>
        <v>40-59</v>
      </c>
      <c r="H886" s="6" t="str" cm="1">
        <f t="array" ref="H886:I886">_xlfn.TEXTSPLIT(G886,"-")</f>
        <v>40</v>
      </c>
      <c r="I886" s="6" t="str">
        <v>59</v>
      </c>
      <c r="J886" s="6" t="s">
        <v>13873</v>
      </c>
      <c r="K886" s="6" t="s">
        <v>13465</v>
      </c>
      <c r="L886" s="6" t="s">
        <v>13973</v>
      </c>
      <c r="M886" s="6" t="s">
        <v>13335</v>
      </c>
      <c r="N886" s="6" t="s">
        <v>13501</v>
      </c>
      <c r="O886" s="6" t="str" cm="1">
        <f t="array" ref="O886:P886">_xlfn.TEXTSPLIT(N886,"-")</f>
        <v>1988</v>
      </c>
      <c r="P886" s="6" t="str">
        <v>1991</v>
      </c>
      <c r="Q886" s="6">
        <f t="shared" si="76"/>
        <v>3970</v>
      </c>
      <c r="R886" s="6">
        <f>SUM(R895,R907,R916)</f>
        <v>0</v>
      </c>
      <c r="S886" s="16">
        <f t="shared" si="74"/>
        <v>0</v>
      </c>
      <c r="T886" s="16">
        <f t="shared" si="75"/>
        <v>0</v>
      </c>
    </row>
    <row r="887" spans="2:20" x14ac:dyDescent="0.6">
      <c r="B887" s="6"/>
      <c r="C887" s="6"/>
      <c r="D887" s="6" t="s">
        <v>13828</v>
      </c>
      <c r="E887" s="6" t="s">
        <v>13908</v>
      </c>
      <c r="F887" s="20" t="s">
        <v>13906</v>
      </c>
      <c r="G887" s="6" t="str">
        <f t="shared" si="73"/>
        <v>40-59</v>
      </c>
      <c r="H887" s="6" t="str" cm="1">
        <f t="array" ref="H887:I887">_xlfn.TEXTSPLIT(G887,"-")</f>
        <v>40</v>
      </c>
      <c r="I887" s="6" t="str">
        <v>59</v>
      </c>
      <c r="J887" s="6" t="s">
        <v>13873</v>
      </c>
      <c r="K887" s="6" t="s">
        <v>13465</v>
      </c>
      <c r="L887" s="6" t="s">
        <v>13973</v>
      </c>
      <c r="M887" s="6" t="s">
        <v>13335</v>
      </c>
      <c r="N887" s="6" t="s">
        <v>13501</v>
      </c>
      <c r="O887" s="6" t="str" cm="1">
        <f t="array" ref="O887:P887">_xlfn.TEXTSPLIT(N887,"-")</f>
        <v>1988</v>
      </c>
      <c r="P887" s="6" t="str">
        <v>1991</v>
      </c>
      <c r="Q887" s="6">
        <f t="shared" si="76"/>
        <v>1862</v>
      </c>
      <c r="R887" s="6">
        <v>0</v>
      </c>
      <c r="S887" s="16">
        <f t="shared" si="74"/>
        <v>0</v>
      </c>
      <c r="T887" s="16">
        <f t="shared" si="75"/>
        <v>0</v>
      </c>
    </row>
    <row r="888" spans="2:20" x14ac:dyDescent="0.6">
      <c r="B888" s="6"/>
      <c r="C888" s="6"/>
      <c r="D888" s="6" t="s">
        <v>13828</v>
      </c>
      <c r="E888" s="6" t="s">
        <v>13816</v>
      </c>
      <c r="F888" s="20" t="s">
        <v>13906</v>
      </c>
      <c r="G888" s="6" t="str">
        <f t="shared" si="73"/>
        <v>40-59</v>
      </c>
      <c r="H888" s="6" t="str" cm="1">
        <f t="array" ref="H888:I888">_xlfn.TEXTSPLIT(G888,"-")</f>
        <v>40</v>
      </c>
      <c r="I888" s="6" t="str">
        <v>59</v>
      </c>
      <c r="J888" s="6" t="s">
        <v>13873</v>
      </c>
      <c r="K888" s="6" t="s">
        <v>13465</v>
      </c>
      <c r="L888" s="6" t="s">
        <v>13973</v>
      </c>
      <c r="M888" s="6" t="s">
        <v>13335</v>
      </c>
      <c r="N888" s="6" t="s">
        <v>13501</v>
      </c>
      <c r="O888" s="6" t="str" cm="1">
        <f t="array" ref="O888:P888">_xlfn.TEXTSPLIT(N888,"-")</f>
        <v>1988</v>
      </c>
      <c r="P888" s="6" t="str">
        <v>1991</v>
      </c>
      <c r="Q888" s="6">
        <f t="shared" si="76"/>
        <v>2108</v>
      </c>
      <c r="R888" s="6">
        <v>0</v>
      </c>
      <c r="S888" s="16">
        <f t="shared" si="74"/>
        <v>0</v>
      </c>
      <c r="T888" s="16">
        <f t="shared" si="75"/>
        <v>0</v>
      </c>
    </row>
    <row r="889" spans="2:20" x14ac:dyDescent="0.6">
      <c r="B889" s="6"/>
      <c r="C889" s="6"/>
      <c r="D889" s="6" t="s">
        <v>13828</v>
      </c>
      <c r="E889" s="6" t="s">
        <v>13815</v>
      </c>
      <c r="F889" s="20" t="s">
        <v>13516</v>
      </c>
      <c r="G889" s="6" t="str">
        <f t="shared" si="73"/>
        <v>60-95</v>
      </c>
      <c r="H889" s="6" t="str" cm="1">
        <f t="array" ref="H889:I889">_xlfn.TEXTSPLIT(G889,"-")</f>
        <v>60</v>
      </c>
      <c r="I889" s="6" t="str">
        <v>95</v>
      </c>
      <c r="J889" s="6" t="s">
        <v>13873</v>
      </c>
      <c r="K889" s="6" t="s">
        <v>13465</v>
      </c>
      <c r="L889" s="6" t="s">
        <v>13973</v>
      </c>
      <c r="M889" s="6" t="s">
        <v>13335</v>
      </c>
      <c r="N889" s="6" t="s">
        <v>13501</v>
      </c>
      <c r="O889" s="6" t="str" cm="1">
        <f t="array" ref="O889:P889">_xlfn.TEXTSPLIT(N889,"-")</f>
        <v>1988</v>
      </c>
      <c r="P889" s="6" t="str">
        <v>1991</v>
      </c>
      <c r="Q889" s="6">
        <f t="shared" ref="Q889:R891" si="77">SUM(Q898,Q901,Q910,Q919)</f>
        <v>4270</v>
      </c>
      <c r="R889" s="6">
        <f t="shared" si="77"/>
        <v>17</v>
      </c>
      <c r="S889" s="16">
        <f t="shared" si="74"/>
        <v>3.9812646370023424E-3</v>
      </c>
      <c r="T889" s="16">
        <f t="shared" si="75"/>
        <v>9.6367443860892119E-4</v>
      </c>
    </row>
    <row r="890" spans="2:20" x14ac:dyDescent="0.6">
      <c r="B890" s="6"/>
      <c r="C890" s="6"/>
      <c r="D890" s="6" t="s">
        <v>13828</v>
      </c>
      <c r="E890" s="6" t="s">
        <v>13908</v>
      </c>
      <c r="F890" s="20" t="s">
        <v>13516</v>
      </c>
      <c r="G890" s="6" t="str">
        <f t="shared" si="73"/>
        <v>60-95</v>
      </c>
      <c r="H890" s="6" t="str" cm="1">
        <f t="array" ref="H890:I890">_xlfn.TEXTSPLIT(G890,"-")</f>
        <v>60</v>
      </c>
      <c r="I890" s="6" t="str">
        <v>95</v>
      </c>
      <c r="J890" s="6" t="s">
        <v>13873</v>
      </c>
      <c r="K890" s="6" t="s">
        <v>13465</v>
      </c>
      <c r="L890" s="6" t="s">
        <v>13973</v>
      </c>
      <c r="M890" s="6" t="s">
        <v>13335</v>
      </c>
      <c r="N890" s="6" t="s">
        <v>13501</v>
      </c>
      <c r="O890" s="6" t="str" cm="1">
        <f t="array" ref="O890:P890">_xlfn.TEXTSPLIT(N890,"-")</f>
        <v>1988</v>
      </c>
      <c r="P890" s="6" t="str">
        <v>1991</v>
      </c>
      <c r="Q890" s="6">
        <f t="shared" si="77"/>
        <v>2113</v>
      </c>
      <c r="R890" s="6">
        <f t="shared" si="77"/>
        <v>5</v>
      </c>
      <c r="S890" s="16">
        <f t="shared" si="74"/>
        <v>2.3663038334122101E-3</v>
      </c>
      <c r="T890" s="16">
        <f t="shared" si="75"/>
        <v>1.056990441293754E-3</v>
      </c>
    </row>
    <row r="891" spans="2:20" x14ac:dyDescent="0.6">
      <c r="B891" s="6"/>
      <c r="C891" s="6"/>
      <c r="D891" s="6" t="s">
        <v>13828</v>
      </c>
      <c r="E891" s="6" t="s">
        <v>13816</v>
      </c>
      <c r="F891" s="20" t="s">
        <v>13516</v>
      </c>
      <c r="G891" s="6" t="str">
        <f t="shared" si="73"/>
        <v>60-95</v>
      </c>
      <c r="H891" s="6" t="str" cm="1">
        <f t="array" ref="H891:I891">_xlfn.TEXTSPLIT(G891,"-")</f>
        <v>60</v>
      </c>
      <c r="I891" s="6" t="str">
        <v>95</v>
      </c>
      <c r="J891" s="6" t="s">
        <v>13873</v>
      </c>
      <c r="K891" s="6" t="s">
        <v>13465</v>
      </c>
      <c r="L891" s="6" t="s">
        <v>13973</v>
      </c>
      <c r="M891" s="6" t="s">
        <v>13335</v>
      </c>
      <c r="N891" s="6" t="s">
        <v>13501</v>
      </c>
      <c r="O891" s="6" t="str" cm="1">
        <f t="array" ref="O891:P891">_xlfn.TEXTSPLIT(N891,"-")</f>
        <v>1988</v>
      </c>
      <c r="P891" s="6" t="str">
        <v>1991</v>
      </c>
      <c r="Q891" s="6">
        <f t="shared" si="77"/>
        <v>2187</v>
      </c>
      <c r="R891" s="6">
        <f t="shared" si="77"/>
        <v>12</v>
      </c>
      <c r="S891" s="16">
        <f t="shared" si="74"/>
        <v>5.4869684499314125E-3</v>
      </c>
      <c r="T891" s="16">
        <f t="shared" si="75"/>
        <v>1.5795998328657242E-3</v>
      </c>
    </row>
    <row r="892" spans="2:20" x14ac:dyDescent="0.6">
      <c r="B892" s="6"/>
      <c r="C892" s="6"/>
      <c r="D892" s="6" t="s">
        <v>13828</v>
      </c>
      <c r="E892" s="6" t="s">
        <v>13815</v>
      </c>
      <c r="F892" s="20" t="s">
        <v>13471</v>
      </c>
      <c r="G892" s="6" t="str">
        <f t="shared" si="73"/>
        <v>40-95</v>
      </c>
      <c r="H892" s="6" t="str" cm="1">
        <f t="array" ref="H892:I892">_xlfn.TEXTSPLIT(G892,"-")</f>
        <v>40</v>
      </c>
      <c r="I892" s="6" t="str">
        <v>95</v>
      </c>
      <c r="J892" s="6" t="s">
        <v>13873</v>
      </c>
      <c r="K892" s="6" t="s">
        <v>13465</v>
      </c>
      <c r="L892" s="6" t="s">
        <v>13517</v>
      </c>
      <c r="M892" s="6" t="s">
        <v>13335</v>
      </c>
      <c r="N892" s="6" t="s">
        <v>13501</v>
      </c>
      <c r="O892" s="6" t="str" cm="1">
        <f t="array" ref="O892:P892">_xlfn.TEXTSPLIT(N892,"-")</f>
        <v>1988</v>
      </c>
      <c r="P892" s="6" t="str">
        <v>1991</v>
      </c>
      <c r="Q892" s="6">
        <f>SUM(Q895,Q898,Q901)</f>
        <v>4267</v>
      </c>
      <c r="R892" s="6">
        <v>13</v>
      </c>
      <c r="S892" s="16">
        <f t="shared" si="74"/>
        <v>3.0466369814858216E-3</v>
      </c>
      <c r="T892" s="16">
        <f t="shared" si="75"/>
        <v>8.4369690246369027E-4</v>
      </c>
    </row>
    <row r="893" spans="2:20" x14ac:dyDescent="0.6">
      <c r="B893" s="6"/>
      <c r="C893" s="6"/>
      <c r="D893" s="6" t="s">
        <v>13828</v>
      </c>
      <c r="E893" s="6" t="s">
        <v>13908</v>
      </c>
      <c r="F893" s="20" t="s">
        <v>13471</v>
      </c>
      <c r="G893" s="6" t="str">
        <f t="shared" si="73"/>
        <v>40-95</v>
      </c>
      <c r="H893" s="6" t="str" cm="1">
        <f t="array" ref="H893:I893">_xlfn.TEXTSPLIT(G893,"-")</f>
        <v>40</v>
      </c>
      <c r="I893" s="6" t="str">
        <v>95</v>
      </c>
      <c r="J893" s="6" t="s">
        <v>13873</v>
      </c>
      <c r="K893" s="6" t="s">
        <v>13465</v>
      </c>
      <c r="L893" s="6" t="s">
        <v>13517</v>
      </c>
      <c r="M893" s="6" t="s">
        <v>13335</v>
      </c>
      <c r="N893" s="6" t="s">
        <v>13501</v>
      </c>
      <c r="O893" s="6" t="str" cm="1">
        <f t="array" ref="O893:P893">_xlfn.TEXTSPLIT(N893,"-")</f>
        <v>1988</v>
      </c>
      <c r="P893" s="6" t="str">
        <v>1991</v>
      </c>
      <c r="Q893" s="6">
        <f>SUM(Q896,Q899,Q902)</f>
        <v>2019</v>
      </c>
      <c r="R893" s="6">
        <v>4</v>
      </c>
      <c r="S893" s="16">
        <f t="shared" si="74"/>
        <v>1.9811788013868251E-3</v>
      </c>
      <c r="T893" s="16">
        <f t="shared" si="75"/>
        <v>9.8960764683408324E-4</v>
      </c>
    </row>
    <row r="894" spans="2:20" x14ac:dyDescent="0.6">
      <c r="B894" s="6"/>
      <c r="C894" s="6"/>
      <c r="D894" s="6" t="s">
        <v>13828</v>
      </c>
      <c r="E894" s="6" t="s">
        <v>13816</v>
      </c>
      <c r="F894" s="20" t="s">
        <v>13471</v>
      </c>
      <c r="G894" s="6" t="str">
        <f t="shared" si="73"/>
        <v>40-95</v>
      </c>
      <c r="H894" s="6" t="str" cm="1">
        <f t="array" ref="H894:I894">_xlfn.TEXTSPLIT(G894,"-")</f>
        <v>40</v>
      </c>
      <c r="I894" s="6" t="str">
        <v>95</v>
      </c>
      <c r="J894" s="6" t="s">
        <v>13873</v>
      </c>
      <c r="K894" s="6" t="s">
        <v>13465</v>
      </c>
      <c r="L894" s="6" t="s">
        <v>13517</v>
      </c>
      <c r="M894" s="6" t="s">
        <v>13335</v>
      </c>
      <c r="N894" s="6" t="s">
        <v>13501</v>
      </c>
      <c r="O894" s="6" t="str" cm="1">
        <f t="array" ref="O894:P894">_xlfn.TEXTSPLIT(N894,"-")</f>
        <v>1988</v>
      </c>
      <c r="P894" s="6" t="str">
        <v>1991</v>
      </c>
      <c r="Q894" s="6">
        <f>SUM(Q897,Q900,Q903)</f>
        <v>2248</v>
      </c>
      <c r="R894" s="6">
        <v>9</v>
      </c>
      <c r="S894" s="16">
        <f t="shared" si="74"/>
        <v>4.0035587188612101E-3</v>
      </c>
      <c r="T894" s="16">
        <f t="shared" si="75"/>
        <v>1.3318454800616344E-3</v>
      </c>
    </row>
    <row r="895" spans="2:20" x14ac:dyDescent="0.6">
      <c r="B895" s="6"/>
      <c r="C895" s="6"/>
      <c r="D895" s="6" t="s">
        <v>13828</v>
      </c>
      <c r="E895" s="6" t="s">
        <v>13815</v>
      </c>
      <c r="F895" s="20" t="s">
        <v>13906</v>
      </c>
      <c r="G895" s="6" t="str">
        <f t="shared" si="73"/>
        <v>40-59</v>
      </c>
      <c r="H895" s="6" t="str" cm="1">
        <f t="array" ref="H895:I895">_xlfn.TEXTSPLIT(G895,"-")</f>
        <v>40</v>
      </c>
      <c r="I895" s="6" t="str">
        <v>59</v>
      </c>
      <c r="J895" s="6" t="s">
        <v>13873</v>
      </c>
      <c r="K895" s="6" t="s">
        <v>13465</v>
      </c>
      <c r="L895" s="6" t="s">
        <v>13517</v>
      </c>
      <c r="M895" s="6" t="s">
        <v>13335</v>
      </c>
      <c r="N895" s="6" t="s">
        <v>13501</v>
      </c>
      <c r="O895" s="6" t="str" cm="1">
        <f t="array" ref="O895:P895">_xlfn.TEXTSPLIT(N895,"-")</f>
        <v>1988</v>
      </c>
      <c r="P895" s="6" t="str">
        <v>1991</v>
      </c>
      <c r="Q895" s="6">
        <v>1710</v>
      </c>
      <c r="R895" s="6">
        <v>0</v>
      </c>
      <c r="S895" s="16">
        <f t="shared" si="74"/>
        <v>0</v>
      </c>
      <c r="T895" s="16">
        <f t="shared" si="75"/>
        <v>0</v>
      </c>
    </row>
    <row r="896" spans="2:20" x14ac:dyDescent="0.6">
      <c r="B896" s="6"/>
      <c r="C896" s="6"/>
      <c r="D896" s="6" t="s">
        <v>13828</v>
      </c>
      <c r="E896" s="6" t="s">
        <v>13908</v>
      </c>
      <c r="F896" s="20" t="s">
        <v>13906</v>
      </c>
      <c r="G896" s="6" t="str">
        <f t="shared" si="73"/>
        <v>40-59</v>
      </c>
      <c r="H896" s="6" t="str" cm="1">
        <f t="array" ref="H896:I896">_xlfn.TEXTSPLIT(G896,"-")</f>
        <v>40</v>
      </c>
      <c r="I896" s="6" t="str">
        <v>59</v>
      </c>
      <c r="J896" s="6" t="s">
        <v>13873</v>
      </c>
      <c r="K896" s="6" t="s">
        <v>13465</v>
      </c>
      <c r="L896" s="6" t="s">
        <v>13517</v>
      </c>
      <c r="M896" s="6" t="s">
        <v>13335</v>
      </c>
      <c r="N896" s="6" t="s">
        <v>13501</v>
      </c>
      <c r="O896" s="6" t="str" cm="1">
        <f t="array" ref="O896:P896">_xlfn.TEXTSPLIT(N896,"-")</f>
        <v>1988</v>
      </c>
      <c r="P896" s="6" t="str">
        <v>1991</v>
      </c>
      <c r="Q896" s="6">
        <v>797</v>
      </c>
      <c r="R896" s="6">
        <v>0</v>
      </c>
      <c r="S896" s="16">
        <f t="shared" si="74"/>
        <v>0</v>
      </c>
      <c r="T896" s="16">
        <f t="shared" si="75"/>
        <v>0</v>
      </c>
    </row>
    <row r="897" spans="2:20" x14ac:dyDescent="0.6">
      <c r="B897" s="6"/>
      <c r="C897" s="6"/>
      <c r="D897" s="6" t="s">
        <v>13828</v>
      </c>
      <c r="E897" s="6" t="s">
        <v>13816</v>
      </c>
      <c r="F897" s="20" t="s">
        <v>13906</v>
      </c>
      <c r="G897" s="6" t="str">
        <f t="shared" si="73"/>
        <v>40-59</v>
      </c>
      <c r="H897" s="6" t="str" cm="1">
        <f t="array" ref="H897:I897">_xlfn.TEXTSPLIT(G897,"-")</f>
        <v>40</v>
      </c>
      <c r="I897" s="6" t="str">
        <v>59</v>
      </c>
      <c r="J897" s="6" t="s">
        <v>13873</v>
      </c>
      <c r="K897" s="6" t="s">
        <v>13465</v>
      </c>
      <c r="L897" s="6" t="s">
        <v>13517</v>
      </c>
      <c r="M897" s="6" t="s">
        <v>13335</v>
      </c>
      <c r="N897" s="6" t="s">
        <v>13501</v>
      </c>
      <c r="O897" s="6" t="str" cm="1">
        <f t="array" ref="O897:P897">_xlfn.TEXTSPLIT(N897,"-")</f>
        <v>1988</v>
      </c>
      <c r="P897" s="6" t="str">
        <v>1991</v>
      </c>
      <c r="Q897" s="6">
        <v>913</v>
      </c>
      <c r="R897" s="6">
        <v>0</v>
      </c>
      <c r="S897" s="16">
        <f t="shared" si="74"/>
        <v>0</v>
      </c>
      <c r="T897" s="16">
        <f t="shared" si="75"/>
        <v>0</v>
      </c>
    </row>
    <row r="898" spans="2:20" x14ac:dyDescent="0.6">
      <c r="B898" s="6"/>
      <c r="C898" s="6"/>
      <c r="D898" s="6" t="s">
        <v>13828</v>
      </c>
      <c r="E898" s="6" t="s">
        <v>13815</v>
      </c>
      <c r="F898" s="20" t="s">
        <v>13907</v>
      </c>
      <c r="G898" s="6" t="str">
        <f t="shared" si="73"/>
        <v>60-74</v>
      </c>
      <c r="H898" s="6" t="str" cm="1">
        <f t="array" ref="H898:I898">_xlfn.TEXTSPLIT(G898,"-")</f>
        <v>60</v>
      </c>
      <c r="I898" s="6" t="str">
        <v>74</v>
      </c>
      <c r="J898" s="6" t="s">
        <v>13873</v>
      </c>
      <c r="K898" s="6" t="s">
        <v>13465</v>
      </c>
      <c r="L898" s="6" t="s">
        <v>13517</v>
      </c>
      <c r="M898" s="6" t="s">
        <v>13335</v>
      </c>
      <c r="N898" s="6" t="s">
        <v>13501</v>
      </c>
      <c r="O898" s="6" t="str" cm="1">
        <f t="array" ref="O898:P898">_xlfn.TEXTSPLIT(N898,"-")</f>
        <v>1988</v>
      </c>
      <c r="P898" s="6" t="str">
        <v>1991</v>
      </c>
      <c r="Q898" s="6">
        <v>1489</v>
      </c>
      <c r="R898" s="6">
        <v>5</v>
      </c>
      <c r="S898" s="16">
        <f t="shared" si="74"/>
        <v>3.3579583613163196E-3</v>
      </c>
      <c r="T898" s="16">
        <f t="shared" si="75"/>
        <v>1.4992011476902354E-3</v>
      </c>
    </row>
    <row r="899" spans="2:20" x14ac:dyDescent="0.6">
      <c r="B899" s="6"/>
      <c r="C899" s="6"/>
      <c r="D899" s="6" t="s">
        <v>13828</v>
      </c>
      <c r="E899" s="6" t="s">
        <v>13908</v>
      </c>
      <c r="F899" s="20" t="s">
        <v>13907</v>
      </c>
      <c r="G899" s="6" t="str">
        <f t="shared" si="73"/>
        <v>60-74</v>
      </c>
      <c r="H899" s="6" t="str" cm="1">
        <f t="array" ref="H899:I899">_xlfn.TEXTSPLIT(G899,"-")</f>
        <v>60</v>
      </c>
      <c r="I899" s="6" t="str">
        <v>74</v>
      </c>
      <c r="J899" s="6" t="s">
        <v>13873</v>
      </c>
      <c r="K899" s="6" t="s">
        <v>13465</v>
      </c>
      <c r="L899" s="6" t="s">
        <v>13517</v>
      </c>
      <c r="M899" s="6" t="s">
        <v>13335</v>
      </c>
      <c r="N899" s="6" t="s">
        <v>13501</v>
      </c>
      <c r="O899" s="6" t="str" cm="1">
        <f t="array" ref="O899:P899">_xlfn.TEXTSPLIT(N899,"-")</f>
        <v>1988</v>
      </c>
      <c r="P899" s="6" t="str">
        <v>1991</v>
      </c>
      <c r="Q899" s="6">
        <v>732</v>
      </c>
      <c r="R899" s="6">
        <v>2</v>
      </c>
      <c r="S899" s="16">
        <f t="shared" si="74"/>
        <v>2.7322404371584699E-3</v>
      </c>
      <c r="T899" s="16">
        <f t="shared" si="75"/>
        <v>1.929344610879583E-3</v>
      </c>
    </row>
    <row r="900" spans="2:20" x14ac:dyDescent="0.6">
      <c r="B900" s="6"/>
      <c r="C900" s="6"/>
      <c r="D900" s="6" t="s">
        <v>13828</v>
      </c>
      <c r="E900" s="6" t="s">
        <v>13816</v>
      </c>
      <c r="F900" s="20" t="s">
        <v>13907</v>
      </c>
      <c r="G900" s="6" t="str">
        <f t="shared" si="73"/>
        <v>60-74</v>
      </c>
      <c r="H900" s="6" t="str" cm="1">
        <f t="array" ref="H900:I900">_xlfn.TEXTSPLIT(G900,"-")</f>
        <v>60</v>
      </c>
      <c r="I900" s="6" t="str">
        <v>74</v>
      </c>
      <c r="J900" s="6" t="s">
        <v>13873</v>
      </c>
      <c r="K900" s="6" t="s">
        <v>13465</v>
      </c>
      <c r="L900" s="6" t="s">
        <v>13517</v>
      </c>
      <c r="M900" s="6" t="s">
        <v>13335</v>
      </c>
      <c r="N900" s="6" t="s">
        <v>13501</v>
      </c>
      <c r="O900" s="6" t="str" cm="1">
        <f t="array" ref="O900:P900">_xlfn.TEXTSPLIT(N900,"-")</f>
        <v>1988</v>
      </c>
      <c r="P900" s="6" t="str">
        <v>1991</v>
      </c>
      <c r="Q900" s="6">
        <v>757</v>
      </c>
      <c r="R900" s="6">
        <v>3</v>
      </c>
      <c r="S900" s="16">
        <f t="shared" si="74"/>
        <v>3.9630118890356669E-3</v>
      </c>
      <c r="T900" s="16">
        <f t="shared" si="75"/>
        <v>2.2835077034483804E-3</v>
      </c>
    </row>
    <row r="901" spans="2:20" x14ac:dyDescent="0.6">
      <c r="B901" s="6"/>
      <c r="C901" s="6"/>
      <c r="D901" s="6" t="s">
        <v>13828</v>
      </c>
      <c r="E901" s="6" t="s">
        <v>13815</v>
      </c>
      <c r="F901" s="20" t="s">
        <v>13845</v>
      </c>
      <c r="G901" s="6" t="str">
        <f t="shared" si="73"/>
        <v>75-95</v>
      </c>
      <c r="H901" s="6" t="str" cm="1">
        <f t="array" ref="H901:I901">_xlfn.TEXTSPLIT(G901,"-")</f>
        <v>75</v>
      </c>
      <c r="I901" s="6" t="str">
        <v>95</v>
      </c>
      <c r="J901" s="6" t="s">
        <v>13873</v>
      </c>
      <c r="K901" s="6" t="s">
        <v>13465</v>
      </c>
      <c r="L901" s="6" t="s">
        <v>13517</v>
      </c>
      <c r="M901" s="6" t="s">
        <v>13335</v>
      </c>
      <c r="N901" s="6" t="s">
        <v>13501</v>
      </c>
      <c r="O901" s="6" t="str" cm="1">
        <f t="array" ref="O901:P901">_xlfn.TEXTSPLIT(N901,"-")</f>
        <v>1988</v>
      </c>
      <c r="P901" s="6" t="str">
        <v>1991</v>
      </c>
      <c r="Q901" s="6">
        <v>1068</v>
      </c>
      <c r="R901" s="6">
        <v>8</v>
      </c>
      <c r="S901" s="16">
        <f t="shared" si="74"/>
        <v>7.4906367041198503E-3</v>
      </c>
      <c r="T901" s="16">
        <f t="shared" si="75"/>
        <v>2.6384024834524324E-3</v>
      </c>
    </row>
    <row r="902" spans="2:20" x14ac:dyDescent="0.6">
      <c r="B902" s="6"/>
      <c r="C902" s="6"/>
      <c r="D902" s="6" t="s">
        <v>13828</v>
      </c>
      <c r="E902" s="6" t="s">
        <v>13908</v>
      </c>
      <c r="F902" s="20" t="s">
        <v>13845</v>
      </c>
      <c r="G902" s="6" t="str">
        <f t="shared" si="73"/>
        <v>75-95</v>
      </c>
      <c r="H902" s="6" t="str" cm="1">
        <f t="array" ref="H902:I902">_xlfn.TEXTSPLIT(G902,"-")</f>
        <v>75</v>
      </c>
      <c r="I902" s="6" t="str">
        <v>95</v>
      </c>
      <c r="J902" s="6" t="s">
        <v>13873</v>
      </c>
      <c r="K902" s="6" t="s">
        <v>13465</v>
      </c>
      <c r="L902" s="6" t="s">
        <v>13517</v>
      </c>
      <c r="M902" s="6" t="s">
        <v>13335</v>
      </c>
      <c r="N902" s="6" t="s">
        <v>13501</v>
      </c>
      <c r="O902" s="6" t="str" cm="1">
        <f t="array" ref="O902:P902">_xlfn.TEXTSPLIT(N902,"-")</f>
        <v>1988</v>
      </c>
      <c r="P902" s="6" t="str">
        <v>1991</v>
      </c>
      <c r="Q902" s="6">
        <v>490</v>
      </c>
      <c r="R902" s="6">
        <v>2</v>
      </c>
      <c r="S902" s="16">
        <f t="shared" si="74"/>
        <v>4.0816326530612249E-3</v>
      </c>
      <c r="T902" s="16">
        <f t="shared" si="75"/>
        <v>2.8802540023856486E-3</v>
      </c>
    </row>
    <row r="903" spans="2:20" x14ac:dyDescent="0.6">
      <c r="B903" s="6"/>
      <c r="C903" s="6"/>
      <c r="D903" s="6" t="s">
        <v>13828</v>
      </c>
      <c r="E903" s="6" t="s">
        <v>13816</v>
      </c>
      <c r="F903" s="20" t="s">
        <v>13845</v>
      </c>
      <c r="G903" s="6" t="str">
        <f t="shared" si="73"/>
        <v>75-95</v>
      </c>
      <c r="H903" s="6" t="str" cm="1">
        <f t="array" ref="H903:I903">_xlfn.TEXTSPLIT(G903,"-")</f>
        <v>75</v>
      </c>
      <c r="I903" s="6" t="str">
        <v>95</v>
      </c>
      <c r="J903" s="6" t="s">
        <v>13873</v>
      </c>
      <c r="K903" s="6" t="s">
        <v>13465</v>
      </c>
      <c r="L903" s="6" t="s">
        <v>13517</v>
      </c>
      <c r="M903" s="6" t="s">
        <v>13335</v>
      </c>
      <c r="N903" s="6" t="s">
        <v>13501</v>
      </c>
      <c r="O903" s="6" t="str" cm="1">
        <f t="array" ref="O903:P903">_xlfn.TEXTSPLIT(N903,"-")</f>
        <v>1988</v>
      </c>
      <c r="P903" s="6" t="str">
        <v>1991</v>
      </c>
      <c r="Q903" s="6">
        <v>578</v>
      </c>
      <c r="R903" s="6">
        <v>6</v>
      </c>
      <c r="S903" s="16">
        <f t="shared" si="74"/>
        <v>1.0380622837370242E-2</v>
      </c>
      <c r="T903" s="16">
        <f t="shared" si="75"/>
        <v>4.2158182733987339E-3</v>
      </c>
    </row>
    <row r="904" spans="2:20" x14ac:dyDescent="0.6">
      <c r="B904" s="6"/>
      <c r="C904" s="6"/>
      <c r="D904" s="6" t="s">
        <v>13828</v>
      </c>
      <c r="E904" s="6" t="s">
        <v>13815</v>
      </c>
      <c r="F904" s="20" t="s">
        <v>13471</v>
      </c>
      <c r="G904" s="6" t="str">
        <f t="shared" si="73"/>
        <v>40-95</v>
      </c>
      <c r="H904" s="6" t="str" cm="1">
        <f t="array" ref="H904:I904">_xlfn.TEXTSPLIT(G904,"-")</f>
        <v>40</v>
      </c>
      <c r="I904" s="6" t="str">
        <v>95</v>
      </c>
      <c r="J904" s="6" t="s">
        <v>13873</v>
      </c>
      <c r="K904" s="6" t="s">
        <v>13465</v>
      </c>
      <c r="L904" s="6" t="s">
        <v>13484</v>
      </c>
      <c r="M904" s="6" t="s">
        <v>13335</v>
      </c>
      <c r="N904" s="6" t="s">
        <v>13501</v>
      </c>
      <c r="O904" s="6" t="str" cm="1">
        <f t="array" ref="O904:P904">_xlfn.TEXTSPLIT(N904,"-")</f>
        <v>1988</v>
      </c>
      <c r="P904" s="6" t="str">
        <v>1991</v>
      </c>
      <c r="Q904" s="6">
        <f>SUM(Q907,Q910)</f>
        <v>2048</v>
      </c>
      <c r="R904" s="6">
        <v>2</v>
      </c>
      <c r="S904" s="16">
        <f t="shared" si="74"/>
        <v>9.765625E-4</v>
      </c>
      <c r="T904" s="16">
        <f t="shared" si="75"/>
        <v>6.9019670885611824E-4</v>
      </c>
    </row>
    <row r="905" spans="2:20" x14ac:dyDescent="0.6">
      <c r="B905" s="6"/>
      <c r="C905" s="6"/>
      <c r="D905" s="6" t="s">
        <v>13828</v>
      </c>
      <c r="E905" s="6" t="s">
        <v>13908</v>
      </c>
      <c r="F905" s="20" t="s">
        <v>13471</v>
      </c>
      <c r="G905" s="6" t="str">
        <f t="shared" si="73"/>
        <v>40-95</v>
      </c>
      <c r="H905" s="6" t="str" cm="1">
        <f t="array" ref="H905:I905">_xlfn.TEXTSPLIT(G905,"-")</f>
        <v>40</v>
      </c>
      <c r="I905" s="6" t="str">
        <v>95</v>
      </c>
      <c r="J905" s="6" t="s">
        <v>13873</v>
      </c>
      <c r="K905" s="6" t="s">
        <v>13465</v>
      </c>
      <c r="L905" s="6" t="s">
        <v>13484</v>
      </c>
      <c r="M905" s="6" t="s">
        <v>13335</v>
      </c>
      <c r="N905" s="6" t="s">
        <v>13501</v>
      </c>
      <c r="O905" s="6" t="str" cm="1">
        <f t="array" ref="O905:P905">_xlfn.TEXTSPLIT(N905,"-")</f>
        <v>1988</v>
      </c>
      <c r="P905" s="6" t="str">
        <v>1991</v>
      </c>
      <c r="Q905" s="6">
        <f>SUM(Q908,Q911)</f>
        <v>974</v>
      </c>
      <c r="R905" s="6">
        <v>0</v>
      </c>
      <c r="S905" s="16">
        <f t="shared" si="74"/>
        <v>0</v>
      </c>
      <c r="T905" s="16">
        <f t="shared" si="75"/>
        <v>0</v>
      </c>
    </row>
    <row r="906" spans="2:20" x14ac:dyDescent="0.6">
      <c r="B906" s="6"/>
      <c r="C906" s="6"/>
      <c r="D906" s="6" t="s">
        <v>13828</v>
      </c>
      <c r="E906" s="6" t="s">
        <v>13816</v>
      </c>
      <c r="F906" s="20" t="s">
        <v>13471</v>
      </c>
      <c r="G906" s="6" t="str">
        <f t="shared" si="73"/>
        <v>40-95</v>
      </c>
      <c r="H906" s="6" t="str" cm="1">
        <f t="array" ref="H906:I906">_xlfn.TEXTSPLIT(G906,"-")</f>
        <v>40</v>
      </c>
      <c r="I906" s="6" t="str">
        <v>95</v>
      </c>
      <c r="J906" s="6" t="s">
        <v>13873</v>
      </c>
      <c r="K906" s="6" t="s">
        <v>13465</v>
      </c>
      <c r="L906" s="6" t="s">
        <v>13484</v>
      </c>
      <c r="M906" s="6" t="s">
        <v>13335</v>
      </c>
      <c r="N906" s="6" t="s">
        <v>13501</v>
      </c>
      <c r="O906" s="6" t="str" cm="1">
        <f t="array" ref="O906:P906">_xlfn.TEXTSPLIT(N906,"-")</f>
        <v>1988</v>
      </c>
      <c r="P906" s="6" t="str">
        <v>1991</v>
      </c>
      <c r="Q906" s="6">
        <f>SUM(Q909,Q912)</f>
        <v>1104</v>
      </c>
      <c r="R906" s="6">
        <v>2</v>
      </c>
      <c r="S906" s="16">
        <f t="shared" si="74"/>
        <v>1.8115942028985507E-3</v>
      </c>
      <c r="T906" s="16">
        <f t="shared" si="75"/>
        <v>1.2798297021219237E-3</v>
      </c>
    </row>
    <row r="907" spans="2:20" x14ac:dyDescent="0.6">
      <c r="B907" s="6"/>
      <c r="C907" s="6"/>
      <c r="D907" s="6" t="s">
        <v>13828</v>
      </c>
      <c r="E907" s="6" t="s">
        <v>13815</v>
      </c>
      <c r="F907" s="20" t="s">
        <v>13906</v>
      </c>
      <c r="G907" s="6" t="str">
        <f t="shared" si="73"/>
        <v>40-59</v>
      </c>
      <c r="H907" s="6" t="str" cm="1">
        <f t="array" ref="H907:I907">_xlfn.TEXTSPLIT(G907,"-")</f>
        <v>40</v>
      </c>
      <c r="I907" s="6" t="str">
        <v>59</v>
      </c>
      <c r="J907" s="6" t="s">
        <v>13873</v>
      </c>
      <c r="K907" s="6" t="s">
        <v>13465</v>
      </c>
      <c r="L907" s="6" t="s">
        <v>13484</v>
      </c>
      <c r="M907" s="6" t="s">
        <v>13335</v>
      </c>
      <c r="N907" s="6" t="s">
        <v>13501</v>
      </c>
      <c r="O907" s="6" t="str" cm="1">
        <f t="array" ref="O907:P907">_xlfn.TEXTSPLIT(N907,"-")</f>
        <v>1988</v>
      </c>
      <c r="P907" s="6" t="str">
        <v>1991</v>
      </c>
      <c r="Q907" s="6">
        <v>1207</v>
      </c>
      <c r="R907" s="6">
        <v>0</v>
      </c>
      <c r="S907" s="16">
        <f t="shared" si="74"/>
        <v>0</v>
      </c>
      <c r="T907" s="16">
        <f t="shared" si="75"/>
        <v>0</v>
      </c>
    </row>
    <row r="908" spans="2:20" x14ac:dyDescent="0.6">
      <c r="B908" s="6"/>
      <c r="C908" s="6"/>
      <c r="D908" s="6" t="s">
        <v>13828</v>
      </c>
      <c r="E908" s="6" t="s">
        <v>13908</v>
      </c>
      <c r="F908" s="20" t="s">
        <v>13906</v>
      </c>
      <c r="G908" s="6" t="str">
        <f t="shared" si="73"/>
        <v>40-59</v>
      </c>
      <c r="H908" s="6" t="str" cm="1">
        <f t="array" ref="H908:I908">_xlfn.TEXTSPLIT(G908,"-")</f>
        <v>40</v>
      </c>
      <c r="I908" s="6" t="str">
        <v>59</v>
      </c>
      <c r="J908" s="6" t="s">
        <v>13873</v>
      </c>
      <c r="K908" s="6" t="s">
        <v>13465</v>
      </c>
      <c r="L908" s="6" t="s">
        <v>13484</v>
      </c>
      <c r="M908" s="6" t="s">
        <v>13335</v>
      </c>
      <c r="N908" s="6" t="s">
        <v>13501</v>
      </c>
      <c r="O908" s="6" t="str" cm="1">
        <f t="array" ref="O908:P908">_xlfn.TEXTSPLIT(N908,"-")</f>
        <v>1988</v>
      </c>
      <c r="P908" s="6" t="str">
        <v>1991</v>
      </c>
      <c r="Q908" s="6">
        <v>544</v>
      </c>
      <c r="R908" s="6">
        <v>0</v>
      </c>
      <c r="S908" s="16">
        <f t="shared" si="74"/>
        <v>0</v>
      </c>
      <c r="T908" s="16">
        <f t="shared" si="75"/>
        <v>0</v>
      </c>
    </row>
    <row r="909" spans="2:20" x14ac:dyDescent="0.6">
      <c r="B909" s="6"/>
      <c r="C909" s="6"/>
      <c r="D909" s="6" t="s">
        <v>13828</v>
      </c>
      <c r="E909" s="6" t="s">
        <v>13816</v>
      </c>
      <c r="F909" s="20" t="s">
        <v>13906</v>
      </c>
      <c r="G909" s="6" t="str">
        <f t="shared" si="73"/>
        <v>40-59</v>
      </c>
      <c r="H909" s="6" t="str" cm="1">
        <f t="array" ref="H909:I909">_xlfn.TEXTSPLIT(G909,"-")</f>
        <v>40</v>
      </c>
      <c r="I909" s="6" t="str">
        <v>59</v>
      </c>
      <c r="J909" s="6" t="s">
        <v>13873</v>
      </c>
      <c r="K909" s="6" t="s">
        <v>13465</v>
      </c>
      <c r="L909" s="6" t="s">
        <v>13484</v>
      </c>
      <c r="M909" s="6" t="s">
        <v>13335</v>
      </c>
      <c r="N909" s="6" t="s">
        <v>13501</v>
      </c>
      <c r="O909" s="6" t="str" cm="1">
        <f t="array" ref="O909:P909">_xlfn.TEXTSPLIT(N909,"-")</f>
        <v>1988</v>
      </c>
      <c r="P909" s="6" t="str">
        <v>1991</v>
      </c>
      <c r="Q909" s="6">
        <v>663</v>
      </c>
      <c r="R909" s="6">
        <v>0</v>
      </c>
      <c r="S909" s="16">
        <f t="shared" si="74"/>
        <v>0</v>
      </c>
      <c r="T909" s="16">
        <f t="shared" si="75"/>
        <v>0</v>
      </c>
    </row>
    <row r="910" spans="2:20" x14ac:dyDescent="0.6">
      <c r="B910" s="6"/>
      <c r="C910" s="6"/>
      <c r="D910" s="6" t="s">
        <v>13828</v>
      </c>
      <c r="E910" s="6" t="s">
        <v>13815</v>
      </c>
      <c r="F910" s="20" t="s">
        <v>13516</v>
      </c>
      <c r="G910" s="6" t="str">
        <f t="shared" si="73"/>
        <v>60-95</v>
      </c>
      <c r="H910" s="6" t="str" cm="1">
        <f t="array" ref="H910:I910">_xlfn.TEXTSPLIT(G910,"-")</f>
        <v>60</v>
      </c>
      <c r="I910" s="6" t="str">
        <v>95</v>
      </c>
      <c r="J910" s="6" t="s">
        <v>13873</v>
      </c>
      <c r="K910" s="6" t="s">
        <v>13465</v>
      </c>
      <c r="L910" s="6" t="s">
        <v>13484</v>
      </c>
      <c r="M910" s="6" t="s">
        <v>13335</v>
      </c>
      <c r="N910" s="6" t="s">
        <v>13501</v>
      </c>
      <c r="O910" s="6" t="str" cm="1">
        <f t="array" ref="O910:P910">_xlfn.TEXTSPLIT(N910,"-")</f>
        <v>1988</v>
      </c>
      <c r="P910" s="6" t="str">
        <v>1991</v>
      </c>
      <c r="Q910" s="6">
        <v>841</v>
      </c>
      <c r="R910" s="6">
        <v>2</v>
      </c>
      <c r="S910" s="16">
        <f t="shared" si="74"/>
        <v>2.3781212841854932E-3</v>
      </c>
      <c r="T910" s="16">
        <f t="shared" si="75"/>
        <v>1.6795849889920901E-3</v>
      </c>
    </row>
    <row r="911" spans="2:20" x14ac:dyDescent="0.6">
      <c r="B911" s="6"/>
      <c r="C911" s="6"/>
      <c r="D911" s="6" t="s">
        <v>13828</v>
      </c>
      <c r="E911" s="6" t="s">
        <v>13908</v>
      </c>
      <c r="F911" s="20" t="s">
        <v>13516</v>
      </c>
      <c r="G911" s="6" t="str">
        <f t="shared" si="73"/>
        <v>60-95</v>
      </c>
      <c r="H911" s="6" t="str" cm="1">
        <f t="array" ref="H911:I911">_xlfn.TEXTSPLIT(G911,"-")</f>
        <v>60</v>
      </c>
      <c r="I911" s="6" t="str">
        <v>95</v>
      </c>
      <c r="J911" s="6" t="s">
        <v>13873</v>
      </c>
      <c r="K911" s="6" t="s">
        <v>13465</v>
      </c>
      <c r="L911" s="6" t="s">
        <v>13484</v>
      </c>
      <c r="M911" s="6" t="s">
        <v>13335</v>
      </c>
      <c r="N911" s="6" t="s">
        <v>13501</v>
      </c>
      <c r="O911" s="6" t="str" cm="1">
        <f t="array" ref="O911:P911">_xlfn.TEXTSPLIT(N911,"-")</f>
        <v>1988</v>
      </c>
      <c r="P911" s="6" t="str">
        <v>1991</v>
      </c>
      <c r="Q911" s="6">
        <v>430</v>
      </c>
      <c r="R911" s="6">
        <v>0</v>
      </c>
      <c r="S911" s="16">
        <f t="shared" si="74"/>
        <v>0</v>
      </c>
      <c r="T911" s="16">
        <f t="shared" si="75"/>
        <v>0</v>
      </c>
    </row>
    <row r="912" spans="2:20" x14ac:dyDescent="0.6">
      <c r="B912" s="6"/>
      <c r="C912" s="6"/>
      <c r="D912" s="6" t="s">
        <v>13828</v>
      </c>
      <c r="E912" s="6" t="s">
        <v>13816</v>
      </c>
      <c r="F912" s="20" t="s">
        <v>13516</v>
      </c>
      <c r="G912" s="6" t="str">
        <f t="shared" si="73"/>
        <v>60-95</v>
      </c>
      <c r="H912" s="6" t="str" cm="1">
        <f t="array" ref="H912:I912">_xlfn.TEXTSPLIT(G912,"-")</f>
        <v>60</v>
      </c>
      <c r="I912" s="6" t="str">
        <v>95</v>
      </c>
      <c r="J912" s="6" t="s">
        <v>13873</v>
      </c>
      <c r="K912" s="6" t="s">
        <v>13465</v>
      </c>
      <c r="L912" s="6" t="s">
        <v>13484</v>
      </c>
      <c r="M912" s="6" t="s">
        <v>13335</v>
      </c>
      <c r="N912" s="6" t="s">
        <v>13501</v>
      </c>
      <c r="O912" s="6" t="str" cm="1">
        <f t="array" ref="O912:P912">_xlfn.TEXTSPLIT(N912,"-")</f>
        <v>1988</v>
      </c>
      <c r="P912" s="6" t="str">
        <v>1991</v>
      </c>
      <c r="Q912" s="6">
        <v>441</v>
      </c>
      <c r="R912" s="6">
        <v>2</v>
      </c>
      <c r="S912" s="16">
        <f t="shared" si="74"/>
        <v>4.5351473922902496E-3</v>
      </c>
      <c r="T912" s="16">
        <f t="shared" si="75"/>
        <v>3.1995534801919994E-3</v>
      </c>
    </row>
    <row r="913" spans="2:20" x14ac:dyDescent="0.6">
      <c r="B913" s="6"/>
      <c r="C913" s="6"/>
      <c r="D913" s="6" t="s">
        <v>13828</v>
      </c>
      <c r="E913" s="6" t="s">
        <v>13815</v>
      </c>
      <c r="F913" s="20" t="s">
        <v>13471</v>
      </c>
      <c r="G913" s="6" t="str">
        <f t="shared" si="73"/>
        <v>40-95</v>
      </c>
      <c r="H913" s="6" t="str" cm="1">
        <f t="array" ref="H913:I913">_xlfn.TEXTSPLIT(G913,"-")</f>
        <v>40</v>
      </c>
      <c r="I913" s="6" t="str">
        <v>95</v>
      </c>
      <c r="J913" s="6" t="s">
        <v>13873</v>
      </c>
      <c r="K913" s="6" t="s">
        <v>13465</v>
      </c>
      <c r="L913" s="6" t="s">
        <v>13532</v>
      </c>
      <c r="M913" s="6" t="s">
        <v>13335</v>
      </c>
      <c r="N913" s="6" t="s">
        <v>13501</v>
      </c>
      <c r="O913" s="6" t="str" cm="1">
        <f t="array" ref="O913:P913">_xlfn.TEXTSPLIT(N913,"-")</f>
        <v>1988</v>
      </c>
      <c r="P913" s="6" t="str">
        <v>1991</v>
      </c>
      <c r="Q913" s="6">
        <f>SUM(Q916,Q919)</f>
        <v>1925</v>
      </c>
      <c r="R913" s="6">
        <v>2</v>
      </c>
      <c r="S913" s="16">
        <f t="shared" si="74"/>
        <v>1.038961038961039E-3</v>
      </c>
      <c r="T913" s="16">
        <f t="shared" si="75"/>
        <v>7.3427465717299857E-4</v>
      </c>
    </row>
    <row r="914" spans="2:20" x14ac:dyDescent="0.6">
      <c r="B914" s="6"/>
      <c r="C914" s="6"/>
      <c r="D914" s="6" t="s">
        <v>13828</v>
      </c>
      <c r="E914" s="6" t="s">
        <v>13908</v>
      </c>
      <c r="F914" s="20" t="s">
        <v>13471</v>
      </c>
      <c r="G914" s="6" t="str">
        <f t="shared" si="73"/>
        <v>40-95</v>
      </c>
      <c r="H914" s="6" t="str" cm="1">
        <f t="array" ref="H914:I914">_xlfn.TEXTSPLIT(G914,"-")</f>
        <v>40</v>
      </c>
      <c r="I914" s="6" t="str">
        <v>95</v>
      </c>
      <c r="J914" s="6" t="s">
        <v>13873</v>
      </c>
      <c r="K914" s="6" t="s">
        <v>13465</v>
      </c>
      <c r="L914" s="6" t="s">
        <v>13532</v>
      </c>
      <c r="M914" s="6" t="s">
        <v>13335</v>
      </c>
      <c r="N914" s="6" t="s">
        <v>13501</v>
      </c>
      <c r="O914" s="6" t="str" cm="1">
        <f t="array" ref="O914:P914">_xlfn.TEXTSPLIT(N914,"-")</f>
        <v>1988</v>
      </c>
      <c r="P914" s="6" t="str">
        <v>1991</v>
      </c>
      <c r="Q914" s="6">
        <f>SUM(Q917,Q920)</f>
        <v>982</v>
      </c>
      <c r="R914" s="6">
        <v>1</v>
      </c>
      <c r="S914" s="16">
        <f t="shared" si="74"/>
        <v>1.0183299389002036E-3</v>
      </c>
      <c r="T914" s="16">
        <f t="shared" si="75"/>
        <v>1.0178113089002287E-3</v>
      </c>
    </row>
    <row r="915" spans="2:20" x14ac:dyDescent="0.6">
      <c r="B915" s="6"/>
      <c r="C915" s="6"/>
      <c r="D915" s="6" t="s">
        <v>13828</v>
      </c>
      <c r="E915" s="6" t="s">
        <v>13816</v>
      </c>
      <c r="F915" s="20" t="s">
        <v>13471</v>
      </c>
      <c r="G915" s="6" t="str">
        <f t="shared" si="73"/>
        <v>40-95</v>
      </c>
      <c r="H915" s="6" t="str" cm="1">
        <f t="array" ref="H915:I915">_xlfn.TEXTSPLIT(G915,"-")</f>
        <v>40</v>
      </c>
      <c r="I915" s="6" t="str">
        <v>95</v>
      </c>
      <c r="J915" s="6" t="s">
        <v>13873</v>
      </c>
      <c r="K915" s="6" t="s">
        <v>13465</v>
      </c>
      <c r="L915" s="6" t="s">
        <v>13532</v>
      </c>
      <c r="M915" s="6" t="s">
        <v>13335</v>
      </c>
      <c r="N915" s="6" t="s">
        <v>13501</v>
      </c>
      <c r="O915" s="6" t="str" cm="1">
        <f t="array" ref="O915:P915">_xlfn.TEXTSPLIT(N915,"-")</f>
        <v>1988</v>
      </c>
      <c r="P915" s="6" t="str">
        <v>1991</v>
      </c>
      <c r="Q915" s="6">
        <f>SUM(Q918,Q921)</f>
        <v>943</v>
      </c>
      <c r="R915" s="6">
        <v>1</v>
      </c>
      <c r="S915" s="16">
        <f t="shared" si="74"/>
        <v>1.0604453870625664E-3</v>
      </c>
      <c r="T915" s="16">
        <f t="shared" si="75"/>
        <v>1.0598829657092626E-3</v>
      </c>
    </row>
    <row r="916" spans="2:20" x14ac:dyDescent="0.6">
      <c r="B916" s="6"/>
      <c r="C916" s="6"/>
      <c r="D916" s="6" t="s">
        <v>13828</v>
      </c>
      <c r="E916" s="6" t="s">
        <v>13815</v>
      </c>
      <c r="F916" s="20" t="s">
        <v>13906</v>
      </c>
      <c r="G916" s="6" t="str">
        <f t="shared" si="73"/>
        <v>40-59</v>
      </c>
      <c r="H916" s="6" t="str" cm="1">
        <f t="array" ref="H916:I916">_xlfn.TEXTSPLIT(G916,"-")</f>
        <v>40</v>
      </c>
      <c r="I916" s="6" t="str">
        <v>59</v>
      </c>
      <c r="J916" s="6" t="s">
        <v>13873</v>
      </c>
      <c r="K916" s="6" t="s">
        <v>13465</v>
      </c>
      <c r="L916" s="6" t="s">
        <v>13532</v>
      </c>
      <c r="M916" s="6" t="s">
        <v>13335</v>
      </c>
      <c r="N916" s="6" t="s">
        <v>13501</v>
      </c>
      <c r="O916" s="6" t="str" cm="1">
        <f t="array" ref="O916:P916">_xlfn.TEXTSPLIT(N916,"-")</f>
        <v>1988</v>
      </c>
      <c r="P916" s="6" t="str">
        <v>1991</v>
      </c>
      <c r="Q916" s="6">
        <v>1053</v>
      </c>
      <c r="R916" s="6">
        <v>0</v>
      </c>
      <c r="S916" s="16">
        <f t="shared" si="74"/>
        <v>0</v>
      </c>
      <c r="T916" s="16">
        <f t="shared" si="75"/>
        <v>0</v>
      </c>
    </row>
    <row r="917" spans="2:20" x14ac:dyDescent="0.6">
      <c r="B917" s="6"/>
      <c r="C917" s="6"/>
      <c r="D917" s="6" t="s">
        <v>13828</v>
      </c>
      <c r="E917" s="6" t="s">
        <v>13908</v>
      </c>
      <c r="F917" s="20" t="s">
        <v>13906</v>
      </c>
      <c r="G917" s="6" t="str">
        <f t="shared" si="73"/>
        <v>40-59</v>
      </c>
      <c r="H917" s="6" t="str" cm="1">
        <f t="array" ref="H917:I917">_xlfn.TEXTSPLIT(G917,"-")</f>
        <v>40</v>
      </c>
      <c r="I917" s="6" t="str">
        <v>59</v>
      </c>
      <c r="J917" s="6" t="s">
        <v>13873</v>
      </c>
      <c r="K917" s="6" t="s">
        <v>13465</v>
      </c>
      <c r="L917" s="6" t="s">
        <v>13532</v>
      </c>
      <c r="M917" s="6" t="s">
        <v>13335</v>
      </c>
      <c r="N917" s="6" t="s">
        <v>13501</v>
      </c>
      <c r="O917" s="6" t="str" cm="1">
        <f t="array" ref="O917:P917">_xlfn.TEXTSPLIT(N917,"-")</f>
        <v>1988</v>
      </c>
      <c r="P917" s="6" t="str">
        <v>1991</v>
      </c>
      <c r="Q917" s="6">
        <v>521</v>
      </c>
      <c r="R917" s="6">
        <v>0</v>
      </c>
      <c r="S917" s="16">
        <f t="shared" si="74"/>
        <v>0</v>
      </c>
      <c r="T917" s="16">
        <f t="shared" si="75"/>
        <v>0</v>
      </c>
    </row>
    <row r="918" spans="2:20" x14ac:dyDescent="0.6">
      <c r="B918" s="6"/>
      <c r="C918" s="6"/>
      <c r="D918" s="6" t="s">
        <v>13828</v>
      </c>
      <c r="E918" s="6" t="s">
        <v>13816</v>
      </c>
      <c r="F918" s="20" t="s">
        <v>13906</v>
      </c>
      <c r="G918" s="6" t="str">
        <f t="shared" si="73"/>
        <v>40-59</v>
      </c>
      <c r="H918" s="6" t="str" cm="1">
        <f t="array" ref="H918:I918">_xlfn.TEXTSPLIT(G918,"-")</f>
        <v>40</v>
      </c>
      <c r="I918" s="6" t="str">
        <v>59</v>
      </c>
      <c r="J918" s="6" t="s">
        <v>13873</v>
      </c>
      <c r="K918" s="6" t="s">
        <v>13465</v>
      </c>
      <c r="L918" s="6" t="s">
        <v>13532</v>
      </c>
      <c r="M918" s="6" t="s">
        <v>13335</v>
      </c>
      <c r="N918" s="6" t="s">
        <v>13501</v>
      </c>
      <c r="O918" s="6" t="str" cm="1">
        <f t="array" ref="O918:P918">_xlfn.TEXTSPLIT(N918,"-")</f>
        <v>1988</v>
      </c>
      <c r="P918" s="6" t="str">
        <v>1991</v>
      </c>
      <c r="Q918" s="6">
        <v>532</v>
      </c>
      <c r="R918" s="6">
        <v>0</v>
      </c>
      <c r="S918" s="16">
        <f t="shared" si="74"/>
        <v>0</v>
      </c>
      <c r="T918" s="16">
        <f t="shared" si="75"/>
        <v>0</v>
      </c>
    </row>
    <row r="919" spans="2:20" x14ac:dyDescent="0.6">
      <c r="B919" s="6"/>
      <c r="C919" s="6"/>
      <c r="D919" s="6" t="s">
        <v>13828</v>
      </c>
      <c r="E919" s="6" t="s">
        <v>13815</v>
      </c>
      <c r="F919" s="20" t="s">
        <v>13516</v>
      </c>
      <c r="G919" s="6" t="str">
        <f t="shared" si="73"/>
        <v>60-95</v>
      </c>
      <c r="H919" s="6" t="str" cm="1">
        <f t="array" ref="H919:I919">_xlfn.TEXTSPLIT(G919,"-")</f>
        <v>60</v>
      </c>
      <c r="I919" s="6" t="str">
        <v>95</v>
      </c>
      <c r="J919" s="6" t="s">
        <v>13873</v>
      </c>
      <c r="K919" s="6" t="s">
        <v>13465</v>
      </c>
      <c r="L919" s="6" t="s">
        <v>13532</v>
      </c>
      <c r="M919" s="6" t="s">
        <v>13335</v>
      </c>
      <c r="N919" s="6" t="s">
        <v>13501</v>
      </c>
      <c r="O919" s="6" t="str" cm="1">
        <f t="array" ref="O919:P919">_xlfn.TEXTSPLIT(N919,"-")</f>
        <v>1988</v>
      </c>
      <c r="P919" s="6" t="str">
        <v>1991</v>
      </c>
      <c r="Q919" s="6">
        <v>872</v>
      </c>
      <c r="R919" s="6">
        <v>2</v>
      </c>
      <c r="S919" s="16">
        <f t="shared" si="74"/>
        <v>2.2935779816513763E-3</v>
      </c>
      <c r="T919" s="16">
        <f t="shared" si="75"/>
        <v>1.6199436087469289E-3</v>
      </c>
    </row>
    <row r="920" spans="2:20" x14ac:dyDescent="0.6">
      <c r="B920" s="6"/>
      <c r="C920" s="6"/>
      <c r="D920" s="6" t="s">
        <v>13828</v>
      </c>
      <c r="E920" s="6" t="s">
        <v>13908</v>
      </c>
      <c r="F920" s="20" t="s">
        <v>13516</v>
      </c>
      <c r="G920" s="6" t="str">
        <f t="shared" si="73"/>
        <v>60-95</v>
      </c>
      <c r="H920" s="6" t="str" cm="1">
        <f t="array" ref="H920:I920">_xlfn.TEXTSPLIT(G920,"-")</f>
        <v>60</v>
      </c>
      <c r="I920" s="6" t="str">
        <v>95</v>
      </c>
      <c r="J920" s="6" t="s">
        <v>13873</v>
      </c>
      <c r="K920" s="6" t="s">
        <v>13465</v>
      </c>
      <c r="L920" s="6" t="s">
        <v>13532</v>
      </c>
      <c r="M920" s="6" t="s">
        <v>13335</v>
      </c>
      <c r="N920" s="6" t="s">
        <v>13501</v>
      </c>
      <c r="O920" s="6" t="str" cm="1">
        <f t="array" ref="O920:P920">_xlfn.TEXTSPLIT(N920,"-")</f>
        <v>1988</v>
      </c>
      <c r="P920" s="6" t="str">
        <v>1991</v>
      </c>
      <c r="Q920" s="6">
        <v>461</v>
      </c>
      <c r="R920" s="6">
        <v>1</v>
      </c>
      <c r="S920" s="16">
        <f t="shared" si="74"/>
        <v>2.1691973969631237E-3</v>
      </c>
      <c r="T920" s="16">
        <f t="shared" si="75"/>
        <v>2.1668434110315568E-3</v>
      </c>
    </row>
    <row r="921" spans="2:20" x14ac:dyDescent="0.6">
      <c r="B921" s="6"/>
      <c r="C921" s="6"/>
      <c r="D921" s="6" t="s">
        <v>13828</v>
      </c>
      <c r="E921" s="6" t="s">
        <v>13816</v>
      </c>
      <c r="F921" s="20" t="s">
        <v>13516</v>
      </c>
      <c r="G921" s="6" t="str">
        <f t="shared" si="73"/>
        <v>60-95</v>
      </c>
      <c r="H921" s="6" t="str" cm="1">
        <f t="array" ref="H921:I921">_xlfn.TEXTSPLIT(G921,"-")</f>
        <v>60</v>
      </c>
      <c r="I921" s="6" t="str">
        <v>95</v>
      </c>
      <c r="J921" s="6" t="s">
        <v>13873</v>
      </c>
      <c r="K921" s="6" t="s">
        <v>13465</v>
      </c>
      <c r="L921" s="6" t="s">
        <v>13532</v>
      </c>
      <c r="M921" s="6" t="s">
        <v>13335</v>
      </c>
      <c r="N921" s="6" t="s">
        <v>13501</v>
      </c>
      <c r="O921" s="6" t="str" cm="1">
        <f t="array" ref="O921:P921">_xlfn.TEXTSPLIT(N921,"-")</f>
        <v>1988</v>
      </c>
      <c r="P921" s="6" t="str">
        <v>1991</v>
      </c>
      <c r="Q921" s="6">
        <v>411</v>
      </c>
      <c r="R921" s="6">
        <v>1</v>
      </c>
      <c r="S921" s="16">
        <f t="shared" si="74"/>
        <v>2.4330900243309003E-3</v>
      </c>
      <c r="T921" s="16">
        <f t="shared" si="75"/>
        <v>2.430128258139532E-3</v>
      </c>
    </row>
    <row r="922" spans="2:20" x14ac:dyDescent="0.6">
      <c r="B922" s="6"/>
      <c r="C922" s="6"/>
      <c r="D922" s="6" t="s">
        <v>13823</v>
      </c>
      <c r="E922" s="6" t="s">
        <v>13815</v>
      </c>
      <c r="F922" s="20" t="s">
        <v>13471</v>
      </c>
      <c r="G922" s="6" t="str">
        <f t="shared" si="73"/>
        <v>40-95</v>
      </c>
      <c r="H922" s="6" t="str" cm="1">
        <f t="array" ref="H922:I922">_xlfn.TEXTSPLIT(G922,"-")</f>
        <v>40</v>
      </c>
      <c r="I922" s="6" t="str">
        <v>95</v>
      </c>
      <c r="J922" s="6" t="s">
        <v>13873</v>
      </c>
      <c r="K922" s="6" t="s">
        <v>13465</v>
      </c>
      <c r="L922" s="6" t="s">
        <v>13973</v>
      </c>
      <c r="M922" s="6" t="s">
        <v>13335</v>
      </c>
      <c r="N922" s="6" t="s">
        <v>13501</v>
      </c>
      <c r="O922" s="6" t="str" cm="1">
        <f t="array" ref="O922:P922">_xlfn.TEXTSPLIT(N922,"-")</f>
        <v>1988</v>
      </c>
      <c r="P922" s="6" t="str">
        <v>1991</v>
      </c>
      <c r="Q922" s="6">
        <f t="shared" ref="Q922:Q927" si="78">SUM(Q931,Q943,Q952)</f>
        <v>8240</v>
      </c>
      <c r="R922" s="6">
        <f>SUM(R931,R943,R952)</f>
        <v>31</v>
      </c>
      <c r="S922" s="16">
        <f t="shared" si="74"/>
        <v>3.7621359223300971E-3</v>
      </c>
      <c r="T922" s="16">
        <f t="shared" si="75"/>
        <v>6.7442732409750546E-4</v>
      </c>
    </row>
    <row r="923" spans="2:20" x14ac:dyDescent="0.6">
      <c r="B923" s="6"/>
      <c r="C923" s="6"/>
      <c r="D923" s="6" t="s">
        <v>13823</v>
      </c>
      <c r="E923" s="6" t="s">
        <v>13908</v>
      </c>
      <c r="F923" s="20" t="s">
        <v>13471</v>
      </c>
      <c r="G923" s="6" t="str">
        <f t="shared" si="73"/>
        <v>40-95</v>
      </c>
      <c r="H923" s="6" t="str" cm="1">
        <f t="array" ref="H923:I923">_xlfn.TEXTSPLIT(G923,"-")</f>
        <v>40</v>
      </c>
      <c r="I923" s="6" t="str">
        <v>95</v>
      </c>
      <c r="J923" s="6" t="s">
        <v>13873</v>
      </c>
      <c r="K923" s="6" t="s">
        <v>13465</v>
      </c>
      <c r="L923" s="6" t="s">
        <v>13973</v>
      </c>
      <c r="M923" s="6" t="s">
        <v>13335</v>
      </c>
      <c r="N923" s="6" t="s">
        <v>13501</v>
      </c>
      <c r="O923" s="6" t="str" cm="1">
        <f t="array" ref="O923:P923">_xlfn.TEXTSPLIT(N923,"-")</f>
        <v>1988</v>
      </c>
      <c r="P923" s="6" t="str">
        <v>1991</v>
      </c>
      <c r="Q923" s="6">
        <f t="shared" si="78"/>
        <v>3975</v>
      </c>
      <c r="R923" s="6">
        <f>SUM(R932,R944,R953)</f>
        <v>16</v>
      </c>
      <c r="S923" s="16">
        <f t="shared" si="74"/>
        <v>4.0251572327044023E-3</v>
      </c>
      <c r="T923" s="16">
        <f t="shared" si="75"/>
        <v>1.0042620297469928E-3</v>
      </c>
    </row>
    <row r="924" spans="2:20" x14ac:dyDescent="0.6">
      <c r="B924" s="6"/>
      <c r="C924" s="6"/>
      <c r="D924" s="6" t="s">
        <v>13823</v>
      </c>
      <c r="E924" s="6" t="s">
        <v>13816</v>
      </c>
      <c r="F924" s="20" t="s">
        <v>13471</v>
      </c>
      <c r="G924" s="6" t="str">
        <f t="shared" si="73"/>
        <v>40-95</v>
      </c>
      <c r="H924" s="6" t="str" cm="1">
        <f t="array" ref="H924:I924">_xlfn.TEXTSPLIT(G924,"-")</f>
        <v>40</v>
      </c>
      <c r="I924" s="6" t="str">
        <v>95</v>
      </c>
      <c r="J924" s="6" t="s">
        <v>13873</v>
      </c>
      <c r="K924" s="6" t="s">
        <v>13465</v>
      </c>
      <c r="L924" s="6" t="s">
        <v>13973</v>
      </c>
      <c r="M924" s="6" t="s">
        <v>13335</v>
      </c>
      <c r="N924" s="6" t="s">
        <v>13501</v>
      </c>
      <c r="O924" s="6" t="str" cm="1">
        <f t="array" ref="O924:P924">_xlfn.TEXTSPLIT(N924,"-")</f>
        <v>1988</v>
      </c>
      <c r="P924" s="6" t="str">
        <v>1991</v>
      </c>
      <c r="Q924" s="6">
        <f t="shared" si="78"/>
        <v>4295</v>
      </c>
      <c r="R924" s="6">
        <f>SUM(R933,R945,R954)</f>
        <v>15</v>
      </c>
      <c r="S924" s="16">
        <f t="shared" si="74"/>
        <v>3.4924330616996507E-3</v>
      </c>
      <c r="T924" s="16">
        <f t="shared" si="75"/>
        <v>9.0016632443320446E-4</v>
      </c>
    </row>
    <row r="925" spans="2:20" x14ac:dyDescent="0.6">
      <c r="B925" s="6"/>
      <c r="C925" s="6"/>
      <c r="D925" s="6" t="s">
        <v>13823</v>
      </c>
      <c r="E925" s="6" t="s">
        <v>13815</v>
      </c>
      <c r="F925" s="20" t="s">
        <v>13906</v>
      </c>
      <c r="G925" s="6" t="str">
        <f t="shared" si="73"/>
        <v>40-59</v>
      </c>
      <c r="H925" s="6" t="str" cm="1">
        <f t="array" ref="H925:I925">_xlfn.TEXTSPLIT(G925,"-")</f>
        <v>40</v>
      </c>
      <c r="I925" s="6" t="str">
        <v>59</v>
      </c>
      <c r="J925" s="6" t="s">
        <v>13873</v>
      </c>
      <c r="K925" s="6" t="s">
        <v>13465</v>
      </c>
      <c r="L925" s="6" t="s">
        <v>13973</v>
      </c>
      <c r="M925" s="6" t="s">
        <v>13335</v>
      </c>
      <c r="N925" s="6" t="s">
        <v>13501</v>
      </c>
      <c r="O925" s="6" t="str" cm="1">
        <f t="array" ref="O925:P925">_xlfn.TEXTSPLIT(N925,"-")</f>
        <v>1988</v>
      </c>
      <c r="P925" s="6" t="str">
        <v>1991</v>
      </c>
      <c r="Q925" s="6">
        <f t="shared" si="78"/>
        <v>3970</v>
      </c>
      <c r="R925" s="6">
        <f>SUM(R934,R946,R955)</f>
        <v>0</v>
      </c>
      <c r="S925" s="16">
        <f t="shared" si="74"/>
        <v>0</v>
      </c>
      <c r="T925" s="16">
        <f t="shared" si="75"/>
        <v>0</v>
      </c>
    </row>
    <row r="926" spans="2:20" x14ac:dyDescent="0.6">
      <c r="B926" s="6"/>
      <c r="C926" s="6"/>
      <c r="D926" s="6" t="s">
        <v>13823</v>
      </c>
      <c r="E926" s="6" t="s">
        <v>13908</v>
      </c>
      <c r="F926" s="20" t="s">
        <v>13906</v>
      </c>
      <c r="G926" s="6" t="str">
        <f t="shared" si="73"/>
        <v>40-59</v>
      </c>
      <c r="H926" s="6" t="str" cm="1">
        <f t="array" ref="H926:I926">_xlfn.TEXTSPLIT(G926,"-")</f>
        <v>40</v>
      </c>
      <c r="I926" s="6" t="str">
        <v>59</v>
      </c>
      <c r="J926" s="6" t="s">
        <v>13873</v>
      </c>
      <c r="K926" s="6" t="s">
        <v>13465</v>
      </c>
      <c r="L926" s="6" t="s">
        <v>13973</v>
      </c>
      <c r="M926" s="6" t="s">
        <v>13335</v>
      </c>
      <c r="N926" s="6" t="s">
        <v>13501</v>
      </c>
      <c r="O926" s="6" t="str" cm="1">
        <f t="array" ref="O926:P926">_xlfn.TEXTSPLIT(N926,"-")</f>
        <v>1988</v>
      </c>
      <c r="P926" s="6" t="str">
        <v>1991</v>
      </c>
      <c r="Q926" s="6">
        <f t="shared" si="78"/>
        <v>1862</v>
      </c>
      <c r="R926" s="6">
        <f>SUM(R935,R947,R956)</f>
        <v>0</v>
      </c>
      <c r="S926" s="16">
        <f t="shared" si="74"/>
        <v>0</v>
      </c>
      <c r="T926" s="16">
        <f t="shared" si="75"/>
        <v>0</v>
      </c>
    </row>
    <row r="927" spans="2:20" x14ac:dyDescent="0.6">
      <c r="B927" s="6"/>
      <c r="C927" s="6"/>
      <c r="D927" s="6" t="s">
        <v>13823</v>
      </c>
      <c r="E927" s="6" t="s">
        <v>13816</v>
      </c>
      <c r="F927" s="20" t="s">
        <v>13906</v>
      </c>
      <c r="G927" s="6" t="str">
        <f t="shared" si="73"/>
        <v>40-59</v>
      </c>
      <c r="H927" s="6" t="str" cm="1">
        <f t="array" ref="H927:I927">_xlfn.TEXTSPLIT(G927,"-")</f>
        <v>40</v>
      </c>
      <c r="I927" s="6" t="str">
        <v>59</v>
      </c>
      <c r="J927" s="6" t="s">
        <v>13873</v>
      </c>
      <c r="K927" s="6" t="s">
        <v>13465</v>
      </c>
      <c r="L927" s="6" t="s">
        <v>13973</v>
      </c>
      <c r="M927" s="6" t="s">
        <v>13335</v>
      </c>
      <c r="N927" s="6" t="s">
        <v>13501</v>
      </c>
      <c r="O927" s="6" t="str" cm="1">
        <f t="array" ref="O927:P927">_xlfn.TEXTSPLIT(N927,"-")</f>
        <v>1988</v>
      </c>
      <c r="P927" s="6" t="str">
        <v>1991</v>
      </c>
      <c r="Q927" s="6">
        <f t="shared" si="78"/>
        <v>2108</v>
      </c>
      <c r="R927" s="6">
        <v>0</v>
      </c>
      <c r="S927" s="16">
        <f t="shared" si="74"/>
        <v>0</v>
      </c>
      <c r="T927" s="16">
        <f t="shared" si="75"/>
        <v>0</v>
      </c>
    </row>
    <row r="928" spans="2:20" x14ac:dyDescent="0.6">
      <c r="B928" s="6"/>
      <c r="C928" s="6"/>
      <c r="D928" s="6" t="s">
        <v>13823</v>
      </c>
      <c r="E928" s="6" t="s">
        <v>13815</v>
      </c>
      <c r="F928" s="20" t="s">
        <v>13516</v>
      </c>
      <c r="G928" s="6" t="str">
        <f t="shared" si="73"/>
        <v>60-95</v>
      </c>
      <c r="H928" s="6" t="str" cm="1">
        <f t="array" ref="H928:I928">_xlfn.TEXTSPLIT(G928,"-")</f>
        <v>60</v>
      </c>
      <c r="I928" s="6" t="str">
        <v>95</v>
      </c>
      <c r="J928" s="6" t="s">
        <v>13873</v>
      </c>
      <c r="K928" s="6" t="s">
        <v>13465</v>
      </c>
      <c r="L928" s="6" t="s">
        <v>13973</v>
      </c>
      <c r="M928" s="6" t="s">
        <v>13335</v>
      </c>
      <c r="N928" s="6" t="s">
        <v>13501</v>
      </c>
      <c r="O928" s="6" t="str" cm="1">
        <f t="array" ref="O928:P928">_xlfn.TEXTSPLIT(N928,"-")</f>
        <v>1988</v>
      </c>
      <c r="P928" s="6" t="str">
        <v>1991</v>
      </c>
      <c r="Q928" s="6">
        <f t="shared" ref="Q928:R930" si="79">SUM(Q937,Q940,Q949,Q958)</f>
        <v>4270</v>
      </c>
      <c r="R928" s="6">
        <f t="shared" si="79"/>
        <v>31</v>
      </c>
      <c r="S928" s="16">
        <f t="shared" si="74"/>
        <v>7.2599531615925063E-3</v>
      </c>
      <c r="T928" s="16">
        <f t="shared" si="75"/>
        <v>1.2991842370861824E-3</v>
      </c>
    </row>
    <row r="929" spans="2:20" x14ac:dyDescent="0.6">
      <c r="B929" s="6"/>
      <c r="C929" s="6"/>
      <c r="D929" s="6" t="s">
        <v>13823</v>
      </c>
      <c r="E929" s="6" t="s">
        <v>13908</v>
      </c>
      <c r="F929" s="20" t="s">
        <v>13516</v>
      </c>
      <c r="G929" s="6" t="str">
        <f t="shared" si="73"/>
        <v>60-95</v>
      </c>
      <c r="H929" s="6" t="str" cm="1">
        <f t="array" ref="H929:I929">_xlfn.TEXTSPLIT(G929,"-")</f>
        <v>60</v>
      </c>
      <c r="I929" s="6" t="str">
        <v>95</v>
      </c>
      <c r="J929" s="6" t="s">
        <v>13873</v>
      </c>
      <c r="K929" s="6" t="s">
        <v>13465</v>
      </c>
      <c r="L929" s="6" t="s">
        <v>13973</v>
      </c>
      <c r="M929" s="6" t="s">
        <v>13335</v>
      </c>
      <c r="N929" s="6" t="s">
        <v>13501</v>
      </c>
      <c r="O929" s="6" t="str" cm="1">
        <f t="array" ref="O929:P929">_xlfn.TEXTSPLIT(N929,"-")</f>
        <v>1988</v>
      </c>
      <c r="P929" s="6" t="str">
        <v>1991</v>
      </c>
      <c r="Q929" s="6">
        <f t="shared" si="79"/>
        <v>2113</v>
      </c>
      <c r="R929" s="6">
        <f t="shared" si="79"/>
        <v>16</v>
      </c>
      <c r="S929" s="16">
        <f t="shared" si="74"/>
        <v>7.5721722669190722E-3</v>
      </c>
      <c r="T929" s="16">
        <f t="shared" si="75"/>
        <v>1.8858622231473739E-3</v>
      </c>
    </row>
    <row r="930" spans="2:20" x14ac:dyDescent="0.6">
      <c r="B930" s="6"/>
      <c r="C930" s="6"/>
      <c r="D930" s="6" t="s">
        <v>13823</v>
      </c>
      <c r="E930" s="6" t="s">
        <v>13816</v>
      </c>
      <c r="F930" s="20" t="s">
        <v>13516</v>
      </c>
      <c r="G930" s="6" t="str">
        <f t="shared" si="73"/>
        <v>60-95</v>
      </c>
      <c r="H930" s="6" t="str" cm="1">
        <f t="array" ref="H930:I930">_xlfn.TEXTSPLIT(G930,"-")</f>
        <v>60</v>
      </c>
      <c r="I930" s="6" t="str">
        <v>95</v>
      </c>
      <c r="J930" s="6" t="s">
        <v>13873</v>
      </c>
      <c r="K930" s="6" t="s">
        <v>13465</v>
      </c>
      <c r="L930" s="6" t="s">
        <v>13973</v>
      </c>
      <c r="M930" s="6" t="s">
        <v>13335</v>
      </c>
      <c r="N930" s="6" t="s">
        <v>13501</v>
      </c>
      <c r="O930" s="6" t="str" cm="1">
        <f t="array" ref="O930:P930">_xlfn.TEXTSPLIT(N930,"-")</f>
        <v>1988</v>
      </c>
      <c r="P930" s="6" t="str">
        <v>1991</v>
      </c>
      <c r="Q930" s="6">
        <f t="shared" si="79"/>
        <v>2187</v>
      </c>
      <c r="R930" s="6">
        <f t="shared" si="79"/>
        <v>15</v>
      </c>
      <c r="S930" s="16">
        <f t="shared" si="74"/>
        <v>6.8587105624142658E-3</v>
      </c>
      <c r="T930" s="16">
        <f t="shared" si="75"/>
        <v>1.7648279185236704E-3</v>
      </c>
    </row>
    <row r="931" spans="2:20" x14ac:dyDescent="0.6">
      <c r="B931" s="6"/>
      <c r="C931" s="6"/>
      <c r="D931" s="6" t="s">
        <v>13823</v>
      </c>
      <c r="E931" s="6" t="s">
        <v>13815</v>
      </c>
      <c r="F931" s="20" t="s">
        <v>13471</v>
      </c>
      <c r="G931" s="6" t="str">
        <f t="shared" si="73"/>
        <v>40-95</v>
      </c>
      <c r="H931" s="6" t="str" cm="1">
        <f t="array" ref="H931:I931">_xlfn.TEXTSPLIT(G931,"-")</f>
        <v>40</v>
      </c>
      <c r="I931" s="6" t="str">
        <v>95</v>
      </c>
      <c r="J931" s="6" t="s">
        <v>13873</v>
      </c>
      <c r="K931" s="6" t="s">
        <v>13465</v>
      </c>
      <c r="L931" s="6" t="s">
        <v>13517</v>
      </c>
      <c r="M931" s="6" t="s">
        <v>13335</v>
      </c>
      <c r="N931" s="6" t="s">
        <v>13501</v>
      </c>
      <c r="O931" s="6" t="str" cm="1">
        <f t="array" ref="O931:P931">_xlfn.TEXTSPLIT(N931,"-")</f>
        <v>1988</v>
      </c>
      <c r="P931" s="6" t="str">
        <v>1991</v>
      </c>
      <c r="Q931" s="6">
        <f>SUM(Q934,Q937,Q940)</f>
        <v>4267</v>
      </c>
      <c r="R931" s="6">
        <v>28</v>
      </c>
      <c r="S931" s="16">
        <f t="shared" si="74"/>
        <v>6.5619873447386925E-3</v>
      </c>
      <c r="T931" s="16">
        <f t="shared" si="75"/>
        <v>1.2360235904328204E-3</v>
      </c>
    </row>
    <row r="932" spans="2:20" x14ac:dyDescent="0.6">
      <c r="B932" s="6"/>
      <c r="C932" s="6"/>
      <c r="D932" s="6" t="s">
        <v>13823</v>
      </c>
      <c r="E932" s="6" t="s">
        <v>13908</v>
      </c>
      <c r="F932" s="20" t="s">
        <v>13471</v>
      </c>
      <c r="G932" s="6" t="str">
        <f t="shared" si="73"/>
        <v>40-95</v>
      </c>
      <c r="H932" s="6" t="str" cm="1">
        <f t="array" ref="H932:I932">_xlfn.TEXTSPLIT(G932,"-")</f>
        <v>40</v>
      </c>
      <c r="I932" s="6" t="str">
        <v>95</v>
      </c>
      <c r="J932" s="6" t="s">
        <v>13873</v>
      </c>
      <c r="K932" s="6" t="s">
        <v>13465</v>
      </c>
      <c r="L932" s="6" t="s">
        <v>13517</v>
      </c>
      <c r="M932" s="6" t="s">
        <v>13335</v>
      </c>
      <c r="N932" s="6" t="s">
        <v>13501</v>
      </c>
      <c r="O932" s="6" t="str" cm="1">
        <f t="array" ref="O932:P932">_xlfn.TEXTSPLIT(N932,"-")</f>
        <v>1988</v>
      </c>
      <c r="P932" s="6" t="str">
        <v>1991</v>
      </c>
      <c r="Q932" s="6">
        <f>SUM(Q935,Q938,Q941)</f>
        <v>2019</v>
      </c>
      <c r="R932" s="6">
        <v>14</v>
      </c>
      <c r="S932" s="16">
        <f t="shared" si="74"/>
        <v>6.9341258048538877E-3</v>
      </c>
      <c r="T932" s="16">
        <f t="shared" si="75"/>
        <v>1.8467866560689535E-3</v>
      </c>
    </row>
    <row r="933" spans="2:20" x14ac:dyDescent="0.6">
      <c r="B933" s="6"/>
      <c r="C933" s="6"/>
      <c r="D933" s="6" t="s">
        <v>13823</v>
      </c>
      <c r="E933" s="6" t="s">
        <v>13816</v>
      </c>
      <c r="F933" s="20" t="s">
        <v>13471</v>
      </c>
      <c r="G933" s="6" t="str">
        <f t="shared" si="73"/>
        <v>40-95</v>
      </c>
      <c r="H933" s="6" t="str" cm="1">
        <f t="array" ref="H933:I933">_xlfn.TEXTSPLIT(G933,"-")</f>
        <v>40</v>
      </c>
      <c r="I933" s="6" t="str">
        <v>95</v>
      </c>
      <c r="J933" s="6" t="s">
        <v>13873</v>
      </c>
      <c r="K933" s="6" t="s">
        <v>13465</v>
      </c>
      <c r="L933" s="6" t="s">
        <v>13517</v>
      </c>
      <c r="M933" s="6" t="s">
        <v>13335</v>
      </c>
      <c r="N933" s="6" t="s">
        <v>13501</v>
      </c>
      <c r="O933" s="6" t="str" cm="1">
        <f t="array" ref="O933:P933">_xlfn.TEXTSPLIT(N933,"-")</f>
        <v>1988</v>
      </c>
      <c r="P933" s="6" t="str">
        <v>1991</v>
      </c>
      <c r="Q933" s="6">
        <f>SUM(Q936,Q939,Q942)</f>
        <v>2248</v>
      </c>
      <c r="R933" s="6">
        <v>14</v>
      </c>
      <c r="S933" s="16">
        <f t="shared" si="74"/>
        <v>6.2277580071174376E-3</v>
      </c>
      <c r="T933" s="16">
        <f t="shared" si="75"/>
        <v>1.6592473850905458E-3</v>
      </c>
    </row>
    <row r="934" spans="2:20" x14ac:dyDescent="0.6">
      <c r="B934" s="6"/>
      <c r="C934" s="6"/>
      <c r="D934" s="6" t="s">
        <v>13823</v>
      </c>
      <c r="E934" s="6" t="s">
        <v>13815</v>
      </c>
      <c r="F934" s="20" t="s">
        <v>13906</v>
      </c>
      <c r="G934" s="6" t="str">
        <f t="shared" si="73"/>
        <v>40-59</v>
      </c>
      <c r="H934" s="6" t="str" cm="1">
        <f t="array" ref="H934:I934">_xlfn.TEXTSPLIT(G934,"-")</f>
        <v>40</v>
      </c>
      <c r="I934" s="6" t="str">
        <v>59</v>
      </c>
      <c r="J934" s="6" t="s">
        <v>13873</v>
      </c>
      <c r="K934" s="6" t="s">
        <v>13465</v>
      </c>
      <c r="L934" s="6" t="s">
        <v>13517</v>
      </c>
      <c r="M934" s="6" t="s">
        <v>13335</v>
      </c>
      <c r="N934" s="6" t="s">
        <v>13501</v>
      </c>
      <c r="O934" s="6" t="str" cm="1">
        <f t="array" ref="O934:P934">_xlfn.TEXTSPLIT(N934,"-")</f>
        <v>1988</v>
      </c>
      <c r="P934" s="6" t="str">
        <v>1991</v>
      </c>
      <c r="Q934" s="6">
        <v>1710</v>
      </c>
      <c r="R934" s="6">
        <v>0</v>
      </c>
      <c r="S934" s="16">
        <f t="shared" si="74"/>
        <v>0</v>
      </c>
      <c r="T934" s="16">
        <f t="shared" si="75"/>
        <v>0</v>
      </c>
    </row>
    <row r="935" spans="2:20" x14ac:dyDescent="0.6">
      <c r="B935" s="6"/>
      <c r="C935" s="6"/>
      <c r="D935" s="6" t="s">
        <v>13823</v>
      </c>
      <c r="E935" s="6" t="s">
        <v>13908</v>
      </c>
      <c r="F935" s="20" t="s">
        <v>13906</v>
      </c>
      <c r="G935" s="6" t="str">
        <f t="shared" si="73"/>
        <v>40-59</v>
      </c>
      <c r="H935" s="6" t="str" cm="1">
        <f t="array" ref="H935:I935">_xlfn.TEXTSPLIT(G935,"-")</f>
        <v>40</v>
      </c>
      <c r="I935" s="6" t="str">
        <v>59</v>
      </c>
      <c r="J935" s="6" t="s">
        <v>13873</v>
      </c>
      <c r="K935" s="6" t="s">
        <v>13465</v>
      </c>
      <c r="L935" s="6" t="s">
        <v>13517</v>
      </c>
      <c r="M935" s="6" t="s">
        <v>13335</v>
      </c>
      <c r="N935" s="6" t="s">
        <v>13501</v>
      </c>
      <c r="O935" s="6" t="str" cm="1">
        <f t="array" ref="O935:P935">_xlfn.TEXTSPLIT(N935,"-")</f>
        <v>1988</v>
      </c>
      <c r="P935" s="6" t="str">
        <v>1991</v>
      </c>
      <c r="Q935" s="6">
        <v>797</v>
      </c>
      <c r="R935" s="6">
        <v>0</v>
      </c>
      <c r="S935" s="16">
        <f t="shared" si="74"/>
        <v>0</v>
      </c>
      <c r="T935" s="16">
        <f t="shared" si="75"/>
        <v>0</v>
      </c>
    </row>
    <row r="936" spans="2:20" x14ac:dyDescent="0.6">
      <c r="B936" s="6"/>
      <c r="C936" s="6"/>
      <c r="D936" s="6" t="s">
        <v>13823</v>
      </c>
      <c r="E936" s="6" t="s">
        <v>13816</v>
      </c>
      <c r="F936" s="20" t="s">
        <v>13906</v>
      </c>
      <c r="G936" s="6" t="str">
        <f t="shared" si="73"/>
        <v>40-59</v>
      </c>
      <c r="H936" s="6" t="str" cm="1">
        <f t="array" ref="H936:I936">_xlfn.TEXTSPLIT(G936,"-")</f>
        <v>40</v>
      </c>
      <c r="I936" s="6" t="str">
        <v>59</v>
      </c>
      <c r="J936" s="6" t="s">
        <v>13873</v>
      </c>
      <c r="K936" s="6" t="s">
        <v>13465</v>
      </c>
      <c r="L936" s="6" t="s">
        <v>13517</v>
      </c>
      <c r="M936" s="6" t="s">
        <v>13335</v>
      </c>
      <c r="N936" s="6" t="s">
        <v>13501</v>
      </c>
      <c r="O936" s="6" t="str" cm="1">
        <f t="array" ref="O936:P936">_xlfn.TEXTSPLIT(N936,"-")</f>
        <v>1988</v>
      </c>
      <c r="P936" s="6" t="str">
        <v>1991</v>
      </c>
      <c r="Q936" s="6">
        <v>913</v>
      </c>
      <c r="R936" s="6">
        <v>0</v>
      </c>
      <c r="S936" s="16">
        <f t="shared" si="74"/>
        <v>0</v>
      </c>
      <c r="T936" s="16">
        <f t="shared" si="75"/>
        <v>0</v>
      </c>
    </row>
    <row r="937" spans="2:20" x14ac:dyDescent="0.6">
      <c r="B937" s="6"/>
      <c r="C937" s="6"/>
      <c r="D937" s="6" t="s">
        <v>13823</v>
      </c>
      <c r="E937" s="6" t="s">
        <v>13815</v>
      </c>
      <c r="F937" s="20" t="s">
        <v>13907</v>
      </c>
      <c r="G937" s="6" t="str">
        <f t="shared" si="73"/>
        <v>60-74</v>
      </c>
      <c r="H937" s="6" t="str" cm="1">
        <f t="array" ref="H937:I937">_xlfn.TEXTSPLIT(G937,"-")</f>
        <v>60</v>
      </c>
      <c r="I937" s="6" t="str">
        <v>74</v>
      </c>
      <c r="J937" s="6" t="s">
        <v>13873</v>
      </c>
      <c r="K937" s="6" t="s">
        <v>13465</v>
      </c>
      <c r="L937" s="6" t="s">
        <v>13517</v>
      </c>
      <c r="M937" s="6" t="s">
        <v>13335</v>
      </c>
      <c r="N937" s="6" t="s">
        <v>13501</v>
      </c>
      <c r="O937" s="6" t="str" cm="1">
        <f t="array" ref="O937:P937">_xlfn.TEXTSPLIT(N937,"-")</f>
        <v>1988</v>
      </c>
      <c r="P937" s="6" t="str">
        <v>1991</v>
      </c>
      <c r="Q937" s="6">
        <v>1489</v>
      </c>
      <c r="R937" s="6">
        <v>6</v>
      </c>
      <c r="S937" s="16">
        <f t="shared" si="74"/>
        <v>4.0295500335795834E-3</v>
      </c>
      <c r="T937" s="16">
        <f t="shared" si="75"/>
        <v>1.6417391473298657E-3</v>
      </c>
    </row>
    <row r="938" spans="2:20" x14ac:dyDescent="0.6">
      <c r="B938" s="6"/>
      <c r="C938" s="6"/>
      <c r="D938" s="6" t="s">
        <v>13823</v>
      </c>
      <c r="E938" s="6" t="s">
        <v>13908</v>
      </c>
      <c r="F938" s="20" t="s">
        <v>13907</v>
      </c>
      <c r="G938" s="6" t="str">
        <f t="shared" si="73"/>
        <v>60-74</v>
      </c>
      <c r="H938" s="6" t="str" cm="1">
        <f t="array" ref="H938:I938">_xlfn.TEXTSPLIT(G938,"-")</f>
        <v>60</v>
      </c>
      <c r="I938" s="6" t="str">
        <v>74</v>
      </c>
      <c r="J938" s="6" t="s">
        <v>13873</v>
      </c>
      <c r="K938" s="6" t="s">
        <v>13465</v>
      </c>
      <c r="L938" s="6" t="s">
        <v>13517</v>
      </c>
      <c r="M938" s="6" t="s">
        <v>13335</v>
      </c>
      <c r="N938" s="6" t="s">
        <v>13501</v>
      </c>
      <c r="O938" s="6" t="str" cm="1">
        <f t="array" ref="O938:P938">_xlfn.TEXTSPLIT(N938,"-")</f>
        <v>1988</v>
      </c>
      <c r="P938" s="6" t="str">
        <v>1991</v>
      </c>
      <c r="Q938" s="6">
        <v>732</v>
      </c>
      <c r="R938" s="6">
        <v>4</v>
      </c>
      <c r="S938" s="16">
        <f t="shared" si="74"/>
        <v>5.4644808743169399E-3</v>
      </c>
      <c r="T938" s="16">
        <f t="shared" si="75"/>
        <v>2.724765073116663E-3</v>
      </c>
    </row>
    <row r="939" spans="2:20" x14ac:dyDescent="0.6">
      <c r="B939" s="6"/>
      <c r="C939" s="6"/>
      <c r="D939" s="6" t="s">
        <v>13823</v>
      </c>
      <c r="E939" s="6" t="s">
        <v>13816</v>
      </c>
      <c r="F939" s="20" t="s">
        <v>13907</v>
      </c>
      <c r="G939" s="6" t="str">
        <f t="shared" si="73"/>
        <v>60-74</v>
      </c>
      <c r="H939" s="6" t="str" cm="1">
        <f t="array" ref="H939:I939">_xlfn.TEXTSPLIT(G939,"-")</f>
        <v>60</v>
      </c>
      <c r="I939" s="6" t="str">
        <v>74</v>
      </c>
      <c r="J939" s="6" t="s">
        <v>13873</v>
      </c>
      <c r="K939" s="6" t="s">
        <v>13465</v>
      </c>
      <c r="L939" s="6" t="s">
        <v>13517</v>
      </c>
      <c r="M939" s="6" t="s">
        <v>13335</v>
      </c>
      <c r="N939" s="6" t="s">
        <v>13501</v>
      </c>
      <c r="O939" s="6" t="str" cm="1">
        <f t="array" ref="O939:P939">_xlfn.TEXTSPLIT(N939,"-")</f>
        <v>1988</v>
      </c>
      <c r="P939" s="6" t="str">
        <v>1991</v>
      </c>
      <c r="Q939" s="6">
        <v>757</v>
      </c>
      <c r="R939" s="6">
        <v>2</v>
      </c>
      <c r="S939" s="16">
        <f t="shared" si="74"/>
        <v>2.6420079260237781E-3</v>
      </c>
      <c r="T939" s="16">
        <f t="shared" si="75"/>
        <v>1.8657122127902161E-3</v>
      </c>
    </row>
    <row r="940" spans="2:20" x14ac:dyDescent="0.6">
      <c r="B940" s="6"/>
      <c r="C940" s="6"/>
      <c r="D940" s="6" t="s">
        <v>13823</v>
      </c>
      <c r="E940" s="6" t="s">
        <v>13815</v>
      </c>
      <c r="F940" s="20" t="s">
        <v>13845</v>
      </c>
      <c r="G940" s="6" t="str">
        <f t="shared" si="73"/>
        <v>75-95</v>
      </c>
      <c r="H940" s="6" t="str" cm="1">
        <f t="array" ref="H940:I940">_xlfn.TEXTSPLIT(G940,"-")</f>
        <v>75</v>
      </c>
      <c r="I940" s="6" t="str">
        <v>95</v>
      </c>
      <c r="J940" s="6" t="s">
        <v>13873</v>
      </c>
      <c r="K940" s="6" t="s">
        <v>13465</v>
      </c>
      <c r="L940" s="6" t="s">
        <v>13517</v>
      </c>
      <c r="M940" s="6" t="s">
        <v>13335</v>
      </c>
      <c r="N940" s="6" t="s">
        <v>13501</v>
      </c>
      <c r="O940" s="6" t="str" cm="1">
        <f t="array" ref="O940:P940">_xlfn.TEXTSPLIT(N940,"-")</f>
        <v>1988</v>
      </c>
      <c r="P940" s="6" t="str">
        <v>1991</v>
      </c>
      <c r="Q940" s="6">
        <v>1068</v>
      </c>
      <c r="R940" s="6">
        <v>22</v>
      </c>
      <c r="S940" s="16">
        <f t="shared" si="74"/>
        <v>2.0599250936329586E-2</v>
      </c>
      <c r="T940" s="16">
        <f t="shared" si="75"/>
        <v>4.3463060424455821E-3</v>
      </c>
    </row>
    <row r="941" spans="2:20" x14ac:dyDescent="0.6">
      <c r="B941" s="6"/>
      <c r="C941" s="6"/>
      <c r="D941" s="6" t="s">
        <v>13823</v>
      </c>
      <c r="E941" s="6" t="s">
        <v>13908</v>
      </c>
      <c r="F941" s="20" t="s">
        <v>13845</v>
      </c>
      <c r="G941" s="6" t="str">
        <f t="shared" si="73"/>
        <v>75-95</v>
      </c>
      <c r="H941" s="6" t="str" cm="1">
        <f t="array" ref="H941:I941">_xlfn.TEXTSPLIT(G941,"-")</f>
        <v>75</v>
      </c>
      <c r="I941" s="6" t="str">
        <v>95</v>
      </c>
      <c r="J941" s="6" t="s">
        <v>13873</v>
      </c>
      <c r="K941" s="6" t="s">
        <v>13465</v>
      </c>
      <c r="L941" s="6" t="s">
        <v>13517</v>
      </c>
      <c r="M941" s="6" t="s">
        <v>13335</v>
      </c>
      <c r="N941" s="6" t="s">
        <v>13501</v>
      </c>
      <c r="O941" s="6" t="str" cm="1">
        <f t="array" ref="O941:P941">_xlfn.TEXTSPLIT(N941,"-")</f>
        <v>1988</v>
      </c>
      <c r="P941" s="6" t="str">
        <v>1991</v>
      </c>
      <c r="Q941" s="6">
        <v>490</v>
      </c>
      <c r="R941" s="6">
        <v>10</v>
      </c>
      <c r="S941" s="16">
        <f t="shared" si="74"/>
        <v>2.0408163265306121E-2</v>
      </c>
      <c r="T941" s="16">
        <f t="shared" si="75"/>
        <v>6.3874350729465432E-3</v>
      </c>
    </row>
    <row r="942" spans="2:20" x14ac:dyDescent="0.6">
      <c r="B942" s="6"/>
      <c r="C942" s="6"/>
      <c r="D942" s="6" t="s">
        <v>13823</v>
      </c>
      <c r="E942" s="6" t="s">
        <v>13816</v>
      </c>
      <c r="F942" s="20" t="s">
        <v>13845</v>
      </c>
      <c r="G942" s="6" t="str">
        <f t="shared" ref="G942:G1110" si="80">IF(RIGHT(F942,1)="+",LEFT(F942,LEN(F942)-1)&amp;"-95",F942)</f>
        <v>75-95</v>
      </c>
      <c r="H942" s="6" t="str" cm="1">
        <f t="array" ref="H942:I942">_xlfn.TEXTSPLIT(G942,"-")</f>
        <v>75</v>
      </c>
      <c r="I942" s="6" t="str">
        <v>95</v>
      </c>
      <c r="J942" s="6" t="s">
        <v>13873</v>
      </c>
      <c r="K942" s="6" t="s">
        <v>13465</v>
      </c>
      <c r="L942" s="6" t="s">
        <v>13517</v>
      </c>
      <c r="M942" s="6" t="s">
        <v>13335</v>
      </c>
      <c r="N942" s="6" t="s">
        <v>13501</v>
      </c>
      <c r="O942" s="6" t="str" cm="1">
        <f t="array" ref="O942:P942">_xlfn.TEXTSPLIT(N942,"-")</f>
        <v>1988</v>
      </c>
      <c r="P942" s="6" t="str">
        <v>1991</v>
      </c>
      <c r="Q942" s="6">
        <v>578</v>
      </c>
      <c r="R942" s="6">
        <v>12</v>
      </c>
      <c r="S942" s="16">
        <f t="shared" ref="S942:S1110" si="81">R942/Q942</f>
        <v>2.0761245674740483E-2</v>
      </c>
      <c r="T942" s="16">
        <f t="shared" ref="T942:T1110" si="82">SQRT(S942*(1-S942)/Q942)</f>
        <v>5.9307153610150482E-3</v>
      </c>
    </row>
    <row r="943" spans="2:20" x14ac:dyDescent="0.6">
      <c r="B943" s="6"/>
      <c r="C943" s="6"/>
      <c r="D943" s="6" t="s">
        <v>13823</v>
      </c>
      <c r="E943" s="6" t="s">
        <v>13815</v>
      </c>
      <c r="F943" s="20" t="s">
        <v>13471</v>
      </c>
      <c r="G943" s="6" t="str">
        <f t="shared" si="80"/>
        <v>40-95</v>
      </c>
      <c r="H943" s="6" t="str" cm="1">
        <f t="array" ref="H943:I943">_xlfn.TEXTSPLIT(G943,"-")</f>
        <v>40</v>
      </c>
      <c r="I943" s="6" t="str">
        <v>95</v>
      </c>
      <c r="J943" s="6" t="s">
        <v>13873</v>
      </c>
      <c r="K943" s="6" t="s">
        <v>13465</v>
      </c>
      <c r="L943" s="6" t="s">
        <v>13484</v>
      </c>
      <c r="M943" s="6" t="s">
        <v>13335</v>
      </c>
      <c r="N943" s="6" t="s">
        <v>13501</v>
      </c>
      <c r="O943" s="6" t="str" cm="1">
        <f t="array" ref="O943:P943">_xlfn.TEXTSPLIT(N943,"-")</f>
        <v>1988</v>
      </c>
      <c r="P943" s="6" t="str">
        <v>1991</v>
      </c>
      <c r="Q943" s="6">
        <f>SUM(Q946,Q949)</f>
        <v>2048</v>
      </c>
      <c r="R943" s="6">
        <v>2</v>
      </c>
      <c r="S943" s="16">
        <f t="shared" si="81"/>
        <v>9.765625E-4</v>
      </c>
      <c r="T943" s="16">
        <f t="shared" si="82"/>
        <v>6.9019670885611824E-4</v>
      </c>
    </row>
    <row r="944" spans="2:20" x14ac:dyDescent="0.6">
      <c r="B944" s="6"/>
      <c r="C944" s="6"/>
      <c r="D944" s="6" t="s">
        <v>13823</v>
      </c>
      <c r="E944" s="6" t="s">
        <v>13908</v>
      </c>
      <c r="F944" s="20" t="s">
        <v>13471</v>
      </c>
      <c r="G944" s="6" t="str">
        <f t="shared" si="80"/>
        <v>40-95</v>
      </c>
      <c r="H944" s="6" t="str" cm="1">
        <f t="array" ref="H944:I944">_xlfn.TEXTSPLIT(G944,"-")</f>
        <v>40</v>
      </c>
      <c r="I944" s="6" t="str">
        <v>95</v>
      </c>
      <c r="J944" s="6" t="s">
        <v>13873</v>
      </c>
      <c r="K944" s="6" t="s">
        <v>13465</v>
      </c>
      <c r="L944" s="6" t="s">
        <v>13484</v>
      </c>
      <c r="M944" s="6" t="s">
        <v>13335</v>
      </c>
      <c r="N944" s="6" t="s">
        <v>13501</v>
      </c>
      <c r="O944" s="6" t="str" cm="1">
        <f t="array" ref="O944:P944">_xlfn.TEXTSPLIT(N944,"-")</f>
        <v>1988</v>
      </c>
      <c r="P944" s="6" t="str">
        <v>1991</v>
      </c>
      <c r="Q944" s="6">
        <f>SUM(Q947,Q950)</f>
        <v>974</v>
      </c>
      <c r="R944" s="6">
        <v>2</v>
      </c>
      <c r="S944" s="16">
        <f t="shared" si="81"/>
        <v>2.0533880903490761E-3</v>
      </c>
      <c r="T944" s="16">
        <f t="shared" si="82"/>
        <v>1.4504731535955166E-3</v>
      </c>
    </row>
    <row r="945" spans="2:20" x14ac:dyDescent="0.6">
      <c r="B945" s="6"/>
      <c r="C945" s="6"/>
      <c r="D945" s="6" t="s">
        <v>13823</v>
      </c>
      <c r="E945" s="6" t="s">
        <v>13816</v>
      </c>
      <c r="F945" s="20" t="s">
        <v>13471</v>
      </c>
      <c r="G945" s="6" t="str">
        <f t="shared" si="80"/>
        <v>40-95</v>
      </c>
      <c r="H945" s="6" t="str" cm="1">
        <f t="array" ref="H945:I945">_xlfn.TEXTSPLIT(G945,"-")</f>
        <v>40</v>
      </c>
      <c r="I945" s="6" t="str">
        <v>95</v>
      </c>
      <c r="J945" s="6" t="s">
        <v>13873</v>
      </c>
      <c r="K945" s="6" t="s">
        <v>13465</v>
      </c>
      <c r="L945" s="6" t="s">
        <v>13484</v>
      </c>
      <c r="M945" s="6" t="s">
        <v>13335</v>
      </c>
      <c r="N945" s="6" t="s">
        <v>13501</v>
      </c>
      <c r="O945" s="6" t="str" cm="1">
        <f t="array" ref="O945:P945">_xlfn.TEXTSPLIT(N945,"-")</f>
        <v>1988</v>
      </c>
      <c r="P945" s="6" t="str">
        <v>1991</v>
      </c>
      <c r="Q945" s="6">
        <f>SUM(Q948,Q951)</f>
        <v>1104</v>
      </c>
      <c r="R945" s="6">
        <v>0</v>
      </c>
      <c r="S945" s="16">
        <f t="shared" si="81"/>
        <v>0</v>
      </c>
      <c r="T945" s="16">
        <f t="shared" si="82"/>
        <v>0</v>
      </c>
    </row>
    <row r="946" spans="2:20" x14ac:dyDescent="0.6">
      <c r="B946" s="6"/>
      <c r="C946" s="6"/>
      <c r="D946" s="6" t="s">
        <v>13823</v>
      </c>
      <c r="E946" s="6" t="s">
        <v>13815</v>
      </c>
      <c r="F946" s="20" t="s">
        <v>13906</v>
      </c>
      <c r="G946" s="6" t="str">
        <f t="shared" si="80"/>
        <v>40-59</v>
      </c>
      <c r="H946" s="6" t="str" cm="1">
        <f t="array" ref="H946:I946">_xlfn.TEXTSPLIT(G946,"-")</f>
        <v>40</v>
      </c>
      <c r="I946" s="6" t="str">
        <v>59</v>
      </c>
      <c r="J946" s="6" t="s">
        <v>13873</v>
      </c>
      <c r="K946" s="6" t="s">
        <v>13465</v>
      </c>
      <c r="L946" s="6" t="s">
        <v>13484</v>
      </c>
      <c r="M946" s="6" t="s">
        <v>13335</v>
      </c>
      <c r="N946" s="6" t="s">
        <v>13501</v>
      </c>
      <c r="O946" s="6" t="str" cm="1">
        <f t="array" ref="O946:P946">_xlfn.TEXTSPLIT(N946,"-")</f>
        <v>1988</v>
      </c>
      <c r="P946" s="6" t="str">
        <v>1991</v>
      </c>
      <c r="Q946" s="6">
        <v>1207</v>
      </c>
      <c r="R946" s="6">
        <v>0</v>
      </c>
      <c r="S946" s="16">
        <f t="shared" si="81"/>
        <v>0</v>
      </c>
      <c r="T946" s="16">
        <f t="shared" si="82"/>
        <v>0</v>
      </c>
    </row>
    <row r="947" spans="2:20" x14ac:dyDescent="0.6">
      <c r="B947" s="6"/>
      <c r="C947" s="6"/>
      <c r="D947" s="6" t="s">
        <v>13823</v>
      </c>
      <c r="E947" s="6" t="s">
        <v>13908</v>
      </c>
      <c r="F947" s="20" t="s">
        <v>13906</v>
      </c>
      <c r="G947" s="6" t="str">
        <f t="shared" si="80"/>
        <v>40-59</v>
      </c>
      <c r="H947" s="6" t="str" cm="1">
        <f t="array" ref="H947:I947">_xlfn.TEXTSPLIT(G947,"-")</f>
        <v>40</v>
      </c>
      <c r="I947" s="6" t="str">
        <v>59</v>
      </c>
      <c r="J947" s="6" t="s">
        <v>13873</v>
      </c>
      <c r="K947" s="6" t="s">
        <v>13465</v>
      </c>
      <c r="L947" s="6" t="s">
        <v>13484</v>
      </c>
      <c r="M947" s="6" t="s">
        <v>13335</v>
      </c>
      <c r="N947" s="6" t="s">
        <v>13501</v>
      </c>
      <c r="O947" s="6" t="str" cm="1">
        <f t="array" ref="O947:P947">_xlfn.TEXTSPLIT(N947,"-")</f>
        <v>1988</v>
      </c>
      <c r="P947" s="6" t="str">
        <v>1991</v>
      </c>
      <c r="Q947" s="6">
        <v>544</v>
      </c>
      <c r="R947" s="6">
        <v>0</v>
      </c>
      <c r="S947" s="16">
        <f t="shared" si="81"/>
        <v>0</v>
      </c>
      <c r="T947" s="16">
        <f t="shared" si="82"/>
        <v>0</v>
      </c>
    </row>
    <row r="948" spans="2:20" x14ac:dyDescent="0.6">
      <c r="B948" s="6"/>
      <c r="C948" s="6"/>
      <c r="D948" s="6" t="s">
        <v>13823</v>
      </c>
      <c r="E948" s="6" t="s">
        <v>13816</v>
      </c>
      <c r="F948" s="20" t="s">
        <v>13906</v>
      </c>
      <c r="G948" s="6" t="str">
        <f t="shared" si="80"/>
        <v>40-59</v>
      </c>
      <c r="H948" s="6" t="str" cm="1">
        <f t="array" ref="H948:I948">_xlfn.TEXTSPLIT(G948,"-")</f>
        <v>40</v>
      </c>
      <c r="I948" s="6" t="str">
        <v>59</v>
      </c>
      <c r="J948" s="6" t="s">
        <v>13873</v>
      </c>
      <c r="K948" s="6" t="s">
        <v>13465</v>
      </c>
      <c r="L948" s="6" t="s">
        <v>13484</v>
      </c>
      <c r="M948" s="6" t="s">
        <v>13335</v>
      </c>
      <c r="N948" s="6" t="s">
        <v>13501</v>
      </c>
      <c r="O948" s="6" t="str" cm="1">
        <f t="array" ref="O948:P948">_xlfn.TEXTSPLIT(N948,"-")</f>
        <v>1988</v>
      </c>
      <c r="P948" s="6" t="str">
        <v>1991</v>
      </c>
      <c r="Q948" s="6">
        <v>663</v>
      </c>
      <c r="R948" s="6">
        <v>0</v>
      </c>
      <c r="S948" s="16">
        <f t="shared" si="81"/>
        <v>0</v>
      </c>
      <c r="T948" s="16">
        <f t="shared" si="82"/>
        <v>0</v>
      </c>
    </row>
    <row r="949" spans="2:20" x14ac:dyDescent="0.6">
      <c r="B949" s="6"/>
      <c r="C949" s="6"/>
      <c r="D949" s="6" t="s">
        <v>13823</v>
      </c>
      <c r="E949" s="6" t="s">
        <v>13815</v>
      </c>
      <c r="F949" s="20" t="s">
        <v>13516</v>
      </c>
      <c r="G949" s="6" t="str">
        <f t="shared" si="80"/>
        <v>60-95</v>
      </c>
      <c r="H949" s="6" t="str" cm="1">
        <f t="array" ref="H949:I949">_xlfn.TEXTSPLIT(G949,"-")</f>
        <v>60</v>
      </c>
      <c r="I949" s="6" t="str">
        <v>95</v>
      </c>
      <c r="J949" s="6" t="s">
        <v>13873</v>
      </c>
      <c r="K949" s="6" t="s">
        <v>13465</v>
      </c>
      <c r="L949" s="6" t="s">
        <v>13484</v>
      </c>
      <c r="M949" s="6" t="s">
        <v>13335</v>
      </c>
      <c r="N949" s="6" t="s">
        <v>13501</v>
      </c>
      <c r="O949" s="6" t="str" cm="1">
        <f t="array" ref="O949:P949">_xlfn.TEXTSPLIT(N949,"-")</f>
        <v>1988</v>
      </c>
      <c r="P949" s="6" t="str">
        <v>1991</v>
      </c>
      <c r="Q949" s="6">
        <v>841</v>
      </c>
      <c r="R949" s="6">
        <v>2</v>
      </c>
      <c r="S949" s="16">
        <f t="shared" si="81"/>
        <v>2.3781212841854932E-3</v>
      </c>
      <c r="T949" s="16">
        <f t="shared" si="82"/>
        <v>1.6795849889920901E-3</v>
      </c>
    </row>
    <row r="950" spans="2:20" x14ac:dyDescent="0.6">
      <c r="B950" s="6"/>
      <c r="C950" s="6"/>
      <c r="D950" s="6" t="s">
        <v>13823</v>
      </c>
      <c r="E950" s="6" t="s">
        <v>13908</v>
      </c>
      <c r="F950" s="20" t="s">
        <v>13516</v>
      </c>
      <c r="G950" s="6" t="str">
        <f t="shared" si="80"/>
        <v>60-95</v>
      </c>
      <c r="H950" s="6" t="str" cm="1">
        <f t="array" ref="H950:I950">_xlfn.TEXTSPLIT(G950,"-")</f>
        <v>60</v>
      </c>
      <c r="I950" s="6" t="str">
        <v>95</v>
      </c>
      <c r="J950" s="6" t="s">
        <v>13873</v>
      </c>
      <c r="K950" s="6" t="s">
        <v>13465</v>
      </c>
      <c r="L950" s="6" t="s">
        <v>13484</v>
      </c>
      <c r="M950" s="6" t="s">
        <v>13335</v>
      </c>
      <c r="N950" s="6" t="s">
        <v>13501</v>
      </c>
      <c r="O950" s="6" t="str" cm="1">
        <f t="array" ref="O950:P950">_xlfn.TEXTSPLIT(N950,"-")</f>
        <v>1988</v>
      </c>
      <c r="P950" s="6" t="str">
        <v>1991</v>
      </c>
      <c r="Q950" s="6">
        <v>430</v>
      </c>
      <c r="R950" s="6">
        <v>2</v>
      </c>
      <c r="S950" s="16">
        <f t="shared" si="81"/>
        <v>4.6511627906976744E-3</v>
      </c>
      <c r="T950" s="16">
        <f t="shared" si="82"/>
        <v>3.2812113033437724E-3</v>
      </c>
    </row>
    <row r="951" spans="2:20" x14ac:dyDescent="0.6">
      <c r="B951" s="6"/>
      <c r="C951" s="6"/>
      <c r="D951" s="6" t="s">
        <v>13823</v>
      </c>
      <c r="E951" s="6" t="s">
        <v>13816</v>
      </c>
      <c r="F951" s="20" t="s">
        <v>13516</v>
      </c>
      <c r="G951" s="6" t="str">
        <f t="shared" si="80"/>
        <v>60-95</v>
      </c>
      <c r="H951" s="6" t="str" cm="1">
        <f t="array" ref="H951:I951">_xlfn.TEXTSPLIT(G951,"-")</f>
        <v>60</v>
      </c>
      <c r="I951" s="6" t="str">
        <v>95</v>
      </c>
      <c r="J951" s="6" t="s">
        <v>13873</v>
      </c>
      <c r="K951" s="6" t="s">
        <v>13465</v>
      </c>
      <c r="L951" s="6" t="s">
        <v>13484</v>
      </c>
      <c r="M951" s="6" t="s">
        <v>13335</v>
      </c>
      <c r="N951" s="6" t="s">
        <v>13501</v>
      </c>
      <c r="O951" s="6" t="str" cm="1">
        <f t="array" ref="O951:P951">_xlfn.TEXTSPLIT(N951,"-")</f>
        <v>1988</v>
      </c>
      <c r="P951" s="6" t="str">
        <v>1991</v>
      </c>
      <c r="Q951" s="6">
        <v>441</v>
      </c>
      <c r="R951" s="6">
        <v>0</v>
      </c>
      <c r="S951" s="16">
        <f t="shared" si="81"/>
        <v>0</v>
      </c>
      <c r="T951" s="16">
        <f t="shared" si="82"/>
        <v>0</v>
      </c>
    </row>
    <row r="952" spans="2:20" x14ac:dyDescent="0.6">
      <c r="B952" s="6"/>
      <c r="C952" s="6"/>
      <c r="D952" s="6" t="s">
        <v>13823</v>
      </c>
      <c r="E952" s="6" t="s">
        <v>13815</v>
      </c>
      <c r="F952" s="20" t="s">
        <v>13471</v>
      </c>
      <c r="G952" s="6" t="str">
        <f t="shared" si="80"/>
        <v>40-95</v>
      </c>
      <c r="H952" s="6" t="str" cm="1">
        <f t="array" ref="H952:I952">_xlfn.TEXTSPLIT(G952,"-")</f>
        <v>40</v>
      </c>
      <c r="I952" s="6" t="str">
        <v>95</v>
      </c>
      <c r="J952" s="6" t="s">
        <v>13873</v>
      </c>
      <c r="K952" s="6" t="s">
        <v>13465</v>
      </c>
      <c r="L952" s="6" t="s">
        <v>13532</v>
      </c>
      <c r="M952" s="6" t="s">
        <v>13335</v>
      </c>
      <c r="N952" s="6" t="s">
        <v>13501</v>
      </c>
      <c r="O952" s="6" t="str" cm="1">
        <f t="array" ref="O952:P952">_xlfn.TEXTSPLIT(N952,"-")</f>
        <v>1988</v>
      </c>
      <c r="P952" s="6" t="str">
        <v>1991</v>
      </c>
      <c r="Q952" s="6">
        <f>SUM(Q955,Q958)</f>
        <v>1925</v>
      </c>
      <c r="R952" s="6">
        <v>1</v>
      </c>
      <c r="S952" s="16">
        <f t="shared" si="81"/>
        <v>5.1948051948051948E-4</v>
      </c>
      <c r="T952" s="16">
        <f t="shared" si="82"/>
        <v>5.1934557194752932E-4</v>
      </c>
    </row>
    <row r="953" spans="2:20" x14ac:dyDescent="0.6">
      <c r="B953" s="6"/>
      <c r="C953" s="6"/>
      <c r="D953" s="6" t="s">
        <v>13823</v>
      </c>
      <c r="E953" s="6" t="s">
        <v>13908</v>
      </c>
      <c r="F953" s="20" t="s">
        <v>13471</v>
      </c>
      <c r="G953" s="6" t="str">
        <f t="shared" si="80"/>
        <v>40-95</v>
      </c>
      <c r="H953" s="6" t="str" cm="1">
        <f t="array" ref="H953:I953">_xlfn.TEXTSPLIT(G953,"-")</f>
        <v>40</v>
      </c>
      <c r="I953" s="6" t="str">
        <v>95</v>
      </c>
      <c r="J953" s="6" t="s">
        <v>13873</v>
      </c>
      <c r="K953" s="6" t="s">
        <v>13465</v>
      </c>
      <c r="L953" s="6" t="s">
        <v>13532</v>
      </c>
      <c r="M953" s="6" t="s">
        <v>13335</v>
      </c>
      <c r="N953" s="6" t="s">
        <v>13501</v>
      </c>
      <c r="O953" s="6" t="str" cm="1">
        <f t="array" ref="O953:P953">_xlfn.TEXTSPLIT(N953,"-")</f>
        <v>1988</v>
      </c>
      <c r="P953" s="6" t="str">
        <v>1991</v>
      </c>
      <c r="Q953" s="6">
        <f>SUM(Q956,Q959)</f>
        <v>982</v>
      </c>
      <c r="R953" s="6">
        <v>0</v>
      </c>
      <c r="S953" s="16">
        <f t="shared" si="81"/>
        <v>0</v>
      </c>
      <c r="T953" s="16">
        <f t="shared" si="82"/>
        <v>0</v>
      </c>
    </row>
    <row r="954" spans="2:20" x14ac:dyDescent="0.6">
      <c r="B954" s="6"/>
      <c r="C954" s="6"/>
      <c r="D954" s="6" t="s">
        <v>13823</v>
      </c>
      <c r="E954" s="6" t="s">
        <v>13816</v>
      </c>
      <c r="F954" s="20" t="s">
        <v>13471</v>
      </c>
      <c r="G954" s="6" t="str">
        <f t="shared" si="80"/>
        <v>40-95</v>
      </c>
      <c r="H954" s="6" t="str" cm="1">
        <f t="array" ref="H954:I954">_xlfn.TEXTSPLIT(G954,"-")</f>
        <v>40</v>
      </c>
      <c r="I954" s="6" t="str">
        <v>95</v>
      </c>
      <c r="J954" s="6" t="s">
        <v>13873</v>
      </c>
      <c r="K954" s="6" t="s">
        <v>13465</v>
      </c>
      <c r="L954" s="6" t="s">
        <v>13532</v>
      </c>
      <c r="M954" s="6" t="s">
        <v>13335</v>
      </c>
      <c r="N954" s="6" t="s">
        <v>13501</v>
      </c>
      <c r="O954" s="6" t="str" cm="1">
        <f t="array" ref="O954:P954">_xlfn.TEXTSPLIT(N954,"-")</f>
        <v>1988</v>
      </c>
      <c r="P954" s="6" t="str">
        <v>1991</v>
      </c>
      <c r="Q954" s="6">
        <f>SUM(Q957,Q960)</f>
        <v>943</v>
      </c>
      <c r="R954" s="6">
        <v>1</v>
      </c>
      <c r="S954" s="16">
        <f t="shared" si="81"/>
        <v>1.0604453870625664E-3</v>
      </c>
      <c r="T954" s="16">
        <f t="shared" si="82"/>
        <v>1.0598829657092626E-3</v>
      </c>
    </row>
    <row r="955" spans="2:20" x14ac:dyDescent="0.6">
      <c r="B955" s="6"/>
      <c r="C955" s="6"/>
      <c r="D955" s="6" t="s">
        <v>13823</v>
      </c>
      <c r="E955" s="6" t="s">
        <v>13815</v>
      </c>
      <c r="F955" s="20" t="s">
        <v>13906</v>
      </c>
      <c r="G955" s="6" t="str">
        <f t="shared" si="80"/>
        <v>40-59</v>
      </c>
      <c r="H955" s="6" t="str" cm="1">
        <f t="array" ref="H955:I955">_xlfn.TEXTSPLIT(G955,"-")</f>
        <v>40</v>
      </c>
      <c r="I955" s="6" t="str">
        <v>59</v>
      </c>
      <c r="J955" s="6" t="s">
        <v>13873</v>
      </c>
      <c r="K955" s="6" t="s">
        <v>13465</v>
      </c>
      <c r="L955" s="6" t="s">
        <v>13532</v>
      </c>
      <c r="M955" s="6" t="s">
        <v>13335</v>
      </c>
      <c r="N955" s="6" t="s">
        <v>13501</v>
      </c>
      <c r="O955" s="6" t="str" cm="1">
        <f t="array" ref="O955:P955">_xlfn.TEXTSPLIT(N955,"-")</f>
        <v>1988</v>
      </c>
      <c r="P955" s="6" t="str">
        <v>1991</v>
      </c>
      <c r="Q955" s="6">
        <v>1053</v>
      </c>
      <c r="R955" s="6">
        <v>0</v>
      </c>
      <c r="S955" s="16">
        <f t="shared" si="81"/>
        <v>0</v>
      </c>
      <c r="T955" s="16">
        <f t="shared" si="82"/>
        <v>0</v>
      </c>
    </row>
    <row r="956" spans="2:20" x14ac:dyDescent="0.6">
      <c r="B956" s="6"/>
      <c r="C956" s="6"/>
      <c r="D956" s="6" t="s">
        <v>13823</v>
      </c>
      <c r="E956" s="6" t="s">
        <v>13908</v>
      </c>
      <c r="F956" s="20" t="s">
        <v>13906</v>
      </c>
      <c r="G956" s="6" t="str">
        <f t="shared" si="80"/>
        <v>40-59</v>
      </c>
      <c r="H956" s="6" t="str" cm="1">
        <f t="array" ref="H956:I956">_xlfn.TEXTSPLIT(G956,"-")</f>
        <v>40</v>
      </c>
      <c r="I956" s="6" t="str">
        <v>59</v>
      </c>
      <c r="J956" s="6" t="s">
        <v>13873</v>
      </c>
      <c r="K956" s="6" t="s">
        <v>13465</v>
      </c>
      <c r="L956" s="6" t="s">
        <v>13532</v>
      </c>
      <c r="M956" s="6" t="s">
        <v>13335</v>
      </c>
      <c r="N956" s="6" t="s">
        <v>13501</v>
      </c>
      <c r="O956" s="6" t="str" cm="1">
        <f t="array" ref="O956:P956">_xlfn.TEXTSPLIT(N956,"-")</f>
        <v>1988</v>
      </c>
      <c r="P956" s="6" t="str">
        <v>1991</v>
      </c>
      <c r="Q956" s="6">
        <v>521</v>
      </c>
      <c r="R956" s="6">
        <v>0</v>
      </c>
      <c r="S956" s="16">
        <f t="shared" si="81"/>
        <v>0</v>
      </c>
      <c r="T956" s="16">
        <f t="shared" si="82"/>
        <v>0</v>
      </c>
    </row>
    <row r="957" spans="2:20" x14ac:dyDescent="0.6">
      <c r="B957" s="6"/>
      <c r="C957" s="6"/>
      <c r="D957" s="6" t="s">
        <v>13823</v>
      </c>
      <c r="E957" s="6" t="s">
        <v>13816</v>
      </c>
      <c r="F957" s="20" t="s">
        <v>13906</v>
      </c>
      <c r="G957" s="6" t="str">
        <f t="shared" si="80"/>
        <v>40-59</v>
      </c>
      <c r="H957" s="6" t="str" cm="1">
        <f t="array" ref="H957:I957">_xlfn.TEXTSPLIT(G957,"-")</f>
        <v>40</v>
      </c>
      <c r="I957" s="6" t="str">
        <v>59</v>
      </c>
      <c r="J957" s="6" t="s">
        <v>13873</v>
      </c>
      <c r="K957" s="6" t="s">
        <v>13465</v>
      </c>
      <c r="L957" s="6" t="s">
        <v>13532</v>
      </c>
      <c r="M957" s="6" t="s">
        <v>13335</v>
      </c>
      <c r="N957" s="6" t="s">
        <v>13501</v>
      </c>
      <c r="O957" s="6" t="str" cm="1">
        <f t="array" ref="O957:P957">_xlfn.TEXTSPLIT(N957,"-")</f>
        <v>1988</v>
      </c>
      <c r="P957" s="6" t="str">
        <v>1991</v>
      </c>
      <c r="Q957" s="6">
        <v>532</v>
      </c>
      <c r="R957" s="6">
        <v>0</v>
      </c>
      <c r="S957" s="16">
        <f t="shared" si="81"/>
        <v>0</v>
      </c>
      <c r="T957" s="16">
        <f t="shared" si="82"/>
        <v>0</v>
      </c>
    </row>
    <row r="958" spans="2:20" x14ac:dyDescent="0.6">
      <c r="B958" s="6"/>
      <c r="C958" s="6"/>
      <c r="D958" s="6" t="s">
        <v>13823</v>
      </c>
      <c r="E958" s="6" t="s">
        <v>13815</v>
      </c>
      <c r="F958" s="20" t="s">
        <v>13516</v>
      </c>
      <c r="G958" s="6" t="str">
        <f t="shared" si="80"/>
        <v>60-95</v>
      </c>
      <c r="H958" s="6" t="str" cm="1">
        <f t="array" ref="H958:I958">_xlfn.TEXTSPLIT(G958,"-")</f>
        <v>60</v>
      </c>
      <c r="I958" s="6" t="str">
        <v>95</v>
      </c>
      <c r="J958" s="6" t="s">
        <v>13873</v>
      </c>
      <c r="K958" s="6" t="s">
        <v>13465</v>
      </c>
      <c r="L958" s="6" t="s">
        <v>13532</v>
      </c>
      <c r="M958" s="6" t="s">
        <v>13335</v>
      </c>
      <c r="N958" s="6" t="s">
        <v>13501</v>
      </c>
      <c r="O958" s="6" t="str" cm="1">
        <f t="array" ref="O958:P958">_xlfn.TEXTSPLIT(N958,"-")</f>
        <v>1988</v>
      </c>
      <c r="P958" s="6" t="str">
        <v>1991</v>
      </c>
      <c r="Q958" s="6">
        <v>872</v>
      </c>
      <c r="R958" s="6">
        <v>1</v>
      </c>
      <c r="S958" s="16">
        <f t="shared" si="81"/>
        <v>1.1467889908256881E-3</v>
      </c>
      <c r="T958" s="16">
        <f t="shared" si="82"/>
        <v>1.1461312397014164E-3</v>
      </c>
    </row>
    <row r="959" spans="2:20" x14ac:dyDescent="0.6">
      <c r="B959" s="6"/>
      <c r="C959" s="6"/>
      <c r="D959" s="6" t="s">
        <v>13823</v>
      </c>
      <c r="E959" s="6" t="s">
        <v>13908</v>
      </c>
      <c r="F959" s="20" t="s">
        <v>13516</v>
      </c>
      <c r="G959" s="6" t="str">
        <f t="shared" si="80"/>
        <v>60-95</v>
      </c>
      <c r="H959" s="6" t="str" cm="1">
        <f t="array" ref="H959:I959">_xlfn.TEXTSPLIT(G959,"-")</f>
        <v>60</v>
      </c>
      <c r="I959" s="6" t="str">
        <v>95</v>
      </c>
      <c r="J959" s="6" t="s">
        <v>13873</v>
      </c>
      <c r="K959" s="6" t="s">
        <v>13465</v>
      </c>
      <c r="L959" s="6" t="s">
        <v>13532</v>
      </c>
      <c r="M959" s="6" t="s">
        <v>13335</v>
      </c>
      <c r="N959" s="6" t="s">
        <v>13501</v>
      </c>
      <c r="O959" s="6" t="str" cm="1">
        <f t="array" ref="O959:P959">_xlfn.TEXTSPLIT(N959,"-")</f>
        <v>1988</v>
      </c>
      <c r="P959" s="6" t="str">
        <v>1991</v>
      </c>
      <c r="Q959" s="6">
        <v>461</v>
      </c>
      <c r="R959" s="6">
        <v>0</v>
      </c>
      <c r="S959" s="16">
        <f t="shared" si="81"/>
        <v>0</v>
      </c>
      <c r="T959" s="16">
        <f t="shared" si="82"/>
        <v>0</v>
      </c>
    </row>
    <row r="960" spans="2:20" x14ac:dyDescent="0.6">
      <c r="B960" s="6"/>
      <c r="C960" s="6"/>
      <c r="D960" s="6" t="s">
        <v>13823</v>
      </c>
      <c r="E960" s="6" t="s">
        <v>13816</v>
      </c>
      <c r="F960" s="20" t="s">
        <v>13516</v>
      </c>
      <c r="G960" s="6" t="str">
        <f t="shared" si="80"/>
        <v>60-95</v>
      </c>
      <c r="H960" s="6" t="str" cm="1">
        <f t="array" ref="H960:I960">_xlfn.TEXTSPLIT(G960,"-")</f>
        <v>60</v>
      </c>
      <c r="I960" s="6" t="str">
        <v>95</v>
      </c>
      <c r="J960" s="6" t="s">
        <v>13873</v>
      </c>
      <c r="K960" s="6" t="s">
        <v>13465</v>
      </c>
      <c r="L960" s="6" t="s">
        <v>13532</v>
      </c>
      <c r="M960" s="6" t="s">
        <v>13335</v>
      </c>
      <c r="N960" s="6" t="s">
        <v>13501</v>
      </c>
      <c r="O960" s="6" t="str" cm="1">
        <f t="array" ref="O960:P960">_xlfn.TEXTSPLIT(N960,"-")</f>
        <v>1988</v>
      </c>
      <c r="P960" s="6" t="str">
        <v>1991</v>
      </c>
      <c r="Q960" s="6">
        <v>411</v>
      </c>
      <c r="R960" s="6">
        <v>1</v>
      </c>
      <c r="S960" s="16">
        <f t="shared" si="81"/>
        <v>2.4330900243309003E-3</v>
      </c>
      <c r="T960" s="16">
        <f t="shared" si="82"/>
        <v>2.430128258139532E-3</v>
      </c>
    </row>
    <row r="961" spans="1:20" x14ac:dyDescent="0.6">
      <c r="A961" s="6">
        <v>10919916</v>
      </c>
      <c r="B961" s="21" t="s">
        <v>13355</v>
      </c>
      <c r="C961" s="6" t="s">
        <v>13812</v>
      </c>
      <c r="D961" s="6" t="s">
        <v>13300</v>
      </c>
      <c r="E961" s="6" t="s">
        <v>13815</v>
      </c>
      <c r="F961" s="20" t="s">
        <v>13471</v>
      </c>
      <c r="G961" s="6" t="str">
        <f t="shared" ref="G961:G1065" si="83">IF(RIGHT(F961,1)="+",LEFT(F961,LEN(F961)-1)&amp;"-95",F961)</f>
        <v>40-95</v>
      </c>
      <c r="H961" s="6" t="str" cm="1">
        <f t="array" ref="H961:I961">_xlfn.TEXTSPLIT(G961,"-")</f>
        <v>40</v>
      </c>
      <c r="I961" s="6" t="str">
        <v>95</v>
      </c>
      <c r="J961" s="6" t="s">
        <v>13864</v>
      </c>
      <c r="K961" s="6" t="s">
        <v>13357</v>
      </c>
      <c r="L961" s="6" t="s">
        <v>13973</v>
      </c>
      <c r="M961" s="6" t="s">
        <v>13343</v>
      </c>
      <c r="N961" s="6" t="s">
        <v>13504</v>
      </c>
      <c r="O961" s="6" t="str" cm="1">
        <f t="array" ref="O961:P961">_xlfn.TEXTSPLIT(N961,"-")</f>
        <v>1992</v>
      </c>
      <c r="P961" s="6" t="str">
        <v>1996</v>
      </c>
      <c r="Q961" s="6">
        <f t="shared" ref="Q961:Q963" si="84">SUM(Q964,Q967,Q970,Q973,Q976,Q979)</f>
        <v>5147</v>
      </c>
      <c r="R961" s="6">
        <v>778</v>
      </c>
      <c r="S961" s="16">
        <f t="shared" ref="S961:S1024" si="85">R961/Q961</f>
        <v>0.15115601321157957</v>
      </c>
      <c r="T961" s="16">
        <f t="shared" ref="T961:T1024" si="86">SQRT(S961*(1-S961)/Q961)</f>
        <v>4.9928620680306131E-3</v>
      </c>
    </row>
    <row r="962" spans="1:20" x14ac:dyDescent="0.6">
      <c r="A962" s="6"/>
      <c r="B962" s="21"/>
      <c r="C962" s="6"/>
      <c r="D962" s="6" t="s">
        <v>13300</v>
      </c>
      <c r="E962" s="6" t="s">
        <v>13908</v>
      </c>
      <c r="F962" s="20" t="s">
        <v>13471</v>
      </c>
      <c r="G962" s="6" t="str">
        <f t="shared" si="83"/>
        <v>40-95</v>
      </c>
      <c r="H962" s="6" t="str" cm="1">
        <f t="array" ref="H962:I962">_xlfn.TEXTSPLIT(G962,"-")</f>
        <v>40</v>
      </c>
      <c r="I962" s="6" t="str">
        <v>95</v>
      </c>
      <c r="J962" s="6" t="s">
        <v>13864</v>
      </c>
      <c r="K962" s="6" t="s">
        <v>13357</v>
      </c>
      <c r="L962" s="6" t="s">
        <v>13973</v>
      </c>
      <c r="M962" s="6" t="s">
        <v>13343</v>
      </c>
      <c r="N962" s="6" t="s">
        <v>13504</v>
      </c>
      <c r="O962" s="6" t="str" cm="1">
        <f t="array" ref="O962:P962">_xlfn.TEXTSPLIT(N962,"-")</f>
        <v>1992</v>
      </c>
      <c r="P962" s="6" t="str">
        <v>1996</v>
      </c>
      <c r="Q962" s="6">
        <f t="shared" si="84"/>
        <v>2297</v>
      </c>
      <c r="R962" s="6">
        <v>276</v>
      </c>
      <c r="S962" s="16">
        <f t="shared" si="85"/>
        <v>0.12015672616456247</v>
      </c>
      <c r="T962" s="16">
        <f t="shared" si="86"/>
        <v>6.7841619225751278E-3</v>
      </c>
    </row>
    <row r="963" spans="1:20" x14ac:dyDescent="0.6">
      <c r="A963" s="6"/>
      <c r="B963" s="21"/>
      <c r="C963" s="6"/>
      <c r="D963" s="6" t="s">
        <v>13300</v>
      </c>
      <c r="E963" s="6" t="s">
        <v>13816</v>
      </c>
      <c r="F963" s="20" t="s">
        <v>13471</v>
      </c>
      <c r="G963" s="6" t="str">
        <f t="shared" si="83"/>
        <v>40-95</v>
      </c>
      <c r="H963" s="6" t="str" cm="1">
        <f t="array" ref="H963:I963">_xlfn.TEXTSPLIT(G963,"-")</f>
        <v>40</v>
      </c>
      <c r="I963" s="6" t="str">
        <v>95</v>
      </c>
      <c r="J963" s="6" t="s">
        <v>13864</v>
      </c>
      <c r="K963" s="6" t="s">
        <v>13357</v>
      </c>
      <c r="L963" s="6" t="s">
        <v>13973</v>
      </c>
      <c r="M963" s="6" t="s">
        <v>13343</v>
      </c>
      <c r="N963" s="6" t="s">
        <v>13504</v>
      </c>
      <c r="O963" s="6" t="str" cm="1">
        <f t="array" ref="O963:P963">_xlfn.TEXTSPLIT(N963,"-")</f>
        <v>1992</v>
      </c>
      <c r="P963" s="6" t="str">
        <v>1996</v>
      </c>
      <c r="Q963" s="6">
        <f t="shared" si="84"/>
        <v>2850</v>
      </c>
      <c r="R963" s="6">
        <v>502</v>
      </c>
      <c r="S963" s="16">
        <f t="shared" si="85"/>
        <v>0.17614035087719299</v>
      </c>
      <c r="T963" s="16">
        <f t="shared" si="86"/>
        <v>7.1356512303166917E-3</v>
      </c>
    </row>
    <row r="964" spans="1:20" x14ac:dyDescent="0.6">
      <c r="A964" s="6"/>
      <c r="B964" s="21"/>
      <c r="C964" s="6"/>
      <c r="D964" s="6" t="s">
        <v>13300</v>
      </c>
      <c r="E964" s="6" t="s">
        <v>13815</v>
      </c>
      <c r="F964" s="20" t="s">
        <v>13817</v>
      </c>
      <c r="G964" s="6" t="str">
        <f t="shared" si="83"/>
        <v>40-49</v>
      </c>
      <c r="H964" s="6" t="str" cm="1">
        <f t="array" ref="H964:I964">_xlfn.TEXTSPLIT(G964,"-")</f>
        <v>40</v>
      </c>
      <c r="I964" s="6" t="str">
        <v>49</v>
      </c>
      <c r="J964" s="6" t="s">
        <v>13864</v>
      </c>
      <c r="K964" s="6" t="s">
        <v>13357</v>
      </c>
      <c r="L964" s="6" t="s">
        <v>13973</v>
      </c>
      <c r="M964" s="6" t="s">
        <v>13343</v>
      </c>
      <c r="N964" s="6" t="s">
        <v>13504</v>
      </c>
      <c r="O964" s="6" t="str" cm="1">
        <f t="array" ref="O964:P964">_xlfn.TEXTSPLIT(N964,"-")</f>
        <v>1992</v>
      </c>
      <c r="P964" s="6" t="str">
        <v>1996</v>
      </c>
      <c r="Q964" s="6">
        <v>1263</v>
      </c>
      <c r="R964" s="6">
        <v>39</v>
      </c>
      <c r="S964" s="16">
        <f t="shared" si="85"/>
        <v>3.0878859857482184E-2</v>
      </c>
      <c r="T964" s="16">
        <f t="shared" si="86"/>
        <v>4.8676347916694193E-3</v>
      </c>
    </row>
    <row r="965" spans="1:20" x14ac:dyDescent="0.6">
      <c r="A965" s="6"/>
      <c r="B965" s="21"/>
      <c r="C965" s="6"/>
      <c r="D965" s="6" t="s">
        <v>13300</v>
      </c>
      <c r="E965" s="6" t="s">
        <v>13908</v>
      </c>
      <c r="F965" s="20" t="s">
        <v>13817</v>
      </c>
      <c r="G965" s="6" t="str">
        <f t="shared" si="83"/>
        <v>40-49</v>
      </c>
      <c r="H965" s="6" t="str" cm="1">
        <f t="array" ref="H965:I965">_xlfn.TEXTSPLIT(G965,"-")</f>
        <v>40</v>
      </c>
      <c r="I965" s="6" t="str">
        <v>49</v>
      </c>
      <c r="J965" s="6" t="s">
        <v>13864</v>
      </c>
      <c r="K965" s="6" t="s">
        <v>13357</v>
      </c>
      <c r="L965" s="6" t="s">
        <v>13973</v>
      </c>
      <c r="M965" s="6" t="s">
        <v>13343</v>
      </c>
      <c r="N965" s="6" t="s">
        <v>13504</v>
      </c>
      <c r="O965" s="6" t="str" cm="1">
        <f t="array" ref="O965:P965">_xlfn.TEXTSPLIT(N965,"-")</f>
        <v>1992</v>
      </c>
      <c r="P965" s="6" t="str">
        <v>1996</v>
      </c>
      <c r="Q965" s="6">
        <v>558</v>
      </c>
      <c r="R965" s="6">
        <v>17</v>
      </c>
      <c r="S965" s="16">
        <f t="shared" si="85"/>
        <v>3.046594982078853E-2</v>
      </c>
      <c r="T965" s="16">
        <f t="shared" si="86"/>
        <v>7.2756499324538697E-3</v>
      </c>
    </row>
    <row r="966" spans="1:20" x14ac:dyDescent="0.6">
      <c r="A966" s="6"/>
      <c r="B966" s="21"/>
      <c r="C966" s="6"/>
      <c r="D966" s="6" t="s">
        <v>13300</v>
      </c>
      <c r="E966" s="6" t="s">
        <v>13816</v>
      </c>
      <c r="F966" s="20" t="s">
        <v>13817</v>
      </c>
      <c r="G966" s="6" t="str">
        <f t="shared" si="83"/>
        <v>40-49</v>
      </c>
      <c r="H966" s="6" t="str" cm="1">
        <f t="array" ref="H966:I966">_xlfn.TEXTSPLIT(G966,"-")</f>
        <v>40</v>
      </c>
      <c r="I966" s="6" t="str">
        <v>49</v>
      </c>
      <c r="J966" s="6" t="s">
        <v>13864</v>
      </c>
      <c r="K966" s="6" t="s">
        <v>13357</v>
      </c>
      <c r="L966" s="6" t="s">
        <v>13973</v>
      </c>
      <c r="M966" s="6" t="s">
        <v>13343</v>
      </c>
      <c r="N966" s="6" t="s">
        <v>13504</v>
      </c>
      <c r="O966" s="6" t="str" cm="1">
        <f t="array" ref="O966:P966">_xlfn.TEXTSPLIT(N966,"-")</f>
        <v>1992</v>
      </c>
      <c r="P966" s="6" t="str">
        <v>1996</v>
      </c>
      <c r="Q966" s="6">
        <v>705</v>
      </c>
      <c r="R966" s="6">
        <v>22</v>
      </c>
      <c r="S966" s="16">
        <f t="shared" si="85"/>
        <v>3.1205673758865248E-2</v>
      </c>
      <c r="T966" s="16">
        <f t="shared" si="86"/>
        <v>6.5484424745678371E-3</v>
      </c>
    </row>
    <row r="967" spans="1:20" x14ac:dyDescent="0.6">
      <c r="A967" s="6"/>
      <c r="B967" s="21"/>
      <c r="C967" s="6"/>
      <c r="D967" s="6" t="s">
        <v>13300</v>
      </c>
      <c r="E967" s="6" t="s">
        <v>13815</v>
      </c>
      <c r="F967" s="20" t="s">
        <v>13818</v>
      </c>
      <c r="G967" s="6" t="str">
        <f t="shared" si="83"/>
        <v>50-59</v>
      </c>
      <c r="H967" s="6" t="str" cm="1">
        <f t="array" ref="H967:I967">_xlfn.TEXTSPLIT(G967,"-")</f>
        <v>50</v>
      </c>
      <c r="I967" s="6" t="str">
        <v>59</v>
      </c>
      <c r="J967" s="6" t="s">
        <v>13864</v>
      </c>
      <c r="K967" s="6" t="s">
        <v>13357</v>
      </c>
      <c r="L967" s="6" t="s">
        <v>13973</v>
      </c>
      <c r="M967" s="6" t="s">
        <v>13343</v>
      </c>
      <c r="N967" s="6" t="s">
        <v>13504</v>
      </c>
      <c r="O967" s="6" t="str" cm="1">
        <f t="array" ref="O967:P967">_xlfn.TEXTSPLIT(N967,"-")</f>
        <v>1992</v>
      </c>
      <c r="P967" s="6" t="str">
        <v>1996</v>
      </c>
      <c r="Q967" s="6">
        <v>1340</v>
      </c>
      <c r="R967" s="6">
        <v>92</v>
      </c>
      <c r="S967" s="16">
        <f t="shared" si="85"/>
        <v>6.8656716417910449E-2</v>
      </c>
      <c r="T967" s="16">
        <f t="shared" si="86"/>
        <v>6.9078676596652138E-3</v>
      </c>
    </row>
    <row r="968" spans="1:20" x14ac:dyDescent="0.6">
      <c r="A968" s="6"/>
      <c r="B968" s="21"/>
      <c r="C968" s="6"/>
      <c r="D968" s="6" t="s">
        <v>13300</v>
      </c>
      <c r="E968" s="6" t="s">
        <v>13908</v>
      </c>
      <c r="F968" s="20" t="s">
        <v>13818</v>
      </c>
      <c r="G968" s="6" t="str">
        <f t="shared" si="83"/>
        <v>50-59</v>
      </c>
      <c r="H968" s="6" t="str" cm="1">
        <f t="array" ref="H968:I968">_xlfn.TEXTSPLIT(G968,"-")</f>
        <v>50</v>
      </c>
      <c r="I968" s="6" t="str">
        <v>59</v>
      </c>
      <c r="J968" s="6" t="s">
        <v>13864</v>
      </c>
      <c r="K968" s="6" t="s">
        <v>13357</v>
      </c>
      <c r="L968" s="6" t="s">
        <v>13973</v>
      </c>
      <c r="M968" s="6" t="s">
        <v>13343</v>
      </c>
      <c r="N968" s="6" t="s">
        <v>13504</v>
      </c>
      <c r="O968" s="6" t="str" cm="1">
        <f t="array" ref="O968:P968">_xlfn.TEXTSPLIT(N968,"-")</f>
        <v>1992</v>
      </c>
      <c r="P968" s="6" t="str">
        <v>1996</v>
      </c>
      <c r="Q968" s="6">
        <v>628</v>
      </c>
      <c r="R968" s="6">
        <v>28</v>
      </c>
      <c r="S968" s="16">
        <f t="shared" si="85"/>
        <v>4.4585987261146494E-2</v>
      </c>
      <c r="T968" s="16">
        <f t="shared" si="86"/>
        <v>8.2359779506924382E-3</v>
      </c>
    </row>
    <row r="969" spans="1:20" x14ac:dyDescent="0.6">
      <c r="A969" s="6"/>
      <c r="B969" s="21"/>
      <c r="C969" s="6"/>
      <c r="D969" s="6" t="s">
        <v>13300</v>
      </c>
      <c r="E969" s="6" t="s">
        <v>13816</v>
      </c>
      <c r="F969" s="20" t="s">
        <v>13818</v>
      </c>
      <c r="G969" s="6" t="str">
        <f t="shared" si="83"/>
        <v>50-59</v>
      </c>
      <c r="H969" s="6" t="str" cm="1">
        <f t="array" ref="H969:I969">_xlfn.TEXTSPLIT(G969,"-")</f>
        <v>50</v>
      </c>
      <c r="I969" s="6" t="str">
        <v>59</v>
      </c>
      <c r="J969" s="6" t="s">
        <v>13864</v>
      </c>
      <c r="K969" s="6" t="s">
        <v>13357</v>
      </c>
      <c r="L969" s="6" t="s">
        <v>13973</v>
      </c>
      <c r="M969" s="6" t="s">
        <v>13343</v>
      </c>
      <c r="N969" s="6" t="s">
        <v>13504</v>
      </c>
      <c r="O969" s="6" t="str" cm="1">
        <f t="array" ref="O969:P969">_xlfn.TEXTSPLIT(N969,"-")</f>
        <v>1992</v>
      </c>
      <c r="P969" s="6" t="str">
        <v>1996</v>
      </c>
      <c r="Q969" s="6">
        <v>712</v>
      </c>
      <c r="R969" s="6">
        <v>64</v>
      </c>
      <c r="S969" s="16">
        <f t="shared" si="85"/>
        <v>8.98876404494382E-2</v>
      </c>
      <c r="T969" s="16">
        <f t="shared" si="86"/>
        <v>1.0719079685457572E-2</v>
      </c>
    </row>
    <row r="970" spans="1:20" x14ac:dyDescent="0.6">
      <c r="A970" s="6"/>
      <c r="B970" s="21"/>
      <c r="C970" s="6"/>
      <c r="D970" s="6" t="s">
        <v>13300</v>
      </c>
      <c r="E970" s="6" t="s">
        <v>13815</v>
      </c>
      <c r="F970" s="20" t="s">
        <v>13819</v>
      </c>
      <c r="G970" s="6" t="str">
        <f t="shared" si="83"/>
        <v>60-69</v>
      </c>
      <c r="H970" s="6" t="str" cm="1">
        <f t="array" ref="H970:I970">_xlfn.TEXTSPLIT(G970,"-")</f>
        <v>60</v>
      </c>
      <c r="I970" s="6" t="str">
        <v>69</v>
      </c>
      <c r="J970" s="6" t="s">
        <v>13864</v>
      </c>
      <c r="K970" s="6" t="s">
        <v>13357</v>
      </c>
      <c r="L970" s="6" t="s">
        <v>13973</v>
      </c>
      <c r="M970" s="6" t="s">
        <v>13343</v>
      </c>
      <c r="N970" s="6" t="s">
        <v>13504</v>
      </c>
      <c r="O970" s="6" t="str" cm="1">
        <f t="array" ref="O970:P970">_xlfn.TEXTSPLIT(N970,"-")</f>
        <v>1992</v>
      </c>
      <c r="P970" s="6" t="str">
        <v>1996</v>
      </c>
      <c r="Q970" s="6">
        <v>1211</v>
      </c>
      <c r="R970" s="6">
        <v>172</v>
      </c>
      <c r="S970" s="16">
        <f t="shared" si="85"/>
        <v>0.14203137902559868</v>
      </c>
      <c r="T970" s="16">
        <f t="shared" si="86"/>
        <v>1.003126682521456E-2</v>
      </c>
    </row>
    <row r="971" spans="1:20" x14ac:dyDescent="0.6">
      <c r="A971" s="6"/>
      <c r="B971" s="21"/>
      <c r="C971" s="6"/>
      <c r="D971" s="6" t="s">
        <v>13300</v>
      </c>
      <c r="E971" s="6" t="s">
        <v>13908</v>
      </c>
      <c r="F971" s="20" t="s">
        <v>13819</v>
      </c>
      <c r="G971" s="6" t="str">
        <f t="shared" si="83"/>
        <v>60-69</v>
      </c>
      <c r="H971" s="6" t="str" cm="1">
        <f t="array" ref="H971:I971">_xlfn.TEXTSPLIT(G971,"-")</f>
        <v>60</v>
      </c>
      <c r="I971" s="6" t="str">
        <v>69</v>
      </c>
      <c r="J971" s="6" t="s">
        <v>13864</v>
      </c>
      <c r="K971" s="6" t="s">
        <v>13357</v>
      </c>
      <c r="L971" s="6" t="s">
        <v>13973</v>
      </c>
      <c r="M971" s="6" t="s">
        <v>13343</v>
      </c>
      <c r="N971" s="6" t="s">
        <v>13504</v>
      </c>
      <c r="O971" s="6" t="str" cm="1">
        <f t="array" ref="O971:P971">_xlfn.TEXTSPLIT(N971,"-")</f>
        <v>1992</v>
      </c>
      <c r="P971" s="6" t="str">
        <v>1996</v>
      </c>
      <c r="Q971" s="6">
        <v>591</v>
      </c>
      <c r="R971" s="6">
        <v>77</v>
      </c>
      <c r="S971" s="16">
        <f t="shared" si="85"/>
        <v>0.13028764805414553</v>
      </c>
      <c r="T971" s="16">
        <f t="shared" si="86"/>
        <v>1.3846681437572395E-2</v>
      </c>
    </row>
    <row r="972" spans="1:20" x14ac:dyDescent="0.6">
      <c r="A972" s="6"/>
      <c r="B972" s="21"/>
      <c r="C972" s="6"/>
      <c r="D972" s="6" t="s">
        <v>13300</v>
      </c>
      <c r="E972" s="6" t="s">
        <v>13816</v>
      </c>
      <c r="F972" s="20" t="s">
        <v>13819</v>
      </c>
      <c r="G972" s="6" t="str">
        <f t="shared" si="83"/>
        <v>60-69</v>
      </c>
      <c r="H972" s="6" t="str" cm="1">
        <f t="array" ref="H972:I972">_xlfn.TEXTSPLIT(G972,"-")</f>
        <v>60</v>
      </c>
      <c r="I972" s="6" t="str">
        <v>69</v>
      </c>
      <c r="J972" s="6" t="s">
        <v>13864</v>
      </c>
      <c r="K972" s="6" t="s">
        <v>13357</v>
      </c>
      <c r="L972" s="6" t="s">
        <v>13973</v>
      </c>
      <c r="M972" s="6" t="s">
        <v>13343</v>
      </c>
      <c r="N972" s="6" t="s">
        <v>13504</v>
      </c>
      <c r="O972" s="6" t="str" cm="1">
        <f t="array" ref="O972:P972">_xlfn.TEXTSPLIT(N972,"-")</f>
        <v>1992</v>
      </c>
      <c r="P972" s="6" t="str">
        <v>1996</v>
      </c>
      <c r="Q972" s="6">
        <v>620</v>
      </c>
      <c r="R972" s="6">
        <v>95</v>
      </c>
      <c r="S972" s="16">
        <f t="shared" si="85"/>
        <v>0.15322580645161291</v>
      </c>
      <c r="T972" s="16">
        <f t="shared" si="86"/>
        <v>1.4466181847332974E-2</v>
      </c>
    </row>
    <row r="973" spans="1:20" x14ac:dyDescent="0.6">
      <c r="A973" s="6"/>
      <c r="B973" s="21"/>
      <c r="C973" s="6"/>
      <c r="D973" s="6" t="s">
        <v>13300</v>
      </c>
      <c r="E973" s="6" t="s">
        <v>13815</v>
      </c>
      <c r="F973" s="20" t="s">
        <v>13820</v>
      </c>
      <c r="G973" s="6" t="str">
        <f t="shared" si="83"/>
        <v>70-79</v>
      </c>
      <c r="H973" s="6" t="str" cm="1">
        <f t="array" ref="H973:I973">_xlfn.TEXTSPLIT(G973,"-")</f>
        <v>70</v>
      </c>
      <c r="I973" s="6" t="str">
        <v>79</v>
      </c>
      <c r="J973" s="6" t="s">
        <v>13864</v>
      </c>
      <c r="K973" s="6" t="s">
        <v>13357</v>
      </c>
      <c r="L973" s="6" t="s">
        <v>13973</v>
      </c>
      <c r="M973" s="6" t="s">
        <v>13343</v>
      </c>
      <c r="N973" s="6" t="s">
        <v>13504</v>
      </c>
      <c r="O973" s="6" t="str" cm="1">
        <f t="array" ref="O973:P973">_xlfn.TEXTSPLIT(N973,"-")</f>
        <v>1992</v>
      </c>
      <c r="P973" s="6" t="str">
        <v>1996</v>
      </c>
      <c r="Q973" s="6">
        <v>811</v>
      </c>
      <c r="R973" s="6">
        <v>186</v>
      </c>
      <c r="S973" s="16">
        <f t="shared" si="85"/>
        <v>0.22934648581997533</v>
      </c>
      <c r="T973" s="16">
        <f t="shared" si="86"/>
        <v>1.4762679778972294E-2</v>
      </c>
    </row>
    <row r="974" spans="1:20" x14ac:dyDescent="0.6">
      <c r="A974" s="6"/>
      <c r="B974" s="21"/>
      <c r="C974" s="6"/>
      <c r="D974" s="6" t="s">
        <v>13300</v>
      </c>
      <c r="E974" s="6" t="s">
        <v>13908</v>
      </c>
      <c r="F974" s="20" t="s">
        <v>13820</v>
      </c>
      <c r="G974" s="6" t="str">
        <f t="shared" si="83"/>
        <v>70-79</v>
      </c>
      <c r="H974" s="6" t="str" cm="1">
        <f t="array" ref="H974:I974">_xlfn.TEXTSPLIT(G974,"-")</f>
        <v>70</v>
      </c>
      <c r="I974" s="6" t="str">
        <v>79</v>
      </c>
      <c r="J974" s="6" t="s">
        <v>13864</v>
      </c>
      <c r="K974" s="6" t="s">
        <v>13357</v>
      </c>
      <c r="L974" s="6" t="s">
        <v>13973</v>
      </c>
      <c r="M974" s="6" t="s">
        <v>13343</v>
      </c>
      <c r="N974" s="6" t="s">
        <v>13504</v>
      </c>
      <c r="O974" s="6" t="str" cm="1">
        <f t="array" ref="O974:P974">_xlfn.TEXTSPLIT(N974,"-")</f>
        <v>1992</v>
      </c>
      <c r="P974" s="6" t="str">
        <v>1996</v>
      </c>
      <c r="Q974" s="6">
        <v>384</v>
      </c>
      <c r="R974" s="6">
        <v>94</v>
      </c>
      <c r="S974" s="16">
        <f t="shared" si="85"/>
        <v>0.24479166666666666</v>
      </c>
      <c r="T974" s="16">
        <f t="shared" si="86"/>
        <v>2.1941488632958937E-2</v>
      </c>
    </row>
    <row r="975" spans="1:20" x14ac:dyDescent="0.6">
      <c r="A975" s="6"/>
      <c r="B975" s="21"/>
      <c r="C975" s="6"/>
      <c r="D975" s="6" t="s">
        <v>13300</v>
      </c>
      <c r="E975" s="6" t="s">
        <v>13816</v>
      </c>
      <c r="F975" s="20" t="s">
        <v>13820</v>
      </c>
      <c r="G975" s="6" t="str">
        <f t="shared" si="83"/>
        <v>70-79</v>
      </c>
      <c r="H975" s="6" t="str" cm="1">
        <f t="array" ref="H975:I975">_xlfn.TEXTSPLIT(G975,"-")</f>
        <v>70</v>
      </c>
      <c r="I975" s="6" t="str">
        <v>79</v>
      </c>
      <c r="J975" s="6" t="s">
        <v>13864</v>
      </c>
      <c r="K975" s="6" t="s">
        <v>13357</v>
      </c>
      <c r="L975" s="6" t="s">
        <v>13973</v>
      </c>
      <c r="M975" s="6" t="s">
        <v>13343</v>
      </c>
      <c r="N975" s="6" t="s">
        <v>13504</v>
      </c>
      <c r="O975" s="6" t="str" cm="1">
        <f t="array" ref="O975:P975">_xlfn.TEXTSPLIT(N975,"-")</f>
        <v>1992</v>
      </c>
      <c r="P975" s="6" t="str">
        <v>1996</v>
      </c>
      <c r="Q975" s="6">
        <v>427</v>
      </c>
      <c r="R975" s="6">
        <v>92</v>
      </c>
      <c r="S975" s="16">
        <f t="shared" si="85"/>
        <v>0.21545667447306791</v>
      </c>
      <c r="T975" s="16">
        <f t="shared" si="86"/>
        <v>1.9896400054389134E-2</v>
      </c>
    </row>
    <row r="976" spans="1:20" x14ac:dyDescent="0.6">
      <c r="A976" s="6"/>
      <c r="B976" s="21"/>
      <c r="C976" s="6"/>
      <c r="D976" s="6" t="s">
        <v>13300</v>
      </c>
      <c r="E976" s="6" t="s">
        <v>13815</v>
      </c>
      <c r="F976" s="20" t="s">
        <v>13866</v>
      </c>
      <c r="G976" s="6" t="str">
        <f t="shared" si="83"/>
        <v>80-89</v>
      </c>
      <c r="H976" s="6" t="str" cm="1">
        <f t="array" ref="H976:I976">_xlfn.TEXTSPLIT(G976,"-")</f>
        <v>80</v>
      </c>
      <c r="I976" s="6" t="str">
        <v>89</v>
      </c>
      <c r="J976" s="6" t="s">
        <v>13864</v>
      </c>
      <c r="K976" s="6" t="s">
        <v>13357</v>
      </c>
      <c r="L976" s="6" t="s">
        <v>13973</v>
      </c>
      <c r="M976" s="6" t="s">
        <v>13343</v>
      </c>
      <c r="N976" s="6" t="s">
        <v>13504</v>
      </c>
      <c r="O976" s="6" t="str" cm="1">
        <f t="array" ref="O976:P976">_xlfn.TEXTSPLIT(N976,"-")</f>
        <v>1992</v>
      </c>
      <c r="P976" s="6" t="str">
        <v>1996</v>
      </c>
      <c r="Q976" s="6">
        <v>403</v>
      </c>
      <c r="R976" s="6">
        <v>197</v>
      </c>
      <c r="S976" s="16">
        <f t="shared" si="85"/>
        <v>0.48883374689826303</v>
      </c>
      <c r="T976" s="16">
        <f t="shared" si="86"/>
        <v>2.4900562282093881E-2</v>
      </c>
    </row>
    <row r="977" spans="1:20" x14ac:dyDescent="0.6">
      <c r="A977" s="6"/>
      <c r="B977" s="21"/>
      <c r="C977" s="6"/>
      <c r="D977" s="6" t="s">
        <v>13300</v>
      </c>
      <c r="E977" s="6" t="s">
        <v>13908</v>
      </c>
      <c r="F977" s="20" t="s">
        <v>13866</v>
      </c>
      <c r="G977" s="6" t="str">
        <f t="shared" si="83"/>
        <v>80-89</v>
      </c>
      <c r="H977" s="6" t="str" cm="1">
        <f t="array" ref="H977:I977">_xlfn.TEXTSPLIT(G977,"-")</f>
        <v>80</v>
      </c>
      <c r="I977" s="6" t="str">
        <v>89</v>
      </c>
      <c r="J977" s="6" t="s">
        <v>13864</v>
      </c>
      <c r="K977" s="6" t="s">
        <v>13357</v>
      </c>
      <c r="L977" s="6" t="s">
        <v>13973</v>
      </c>
      <c r="M977" s="6" t="s">
        <v>13343</v>
      </c>
      <c r="N977" s="6" t="s">
        <v>13504</v>
      </c>
      <c r="O977" s="6" t="str" cm="1">
        <f t="array" ref="O977:P977">_xlfn.TEXTSPLIT(N977,"-")</f>
        <v>1992</v>
      </c>
      <c r="P977" s="6" t="str">
        <v>1996</v>
      </c>
      <c r="Q977" s="6">
        <v>118</v>
      </c>
      <c r="R977" s="6">
        <v>46</v>
      </c>
      <c r="S977" s="16">
        <f t="shared" si="85"/>
        <v>0.38983050847457629</v>
      </c>
      <c r="T977" s="16">
        <f t="shared" si="86"/>
        <v>4.489749937706787E-2</v>
      </c>
    </row>
    <row r="978" spans="1:20" x14ac:dyDescent="0.6">
      <c r="A978" s="6"/>
      <c r="B978" s="21"/>
      <c r="C978" s="6"/>
      <c r="D978" s="6" t="s">
        <v>13300</v>
      </c>
      <c r="E978" s="6" t="s">
        <v>13816</v>
      </c>
      <c r="F978" s="20" t="s">
        <v>13866</v>
      </c>
      <c r="G978" s="6" t="str">
        <f t="shared" si="83"/>
        <v>80-89</v>
      </c>
      <c r="H978" s="6" t="str" cm="1">
        <f t="array" ref="H978:I978">_xlfn.TEXTSPLIT(G978,"-")</f>
        <v>80</v>
      </c>
      <c r="I978" s="6" t="str">
        <v>89</v>
      </c>
      <c r="J978" s="6" t="s">
        <v>13864</v>
      </c>
      <c r="K978" s="6" t="s">
        <v>13357</v>
      </c>
      <c r="L978" s="6" t="s">
        <v>13973</v>
      </c>
      <c r="M978" s="6" t="s">
        <v>13343</v>
      </c>
      <c r="N978" s="6" t="s">
        <v>13504</v>
      </c>
      <c r="O978" s="6" t="str" cm="1">
        <f t="array" ref="O978:P978">_xlfn.TEXTSPLIT(N978,"-")</f>
        <v>1992</v>
      </c>
      <c r="P978" s="6" t="str">
        <v>1996</v>
      </c>
      <c r="Q978" s="6">
        <v>285</v>
      </c>
      <c r="R978" s="6">
        <v>151</v>
      </c>
      <c r="S978" s="16">
        <f t="shared" si="85"/>
        <v>0.52982456140350875</v>
      </c>
      <c r="T978" s="16">
        <f t="shared" si="86"/>
        <v>2.9564707239633239E-2</v>
      </c>
    </row>
    <row r="979" spans="1:20" x14ac:dyDescent="0.6">
      <c r="A979" s="6"/>
      <c r="B979" s="21"/>
      <c r="C979" s="6"/>
      <c r="D979" s="6" t="s">
        <v>13300</v>
      </c>
      <c r="E979" s="6" t="s">
        <v>13815</v>
      </c>
      <c r="F979" s="20" t="s">
        <v>13628</v>
      </c>
      <c r="G979" s="6" t="str">
        <f t="shared" si="83"/>
        <v>90-95</v>
      </c>
      <c r="H979" s="6" t="str" cm="1">
        <f t="array" ref="H979:I979">_xlfn.TEXTSPLIT(G979,"-")</f>
        <v>90</v>
      </c>
      <c r="I979" s="6" t="str">
        <v>95</v>
      </c>
      <c r="J979" s="6" t="s">
        <v>13864</v>
      </c>
      <c r="K979" s="6" t="s">
        <v>13357</v>
      </c>
      <c r="L979" s="6" t="s">
        <v>13973</v>
      </c>
      <c r="M979" s="6" t="s">
        <v>13343</v>
      </c>
      <c r="N979" s="6" t="s">
        <v>13504</v>
      </c>
      <c r="O979" s="6" t="str" cm="1">
        <f t="array" ref="O979:P979">_xlfn.TEXTSPLIT(N979,"-")</f>
        <v>1992</v>
      </c>
      <c r="P979" s="6" t="str">
        <v>1996</v>
      </c>
      <c r="Q979" s="6">
        <v>119</v>
      </c>
      <c r="R979" s="6">
        <v>92</v>
      </c>
      <c r="S979" s="16">
        <f t="shared" si="85"/>
        <v>0.77310924369747902</v>
      </c>
      <c r="T979" s="16">
        <f t="shared" si="86"/>
        <v>3.8393292153860538E-2</v>
      </c>
    </row>
    <row r="980" spans="1:20" x14ac:dyDescent="0.6">
      <c r="A980" s="6"/>
      <c r="B980" s="21"/>
      <c r="C980" s="6"/>
      <c r="D980" s="6" t="s">
        <v>13300</v>
      </c>
      <c r="E980" s="6" t="s">
        <v>13908</v>
      </c>
      <c r="F980" s="20" t="s">
        <v>13628</v>
      </c>
      <c r="G980" s="6" t="str">
        <f t="shared" si="83"/>
        <v>90-95</v>
      </c>
      <c r="H980" s="6" t="str" cm="1">
        <f t="array" ref="H980:I980">_xlfn.TEXTSPLIT(G980,"-")</f>
        <v>90</v>
      </c>
      <c r="I980" s="6" t="str">
        <v>95</v>
      </c>
      <c r="J980" s="6" t="s">
        <v>13864</v>
      </c>
      <c r="K980" s="6" t="s">
        <v>13357</v>
      </c>
      <c r="L980" s="6" t="s">
        <v>13973</v>
      </c>
      <c r="M980" s="6" t="s">
        <v>13343</v>
      </c>
      <c r="N980" s="6" t="s">
        <v>13504</v>
      </c>
      <c r="O980" s="6" t="str" cm="1">
        <f t="array" ref="O980:P980">_xlfn.TEXTSPLIT(N980,"-")</f>
        <v>1992</v>
      </c>
      <c r="P980" s="6" t="str">
        <v>1996</v>
      </c>
      <c r="Q980" s="6">
        <v>18</v>
      </c>
      <c r="R980" s="6">
        <v>14</v>
      </c>
      <c r="S980" s="16">
        <f t="shared" si="85"/>
        <v>0.77777777777777779</v>
      </c>
      <c r="T980" s="16">
        <f t="shared" si="86"/>
        <v>9.7990789298688541E-2</v>
      </c>
    </row>
    <row r="981" spans="1:20" x14ac:dyDescent="0.6">
      <c r="A981" s="6"/>
      <c r="B981" s="21"/>
      <c r="C981" s="6"/>
      <c r="D981" s="6" t="s">
        <v>13300</v>
      </c>
      <c r="E981" s="6" t="s">
        <v>13816</v>
      </c>
      <c r="F981" s="20" t="s">
        <v>13628</v>
      </c>
      <c r="G981" s="6" t="str">
        <f t="shared" si="83"/>
        <v>90-95</v>
      </c>
      <c r="H981" s="6" t="str" cm="1">
        <f t="array" ref="H981:I981">_xlfn.TEXTSPLIT(G981,"-")</f>
        <v>90</v>
      </c>
      <c r="I981" s="6" t="str">
        <v>95</v>
      </c>
      <c r="J981" s="6" t="s">
        <v>13864</v>
      </c>
      <c r="K981" s="6" t="s">
        <v>13357</v>
      </c>
      <c r="L981" s="6" t="s">
        <v>13973</v>
      </c>
      <c r="M981" s="6" t="s">
        <v>13343</v>
      </c>
      <c r="N981" s="6" t="s">
        <v>13504</v>
      </c>
      <c r="O981" s="6" t="str" cm="1">
        <f t="array" ref="O981:P981">_xlfn.TEXTSPLIT(N981,"-")</f>
        <v>1992</v>
      </c>
      <c r="P981" s="6" t="str">
        <v>1996</v>
      </c>
      <c r="Q981" s="6">
        <v>101</v>
      </c>
      <c r="R981" s="6">
        <v>78</v>
      </c>
      <c r="S981" s="16">
        <f t="shared" si="85"/>
        <v>0.7722772277227723</v>
      </c>
      <c r="T981" s="16">
        <f t="shared" si="86"/>
        <v>4.1728152671574072E-2</v>
      </c>
    </row>
    <row r="982" spans="1:20" x14ac:dyDescent="0.6">
      <c r="A982" s="6"/>
      <c r="B982" s="21"/>
      <c r="C982" s="6"/>
      <c r="D982" s="6" t="s">
        <v>13822</v>
      </c>
      <c r="E982" s="6" t="s">
        <v>13815</v>
      </c>
      <c r="F982" s="20" t="s">
        <v>13471</v>
      </c>
      <c r="G982" s="6" t="str">
        <f t="shared" si="83"/>
        <v>40-95</v>
      </c>
      <c r="H982" s="6" t="str" cm="1">
        <f t="array" ref="H982:I982">_xlfn.TEXTSPLIT(G982,"-")</f>
        <v>40</v>
      </c>
      <c r="I982" s="6" t="str">
        <v>95</v>
      </c>
      <c r="J982" s="6" t="s">
        <v>13864</v>
      </c>
      <c r="K982" s="6" t="s">
        <v>13357</v>
      </c>
      <c r="L982" s="6" t="s">
        <v>13973</v>
      </c>
      <c r="M982" s="6" t="s">
        <v>13343</v>
      </c>
      <c r="N982" s="6" t="s">
        <v>13504</v>
      </c>
      <c r="O982" s="6" t="str" cm="1">
        <f t="array" ref="O982:P982">_xlfn.TEXTSPLIT(N982,"-")</f>
        <v>1992</v>
      </c>
      <c r="P982" s="6" t="str">
        <v>1996</v>
      </c>
      <c r="Q982" s="6">
        <f t="shared" ref="Q982:R982" si="87">SUM(Q985,Q988,Q991,Q994,Q997,Q1000)</f>
        <v>5147</v>
      </c>
      <c r="R982" s="6">
        <f t="shared" si="87"/>
        <v>707</v>
      </c>
      <c r="S982" s="16">
        <f t="shared" si="85"/>
        <v>0.13736156984651254</v>
      </c>
      <c r="T982" s="16">
        <f t="shared" si="86"/>
        <v>4.7981071201295064E-3</v>
      </c>
    </row>
    <row r="983" spans="1:20" x14ac:dyDescent="0.6">
      <c r="A983" s="6"/>
      <c r="B983" s="21"/>
      <c r="C983" s="6"/>
      <c r="D983" s="6" t="s">
        <v>13822</v>
      </c>
      <c r="E983" s="6" t="s">
        <v>13908</v>
      </c>
      <c r="F983" s="20" t="s">
        <v>13471</v>
      </c>
      <c r="G983" s="6" t="str">
        <f t="shared" si="83"/>
        <v>40-95</v>
      </c>
      <c r="H983" s="6" t="str" cm="1">
        <f t="array" ref="H983:I983">_xlfn.TEXTSPLIT(G983,"-")</f>
        <v>40</v>
      </c>
      <c r="I983" s="6" t="str">
        <v>95</v>
      </c>
      <c r="J983" s="6" t="s">
        <v>13864</v>
      </c>
      <c r="K983" s="6" t="s">
        <v>13357</v>
      </c>
      <c r="L983" s="6" t="s">
        <v>13973</v>
      </c>
      <c r="M983" s="6" t="s">
        <v>13343</v>
      </c>
      <c r="N983" s="6" t="s">
        <v>13504</v>
      </c>
      <c r="O983" s="6" t="str" cm="1">
        <f t="array" ref="O983:P983">_xlfn.TEXTSPLIT(N983,"-")</f>
        <v>1992</v>
      </c>
      <c r="P983" s="6" t="str">
        <v>1996</v>
      </c>
      <c r="Q983" s="6">
        <f t="shared" ref="Q983:R983" si="88">SUM(Q986,Q989,Q992,Q995,Q998,Q1001)</f>
        <v>2297</v>
      </c>
      <c r="R983" s="6">
        <f t="shared" si="88"/>
        <v>253</v>
      </c>
      <c r="S983" s="16">
        <f t="shared" si="85"/>
        <v>0.11014366565084893</v>
      </c>
      <c r="T983" s="16">
        <f t="shared" si="86"/>
        <v>6.5321960927069156E-3</v>
      </c>
    </row>
    <row r="984" spans="1:20" x14ac:dyDescent="0.6">
      <c r="A984" s="6"/>
      <c r="B984" s="21"/>
      <c r="C984" s="6"/>
      <c r="D984" s="6" t="s">
        <v>13822</v>
      </c>
      <c r="E984" s="6" t="s">
        <v>13816</v>
      </c>
      <c r="F984" s="20" t="s">
        <v>13471</v>
      </c>
      <c r="G984" s="6" t="str">
        <f t="shared" si="83"/>
        <v>40-95</v>
      </c>
      <c r="H984" s="6" t="str" cm="1">
        <f t="array" ref="H984:I984">_xlfn.TEXTSPLIT(G984,"-")</f>
        <v>40</v>
      </c>
      <c r="I984" s="6" t="str">
        <v>95</v>
      </c>
      <c r="J984" s="6" t="s">
        <v>13864</v>
      </c>
      <c r="K984" s="6" t="s">
        <v>13357</v>
      </c>
      <c r="L984" s="6" t="s">
        <v>13973</v>
      </c>
      <c r="M984" s="6" t="s">
        <v>13343</v>
      </c>
      <c r="N984" s="6" t="s">
        <v>13504</v>
      </c>
      <c r="O984" s="6" t="str" cm="1">
        <f t="array" ref="O984:P984">_xlfn.TEXTSPLIT(N984,"-")</f>
        <v>1992</v>
      </c>
      <c r="P984" s="6" t="str">
        <v>1996</v>
      </c>
      <c r="Q984" s="6">
        <f t="shared" ref="Q984:R984" si="89">SUM(Q987,Q990,Q993,Q996,Q999,Q1002)</f>
        <v>2850</v>
      </c>
      <c r="R984" s="6">
        <f t="shared" si="89"/>
        <v>454</v>
      </c>
      <c r="S984" s="16">
        <f t="shared" si="85"/>
        <v>0.15929824561403508</v>
      </c>
      <c r="T984" s="16">
        <f t="shared" si="86"/>
        <v>6.8549460836638838E-3</v>
      </c>
    </row>
    <row r="985" spans="1:20" x14ac:dyDescent="0.6">
      <c r="A985" s="6"/>
      <c r="B985" s="21"/>
      <c r="C985" s="6"/>
      <c r="D985" s="6" t="s">
        <v>13822</v>
      </c>
      <c r="E985" s="6" t="s">
        <v>13815</v>
      </c>
      <c r="F985" s="20" t="s">
        <v>13817</v>
      </c>
      <c r="G985" s="6" t="str">
        <f t="shared" si="83"/>
        <v>40-49</v>
      </c>
      <c r="H985" s="6" t="str" cm="1">
        <f t="array" ref="H985:I985">_xlfn.TEXTSPLIT(G985,"-")</f>
        <v>40</v>
      </c>
      <c r="I985" s="6" t="str">
        <v>49</v>
      </c>
      <c r="J985" s="6" t="s">
        <v>13864</v>
      </c>
      <c r="K985" s="6" t="s">
        <v>13357</v>
      </c>
      <c r="L985" s="6" t="s">
        <v>13973</v>
      </c>
      <c r="M985" s="6" t="s">
        <v>13343</v>
      </c>
      <c r="N985" s="6" t="s">
        <v>13504</v>
      </c>
      <c r="O985" s="6" t="str" cm="1">
        <f t="array" ref="O985:P985">_xlfn.TEXTSPLIT(N985,"-")</f>
        <v>1992</v>
      </c>
      <c r="P985" s="6" t="str">
        <v>1996</v>
      </c>
      <c r="Q985" s="6">
        <v>1263</v>
      </c>
      <c r="R985" s="6">
        <v>39</v>
      </c>
      <c r="S985" s="16">
        <f t="shared" si="85"/>
        <v>3.0878859857482184E-2</v>
      </c>
      <c r="T985" s="16">
        <f t="shared" si="86"/>
        <v>4.8676347916694193E-3</v>
      </c>
    </row>
    <row r="986" spans="1:20" x14ac:dyDescent="0.6">
      <c r="A986" s="6"/>
      <c r="B986" s="21"/>
      <c r="C986" s="6"/>
      <c r="D986" s="6" t="s">
        <v>13822</v>
      </c>
      <c r="E986" s="6" t="s">
        <v>13908</v>
      </c>
      <c r="F986" s="20" t="s">
        <v>13817</v>
      </c>
      <c r="G986" s="6" t="str">
        <f t="shared" si="83"/>
        <v>40-49</v>
      </c>
      <c r="H986" s="6" t="str" cm="1">
        <f t="array" ref="H986:I986">_xlfn.TEXTSPLIT(G986,"-")</f>
        <v>40</v>
      </c>
      <c r="I986" s="6" t="str">
        <v>49</v>
      </c>
      <c r="J986" s="6" t="s">
        <v>13864</v>
      </c>
      <c r="K986" s="6" t="s">
        <v>13357</v>
      </c>
      <c r="L986" s="6" t="s">
        <v>13973</v>
      </c>
      <c r="M986" s="6" t="s">
        <v>13343</v>
      </c>
      <c r="N986" s="6" t="s">
        <v>13504</v>
      </c>
      <c r="O986" s="6" t="str" cm="1">
        <f t="array" ref="O986:P986">_xlfn.TEXTSPLIT(N986,"-")</f>
        <v>1992</v>
      </c>
      <c r="P986" s="6" t="str">
        <v>1996</v>
      </c>
      <c r="Q986" s="6">
        <v>558</v>
      </c>
      <c r="R986" s="6">
        <v>17</v>
      </c>
      <c r="S986" s="16">
        <f t="shared" si="85"/>
        <v>3.046594982078853E-2</v>
      </c>
      <c r="T986" s="16">
        <f t="shared" si="86"/>
        <v>7.2756499324538697E-3</v>
      </c>
    </row>
    <row r="987" spans="1:20" x14ac:dyDescent="0.6">
      <c r="A987" s="6"/>
      <c r="B987" s="21"/>
      <c r="C987" s="6"/>
      <c r="D987" s="6" t="s">
        <v>13822</v>
      </c>
      <c r="E987" s="6" t="s">
        <v>13816</v>
      </c>
      <c r="F987" s="20" t="s">
        <v>13817</v>
      </c>
      <c r="G987" s="6" t="str">
        <f t="shared" si="83"/>
        <v>40-49</v>
      </c>
      <c r="H987" s="6" t="str" cm="1">
        <f t="array" ref="H987:I987">_xlfn.TEXTSPLIT(G987,"-")</f>
        <v>40</v>
      </c>
      <c r="I987" s="6" t="str">
        <v>49</v>
      </c>
      <c r="J987" s="6" t="s">
        <v>13864</v>
      </c>
      <c r="K987" s="6" t="s">
        <v>13357</v>
      </c>
      <c r="L987" s="6" t="s">
        <v>13973</v>
      </c>
      <c r="M987" s="6" t="s">
        <v>13343</v>
      </c>
      <c r="N987" s="6" t="s">
        <v>13504</v>
      </c>
      <c r="O987" s="6" t="str" cm="1">
        <f t="array" ref="O987:P987">_xlfn.TEXTSPLIT(N987,"-")</f>
        <v>1992</v>
      </c>
      <c r="P987" s="6" t="str">
        <v>1996</v>
      </c>
      <c r="Q987" s="6">
        <v>705</v>
      </c>
      <c r="R987" s="6">
        <v>22</v>
      </c>
      <c r="S987" s="16">
        <f t="shared" si="85"/>
        <v>3.1205673758865248E-2</v>
      </c>
      <c r="T987" s="16">
        <f t="shared" si="86"/>
        <v>6.5484424745678371E-3</v>
      </c>
    </row>
    <row r="988" spans="1:20" x14ac:dyDescent="0.6">
      <c r="A988" s="6"/>
      <c r="B988" s="21"/>
      <c r="C988" s="6"/>
      <c r="D988" s="6" t="s">
        <v>13822</v>
      </c>
      <c r="E988" s="6" t="s">
        <v>13815</v>
      </c>
      <c r="F988" s="20" t="s">
        <v>13818</v>
      </c>
      <c r="G988" s="6" t="str">
        <f t="shared" si="83"/>
        <v>50-59</v>
      </c>
      <c r="H988" s="6" t="str" cm="1">
        <f t="array" ref="H988:I988">_xlfn.TEXTSPLIT(G988,"-")</f>
        <v>50</v>
      </c>
      <c r="I988" s="6" t="str">
        <v>59</v>
      </c>
      <c r="J988" s="6" t="s">
        <v>13864</v>
      </c>
      <c r="K988" s="6" t="s">
        <v>13357</v>
      </c>
      <c r="L988" s="6" t="s">
        <v>13973</v>
      </c>
      <c r="M988" s="6" t="s">
        <v>13343</v>
      </c>
      <c r="N988" s="6" t="s">
        <v>13504</v>
      </c>
      <c r="O988" s="6" t="str" cm="1">
        <f t="array" ref="O988:P988">_xlfn.TEXTSPLIT(N988,"-")</f>
        <v>1992</v>
      </c>
      <c r="P988" s="6" t="str">
        <v>1996</v>
      </c>
      <c r="Q988" s="6">
        <v>1340</v>
      </c>
      <c r="R988" s="6">
        <v>92</v>
      </c>
      <c r="S988" s="16">
        <f t="shared" si="85"/>
        <v>6.8656716417910449E-2</v>
      </c>
      <c r="T988" s="16">
        <f t="shared" si="86"/>
        <v>6.9078676596652138E-3</v>
      </c>
    </row>
    <row r="989" spans="1:20" x14ac:dyDescent="0.6">
      <c r="A989" s="6"/>
      <c r="B989" s="21"/>
      <c r="C989" s="6"/>
      <c r="D989" s="6" t="s">
        <v>13822</v>
      </c>
      <c r="E989" s="6" t="s">
        <v>13908</v>
      </c>
      <c r="F989" s="20" t="s">
        <v>13818</v>
      </c>
      <c r="G989" s="6" t="str">
        <f t="shared" si="83"/>
        <v>50-59</v>
      </c>
      <c r="H989" s="6" t="str" cm="1">
        <f t="array" ref="H989:I989">_xlfn.TEXTSPLIT(G989,"-")</f>
        <v>50</v>
      </c>
      <c r="I989" s="6" t="str">
        <v>59</v>
      </c>
      <c r="J989" s="6" t="s">
        <v>13864</v>
      </c>
      <c r="K989" s="6" t="s">
        <v>13357</v>
      </c>
      <c r="L989" s="6" t="s">
        <v>13973</v>
      </c>
      <c r="M989" s="6" t="s">
        <v>13343</v>
      </c>
      <c r="N989" s="6" t="s">
        <v>13504</v>
      </c>
      <c r="O989" s="6" t="str" cm="1">
        <f t="array" ref="O989:P989">_xlfn.TEXTSPLIT(N989,"-")</f>
        <v>1992</v>
      </c>
      <c r="P989" s="6" t="str">
        <v>1996</v>
      </c>
      <c r="Q989" s="6">
        <v>628</v>
      </c>
      <c r="R989" s="6">
        <v>28</v>
      </c>
      <c r="S989" s="16">
        <f t="shared" si="85"/>
        <v>4.4585987261146494E-2</v>
      </c>
      <c r="T989" s="16">
        <f t="shared" si="86"/>
        <v>8.2359779506924382E-3</v>
      </c>
    </row>
    <row r="990" spans="1:20" x14ac:dyDescent="0.6">
      <c r="A990" s="6"/>
      <c r="B990" s="21"/>
      <c r="C990" s="6"/>
      <c r="D990" s="6" t="s">
        <v>13822</v>
      </c>
      <c r="E990" s="6" t="s">
        <v>13816</v>
      </c>
      <c r="F990" s="20" t="s">
        <v>13818</v>
      </c>
      <c r="G990" s="6" t="str">
        <f t="shared" si="83"/>
        <v>50-59</v>
      </c>
      <c r="H990" s="6" t="str" cm="1">
        <f t="array" ref="H990:I990">_xlfn.TEXTSPLIT(G990,"-")</f>
        <v>50</v>
      </c>
      <c r="I990" s="6" t="str">
        <v>59</v>
      </c>
      <c r="J990" s="6" t="s">
        <v>13864</v>
      </c>
      <c r="K990" s="6" t="s">
        <v>13357</v>
      </c>
      <c r="L990" s="6" t="s">
        <v>13973</v>
      </c>
      <c r="M990" s="6" t="s">
        <v>13343</v>
      </c>
      <c r="N990" s="6" t="s">
        <v>13504</v>
      </c>
      <c r="O990" s="6" t="str" cm="1">
        <f t="array" ref="O990:P990">_xlfn.TEXTSPLIT(N990,"-")</f>
        <v>1992</v>
      </c>
      <c r="P990" s="6" t="str">
        <v>1996</v>
      </c>
      <c r="Q990" s="6">
        <v>712</v>
      </c>
      <c r="R990" s="6">
        <v>64</v>
      </c>
      <c r="S990" s="16">
        <f t="shared" si="85"/>
        <v>8.98876404494382E-2</v>
      </c>
      <c r="T990" s="16">
        <f t="shared" si="86"/>
        <v>1.0719079685457572E-2</v>
      </c>
    </row>
    <row r="991" spans="1:20" x14ac:dyDescent="0.6">
      <c r="A991" s="6"/>
      <c r="B991" s="21"/>
      <c r="C991" s="6"/>
      <c r="D991" s="6" t="s">
        <v>13822</v>
      </c>
      <c r="E991" s="6" t="s">
        <v>13815</v>
      </c>
      <c r="F991" s="20" t="s">
        <v>13819</v>
      </c>
      <c r="G991" s="6" t="str">
        <f t="shared" si="83"/>
        <v>60-69</v>
      </c>
      <c r="H991" s="6" t="str" cm="1">
        <f t="array" ref="H991:I991">_xlfn.TEXTSPLIT(G991,"-")</f>
        <v>60</v>
      </c>
      <c r="I991" s="6" t="str">
        <v>69</v>
      </c>
      <c r="J991" s="6" t="s">
        <v>13864</v>
      </c>
      <c r="K991" s="6" t="s">
        <v>13357</v>
      </c>
      <c r="L991" s="6" t="s">
        <v>13973</v>
      </c>
      <c r="M991" s="6" t="s">
        <v>13343</v>
      </c>
      <c r="N991" s="6" t="s">
        <v>13504</v>
      </c>
      <c r="O991" s="6" t="str" cm="1">
        <f t="array" ref="O991:P991">_xlfn.TEXTSPLIT(N991,"-")</f>
        <v>1992</v>
      </c>
      <c r="P991" s="6" t="str">
        <v>1996</v>
      </c>
      <c r="Q991" s="6">
        <v>1211</v>
      </c>
      <c r="R991" s="6">
        <v>168</v>
      </c>
      <c r="S991" s="16">
        <f t="shared" si="85"/>
        <v>0.13872832369942195</v>
      </c>
      <c r="T991" s="16">
        <f t="shared" si="86"/>
        <v>9.933003313860881E-3</v>
      </c>
    </row>
    <row r="992" spans="1:20" x14ac:dyDescent="0.6">
      <c r="A992" s="6"/>
      <c r="B992" s="21"/>
      <c r="C992" s="6"/>
      <c r="D992" s="6" t="s">
        <v>13822</v>
      </c>
      <c r="E992" s="6" t="s">
        <v>13908</v>
      </c>
      <c r="F992" s="20" t="s">
        <v>13819</v>
      </c>
      <c r="G992" s="6" t="str">
        <f t="shared" si="83"/>
        <v>60-69</v>
      </c>
      <c r="H992" s="6" t="str" cm="1">
        <f t="array" ref="H992:I992">_xlfn.TEXTSPLIT(G992,"-")</f>
        <v>60</v>
      </c>
      <c r="I992" s="6" t="str">
        <v>69</v>
      </c>
      <c r="J992" s="6" t="s">
        <v>13864</v>
      </c>
      <c r="K992" s="6" t="s">
        <v>13357</v>
      </c>
      <c r="L992" s="6" t="s">
        <v>13973</v>
      </c>
      <c r="M992" s="6" t="s">
        <v>13343</v>
      </c>
      <c r="N992" s="6" t="s">
        <v>13504</v>
      </c>
      <c r="O992" s="6" t="str" cm="1">
        <f t="array" ref="O992:P992">_xlfn.TEXTSPLIT(N992,"-")</f>
        <v>1992</v>
      </c>
      <c r="P992" s="6" t="str">
        <v>1996</v>
      </c>
      <c r="Q992" s="6">
        <v>591</v>
      </c>
      <c r="R992" s="6">
        <v>74</v>
      </c>
      <c r="S992" s="16">
        <f t="shared" si="85"/>
        <v>0.12521150592216582</v>
      </c>
      <c r="T992" s="16">
        <f t="shared" si="86"/>
        <v>1.3613817052261107E-2</v>
      </c>
    </row>
    <row r="993" spans="1:20" x14ac:dyDescent="0.6">
      <c r="A993" s="6"/>
      <c r="B993" s="21"/>
      <c r="C993" s="6"/>
      <c r="D993" s="6" t="s">
        <v>13822</v>
      </c>
      <c r="E993" s="6" t="s">
        <v>13816</v>
      </c>
      <c r="F993" s="20" t="s">
        <v>13819</v>
      </c>
      <c r="G993" s="6" t="str">
        <f t="shared" si="83"/>
        <v>60-69</v>
      </c>
      <c r="H993" s="6" t="str" cm="1">
        <f t="array" ref="H993:I993">_xlfn.TEXTSPLIT(G993,"-")</f>
        <v>60</v>
      </c>
      <c r="I993" s="6" t="str">
        <v>69</v>
      </c>
      <c r="J993" s="6" t="s">
        <v>13864</v>
      </c>
      <c r="K993" s="6" t="s">
        <v>13357</v>
      </c>
      <c r="L993" s="6" t="s">
        <v>13973</v>
      </c>
      <c r="M993" s="6" t="s">
        <v>13343</v>
      </c>
      <c r="N993" s="6" t="s">
        <v>13504</v>
      </c>
      <c r="O993" s="6" t="str" cm="1">
        <f t="array" ref="O993:P993">_xlfn.TEXTSPLIT(N993,"-")</f>
        <v>1992</v>
      </c>
      <c r="P993" s="6" t="str">
        <v>1996</v>
      </c>
      <c r="Q993" s="6">
        <v>620</v>
      </c>
      <c r="R993" s="6">
        <v>94</v>
      </c>
      <c r="S993" s="16">
        <f t="shared" si="85"/>
        <v>0.15161290322580645</v>
      </c>
      <c r="T993" s="16">
        <f t="shared" si="86"/>
        <v>1.4403540716202539E-2</v>
      </c>
    </row>
    <row r="994" spans="1:20" x14ac:dyDescent="0.6">
      <c r="A994" s="6"/>
      <c r="B994" s="21"/>
      <c r="C994" s="6"/>
      <c r="D994" s="6" t="s">
        <v>13822</v>
      </c>
      <c r="E994" s="6" t="s">
        <v>13815</v>
      </c>
      <c r="F994" s="20" t="s">
        <v>13820</v>
      </c>
      <c r="G994" s="6" t="str">
        <f t="shared" si="83"/>
        <v>70-79</v>
      </c>
      <c r="H994" s="6" t="str" cm="1">
        <f t="array" ref="H994:I994">_xlfn.TEXTSPLIT(G994,"-")</f>
        <v>70</v>
      </c>
      <c r="I994" s="6" t="str">
        <v>79</v>
      </c>
      <c r="J994" s="6" t="s">
        <v>13864</v>
      </c>
      <c r="K994" s="6" t="s">
        <v>13357</v>
      </c>
      <c r="L994" s="6" t="s">
        <v>13973</v>
      </c>
      <c r="M994" s="6" t="s">
        <v>13343</v>
      </c>
      <c r="N994" s="6" t="s">
        <v>13504</v>
      </c>
      <c r="O994" s="6" t="str" cm="1">
        <f t="array" ref="O994:P994">_xlfn.TEXTSPLIT(N994,"-")</f>
        <v>1992</v>
      </c>
      <c r="P994" s="6" t="str">
        <v>1996</v>
      </c>
      <c r="Q994" s="6">
        <v>811</v>
      </c>
      <c r="R994" s="6">
        <v>172</v>
      </c>
      <c r="S994" s="16">
        <f t="shared" si="85"/>
        <v>0.21208384710234279</v>
      </c>
      <c r="T994" s="16">
        <f t="shared" si="86"/>
        <v>1.4354344706788194E-2</v>
      </c>
    </row>
    <row r="995" spans="1:20" x14ac:dyDescent="0.6">
      <c r="A995" s="6"/>
      <c r="B995" s="21"/>
      <c r="C995" s="6"/>
      <c r="D995" s="6" t="s">
        <v>13822</v>
      </c>
      <c r="E995" s="6" t="s">
        <v>13908</v>
      </c>
      <c r="F995" s="20" t="s">
        <v>13820</v>
      </c>
      <c r="G995" s="6" t="str">
        <f t="shared" si="83"/>
        <v>70-79</v>
      </c>
      <c r="H995" s="6" t="str" cm="1">
        <f t="array" ref="H995:I995">_xlfn.TEXTSPLIT(G995,"-")</f>
        <v>70</v>
      </c>
      <c r="I995" s="6" t="str">
        <v>79</v>
      </c>
      <c r="J995" s="6" t="s">
        <v>13864</v>
      </c>
      <c r="K995" s="6" t="s">
        <v>13357</v>
      </c>
      <c r="L995" s="6" t="s">
        <v>13973</v>
      </c>
      <c r="M995" s="6" t="s">
        <v>13343</v>
      </c>
      <c r="N995" s="6" t="s">
        <v>13504</v>
      </c>
      <c r="O995" s="6" t="str" cm="1">
        <f t="array" ref="O995:P995">_xlfn.TEXTSPLIT(N995,"-")</f>
        <v>1992</v>
      </c>
      <c r="P995" s="6" t="str">
        <v>1996</v>
      </c>
      <c r="Q995" s="6">
        <v>384</v>
      </c>
      <c r="R995" s="6">
        <v>87</v>
      </c>
      <c r="S995" s="16">
        <f t="shared" si="85"/>
        <v>0.2265625</v>
      </c>
      <c r="T995" s="16">
        <f t="shared" si="86"/>
        <v>2.1361955912331403E-2</v>
      </c>
    </row>
    <row r="996" spans="1:20" x14ac:dyDescent="0.6">
      <c r="A996" s="6"/>
      <c r="B996" s="21"/>
      <c r="C996" s="6"/>
      <c r="D996" s="6" t="s">
        <v>13822</v>
      </c>
      <c r="E996" s="6" t="s">
        <v>13816</v>
      </c>
      <c r="F996" s="20" t="s">
        <v>13820</v>
      </c>
      <c r="G996" s="6" t="str">
        <f t="shared" si="83"/>
        <v>70-79</v>
      </c>
      <c r="H996" s="6" t="str" cm="1">
        <f t="array" ref="H996:I996">_xlfn.TEXTSPLIT(G996,"-")</f>
        <v>70</v>
      </c>
      <c r="I996" s="6" t="str">
        <v>79</v>
      </c>
      <c r="J996" s="6" t="s">
        <v>13864</v>
      </c>
      <c r="K996" s="6" t="s">
        <v>13357</v>
      </c>
      <c r="L996" s="6" t="s">
        <v>13973</v>
      </c>
      <c r="M996" s="6" t="s">
        <v>13343</v>
      </c>
      <c r="N996" s="6" t="s">
        <v>13504</v>
      </c>
      <c r="O996" s="6" t="str" cm="1">
        <f t="array" ref="O996:P996">_xlfn.TEXTSPLIT(N996,"-")</f>
        <v>1992</v>
      </c>
      <c r="P996" s="6" t="str">
        <v>1996</v>
      </c>
      <c r="Q996" s="6">
        <v>427</v>
      </c>
      <c r="R996" s="6">
        <v>85</v>
      </c>
      <c r="S996" s="16">
        <f t="shared" si="85"/>
        <v>0.19906323185011709</v>
      </c>
      <c r="T996" s="16">
        <f t="shared" si="86"/>
        <v>1.9323273609487806E-2</v>
      </c>
    </row>
    <row r="997" spans="1:20" x14ac:dyDescent="0.6">
      <c r="A997" s="6"/>
      <c r="B997" s="21"/>
      <c r="C997" s="6"/>
      <c r="D997" s="6" t="s">
        <v>13822</v>
      </c>
      <c r="E997" s="6" t="s">
        <v>13815</v>
      </c>
      <c r="F997" s="20" t="s">
        <v>13866</v>
      </c>
      <c r="G997" s="6" t="str">
        <f t="shared" si="83"/>
        <v>80-89</v>
      </c>
      <c r="H997" s="6" t="str" cm="1">
        <f t="array" ref="H997:I997">_xlfn.TEXTSPLIT(G997,"-")</f>
        <v>80</v>
      </c>
      <c r="I997" s="6" t="str">
        <v>89</v>
      </c>
      <c r="J997" s="6" t="s">
        <v>13864</v>
      </c>
      <c r="K997" s="6" t="s">
        <v>13357</v>
      </c>
      <c r="L997" s="6" t="s">
        <v>13973</v>
      </c>
      <c r="M997" s="6" t="s">
        <v>13343</v>
      </c>
      <c r="N997" s="6" t="s">
        <v>13504</v>
      </c>
      <c r="O997" s="6" t="str" cm="1">
        <f t="array" ref="O997:P997">_xlfn.TEXTSPLIT(N997,"-")</f>
        <v>1992</v>
      </c>
      <c r="P997" s="6" t="str">
        <v>1996</v>
      </c>
      <c r="Q997" s="6">
        <v>403</v>
      </c>
      <c r="R997" s="6">
        <v>175</v>
      </c>
      <c r="S997" s="16">
        <f t="shared" si="85"/>
        <v>0.43424317617866004</v>
      </c>
      <c r="T997" s="16">
        <f t="shared" si="86"/>
        <v>2.4690442797985993E-2</v>
      </c>
    </row>
    <row r="998" spans="1:20" x14ac:dyDescent="0.6">
      <c r="A998" s="6"/>
      <c r="B998" s="21"/>
      <c r="C998" s="6"/>
      <c r="D998" s="6" t="s">
        <v>13822</v>
      </c>
      <c r="E998" s="6" t="s">
        <v>13908</v>
      </c>
      <c r="F998" s="20" t="s">
        <v>13866</v>
      </c>
      <c r="G998" s="6" t="str">
        <f t="shared" si="83"/>
        <v>80-89</v>
      </c>
      <c r="H998" s="6" t="str" cm="1">
        <f t="array" ref="H998:I998">_xlfn.TEXTSPLIT(G998,"-")</f>
        <v>80</v>
      </c>
      <c r="I998" s="6" t="str">
        <v>89</v>
      </c>
      <c r="J998" s="6" t="s">
        <v>13864</v>
      </c>
      <c r="K998" s="6" t="s">
        <v>13357</v>
      </c>
      <c r="L998" s="6" t="s">
        <v>13973</v>
      </c>
      <c r="M998" s="6" t="s">
        <v>13343</v>
      </c>
      <c r="N998" s="6" t="s">
        <v>13504</v>
      </c>
      <c r="O998" s="6" t="str" cm="1">
        <f t="array" ref="O998:P998">_xlfn.TEXTSPLIT(N998,"-")</f>
        <v>1992</v>
      </c>
      <c r="P998" s="6" t="str">
        <v>1996</v>
      </c>
      <c r="Q998" s="6">
        <v>118</v>
      </c>
      <c r="R998" s="6">
        <v>44</v>
      </c>
      <c r="S998" s="16">
        <f t="shared" si="85"/>
        <v>0.3728813559322034</v>
      </c>
      <c r="T998" s="16">
        <f t="shared" si="86"/>
        <v>4.4516312981240591E-2</v>
      </c>
    </row>
    <row r="999" spans="1:20" x14ac:dyDescent="0.6">
      <c r="A999" s="6"/>
      <c r="B999" s="21"/>
      <c r="C999" s="6"/>
      <c r="D999" s="6" t="s">
        <v>13822</v>
      </c>
      <c r="E999" s="6" t="s">
        <v>13816</v>
      </c>
      <c r="F999" s="20" t="s">
        <v>13866</v>
      </c>
      <c r="G999" s="6" t="str">
        <f t="shared" si="83"/>
        <v>80-89</v>
      </c>
      <c r="H999" s="6" t="str" cm="1">
        <f t="array" ref="H999:I999">_xlfn.TEXTSPLIT(G999,"-")</f>
        <v>80</v>
      </c>
      <c r="I999" s="6" t="str">
        <v>89</v>
      </c>
      <c r="J999" s="6" t="s">
        <v>13864</v>
      </c>
      <c r="K999" s="6" t="s">
        <v>13357</v>
      </c>
      <c r="L999" s="6" t="s">
        <v>13973</v>
      </c>
      <c r="M999" s="6" t="s">
        <v>13343</v>
      </c>
      <c r="N999" s="6" t="s">
        <v>13504</v>
      </c>
      <c r="O999" s="6" t="str" cm="1">
        <f t="array" ref="O999:P999">_xlfn.TEXTSPLIT(N999,"-")</f>
        <v>1992</v>
      </c>
      <c r="P999" s="6" t="str">
        <v>1996</v>
      </c>
      <c r="Q999" s="6">
        <v>285</v>
      </c>
      <c r="R999" s="6">
        <v>131</v>
      </c>
      <c r="S999" s="16">
        <f t="shared" si="85"/>
        <v>0.45964912280701753</v>
      </c>
      <c r="T999" s="16">
        <f t="shared" si="86"/>
        <v>2.952084049519943E-2</v>
      </c>
    </row>
    <row r="1000" spans="1:20" x14ac:dyDescent="0.6">
      <c r="A1000" s="6"/>
      <c r="B1000" s="21"/>
      <c r="C1000" s="6"/>
      <c r="D1000" s="6" t="s">
        <v>13822</v>
      </c>
      <c r="E1000" s="6" t="s">
        <v>13815</v>
      </c>
      <c r="F1000" s="20" t="s">
        <v>13628</v>
      </c>
      <c r="G1000" s="6" t="str">
        <f t="shared" si="83"/>
        <v>90-95</v>
      </c>
      <c r="H1000" s="6" t="str" cm="1">
        <f t="array" ref="H1000:I1000">_xlfn.TEXTSPLIT(G1000,"-")</f>
        <v>90</v>
      </c>
      <c r="I1000" s="6" t="str">
        <v>95</v>
      </c>
      <c r="J1000" s="6" t="s">
        <v>13864</v>
      </c>
      <c r="K1000" s="6" t="s">
        <v>13357</v>
      </c>
      <c r="L1000" s="6" t="s">
        <v>13973</v>
      </c>
      <c r="M1000" s="6" t="s">
        <v>13343</v>
      </c>
      <c r="N1000" s="6" t="s">
        <v>13504</v>
      </c>
      <c r="O1000" s="6" t="str" cm="1">
        <f t="array" ref="O1000:P1000">_xlfn.TEXTSPLIT(N1000,"-")</f>
        <v>1992</v>
      </c>
      <c r="P1000" s="6" t="str">
        <v>1996</v>
      </c>
      <c r="Q1000" s="6">
        <v>119</v>
      </c>
      <c r="R1000" s="6">
        <v>61</v>
      </c>
      <c r="S1000" s="16">
        <f t="shared" si="85"/>
        <v>0.51260504201680668</v>
      </c>
      <c r="T1000" s="16">
        <f t="shared" si="86"/>
        <v>4.5820357381327344E-2</v>
      </c>
    </row>
    <row r="1001" spans="1:20" x14ac:dyDescent="0.6">
      <c r="A1001" s="6"/>
      <c r="B1001" s="21"/>
      <c r="C1001" s="6"/>
      <c r="D1001" s="6" t="s">
        <v>13822</v>
      </c>
      <c r="E1001" s="6" t="s">
        <v>13908</v>
      </c>
      <c r="F1001" s="20" t="s">
        <v>13628</v>
      </c>
      <c r="G1001" s="6" t="str">
        <f t="shared" si="83"/>
        <v>90-95</v>
      </c>
      <c r="H1001" s="6" t="str" cm="1">
        <f t="array" ref="H1001:I1001">_xlfn.TEXTSPLIT(G1001,"-")</f>
        <v>90</v>
      </c>
      <c r="I1001" s="6" t="str">
        <v>95</v>
      </c>
      <c r="J1001" s="6" t="s">
        <v>13864</v>
      </c>
      <c r="K1001" s="6" t="s">
        <v>13357</v>
      </c>
      <c r="L1001" s="6" t="s">
        <v>13973</v>
      </c>
      <c r="M1001" s="6" t="s">
        <v>13343</v>
      </c>
      <c r="N1001" s="6" t="s">
        <v>13504</v>
      </c>
      <c r="O1001" s="6" t="str" cm="1">
        <f t="array" ref="O1001:P1001">_xlfn.TEXTSPLIT(N1001,"-")</f>
        <v>1992</v>
      </c>
      <c r="P1001" s="6" t="str">
        <v>1996</v>
      </c>
      <c r="Q1001" s="6">
        <v>18</v>
      </c>
      <c r="R1001" s="6">
        <v>3</v>
      </c>
      <c r="S1001" s="16">
        <f t="shared" si="85"/>
        <v>0.16666666666666666</v>
      </c>
      <c r="T1001" s="16">
        <f t="shared" si="86"/>
        <v>8.7841046115788315E-2</v>
      </c>
    </row>
    <row r="1002" spans="1:20" x14ac:dyDescent="0.6">
      <c r="A1002" s="6"/>
      <c r="B1002" s="21"/>
      <c r="C1002" s="6"/>
      <c r="D1002" s="6" t="s">
        <v>13822</v>
      </c>
      <c r="E1002" s="6" t="s">
        <v>13816</v>
      </c>
      <c r="F1002" s="20" t="s">
        <v>13628</v>
      </c>
      <c r="G1002" s="6" t="str">
        <f t="shared" si="83"/>
        <v>90-95</v>
      </c>
      <c r="H1002" s="6" t="str" cm="1">
        <f t="array" ref="H1002:I1002">_xlfn.TEXTSPLIT(G1002,"-")</f>
        <v>90</v>
      </c>
      <c r="I1002" s="6" t="str">
        <v>95</v>
      </c>
      <c r="J1002" s="6" t="s">
        <v>13864</v>
      </c>
      <c r="K1002" s="6" t="s">
        <v>13357</v>
      </c>
      <c r="L1002" s="6" t="s">
        <v>13973</v>
      </c>
      <c r="M1002" s="6" t="s">
        <v>13343</v>
      </c>
      <c r="N1002" s="6" t="s">
        <v>13504</v>
      </c>
      <c r="O1002" s="6" t="str" cm="1">
        <f t="array" ref="O1002:P1002">_xlfn.TEXTSPLIT(N1002,"-")</f>
        <v>1992</v>
      </c>
      <c r="P1002" s="6" t="str">
        <v>1996</v>
      </c>
      <c r="Q1002" s="6">
        <v>101</v>
      </c>
      <c r="R1002" s="6">
        <v>58</v>
      </c>
      <c r="S1002" s="16">
        <f t="shared" si="85"/>
        <v>0.57425742574257421</v>
      </c>
      <c r="T1002" s="16">
        <f t="shared" si="86"/>
        <v>4.9200120212572092E-2</v>
      </c>
    </row>
    <row r="1003" spans="1:20" x14ac:dyDescent="0.6">
      <c r="A1003" s="6"/>
      <c r="B1003" s="21"/>
      <c r="C1003" s="6"/>
      <c r="D1003" s="6" t="s">
        <v>13813</v>
      </c>
      <c r="E1003" s="6" t="s">
        <v>13815</v>
      </c>
      <c r="F1003" s="20" t="s">
        <v>13471</v>
      </c>
      <c r="G1003" s="6" t="str">
        <f t="shared" si="83"/>
        <v>40-95</v>
      </c>
      <c r="H1003" s="6" t="str" cm="1">
        <f t="array" ref="H1003:I1003">_xlfn.TEXTSPLIT(G1003,"-")</f>
        <v>40</v>
      </c>
      <c r="I1003" s="6" t="str">
        <v>95</v>
      </c>
      <c r="J1003" s="6" t="s">
        <v>13864</v>
      </c>
      <c r="K1003" s="6" t="s">
        <v>13357</v>
      </c>
      <c r="L1003" s="6" t="s">
        <v>13973</v>
      </c>
      <c r="M1003" s="6" t="s">
        <v>13343</v>
      </c>
      <c r="N1003" s="6" t="s">
        <v>13504</v>
      </c>
      <c r="O1003" s="6" t="str" cm="1">
        <f t="array" ref="O1003:P1003">_xlfn.TEXTSPLIT(N1003,"-")</f>
        <v>1992</v>
      </c>
      <c r="P1003" s="6" t="str">
        <v>1996</v>
      </c>
      <c r="Q1003" s="6">
        <f t="shared" ref="Q1003:R1003" si="90">SUM(Q1006,Q1009,Q1012,Q1015,Q1018,Q1021)</f>
        <v>5147</v>
      </c>
      <c r="R1003" s="6">
        <f t="shared" si="90"/>
        <v>71</v>
      </c>
      <c r="S1003" s="16">
        <f t="shared" si="85"/>
        <v>1.3794443365067029E-2</v>
      </c>
      <c r="T1003" s="16">
        <f t="shared" si="86"/>
        <v>1.6257685900270171E-3</v>
      </c>
    </row>
    <row r="1004" spans="1:20" x14ac:dyDescent="0.6">
      <c r="A1004" s="6"/>
      <c r="B1004" s="21"/>
      <c r="C1004" s="6"/>
      <c r="D1004" s="6" t="s">
        <v>13813</v>
      </c>
      <c r="E1004" s="6" t="s">
        <v>13908</v>
      </c>
      <c r="F1004" s="20" t="s">
        <v>13471</v>
      </c>
      <c r="G1004" s="6" t="str">
        <f t="shared" si="83"/>
        <v>40-95</v>
      </c>
      <c r="H1004" s="6" t="str" cm="1">
        <f t="array" ref="H1004:I1004">_xlfn.TEXTSPLIT(G1004,"-")</f>
        <v>40</v>
      </c>
      <c r="I1004" s="6" t="str">
        <v>95</v>
      </c>
      <c r="J1004" s="6" t="s">
        <v>13864</v>
      </c>
      <c r="K1004" s="6" t="s">
        <v>13357</v>
      </c>
      <c r="L1004" s="6" t="s">
        <v>13973</v>
      </c>
      <c r="M1004" s="6" t="s">
        <v>13343</v>
      </c>
      <c r="N1004" s="6" t="s">
        <v>13504</v>
      </c>
      <c r="O1004" s="6" t="str" cm="1">
        <f t="array" ref="O1004:P1004">_xlfn.TEXTSPLIT(N1004,"-")</f>
        <v>1992</v>
      </c>
      <c r="P1004" s="6" t="str">
        <v>1996</v>
      </c>
      <c r="Q1004" s="6">
        <f t="shared" ref="Q1004:R1004" si="91">SUM(Q1007,Q1010,Q1013,Q1016,Q1019,Q1022)</f>
        <v>2297</v>
      </c>
      <c r="R1004" s="6">
        <f t="shared" si="91"/>
        <v>23</v>
      </c>
      <c r="S1004" s="16">
        <f t="shared" si="85"/>
        <v>1.0013060513713539E-2</v>
      </c>
      <c r="T1004" s="16">
        <f t="shared" si="86"/>
        <v>2.077388176006183E-3</v>
      </c>
    </row>
    <row r="1005" spans="1:20" x14ac:dyDescent="0.6">
      <c r="A1005" s="6"/>
      <c r="B1005" s="21"/>
      <c r="C1005" s="6"/>
      <c r="D1005" s="6" t="s">
        <v>13813</v>
      </c>
      <c r="E1005" s="6" t="s">
        <v>13816</v>
      </c>
      <c r="F1005" s="20" t="s">
        <v>13471</v>
      </c>
      <c r="G1005" s="6" t="str">
        <f t="shared" si="83"/>
        <v>40-95</v>
      </c>
      <c r="H1005" s="6" t="str" cm="1">
        <f t="array" ref="H1005:I1005">_xlfn.TEXTSPLIT(G1005,"-")</f>
        <v>40</v>
      </c>
      <c r="I1005" s="6" t="str">
        <v>95</v>
      </c>
      <c r="J1005" s="6" t="s">
        <v>13864</v>
      </c>
      <c r="K1005" s="6" t="s">
        <v>13357</v>
      </c>
      <c r="L1005" s="6" t="s">
        <v>13973</v>
      </c>
      <c r="M1005" s="6" t="s">
        <v>13343</v>
      </c>
      <c r="N1005" s="6" t="s">
        <v>13504</v>
      </c>
      <c r="O1005" s="6" t="str" cm="1">
        <f t="array" ref="O1005:P1005">_xlfn.TEXTSPLIT(N1005,"-")</f>
        <v>1992</v>
      </c>
      <c r="P1005" s="6" t="str">
        <v>1996</v>
      </c>
      <c r="Q1005" s="6">
        <f t="shared" ref="Q1005:R1005" si="92">SUM(Q1008,Q1011,Q1014,Q1017,Q1020,Q1023)</f>
        <v>2850</v>
      </c>
      <c r="R1005" s="6">
        <f t="shared" si="92"/>
        <v>48</v>
      </c>
      <c r="S1005" s="16">
        <f t="shared" si="85"/>
        <v>1.6842105263157894E-2</v>
      </c>
      <c r="T1005" s="16">
        <f t="shared" si="86"/>
        <v>2.4103904286979752E-3</v>
      </c>
    </row>
    <row r="1006" spans="1:20" x14ac:dyDescent="0.6">
      <c r="A1006" s="6"/>
      <c r="B1006" s="21"/>
      <c r="C1006" s="6"/>
      <c r="D1006" s="6" t="s">
        <v>13813</v>
      </c>
      <c r="E1006" s="6" t="s">
        <v>13815</v>
      </c>
      <c r="F1006" s="20" t="s">
        <v>13817</v>
      </c>
      <c r="G1006" s="6" t="str">
        <f t="shared" si="83"/>
        <v>40-49</v>
      </c>
      <c r="H1006" s="6" t="str" cm="1">
        <f t="array" ref="H1006:I1006">_xlfn.TEXTSPLIT(G1006,"-")</f>
        <v>40</v>
      </c>
      <c r="I1006" s="6" t="str">
        <v>49</v>
      </c>
      <c r="J1006" s="6" t="s">
        <v>13864</v>
      </c>
      <c r="K1006" s="6" t="s">
        <v>13357</v>
      </c>
      <c r="L1006" s="6" t="s">
        <v>13973</v>
      </c>
      <c r="M1006" s="6" t="s">
        <v>13343</v>
      </c>
      <c r="N1006" s="6" t="s">
        <v>13504</v>
      </c>
      <c r="O1006" s="6" t="str" cm="1">
        <f t="array" ref="O1006:P1006">_xlfn.TEXTSPLIT(N1006,"-")</f>
        <v>1992</v>
      </c>
      <c r="P1006" s="6" t="str">
        <v>1996</v>
      </c>
      <c r="Q1006" s="6">
        <v>1263</v>
      </c>
      <c r="R1006" s="6">
        <v>0</v>
      </c>
      <c r="S1006" s="16">
        <f t="shared" si="85"/>
        <v>0</v>
      </c>
      <c r="T1006" s="16">
        <f t="shared" si="86"/>
        <v>0</v>
      </c>
    </row>
    <row r="1007" spans="1:20" x14ac:dyDescent="0.6">
      <c r="A1007" s="6"/>
      <c r="B1007" s="21"/>
      <c r="C1007" s="6"/>
      <c r="D1007" s="6" t="s">
        <v>13813</v>
      </c>
      <c r="E1007" s="6" t="s">
        <v>13908</v>
      </c>
      <c r="F1007" s="20" t="s">
        <v>13817</v>
      </c>
      <c r="G1007" s="6" t="str">
        <f t="shared" si="83"/>
        <v>40-49</v>
      </c>
      <c r="H1007" s="6" t="str" cm="1">
        <f t="array" ref="H1007:I1007">_xlfn.TEXTSPLIT(G1007,"-")</f>
        <v>40</v>
      </c>
      <c r="I1007" s="6" t="str">
        <v>49</v>
      </c>
      <c r="J1007" s="6" t="s">
        <v>13864</v>
      </c>
      <c r="K1007" s="6" t="s">
        <v>13357</v>
      </c>
      <c r="L1007" s="6" t="s">
        <v>13973</v>
      </c>
      <c r="M1007" s="6" t="s">
        <v>13343</v>
      </c>
      <c r="N1007" s="6" t="s">
        <v>13504</v>
      </c>
      <c r="O1007" s="6" t="str" cm="1">
        <f t="array" ref="O1007:P1007">_xlfn.TEXTSPLIT(N1007,"-")</f>
        <v>1992</v>
      </c>
      <c r="P1007" s="6" t="str">
        <v>1996</v>
      </c>
      <c r="Q1007" s="6">
        <v>558</v>
      </c>
      <c r="R1007" s="6">
        <v>0</v>
      </c>
      <c r="S1007" s="16">
        <f t="shared" si="85"/>
        <v>0</v>
      </c>
      <c r="T1007" s="16">
        <f t="shared" si="86"/>
        <v>0</v>
      </c>
    </row>
    <row r="1008" spans="1:20" x14ac:dyDescent="0.6">
      <c r="A1008" s="6"/>
      <c r="B1008" s="21"/>
      <c r="C1008" s="6"/>
      <c r="D1008" s="6" t="s">
        <v>13813</v>
      </c>
      <c r="E1008" s="6" t="s">
        <v>13816</v>
      </c>
      <c r="F1008" s="20" t="s">
        <v>13817</v>
      </c>
      <c r="G1008" s="6" t="str">
        <f t="shared" si="83"/>
        <v>40-49</v>
      </c>
      <c r="H1008" s="6" t="str" cm="1">
        <f t="array" ref="H1008:I1008">_xlfn.TEXTSPLIT(G1008,"-")</f>
        <v>40</v>
      </c>
      <c r="I1008" s="6" t="str">
        <v>49</v>
      </c>
      <c r="J1008" s="6" t="s">
        <v>13864</v>
      </c>
      <c r="K1008" s="6" t="s">
        <v>13357</v>
      </c>
      <c r="L1008" s="6" t="s">
        <v>13973</v>
      </c>
      <c r="M1008" s="6" t="s">
        <v>13343</v>
      </c>
      <c r="N1008" s="6" t="s">
        <v>13504</v>
      </c>
      <c r="O1008" s="6" t="str" cm="1">
        <f t="array" ref="O1008:P1008">_xlfn.TEXTSPLIT(N1008,"-")</f>
        <v>1992</v>
      </c>
      <c r="P1008" s="6" t="str">
        <v>1996</v>
      </c>
      <c r="Q1008" s="6">
        <v>705</v>
      </c>
      <c r="R1008" s="6">
        <v>0</v>
      </c>
      <c r="S1008" s="16">
        <f t="shared" si="85"/>
        <v>0</v>
      </c>
      <c r="T1008" s="16">
        <f t="shared" si="86"/>
        <v>0</v>
      </c>
    </row>
    <row r="1009" spans="1:20" x14ac:dyDescent="0.6">
      <c r="A1009" s="6"/>
      <c r="B1009" s="21"/>
      <c r="C1009" s="6"/>
      <c r="D1009" s="6" t="s">
        <v>13813</v>
      </c>
      <c r="E1009" s="6" t="s">
        <v>13815</v>
      </c>
      <c r="F1009" s="20" t="s">
        <v>13818</v>
      </c>
      <c r="G1009" s="6" t="str">
        <f t="shared" si="83"/>
        <v>50-59</v>
      </c>
      <c r="H1009" s="6" t="str" cm="1">
        <f t="array" ref="H1009:I1009">_xlfn.TEXTSPLIT(G1009,"-")</f>
        <v>50</v>
      </c>
      <c r="I1009" s="6" t="str">
        <v>59</v>
      </c>
      <c r="J1009" s="6" t="s">
        <v>13864</v>
      </c>
      <c r="K1009" s="6" t="s">
        <v>13357</v>
      </c>
      <c r="L1009" s="6" t="s">
        <v>13973</v>
      </c>
      <c r="M1009" s="6" t="s">
        <v>13343</v>
      </c>
      <c r="N1009" s="6" t="s">
        <v>13504</v>
      </c>
      <c r="O1009" s="6" t="str" cm="1">
        <f t="array" ref="O1009:P1009">_xlfn.TEXTSPLIT(N1009,"-")</f>
        <v>1992</v>
      </c>
      <c r="P1009" s="6" t="str">
        <v>1996</v>
      </c>
      <c r="Q1009" s="6">
        <v>1340</v>
      </c>
      <c r="R1009" s="6">
        <v>0</v>
      </c>
      <c r="S1009" s="16">
        <f t="shared" si="85"/>
        <v>0</v>
      </c>
      <c r="T1009" s="16">
        <f t="shared" si="86"/>
        <v>0</v>
      </c>
    </row>
    <row r="1010" spans="1:20" x14ac:dyDescent="0.6">
      <c r="A1010" s="6"/>
      <c r="B1010" s="21"/>
      <c r="C1010" s="6"/>
      <c r="D1010" s="6" t="s">
        <v>13813</v>
      </c>
      <c r="E1010" s="6" t="s">
        <v>13908</v>
      </c>
      <c r="F1010" s="20" t="s">
        <v>13818</v>
      </c>
      <c r="G1010" s="6" t="str">
        <f t="shared" si="83"/>
        <v>50-59</v>
      </c>
      <c r="H1010" s="6" t="str" cm="1">
        <f t="array" ref="H1010:I1010">_xlfn.TEXTSPLIT(G1010,"-")</f>
        <v>50</v>
      </c>
      <c r="I1010" s="6" t="str">
        <v>59</v>
      </c>
      <c r="J1010" s="6" t="s">
        <v>13864</v>
      </c>
      <c r="K1010" s="6" t="s">
        <v>13357</v>
      </c>
      <c r="L1010" s="6" t="s">
        <v>13973</v>
      </c>
      <c r="M1010" s="6" t="s">
        <v>13343</v>
      </c>
      <c r="N1010" s="6" t="s">
        <v>13504</v>
      </c>
      <c r="O1010" s="6" t="str" cm="1">
        <f t="array" ref="O1010:P1010">_xlfn.TEXTSPLIT(N1010,"-")</f>
        <v>1992</v>
      </c>
      <c r="P1010" s="6" t="str">
        <v>1996</v>
      </c>
      <c r="Q1010" s="6">
        <v>628</v>
      </c>
      <c r="R1010" s="6">
        <v>0</v>
      </c>
      <c r="S1010" s="16">
        <f t="shared" si="85"/>
        <v>0</v>
      </c>
      <c r="T1010" s="16">
        <f t="shared" si="86"/>
        <v>0</v>
      </c>
    </row>
    <row r="1011" spans="1:20" x14ac:dyDescent="0.6">
      <c r="A1011" s="6"/>
      <c r="B1011" s="21"/>
      <c r="C1011" s="6"/>
      <c r="D1011" s="6" t="s">
        <v>13813</v>
      </c>
      <c r="E1011" s="6" t="s">
        <v>13816</v>
      </c>
      <c r="F1011" s="20" t="s">
        <v>13818</v>
      </c>
      <c r="G1011" s="6" t="str">
        <f t="shared" si="83"/>
        <v>50-59</v>
      </c>
      <c r="H1011" s="6" t="str" cm="1">
        <f t="array" ref="H1011:I1011">_xlfn.TEXTSPLIT(G1011,"-")</f>
        <v>50</v>
      </c>
      <c r="I1011" s="6" t="str">
        <v>59</v>
      </c>
      <c r="J1011" s="6" t="s">
        <v>13864</v>
      </c>
      <c r="K1011" s="6" t="s">
        <v>13357</v>
      </c>
      <c r="L1011" s="6" t="s">
        <v>13973</v>
      </c>
      <c r="M1011" s="6" t="s">
        <v>13343</v>
      </c>
      <c r="N1011" s="6" t="s">
        <v>13504</v>
      </c>
      <c r="O1011" s="6" t="str" cm="1">
        <f t="array" ref="O1011:P1011">_xlfn.TEXTSPLIT(N1011,"-")</f>
        <v>1992</v>
      </c>
      <c r="P1011" s="6" t="str">
        <v>1996</v>
      </c>
      <c r="Q1011" s="6">
        <v>712</v>
      </c>
      <c r="R1011" s="6">
        <v>0</v>
      </c>
      <c r="S1011" s="16">
        <f t="shared" si="85"/>
        <v>0</v>
      </c>
      <c r="T1011" s="16">
        <f t="shared" si="86"/>
        <v>0</v>
      </c>
    </row>
    <row r="1012" spans="1:20" x14ac:dyDescent="0.6">
      <c r="A1012" s="6"/>
      <c r="B1012" s="21"/>
      <c r="C1012" s="6"/>
      <c r="D1012" s="6" t="s">
        <v>13813</v>
      </c>
      <c r="E1012" s="6" t="s">
        <v>13815</v>
      </c>
      <c r="F1012" s="20" t="s">
        <v>13819</v>
      </c>
      <c r="G1012" s="6" t="str">
        <f t="shared" si="83"/>
        <v>60-69</v>
      </c>
      <c r="H1012" s="6" t="str" cm="1">
        <f t="array" ref="H1012:I1012">_xlfn.TEXTSPLIT(G1012,"-")</f>
        <v>60</v>
      </c>
      <c r="I1012" s="6" t="str">
        <v>69</v>
      </c>
      <c r="J1012" s="6" t="s">
        <v>13864</v>
      </c>
      <c r="K1012" s="6" t="s">
        <v>13357</v>
      </c>
      <c r="L1012" s="6" t="s">
        <v>13973</v>
      </c>
      <c r="M1012" s="6" t="s">
        <v>13343</v>
      </c>
      <c r="N1012" s="6" t="s">
        <v>13504</v>
      </c>
      <c r="O1012" s="6" t="str" cm="1">
        <f t="array" ref="O1012:P1012">_xlfn.TEXTSPLIT(N1012,"-")</f>
        <v>1992</v>
      </c>
      <c r="P1012" s="6" t="str">
        <v>1996</v>
      </c>
      <c r="Q1012" s="6">
        <v>1211</v>
      </c>
      <c r="R1012" s="6">
        <v>4</v>
      </c>
      <c r="S1012" s="16">
        <f t="shared" si="85"/>
        <v>3.3030553261767133E-3</v>
      </c>
      <c r="T1012" s="16">
        <f t="shared" si="86"/>
        <v>1.6487978634320945E-3</v>
      </c>
    </row>
    <row r="1013" spans="1:20" x14ac:dyDescent="0.6">
      <c r="A1013" s="6"/>
      <c r="B1013" s="21"/>
      <c r="C1013" s="6"/>
      <c r="D1013" s="6" t="s">
        <v>13813</v>
      </c>
      <c r="E1013" s="6" t="s">
        <v>13908</v>
      </c>
      <c r="F1013" s="20" t="s">
        <v>13819</v>
      </c>
      <c r="G1013" s="6" t="str">
        <f t="shared" si="83"/>
        <v>60-69</v>
      </c>
      <c r="H1013" s="6" t="str" cm="1">
        <f t="array" ref="H1013:I1013">_xlfn.TEXTSPLIT(G1013,"-")</f>
        <v>60</v>
      </c>
      <c r="I1013" s="6" t="str">
        <v>69</v>
      </c>
      <c r="J1013" s="6" t="s">
        <v>13864</v>
      </c>
      <c r="K1013" s="6" t="s">
        <v>13357</v>
      </c>
      <c r="L1013" s="6" t="s">
        <v>13973</v>
      </c>
      <c r="M1013" s="6" t="s">
        <v>13343</v>
      </c>
      <c r="N1013" s="6" t="s">
        <v>13504</v>
      </c>
      <c r="O1013" s="6" t="str" cm="1">
        <f t="array" ref="O1013:P1013">_xlfn.TEXTSPLIT(N1013,"-")</f>
        <v>1992</v>
      </c>
      <c r="P1013" s="6" t="str">
        <v>1996</v>
      </c>
      <c r="Q1013" s="6">
        <v>591</v>
      </c>
      <c r="R1013" s="6">
        <v>3</v>
      </c>
      <c r="S1013" s="16">
        <f t="shared" si="85"/>
        <v>5.076142131979695E-3</v>
      </c>
      <c r="T1013" s="16">
        <f t="shared" si="86"/>
        <v>2.9232642073746648E-3</v>
      </c>
    </row>
    <row r="1014" spans="1:20" x14ac:dyDescent="0.6">
      <c r="A1014" s="6"/>
      <c r="B1014" s="21"/>
      <c r="C1014" s="6"/>
      <c r="D1014" s="6" t="s">
        <v>13813</v>
      </c>
      <c r="E1014" s="6" t="s">
        <v>13816</v>
      </c>
      <c r="F1014" s="20" t="s">
        <v>13819</v>
      </c>
      <c r="G1014" s="6" t="str">
        <f t="shared" si="83"/>
        <v>60-69</v>
      </c>
      <c r="H1014" s="6" t="str" cm="1">
        <f t="array" ref="H1014:I1014">_xlfn.TEXTSPLIT(G1014,"-")</f>
        <v>60</v>
      </c>
      <c r="I1014" s="6" t="str">
        <v>69</v>
      </c>
      <c r="J1014" s="6" t="s">
        <v>13864</v>
      </c>
      <c r="K1014" s="6" t="s">
        <v>13357</v>
      </c>
      <c r="L1014" s="6" t="s">
        <v>13973</v>
      </c>
      <c r="M1014" s="6" t="s">
        <v>13343</v>
      </c>
      <c r="N1014" s="6" t="s">
        <v>13504</v>
      </c>
      <c r="O1014" s="6" t="str" cm="1">
        <f t="array" ref="O1014:P1014">_xlfn.TEXTSPLIT(N1014,"-")</f>
        <v>1992</v>
      </c>
      <c r="P1014" s="6" t="str">
        <v>1996</v>
      </c>
      <c r="Q1014" s="6">
        <v>620</v>
      </c>
      <c r="R1014" s="6">
        <v>1</v>
      </c>
      <c r="S1014" s="16">
        <f t="shared" si="85"/>
        <v>1.6129032258064516E-3</v>
      </c>
      <c r="T1014" s="16">
        <f t="shared" si="86"/>
        <v>1.6116019724878815E-3</v>
      </c>
    </row>
    <row r="1015" spans="1:20" x14ac:dyDescent="0.6">
      <c r="A1015" s="6"/>
      <c r="B1015" s="21"/>
      <c r="C1015" s="6"/>
      <c r="D1015" s="6" t="s">
        <v>13813</v>
      </c>
      <c r="E1015" s="6" t="s">
        <v>13815</v>
      </c>
      <c r="F1015" s="20" t="s">
        <v>13820</v>
      </c>
      <c r="G1015" s="6" t="str">
        <f t="shared" si="83"/>
        <v>70-79</v>
      </c>
      <c r="H1015" s="6" t="str" cm="1">
        <f t="array" ref="H1015:I1015">_xlfn.TEXTSPLIT(G1015,"-")</f>
        <v>70</v>
      </c>
      <c r="I1015" s="6" t="str">
        <v>79</v>
      </c>
      <c r="J1015" s="6" t="s">
        <v>13864</v>
      </c>
      <c r="K1015" s="6" t="s">
        <v>13357</v>
      </c>
      <c r="L1015" s="6" t="s">
        <v>13973</v>
      </c>
      <c r="M1015" s="6" t="s">
        <v>13343</v>
      </c>
      <c r="N1015" s="6" t="s">
        <v>13504</v>
      </c>
      <c r="O1015" s="6" t="str" cm="1">
        <f t="array" ref="O1015:P1015">_xlfn.TEXTSPLIT(N1015,"-")</f>
        <v>1992</v>
      </c>
      <c r="P1015" s="6" t="str">
        <v>1996</v>
      </c>
      <c r="Q1015" s="6">
        <v>811</v>
      </c>
      <c r="R1015" s="6">
        <v>14</v>
      </c>
      <c r="S1015" s="16">
        <f t="shared" si="85"/>
        <v>1.7262638717632551E-2</v>
      </c>
      <c r="T1015" s="16">
        <f t="shared" si="86"/>
        <v>4.5736391549590369E-3</v>
      </c>
    </row>
    <row r="1016" spans="1:20" x14ac:dyDescent="0.6">
      <c r="A1016" s="6"/>
      <c r="B1016" s="21"/>
      <c r="C1016" s="6"/>
      <c r="D1016" s="6" t="s">
        <v>13813</v>
      </c>
      <c r="E1016" s="6" t="s">
        <v>13908</v>
      </c>
      <c r="F1016" s="20" t="s">
        <v>13820</v>
      </c>
      <c r="G1016" s="6" t="str">
        <f t="shared" si="83"/>
        <v>70-79</v>
      </c>
      <c r="H1016" s="6" t="str" cm="1">
        <f t="array" ref="H1016:I1016">_xlfn.TEXTSPLIT(G1016,"-")</f>
        <v>70</v>
      </c>
      <c r="I1016" s="6" t="str">
        <v>79</v>
      </c>
      <c r="J1016" s="6" t="s">
        <v>13864</v>
      </c>
      <c r="K1016" s="6" t="s">
        <v>13357</v>
      </c>
      <c r="L1016" s="6" t="s">
        <v>13973</v>
      </c>
      <c r="M1016" s="6" t="s">
        <v>13343</v>
      </c>
      <c r="N1016" s="6" t="s">
        <v>13504</v>
      </c>
      <c r="O1016" s="6" t="str" cm="1">
        <f t="array" ref="O1016:P1016">_xlfn.TEXTSPLIT(N1016,"-")</f>
        <v>1992</v>
      </c>
      <c r="P1016" s="6" t="str">
        <v>1996</v>
      </c>
      <c r="Q1016" s="6">
        <v>384</v>
      </c>
      <c r="R1016" s="6">
        <v>7</v>
      </c>
      <c r="S1016" s="16">
        <f t="shared" si="85"/>
        <v>1.8229166666666668E-2</v>
      </c>
      <c r="T1016" s="16">
        <f t="shared" si="86"/>
        <v>6.8268892663850365E-3</v>
      </c>
    </row>
    <row r="1017" spans="1:20" x14ac:dyDescent="0.6">
      <c r="A1017" s="6"/>
      <c r="B1017" s="21"/>
      <c r="C1017" s="6"/>
      <c r="D1017" s="6" t="s">
        <v>13813</v>
      </c>
      <c r="E1017" s="6" t="s">
        <v>13816</v>
      </c>
      <c r="F1017" s="20" t="s">
        <v>13820</v>
      </c>
      <c r="G1017" s="6" t="str">
        <f t="shared" si="83"/>
        <v>70-79</v>
      </c>
      <c r="H1017" s="6" t="str" cm="1">
        <f t="array" ref="H1017:I1017">_xlfn.TEXTSPLIT(G1017,"-")</f>
        <v>70</v>
      </c>
      <c r="I1017" s="6" t="str">
        <v>79</v>
      </c>
      <c r="J1017" s="6" t="s">
        <v>13864</v>
      </c>
      <c r="K1017" s="6" t="s">
        <v>13357</v>
      </c>
      <c r="L1017" s="6" t="s">
        <v>13973</v>
      </c>
      <c r="M1017" s="6" t="s">
        <v>13343</v>
      </c>
      <c r="N1017" s="6" t="s">
        <v>13504</v>
      </c>
      <c r="O1017" s="6" t="str" cm="1">
        <f t="array" ref="O1017:P1017">_xlfn.TEXTSPLIT(N1017,"-")</f>
        <v>1992</v>
      </c>
      <c r="P1017" s="6" t="str">
        <v>1996</v>
      </c>
      <c r="Q1017" s="6">
        <v>427</v>
      </c>
      <c r="R1017" s="6">
        <v>7</v>
      </c>
      <c r="S1017" s="16">
        <f t="shared" si="85"/>
        <v>1.6393442622950821E-2</v>
      </c>
      <c r="T1017" s="16">
        <f t="shared" si="86"/>
        <v>6.1451410065548736E-3</v>
      </c>
    </row>
    <row r="1018" spans="1:20" x14ac:dyDescent="0.6">
      <c r="A1018" s="6"/>
      <c r="B1018" s="21"/>
      <c r="C1018" s="6"/>
      <c r="D1018" s="6" t="s">
        <v>13813</v>
      </c>
      <c r="E1018" s="6" t="s">
        <v>13815</v>
      </c>
      <c r="F1018" s="20" t="s">
        <v>13866</v>
      </c>
      <c r="G1018" s="6" t="str">
        <f t="shared" si="83"/>
        <v>80-89</v>
      </c>
      <c r="H1018" s="6" t="str" cm="1">
        <f t="array" ref="H1018:I1018">_xlfn.TEXTSPLIT(G1018,"-")</f>
        <v>80</v>
      </c>
      <c r="I1018" s="6" t="str">
        <v>89</v>
      </c>
      <c r="J1018" s="6" t="s">
        <v>13864</v>
      </c>
      <c r="K1018" s="6" t="s">
        <v>13357</v>
      </c>
      <c r="L1018" s="6" t="s">
        <v>13973</v>
      </c>
      <c r="M1018" s="6" t="s">
        <v>13343</v>
      </c>
      <c r="N1018" s="6" t="s">
        <v>13504</v>
      </c>
      <c r="O1018" s="6" t="str" cm="1">
        <f t="array" ref="O1018:P1018">_xlfn.TEXTSPLIT(N1018,"-")</f>
        <v>1992</v>
      </c>
      <c r="P1018" s="6" t="str">
        <v>1996</v>
      </c>
      <c r="Q1018" s="6">
        <v>403</v>
      </c>
      <c r="R1018" s="6">
        <v>22</v>
      </c>
      <c r="S1018" s="16">
        <f t="shared" si="85"/>
        <v>5.4590570719602979E-2</v>
      </c>
      <c r="T1018" s="16">
        <f t="shared" si="86"/>
        <v>1.1316607650042044E-2</v>
      </c>
    </row>
    <row r="1019" spans="1:20" x14ac:dyDescent="0.6">
      <c r="A1019" s="6"/>
      <c r="B1019" s="21"/>
      <c r="C1019" s="6"/>
      <c r="D1019" s="6" t="s">
        <v>13813</v>
      </c>
      <c r="E1019" s="6" t="s">
        <v>13908</v>
      </c>
      <c r="F1019" s="20" t="s">
        <v>13866</v>
      </c>
      <c r="G1019" s="6" t="str">
        <f t="shared" si="83"/>
        <v>80-89</v>
      </c>
      <c r="H1019" s="6" t="str" cm="1">
        <f t="array" ref="H1019:I1019">_xlfn.TEXTSPLIT(G1019,"-")</f>
        <v>80</v>
      </c>
      <c r="I1019" s="6" t="str">
        <v>89</v>
      </c>
      <c r="J1019" s="6" t="s">
        <v>13864</v>
      </c>
      <c r="K1019" s="6" t="s">
        <v>13357</v>
      </c>
      <c r="L1019" s="6" t="s">
        <v>13973</v>
      </c>
      <c r="M1019" s="6" t="s">
        <v>13343</v>
      </c>
      <c r="N1019" s="6" t="s">
        <v>13504</v>
      </c>
      <c r="O1019" s="6" t="str" cm="1">
        <f t="array" ref="O1019:P1019">_xlfn.TEXTSPLIT(N1019,"-")</f>
        <v>1992</v>
      </c>
      <c r="P1019" s="6" t="str">
        <v>1996</v>
      </c>
      <c r="Q1019" s="6">
        <v>118</v>
      </c>
      <c r="R1019" s="6">
        <v>2</v>
      </c>
      <c r="S1019" s="16">
        <f t="shared" si="85"/>
        <v>1.6949152542372881E-2</v>
      </c>
      <c r="T1019" s="16">
        <f t="shared" si="86"/>
        <v>1.1882860028696601E-2</v>
      </c>
    </row>
    <row r="1020" spans="1:20" x14ac:dyDescent="0.6">
      <c r="A1020" s="6"/>
      <c r="B1020" s="21"/>
      <c r="C1020" s="6"/>
      <c r="D1020" s="6" t="s">
        <v>13813</v>
      </c>
      <c r="E1020" s="6" t="s">
        <v>13816</v>
      </c>
      <c r="F1020" s="20" t="s">
        <v>13866</v>
      </c>
      <c r="G1020" s="6" t="str">
        <f t="shared" si="83"/>
        <v>80-89</v>
      </c>
      <c r="H1020" s="6" t="str" cm="1">
        <f t="array" ref="H1020:I1020">_xlfn.TEXTSPLIT(G1020,"-")</f>
        <v>80</v>
      </c>
      <c r="I1020" s="6" t="str">
        <v>89</v>
      </c>
      <c r="J1020" s="6" t="s">
        <v>13864</v>
      </c>
      <c r="K1020" s="6" t="s">
        <v>13357</v>
      </c>
      <c r="L1020" s="6" t="s">
        <v>13973</v>
      </c>
      <c r="M1020" s="6" t="s">
        <v>13343</v>
      </c>
      <c r="N1020" s="6" t="s">
        <v>13504</v>
      </c>
      <c r="O1020" s="6" t="str" cm="1">
        <f t="array" ref="O1020:P1020">_xlfn.TEXTSPLIT(N1020,"-")</f>
        <v>1992</v>
      </c>
      <c r="P1020" s="6" t="str">
        <v>1996</v>
      </c>
      <c r="Q1020" s="6">
        <v>285</v>
      </c>
      <c r="R1020" s="6">
        <v>20</v>
      </c>
      <c r="S1020" s="16">
        <f t="shared" si="85"/>
        <v>7.0175438596491224E-2</v>
      </c>
      <c r="T1020" s="16">
        <f t="shared" si="86"/>
        <v>1.5131104992555036E-2</v>
      </c>
    </row>
    <row r="1021" spans="1:20" x14ac:dyDescent="0.6">
      <c r="A1021" s="6"/>
      <c r="B1021" s="21"/>
      <c r="C1021" s="6"/>
      <c r="D1021" s="6" t="s">
        <v>13813</v>
      </c>
      <c r="E1021" s="6" t="s">
        <v>13815</v>
      </c>
      <c r="F1021" s="20" t="s">
        <v>13628</v>
      </c>
      <c r="G1021" s="6" t="str">
        <f t="shared" si="83"/>
        <v>90-95</v>
      </c>
      <c r="H1021" s="6" t="str" cm="1">
        <f t="array" ref="H1021:I1021">_xlfn.TEXTSPLIT(G1021,"-")</f>
        <v>90</v>
      </c>
      <c r="I1021" s="6" t="str">
        <v>95</v>
      </c>
      <c r="J1021" s="6" t="s">
        <v>13864</v>
      </c>
      <c r="K1021" s="6" t="s">
        <v>13357</v>
      </c>
      <c r="L1021" s="6" t="s">
        <v>13973</v>
      </c>
      <c r="M1021" s="6" t="s">
        <v>13343</v>
      </c>
      <c r="N1021" s="6" t="s">
        <v>13504</v>
      </c>
      <c r="O1021" s="6" t="str" cm="1">
        <f t="array" ref="O1021:P1021">_xlfn.TEXTSPLIT(N1021,"-")</f>
        <v>1992</v>
      </c>
      <c r="P1021" s="6" t="str">
        <v>1996</v>
      </c>
      <c r="Q1021" s="6">
        <v>119</v>
      </c>
      <c r="R1021" s="6">
        <v>31</v>
      </c>
      <c r="S1021" s="16">
        <f t="shared" si="85"/>
        <v>0.26050420168067229</v>
      </c>
      <c r="T1021" s="16">
        <f t="shared" si="86"/>
        <v>4.0234790183005638E-2</v>
      </c>
    </row>
    <row r="1022" spans="1:20" x14ac:dyDescent="0.6">
      <c r="A1022" s="6"/>
      <c r="B1022" s="21"/>
      <c r="C1022" s="6"/>
      <c r="D1022" s="6" t="s">
        <v>13813</v>
      </c>
      <c r="E1022" s="6" t="s">
        <v>13908</v>
      </c>
      <c r="F1022" s="20" t="s">
        <v>13628</v>
      </c>
      <c r="G1022" s="6" t="str">
        <f t="shared" si="83"/>
        <v>90-95</v>
      </c>
      <c r="H1022" s="6" t="str" cm="1">
        <f t="array" ref="H1022:I1022">_xlfn.TEXTSPLIT(G1022,"-")</f>
        <v>90</v>
      </c>
      <c r="I1022" s="6" t="str">
        <v>95</v>
      </c>
      <c r="J1022" s="6" t="s">
        <v>13864</v>
      </c>
      <c r="K1022" s="6" t="s">
        <v>13357</v>
      </c>
      <c r="L1022" s="6" t="s">
        <v>13973</v>
      </c>
      <c r="M1022" s="6" t="s">
        <v>13343</v>
      </c>
      <c r="N1022" s="6" t="s">
        <v>13504</v>
      </c>
      <c r="O1022" s="6" t="str" cm="1">
        <f t="array" ref="O1022:P1022">_xlfn.TEXTSPLIT(N1022,"-")</f>
        <v>1992</v>
      </c>
      <c r="P1022" s="6" t="str">
        <v>1996</v>
      </c>
      <c r="Q1022" s="6">
        <v>18</v>
      </c>
      <c r="R1022" s="6">
        <v>11</v>
      </c>
      <c r="S1022" s="16">
        <f t="shared" si="85"/>
        <v>0.61111111111111116</v>
      </c>
      <c r="T1022" s="16">
        <f t="shared" si="86"/>
        <v>0.11490438561102645</v>
      </c>
    </row>
    <row r="1023" spans="1:20" x14ac:dyDescent="0.6">
      <c r="A1023" s="6"/>
      <c r="B1023" s="21"/>
      <c r="C1023" s="6"/>
      <c r="D1023" s="6" t="s">
        <v>13813</v>
      </c>
      <c r="E1023" s="6" t="s">
        <v>13816</v>
      </c>
      <c r="F1023" s="20" t="s">
        <v>13628</v>
      </c>
      <c r="G1023" s="6" t="str">
        <f t="shared" si="83"/>
        <v>90-95</v>
      </c>
      <c r="H1023" s="6" t="str" cm="1">
        <f t="array" ref="H1023:I1023">_xlfn.TEXTSPLIT(G1023,"-")</f>
        <v>90</v>
      </c>
      <c r="I1023" s="6" t="str">
        <v>95</v>
      </c>
      <c r="J1023" s="6" t="s">
        <v>13864</v>
      </c>
      <c r="K1023" s="6" t="s">
        <v>13357</v>
      </c>
      <c r="L1023" s="6" t="s">
        <v>13973</v>
      </c>
      <c r="M1023" s="6" t="s">
        <v>13343</v>
      </c>
      <c r="N1023" s="6" t="s">
        <v>13504</v>
      </c>
      <c r="O1023" s="6" t="str" cm="1">
        <f t="array" ref="O1023:P1023">_xlfn.TEXTSPLIT(N1023,"-")</f>
        <v>1992</v>
      </c>
      <c r="P1023" s="6" t="str">
        <v>1996</v>
      </c>
      <c r="Q1023" s="6">
        <v>101</v>
      </c>
      <c r="R1023" s="6">
        <v>20</v>
      </c>
      <c r="S1023" s="16">
        <f t="shared" si="85"/>
        <v>0.19801980198019803</v>
      </c>
      <c r="T1023" s="16">
        <f t="shared" si="86"/>
        <v>3.965294490504815E-2</v>
      </c>
    </row>
    <row r="1024" spans="1:20" x14ac:dyDescent="0.6">
      <c r="A1024" s="6"/>
      <c r="B1024" s="21"/>
      <c r="C1024" s="6"/>
      <c r="D1024" s="6" t="s">
        <v>13828</v>
      </c>
      <c r="E1024" s="6" t="s">
        <v>13815</v>
      </c>
      <c r="F1024" s="20" t="s">
        <v>13471</v>
      </c>
      <c r="G1024" s="6" t="str">
        <f t="shared" si="83"/>
        <v>40-95</v>
      </c>
      <c r="H1024" s="6" t="str" cm="1">
        <f t="array" ref="H1024:I1024">_xlfn.TEXTSPLIT(G1024,"-")</f>
        <v>40</v>
      </c>
      <c r="I1024" s="6" t="str">
        <v>95</v>
      </c>
      <c r="J1024" s="6" t="s">
        <v>13864</v>
      </c>
      <c r="K1024" s="6" t="s">
        <v>13357</v>
      </c>
      <c r="L1024" s="6" t="s">
        <v>13973</v>
      </c>
      <c r="M1024" s="6" t="s">
        <v>13343</v>
      </c>
      <c r="N1024" s="6" t="s">
        <v>13504</v>
      </c>
      <c r="O1024" s="6" t="str" cm="1">
        <f t="array" ref="O1024:P1024">_xlfn.TEXTSPLIT(N1024,"-")</f>
        <v>1992</v>
      </c>
      <c r="P1024" s="6" t="str">
        <v>1996</v>
      </c>
      <c r="Q1024" s="6">
        <f t="shared" ref="Q1024:R1024" si="93">SUM(Q1027,Q1030,Q1033,Q1036,Q1039,Q1042)</f>
        <v>5147</v>
      </c>
      <c r="R1024" s="6">
        <f t="shared" si="93"/>
        <v>31</v>
      </c>
      <c r="S1024" s="16">
        <f t="shared" si="85"/>
        <v>6.0229259762968716E-3</v>
      </c>
      <c r="T1024" s="16">
        <f t="shared" si="86"/>
        <v>1.0784868706882455E-3</v>
      </c>
    </row>
    <row r="1025" spans="1:20" x14ac:dyDescent="0.6">
      <c r="A1025" s="6"/>
      <c r="B1025" s="21"/>
      <c r="C1025" s="6"/>
      <c r="D1025" s="6" t="s">
        <v>13828</v>
      </c>
      <c r="E1025" s="6" t="s">
        <v>13908</v>
      </c>
      <c r="F1025" s="20" t="s">
        <v>13471</v>
      </c>
      <c r="G1025" s="6" t="str">
        <f t="shared" si="83"/>
        <v>40-95</v>
      </c>
      <c r="H1025" s="6" t="str" cm="1">
        <f t="array" ref="H1025:I1025">_xlfn.TEXTSPLIT(G1025,"-")</f>
        <v>40</v>
      </c>
      <c r="I1025" s="6" t="str">
        <v>95</v>
      </c>
      <c r="J1025" s="6" t="s">
        <v>13864</v>
      </c>
      <c r="K1025" s="6" t="s">
        <v>13357</v>
      </c>
      <c r="L1025" s="6" t="s">
        <v>13973</v>
      </c>
      <c r="M1025" s="6" t="s">
        <v>13343</v>
      </c>
      <c r="N1025" s="6" t="s">
        <v>13504</v>
      </c>
      <c r="O1025" s="6" t="str" cm="1">
        <f t="array" ref="O1025:P1025">_xlfn.TEXTSPLIT(N1025,"-")</f>
        <v>1992</v>
      </c>
      <c r="P1025" s="6" t="str">
        <v>1996</v>
      </c>
      <c r="Q1025" s="6">
        <f t="shared" ref="Q1025:R1025" si="94">SUM(Q1028,Q1031,Q1034,Q1037,Q1040,Q1043)</f>
        <v>2297</v>
      </c>
      <c r="R1025" s="6">
        <f t="shared" si="94"/>
        <v>13</v>
      </c>
      <c r="S1025" s="16">
        <f t="shared" ref="S1025:S1065" si="95">R1025/Q1025</f>
        <v>5.6595559425337396E-3</v>
      </c>
      <c r="T1025" s="16">
        <f t="shared" ref="T1025:T1065" si="96">SQRT(S1025*(1-S1025)/Q1025)</f>
        <v>1.5652302520288758E-3</v>
      </c>
    </row>
    <row r="1026" spans="1:20" x14ac:dyDescent="0.6">
      <c r="A1026" s="6"/>
      <c r="B1026" s="21"/>
      <c r="C1026" s="6"/>
      <c r="D1026" s="6" t="s">
        <v>13828</v>
      </c>
      <c r="E1026" s="6" t="s">
        <v>13816</v>
      </c>
      <c r="F1026" s="20" t="s">
        <v>13471</v>
      </c>
      <c r="G1026" s="6" t="str">
        <f t="shared" si="83"/>
        <v>40-95</v>
      </c>
      <c r="H1026" s="6" t="str" cm="1">
        <f t="array" ref="H1026:I1026">_xlfn.TEXTSPLIT(G1026,"-")</f>
        <v>40</v>
      </c>
      <c r="I1026" s="6" t="str">
        <v>95</v>
      </c>
      <c r="J1026" s="6" t="s">
        <v>13864</v>
      </c>
      <c r="K1026" s="6" t="s">
        <v>13357</v>
      </c>
      <c r="L1026" s="6" t="s">
        <v>13973</v>
      </c>
      <c r="M1026" s="6" t="s">
        <v>13343</v>
      </c>
      <c r="N1026" s="6" t="s">
        <v>13504</v>
      </c>
      <c r="O1026" s="6" t="str" cm="1">
        <f t="array" ref="O1026:P1026">_xlfn.TEXTSPLIT(N1026,"-")</f>
        <v>1992</v>
      </c>
      <c r="P1026" s="6" t="str">
        <v>1996</v>
      </c>
      <c r="Q1026" s="6">
        <f t="shared" ref="Q1026:R1026" si="97">SUM(Q1029,Q1032,Q1035,Q1038,Q1041,Q1044)</f>
        <v>2850</v>
      </c>
      <c r="R1026" s="6">
        <f t="shared" si="97"/>
        <v>18</v>
      </c>
      <c r="S1026" s="16">
        <f t="shared" si="95"/>
        <v>6.3157894736842104E-3</v>
      </c>
      <c r="T1026" s="16">
        <f t="shared" si="96"/>
        <v>1.4839374220749657E-3</v>
      </c>
    </row>
    <row r="1027" spans="1:20" x14ac:dyDescent="0.6">
      <c r="A1027" s="6"/>
      <c r="B1027" s="21"/>
      <c r="C1027" s="6"/>
      <c r="D1027" s="6" t="s">
        <v>13828</v>
      </c>
      <c r="E1027" s="6" t="s">
        <v>13815</v>
      </c>
      <c r="F1027" s="20" t="s">
        <v>13817</v>
      </c>
      <c r="G1027" s="6" t="str">
        <f t="shared" si="83"/>
        <v>40-49</v>
      </c>
      <c r="H1027" s="6" t="str" cm="1">
        <f t="array" ref="H1027:I1027">_xlfn.TEXTSPLIT(G1027,"-")</f>
        <v>40</v>
      </c>
      <c r="I1027" s="6" t="str">
        <v>49</v>
      </c>
      <c r="J1027" s="6" t="s">
        <v>13864</v>
      </c>
      <c r="K1027" s="6" t="s">
        <v>13357</v>
      </c>
      <c r="L1027" s="6" t="s">
        <v>13973</v>
      </c>
      <c r="M1027" s="6" t="s">
        <v>13343</v>
      </c>
      <c r="N1027" s="6" t="s">
        <v>13504</v>
      </c>
      <c r="O1027" s="6" t="str" cm="1">
        <f t="array" ref="O1027:P1027">_xlfn.TEXTSPLIT(N1027,"-")</f>
        <v>1992</v>
      </c>
      <c r="P1027" s="6" t="str">
        <v>1996</v>
      </c>
      <c r="Q1027" s="6">
        <v>1263</v>
      </c>
      <c r="R1027" s="6">
        <v>0</v>
      </c>
      <c r="S1027" s="16">
        <f t="shared" si="95"/>
        <v>0</v>
      </c>
      <c r="T1027" s="16">
        <f t="shared" si="96"/>
        <v>0</v>
      </c>
    </row>
    <row r="1028" spans="1:20" x14ac:dyDescent="0.6">
      <c r="A1028" s="6"/>
      <c r="B1028" s="21"/>
      <c r="C1028" s="6"/>
      <c r="D1028" s="6" t="s">
        <v>13828</v>
      </c>
      <c r="E1028" s="6" t="s">
        <v>13908</v>
      </c>
      <c r="F1028" s="20" t="s">
        <v>13817</v>
      </c>
      <c r="G1028" s="6" t="str">
        <f t="shared" si="83"/>
        <v>40-49</v>
      </c>
      <c r="H1028" s="6" t="str" cm="1">
        <f t="array" ref="H1028:I1028">_xlfn.TEXTSPLIT(G1028,"-")</f>
        <v>40</v>
      </c>
      <c r="I1028" s="6" t="str">
        <v>49</v>
      </c>
      <c r="J1028" s="6" t="s">
        <v>13864</v>
      </c>
      <c r="K1028" s="6" t="s">
        <v>13357</v>
      </c>
      <c r="L1028" s="6" t="s">
        <v>13973</v>
      </c>
      <c r="M1028" s="6" t="s">
        <v>13343</v>
      </c>
      <c r="N1028" s="6" t="s">
        <v>13504</v>
      </c>
      <c r="O1028" s="6" t="str" cm="1">
        <f t="array" ref="O1028:P1028">_xlfn.TEXTSPLIT(N1028,"-")</f>
        <v>1992</v>
      </c>
      <c r="P1028" s="6" t="str">
        <v>1996</v>
      </c>
      <c r="Q1028" s="6">
        <v>558</v>
      </c>
      <c r="R1028" s="6">
        <v>0</v>
      </c>
      <c r="S1028" s="16">
        <f t="shared" si="95"/>
        <v>0</v>
      </c>
      <c r="T1028" s="16">
        <f t="shared" si="96"/>
        <v>0</v>
      </c>
    </row>
    <row r="1029" spans="1:20" x14ac:dyDescent="0.6">
      <c r="A1029" s="6"/>
      <c r="B1029" s="21"/>
      <c r="C1029" s="6"/>
      <c r="D1029" s="6" t="s">
        <v>13828</v>
      </c>
      <c r="E1029" s="6" t="s">
        <v>13816</v>
      </c>
      <c r="F1029" s="20" t="s">
        <v>13817</v>
      </c>
      <c r="G1029" s="6" t="str">
        <f t="shared" si="83"/>
        <v>40-49</v>
      </c>
      <c r="H1029" s="6" t="str" cm="1">
        <f t="array" ref="H1029:I1029">_xlfn.TEXTSPLIT(G1029,"-")</f>
        <v>40</v>
      </c>
      <c r="I1029" s="6" t="str">
        <v>49</v>
      </c>
      <c r="J1029" s="6" t="s">
        <v>13864</v>
      </c>
      <c r="K1029" s="6" t="s">
        <v>13357</v>
      </c>
      <c r="L1029" s="6" t="s">
        <v>13973</v>
      </c>
      <c r="M1029" s="6" t="s">
        <v>13343</v>
      </c>
      <c r="N1029" s="6" t="s">
        <v>13504</v>
      </c>
      <c r="O1029" s="6" t="str" cm="1">
        <f t="array" ref="O1029:P1029">_xlfn.TEXTSPLIT(N1029,"-")</f>
        <v>1992</v>
      </c>
      <c r="P1029" s="6" t="str">
        <v>1996</v>
      </c>
      <c r="Q1029" s="6">
        <v>705</v>
      </c>
      <c r="R1029" s="6">
        <v>0</v>
      </c>
      <c r="S1029" s="16">
        <f t="shared" si="95"/>
        <v>0</v>
      </c>
      <c r="T1029" s="16">
        <f t="shared" si="96"/>
        <v>0</v>
      </c>
    </row>
    <row r="1030" spans="1:20" x14ac:dyDescent="0.6">
      <c r="A1030" s="6"/>
      <c r="B1030" s="21"/>
      <c r="C1030" s="6"/>
      <c r="D1030" s="6" t="s">
        <v>13828</v>
      </c>
      <c r="E1030" s="6" t="s">
        <v>13815</v>
      </c>
      <c r="F1030" s="20" t="s">
        <v>13818</v>
      </c>
      <c r="G1030" s="6" t="str">
        <f t="shared" si="83"/>
        <v>50-59</v>
      </c>
      <c r="H1030" s="6" t="str" cm="1">
        <f t="array" ref="H1030:I1030">_xlfn.TEXTSPLIT(G1030,"-")</f>
        <v>50</v>
      </c>
      <c r="I1030" s="6" t="str">
        <v>59</v>
      </c>
      <c r="J1030" s="6" t="s">
        <v>13864</v>
      </c>
      <c r="K1030" s="6" t="s">
        <v>13357</v>
      </c>
      <c r="L1030" s="6" t="s">
        <v>13973</v>
      </c>
      <c r="M1030" s="6" t="s">
        <v>13343</v>
      </c>
      <c r="N1030" s="6" t="s">
        <v>13504</v>
      </c>
      <c r="O1030" s="6" t="str" cm="1">
        <f t="array" ref="O1030:P1030">_xlfn.TEXTSPLIT(N1030,"-")</f>
        <v>1992</v>
      </c>
      <c r="P1030" s="6" t="str">
        <v>1996</v>
      </c>
      <c r="Q1030" s="6">
        <v>1340</v>
      </c>
      <c r="R1030" s="6">
        <v>0</v>
      </c>
      <c r="S1030" s="16">
        <f t="shared" si="95"/>
        <v>0</v>
      </c>
      <c r="T1030" s="16">
        <f t="shared" si="96"/>
        <v>0</v>
      </c>
    </row>
    <row r="1031" spans="1:20" x14ac:dyDescent="0.6">
      <c r="A1031" s="6"/>
      <c r="B1031" s="21"/>
      <c r="C1031" s="6"/>
      <c r="D1031" s="6" t="s">
        <v>13828</v>
      </c>
      <c r="E1031" s="6" t="s">
        <v>13908</v>
      </c>
      <c r="F1031" s="20" t="s">
        <v>13818</v>
      </c>
      <c r="G1031" s="6" t="str">
        <f t="shared" si="83"/>
        <v>50-59</v>
      </c>
      <c r="H1031" s="6" t="str" cm="1">
        <f t="array" ref="H1031:I1031">_xlfn.TEXTSPLIT(G1031,"-")</f>
        <v>50</v>
      </c>
      <c r="I1031" s="6" t="str">
        <v>59</v>
      </c>
      <c r="J1031" s="6" t="s">
        <v>13864</v>
      </c>
      <c r="K1031" s="6" t="s">
        <v>13357</v>
      </c>
      <c r="L1031" s="6" t="s">
        <v>13973</v>
      </c>
      <c r="M1031" s="6" t="s">
        <v>13343</v>
      </c>
      <c r="N1031" s="6" t="s">
        <v>13504</v>
      </c>
      <c r="O1031" s="6" t="str" cm="1">
        <f t="array" ref="O1031:P1031">_xlfn.TEXTSPLIT(N1031,"-")</f>
        <v>1992</v>
      </c>
      <c r="P1031" s="6" t="str">
        <v>1996</v>
      </c>
      <c r="Q1031" s="6">
        <v>628</v>
      </c>
      <c r="R1031" s="6">
        <v>0</v>
      </c>
      <c r="S1031" s="16">
        <f t="shared" si="95"/>
        <v>0</v>
      </c>
      <c r="T1031" s="16">
        <f t="shared" si="96"/>
        <v>0</v>
      </c>
    </row>
    <row r="1032" spans="1:20" x14ac:dyDescent="0.6">
      <c r="A1032" s="6"/>
      <c r="B1032" s="21"/>
      <c r="C1032" s="6"/>
      <c r="D1032" s="6" t="s">
        <v>13828</v>
      </c>
      <c r="E1032" s="6" t="s">
        <v>13816</v>
      </c>
      <c r="F1032" s="20" t="s">
        <v>13818</v>
      </c>
      <c r="G1032" s="6" t="str">
        <f t="shared" si="83"/>
        <v>50-59</v>
      </c>
      <c r="H1032" s="6" t="str" cm="1">
        <f t="array" ref="H1032:I1032">_xlfn.TEXTSPLIT(G1032,"-")</f>
        <v>50</v>
      </c>
      <c r="I1032" s="6" t="str">
        <v>59</v>
      </c>
      <c r="J1032" s="6" t="s">
        <v>13864</v>
      </c>
      <c r="K1032" s="6" t="s">
        <v>13357</v>
      </c>
      <c r="L1032" s="6" t="s">
        <v>13973</v>
      </c>
      <c r="M1032" s="6" t="s">
        <v>13343</v>
      </c>
      <c r="N1032" s="6" t="s">
        <v>13504</v>
      </c>
      <c r="O1032" s="6" t="str" cm="1">
        <f t="array" ref="O1032:P1032">_xlfn.TEXTSPLIT(N1032,"-")</f>
        <v>1992</v>
      </c>
      <c r="P1032" s="6" t="str">
        <v>1996</v>
      </c>
      <c r="Q1032" s="6">
        <v>712</v>
      </c>
      <c r="R1032" s="6">
        <v>0</v>
      </c>
      <c r="S1032" s="16">
        <f t="shared" si="95"/>
        <v>0</v>
      </c>
      <c r="T1032" s="16">
        <f t="shared" si="96"/>
        <v>0</v>
      </c>
    </row>
    <row r="1033" spans="1:20" x14ac:dyDescent="0.6">
      <c r="A1033" s="6"/>
      <c r="B1033" s="21"/>
      <c r="C1033" s="6"/>
      <c r="D1033" s="6" t="s">
        <v>13828</v>
      </c>
      <c r="E1033" s="6" t="s">
        <v>13815</v>
      </c>
      <c r="F1033" s="20" t="s">
        <v>13819</v>
      </c>
      <c r="G1033" s="6" t="str">
        <f t="shared" si="83"/>
        <v>60-69</v>
      </c>
      <c r="H1033" s="6" t="str" cm="1">
        <f t="array" ref="H1033:I1033">_xlfn.TEXTSPLIT(G1033,"-")</f>
        <v>60</v>
      </c>
      <c r="I1033" s="6" t="str">
        <v>69</v>
      </c>
      <c r="J1033" s="6" t="s">
        <v>13864</v>
      </c>
      <c r="K1033" s="6" t="s">
        <v>13357</v>
      </c>
      <c r="L1033" s="6" t="s">
        <v>13973</v>
      </c>
      <c r="M1033" s="6" t="s">
        <v>13343</v>
      </c>
      <c r="N1033" s="6" t="s">
        <v>13504</v>
      </c>
      <c r="O1033" s="6" t="str" cm="1">
        <f t="array" ref="O1033:P1033">_xlfn.TEXTSPLIT(N1033,"-")</f>
        <v>1992</v>
      </c>
      <c r="P1033" s="6" t="str">
        <v>1996</v>
      </c>
      <c r="Q1033" s="6">
        <v>1211</v>
      </c>
      <c r="R1033" s="6">
        <v>3</v>
      </c>
      <c r="S1033" s="16">
        <f t="shared" si="95"/>
        <v>2.477291494632535E-3</v>
      </c>
      <c r="T1033" s="16">
        <f t="shared" si="96"/>
        <v>1.428492221189059E-3</v>
      </c>
    </row>
    <row r="1034" spans="1:20" x14ac:dyDescent="0.6">
      <c r="A1034" s="6"/>
      <c r="B1034" s="21"/>
      <c r="C1034" s="6"/>
      <c r="D1034" s="6" t="s">
        <v>13828</v>
      </c>
      <c r="E1034" s="6" t="s">
        <v>13908</v>
      </c>
      <c r="F1034" s="20" t="s">
        <v>13819</v>
      </c>
      <c r="G1034" s="6" t="str">
        <f t="shared" si="83"/>
        <v>60-69</v>
      </c>
      <c r="H1034" s="6" t="str" cm="1">
        <f t="array" ref="H1034:I1034">_xlfn.TEXTSPLIT(G1034,"-")</f>
        <v>60</v>
      </c>
      <c r="I1034" s="6" t="str">
        <v>69</v>
      </c>
      <c r="J1034" s="6" t="s">
        <v>13864</v>
      </c>
      <c r="K1034" s="6" t="s">
        <v>13357</v>
      </c>
      <c r="L1034" s="6" t="s">
        <v>13973</v>
      </c>
      <c r="M1034" s="6" t="s">
        <v>13343</v>
      </c>
      <c r="N1034" s="6" t="s">
        <v>13504</v>
      </c>
      <c r="O1034" s="6" t="str" cm="1">
        <f t="array" ref="O1034:P1034">_xlfn.TEXTSPLIT(N1034,"-")</f>
        <v>1992</v>
      </c>
      <c r="P1034" s="6" t="str">
        <v>1996</v>
      </c>
      <c r="Q1034" s="6">
        <v>591</v>
      </c>
      <c r="R1034" s="6">
        <v>2</v>
      </c>
      <c r="S1034" s="16">
        <f t="shared" si="95"/>
        <v>3.3840947546531302E-3</v>
      </c>
      <c r="T1034" s="16">
        <f t="shared" si="96"/>
        <v>2.3888639900630023E-3</v>
      </c>
    </row>
    <row r="1035" spans="1:20" x14ac:dyDescent="0.6">
      <c r="A1035" s="6"/>
      <c r="B1035" s="21"/>
      <c r="C1035" s="6"/>
      <c r="D1035" s="6" t="s">
        <v>13828</v>
      </c>
      <c r="E1035" s="6" t="s">
        <v>13816</v>
      </c>
      <c r="F1035" s="20" t="s">
        <v>13819</v>
      </c>
      <c r="G1035" s="6" t="str">
        <f t="shared" si="83"/>
        <v>60-69</v>
      </c>
      <c r="H1035" s="6" t="str" cm="1">
        <f t="array" ref="H1035:I1035">_xlfn.TEXTSPLIT(G1035,"-")</f>
        <v>60</v>
      </c>
      <c r="I1035" s="6" t="str">
        <v>69</v>
      </c>
      <c r="J1035" s="6" t="s">
        <v>13864</v>
      </c>
      <c r="K1035" s="6" t="s">
        <v>13357</v>
      </c>
      <c r="L1035" s="6" t="s">
        <v>13973</v>
      </c>
      <c r="M1035" s="6" t="s">
        <v>13343</v>
      </c>
      <c r="N1035" s="6" t="s">
        <v>13504</v>
      </c>
      <c r="O1035" s="6" t="str" cm="1">
        <f t="array" ref="O1035:P1035">_xlfn.TEXTSPLIT(N1035,"-")</f>
        <v>1992</v>
      </c>
      <c r="P1035" s="6" t="str">
        <v>1996</v>
      </c>
      <c r="Q1035" s="6">
        <v>620</v>
      </c>
      <c r="R1035" s="6">
        <v>1</v>
      </c>
      <c r="S1035" s="16">
        <f t="shared" si="95"/>
        <v>1.6129032258064516E-3</v>
      </c>
      <c r="T1035" s="16">
        <f t="shared" si="96"/>
        <v>1.6116019724878815E-3</v>
      </c>
    </row>
    <row r="1036" spans="1:20" x14ac:dyDescent="0.6">
      <c r="A1036" s="6"/>
      <c r="B1036" s="21"/>
      <c r="C1036" s="6"/>
      <c r="D1036" s="6" t="s">
        <v>13828</v>
      </c>
      <c r="E1036" s="6" t="s">
        <v>13815</v>
      </c>
      <c r="F1036" s="20" t="s">
        <v>13820</v>
      </c>
      <c r="G1036" s="6" t="str">
        <f t="shared" si="83"/>
        <v>70-79</v>
      </c>
      <c r="H1036" s="6" t="str" cm="1">
        <f t="array" ref="H1036:I1036">_xlfn.TEXTSPLIT(G1036,"-")</f>
        <v>70</v>
      </c>
      <c r="I1036" s="6" t="str">
        <v>79</v>
      </c>
      <c r="J1036" s="6" t="s">
        <v>13864</v>
      </c>
      <c r="K1036" s="6" t="s">
        <v>13357</v>
      </c>
      <c r="L1036" s="6" t="s">
        <v>13973</v>
      </c>
      <c r="M1036" s="6" t="s">
        <v>13343</v>
      </c>
      <c r="N1036" s="6" t="s">
        <v>13504</v>
      </c>
      <c r="O1036" s="6" t="str" cm="1">
        <f t="array" ref="O1036:P1036">_xlfn.TEXTSPLIT(N1036,"-")</f>
        <v>1992</v>
      </c>
      <c r="P1036" s="6" t="str">
        <v>1996</v>
      </c>
      <c r="Q1036" s="6">
        <v>811</v>
      </c>
      <c r="R1036" s="6">
        <v>11</v>
      </c>
      <c r="S1036" s="16">
        <f t="shared" si="95"/>
        <v>1.3563501849568433E-2</v>
      </c>
      <c r="T1036" s="16">
        <f t="shared" si="96"/>
        <v>4.0617206857023504E-3</v>
      </c>
    </row>
    <row r="1037" spans="1:20" x14ac:dyDescent="0.6">
      <c r="A1037" s="6"/>
      <c r="B1037" s="21"/>
      <c r="C1037" s="6"/>
      <c r="D1037" s="6" t="s">
        <v>13828</v>
      </c>
      <c r="E1037" s="6" t="s">
        <v>13908</v>
      </c>
      <c r="F1037" s="20" t="s">
        <v>13820</v>
      </c>
      <c r="G1037" s="6" t="str">
        <f t="shared" si="83"/>
        <v>70-79</v>
      </c>
      <c r="H1037" s="6" t="str" cm="1">
        <f t="array" ref="H1037:I1037">_xlfn.TEXTSPLIT(G1037,"-")</f>
        <v>70</v>
      </c>
      <c r="I1037" s="6" t="str">
        <v>79</v>
      </c>
      <c r="J1037" s="6" t="s">
        <v>13864</v>
      </c>
      <c r="K1037" s="6" t="s">
        <v>13357</v>
      </c>
      <c r="L1037" s="6" t="s">
        <v>13973</v>
      </c>
      <c r="M1037" s="6" t="s">
        <v>13343</v>
      </c>
      <c r="N1037" s="6" t="s">
        <v>13504</v>
      </c>
      <c r="O1037" s="6" t="str" cm="1">
        <f t="array" ref="O1037:P1037">_xlfn.TEXTSPLIT(N1037,"-")</f>
        <v>1992</v>
      </c>
      <c r="P1037" s="6" t="str">
        <v>1996</v>
      </c>
      <c r="Q1037" s="6">
        <v>384</v>
      </c>
      <c r="R1037" s="6">
        <v>7</v>
      </c>
      <c r="S1037" s="16">
        <f t="shared" si="95"/>
        <v>1.8229166666666668E-2</v>
      </c>
      <c r="T1037" s="16">
        <f t="shared" si="96"/>
        <v>6.8268892663850365E-3</v>
      </c>
    </row>
    <row r="1038" spans="1:20" x14ac:dyDescent="0.6">
      <c r="A1038" s="6"/>
      <c r="B1038" s="21"/>
      <c r="C1038" s="6"/>
      <c r="D1038" s="6" t="s">
        <v>13828</v>
      </c>
      <c r="E1038" s="6" t="s">
        <v>13816</v>
      </c>
      <c r="F1038" s="20" t="s">
        <v>13820</v>
      </c>
      <c r="G1038" s="6" t="str">
        <f t="shared" si="83"/>
        <v>70-79</v>
      </c>
      <c r="H1038" s="6" t="str" cm="1">
        <f t="array" ref="H1038:I1038">_xlfn.TEXTSPLIT(G1038,"-")</f>
        <v>70</v>
      </c>
      <c r="I1038" s="6" t="str">
        <v>79</v>
      </c>
      <c r="J1038" s="6" t="s">
        <v>13864</v>
      </c>
      <c r="K1038" s="6" t="s">
        <v>13357</v>
      </c>
      <c r="L1038" s="6" t="s">
        <v>13973</v>
      </c>
      <c r="M1038" s="6" t="s">
        <v>13343</v>
      </c>
      <c r="N1038" s="6" t="s">
        <v>13504</v>
      </c>
      <c r="O1038" s="6" t="str" cm="1">
        <f t="array" ref="O1038:P1038">_xlfn.TEXTSPLIT(N1038,"-")</f>
        <v>1992</v>
      </c>
      <c r="P1038" s="6" t="str">
        <v>1996</v>
      </c>
      <c r="Q1038" s="6">
        <v>427</v>
      </c>
      <c r="R1038" s="6">
        <v>4</v>
      </c>
      <c r="S1038" s="16">
        <f t="shared" si="95"/>
        <v>9.3676814988290398E-3</v>
      </c>
      <c r="T1038" s="16">
        <f t="shared" si="96"/>
        <v>4.6618507652824671E-3</v>
      </c>
    </row>
    <row r="1039" spans="1:20" x14ac:dyDescent="0.6">
      <c r="A1039" s="6"/>
      <c r="B1039" s="21"/>
      <c r="C1039" s="6"/>
      <c r="D1039" s="6" t="s">
        <v>13828</v>
      </c>
      <c r="E1039" s="6" t="s">
        <v>13815</v>
      </c>
      <c r="F1039" s="20" t="s">
        <v>13866</v>
      </c>
      <c r="G1039" s="6" t="str">
        <f t="shared" si="83"/>
        <v>80-89</v>
      </c>
      <c r="H1039" s="6" t="str" cm="1">
        <f t="array" ref="H1039:I1039">_xlfn.TEXTSPLIT(G1039,"-")</f>
        <v>80</v>
      </c>
      <c r="I1039" s="6" t="str">
        <v>89</v>
      </c>
      <c r="J1039" s="6" t="s">
        <v>13864</v>
      </c>
      <c r="K1039" s="6" t="s">
        <v>13357</v>
      </c>
      <c r="L1039" s="6" t="s">
        <v>13973</v>
      </c>
      <c r="M1039" s="6" t="s">
        <v>13343</v>
      </c>
      <c r="N1039" s="6" t="s">
        <v>13504</v>
      </c>
      <c r="O1039" s="6" t="str" cm="1">
        <f t="array" ref="O1039:P1039">_xlfn.TEXTSPLIT(N1039,"-")</f>
        <v>1992</v>
      </c>
      <c r="P1039" s="6" t="str">
        <v>1996</v>
      </c>
      <c r="Q1039" s="6">
        <v>403</v>
      </c>
      <c r="R1039" s="6">
        <v>15</v>
      </c>
      <c r="S1039" s="16">
        <f t="shared" si="95"/>
        <v>3.7220843672456573E-2</v>
      </c>
      <c r="T1039" s="16">
        <f t="shared" si="96"/>
        <v>9.4298312967296474E-3</v>
      </c>
    </row>
    <row r="1040" spans="1:20" x14ac:dyDescent="0.6">
      <c r="A1040" s="6"/>
      <c r="B1040" s="21"/>
      <c r="C1040" s="6"/>
      <c r="D1040" s="6" t="s">
        <v>13828</v>
      </c>
      <c r="E1040" s="6" t="s">
        <v>13908</v>
      </c>
      <c r="F1040" s="20" t="s">
        <v>13866</v>
      </c>
      <c r="G1040" s="6" t="str">
        <f t="shared" si="83"/>
        <v>80-89</v>
      </c>
      <c r="H1040" s="6" t="str" cm="1">
        <f t="array" ref="H1040:I1040">_xlfn.TEXTSPLIT(G1040,"-")</f>
        <v>80</v>
      </c>
      <c r="I1040" s="6" t="str">
        <v>89</v>
      </c>
      <c r="J1040" s="6" t="s">
        <v>13864</v>
      </c>
      <c r="K1040" s="6" t="s">
        <v>13357</v>
      </c>
      <c r="L1040" s="6" t="s">
        <v>13973</v>
      </c>
      <c r="M1040" s="6" t="s">
        <v>13343</v>
      </c>
      <c r="N1040" s="6" t="s">
        <v>13504</v>
      </c>
      <c r="O1040" s="6" t="str" cm="1">
        <f t="array" ref="O1040:P1040">_xlfn.TEXTSPLIT(N1040,"-")</f>
        <v>1992</v>
      </c>
      <c r="P1040" s="6" t="str">
        <v>1996</v>
      </c>
      <c r="Q1040" s="6">
        <v>118</v>
      </c>
      <c r="R1040" s="6">
        <v>2</v>
      </c>
      <c r="S1040" s="16">
        <f t="shared" si="95"/>
        <v>1.6949152542372881E-2</v>
      </c>
      <c r="T1040" s="16">
        <f t="shared" si="96"/>
        <v>1.1882860028696601E-2</v>
      </c>
    </row>
    <row r="1041" spans="1:20" x14ac:dyDescent="0.6">
      <c r="A1041" s="6"/>
      <c r="B1041" s="21"/>
      <c r="C1041" s="6"/>
      <c r="D1041" s="6" t="s">
        <v>13828</v>
      </c>
      <c r="E1041" s="6" t="s">
        <v>13816</v>
      </c>
      <c r="F1041" s="20" t="s">
        <v>13866</v>
      </c>
      <c r="G1041" s="6" t="str">
        <f t="shared" si="83"/>
        <v>80-89</v>
      </c>
      <c r="H1041" s="6" t="str" cm="1">
        <f t="array" ref="H1041:I1041">_xlfn.TEXTSPLIT(G1041,"-")</f>
        <v>80</v>
      </c>
      <c r="I1041" s="6" t="str">
        <v>89</v>
      </c>
      <c r="J1041" s="6" t="s">
        <v>13864</v>
      </c>
      <c r="K1041" s="6" t="s">
        <v>13357</v>
      </c>
      <c r="L1041" s="6" t="s">
        <v>13973</v>
      </c>
      <c r="M1041" s="6" t="s">
        <v>13343</v>
      </c>
      <c r="N1041" s="6" t="s">
        <v>13504</v>
      </c>
      <c r="O1041" s="6" t="str" cm="1">
        <f t="array" ref="O1041:P1041">_xlfn.TEXTSPLIT(N1041,"-")</f>
        <v>1992</v>
      </c>
      <c r="P1041" s="6" t="str">
        <v>1996</v>
      </c>
      <c r="Q1041" s="6">
        <v>285</v>
      </c>
      <c r="R1041" s="6">
        <v>13</v>
      </c>
      <c r="S1041" s="16">
        <f t="shared" si="95"/>
        <v>4.5614035087719301E-2</v>
      </c>
      <c r="T1041" s="16">
        <f t="shared" si="96"/>
        <v>1.235915668654545E-2</v>
      </c>
    </row>
    <row r="1042" spans="1:20" x14ac:dyDescent="0.6">
      <c r="A1042" s="6"/>
      <c r="B1042" s="21"/>
      <c r="C1042" s="6"/>
      <c r="D1042" s="6" t="s">
        <v>13828</v>
      </c>
      <c r="E1042" s="6" t="s">
        <v>13815</v>
      </c>
      <c r="F1042" s="20" t="s">
        <v>13628</v>
      </c>
      <c r="G1042" s="6" t="str">
        <f t="shared" si="83"/>
        <v>90-95</v>
      </c>
      <c r="H1042" s="6" t="str" cm="1">
        <f t="array" ref="H1042:I1042">_xlfn.TEXTSPLIT(G1042,"-")</f>
        <v>90</v>
      </c>
      <c r="I1042" s="6" t="str">
        <v>95</v>
      </c>
      <c r="J1042" s="6" t="s">
        <v>13864</v>
      </c>
      <c r="K1042" s="6" t="s">
        <v>13357</v>
      </c>
      <c r="L1042" s="6" t="s">
        <v>13973</v>
      </c>
      <c r="M1042" s="6" t="s">
        <v>13343</v>
      </c>
      <c r="N1042" s="6" t="s">
        <v>13504</v>
      </c>
      <c r="O1042" s="6" t="str" cm="1">
        <f t="array" ref="O1042:P1042">_xlfn.TEXTSPLIT(N1042,"-")</f>
        <v>1992</v>
      </c>
      <c r="P1042" s="6" t="str">
        <v>1996</v>
      </c>
      <c r="Q1042" s="6">
        <v>119</v>
      </c>
      <c r="R1042" s="6">
        <v>2</v>
      </c>
      <c r="S1042" s="16">
        <f t="shared" si="95"/>
        <v>1.680672268907563E-2</v>
      </c>
      <c r="T1042" s="16">
        <f t="shared" si="96"/>
        <v>1.1783857624608471E-2</v>
      </c>
    </row>
    <row r="1043" spans="1:20" x14ac:dyDescent="0.6">
      <c r="A1043" s="6"/>
      <c r="B1043" s="21"/>
      <c r="C1043" s="6"/>
      <c r="D1043" s="6" t="s">
        <v>13828</v>
      </c>
      <c r="E1043" s="6" t="s">
        <v>13908</v>
      </c>
      <c r="F1043" s="20" t="s">
        <v>13628</v>
      </c>
      <c r="G1043" s="6" t="str">
        <f t="shared" si="83"/>
        <v>90-95</v>
      </c>
      <c r="H1043" s="6" t="str" cm="1">
        <f t="array" ref="H1043:I1043">_xlfn.TEXTSPLIT(G1043,"-")</f>
        <v>90</v>
      </c>
      <c r="I1043" s="6" t="str">
        <v>95</v>
      </c>
      <c r="J1043" s="6" t="s">
        <v>13864</v>
      </c>
      <c r="K1043" s="6" t="s">
        <v>13357</v>
      </c>
      <c r="L1043" s="6" t="s">
        <v>13973</v>
      </c>
      <c r="M1043" s="6" t="s">
        <v>13343</v>
      </c>
      <c r="N1043" s="6" t="s">
        <v>13504</v>
      </c>
      <c r="O1043" s="6" t="str" cm="1">
        <f t="array" ref="O1043:P1043">_xlfn.TEXTSPLIT(N1043,"-")</f>
        <v>1992</v>
      </c>
      <c r="P1043" s="6" t="str">
        <v>1996</v>
      </c>
      <c r="Q1043" s="6">
        <v>18</v>
      </c>
      <c r="R1043" s="6">
        <v>2</v>
      </c>
      <c r="S1043" s="16">
        <f t="shared" si="95"/>
        <v>0.1111111111111111</v>
      </c>
      <c r="T1043" s="16">
        <f t="shared" si="96"/>
        <v>7.407407407407407E-2</v>
      </c>
    </row>
    <row r="1044" spans="1:20" x14ac:dyDescent="0.6">
      <c r="A1044" s="6"/>
      <c r="B1044" s="21"/>
      <c r="C1044" s="6"/>
      <c r="D1044" s="6" t="s">
        <v>13828</v>
      </c>
      <c r="E1044" s="6" t="s">
        <v>13816</v>
      </c>
      <c r="F1044" s="20" t="s">
        <v>13628</v>
      </c>
      <c r="G1044" s="6" t="str">
        <f t="shared" si="83"/>
        <v>90-95</v>
      </c>
      <c r="H1044" s="6" t="str" cm="1">
        <f t="array" ref="H1044:I1044">_xlfn.TEXTSPLIT(G1044,"-")</f>
        <v>90</v>
      </c>
      <c r="I1044" s="6" t="str">
        <v>95</v>
      </c>
      <c r="J1044" s="6" t="s">
        <v>13864</v>
      </c>
      <c r="K1044" s="6" t="s">
        <v>13357</v>
      </c>
      <c r="L1044" s="6" t="s">
        <v>13973</v>
      </c>
      <c r="M1044" s="6" t="s">
        <v>13343</v>
      </c>
      <c r="N1044" s="6" t="s">
        <v>13504</v>
      </c>
      <c r="O1044" s="6" t="str" cm="1">
        <f t="array" ref="O1044:P1044">_xlfn.TEXTSPLIT(N1044,"-")</f>
        <v>1992</v>
      </c>
      <c r="P1044" s="6" t="str">
        <v>1996</v>
      </c>
      <c r="Q1044" s="6">
        <v>101</v>
      </c>
      <c r="R1044" s="6">
        <v>0</v>
      </c>
      <c r="S1044" s="16">
        <f t="shared" si="95"/>
        <v>0</v>
      </c>
      <c r="T1044" s="16">
        <f t="shared" si="96"/>
        <v>0</v>
      </c>
    </row>
    <row r="1045" spans="1:20" x14ac:dyDescent="0.6">
      <c r="A1045" s="6"/>
      <c r="B1045" s="21"/>
      <c r="C1045" s="6"/>
      <c r="D1045" s="6" t="s">
        <v>13823</v>
      </c>
      <c r="E1045" s="6" t="s">
        <v>13815</v>
      </c>
      <c r="F1045" s="20" t="s">
        <v>13471</v>
      </c>
      <c r="G1045" s="6" t="str">
        <f t="shared" si="83"/>
        <v>40-95</v>
      </c>
      <c r="H1045" s="6" t="str" cm="1">
        <f t="array" ref="H1045:I1045">_xlfn.TEXTSPLIT(G1045,"-")</f>
        <v>40</v>
      </c>
      <c r="I1045" s="6" t="str">
        <v>95</v>
      </c>
      <c r="J1045" s="6" t="s">
        <v>13864</v>
      </c>
      <c r="K1045" s="6" t="s">
        <v>13357</v>
      </c>
      <c r="L1045" s="6" t="s">
        <v>13973</v>
      </c>
      <c r="M1045" s="6" t="s">
        <v>13343</v>
      </c>
      <c r="N1045" s="6" t="s">
        <v>13504</v>
      </c>
      <c r="O1045" s="6" t="str" cm="1">
        <f t="array" ref="O1045:P1045">_xlfn.TEXTSPLIT(N1045,"-")</f>
        <v>1992</v>
      </c>
      <c r="P1045" s="6" t="str">
        <v>1996</v>
      </c>
      <c r="Q1045" s="6">
        <f t="shared" ref="Q1045:R1045" si="98">SUM(Q1048,Q1051,Q1054,Q1057,Q1060,Q1063)</f>
        <v>5147</v>
      </c>
      <c r="R1045" s="6">
        <f t="shared" si="98"/>
        <v>45</v>
      </c>
      <c r="S1045" s="16">
        <f t="shared" si="95"/>
        <v>8.7429570623664271E-3</v>
      </c>
      <c r="T1045" s="16">
        <f t="shared" si="96"/>
        <v>1.2976131309480159E-3</v>
      </c>
    </row>
    <row r="1046" spans="1:20" x14ac:dyDescent="0.6">
      <c r="A1046" s="6"/>
      <c r="B1046" s="21"/>
      <c r="C1046" s="6"/>
      <c r="D1046" s="6" t="s">
        <v>13823</v>
      </c>
      <c r="E1046" s="6" t="s">
        <v>13908</v>
      </c>
      <c r="F1046" s="20" t="s">
        <v>13471</v>
      </c>
      <c r="G1046" s="6" t="str">
        <f t="shared" si="83"/>
        <v>40-95</v>
      </c>
      <c r="H1046" s="6" t="str" cm="1">
        <f t="array" ref="H1046:I1046">_xlfn.TEXTSPLIT(G1046,"-")</f>
        <v>40</v>
      </c>
      <c r="I1046" s="6" t="str">
        <v>95</v>
      </c>
      <c r="J1046" s="6" t="s">
        <v>13864</v>
      </c>
      <c r="K1046" s="6" t="s">
        <v>13357</v>
      </c>
      <c r="L1046" s="6" t="s">
        <v>13973</v>
      </c>
      <c r="M1046" s="6" t="s">
        <v>13343</v>
      </c>
      <c r="N1046" s="6" t="s">
        <v>13504</v>
      </c>
      <c r="O1046" s="6" t="str" cm="1">
        <f t="array" ref="O1046:P1046">_xlfn.TEXTSPLIT(N1046,"-")</f>
        <v>1992</v>
      </c>
      <c r="P1046" s="6" t="str">
        <v>1996</v>
      </c>
      <c r="Q1046" s="6">
        <f t="shared" ref="Q1046:R1046" si="99">SUM(Q1049,Q1052,Q1055,Q1058,Q1061,Q1064)</f>
        <v>2297</v>
      </c>
      <c r="R1046" s="6">
        <f t="shared" si="99"/>
        <v>11</v>
      </c>
      <c r="S1046" s="16">
        <f t="shared" si="95"/>
        <v>4.7888550282977798E-3</v>
      </c>
      <c r="T1046" s="16">
        <f t="shared" si="96"/>
        <v>1.4404326696975346E-3</v>
      </c>
    </row>
    <row r="1047" spans="1:20" x14ac:dyDescent="0.6">
      <c r="A1047" s="6"/>
      <c r="B1047" s="21"/>
      <c r="C1047" s="6"/>
      <c r="D1047" s="6" t="s">
        <v>13823</v>
      </c>
      <c r="E1047" s="6" t="s">
        <v>13816</v>
      </c>
      <c r="F1047" s="20" t="s">
        <v>13471</v>
      </c>
      <c r="G1047" s="6" t="str">
        <f t="shared" si="83"/>
        <v>40-95</v>
      </c>
      <c r="H1047" s="6" t="str" cm="1">
        <f t="array" ref="H1047:I1047">_xlfn.TEXTSPLIT(G1047,"-")</f>
        <v>40</v>
      </c>
      <c r="I1047" s="6" t="str">
        <v>95</v>
      </c>
      <c r="J1047" s="6" t="s">
        <v>13864</v>
      </c>
      <c r="K1047" s="6" t="s">
        <v>13357</v>
      </c>
      <c r="L1047" s="6" t="s">
        <v>13973</v>
      </c>
      <c r="M1047" s="6" t="s">
        <v>13343</v>
      </c>
      <c r="N1047" s="6" t="s">
        <v>13504</v>
      </c>
      <c r="O1047" s="6" t="str" cm="1">
        <f t="array" ref="O1047:P1047">_xlfn.TEXTSPLIT(N1047,"-")</f>
        <v>1992</v>
      </c>
      <c r="P1047" s="6" t="str">
        <v>1996</v>
      </c>
      <c r="Q1047" s="6">
        <f t="shared" ref="Q1047:R1047" si="100">SUM(Q1050,Q1053,Q1056,Q1059,Q1062,Q1065)</f>
        <v>2850</v>
      </c>
      <c r="R1047" s="6">
        <f t="shared" si="100"/>
        <v>34</v>
      </c>
      <c r="S1047" s="16">
        <f t="shared" si="95"/>
        <v>1.1929824561403509E-2</v>
      </c>
      <c r="T1047" s="16">
        <f t="shared" si="96"/>
        <v>2.0337075163906278E-3</v>
      </c>
    </row>
    <row r="1048" spans="1:20" x14ac:dyDescent="0.6">
      <c r="A1048" s="6"/>
      <c r="B1048" s="21"/>
      <c r="C1048" s="6"/>
      <c r="D1048" s="6" t="s">
        <v>13823</v>
      </c>
      <c r="E1048" s="6" t="s">
        <v>13815</v>
      </c>
      <c r="F1048" s="20" t="s">
        <v>13817</v>
      </c>
      <c r="G1048" s="6" t="str">
        <f t="shared" si="83"/>
        <v>40-49</v>
      </c>
      <c r="H1048" s="6" t="str" cm="1">
        <f t="array" ref="H1048:I1048">_xlfn.TEXTSPLIT(G1048,"-")</f>
        <v>40</v>
      </c>
      <c r="I1048" s="6" t="str">
        <v>49</v>
      </c>
      <c r="J1048" s="6" t="s">
        <v>13864</v>
      </c>
      <c r="K1048" s="6" t="s">
        <v>13357</v>
      </c>
      <c r="L1048" s="6" t="s">
        <v>13973</v>
      </c>
      <c r="M1048" s="6" t="s">
        <v>13343</v>
      </c>
      <c r="N1048" s="6" t="s">
        <v>13504</v>
      </c>
      <c r="O1048" s="6" t="str" cm="1">
        <f t="array" ref="O1048:P1048">_xlfn.TEXTSPLIT(N1048,"-")</f>
        <v>1992</v>
      </c>
      <c r="P1048" s="6" t="str">
        <v>1996</v>
      </c>
      <c r="Q1048" s="6">
        <v>1263</v>
      </c>
      <c r="R1048" s="6">
        <v>0</v>
      </c>
      <c r="S1048" s="16">
        <f t="shared" si="95"/>
        <v>0</v>
      </c>
      <c r="T1048" s="16">
        <f t="shared" si="96"/>
        <v>0</v>
      </c>
    </row>
    <row r="1049" spans="1:20" x14ac:dyDescent="0.6">
      <c r="A1049" s="6"/>
      <c r="B1049" s="21"/>
      <c r="C1049" s="6"/>
      <c r="D1049" s="6" t="s">
        <v>13823</v>
      </c>
      <c r="E1049" s="6" t="s">
        <v>13908</v>
      </c>
      <c r="F1049" s="20" t="s">
        <v>13817</v>
      </c>
      <c r="G1049" s="6" t="str">
        <f t="shared" si="83"/>
        <v>40-49</v>
      </c>
      <c r="H1049" s="6" t="str" cm="1">
        <f t="array" ref="H1049:I1049">_xlfn.TEXTSPLIT(G1049,"-")</f>
        <v>40</v>
      </c>
      <c r="I1049" s="6" t="str">
        <v>49</v>
      </c>
      <c r="J1049" s="6" t="s">
        <v>13864</v>
      </c>
      <c r="K1049" s="6" t="s">
        <v>13357</v>
      </c>
      <c r="L1049" s="6" t="s">
        <v>13973</v>
      </c>
      <c r="M1049" s="6" t="s">
        <v>13343</v>
      </c>
      <c r="N1049" s="6" t="s">
        <v>13504</v>
      </c>
      <c r="O1049" s="6" t="str" cm="1">
        <f t="array" ref="O1049:P1049">_xlfn.TEXTSPLIT(N1049,"-")</f>
        <v>1992</v>
      </c>
      <c r="P1049" s="6" t="str">
        <v>1996</v>
      </c>
      <c r="Q1049" s="6">
        <v>558</v>
      </c>
      <c r="R1049" s="6">
        <v>0</v>
      </c>
      <c r="S1049" s="16">
        <f t="shared" si="95"/>
        <v>0</v>
      </c>
      <c r="T1049" s="16">
        <f t="shared" si="96"/>
        <v>0</v>
      </c>
    </row>
    <row r="1050" spans="1:20" x14ac:dyDescent="0.6">
      <c r="A1050" s="6"/>
      <c r="B1050" s="21"/>
      <c r="C1050" s="6"/>
      <c r="D1050" s="6" t="s">
        <v>13823</v>
      </c>
      <c r="E1050" s="6" t="s">
        <v>13816</v>
      </c>
      <c r="F1050" s="20" t="s">
        <v>13817</v>
      </c>
      <c r="G1050" s="6" t="str">
        <f t="shared" si="83"/>
        <v>40-49</v>
      </c>
      <c r="H1050" s="6" t="str" cm="1">
        <f t="array" ref="H1050:I1050">_xlfn.TEXTSPLIT(G1050,"-")</f>
        <v>40</v>
      </c>
      <c r="I1050" s="6" t="str">
        <v>49</v>
      </c>
      <c r="J1050" s="6" t="s">
        <v>13864</v>
      </c>
      <c r="K1050" s="6" t="s">
        <v>13357</v>
      </c>
      <c r="L1050" s="6" t="s">
        <v>13973</v>
      </c>
      <c r="M1050" s="6" t="s">
        <v>13343</v>
      </c>
      <c r="N1050" s="6" t="s">
        <v>13504</v>
      </c>
      <c r="O1050" s="6" t="str" cm="1">
        <f t="array" ref="O1050:P1050">_xlfn.TEXTSPLIT(N1050,"-")</f>
        <v>1992</v>
      </c>
      <c r="P1050" s="6" t="str">
        <v>1996</v>
      </c>
      <c r="Q1050" s="6">
        <v>705</v>
      </c>
      <c r="R1050" s="6">
        <v>0</v>
      </c>
      <c r="S1050" s="16">
        <f t="shared" si="95"/>
        <v>0</v>
      </c>
      <c r="T1050" s="16">
        <f t="shared" si="96"/>
        <v>0</v>
      </c>
    </row>
    <row r="1051" spans="1:20" x14ac:dyDescent="0.6">
      <c r="A1051" s="6"/>
      <c r="B1051" s="21"/>
      <c r="C1051" s="6"/>
      <c r="D1051" s="6" t="s">
        <v>13823</v>
      </c>
      <c r="E1051" s="6" t="s">
        <v>13815</v>
      </c>
      <c r="F1051" s="20" t="s">
        <v>13818</v>
      </c>
      <c r="G1051" s="6" t="str">
        <f t="shared" si="83"/>
        <v>50-59</v>
      </c>
      <c r="H1051" s="6" t="str" cm="1">
        <f t="array" ref="H1051:I1051">_xlfn.TEXTSPLIT(G1051,"-")</f>
        <v>50</v>
      </c>
      <c r="I1051" s="6" t="str">
        <v>59</v>
      </c>
      <c r="J1051" s="6" t="s">
        <v>13864</v>
      </c>
      <c r="K1051" s="6" t="s">
        <v>13357</v>
      </c>
      <c r="L1051" s="6" t="s">
        <v>13973</v>
      </c>
      <c r="M1051" s="6" t="s">
        <v>13343</v>
      </c>
      <c r="N1051" s="6" t="s">
        <v>13504</v>
      </c>
      <c r="O1051" s="6" t="str" cm="1">
        <f t="array" ref="O1051:P1051">_xlfn.TEXTSPLIT(N1051,"-")</f>
        <v>1992</v>
      </c>
      <c r="P1051" s="6" t="str">
        <v>1996</v>
      </c>
      <c r="Q1051" s="6">
        <v>1340</v>
      </c>
      <c r="R1051" s="6">
        <v>0</v>
      </c>
      <c r="S1051" s="16">
        <f t="shared" si="95"/>
        <v>0</v>
      </c>
      <c r="T1051" s="16">
        <f t="shared" si="96"/>
        <v>0</v>
      </c>
    </row>
    <row r="1052" spans="1:20" x14ac:dyDescent="0.6">
      <c r="A1052" s="6"/>
      <c r="B1052" s="21"/>
      <c r="C1052" s="6"/>
      <c r="D1052" s="6" t="s">
        <v>13823</v>
      </c>
      <c r="E1052" s="6" t="s">
        <v>13908</v>
      </c>
      <c r="F1052" s="20" t="s">
        <v>13818</v>
      </c>
      <c r="G1052" s="6" t="str">
        <f t="shared" si="83"/>
        <v>50-59</v>
      </c>
      <c r="H1052" s="6" t="str" cm="1">
        <f t="array" ref="H1052:I1052">_xlfn.TEXTSPLIT(G1052,"-")</f>
        <v>50</v>
      </c>
      <c r="I1052" s="6" t="str">
        <v>59</v>
      </c>
      <c r="J1052" s="6" t="s">
        <v>13864</v>
      </c>
      <c r="K1052" s="6" t="s">
        <v>13357</v>
      </c>
      <c r="L1052" s="6" t="s">
        <v>13973</v>
      </c>
      <c r="M1052" s="6" t="s">
        <v>13343</v>
      </c>
      <c r="N1052" s="6" t="s">
        <v>13504</v>
      </c>
      <c r="O1052" s="6" t="str" cm="1">
        <f t="array" ref="O1052:P1052">_xlfn.TEXTSPLIT(N1052,"-")</f>
        <v>1992</v>
      </c>
      <c r="P1052" s="6" t="str">
        <v>1996</v>
      </c>
      <c r="Q1052" s="6">
        <v>628</v>
      </c>
      <c r="R1052" s="6">
        <v>0</v>
      </c>
      <c r="S1052" s="16">
        <f t="shared" si="95"/>
        <v>0</v>
      </c>
      <c r="T1052" s="16">
        <f t="shared" si="96"/>
        <v>0</v>
      </c>
    </row>
    <row r="1053" spans="1:20" x14ac:dyDescent="0.6">
      <c r="A1053" s="6"/>
      <c r="B1053" s="21"/>
      <c r="C1053" s="6"/>
      <c r="D1053" s="6" t="s">
        <v>13823</v>
      </c>
      <c r="E1053" s="6" t="s">
        <v>13816</v>
      </c>
      <c r="F1053" s="20" t="s">
        <v>13818</v>
      </c>
      <c r="G1053" s="6" t="str">
        <f t="shared" si="83"/>
        <v>50-59</v>
      </c>
      <c r="H1053" s="6" t="str" cm="1">
        <f t="array" ref="H1053:I1053">_xlfn.TEXTSPLIT(G1053,"-")</f>
        <v>50</v>
      </c>
      <c r="I1053" s="6" t="str">
        <v>59</v>
      </c>
      <c r="J1053" s="6" t="s">
        <v>13864</v>
      </c>
      <c r="K1053" s="6" t="s">
        <v>13357</v>
      </c>
      <c r="L1053" s="6" t="s">
        <v>13973</v>
      </c>
      <c r="M1053" s="6" t="s">
        <v>13343</v>
      </c>
      <c r="N1053" s="6" t="s">
        <v>13504</v>
      </c>
      <c r="O1053" s="6" t="str" cm="1">
        <f t="array" ref="O1053:P1053">_xlfn.TEXTSPLIT(N1053,"-")</f>
        <v>1992</v>
      </c>
      <c r="P1053" s="6" t="str">
        <v>1996</v>
      </c>
      <c r="Q1053" s="6">
        <v>712</v>
      </c>
      <c r="R1053" s="6">
        <v>0</v>
      </c>
      <c r="S1053" s="16">
        <f t="shared" si="95"/>
        <v>0</v>
      </c>
      <c r="T1053" s="16">
        <f t="shared" si="96"/>
        <v>0</v>
      </c>
    </row>
    <row r="1054" spans="1:20" x14ac:dyDescent="0.6">
      <c r="A1054" s="6"/>
      <c r="B1054" s="21"/>
      <c r="C1054" s="6"/>
      <c r="D1054" s="6" t="s">
        <v>13823</v>
      </c>
      <c r="E1054" s="6" t="s">
        <v>13815</v>
      </c>
      <c r="F1054" s="20" t="s">
        <v>13819</v>
      </c>
      <c r="G1054" s="6" t="str">
        <f t="shared" si="83"/>
        <v>60-69</v>
      </c>
      <c r="H1054" s="6" t="str" cm="1">
        <f t="array" ref="H1054:I1054">_xlfn.TEXTSPLIT(G1054,"-")</f>
        <v>60</v>
      </c>
      <c r="I1054" s="6" t="str">
        <v>69</v>
      </c>
      <c r="J1054" s="6" t="s">
        <v>13864</v>
      </c>
      <c r="K1054" s="6" t="s">
        <v>13357</v>
      </c>
      <c r="L1054" s="6" t="s">
        <v>13973</v>
      </c>
      <c r="M1054" s="6" t="s">
        <v>13343</v>
      </c>
      <c r="N1054" s="6" t="s">
        <v>13504</v>
      </c>
      <c r="O1054" s="6" t="str" cm="1">
        <f t="array" ref="O1054:P1054">_xlfn.TEXTSPLIT(N1054,"-")</f>
        <v>1992</v>
      </c>
      <c r="P1054" s="6" t="str">
        <v>1996</v>
      </c>
      <c r="Q1054" s="6">
        <v>1211</v>
      </c>
      <c r="R1054" s="6">
        <v>1</v>
      </c>
      <c r="S1054" s="16">
        <f t="shared" si="95"/>
        <v>8.2576383154417832E-4</v>
      </c>
      <c r="T1054" s="16">
        <f t="shared" si="96"/>
        <v>8.2542281817776981E-4</v>
      </c>
    </row>
    <row r="1055" spans="1:20" x14ac:dyDescent="0.6">
      <c r="A1055" s="6"/>
      <c r="B1055" s="21"/>
      <c r="C1055" s="6"/>
      <c r="D1055" s="6" t="s">
        <v>13823</v>
      </c>
      <c r="E1055" s="6" t="s">
        <v>13908</v>
      </c>
      <c r="F1055" s="20" t="s">
        <v>13819</v>
      </c>
      <c r="G1055" s="6" t="str">
        <f t="shared" si="83"/>
        <v>60-69</v>
      </c>
      <c r="H1055" s="6" t="str" cm="1">
        <f t="array" ref="H1055:I1055">_xlfn.TEXTSPLIT(G1055,"-")</f>
        <v>60</v>
      </c>
      <c r="I1055" s="6" t="str">
        <v>69</v>
      </c>
      <c r="J1055" s="6" t="s">
        <v>13864</v>
      </c>
      <c r="K1055" s="6" t="s">
        <v>13357</v>
      </c>
      <c r="L1055" s="6" t="s">
        <v>13973</v>
      </c>
      <c r="M1055" s="6" t="s">
        <v>13343</v>
      </c>
      <c r="N1055" s="6" t="s">
        <v>13504</v>
      </c>
      <c r="O1055" s="6" t="str" cm="1">
        <f t="array" ref="O1055:P1055">_xlfn.TEXTSPLIT(N1055,"-")</f>
        <v>1992</v>
      </c>
      <c r="P1055" s="6" t="str">
        <v>1996</v>
      </c>
      <c r="Q1055" s="6">
        <v>591</v>
      </c>
      <c r="R1055" s="6">
        <v>1</v>
      </c>
      <c r="S1055" s="16">
        <f t="shared" si="95"/>
        <v>1.6920473773265651E-3</v>
      </c>
      <c r="T1055" s="16">
        <f t="shared" si="96"/>
        <v>1.6906152591035567E-3</v>
      </c>
    </row>
    <row r="1056" spans="1:20" x14ac:dyDescent="0.6">
      <c r="A1056" s="6"/>
      <c r="B1056" s="21"/>
      <c r="C1056" s="6"/>
      <c r="D1056" s="6" t="s">
        <v>13823</v>
      </c>
      <c r="E1056" s="6" t="s">
        <v>13816</v>
      </c>
      <c r="F1056" s="20" t="s">
        <v>13819</v>
      </c>
      <c r="G1056" s="6" t="str">
        <f t="shared" si="83"/>
        <v>60-69</v>
      </c>
      <c r="H1056" s="6" t="str" cm="1">
        <f t="array" ref="H1056:I1056">_xlfn.TEXTSPLIT(G1056,"-")</f>
        <v>60</v>
      </c>
      <c r="I1056" s="6" t="str">
        <v>69</v>
      </c>
      <c r="J1056" s="6" t="s">
        <v>13864</v>
      </c>
      <c r="K1056" s="6" t="s">
        <v>13357</v>
      </c>
      <c r="L1056" s="6" t="s">
        <v>13973</v>
      </c>
      <c r="M1056" s="6" t="s">
        <v>13343</v>
      </c>
      <c r="N1056" s="6" t="s">
        <v>13504</v>
      </c>
      <c r="O1056" s="6" t="str" cm="1">
        <f t="array" ref="O1056:P1056">_xlfn.TEXTSPLIT(N1056,"-")</f>
        <v>1992</v>
      </c>
      <c r="P1056" s="6" t="str">
        <v>1996</v>
      </c>
      <c r="Q1056" s="6">
        <v>620</v>
      </c>
      <c r="R1056" s="6">
        <v>0</v>
      </c>
      <c r="S1056" s="16">
        <f t="shared" si="95"/>
        <v>0</v>
      </c>
      <c r="T1056" s="16">
        <f t="shared" si="96"/>
        <v>0</v>
      </c>
    </row>
    <row r="1057" spans="1:20" x14ac:dyDescent="0.6">
      <c r="A1057" s="6"/>
      <c r="B1057" s="21"/>
      <c r="C1057" s="6"/>
      <c r="D1057" s="6" t="s">
        <v>13823</v>
      </c>
      <c r="E1057" s="6" t="s">
        <v>13815</v>
      </c>
      <c r="F1057" s="20" t="s">
        <v>13820</v>
      </c>
      <c r="G1057" s="6" t="str">
        <f t="shared" si="83"/>
        <v>70-79</v>
      </c>
      <c r="H1057" s="6" t="str" cm="1">
        <f t="array" ref="H1057:I1057">_xlfn.TEXTSPLIT(G1057,"-")</f>
        <v>70</v>
      </c>
      <c r="I1057" s="6" t="str">
        <v>79</v>
      </c>
      <c r="J1057" s="6" t="s">
        <v>13864</v>
      </c>
      <c r="K1057" s="6" t="s">
        <v>13357</v>
      </c>
      <c r="L1057" s="6" t="s">
        <v>13973</v>
      </c>
      <c r="M1057" s="6" t="s">
        <v>13343</v>
      </c>
      <c r="N1057" s="6" t="s">
        <v>13504</v>
      </c>
      <c r="O1057" s="6" t="str" cm="1">
        <f t="array" ref="O1057:P1057">_xlfn.TEXTSPLIT(N1057,"-")</f>
        <v>1992</v>
      </c>
      <c r="P1057" s="6" t="str">
        <v>1996</v>
      </c>
      <c r="Q1057" s="6">
        <v>811</v>
      </c>
      <c r="R1057" s="6">
        <v>4</v>
      </c>
      <c r="S1057" s="16">
        <f t="shared" si="95"/>
        <v>4.9321824907521579E-3</v>
      </c>
      <c r="T1057" s="16">
        <f t="shared" si="96"/>
        <v>2.4600021218976935E-3</v>
      </c>
    </row>
    <row r="1058" spans="1:20" x14ac:dyDescent="0.6">
      <c r="A1058" s="6"/>
      <c r="B1058" s="21"/>
      <c r="C1058" s="6"/>
      <c r="D1058" s="6" t="s">
        <v>13823</v>
      </c>
      <c r="E1058" s="6" t="s">
        <v>13908</v>
      </c>
      <c r="F1058" s="20" t="s">
        <v>13820</v>
      </c>
      <c r="G1058" s="6" t="str">
        <f t="shared" si="83"/>
        <v>70-79</v>
      </c>
      <c r="H1058" s="6" t="str" cm="1">
        <f t="array" ref="H1058:I1058">_xlfn.TEXTSPLIT(G1058,"-")</f>
        <v>70</v>
      </c>
      <c r="I1058" s="6" t="str">
        <v>79</v>
      </c>
      <c r="J1058" s="6" t="s">
        <v>13864</v>
      </c>
      <c r="K1058" s="6" t="s">
        <v>13357</v>
      </c>
      <c r="L1058" s="6" t="s">
        <v>13973</v>
      </c>
      <c r="M1058" s="6" t="s">
        <v>13343</v>
      </c>
      <c r="N1058" s="6" t="s">
        <v>13504</v>
      </c>
      <c r="O1058" s="6" t="str" cm="1">
        <f t="array" ref="O1058:P1058">_xlfn.TEXTSPLIT(N1058,"-")</f>
        <v>1992</v>
      </c>
      <c r="P1058" s="6" t="str">
        <v>1996</v>
      </c>
      <c r="Q1058" s="6">
        <v>384</v>
      </c>
      <c r="R1058" s="6">
        <v>1</v>
      </c>
      <c r="S1058" s="16">
        <f t="shared" si="95"/>
        <v>2.6041666666666665E-3</v>
      </c>
      <c r="T1058" s="16">
        <f t="shared" si="96"/>
        <v>2.6007736141942022E-3</v>
      </c>
    </row>
    <row r="1059" spans="1:20" x14ac:dyDescent="0.6">
      <c r="A1059" s="6"/>
      <c r="B1059" s="21"/>
      <c r="C1059" s="6"/>
      <c r="D1059" s="6" t="s">
        <v>13823</v>
      </c>
      <c r="E1059" s="6" t="s">
        <v>13816</v>
      </c>
      <c r="F1059" s="20" t="s">
        <v>13820</v>
      </c>
      <c r="G1059" s="6" t="str">
        <f t="shared" si="83"/>
        <v>70-79</v>
      </c>
      <c r="H1059" s="6" t="str" cm="1">
        <f t="array" ref="H1059:I1059">_xlfn.TEXTSPLIT(G1059,"-")</f>
        <v>70</v>
      </c>
      <c r="I1059" s="6" t="str">
        <v>79</v>
      </c>
      <c r="J1059" s="6" t="s">
        <v>13864</v>
      </c>
      <c r="K1059" s="6" t="s">
        <v>13357</v>
      </c>
      <c r="L1059" s="6" t="s">
        <v>13973</v>
      </c>
      <c r="M1059" s="6" t="s">
        <v>13343</v>
      </c>
      <c r="N1059" s="6" t="s">
        <v>13504</v>
      </c>
      <c r="O1059" s="6" t="str" cm="1">
        <f t="array" ref="O1059:P1059">_xlfn.TEXTSPLIT(N1059,"-")</f>
        <v>1992</v>
      </c>
      <c r="P1059" s="6" t="str">
        <v>1996</v>
      </c>
      <c r="Q1059" s="6">
        <v>427</v>
      </c>
      <c r="R1059" s="6">
        <v>3</v>
      </c>
      <c r="S1059" s="16">
        <f t="shared" si="95"/>
        <v>7.0257611241217799E-3</v>
      </c>
      <c r="T1059" s="16">
        <f t="shared" si="96"/>
        <v>4.0420505742561411E-3</v>
      </c>
    </row>
    <row r="1060" spans="1:20" x14ac:dyDescent="0.6">
      <c r="A1060" s="6"/>
      <c r="B1060" s="21"/>
      <c r="C1060" s="6"/>
      <c r="D1060" s="6" t="s">
        <v>13823</v>
      </c>
      <c r="E1060" s="6" t="s">
        <v>13815</v>
      </c>
      <c r="F1060" s="20" t="s">
        <v>13866</v>
      </c>
      <c r="G1060" s="6" t="str">
        <f t="shared" si="83"/>
        <v>80-89</v>
      </c>
      <c r="H1060" s="6" t="str" cm="1">
        <f t="array" ref="H1060:I1060">_xlfn.TEXTSPLIT(G1060,"-")</f>
        <v>80</v>
      </c>
      <c r="I1060" s="6" t="str">
        <v>89</v>
      </c>
      <c r="J1060" s="6" t="s">
        <v>13864</v>
      </c>
      <c r="K1060" s="6" t="s">
        <v>13357</v>
      </c>
      <c r="L1060" s="6" t="s">
        <v>13973</v>
      </c>
      <c r="M1060" s="6" t="s">
        <v>13343</v>
      </c>
      <c r="N1060" s="6" t="s">
        <v>13504</v>
      </c>
      <c r="O1060" s="6" t="str" cm="1">
        <f t="array" ref="O1060:P1060">_xlfn.TEXTSPLIT(N1060,"-")</f>
        <v>1992</v>
      </c>
      <c r="P1060" s="6" t="str">
        <v>1996</v>
      </c>
      <c r="Q1060" s="6">
        <v>403</v>
      </c>
      <c r="R1060" s="6">
        <v>11</v>
      </c>
      <c r="S1060" s="16">
        <f t="shared" si="95"/>
        <v>2.729528535980149E-2</v>
      </c>
      <c r="T1060" s="16">
        <f t="shared" si="96"/>
        <v>8.1167432193371934E-3</v>
      </c>
    </row>
    <row r="1061" spans="1:20" x14ac:dyDescent="0.6">
      <c r="A1061" s="6"/>
      <c r="B1061" s="21"/>
      <c r="C1061" s="6"/>
      <c r="D1061" s="6" t="s">
        <v>13823</v>
      </c>
      <c r="E1061" s="6" t="s">
        <v>13908</v>
      </c>
      <c r="F1061" s="20" t="s">
        <v>13866</v>
      </c>
      <c r="G1061" s="6" t="str">
        <f t="shared" si="83"/>
        <v>80-89</v>
      </c>
      <c r="H1061" s="6" t="str" cm="1">
        <f t="array" ref="H1061:I1061">_xlfn.TEXTSPLIT(G1061,"-")</f>
        <v>80</v>
      </c>
      <c r="I1061" s="6" t="str">
        <v>89</v>
      </c>
      <c r="J1061" s="6" t="s">
        <v>13864</v>
      </c>
      <c r="K1061" s="6" t="s">
        <v>13357</v>
      </c>
      <c r="L1061" s="6" t="s">
        <v>13973</v>
      </c>
      <c r="M1061" s="6" t="s">
        <v>13343</v>
      </c>
      <c r="N1061" s="6" t="s">
        <v>13504</v>
      </c>
      <c r="O1061" s="6" t="str" cm="1">
        <f t="array" ref="O1061:P1061">_xlfn.TEXTSPLIT(N1061,"-")</f>
        <v>1992</v>
      </c>
      <c r="P1061" s="6" t="str">
        <v>1996</v>
      </c>
      <c r="Q1061" s="6">
        <v>118</v>
      </c>
      <c r="R1061" s="6">
        <v>0</v>
      </c>
      <c r="S1061" s="16">
        <f t="shared" si="95"/>
        <v>0</v>
      </c>
      <c r="T1061" s="16">
        <f t="shared" si="96"/>
        <v>0</v>
      </c>
    </row>
    <row r="1062" spans="1:20" x14ac:dyDescent="0.6">
      <c r="A1062" s="6"/>
      <c r="B1062" s="21"/>
      <c r="C1062" s="6"/>
      <c r="D1062" s="6" t="s">
        <v>13823</v>
      </c>
      <c r="E1062" s="6" t="s">
        <v>13816</v>
      </c>
      <c r="F1062" s="20" t="s">
        <v>13866</v>
      </c>
      <c r="G1062" s="6" t="str">
        <f t="shared" si="83"/>
        <v>80-89</v>
      </c>
      <c r="H1062" s="6" t="str" cm="1">
        <f t="array" ref="H1062:I1062">_xlfn.TEXTSPLIT(G1062,"-")</f>
        <v>80</v>
      </c>
      <c r="I1062" s="6" t="str">
        <v>89</v>
      </c>
      <c r="J1062" s="6" t="s">
        <v>13864</v>
      </c>
      <c r="K1062" s="6" t="s">
        <v>13357</v>
      </c>
      <c r="L1062" s="6" t="s">
        <v>13973</v>
      </c>
      <c r="M1062" s="6" t="s">
        <v>13343</v>
      </c>
      <c r="N1062" s="6" t="s">
        <v>13504</v>
      </c>
      <c r="O1062" s="6" t="str" cm="1">
        <f t="array" ref="O1062:P1062">_xlfn.TEXTSPLIT(N1062,"-")</f>
        <v>1992</v>
      </c>
      <c r="P1062" s="6" t="str">
        <v>1996</v>
      </c>
      <c r="Q1062" s="6">
        <v>285</v>
      </c>
      <c r="R1062" s="6">
        <v>11</v>
      </c>
      <c r="S1062" s="16">
        <f t="shared" si="95"/>
        <v>3.8596491228070177E-2</v>
      </c>
      <c r="T1062" s="16">
        <f t="shared" si="96"/>
        <v>1.1410491031910245E-2</v>
      </c>
    </row>
    <row r="1063" spans="1:20" x14ac:dyDescent="0.6">
      <c r="A1063" s="6"/>
      <c r="B1063" s="21"/>
      <c r="C1063" s="6"/>
      <c r="D1063" s="6" t="s">
        <v>13823</v>
      </c>
      <c r="E1063" s="6" t="s">
        <v>13815</v>
      </c>
      <c r="F1063" s="20" t="s">
        <v>13628</v>
      </c>
      <c r="G1063" s="6" t="str">
        <f t="shared" si="83"/>
        <v>90-95</v>
      </c>
      <c r="H1063" s="6" t="str" cm="1">
        <f t="array" ref="H1063:I1063">_xlfn.TEXTSPLIT(G1063,"-")</f>
        <v>90</v>
      </c>
      <c r="I1063" s="6" t="str">
        <v>95</v>
      </c>
      <c r="J1063" s="6" t="s">
        <v>13864</v>
      </c>
      <c r="K1063" s="6" t="s">
        <v>13357</v>
      </c>
      <c r="L1063" s="6" t="s">
        <v>13973</v>
      </c>
      <c r="M1063" s="6" t="s">
        <v>13343</v>
      </c>
      <c r="N1063" s="6" t="s">
        <v>13504</v>
      </c>
      <c r="O1063" s="6" t="str" cm="1">
        <f t="array" ref="O1063:P1063">_xlfn.TEXTSPLIT(N1063,"-")</f>
        <v>1992</v>
      </c>
      <c r="P1063" s="6" t="str">
        <v>1996</v>
      </c>
      <c r="Q1063" s="6">
        <v>119</v>
      </c>
      <c r="R1063" s="6">
        <v>29</v>
      </c>
      <c r="S1063" s="16">
        <f t="shared" si="95"/>
        <v>0.24369747899159663</v>
      </c>
      <c r="T1063" s="16">
        <f t="shared" si="96"/>
        <v>3.9354990471321287E-2</v>
      </c>
    </row>
    <row r="1064" spans="1:20" x14ac:dyDescent="0.6">
      <c r="A1064" s="6"/>
      <c r="B1064" s="21"/>
      <c r="C1064" s="6"/>
      <c r="D1064" s="6" t="s">
        <v>13823</v>
      </c>
      <c r="E1064" s="6" t="s">
        <v>13908</v>
      </c>
      <c r="F1064" s="20" t="s">
        <v>13628</v>
      </c>
      <c r="G1064" s="6" t="str">
        <f t="shared" si="83"/>
        <v>90-95</v>
      </c>
      <c r="H1064" s="6" t="str" cm="1">
        <f t="array" ref="H1064:I1064">_xlfn.TEXTSPLIT(G1064,"-")</f>
        <v>90</v>
      </c>
      <c r="I1064" s="6" t="str">
        <v>95</v>
      </c>
      <c r="J1064" s="6" t="s">
        <v>13864</v>
      </c>
      <c r="K1064" s="6" t="s">
        <v>13357</v>
      </c>
      <c r="L1064" s="6" t="s">
        <v>13973</v>
      </c>
      <c r="M1064" s="6" t="s">
        <v>13343</v>
      </c>
      <c r="N1064" s="6" t="s">
        <v>13504</v>
      </c>
      <c r="O1064" s="6" t="str" cm="1">
        <f t="array" ref="O1064:P1064">_xlfn.TEXTSPLIT(N1064,"-")</f>
        <v>1992</v>
      </c>
      <c r="P1064" s="6" t="str">
        <v>1996</v>
      </c>
      <c r="Q1064" s="6">
        <v>18</v>
      </c>
      <c r="R1064" s="6">
        <v>9</v>
      </c>
      <c r="S1064" s="16">
        <f t="shared" si="95"/>
        <v>0.5</v>
      </c>
      <c r="T1064" s="16">
        <f t="shared" si="96"/>
        <v>0.11785113019775792</v>
      </c>
    </row>
    <row r="1065" spans="1:20" x14ac:dyDescent="0.6">
      <c r="A1065" s="6"/>
      <c r="B1065" s="21"/>
      <c r="C1065" s="6"/>
      <c r="D1065" s="6" t="s">
        <v>13823</v>
      </c>
      <c r="E1065" s="6" t="s">
        <v>13816</v>
      </c>
      <c r="F1065" s="20" t="s">
        <v>13628</v>
      </c>
      <c r="G1065" s="6" t="str">
        <f t="shared" si="83"/>
        <v>90-95</v>
      </c>
      <c r="H1065" s="6" t="str" cm="1">
        <f t="array" ref="H1065:I1065">_xlfn.TEXTSPLIT(G1065,"-")</f>
        <v>90</v>
      </c>
      <c r="I1065" s="6" t="str">
        <v>95</v>
      </c>
      <c r="J1065" s="6" t="s">
        <v>13864</v>
      </c>
      <c r="K1065" s="6" t="s">
        <v>13357</v>
      </c>
      <c r="L1065" s="6" t="s">
        <v>13973</v>
      </c>
      <c r="M1065" s="6" t="s">
        <v>13343</v>
      </c>
      <c r="N1065" s="6" t="s">
        <v>13504</v>
      </c>
      <c r="O1065" s="6" t="str" cm="1">
        <f t="array" ref="O1065:P1065">_xlfn.TEXTSPLIT(N1065,"-")</f>
        <v>1992</v>
      </c>
      <c r="P1065" s="6" t="str">
        <v>1996</v>
      </c>
      <c r="Q1065" s="6">
        <v>101</v>
      </c>
      <c r="R1065" s="6">
        <v>20</v>
      </c>
      <c r="S1065" s="16">
        <f t="shared" si="95"/>
        <v>0.19801980198019803</v>
      </c>
      <c r="T1065" s="16">
        <f t="shared" si="96"/>
        <v>3.965294490504815E-2</v>
      </c>
    </row>
    <row r="1066" spans="1:20" x14ac:dyDescent="0.6">
      <c r="D1066" s="6" t="s">
        <v>13300</v>
      </c>
      <c r="E1066" s="6" t="s">
        <v>13815</v>
      </c>
      <c r="F1066" s="20" t="s">
        <v>13471</v>
      </c>
      <c r="G1066" s="6" t="str">
        <f t="shared" si="80"/>
        <v>40-95</v>
      </c>
      <c r="H1066" s="6" t="str" cm="1">
        <f t="array" ref="H1066:I1066">_xlfn.TEXTSPLIT(G1066,"-")</f>
        <v>40</v>
      </c>
      <c r="I1066" s="6" t="str">
        <v>95</v>
      </c>
      <c r="J1066" s="6" t="s">
        <v>13864</v>
      </c>
      <c r="K1066" s="6" t="s">
        <v>13357</v>
      </c>
      <c r="L1066" s="6" t="s">
        <v>13464</v>
      </c>
      <c r="M1066" s="6" t="s">
        <v>13343</v>
      </c>
      <c r="N1066" s="6" t="s">
        <v>13504</v>
      </c>
      <c r="O1066" s="6" t="str" cm="1">
        <f t="array" ref="O1066:P1066">_xlfn.TEXTSPLIT(N1066,"-")</f>
        <v>1992</v>
      </c>
      <c r="P1066" s="6" t="str">
        <v>1996</v>
      </c>
      <c r="Q1066" s="6">
        <f t="shared" ref="Q1066" si="101">SUM(Q1069,Q1072,Q1075,Q1078,Q1081,Q1084)</f>
        <v>5147</v>
      </c>
      <c r="R1066" s="6">
        <v>778</v>
      </c>
      <c r="S1066" s="16">
        <f t="shared" si="81"/>
        <v>0.15115601321157957</v>
      </c>
      <c r="T1066" s="16">
        <f t="shared" si="82"/>
        <v>4.9928620680306131E-3</v>
      </c>
    </row>
    <row r="1067" spans="1:20" x14ac:dyDescent="0.6">
      <c r="B1067" s="6"/>
      <c r="C1067" s="6"/>
      <c r="D1067" s="6" t="s">
        <v>13300</v>
      </c>
      <c r="E1067" s="6" t="s">
        <v>13908</v>
      </c>
      <c r="F1067" s="20" t="s">
        <v>13471</v>
      </c>
      <c r="G1067" s="6" t="str">
        <f t="shared" si="80"/>
        <v>40-95</v>
      </c>
      <c r="H1067" s="6" t="str" cm="1">
        <f t="array" ref="H1067:I1067">_xlfn.TEXTSPLIT(G1067,"-")</f>
        <v>40</v>
      </c>
      <c r="I1067" s="6" t="str">
        <v>95</v>
      </c>
      <c r="J1067" s="6" t="s">
        <v>13864</v>
      </c>
      <c r="K1067" s="6" t="s">
        <v>13357</v>
      </c>
      <c r="L1067" s="6" t="s">
        <v>13464</v>
      </c>
      <c r="M1067" s="6" t="s">
        <v>13343</v>
      </c>
      <c r="N1067" s="6" t="s">
        <v>13504</v>
      </c>
      <c r="O1067" s="6" t="str" cm="1">
        <f t="array" ref="O1067:P1067">_xlfn.TEXTSPLIT(N1067,"-")</f>
        <v>1992</v>
      </c>
      <c r="P1067" s="6" t="str">
        <v>1996</v>
      </c>
      <c r="Q1067" s="6">
        <f t="shared" ref="Q1067" si="102">SUM(Q1070,Q1073,Q1076,Q1079,Q1082,Q1085)</f>
        <v>2297</v>
      </c>
      <c r="R1067" s="6">
        <v>276</v>
      </c>
      <c r="S1067" s="16">
        <f t="shared" si="81"/>
        <v>0.12015672616456247</v>
      </c>
      <c r="T1067" s="16">
        <f t="shared" si="82"/>
        <v>6.7841619225751278E-3</v>
      </c>
    </row>
    <row r="1068" spans="1:20" x14ac:dyDescent="0.6">
      <c r="B1068" s="6"/>
      <c r="C1068" s="6"/>
      <c r="D1068" s="6" t="s">
        <v>13300</v>
      </c>
      <c r="E1068" s="6" t="s">
        <v>13816</v>
      </c>
      <c r="F1068" s="20" t="s">
        <v>13471</v>
      </c>
      <c r="G1068" s="6" t="str">
        <f t="shared" si="80"/>
        <v>40-95</v>
      </c>
      <c r="H1068" s="6" t="str" cm="1">
        <f t="array" ref="H1068:I1068">_xlfn.TEXTSPLIT(G1068,"-")</f>
        <v>40</v>
      </c>
      <c r="I1068" s="6" t="str">
        <v>95</v>
      </c>
      <c r="J1068" s="6" t="s">
        <v>13864</v>
      </c>
      <c r="K1068" s="6" t="s">
        <v>13357</v>
      </c>
      <c r="L1068" s="6" t="s">
        <v>13464</v>
      </c>
      <c r="M1068" s="6" t="s">
        <v>13343</v>
      </c>
      <c r="N1068" s="6" t="s">
        <v>13504</v>
      </c>
      <c r="O1068" s="6" t="str" cm="1">
        <f t="array" ref="O1068:P1068">_xlfn.TEXTSPLIT(N1068,"-")</f>
        <v>1992</v>
      </c>
      <c r="P1068" s="6" t="str">
        <v>1996</v>
      </c>
      <c r="Q1068" s="6">
        <f t="shared" ref="Q1068" si="103">SUM(Q1071,Q1074,Q1077,Q1080,Q1083,Q1086)</f>
        <v>2850</v>
      </c>
      <c r="R1068" s="6">
        <v>502</v>
      </c>
      <c r="S1068" s="16">
        <f t="shared" si="81"/>
        <v>0.17614035087719299</v>
      </c>
      <c r="T1068" s="16">
        <f t="shared" si="82"/>
        <v>7.1356512303166917E-3</v>
      </c>
    </row>
    <row r="1069" spans="1:20" x14ac:dyDescent="0.6">
      <c r="B1069" s="6"/>
      <c r="C1069" s="6"/>
      <c r="D1069" s="6" t="s">
        <v>13300</v>
      </c>
      <c r="E1069" s="6" t="s">
        <v>13815</v>
      </c>
      <c r="F1069" s="20" t="s">
        <v>13817</v>
      </c>
      <c r="G1069" s="6" t="str">
        <f t="shared" si="80"/>
        <v>40-49</v>
      </c>
      <c r="H1069" s="6" t="str" cm="1">
        <f t="array" ref="H1069:I1069">_xlfn.TEXTSPLIT(G1069,"-")</f>
        <v>40</v>
      </c>
      <c r="I1069" s="6" t="str">
        <v>49</v>
      </c>
      <c r="J1069" s="6" t="s">
        <v>13864</v>
      </c>
      <c r="K1069" s="6" t="s">
        <v>13357</v>
      </c>
      <c r="L1069" s="6" t="s">
        <v>13464</v>
      </c>
      <c r="M1069" s="6" t="s">
        <v>13343</v>
      </c>
      <c r="N1069" s="6" t="s">
        <v>13504</v>
      </c>
      <c r="O1069" s="6" t="str" cm="1">
        <f t="array" ref="O1069:P1069">_xlfn.TEXTSPLIT(N1069,"-")</f>
        <v>1992</v>
      </c>
      <c r="P1069" s="6" t="str">
        <v>1996</v>
      </c>
      <c r="Q1069" s="6">
        <v>1263</v>
      </c>
      <c r="R1069" s="6">
        <v>39</v>
      </c>
      <c r="S1069" s="16">
        <f t="shared" si="81"/>
        <v>3.0878859857482184E-2</v>
      </c>
      <c r="T1069" s="16">
        <f t="shared" si="82"/>
        <v>4.8676347916694193E-3</v>
      </c>
    </row>
    <row r="1070" spans="1:20" x14ac:dyDescent="0.6">
      <c r="B1070" s="6"/>
      <c r="C1070" s="6"/>
      <c r="D1070" s="6" t="s">
        <v>13300</v>
      </c>
      <c r="E1070" s="6" t="s">
        <v>13908</v>
      </c>
      <c r="F1070" s="20" t="s">
        <v>13817</v>
      </c>
      <c r="G1070" s="6" t="str">
        <f t="shared" si="80"/>
        <v>40-49</v>
      </c>
      <c r="H1070" s="6" t="str" cm="1">
        <f t="array" ref="H1070:I1070">_xlfn.TEXTSPLIT(G1070,"-")</f>
        <v>40</v>
      </c>
      <c r="I1070" s="6" t="str">
        <v>49</v>
      </c>
      <c r="J1070" s="6" t="s">
        <v>13864</v>
      </c>
      <c r="K1070" s="6" t="s">
        <v>13357</v>
      </c>
      <c r="L1070" s="6" t="s">
        <v>13464</v>
      </c>
      <c r="M1070" s="6" t="s">
        <v>13343</v>
      </c>
      <c r="N1070" s="6" t="s">
        <v>13504</v>
      </c>
      <c r="O1070" s="6" t="str" cm="1">
        <f t="array" ref="O1070:P1070">_xlfn.TEXTSPLIT(N1070,"-")</f>
        <v>1992</v>
      </c>
      <c r="P1070" s="6" t="str">
        <v>1996</v>
      </c>
      <c r="Q1070" s="6">
        <v>558</v>
      </c>
      <c r="R1070" s="6">
        <v>17</v>
      </c>
      <c r="S1070" s="16">
        <f t="shared" si="81"/>
        <v>3.046594982078853E-2</v>
      </c>
      <c r="T1070" s="16">
        <f t="shared" si="82"/>
        <v>7.2756499324538697E-3</v>
      </c>
    </row>
    <row r="1071" spans="1:20" x14ac:dyDescent="0.6">
      <c r="B1071" s="6"/>
      <c r="C1071" s="6"/>
      <c r="D1071" s="6" t="s">
        <v>13300</v>
      </c>
      <c r="E1071" s="6" t="s">
        <v>13816</v>
      </c>
      <c r="F1071" s="20" t="s">
        <v>13817</v>
      </c>
      <c r="G1071" s="6" t="str">
        <f t="shared" si="80"/>
        <v>40-49</v>
      </c>
      <c r="H1071" s="6" t="str" cm="1">
        <f t="array" ref="H1071:I1071">_xlfn.TEXTSPLIT(G1071,"-")</f>
        <v>40</v>
      </c>
      <c r="I1071" s="6" t="str">
        <v>49</v>
      </c>
      <c r="J1071" s="6" t="s">
        <v>13864</v>
      </c>
      <c r="K1071" s="6" t="s">
        <v>13357</v>
      </c>
      <c r="L1071" s="6" t="s">
        <v>13464</v>
      </c>
      <c r="M1071" s="6" t="s">
        <v>13343</v>
      </c>
      <c r="N1071" s="6" t="s">
        <v>13504</v>
      </c>
      <c r="O1071" s="6" t="str" cm="1">
        <f t="array" ref="O1071:P1071">_xlfn.TEXTSPLIT(N1071,"-")</f>
        <v>1992</v>
      </c>
      <c r="P1071" s="6" t="str">
        <v>1996</v>
      </c>
      <c r="Q1071" s="6">
        <v>705</v>
      </c>
      <c r="R1071" s="6">
        <v>22</v>
      </c>
      <c r="S1071" s="16">
        <f t="shared" si="81"/>
        <v>3.1205673758865248E-2</v>
      </c>
      <c r="T1071" s="16">
        <f t="shared" si="82"/>
        <v>6.5484424745678371E-3</v>
      </c>
    </row>
    <row r="1072" spans="1:20" x14ac:dyDescent="0.6">
      <c r="B1072" s="6"/>
      <c r="C1072" s="6"/>
      <c r="D1072" s="6" t="s">
        <v>13300</v>
      </c>
      <c r="E1072" s="6" t="s">
        <v>13815</v>
      </c>
      <c r="F1072" s="20" t="s">
        <v>13818</v>
      </c>
      <c r="G1072" s="6" t="str">
        <f t="shared" si="80"/>
        <v>50-59</v>
      </c>
      <c r="H1072" s="6" t="str" cm="1">
        <f t="array" ref="H1072:I1072">_xlfn.TEXTSPLIT(G1072,"-")</f>
        <v>50</v>
      </c>
      <c r="I1072" s="6" t="str">
        <v>59</v>
      </c>
      <c r="J1072" s="6" t="s">
        <v>13864</v>
      </c>
      <c r="K1072" s="6" t="s">
        <v>13357</v>
      </c>
      <c r="L1072" s="6" t="s">
        <v>13464</v>
      </c>
      <c r="M1072" s="6" t="s">
        <v>13343</v>
      </c>
      <c r="N1072" s="6" t="s">
        <v>13504</v>
      </c>
      <c r="O1072" s="6" t="str" cm="1">
        <f t="array" ref="O1072:P1072">_xlfn.TEXTSPLIT(N1072,"-")</f>
        <v>1992</v>
      </c>
      <c r="P1072" s="6" t="str">
        <v>1996</v>
      </c>
      <c r="Q1072" s="6">
        <v>1340</v>
      </c>
      <c r="R1072" s="6">
        <v>92</v>
      </c>
      <c r="S1072" s="16">
        <f t="shared" si="81"/>
        <v>6.8656716417910449E-2</v>
      </c>
      <c r="T1072" s="16">
        <f t="shared" si="82"/>
        <v>6.9078676596652138E-3</v>
      </c>
    </row>
    <row r="1073" spans="2:20" x14ac:dyDescent="0.6">
      <c r="B1073" s="6"/>
      <c r="C1073" s="6"/>
      <c r="D1073" s="6" t="s">
        <v>13300</v>
      </c>
      <c r="E1073" s="6" t="s">
        <v>13908</v>
      </c>
      <c r="F1073" s="20" t="s">
        <v>13818</v>
      </c>
      <c r="G1073" s="6" t="str">
        <f t="shared" si="80"/>
        <v>50-59</v>
      </c>
      <c r="H1073" s="6" t="str" cm="1">
        <f t="array" ref="H1073:I1073">_xlfn.TEXTSPLIT(G1073,"-")</f>
        <v>50</v>
      </c>
      <c r="I1073" s="6" t="str">
        <v>59</v>
      </c>
      <c r="J1073" s="6" t="s">
        <v>13864</v>
      </c>
      <c r="K1073" s="6" t="s">
        <v>13357</v>
      </c>
      <c r="L1073" s="6" t="s">
        <v>13464</v>
      </c>
      <c r="M1073" s="6" t="s">
        <v>13343</v>
      </c>
      <c r="N1073" s="6" t="s">
        <v>13504</v>
      </c>
      <c r="O1073" s="6" t="str" cm="1">
        <f t="array" ref="O1073:P1073">_xlfn.TEXTSPLIT(N1073,"-")</f>
        <v>1992</v>
      </c>
      <c r="P1073" s="6" t="str">
        <v>1996</v>
      </c>
      <c r="Q1073" s="6">
        <v>628</v>
      </c>
      <c r="R1073" s="6">
        <v>28</v>
      </c>
      <c r="S1073" s="16">
        <f t="shared" si="81"/>
        <v>4.4585987261146494E-2</v>
      </c>
      <c r="T1073" s="16">
        <f t="shared" si="82"/>
        <v>8.2359779506924382E-3</v>
      </c>
    </row>
    <row r="1074" spans="2:20" x14ac:dyDescent="0.6">
      <c r="B1074" s="6"/>
      <c r="C1074" s="6"/>
      <c r="D1074" s="6" t="s">
        <v>13300</v>
      </c>
      <c r="E1074" s="6" t="s">
        <v>13816</v>
      </c>
      <c r="F1074" s="20" t="s">
        <v>13818</v>
      </c>
      <c r="G1074" s="6" t="str">
        <f t="shared" si="80"/>
        <v>50-59</v>
      </c>
      <c r="H1074" s="6" t="str" cm="1">
        <f t="array" ref="H1074:I1074">_xlfn.TEXTSPLIT(G1074,"-")</f>
        <v>50</v>
      </c>
      <c r="I1074" s="6" t="str">
        <v>59</v>
      </c>
      <c r="J1074" s="6" t="s">
        <v>13864</v>
      </c>
      <c r="K1074" s="6" t="s">
        <v>13357</v>
      </c>
      <c r="L1074" s="6" t="s">
        <v>13464</v>
      </c>
      <c r="M1074" s="6" t="s">
        <v>13343</v>
      </c>
      <c r="N1074" s="6" t="s">
        <v>13504</v>
      </c>
      <c r="O1074" s="6" t="str" cm="1">
        <f t="array" ref="O1074:P1074">_xlfn.TEXTSPLIT(N1074,"-")</f>
        <v>1992</v>
      </c>
      <c r="P1074" s="6" t="str">
        <v>1996</v>
      </c>
      <c r="Q1074" s="6">
        <v>712</v>
      </c>
      <c r="R1074" s="6">
        <v>64</v>
      </c>
      <c r="S1074" s="16">
        <f t="shared" si="81"/>
        <v>8.98876404494382E-2</v>
      </c>
      <c r="T1074" s="16">
        <f t="shared" si="82"/>
        <v>1.0719079685457572E-2</v>
      </c>
    </row>
    <row r="1075" spans="2:20" x14ac:dyDescent="0.6">
      <c r="B1075" s="6"/>
      <c r="C1075" s="6"/>
      <c r="D1075" s="6" t="s">
        <v>13300</v>
      </c>
      <c r="E1075" s="6" t="s">
        <v>13815</v>
      </c>
      <c r="F1075" s="20" t="s">
        <v>13819</v>
      </c>
      <c r="G1075" s="6" t="str">
        <f t="shared" si="80"/>
        <v>60-69</v>
      </c>
      <c r="H1075" s="6" t="str" cm="1">
        <f t="array" ref="H1075:I1075">_xlfn.TEXTSPLIT(G1075,"-")</f>
        <v>60</v>
      </c>
      <c r="I1075" s="6" t="str">
        <v>69</v>
      </c>
      <c r="J1075" s="6" t="s">
        <v>13864</v>
      </c>
      <c r="K1075" s="6" t="s">
        <v>13357</v>
      </c>
      <c r="L1075" s="6" t="s">
        <v>13464</v>
      </c>
      <c r="M1075" s="6" t="s">
        <v>13343</v>
      </c>
      <c r="N1075" s="6" t="s">
        <v>13504</v>
      </c>
      <c r="O1075" s="6" t="str" cm="1">
        <f t="array" ref="O1075:P1075">_xlfn.TEXTSPLIT(N1075,"-")</f>
        <v>1992</v>
      </c>
      <c r="P1075" s="6" t="str">
        <v>1996</v>
      </c>
      <c r="Q1075" s="6">
        <v>1211</v>
      </c>
      <c r="R1075" s="6">
        <v>172</v>
      </c>
      <c r="S1075" s="16">
        <f t="shared" si="81"/>
        <v>0.14203137902559868</v>
      </c>
      <c r="T1075" s="16">
        <f t="shared" si="82"/>
        <v>1.003126682521456E-2</v>
      </c>
    </row>
    <row r="1076" spans="2:20" x14ac:dyDescent="0.6">
      <c r="B1076" s="6"/>
      <c r="C1076" s="6"/>
      <c r="D1076" s="6" t="s">
        <v>13300</v>
      </c>
      <c r="E1076" s="6" t="s">
        <v>13908</v>
      </c>
      <c r="F1076" s="20" t="s">
        <v>13819</v>
      </c>
      <c r="G1076" s="6" t="str">
        <f t="shared" si="80"/>
        <v>60-69</v>
      </c>
      <c r="H1076" s="6" t="str" cm="1">
        <f t="array" ref="H1076:I1076">_xlfn.TEXTSPLIT(G1076,"-")</f>
        <v>60</v>
      </c>
      <c r="I1076" s="6" t="str">
        <v>69</v>
      </c>
      <c r="J1076" s="6" t="s">
        <v>13864</v>
      </c>
      <c r="K1076" s="6" t="s">
        <v>13357</v>
      </c>
      <c r="L1076" s="6" t="s">
        <v>13464</v>
      </c>
      <c r="M1076" s="6" t="s">
        <v>13343</v>
      </c>
      <c r="N1076" s="6" t="s">
        <v>13504</v>
      </c>
      <c r="O1076" s="6" t="str" cm="1">
        <f t="array" ref="O1076:P1076">_xlfn.TEXTSPLIT(N1076,"-")</f>
        <v>1992</v>
      </c>
      <c r="P1076" s="6" t="str">
        <v>1996</v>
      </c>
      <c r="Q1076" s="6">
        <v>591</v>
      </c>
      <c r="R1076" s="6">
        <v>77</v>
      </c>
      <c r="S1076" s="16">
        <f t="shared" si="81"/>
        <v>0.13028764805414553</v>
      </c>
      <c r="T1076" s="16">
        <f t="shared" si="82"/>
        <v>1.3846681437572395E-2</v>
      </c>
    </row>
    <row r="1077" spans="2:20" x14ac:dyDescent="0.6">
      <c r="B1077" s="6"/>
      <c r="C1077" s="6"/>
      <c r="D1077" s="6" t="s">
        <v>13300</v>
      </c>
      <c r="E1077" s="6" t="s">
        <v>13816</v>
      </c>
      <c r="F1077" s="20" t="s">
        <v>13819</v>
      </c>
      <c r="G1077" s="6" t="str">
        <f t="shared" si="80"/>
        <v>60-69</v>
      </c>
      <c r="H1077" s="6" t="str" cm="1">
        <f t="array" ref="H1077:I1077">_xlfn.TEXTSPLIT(G1077,"-")</f>
        <v>60</v>
      </c>
      <c r="I1077" s="6" t="str">
        <v>69</v>
      </c>
      <c r="J1077" s="6" t="s">
        <v>13864</v>
      </c>
      <c r="K1077" s="6" t="s">
        <v>13357</v>
      </c>
      <c r="L1077" s="6" t="s">
        <v>13464</v>
      </c>
      <c r="M1077" s="6" t="s">
        <v>13343</v>
      </c>
      <c r="N1077" s="6" t="s">
        <v>13504</v>
      </c>
      <c r="O1077" s="6" t="str" cm="1">
        <f t="array" ref="O1077:P1077">_xlfn.TEXTSPLIT(N1077,"-")</f>
        <v>1992</v>
      </c>
      <c r="P1077" s="6" t="str">
        <v>1996</v>
      </c>
      <c r="Q1077" s="6">
        <v>620</v>
      </c>
      <c r="R1077" s="6">
        <v>95</v>
      </c>
      <c r="S1077" s="16">
        <f t="shared" si="81"/>
        <v>0.15322580645161291</v>
      </c>
      <c r="T1077" s="16">
        <f t="shared" si="82"/>
        <v>1.4466181847332974E-2</v>
      </c>
    </row>
    <row r="1078" spans="2:20" x14ac:dyDescent="0.6">
      <c r="B1078" s="6"/>
      <c r="C1078" s="6"/>
      <c r="D1078" s="6" t="s">
        <v>13300</v>
      </c>
      <c r="E1078" s="6" t="s">
        <v>13815</v>
      </c>
      <c r="F1078" s="20" t="s">
        <v>13820</v>
      </c>
      <c r="G1078" s="6" t="str">
        <f t="shared" si="80"/>
        <v>70-79</v>
      </c>
      <c r="H1078" s="6" t="str" cm="1">
        <f t="array" ref="H1078:I1078">_xlfn.TEXTSPLIT(G1078,"-")</f>
        <v>70</v>
      </c>
      <c r="I1078" s="6" t="str">
        <v>79</v>
      </c>
      <c r="J1078" s="6" t="s">
        <v>13864</v>
      </c>
      <c r="K1078" s="6" t="s">
        <v>13357</v>
      </c>
      <c r="L1078" s="6" t="s">
        <v>13464</v>
      </c>
      <c r="M1078" s="6" t="s">
        <v>13343</v>
      </c>
      <c r="N1078" s="6" t="s">
        <v>13504</v>
      </c>
      <c r="O1078" s="6" t="str" cm="1">
        <f t="array" ref="O1078:P1078">_xlfn.TEXTSPLIT(N1078,"-")</f>
        <v>1992</v>
      </c>
      <c r="P1078" s="6" t="str">
        <v>1996</v>
      </c>
      <c r="Q1078" s="6">
        <v>811</v>
      </c>
      <c r="R1078" s="6">
        <v>186</v>
      </c>
      <c r="S1078" s="16">
        <f t="shared" si="81"/>
        <v>0.22934648581997533</v>
      </c>
      <c r="T1078" s="16">
        <f t="shared" si="82"/>
        <v>1.4762679778972294E-2</v>
      </c>
    </row>
    <row r="1079" spans="2:20" x14ac:dyDescent="0.6">
      <c r="B1079" s="6"/>
      <c r="C1079" s="6"/>
      <c r="D1079" s="6" t="s">
        <v>13300</v>
      </c>
      <c r="E1079" s="6" t="s">
        <v>13908</v>
      </c>
      <c r="F1079" s="20" t="s">
        <v>13820</v>
      </c>
      <c r="G1079" s="6" t="str">
        <f t="shared" si="80"/>
        <v>70-79</v>
      </c>
      <c r="H1079" s="6" t="str" cm="1">
        <f t="array" ref="H1079:I1079">_xlfn.TEXTSPLIT(G1079,"-")</f>
        <v>70</v>
      </c>
      <c r="I1079" s="6" t="str">
        <v>79</v>
      </c>
      <c r="J1079" s="6" t="s">
        <v>13864</v>
      </c>
      <c r="K1079" s="6" t="s">
        <v>13357</v>
      </c>
      <c r="L1079" s="6" t="s">
        <v>13464</v>
      </c>
      <c r="M1079" s="6" t="s">
        <v>13343</v>
      </c>
      <c r="N1079" s="6" t="s">
        <v>13504</v>
      </c>
      <c r="O1079" s="6" t="str" cm="1">
        <f t="array" ref="O1079:P1079">_xlfn.TEXTSPLIT(N1079,"-")</f>
        <v>1992</v>
      </c>
      <c r="P1079" s="6" t="str">
        <v>1996</v>
      </c>
      <c r="Q1079" s="6">
        <v>384</v>
      </c>
      <c r="R1079" s="6">
        <v>94</v>
      </c>
      <c r="S1079" s="16">
        <f t="shared" si="81"/>
        <v>0.24479166666666666</v>
      </c>
      <c r="T1079" s="16">
        <f t="shared" si="82"/>
        <v>2.1941488632958937E-2</v>
      </c>
    </row>
    <row r="1080" spans="2:20" x14ac:dyDescent="0.6">
      <c r="B1080" s="6"/>
      <c r="C1080" s="6"/>
      <c r="D1080" s="6" t="s">
        <v>13300</v>
      </c>
      <c r="E1080" s="6" t="s">
        <v>13816</v>
      </c>
      <c r="F1080" s="20" t="s">
        <v>13820</v>
      </c>
      <c r="G1080" s="6" t="str">
        <f t="shared" si="80"/>
        <v>70-79</v>
      </c>
      <c r="H1080" s="6" t="str" cm="1">
        <f t="array" ref="H1080:I1080">_xlfn.TEXTSPLIT(G1080,"-")</f>
        <v>70</v>
      </c>
      <c r="I1080" s="6" t="str">
        <v>79</v>
      </c>
      <c r="J1080" s="6" t="s">
        <v>13864</v>
      </c>
      <c r="K1080" s="6" t="s">
        <v>13357</v>
      </c>
      <c r="L1080" s="6" t="s">
        <v>13464</v>
      </c>
      <c r="M1080" s="6" t="s">
        <v>13343</v>
      </c>
      <c r="N1080" s="6" t="s">
        <v>13504</v>
      </c>
      <c r="O1080" s="6" t="str" cm="1">
        <f t="array" ref="O1080:P1080">_xlfn.TEXTSPLIT(N1080,"-")</f>
        <v>1992</v>
      </c>
      <c r="P1080" s="6" t="str">
        <v>1996</v>
      </c>
      <c r="Q1080" s="6">
        <v>427</v>
      </c>
      <c r="R1080" s="6">
        <v>92</v>
      </c>
      <c r="S1080" s="16">
        <f t="shared" si="81"/>
        <v>0.21545667447306791</v>
      </c>
      <c r="T1080" s="16">
        <f t="shared" si="82"/>
        <v>1.9896400054389134E-2</v>
      </c>
    </row>
    <row r="1081" spans="2:20" x14ac:dyDescent="0.6">
      <c r="B1081" s="6"/>
      <c r="C1081" s="6"/>
      <c r="D1081" s="6" t="s">
        <v>13300</v>
      </c>
      <c r="E1081" s="6" t="s">
        <v>13815</v>
      </c>
      <c r="F1081" s="20" t="s">
        <v>13866</v>
      </c>
      <c r="G1081" s="6" t="str">
        <f t="shared" si="80"/>
        <v>80-89</v>
      </c>
      <c r="H1081" s="6" t="str" cm="1">
        <f t="array" ref="H1081:I1081">_xlfn.TEXTSPLIT(G1081,"-")</f>
        <v>80</v>
      </c>
      <c r="I1081" s="6" t="str">
        <v>89</v>
      </c>
      <c r="J1081" s="6" t="s">
        <v>13864</v>
      </c>
      <c r="K1081" s="6" t="s">
        <v>13357</v>
      </c>
      <c r="L1081" s="6" t="s">
        <v>13464</v>
      </c>
      <c r="M1081" s="6" t="s">
        <v>13343</v>
      </c>
      <c r="N1081" s="6" t="s">
        <v>13504</v>
      </c>
      <c r="O1081" s="6" t="str" cm="1">
        <f t="array" ref="O1081:P1081">_xlfn.TEXTSPLIT(N1081,"-")</f>
        <v>1992</v>
      </c>
      <c r="P1081" s="6" t="str">
        <v>1996</v>
      </c>
      <c r="Q1081" s="6">
        <v>403</v>
      </c>
      <c r="R1081" s="6">
        <v>197</v>
      </c>
      <c r="S1081" s="16">
        <f t="shared" si="81"/>
        <v>0.48883374689826303</v>
      </c>
      <c r="T1081" s="16">
        <f t="shared" si="82"/>
        <v>2.4900562282093881E-2</v>
      </c>
    </row>
    <row r="1082" spans="2:20" x14ac:dyDescent="0.6">
      <c r="B1082" s="6"/>
      <c r="C1082" s="6"/>
      <c r="D1082" s="6" t="s">
        <v>13300</v>
      </c>
      <c r="E1082" s="6" t="s">
        <v>13908</v>
      </c>
      <c r="F1082" s="20" t="s">
        <v>13866</v>
      </c>
      <c r="G1082" s="6" t="str">
        <f t="shared" si="80"/>
        <v>80-89</v>
      </c>
      <c r="H1082" s="6" t="str" cm="1">
        <f t="array" ref="H1082:I1082">_xlfn.TEXTSPLIT(G1082,"-")</f>
        <v>80</v>
      </c>
      <c r="I1082" s="6" t="str">
        <v>89</v>
      </c>
      <c r="J1082" s="6" t="s">
        <v>13864</v>
      </c>
      <c r="K1082" s="6" t="s">
        <v>13357</v>
      </c>
      <c r="L1082" s="6" t="s">
        <v>13464</v>
      </c>
      <c r="M1082" s="6" t="s">
        <v>13343</v>
      </c>
      <c r="N1082" s="6" t="s">
        <v>13504</v>
      </c>
      <c r="O1082" s="6" t="str" cm="1">
        <f t="array" ref="O1082:P1082">_xlfn.TEXTSPLIT(N1082,"-")</f>
        <v>1992</v>
      </c>
      <c r="P1082" s="6" t="str">
        <v>1996</v>
      </c>
      <c r="Q1082" s="6">
        <v>118</v>
      </c>
      <c r="R1082" s="6">
        <v>46</v>
      </c>
      <c r="S1082" s="16">
        <f t="shared" si="81"/>
        <v>0.38983050847457629</v>
      </c>
      <c r="T1082" s="16">
        <f t="shared" si="82"/>
        <v>4.489749937706787E-2</v>
      </c>
    </row>
    <row r="1083" spans="2:20" x14ac:dyDescent="0.6">
      <c r="B1083" s="6"/>
      <c r="C1083" s="6"/>
      <c r="D1083" s="6" t="s">
        <v>13300</v>
      </c>
      <c r="E1083" s="6" t="s">
        <v>13816</v>
      </c>
      <c r="F1083" s="20" t="s">
        <v>13866</v>
      </c>
      <c r="G1083" s="6" t="str">
        <f t="shared" si="80"/>
        <v>80-89</v>
      </c>
      <c r="H1083" s="6" t="str" cm="1">
        <f t="array" ref="H1083:I1083">_xlfn.TEXTSPLIT(G1083,"-")</f>
        <v>80</v>
      </c>
      <c r="I1083" s="6" t="str">
        <v>89</v>
      </c>
      <c r="J1083" s="6" t="s">
        <v>13864</v>
      </c>
      <c r="K1083" s="6" t="s">
        <v>13357</v>
      </c>
      <c r="L1083" s="6" t="s">
        <v>13464</v>
      </c>
      <c r="M1083" s="6" t="s">
        <v>13343</v>
      </c>
      <c r="N1083" s="6" t="s">
        <v>13504</v>
      </c>
      <c r="O1083" s="6" t="str" cm="1">
        <f t="array" ref="O1083:P1083">_xlfn.TEXTSPLIT(N1083,"-")</f>
        <v>1992</v>
      </c>
      <c r="P1083" s="6" t="str">
        <v>1996</v>
      </c>
      <c r="Q1083" s="6">
        <v>285</v>
      </c>
      <c r="R1083" s="6">
        <v>151</v>
      </c>
      <c r="S1083" s="16">
        <f t="shared" si="81"/>
        <v>0.52982456140350875</v>
      </c>
      <c r="T1083" s="16">
        <f t="shared" si="82"/>
        <v>2.9564707239633239E-2</v>
      </c>
    </row>
    <row r="1084" spans="2:20" x14ac:dyDescent="0.6">
      <c r="B1084" s="6"/>
      <c r="C1084" s="6"/>
      <c r="D1084" s="6" t="s">
        <v>13300</v>
      </c>
      <c r="E1084" s="6" t="s">
        <v>13815</v>
      </c>
      <c r="F1084" s="20" t="s">
        <v>13628</v>
      </c>
      <c r="G1084" s="6" t="str">
        <f t="shared" si="80"/>
        <v>90-95</v>
      </c>
      <c r="H1084" s="6" t="str" cm="1">
        <f t="array" ref="H1084:I1084">_xlfn.TEXTSPLIT(G1084,"-")</f>
        <v>90</v>
      </c>
      <c r="I1084" s="6" t="str">
        <v>95</v>
      </c>
      <c r="J1084" s="6" t="s">
        <v>13864</v>
      </c>
      <c r="K1084" s="6" t="s">
        <v>13357</v>
      </c>
      <c r="L1084" s="6" t="s">
        <v>13464</v>
      </c>
      <c r="M1084" s="6" t="s">
        <v>13343</v>
      </c>
      <c r="N1084" s="6" t="s">
        <v>13504</v>
      </c>
      <c r="O1084" s="6" t="str" cm="1">
        <f t="array" ref="O1084:P1084">_xlfn.TEXTSPLIT(N1084,"-")</f>
        <v>1992</v>
      </c>
      <c r="P1084" s="6" t="str">
        <v>1996</v>
      </c>
      <c r="Q1084" s="6">
        <v>119</v>
      </c>
      <c r="R1084" s="6">
        <v>92</v>
      </c>
      <c r="S1084" s="16">
        <f t="shared" si="81"/>
        <v>0.77310924369747902</v>
      </c>
      <c r="T1084" s="16">
        <f t="shared" si="82"/>
        <v>3.8393292153860538E-2</v>
      </c>
    </row>
    <row r="1085" spans="2:20" x14ac:dyDescent="0.6">
      <c r="B1085" s="6"/>
      <c r="C1085" s="6"/>
      <c r="D1085" s="6" t="s">
        <v>13300</v>
      </c>
      <c r="E1085" s="6" t="s">
        <v>13908</v>
      </c>
      <c r="F1085" s="20" t="s">
        <v>13628</v>
      </c>
      <c r="G1085" s="6" t="str">
        <f t="shared" si="80"/>
        <v>90-95</v>
      </c>
      <c r="H1085" s="6" t="str" cm="1">
        <f t="array" ref="H1085:I1085">_xlfn.TEXTSPLIT(G1085,"-")</f>
        <v>90</v>
      </c>
      <c r="I1085" s="6" t="str">
        <v>95</v>
      </c>
      <c r="J1085" s="6" t="s">
        <v>13864</v>
      </c>
      <c r="K1085" s="6" t="s">
        <v>13357</v>
      </c>
      <c r="L1085" s="6" t="s">
        <v>13464</v>
      </c>
      <c r="M1085" s="6" t="s">
        <v>13343</v>
      </c>
      <c r="N1085" s="6" t="s">
        <v>13504</v>
      </c>
      <c r="O1085" s="6" t="str" cm="1">
        <f t="array" ref="O1085:P1085">_xlfn.TEXTSPLIT(N1085,"-")</f>
        <v>1992</v>
      </c>
      <c r="P1085" s="6" t="str">
        <v>1996</v>
      </c>
      <c r="Q1085" s="6">
        <v>18</v>
      </c>
      <c r="R1085" s="6">
        <v>14</v>
      </c>
      <c r="S1085" s="16">
        <f t="shared" si="81"/>
        <v>0.77777777777777779</v>
      </c>
      <c r="T1085" s="16">
        <f t="shared" si="82"/>
        <v>9.7990789298688541E-2</v>
      </c>
    </row>
    <row r="1086" spans="2:20" x14ac:dyDescent="0.6">
      <c r="B1086" s="6"/>
      <c r="C1086" s="6"/>
      <c r="D1086" s="6" t="s">
        <v>13300</v>
      </c>
      <c r="E1086" s="6" t="s">
        <v>13816</v>
      </c>
      <c r="F1086" s="20" t="s">
        <v>13628</v>
      </c>
      <c r="G1086" s="6" t="str">
        <f t="shared" si="80"/>
        <v>90-95</v>
      </c>
      <c r="H1086" s="6" t="str" cm="1">
        <f t="array" ref="H1086:I1086">_xlfn.TEXTSPLIT(G1086,"-")</f>
        <v>90</v>
      </c>
      <c r="I1086" s="6" t="str">
        <v>95</v>
      </c>
      <c r="J1086" s="6" t="s">
        <v>13864</v>
      </c>
      <c r="K1086" s="6" t="s">
        <v>13357</v>
      </c>
      <c r="L1086" s="6" t="s">
        <v>13464</v>
      </c>
      <c r="M1086" s="6" t="s">
        <v>13343</v>
      </c>
      <c r="N1086" s="6" t="s">
        <v>13504</v>
      </c>
      <c r="O1086" s="6" t="str" cm="1">
        <f t="array" ref="O1086:P1086">_xlfn.TEXTSPLIT(N1086,"-")</f>
        <v>1992</v>
      </c>
      <c r="P1086" s="6" t="str">
        <v>1996</v>
      </c>
      <c r="Q1086" s="6">
        <v>101</v>
      </c>
      <c r="R1086" s="6">
        <v>78</v>
      </c>
      <c r="S1086" s="16">
        <f t="shared" si="81"/>
        <v>0.7722772277227723</v>
      </c>
      <c r="T1086" s="16">
        <f t="shared" si="82"/>
        <v>4.1728152671574072E-2</v>
      </c>
    </row>
    <row r="1087" spans="2:20" x14ac:dyDescent="0.6">
      <c r="D1087" s="6" t="s">
        <v>13822</v>
      </c>
      <c r="E1087" s="6" t="s">
        <v>13815</v>
      </c>
      <c r="F1087" s="20" t="s">
        <v>13471</v>
      </c>
      <c r="G1087" s="6" t="str">
        <f t="shared" si="80"/>
        <v>40-95</v>
      </c>
      <c r="H1087" s="6" t="str" cm="1">
        <f t="array" ref="H1087:I1087">_xlfn.TEXTSPLIT(G1087,"-")</f>
        <v>40</v>
      </c>
      <c r="I1087" s="6" t="str">
        <v>95</v>
      </c>
      <c r="J1087" s="6" t="s">
        <v>13864</v>
      </c>
      <c r="K1087" s="6" t="s">
        <v>13357</v>
      </c>
      <c r="L1087" s="6" t="s">
        <v>13464</v>
      </c>
      <c r="M1087" s="6" t="s">
        <v>13343</v>
      </c>
      <c r="N1087" s="6" t="s">
        <v>13504</v>
      </c>
      <c r="O1087" s="6" t="str" cm="1">
        <f t="array" ref="O1087:P1087">_xlfn.TEXTSPLIT(N1087,"-")</f>
        <v>1992</v>
      </c>
      <c r="P1087" s="6" t="str">
        <v>1996</v>
      </c>
      <c r="Q1087" s="6">
        <f t="shared" ref="Q1087:R1089" si="104">SUM(Q1090,Q1093,Q1096,Q1099,Q1102,Q1105)</f>
        <v>5147</v>
      </c>
      <c r="R1087" s="6">
        <f t="shared" si="104"/>
        <v>707</v>
      </c>
      <c r="S1087" s="16">
        <f t="shared" si="81"/>
        <v>0.13736156984651254</v>
      </c>
      <c r="T1087" s="16">
        <f t="shared" si="82"/>
        <v>4.7981071201295064E-3</v>
      </c>
    </row>
    <row r="1088" spans="2:20" x14ac:dyDescent="0.6">
      <c r="B1088" s="6"/>
      <c r="C1088" s="6"/>
      <c r="D1088" s="6" t="s">
        <v>13822</v>
      </c>
      <c r="E1088" s="6" t="s">
        <v>13908</v>
      </c>
      <c r="F1088" s="20" t="s">
        <v>13471</v>
      </c>
      <c r="G1088" s="6" t="str">
        <f t="shared" si="80"/>
        <v>40-95</v>
      </c>
      <c r="H1088" s="6" t="str" cm="1">
        <f t="array" ref="H1088:I1088">_xlfn.TEXTSPLIT(G1088,"-")</f>
        <v>40</v>
      </c>
      <c r="I1088" s="6" t="str">
        <v>95</v>
      </c>
      <c r="J1088" s="6" t="s">
        <v>13864</v>
      </c>
      <c r="K1088" s="6" t="s">
        <v>13357</v>
      </c>
      <c r="L1088" s="6" t="s">
        <v>13464</v>
      </c>
      <c r="M1088" s="6" t="s">
        <v>13343</v>
      </c>
      <c r="N1088" s="6" t="s">
        <v>13504</v>
      </c>
      <c r="O1088" s="6" t="str" cm="1">
        <f t="array" ref="O1088:P1088">_xlfn.TEXTSPLIT(N1088,"-")</f>
        <v>1992</v>
      </c>
      <c r="P1088" s="6" t="str">
        <v>1996</v>
      </c>
      <c r="Q1088" s="6">
        <f t="shared" si="104"/>
        <v>2297</v>
      </c>
      <c r="R1088" s="6">
        <f t="shared" si="104"/>
        <v>253</v>
      </c>
      <c r="S1088" s="16">
        <f t="shared" si="81"/>
        <v>0.11014366565084893</v>
      </c>
      <c r="T1088" s="16">
        <f t="shared" si="82"/>
        <v>6.5321960927069156E-3</v>
      </c>
    </row>
    <row r="1089" spans="2:20" x14ac:dyDescent="0.6">
      <c r="B1089" s="6"/>
      <c r="C1089" s="6"/>
      <c r="D1089" s="6" t="s">
        <v>13822</v>
      </c>
      <c r="E1089" s="6" t="s">
        <v>13816</v>
      </c>
      <c r="F1089" s="20" t="s">
        <v>13471</v>
      </c>
      <c r="G1089" s="6" t="str">
        <f t="shared" si="80"/>
        <v>40-95</v>
      </c>
      <c r="H1089" s="6" t="str" cm="1">
        <f t="array" ref="H1089:I1089">_xlfn.TEXTSPLIT(G1089,"-")</f>
        <v>40</v>
      </c>
      <c r="I1089" s="6" t="str">
        <v>95</v>
      </c>
      <c r="J1089" s="6" t="s">
        <v>13864</v>
      </c>
      <c r="K1089" s="6" t="s">
        <v>13357</v>
      </c>
      <c r="L1089" s="6" t="s">
        <v>13464</v>
      </c>
      <c r="M1089" s="6" t="s">
        <v>13343</v>
      </c>
      <c r="N1089" s="6" t="s">
        <v>13504</v>
      </c>
      <c r="O1089" s="6" t="str" cm="1">
        <f t="array" ref="O1089:P1089">_xlfn.TEXTSPLIT(N1089,"-")</f>
        <v>1992</v>
      </c>
      <c r="P1089" s="6" t="str">
        <v>1996</v>
      </c>
      <c r="Q1089" s="6">
        <f t="shared" si="104"/>
        <v>2850</v>
      </c>
      <c r="R1089" s="6">
        <f t="shared" si="104"/>
        <v>454</v>
      </c>
      <c r="S1089" s="16">
        <f t="shared" si="81"/>
        <v>0.15929824561403508</v>
      </c>
      <c r="T1089" s="16">
        <f t="shared" si="82"/>
        <v>6.8549460836638838E-3</v>
      </c>
    </row>
    <row r="1090" spans="2:20" x14ac:dyDescent="0.6">
      <c r="B1090" s="6"/>
      <c r="C1090" s="6"/>
      <c r="D1090" s="6" t="s">
        <v>13822</v>
      </c>
      <c r="E1090" s="6" t="s">
        <v>13815</v>
      </c>
      <c r="F1090" s="20" t="s">
        <v>13817</v>
      </c>
      <c r="G1090" s="6" t="str">
        <f t="shared" si="80"/>
        <v>40-49</v>
      </c>
      <c r="H1090" s="6" t="str" cm="1">
        <f t="array" ref="H1090:I1090">_xlfn.TEXTSPLIT(G1090,"-")</f>
        <v>40</v>
      </c>
      <c r="I1090" s="6" t="str">
        <v>49</v>
      </c>
      <c r="J1090" s="6" t="s">
        <v>13864</v>
      </c>
      <c r="K1090" s="6" t="s">
        <v>13357</v>
      </c>
      <c r="L1090" s="6" t="s">
        <v>13464</v>
      </c>
      <c r="M1090" s="6" t="s">
        <v>13343</v>
      </c>
      <c r="N1090" s="6" t="s">
        <v>13504</v>
      </c>
      <c r="O1090" s="6" t="str" cm="1">
        <f t="array" ref="O1090:P1090">_xlfn.TEXTSPLIT(N1090,"-")</f>
        <v>1992</v>
      </c>
      <c r="P1090" s="6" t="str">
        <v>1996</v>
      </c>
      <c r="Q1090" s="6">
        <v>1263</v>
      </c>
      <c r="R1090" s="6">
        <v>39</v>
      </c>
      <c r="S1090" s="16">
        <f t="shared" si="81"/>
        <v>3.0878859857482184E-2</v>
      </c>
      <c r="T1090" s="16">
        <f t="shared" si="82"/>
        <v>4.8676347916694193E-3</v>
      </c>
    </row>
    <row r="1091" spans="2:20" x14ac:dyDescent="0.6">
      <c r="B1091" s="6"/>
      <c r="C1091" s="6"/>
      <c r="D1091" s="6" t="s">
        <v>13822</v>
      </c>
      <c r="E1091" s="6" t="s">
        <v>13908</v>
      </c>
      <c r="F1091" s="20" t="s">
        <v>13817</v>
      </c>
      <c r="G1091" s="6" t="str">
        <f t="shared" si="80"/>
        <v>40-49</v>
      </c>
      <c r="H1091" s="6" t="str" cm="1">
        <f t="array" ref="H1091:I1091">_xlfn.TEXTSPLIT(G1091,"-")</f>
        <v>40</v>
      </c>
      <c r="I1091" s="6" t="str">
        <v>49</v>
      </c>
      <c r="J1091" s="6" t="s">
        <v>13864</v>
      </c>
      <c r="K1091" s="6" t="s">
        <v>13357</v>
      </c>
      <c r="L1091" s="6" t="s">
        <v>13464</v>
      </c>
      <c r="M1091" s="6" t="s">
        <v>13343</v>
      </c>
      <c r="N1091" s="6" t="s">
        <v>13504</v>
      </c>
      <c r="O1091" s="6" t="str" cm="1">
        <f t="array" ref="O1091:P1091">_xlfn.TEXTSPLIT(N1091,"-")</f>
        <v>1992</v>
      </c>
      <c r="P1091" s="6" t="str">
        <v>1996</v>
      </c>
      <c r="Q1091" s="6">
        <v>558</v>
      </c>
      <c r="R1091" s="6">
        <v>17</v>
      </c>
      <c r="S1091" s="16">
        <f t="shared" si="81"/>
        <v>3.046594982078853E-2</v>
      </c>
      <c r="T1091" s="16">
        <f t="shared" si="82"/>
        <v>7.2756499324538697E-3</v>
      </c>
    </row>
    <row r="1092" spans="2:20" x14ac:dyDescent="0.6">
      <c r="B1092" s="6"/>
      <c r="C1092" s="6"/>
      <c r="D1092" s="6" t="s">
        <v>13822</v>
      </c>
      <c r="E1092" s="6" t="s">
        <v>13816</v>
      </c>
      <c r="F1092" s="20" t="s">
        <v>13817</v>
      </c>
      <c r="G1092" s="6" t="str">
        <f t="shared" si="80"/>
        <v>40-49</v>
      </c>
      <c r="H1092" s="6" t="str" cm="1">
        <f t="array" ref="H1092:I1092">_xlfn.TEXTSPLIT(G1092,"-")</f>
        <v>40</v>
      </c>
      <c r="I1092" s="6" t="str">
        <v>49</v>
      </c>
      <c r="J1092" s="6" t="s">
        <v>13864</v>
      </c>
      <c r="K1092" s="6" t="s">
        <v>13357</v>
      </c>
      <c r="L1092" s="6" t="s">
        <v>13464</v>
      </c>
      <c r="M1092" s="6" t="s">
        <v>13343</v>
      </c>
      <c r="N1092" s="6" t="s">
        <v>13504</v>
      </c>
      <c r="O1092" s="6" t="str" cm="1">
        <f t="array" ref="O1092:P1092">_xlfn.TEXTSPLIT(N1092,"-")</f>
        <v>1992</v>
      </c>
      <c r="P1092" s="6" t="str">
        <v>1996</v>
      </c>
      <c r="Q1092" s="6">
        <v>705</v>
      </c>
      <c r="R1092" s="6">
        <v>22</v>
      </c>
      <c r="S1092" s="16">
        <f t="shared" si="81"/>
        <v>3.1205673758865248E-2</v>
      </c>
      <c r="T1092" s="16">
        <f t="shared" si="82"/>
        <v>6.5484424745678371E-3</v>
      </c>
    </row>
    <row r="1093" spans="2:20" x14ac:dyDescent="0.6">
      <c r="B1093" s="6"/>
      <c r="C1093" s="6"/>
      <c r="D1093" s="6" t="s">
        <v>13822</v>
      </c>
      <c r="E1093" s="6" t="s">
        <v>13815</v>
      </c>
      <c r="F1093" s="20" t="s">
        <v>13818</v>
      </c>
      <c r="G1093" s="6" t="str">
        <f t="shared" si="80"/>
        <v>50-59</v>
      </c>
      <c r="H1093" s="6" t="str" cm="1">
        <f t="array" ref="H1093:I1093">_xlfn.TEXTSPLIT(G1093,"-")</f>
        <v>50</v>
      </c>
      <c r="I1093" s="6" t="str">
        <v>59</v>
      </c>
      <c r="J1093" s="6" t="s">
        <v>13864</v>
      </c>
      <c r="K1093" s="6" t="s">
        <v>13357</v>
      </c>
      <c r="L1093" s="6" t="s">
        <v>13464</v>
      </c>
      <c r="M1093" s="6" t="s">
        <v>13343</v>
      </c>
      <c r="N1093" s="6" t="s">
        <v>13504</v>
      </c>
      <c r="O1093" s="6" t="str" cm="1">
        <f t="array" ref="O1093:P1093">_xlfn.TEXTSPLIT(N1093,"-")</f>
        <v>1992</v>
      </c>
      <c r="P1093" s="6" t="str">
        <v>1996</v>
      </c>
      <c r="Q1093" s="6">
        <v>1340</v>
      </c>
      <c r="R1093" s="6">
        <v>92</v>
      </c>
      <c r="S1093" s="16">
        <f t="shared" si="81"/>
        <v>6.8656716417910449E-2</v>
      </c>
      <c r="T1093" s="16">
        <f t="shared" si="82"/>
        <v>6.9078676596652138E-3</v>
      </c>
    </row>
    <row r="1094" spans="2:20" x14ac:dyDescent="0.6">
      <c r="B1094" s="6"/>
      <c r="C1094" s="6"/>
      <c r="D1094" s="6" t="s">
        <v>13822</v>
      </c>
      <c r="E1094" s="6" t="s">
        <v>13908</v>
      </c>
      <c r="F1094" s="20" t="s">
        <v>13818</v>
      </c>
      <c r="G1094" s="6" t="str">
        <f t="shared" si="80"/>
        <v>50-59</v>
      </c>
      <c r="H1094" s="6" t="str" cm="1">
        <f t="array" ref="H1094:I1094">_xlfn.TEXTSPLIT(G1094,"-")</f>
        <v>50</v>
      </c>
      <c r="I1094" s="6" t="str">
        <v>59</v>
      </c>
      <c r="J1094" s="6" t="s">
        <v>13864</v>
      </c>
      <c r="K1094" s="6" t="s">
        <v>13357</v>
      </c>
      <c r="L1094" s="6" t="s">
        <v>13464</v>
      </c>
      <c r="M1094" s="6" t="s">
        <v>13343</v>
      </c>
      <c r="N1094" s="6" t="s">
        <v>13504</v>
      </c>
      <c r="O1094" s="6" t="str" cm="1">
        <f t="array" ref="O1094:P1094">_xlfn.TEXTSPLIT(N1094,"-")</f>
        <v>1992</v>
      </c>
      <c r="P1094" s="6" t="str">
        <v>1996</v>
      </c>
      <c r="Q1094" s="6">
        <v>628</v>
      </c>
      <c r="R1094" s="6">
        <v>28</v>
      </c>
      <c r="S1094" s="16">
        <f t="shared" si="81"/>
        <v>4.4585987261146494E-2</v>
      </c>
      <c r="T1094" s="16">
        <f t="shared" si="82"/>
        <v>8.2359779506924382E-3</v>
      </c>
    </row>
    <row r="1095" spans="2:20" x14ac:dyDescent="0.6">
      <c r="B1095" s="6"/>
      <c r="C1095" s="6"/>
      <c r="D1095" s="6" t="s">
        <v>13822</v>
      </c>
      <c r="E1095" s="6" t="s">
        <v>13816</v>
      </c>
      <c r="F1095" s="20" t="s">
        <v>13818</v>
      </c>
      <c r="G1095" s="6" t="str">
        <f t="shared" si="80"/>
        <v>50-59</v>
      </c>
      <c r="H1095" s="6" t="str" cm="1">
        <f t="array" ref="H1095:I1095">_xlfn.TEXTSPLIT(G1095,"-")</f>
        <v>50</v>
      </c>
      <c r="I1095" s="6" t="str">
        <v>59</v>
      </c>
      <c r="J1095" s="6" t="s">
        <v>13864</v>
      </c>
      <c r="K1095" s="6" t="s">
        <v>13357</v>
      </c>
      <c r="L1095" s="6" t="s">
        <v>13464</v>
      </c>
      <c r="M1095" s="6" t="s">
        <v>13343</v>
      </c>
      <c r="N1095" s="6" t="s">
        <v>13504</v>
      </c>
      <c r="O1095" s="6" t="str" cm="1">
        <f t="array" ref="O1095:P1095">_xlfn.TEXTSPLIT(N1095,"-")</f>
        <v>1992</v>
      </c>
      <c r="P1095" s="6" t="str">
        <v>1996</v>
      </c>
      <c r="Q1095" s="6">
        <v>712</v>
      </c>
      <c r="R1095" s="6">
        <v>64</v>
      </c>
      <c r="S1095" s="16">
        <f t="shared" si="81"/>
        <v>8.98876404494382E-2</v>
      </c>
      <c r="T1095" s="16">
        <f t="shared" si="82"/>
        <v>1.0719079685457572E-2</v>
      </c>
    </row>
    <row r="1096" spans="2:20" x14ac:dyDescent="0.6">
      <c r="B1096" s="6"/>
      <c r="C1096" s="6"/>
      <c r="D1096" s="6" t="s">
        <v>13822</v>
      </c>
      <c r="E1096" s="6" t="s">
        <v>13815</v>
      </c>
      <c r="F1096" s="20" t="s">
        <v>13819</v>
      </c>
      <c r="G1096" s="6" t="str">
        <f t="shared" si="80"/>
        <v>60-69</v>
      </c>
      <c r="H1096" s="6" t="str" cm="1">
        <f t="array" ref="H1096:I1096">_xlfn.TEXTSPLIT(G1096,"-")</f>
        <v>60</v>
      </c>
      <c r="I1096" s="6" t="str">
        <v>69</v>
      </c>
      <c r="J1096" s="6" t="s">
        <v>13864</v>
      </c>
      <c r="K1096" s="6" t="s">
        <v>13357</v>
      </c>
      <c r="L1096" s="6" t="s">
        <v>13464</v>
      </c>
      <c r="M1096" s="6" t="s">
        <v>13343</v>
      </c>
      <c r="N1096" s="6" t="s">
        <v>13504</v>
      </c>
      <c r="O1096" s="6" t="str" cm="1">
        <f t="array" ref="O1096:P1096">_xlfn.TEXTSPLIT(N1096,"-")</f>
        <v>1992</v>
      </c>
      <c r="P1096" s="6" t="str">
        <v>1996</v>
      </c>
      <c r="Q1096" s="6">
        <v>1211</v>
      </c>
      <c r="R1096" s="6">
        <v>168</v>
      </c>
      <c r="S1096" s="16">
        <f t="shared" si="81"/>
        <v>0.13872832369942195</v>
      </c>
      <c r="T1096" s="16">
        <f t="shared" si="82"/>
        <v>9.933003313860881E-3</v>
      </c>
    </row>
    <row r="1097" spans="2:20" x14ac:dyDescent="0.6">
      <c r="B1097" s="6"/>
      <c r="C1097" s="6"/>
      <c r="D1097" s="6" t="s">
        <v>13822</v>
      </c>
      <c r="E1097" s="6" t="s">
        <v>13908</v>
      </c>
      <c r="F1097" s="20" t="s">
        <v>13819</v>
      </c>
      <c r="G1097" s="6" t="str">
        <f t="shared" si="80"/>
        <v>60-69</v>
      </c>
      <c r="H1097" s="6" t="str" cm="1">
        <f t="array" ref="H1097:I1097">_xlfn.TEXTSPLIT(G1097,"-")</f>
        <v>60</v>
      </c>
      <c r="I1097" s="6" t="str">
        <v>69</v>
      </c>
      <c r="J1097" s="6" t="s">
        <v>13864</v>
      </c>
      <c r="K1097" s="6" t="s">
        <v>13357</v>
      </c>
      <c r="L1097" s="6" t="s">
        <v>13464</v>
      </c>
      <c r="M1097" s="6" t="s">
        <v>13343</v>
      </c>
      <c r="N1097" s="6" t="s">
        <v>13504</v>
      </c>
      <c r="O1097" s="6" t="str" cm="1">
        <f t="array" ref="O1097:P1097">_xlfn.TEXTSPLIT(N1097,"-")</f>
        <v>1992</v>
      </c>
      <c r="P1097" s="6" t="str">
        <v>1996</v>
      </c>
      <c r="Q1097" s="6">
        <v>591</v>
      </c>
      <c r="R1097" s="6">
        <v>74</v>
      </c>
      <c r="S1097" s="16">
        <f t="shared" si="81"/>
        <v>0.12521150592216582</v>
      </c>
      <c r="T1097" s="16">
        <f t="shared" si="82"/>
        <v>1.3613817052261107E-2</v>
      </c>
    </row>
    <row r="1098" spans="2:20" x14ac:dyDescent="0.6">
      <c r="B1098" s="6"/>
      <c r="C1098" s="6"/>
      <c r="D1098" s="6" t="s">
        <v>13822</v>
      </c>
      <c r="E1098" s="6" t="s">
        <v>13816</v>
      </c>
      <c r="F1098" s="20" t="s">
        <v>13819</v>
      </c>
      <c r="G1098" s="6" t="str">
        <f t="shared" si="80"/>
        <v>60-69</v>
      </c>
      <c r="H1098" s="6" t="str" cm="1">
        <f t="array" ref="H1098:I1098">_xlfn.TEXTSPLIT(G1098,"-")</f>
        <v>60</v>
      </c>
      <c r="I1098" s="6" t="str">
        <v>69</v>
      </c>
      <c r="J1098" s="6" t="s">
        <v>13864</v>
      </c>
      <c r="K1098" s="6" t="s">
        <v>13357</v>
      </c>
      <c r="L1098" s="6" t="s">
        <v>13464</v>
      </c>
      <c r="M1098" s="6" t="s">
        <v>13343</v>
      </c>
      <c r="N1098" s="6" t="s">
        <v>13504</v>
      </c>
      <c r="O1098" s="6" t="str" cm="1">
        <f t="array" ref="O1098:P1098">_xlfn.TEXTSPLIT(N1098,"-")</f>
        <v>1992</v>
      </c>
      <c r="P1098" s="6" t="str">
        <v>1996</v>
      </c>
      <c r="Q1098" s="6">
        <v>620</v>
      </c>
      <c r="R1098" s="6">
        <v>94</v>
      </c>
      <c r="S1098" s="16">
        <f t="shared" si="81"/>
        <v>0.15161290322580645</v>
      </c>
      <c r="T1098" s="16">
        <f t="shared" si="82"/>
        <v>1.4403540716202539E-2</v>
      </c>
    </row>
    <row r="1099" spans="2:20" x14ac:dyDescent="0.6">
      <c r="B1099" s="6"/>
      <c r="C1099" s="6"/>
      <c r="D1099" s="6" t="s">
        <v>13822</v>
      </c>
      <c r="E1099" s="6" t="s">
        <v>13815</v>
      </c>
      <c r="F1099" s="20" t="s">
        <v>13820</v>
      </c>
      <c r="G1099" s="6" t="str">
        <f t="shared" si="80"/>
        <v>70-79</v>
      </c>
      <c r="H1099" s="6" t="str" cm="1">
        <f t="array" ref="H1099:I1099">_xlfn.TEXTSPLIT(G1099,"-")</f>
        <v>70</v>
      </c>
      <c r="I1099" s="6" t="str">
        <v>79</v>
      </c>
      <c r="J1099" s="6" t="s">
        <v>13864</v>
      </c>
      <c r="K1099" s="6" t="s">
        <v>13357</v>
      </c>
      <c r="L1099" s="6" t="s">
        <v>13464</v>
      </c>
      <c r="M1099" s="6" t="s">
        <v>13343</v>
      </c>
      <c r="N1099" s="6" t="s">
        <v>13504</v>
      </c>
      <c r="O1099" s="6" t="str" cm="1">
        <f t="array" ref="O1099:P1099">_xlfn.TEXTSPLIT(N1099,"-")</f>
        <v>1992</v>
      </c>
      <c r="P1099" s="6" t="str">
        <v>1996</v>
      </c>
      <c r="Q1099" s="6">
        <v>811</v>
      </c>
      <c r="R1099" s="6">
        <v>172</v>
      </c>
      <c r="S1099" s="16">
        <f t="shared" si="81"/>
        <v>0.21208384710234279</v>
      </c>
      <c r="T1099" s="16">
        <f t="shared" si="82"/>
        <v>1.4354344706788194E-2</v>
      </c>
    </row>
    <row r="1100" spans="2:20" x14ac:dyDescent="0.6">
      <c r="B1100" s="6"/>
      <c r="C1100" s="6"/>
      <c r="D1100" s="6" t="s">
        <v>13822</v>
      </c>
      <c r="E1100" s="6" t="s">
        <v>13908</v>
      </c>
      <c r="F1100" s="20" t="s">
        <v>13820</v>
      </c>
      <c r="G1100" s="6" t="str">
        <f t="shared" si="80"/>
        <v>70-79</v>
      </c>
      <c r="H1100" s="6" t="str" cm="1">
        <f t="array" ref="H1100:I1100">_xlfn.TEXTSPLIT(G1100,"-")</f>
        <v>70</v>
      </c>
      <c r="I1100" s="6" t="str">
        <v>79</v>
      </c>
      <c r="J1100" s="6" t="s">
        <v>13864</v>
      </c>
      <c r="K1100" s="6" t="s">
        <v>13357</v>
      </c>
      <c r="L1100" s="6" t="s">
        <v>13464</v>
      </c>
      <c r="M1100" s="6" t="s">
        <v>13343</v>
      </c>
      <c r="N1100" s="6" t="s">
        <v>13504</v>
      </c>
      <c r="O1100" s="6" t="str" cm="1">
        <f t="array" ref="O1100:P1100">_xlfn.TEXTSPLIT(N1100,"-")</f>
        <v>1992</v>
      </c>
      <c r="P1100" s="6" t="str">
        <v>1996</v>
      </c>
      <c r="Q1100" s="6">
        <v>384</v>
      </c>
      <c r="R1100" s="6">
        <v>87</v>
      </c>
      <c r="S1100" s="16">
        <f t="shared" si="81"/>
        <v>0.2265625</v>
      </c>
      <c r="T1100" s="16">
        <f t="shared" si="82"/>
        <v>2.1361955912331403E-2</v>
      </c>
    </row>
    <row r="1101" spans="2:20" x14ac:dyDescent="0.6">
      <c r="B1101" s="6"/>
      <c r="C1101" s="6"/>
      <c r="D1101" s="6" t="s">
        <v>13822</v>
      </c>
      <c r="E1101" s="6" t="s">
        <v>13816</v>
      </c>
      <c r="F1101" s="20" t="s">
        <v>13820</v>
      </c>
      <c r="G1101" s="6" t="str">
        <f t="shared" si="80"/>
        <v>70-79</v>
      </c>
      <c r="H1101" s="6" t="str" cm="1">
        <f t="array" ref="H1101:I1101">_xlfn.TEXTSPLIT(G1101,"-")</f>
        <v>70</v>
      </c>
      <c r="I1101" s="6" t="str">
        <v>79</v>
      </c>
      <c r="J1101" s="6" t="s">
        <v>13864</v>
      </c>
      <c r="K1101" s="6" t="s">
        <v>13357</v>
      </c>
      <c r="L1101" s="6" t="s">
        <v>13464</v>
      </c>
      <c r="M1101" s="6" t="s">
        <v>13343</v>
      </c>
      <c r="N1101" s="6" t="s">
        <v>13504</v>
      </c>
      <c r="O1101" s="6" t="str" cm="1">
        <f t="array" ref="O1101:P1101">_xlfn.TEXTSPLIT(N1101,"-")</f>
        <v>1992</v>
      </c>
      <c r="P1101" s="6" t="str">
        <v>1996</v>
      </c>
      <c r="Q1101" s="6">
        <v>427</v>
      </c>
      <c r="R1101" s="6">
        <v>85</v>
      </c>
      <c r="S1101" s="16">
        <f t="shared" si="81"/>
        <v>0.19906323185011709</v>
      </c>
      <c r="T1101" s="16">
        <f t="shared" si="82"/>
        <v>1.9323273609487806E-2</v>
      </c>
    </row>
    <row r="1102" spans="2:20" x14ac:dyDescent="0.6">
      <c r="B1102" s="6"/>
      <c r="C1102" s="6"/>
      <c r="D1102" s="6" t="s">
        <v>13822</v>
      </c>
      <c r="E1102" s="6" t="s">
        <v>13815</v>
      </c>
      <c r="F1102" s="20" t="s">
        <v>13866</v>
      </c>
      <c r="G1102" s="6" t="str">
        <f t="shared" si="80"/>
        <v>80-89</v>
      </c>
      <c r="H1102" s="6" t="str" cm="1">
        <f t="array" ref="H1102:I1102">_xlfn.TEXTSPLIT(G1102,"-")</f>
        <v>80</v>
      </c>
      <c r="I1102" s="6" t="str">
        <v>89</v>
      </c>
      <c r="J1102" s="6" t="s">
        <v>13864</v>
      </c>
      <c r="K1102" s="6" t="s">
        <v>13357</v>
      </c>
      <c r="L1102" s="6" t="s">
        <v>13464</v>
      </c>
      <c r="M1102" s="6" t="s">
        <v>13343</v>
      </c>
      <c r="N1102" s="6" t="s">
        <v>13504</v>
      </c>
      <c r="O1102" s="6" t="str" cm="1">
        <f t="array" ref="O1102:P1102">_xlfn.TEXTSPLIT(N1102,"-")</f>
        <v>1992</v>
      </c>
      <c r="P1102" s="6" t="str">
        <v>1996</v>
      </c>
      <c r="Q1102" s="6">
        <v>403</v>
      </c>
      <c r="R1102" s="6">
        <v>175</v>
      </c>
      <c r="S1102" s="16">
        <f t="shared" si="81"/>
        <v>0.43424317617866004</v>
      </c>
      <c r="T1102" s="16">
        <f t="shared" si="82"/>
        <v>2.4690442797985993E-2</v>
      </c>
    </row>
    <row r="1103" spans="2:20" x14ac:dyDescent="0.6">
      <c r="B1103" s="6"/>
      <c r="C1103" s="6"/>
      <c r="D1103" s="6" t="s">
        <v>13822</v>
      </c>
      <c r="E1103" s="6" t="s">
        <v>13908</v>
      </c>
      <c r="F1103" s="20" t="s">
        <v>13866</v>
      </c>
      <c r="G1103" s="6" t="str">
        <f t="shared" si="80"/>
        <v>80-89</v>
      </c>
      <c r="H1103" s="6" t="str" cm="1">
        <f t="array" ref="H1103:I1103">_xlfn.TEXTSPLIT(G1103,"-")</f>
        <v>80</v>
      </c>
      <c r="I1103" s="6" t="str">
        <v>89</v>
      </c>
      <c r="J1103" s="6" t="s">
        <v>13864</v>
      </c>
      <c r="K1103" s="6" t="s">
        <v>13357</v>
      </c>
      <c r="L1103" s="6" t="s">
        <v>13464</v>
      </c>
      <c r="M1103" s="6" t="s">
        <v>13343</v>
      </c>
      <c r="N1103" s="6" t="s">
        <v>13504</v>
      </c>
      <c r="O1103" s="6" t="str" cm="1">
        <f t="array" ref="O1103:P1103">_xlfn.TEXTSPLIT(N1103,"-")</f>
        <v>1992</v>
      </c>
      <c r="P1103" s="6" t="str">
        <v>1996</v>
      </c>
      <c r="Q1103" s="6">
        <v>118</v>
      </c>
      <c r="R1103" s="6">
        <v>44</v>
      </c>
      <c r="S1103" s="16">
        <f t="shared" si="81"/>
        <v>0.3728813559322034</v>
      </c>
      <c r="T1103" s="16">
        <f t="shared" si="82"/>
        <v>4.4516312981240591E-2</v>
      </c>
    </row>
    <row r="1104" spans="2:20" x14ac:dyDescent="0.6">
      <c r="B1104" s="6"/>
      <c r="C1104" s="6"/>
      <c r="D1104" s="6" t="s">
        <v>13822</v>
      </c>
      <c r="E1104" s="6" t="s">
        <v>13816</v>
      </c>
      <c r="F1104" s="20" t="s">
        <v>13866</v>
      </c>
      <c r="G1104" s="6" t="str">
        <f t="shared" si="80"/>
        <v>80-89</v>
      </c>
      <c r="H1104" s="6" t="str" cm="1">
        <f t="array" ref="H1104:I1104">_xlfn.TEXTSPLIT(G1104,"-")</f>
        <v>80</v>
      </c>
      <c r="I1104" s="6" t="str">
        <v>89</v>
      </c>
      <c r="J1104" s="6" t="s">
        <v>13864</v>
      </c>
      <c r="K1104" s="6" t="s">
        <v>13357</v>
      </c>
      <c r="L1104" s="6" t="s">
        <v>13464</v>
      </c>
      <c r="M1104" s="6" t="s">
        <v>13343</v>
      </c>
      <c r="N1104" s="6" t="s">
        <v>13504</v>
      </c>
      <c r="O1104" s="6" t="str" cm="1">
        <f t="array" ref="O1104:P1104">_xlfn.TEXTSPLIT(N1104,"-")</f>
        <v>1992</v>
      </c>
      <c r="P1104" s="6" t="str">
        <v>1996</v>
      </c>
      <c r="Q1104" s="6">
        <v>285</v>
      </c>
      <c r="R1104" s="6">
        <v>131</v>
      </c>
      <c r="S1104" s="16">
        <f t="shared" si="81"/>
        <v>0.45964912280701753</v>
      </c>
      <c r="T1104" s="16">
        <f t="shared" si="82"/>
        <v>2.952084049519943E-2</v>
      </c>
    </row>
    <row r="1105" spans="2:20" x14ac:dyDescent="0.6">
      <c r="B1105" s="6"/>
      <c r="C1105" s="6"/>
      <c r="D1105" s="6" t="s">
        <v>13822</v>
      </c>
      <c r="E1105" s="6" t="s">
        <v>13815</v>
      </c>
      <c r="F1105" s="20" t="s">
        <v>13628</v>
      </c>
      <c r="G1105" s="6" t="str">
        <f t="shared" si="80"/>
        <v>90-95</v>
      </c>
      <c r="H1105" s="6" t="str" cm="1">
        <f t="array" ref="H1105:I1105">_xlfn.TEXTSPLIT(G1105,"-")</f>
        <v>90</v>
      </c>
      <c r="I1105" s="6" t="str">
        <v>95</v>
      </c>
      <c r="J1105" s="6" t="s">
        <v>13864</v>
      </c>
      <c r="K1105" s="6" t="s">
        <v>13357</v>
      </c>
      <c r="L1105" s="6" t="s">
        <v>13464</v>
      </c>
      <c r="M1105" s="6" t="s">
        <v>13343</v>
      </c>
      <c r="N1105" s="6" t="s">
        <v>13504</v>
      </c>
      <c r="O1105" s="6" t="str" cm="1">
        <f t="array" ref="O1105:P1105">_xlfn.TEXTSPLIT(N1105,"-")</f>
        <v>1992</v>
      </c>
      <c r="P1105" s="6" t="str">
        <v>1996</v>
      </c>
      <c r="Q1105" s="6">
        <v>119</v>
      </c>
      <c r="R1105" s="6">
        <v>61</v>
      </c>
      <c r="S1105" s="16">
        <f t="shared" si="81"/>
        <v>0.51260504201680668</v>
      </c>
      <c r="T1105" s="16">
        <f t="shared" si="82"/>
        <v>4.5820357381327344E-2</v>
      </c>
    </row>
    <row r="1106" spans="2:20" x14ac:dyDescent="0.6">
      <c r="B1106" s="6"/>
      <c r="C1106" s="6"/>
      <c r="D1106" s="6" t="s">
        <v>13822</v>
      </c>
      <c r="E1106" s="6" t="s">
        <v>13908</v>
      </c>
      <c r="F1106" s="20" t="s">
        <v>13628</v>
      </c>
      <c r="G1106" s="6" t="str">
        <f t="shared" si="80"/>
        <v>90-95</v>
      </c>
      <c r="H1106" s="6" t="str" cm="1">
        <f t="array" ref="H1106:I1106">_xlfn.TEXTSPLIT(G1106,"-")</f>
        <v>90</v>
      </c>
      <c r="I1106" s="6" t="str">
        <v>95</v>
      </c>
      <c r="J1106" s="6" t="s">
        <v>13864</v>
      </c>
      <c r="K1106" s="6" t="s">
        <v>13357</v>
      </c>
      <c r="L1106" s="6" t="s">
        <v>13464</v>
      </c>
      <c r="M1106" s="6" t="s">
        <v>13343</v>
      </c>
      <c r="N1106" s="6" t="s">
        <v>13504</v>
      </c>
      <c r="O1106" s="6" t="str" cm="1">
        <f t="array" ref="O1106:P1106">_xlfn.TEXTSPLIT(N1106,"-")</f>
        <v>1992</v>
      </c>
      <c r="P1106" s="6" t="str">
        <v>1996</v>
      </c>
      <c r="Q1106" s="6">
        <v>18</v>
      </c>
      <c r="R1106" s="6">
        <v>3</v>
      </c>
      <c r="S1106" s="16">
        <f t="shared" si="81"/>
        <v>0.16666666666666666</v>
      </c>
      <c r="T1106" s="16">
        <f t="shared" si="82"/>
        <v>8.7841046115788315E-2</v>
      </c>
    </row>
    <row r="1107" spans="2:20" x14ac:dyDescent="0.6">
      <c r="B1107" s="6"/>
      <c r="C1107" s="6"/>
      <c r="D1107" s="6" t="s">
        <v>13822</v>
      </c>
      <c r="E1107" s="6" t="s">
        <v>13816</v>
      </c>
      <c r="F1107" s="20" t="s">
        <v>13628</v>
      </c>
      <c r="G1107" s="6" t="str">
        <f t="shared" si="80"/>
        <v>90-95</v>
      </c>
      <c r="H1107" s="6" t="str" cm="1">
        <f t="array" ref="H1107:I1107">_xlfn.TEXTSPLIT(G1107,"-")</f>
        <v>90</v>
      </c>
      <c r="I1107" s="6" t="str">
        <v>95</v>
      </c>
      <c r="J1107" s="6" t="s">
        <v>13864</v>
      </c>
      <c r="K1107" s="6" t="s">
        <v>13357</v>
      </c>
      <c r="L1107" s="6" t="s">
        <v>13464</v>
      </c>
      <c r="M1107" s="6" t="s">
        <v>13343</v>
      </c>
      <c r="N1107" s="6" t="s">
        <v>13504</v>
      </c>
      <c r="O1107" s="6" t="str" cm="1">
        <f t="array" ref="O1107:P1107">_xlfn.TEXTSPLIT(N1107,"-")</f>
        <v>1992</v>
      </c>
      <c r="P1107" s="6" t="str">
        <v>1996</v>
      </c>
      <c r="Q1107" s="6">
        <v>101</v>
      </c>
      <c r="R1107" s="6">
        <v>58</v>
      </c>
      <c r="S1107" s="16">
        <f t="shared" si="81"/>
        <v>0.57425742574257421</v>
      </c>
      <c r="T1107" s="16">
        <f t="shared" si="82"/>
        <v>4.9200120212572092E-2</v>
      </c>
    </row>
    <row r="1108" spans="2:20" x14ac:dyDescent="0.6">
      <c r="B1108" s="6"/>
      <c r="C1108" s="6"/>
      <c r="D1108" s="6" t="s">
        <v>13813</v>
      </c>
      <c r="E1108" s="6" t="s">
        <v>13815</v>
      </c>
      <c r="F1108" s="20" t="s">
        <v>13471</v>
      </c>
      <c r="G1108" s="6" t="str">
        <f t="shared" si="80"/>
        <v>40-95</v>
      </c>
      <c r="H1108" s="6" t="str" cm="1">
        <f t="array" ref="H1108:I1108">_xlfn.TEXTSPLIT(G1108,"-")</f>
        <v>40</v>
      </c>
      <c r="I1108" s="6" t="str">
        <v>95</v>
      </c>
      <c r="J1108" s="6" t="s">
        <v>13864</v>
      </c>
      <c r="K1108" s="6" t="s">
        <v>13357</v>
      </c>
      <c r="L1108" s="6" t="s">
        <v>13464</v>
      </c>
      <c r="M1108" s="6" t="s">
        <v>13343</v>
      </c>
      <c r="N1108" s="6" t="s">
        <v>13504</v>
      </c>
      <c r="O1108" s="6" t="str" cm="1">
        <f t="array" ref="O1108:P1108">_xlfn.TEXTSPLIT(N1108,"-")</f>
        <v>1992</v>
      </c>
      <c r="P1108" s="6" t="str">
        <v>1996</v>
      </c>
      <c r="Q1108" s="6">
        <f t="shared" ref="Q1108:R1110" si="105">SUM(Q1111,Q1114,Q1117,Q1120,Q1123,Q1126)</f>
        <v>5147</v>
      </c>
      <c r="R1108" s="6">
        <f t="shared" si="105"/>
        <v>71</v>
      </c>
      <c r="S1108" s="16">
        <f t="shared" si="81"/>
        <v>1.3794443365067029E-2</v>
      </c>
      <c r="T1108" s="16">
        <f t="shared" si="82"/>
        <v>1.6257685900270171E-3</v>
      </c>
    </row>
    <row r="1109" spans="2:20" x14ac:dyDescent="0.6">
      <c r="B1109" s="6"/>
      <c r="C1109" s="6"/>
      <c r="D1109" s="6" t="s">
        <v>13813</v>
      </c>
      <c r="E1109" s="6" t="s">
        <v>13908</v>
      </c>
      <c r="F1109" s="20" t="s">
        <v>13471</v>
      </c>
      <c r="G1109" s="6" t="str">
        <f t="shared" si="80"/>
        <v>40-95</v>
      </c>
      <c r="H1109" s="6" t="str" cm="1">
        <f t="array" ref="H1109:I1109">_xlfn.TEXTSPLIT(G1109,"-")</f>
        <v>40</v>
      </c>
      <c r="I1109" s="6" t="str">
        <v>95</v>
      </c>
      <c r="J1109" s="6" t="s">
        <v>13864</v>
      </c>
      <c r="K1109" s="6" t="s">
        <v>13357</v>
      </c>
      <c r="L1109" s="6" t="s">
        <v>13464</v>
      </c>
      <c r="M1109" s="6" t="s">
        <v>13343</v>
      </c>
      <c r="N1109" s="6" t="s">
        <v>13504</v>
      </c>
      <c r="O1109" s="6" t="str" cm="1">
        <f t="array" ref="O1109:P1109">_xlfn.TEXTSPLIT(N1109,"-")</f>
        <v>1992</v>
      </c>
      <c r="P1109" s="6" t="str">
        <v>1996</v>
      </c>
      <c r="Q1109" s="6">
        <f t="shared" si="105"/>
        <v>2297</v>
      </c>
      <c r="R1109" s="6">
        <f t="shared" si="105"/>
        <v>23</v>
      </c>
      <c r="S1109" s="16">
        <f t="shared" si="81"/>
        <v>1.0013060513713539E-2</v>
      </c>
      <c r="T1109" s="16">
        <f t="shared" si="82"/>
        <v>2.077388176006183E-3</v>
      </c>
    </row>
    <row r="1110" spans="2:20" x14ac:dyDescent="0.6">
      <c r="B1110" s="6"/>
      <c r="C1110" s="6"/>
      <c r="D1110" s="6" t="s">
        <v>13813</v>
      </c>
      <c r="E1110" s="6" t="s">
        <v>13816</v>
      </c>
      <c r="F1110" s="20" t="s">
        <v>13471</v>
      </c>
      <c r="G1110" s="6" t="str">
        <f t="shared" si="80"/>
        <v>40-95</v>
      </c>
      <c r="H1110" s="6" t="str" cm="1">
        <f t="array" ref="H1110:I1110">_xlfn.TEXTSPLIT(G1110,"-")</f>
        <v>40</v>
      </c>
      <c r="I1110" s="6" t="str">
        <v>95</v>
      </c>
      <c r="J1110" s="6" t="s">
        <v>13864</v>
      </c>
      <c r="K1110" s="6" t="s">
        <v>13357</v>
      </c>
      <c r="L1110" s="6" t="s">
        <v>13464</v>
      </c>
      <c r="M1110" s="6" t="s">
        <v>13343</v>
      </c>
      <c r="N1110" s="6" t="s">
        <v>13504</v>
      </c>
      <c r="O1110" s="6" t="str" cm="1">
        <f t="array" ref="O1110:P1110">_xlfn.TEXTSPLIT(N1110,"-")</f>
        <v>1992</v>
      </c>
      <c r="P1110" s="6" t="str">
        <v>1996</v>
      </c>
      <c r="Q1110" s="6">
        <f t="shared" si="105"/>
        <v>2850</v>
      </c>
      <c r="R1110" s="6">
        <f t="shared" si="105"/>
        <v>48</v>
      </c>
      <c r="S1110" s="16">
        <f t="shared" si="81"/>
        <v>1.6842105263157894E-2</v>
      </c>
      <c r="T1110" s="16">
        <f t="shared" si="82"/>
        <v>2.4103904286979752E-3</v>
      </c>
    </row>
    <row r="1111" spans="2:20" x14ac:dyDescent="0.6">
      <c r="B1111" s="6"/>
      <c r="C1111" s="6"/>
      <c r="D1111" s="6" t="s">
        <v>13813</v>
      </c>
      <c r="E1111" s="6" t="s">
        <v>13815</v>
      </c>
      <c r="F1111" s="20" t="s">
        <v>13817</v>
      </c>
      <c r="G1111" s="6" t="str">
        <f t="shared" ref="G1111:G1249" si="106">IF(RIGHT(F1111,1)="+",LEFT(F1111,LEN(F1111)-1)&amp;"-95",F1111)</f>
        <v>40-49</v>
      </c>
      <c r="H1111" s="6" t="str" cm="1">
        <f t="array" ref="H1111:I1111">_xlfn.TEXTSPLIT(G1111,"-")</f>
        <v>40</v>
      </c>
      <c r="I1111" s="6" t="str">
        <v>49</v>
      </c>
      <c r="J1111" s="6" t="s">
        <v>13864</v>
      </c>
      <c r="K1111" s="6" t="s">
        <v>13357</v>
      </c>
      <c r="L1111" s="6" t="s">
        <v>13464</v>
      </c>
      <c r="M1111" s="6" t="s">
        <v>13343</v>
      </c>
      <c r="N1111" s="6" t="s">
        <v>13504</v>
      </c>
      <c r="O1111" s="6" t="str" cm="1">
        <f t="array" ref="O1111:P1111">_xlfn.TEXTSPLIT(N1111,"-")</f>
        <v>1992</v>
      </c>
      <c r="P1111" s="6" t="str">
        <v>1996</v>
      </c>
      <c r="Q1111" s="6">
        <v>1263</v>
      </c>
      <c r="R1111" s="6">
        <v>0</v>
      </c>
      <c r="S1111" s="16">
        <f t="shared" ref="S1111:S1249" si="107">R1111/Q1111</f>
        <v>0</v>
      </c>
      <c r="T1111" s="16">
        <f t="shared" ref="T1111:T1249" si="108">SQRT(S1111*(1-S1111)/Q1111)</f>
        <v>0</v>
      </c>
    </row>
    <row r="1112" spans="2:20" x14ac:dyDescent="0.6">
      <c r="B1112" s="6"/>
      <c r="C1112" s="6"/>
      <c r="D1112" s="6" t="s">
        <v>13813</v>
      </c>
      <c r="E1112" s="6" t="s">
        <v>13908</v>
      </c>
      <c r="F1112" s="20" t="s">
        <v>13817</v>
      </c>
      <c r="G1112" s="6" t="str">
        <f t="shared" si="106"/>
        <v>40-49</v>
      </c>
      <c r="H1112" s="6" t="str" cm="1">
        <f t="array" ref="H1112:I1112">_xlfn.TEXTSPLIT(G1112,"-")</f>
        <v>40</v>
      </c>
      <c r="I1112" s="6" t="str">
        <v>49</v>
      </c>
      <c r="J1112" s="6" t="s">
        <v>13864</v>
      </c>
      <c r="K1112" s="6" t="s">
        <v>13357</v>
      </c>
      <c r="L1112" s="6" t="s">
        <v>13464</v>
      </c>
      <c r="M1112" s="6" t="s">
        <v>13343</v>
      </c>
      <c r="N1112" s="6" t="s">
        <v>13504</v>
      </c>
      <c r="O1112" s="6" t="str" cm="1">
        <f t="array" ref="O1112:P1112">_xlfn.TEXTSPLIT(N1112,"-")</f>
        <v>1992</v>
      </c>
      <c r="P1112" s="6" t="str">
        <v>1996</v>
      </c>
      <c r="Q1112" s="6">
        <v>558</v>
      </c>
      <c r="R1112" s="6">
        <v>0</v>
      </c>
      <c r="S1112" s="16">
        <f t="shared" si="107"/>
        <v>0</v>
      </c>
      <c r="T1112" s="16">
        <f t="shared" si="108"/>
        <v>0</v>
      </c>
    </row>
    <row r="1113" spans="2:20" x14ac:dyDescent="0.6">
      <c r="B1113" s="6"/>
      <c r="C1113" s="6"/>
      <c r="D1113" s="6" t="s">
        <v>13813</v>
      </c>
      <c r="E1113" s="6" t="s">
        <v>13816</v>
      </c>
      <c r="F1113" s="20" t="s">
        <v>13817</v>
      </c>
      <c r="G1113" s="6" t="str">
        <f t="shared" si="106"/>
        <v>40-49</v>
      </c>
      <c r="H1113" s="6" t="str" cm="1">
        <f t="array" ref="H1113:I1113">_xlfn.TEXTSPLIT(G1113,"-")</f>
        <v>40</v>
      </c>
      <c r="I1113" s="6" t="str">
        <v>49</v>
      </c>
      <c r="J1113" s="6" t="s">
        <v>13864</v>
      </c>
      <c r="K1113" s="6" t="s">
        <v>13357</v>
      </c>
      <c r="L1113" s="6" t="s">
        <v>13464</v>
      </c>
      <c r="M1113" s="6" t="s">
        <v>13343</v>
      </c>
      <c r="N1113" s="6" t="s">
        <v>13504</v>
      </c>
      <c r="O1113" s="6" t="str" cm="1">
        <f t="array" ref="O1113:P1113">_xlfn.TEXTSPLIT(N1113,"-")</f>
        <v>1992</v>
      </c>
      <c r="P1113" s="6" t="str">
        <v>1996</v>
      </c>
      <c r="Q1113" s="6">
        <v>705</v>
      </c>
      <c r="R1113" s="6">
        <v>0</v>
      </c>
      <c r="S1113" s="16">
        <f t="shared" si="107"/>
        <v>0</v>
      </c>
      <c r="T1113" s="16">
        <f t="shared" si="108"/>
        <v>0</v>
      </c>
    </row>
    <row r="1114" spans="2:20" x14ac:dyDescent="0.6">
      <c r="B1114" s="6"/>
      <c r="C1114" s="6"/>
      <c r="D1114" s="6" t="s">
        <v>13813</v>
      </c>
      <c r="E1114" s="6" t="s">
        <v>13815</v>
      </c>
      <c r="F1114" s="20" t="s">
        <v>13818</v>
      </c>
      <c r="G1114" s="6" t="str">
        <f t="shared" si="106"/>
        <v>50-59</v>
      </c>
      <c r="H1114" s="6" t="str" cm="1">
        <f t="array" ref="H1114:I1114">_xlfn.TEXTSPLIT(G1114,"-")</f>
        <v>50</v>
      </c>
      <c r="I1114" s="6" t="str">
        <v>59</v>
      </c>
      <c r="J1114" s="6" t="s">
        <v>13864</v>
      </c>
      <c r="K1114" s="6" t="s">
        <v>13357</v>
      </c>
      <c r="L1114" s="6" t="s">
        <v>13464</v>
      </c>
      <c r="M1114" s="6" t="s">
        <v>13343</v>
      </c>
      <c r="N1114" s="6" t="s">
        <v>13504</v>
      </c>
      <c r="O1114" s="6" t="str" cm="1">
        <f t="array" ref="O1114:P1114">_xlfn.TEXTSPLIT(N1114,"-")</f>
        <v>1992</v>
      </c>
      <c r="P1114" s="6" t="str">
        <v>1996</v>
      </c>
      <c r="Q1114" s="6">
        <v>1340</v>
      </c>
      <c r="R1114" s="6">
        <v>0</v>
      </c>
      <c r="S1114" s="16">
        <f t="shared" si="107"/>
        <v>0</v>
      </c>
      <c r="T1114" s="16">
        <f t="shared" si="108"/>
        <v>0</v>
      </c>
    </row>
    <row r="1115" spans="2:20" x14ac:dyDescent="0.6">
      <c r="B1115" s="6"/>
      <c r="C1115" s="6"/>
      <c r="D1115" s="6" t="s">
        <v>13813</v>
      </c>
      <c r="E1115" s="6" t="s">
        <v>13908</v>
      </c>
      <c r="F1115" s="20" t="s">
        <v>13818</v>
      </c>
      <c r="G1115" s="6" t="str">
        <f t="shared" si="106"/>
        <v>50-59</v>
      </c>
      <c r="H1115" s="6" t="str" cm="1">
        <f t="array" ref="H1115:I1115">_xlfn.TEXTSPLIT(G1115,"-")</f>
        <v>50</v>
      </c>
      <c r="I1115" s="6" t="str">
        <v>59</v>
      </c>
      <c r="J1115" s="6" t="s">
        <v>13864</v>
      </c>
      <c r="K1115" s="6" t="s">
        <v>13357</v>
      </c>
      <c r="L1115" s="6" t="s">
        <v>13464</v>
      </c>
      <c r="M1115" s="6" t="s">
        <v>13343</v>
      </c>
      <c r="N1115" s="6" t="s">
        <v>13504</v>
      </c>
      <c r="O1115" s="6" t="str" cm="1">
        <f t="array" ref="O1115:P1115">_xlfn.TEXTSPLIT(N1115,"-")</f>
        <v>1992</v>
      </c>
      <c r="P1115" s="6" t="str">
        <v>1996</v>
      </c>
      <c r="Q1115" s="6">
        <v>628</v>
      </c>
      <c r="R1115" s="6">
        <v>0</v>
      </c>
      <c r="S1115" s="16">
        <f t="shared" si="107"/>
        <v>0</v>
      </c>
      <c r="T1115" s="16">
        <f t="shared" si="108"/>
        <v>0</v>
      </c>
    </row>
    <row r="1116" spans="2:20" x14ac:dyDescent="0.6">
      <c r="B1116" s="6"/>
      <c r="C1116" s="6"/>
      <c r="D1116" s="6" t="s">
        <v>13813</v>
      </c>
      <c r="E1116" s="6" t="s">
        <v>13816</v>
      </c>
      <c r="F1116" s="20" t="s">
        <v>13818</v>
      </c>
      <c r="G1116" s="6" t="str">
        <f t="shared" si="106"/>
        <v>50-59</v>
      </c>
      <c r="H1116" s="6" t="str" cm="1">
        <f t="array" ref="H1116:I1116">_xlfn.TEXTSPLIT(G1116,"-")</f>
        <v>50</v>
      </c>
      <c r="I1116" s="6" t="str">
        <v>59</v>
      </c>
      <c r="J1116" s="6" t="s">
        <v>13864</v>
      </c>
      <c r="K1116" s="6" t="s">
        <v>13357</v>
      </c>
      <c r="L1116" s="6" t="s">
        <v>13464</v>
      </c>
      <c r="M1116" s="6" t="s">
        <v>13343</v>
      </c>
      <c r="N1116" s="6" t="s">
        <v>13504</v>
      </c>
      <c r="O1116" s="6" t="str" cm="1">
        <f t="array" ref="O1116:P1116">_xlfn.TEXTSPLIT(N1116,"-")</f>
        <v>1992</v>
      </c>
      <c r="P1116" s="6" t="str">
        <v>1996</v>
      </c>
      <c r="Q1116" s="6">
        <v>712</v>
      </c>
      <c r="R1116" s="6">
        <v>0</v>
      </c>
      <c r="S1116" s="16">
        <f t="shared" si="107"/>
        <v>0</v>
      </c>
      <c r="T1116" s="16">
        <f t="shared" si="108"/>
        <v>0</v>
      </c>
    </row>
    <row r="1117" spans="2:20" x14ac:dyDescent="0.6">
      <c r="B1117" s="6"/>
      <c r="C1117" s="6"/>
      <c r="D1117" s="6" t="s">
        <v>13813</v>
      </c>
      <c r="E1117" s="6" t="s">
        <v>13815</v>
      </c>
      <c r="F1117" s="20" t="s">
        <v>13819</v>
      </c>
      <c r="G1117" s="6" t="str">
        <f t="shared" si="106"/>
        <v>60-69</v>
      </c>
      <c r="H1117" s="6" t="str" cm="1">
        <f t="array" ref="H1117:I1117">_xlfn.TEXTSPLIT(G1117,"-")</f>
        <v>60</v>
      </c>
      <c r="I1117" s="6" t="str">
        <v>69</v>
      </c>
      <c r="J1117" s="6" t="s">
        <v>13864</v>
      </c>
      <c r="K1117" s="6" t="s">
        <v>13357</v>
      </c>
      <c r="L1117" s="6" t="s">
        <v>13464</v>
      </c>
      <c r="M1117" s="6" t="s">
        <v>13343</v>
      </c>
      <c r="N1117" s="6" t="s">
        <v>13504</v>
      </c>
      <c r="O1117" s="6" t="str" cm="1">
        <f t="array" ref="O1117:P1117">_xlfn.TEXTSPLIT(N1117,"-")</f>
        <v>1992</v>
      </c>
      <c r="P1117" s="6" t="str">
        <v>1996</v>
      </c>
      <c r="Q1117" s="6">
        <v>1211</v>
      </c>
      <c r="R1117" s="6">
        <v>4</v>
      </c>
      <c r="S1117" s="16">
        <f t="shared" si="107"/>
        <v>3.3030553261767133E-3</v>
      </c>
      <c r="T1117" s="16">
        <f t="shared" si="108"/>
        <v>1.6487978634320945E-3</v>
      </c>
    </row>
    <row r="1118" spans="2:20" x14ac:dyDescent="0.6">
      <c r="B1118" s="6"/>
      <c r="C1118" s="6"/>
      <c r="D1118" s="6" t="s">
        <v>13813</v>
      </c>
      <c r="E1118" s="6" t="s">
        <v>13908</v>
      </c>
      <c r="F1118" s="20" t="s">
        <v>13819</v>
      </c>
      <c r="G1118" s="6" t="str">
        <f t="shared" si="106"/>
        <v>60-69</v>
      </c>
      <c r="H1118" s="6" t="str" cm="1">
        <f t="array" ref="H1118:I1118">_xlfn.TEXTSPLIT(G1118,"-")</f>
        <v>60</v>
      </c>
      <c r="I1118" s="6" t="str">
        <v>69</v>
      </c>
      <c r="J1118" s="6" t="s">
        <v>13864</v>
      </c>
      <c r="K1118" s="6" t="s">
        <v>13357</v>
      </c>
      <c r="L1118" s="6" t="s">
        <v>13464</v>
      </c>
      <c r="M1118" s="6" t="s">
        <v>13343</v>
      </c>
      <c r="N1118" s="6" t="s">
        <v>13504</v>
      </c>
      <c r="O1118" s="6" t="str" cm="1">
        <f t="array" ref="O1118:P1118">_xlfn.TEXTSPLIT(N1118,"-")</f>
        <v>1992</v>
      </c>
      <c r="P1118" s="6" t="str">
        <v>1996</v>
      </c>
      <c r="Q1118" s="6">
        <v>591</v>
      </c>
      <c r="R1118" s="6">
        <v>3</v>
      </c>
      <c r="S1118" s="16">
        <f t="shared" si="107"/>
        <v>5.076142131979695E-3</v>
      </c>
      <c r="T1118" s="16">
        <f t="shared" si="108"/>
        <v>2.9232642073746648E-3</v>
      </c>
    </row>
    <row r="1119" spans="2:20" x14ac:dyDescent="0.6">
      <c r="B1119" s="6"/>
      <c r="C1119" s="6"/>
      <c r="D1119" s="6" t="s">
        <v>13813</v>
      </c>
      <c r="E1119" s="6" t="s">
        <v>13816</v>
      </c>
      <c r="F1119" s="20" t="s">
        <v>13819</v>
      </c>
      <c r="G1119" s="6" t="str">
        <f t="shared" si="106"/>
        <v>60-69</v>
      </c>
      <c r="H1119" s="6" t="str" cm="1">
        <f t="array" ref="H1119:I1119">_xlfn.TEXTSPLIT(G1119,"-")</f>
        <v>60</v>
      </c>
      <c r="I1119" s="6" t="str">
        <v>69</v>
      </c>
      <c r="J1119" s="6" t="s">
        <v>13864</v>
      </c>
      <c r="K1119" s="6" t="s">
        <v>13357</v>
      </c>
      <c r="L1119" s="6" t="s">
        <v>13464</v>
      </c>
      <c r="M1119" s="6" t="s">
        <v>13343</v>
      </c>
      <c r="N1119" s="6" t="s">
        <v>13504</v>
      </c>
      <c r="O1119" s="6" t="str" cm="1">
        <f t="array" ref="O1119:P1119">_xlfn.TEXTSPLIT(N1119,"-")</f>
        <v>1992</v>
      </c>
      <c r="P1119" s="6" t="str">
        <v>1996</v>
      </c>
      <c r="Q1119" s="6">
        <v>620</v>
      </c>
      <c r="R1119" s="6">
        <v>1</v>
      </c>
      <c r="S1119" s="16">
        <f t="shared" si="107"/>
        <v>1.6129032258064516E-3</v>
      </c>
      <c r="T1119" s="16">
        <f t="shared" si="108"/>
        <v>1.6116019724878815E-3</v>
      </c>
    </row>
    <row r="1120" spans="2:20" x14ac:dyDescent="0.6">
      <c r="B1120" s="6"/>
      <c r="C1120" s="6"/>
      <c r="D1120" s="6" t="s">
        <v>13813</v>
      </c>
      <c r="E1120" s="6" t="s">
        <v>13815</v>
      </c>
      <c r="F1120" s="20" t="s">
        <v>13820</v>
      </c>
      <c r="G1120" s="6" t="str">
        <f t="shared" si="106"/>
        <v>70-79</v>
      </c>
      <c r="H1120" s="6" t="str" cm="1">
        <f t="array" ref="H1120:I1120">_xlfn.TEXTSPLIT(G1120,"-")</f>
        <v>70</v>
      </c>
      <c r="I1120" s="6" t="str">
        <v>79</v>
      </c>
      <c r="J1120" s="6" t="s">
        <v>13864</v>
      </c>
      <c r="K1120" s="6" t="s">
        <v>13357</v>
      </c>
      <c r="L1120" s="6" t="s">
        <v>13464</v>
      </c>
      <c r="M1120" s="6" t="s">
        <v>13343</v>
      </c>
      <c r="N1120" s="6" t="s">
        <v>13504</v>
      </c>
      <c r="O1120" s="6" t="str" cm="1">
        <f t="array" ref="O1120:P1120">_xlfn.TEXTSPLIT(N1120,"-")</f>
        <v>1992</v>
      </c>
      <c r="P1120" s="6" t="str">
        <v>1996</v>
      </c>
      <c r="Q1120" s="6">
        <v>811</v>
      </c>
      <c r="R1120" s="6">
        <v>14</v>
      </c>
      <c r="S1120" s="16">
        <f t="shared" si="107"/>
        <v>1.7262638717632551E-2</v>
      </c>
      <c r="T1120" s="16">
        <f t="shared" si="108"/>
        <v>4.5736391549590369E-3</v>
      </c>
    </row>
    <row r="1121" spans="2:20" x14ac:dyDescent="0.6">
      <c r="B1121" s="6"/>
      <c r="C1121" s="6"/>
      <c r="D1121" s="6" t="s">
        <v>13813</v>
      </c>
      <c r="E1121" s="6" t="s">
        <v>13908</v>
      </c>
      <c r="F1121" s="20" t="s">
        <v>13820</v>
      </c>
      <c r="G1121" s="6" t="str">
        <f t="shared" si="106"/>
        <v>70-79</v>
      </c>
      <c r="H1121" s="6" t="str" cm="1">
        <f t="array" ref="H1121:I1121">_xlfn.TEXTSPLIT(G1121,"-")</f>
        <v>70</v>
      </c>
      <c r="I1121" s="6" t="str">
        <v>79</v>
      </c>
      <c r="J1121" s="6" t="s">
        <v>13864</v>
      </c>
      <c r="K1121" s="6" t="s">
        <v>13357</v>
      </c>
      <c r="L1121" s="6" t="s">
        <v>13464</v>
      </c>
      <c r="M1121" s="6" t="s">
        <v>13343</v>
      </c>
      <c r="N1121" s="6" t="s">
        <v>13504</v>
      </c>
      <c r="O1121" s="6" t="str" cm="1">
        <f t="array" ref="O1121:P1121">_xlfn.TEXTSPLIT(N1121,"-")</f>
        <v>1992</v>
      </c>
      <c r="P1121" s="6" t="str">
        <v>1996</v>
      </c>
      <c r="Q1121" s="6">
        <v>384</v>
      </c>
      <c r="R1121" s="6">
        <v>7</v>
      </c>
      <c r="S1121" s="16">
        <f t="shared" si="107"/>
        <v>1.8229166666666668E-2</v>
      </c>
      <c r="T1121" s="16">
        <f t="shared" si="108"/>
        <v>6.8268892663850365E-3</v>
      </c>
    </row>
    <row r="1122" spans="2:20" x14ac:dyDescent="0.6">
      <c r="B1122" s="6"/>
      <c r="C1122" s="6"/>
      <c r="D1122" s="6" t="s">
        <v>13813</v>
      </c>
      <c r="E1122" s="6" t="s">
        <v>13816</v>
      </c>
      <c r="F1122" s="20" t="s">
        <v>13820</v>
      </c>
      <c r="G1122" s="6" t="str">
        <f t="shared" si="106"/>
        <v>70-79</v>
      </c>
      <c r="H1122" s="6" t="str" cm="1">
        <f t="array" ref="H1122:I1122">_xlfn.TEXTSPLIT(G1122,"-")</f>
        <v>70</v>
      </c>
      <c r="I1122" s="6" t="str">
        <v>79</v>
      </c>
      <c r="J1122" s="6" t="s">
        <v>13864</v>
      </c>
      <c r="K1122" s="6" t="s">
        <v>13357</v>
      </c>
      <c r="L1122" s="6" t="s">
        <v>13464</v>
      </c>
      <c r="M1122" s="6" t="s">
        <v>13343</v>
      </c>
      <c r="N1122" s="6" t="s">
        <v>13504</v>
      </c>
      <c r="O1122" s="6" t="str" cm="1">
        <f t="array" ref="O1122:P1122">_xlfn.TEXTSPLIT(N1122,"-")</f>
        <v>1992</v>
      </c>
      <c r="P1122" s="6" t="str">
        <v>1996</v>
      </c>
      <c r="Q1122" s="6">
        <v>427</v>
      </c>
      <c r="R1122" s="6">
        <v>7</v>
      </c>
      <c r="S1122" s="16">
        <f t="shared" si="107"/>
        <v>1.6393442622950821E-2</v>
      </c>
      <c r="T1122" s="16">
        <f t="shared" si="108"/>
        <v>6.1451410065548736E-3</v>
      </c>
    </row>
    <row r="1123" spans="2:20" x14ac:dyDescent="0.6">
      <c r="B1123" s="6"/>
      <c r="C1123" s="6"/>
      <c r="D1123" s="6" t="s">
        <v>13813</v>
      </c>
      <c r="E1123" s="6" t="s">
        <v>13815</v>
      </c>
      <c r="F1123" s="20" t="s">
        <v>13866</v>
      </c>
      <c r="G1123" s="6" t="str">
        <f t="shared" si="106"/>
        <v>80-89</v>
      </c>
      <c r="H1123" s="6" t="str" cm="1">
        <f t="array" ref="H1123:I1123">_xlfn.TEXTSPLIT(G1123,"-")</f>
        <v>80</v>
      </c>
      <c r="I1123" s="6" t="str">
        <v>89</v>
      </c>
      <c r="J1123" s="6" t="s">
        <v>13864</v>
      </c>
      <c r="K1123" s="6" t="s">
        <v>13357</v>
      </c>
      <c r="L1123" s="6" t="s">
        <v>13464</v>
      </c>
      <c r="M1123" s="6" t="s">
        <v>13343</v>
      </c>
      <c r="N1123" s="6" t="s">
        <v>13504</v>
      </c>
      <c r="O1123" s="6" t="str" cm="1">
        <f t="array" ref="O1123:P1123">_xlfn.TEXTSPLIT(N1123,"-")</f>
        <v>1992</v>
      </c>
      <c r="P1123" s="6" t="str">
        <v>1996</v>
      </c>
      <c r="Q1123" s="6">
        <v>403</v>
      </c>
      <c r="R1123" s="6">
        <v>22</v>
      </c>
      <c r="S1123" s="16">
        <f t="shared" si="107"/>
        <v>5.4590570719602979E-2</v>
      </c>
      <c r="T1123" s="16">
        <f t="shared" si="108"/>
        <v>1.1316607650042044E-2</v>
      </c>
    </row>
    <row r="1124" spans="2:20" x14ac:dyDescent="0.6">
      <c r="B1124" s="6"/>
      <c r="C1124" s="6"/>
      <c r="D1124" s="6" t="s">
        <v>13813</v>
      </c>
      <c r="E1124" s="6" t="s">
        <v>13908</v>
      </c>
      <c r="F1124" s="20" t="s">
        <v>13866</v>
      </c>
      <c r="G1124" s="6" t="str">
        <f t="shared" si="106"/>
        <v>80-89</v>
      </c>
      <c r="H1124" s="6" t="str" cm="1">
        <f t="array" ref="H1124:I1124">_xlfn.TEXTSPLIT(G1124,"-")</f>
        <v>80</v>
      </c>
      <c r="I1124" s="6" t="str">
        <v>89</v>
      </c>
      <c r="J1124" s="6" t="s">
        <v>13864</v>
      </c>
      <c r="K1124" s="6" t="s">
        <v>13357</v>
      </c>
      <c r="L1124" s="6" t="s">
        <v>13464</v>
      </c>
      <c r="M1124" s="6" t="s">
        <v>13343</v>
      </c>
      <c r="N1124" s="6" t="s">
        <v>13504</v>
      </c>
      <c r="O1124" s="6" t="str" cm="1">
        <f t="array" ref="O1124:P1124">_xlfn.TEXTSPLIT(N1124,"-")</f>
        <v>1992</v>
      </c>
      <c r="P1124" s="6" t="str">
        <v>1996</v>
      </c>
      <c r="Q1124" s="6">
        <v>118</v>
      </c>
      <c r="R1124" s="6">
        <v>2</v>
      </c>
      <c r="S1124" s="16">
        <f t="shared" si="107"/>
        <v>1.6949152542372881E-2</v>
      </c>
      <c r="T1124" s="16">
        <f t="shared" si="108"/>
        <v>1.1882860028696601E-2</v>
      </c>
    </row>
    <row r="1125" spans="2:20" x14ac:dyDescent="0.6">
      <c r="B1125" s="6"/>
      <c r="C1125" s="6"/>
      <c r="D1125" s="6" t="s">
        <v>13813</v>
      </c>
      <c r="E1125" s="6" t="s">
        <v>13816</v>
      </c>
      <c r="F1125" s="20" t="s">
        <v>13866</v>
      </c>
      <c r="G1125" s="6" t="str">
        <f t="shared" si="106"/>
        <v>80-89</v>
      </c>
      <c r="H1125" s="6" t="str" cm="1">
        <f t="array" ref="H1125:I1125">_xlfn.TEXTSPLIT(G1125,"-")</f>
        <v>80</v>
      </c>
      <c r="I1125" s="6" t="str">
        <v>89</v>
      </c>
      <c r="J1125" s="6" t="s">
        <v>13864</v>
      </c>
      <c r="K1125" s="6" t="s">
        <v>13357</v>
      </c>
      <c r="L1125" s="6" t="s">
        <v>13464</v>
      </c>
      <c r="M1125" s="6" t="s">
        <v>13343</v>
      </c>
      <c r="N1125" s="6" t="s">
        <v>13504</v>
      </c>
      <c r="O1125" s="6" t="str" cm="1">
        <f t="array" ref="O1125:P1125">_xlfn.TEXTSPLIT(N1125,"-")</f>
        <v>1992</v>
      </c>
      <c r="P1125" s="6" t="str">
        <v>1996</v>
      </c>
      <c r="Q1125" s="6">
        <v>285</v>
      </c>
      <c r="R1125" s="6">
        <v>20</v>
      </c>
      <c r="S1125" s="16">
        <f t="shared" si="107"/>
        <v>7.0175438596491224E-2</v>
      </c>
      <c r="T1125" s="16">
        <f t="shared" si="108"/>
        <v>1.5131104992555036E-2</v>
      </c>
    </row>
    <row r="1126" spans="2:20" x14ac:dyDescent="0.6">
      <c r="B1126" s="6"/>
      <c r="C1126" s="6"/>
      <c r="D1126" s="6" t="s">
        <v>13813</v>
      </c>
      <c r="E1126" s="6" t="s">
        <v>13815</v>
      </c>
      <c r="F1126" s="20" t="s">
        <v>13628</v>
      </c>
      <c r="G1126" s="6" t="str">
        <f t="shared" si="106"/>
        <v>90-95</v>
      </c>
      <c r="H1126" s="6" t="str" cm="1">
        <f t="array" ref="H1126:I1126">_xlfn.TEXTSPLIT(G1126,"-")</f>
        <v>90</v>
      </c>
      <c r="I1126" s="6" t="str">
        <v>95</v>
      </c>
      <c r="J1126" s="6" t="s">
        <v>13864</v>
      </c>
      <c r="K1126" s="6" t="s">
        <v>13357</v>
      </c>
      <c r="L1126" s="6" t="s">
        <v>13464</v>
      </c>
      <c r="M1126" s="6" t="s">
        <v>13343</v>
      </c>
      <c r="N1126" s="6" t="s">
        <v>13504</v>
      </c>
      <c r="O1126" s="6" t="str" cm="1">
        <f t="array" ref="O1126:P1126">_xlfn.TEXTSPLIT(N1126,"-")</f>
        <v>1992</v>
      </c>
      <c r="P1126" s="6" t="str">
        <v>1996</v>
      </c>
      <c r="Q1126" s="6">
        <v>119</v>
      </c>
      <c r="R1126" s="6">
        <v>31</v>
      </c>
      <c r="S1126" s="16">
        <f t="shared" si="107"/>
        <v>0.26050420168067229</v>
      </c>
      <c r="T1126" s="16">
        <f t="shared" si="108"/>
        <v>4.0234790183005638E-2</v>
      </c>
    </row>
    <row r="1127" spans="2:20" x14ac:dyDescent="0.6">
      <c r="B1127" s="6"/>
      <c r="C1127" s="6"/>
      <c r="D1127" s="6" t="s">
        <v>13813</v>
      </c>
      <c r="E1127" s="6" t="s">
        <v>13908</v>
      </c>
      <c r="F1127" s="20" t="s">
        <v>13628</v>
      </c>
      <c r="G1127" s="6" t="str">
        <f t="shared" si="106"/>
        <v>90-95</v>
      </c>
      <c r="H1127" s="6" t="str" cm="1">
        <f t="array" ref="H1127:I1127">_xlfn.TEXTSPLIT(G1127,"-")</f>
        <v>90</v>
      </c>
      <c r="I1127" s="6" t="str">
        <v>95</v>
      </c>
      <c r="J1127" s="6" t="s">
        <v>13864</v>
      </c>
      <c r="K1127" s="6" t="s">
        <v>13357</v>
      </c>
      <c r="L1127" s="6" t="s">
        <v>13464</v>
      </c>
      <c r="M1127" s="6" t="s">
        <v>13343</v>
      </c>
      <c r="N1127" s="6" t="s">
        <v>13504</v>
      </c>
      <c r="O1127" s="6" t="str" cm="1">
        <f t="array" ref="O1127:P1127">_xlfn.TEXTSPLIT(N1127,"-")</f>
        <v>1992</v>
      </c>
      <c r="P1127" s="6" t="str">
        <v>1996</v>
      </c>
      <c r="Q1127" s="6">
        <v>18</v>
      </c>
      <c r="R1127" s="6">
        <v>11</v>
      </c>
      <c r="S1127" s="16">
        <f t="shared" si="107"/>
        <v>0.61111111111111116</v>
      </c>
      <c r="T1127" s="16">
        <f t="shared" si="108"/>
        <v>0.11490438561102645</v>
      </c>
    </row>
    <row r="1128" spans="2:20" x14ac:dyDescent="0.6">
      <c r="B1128" s="6"/>
      <c r="C1128" s="6"/>
      <c r="D1128" s="6" t="s">
        <v>13813</v>
      </c>
      <c r="E1128" s="6" t="s">
        <v>13816</v>
      </c>
      <c r="F1128" s="20" t="s">
        <v>13628</v>
      </c>
      <c r="G1128" s="6" t="str">
        <f t="shared" si="106"/>
        <v>90-95</v>
      </c>
      <c r="H1128" s="6" t="str" cm="1">
        <f t="array" ref="H1128:I1128">_xlfn.TEXTSPLIT(G1128,"-")</f>
        <v>90</v>
      </c>
      <c r="I1128" s="6" t="str">
        <v>95</v>
      </c>
      <c r="J1128" s="6" t="s">
        <v>13864</v>
      </c>
      <c r="K1128" s="6" t="s">
        <v>13357</v>
      </c>
      <c r="L1128" s="6" t="s">
        <v>13464</v>
      </c>
      <c r="M1128" s="6" t="s">
        <v>13343</v>
      </c>
      <c r="N1128" s="6" t="s">
        <v>13504</v>
      </c>
      <c r="O1128" s="6" t="str" cm="1">
        <f t="array" ref="O1128:P1128">_xlfn.TEXTSPLIT(N1128,"-")</f>
        <v>1992</v>
      </c>
      <c r="P1128" s="6" t="str">
        <v>1996</v>
      </c>
      <c r="Q1128" s="6">
        <v>101</v>
      </c>
      <c r="R1128" s="6">
        <v>20</v>
      </c>
      <c r="S1128" s="16">
        <f t="shared" si="107"/>
        <v>0.19801980198019803</v>
      </c>
      <c r="T1128" s="16">
        <f t="shared" si="108"/>
        <v>3.965294490504815E-2</v>
      </c>
    </row>
    <row r="1129" spans="2:20" x14ac:dyDescent="0.6">
      <c r="B1129" s="6"/>
      <c r="C1129" s="6"/>
      <c r="D1129" s="6" t="s">
        <v>13828</v>
      </c>
      <c r="E1129" s="6" t="s">
        <v>13815</v>
      </c>
      <c r="F1129" s="20" t="s">
        <v>13471</v>
      </c>
      <c r="G1129" s="6" t="str">
        <f t="shared" si="106"/>
        <v>40-95</v>
      </c>
      <c r="H1129" s="6" t="str" cm="1">
        <f t="array" ref="H1129:I1129">_xlfn.TEXTSPLIT(G1129,"-")</f>
        <v>40</v>
      </c>
      <c r="I1129" s="6" t="str">
        <v>95</v>
      </c>
      <c r="J1129" s="6" t="s">
        <v>13864</v>
      </c>
      <c r="K1129" s="6" t="s">
        <v>13357</v>
      </c>
      <c r="L1129" s="6" t="s">
        <v>13464</v>
      </c>
      <c r="M1129" s="6" t="s">
        <v>13343</v>
      </c>
      <c r="N1129" s="6" t="s">
        <v>13504</v>
      </c>
      <c r="O1129" s="6" t="str" cm="1">
        <f t="array" ref="O1129:P1129">_xlfn.TEXTSPLIT(N1129,"-")</f>
        <v>1992</v>
      </c>
      <c r="P1129" s="6" t="str">
        <v>1996</v>
      </c>
      <c r="Q1129" s="6">
        <f t="shared" ref="Q1129:R1131" si="109">SUM(Q1132,Q1135,Q1138,Q1141,Q1144,Q1147)</f>
        <v>5147</v>
      </c>
      <c r="R1129" s="6">
        <f t="shared" si="109"/>
        <v>31</v>
      </c>
      <c r="S1129" s="16">
        <f t="shared" si="107"/>
        <v>6.0229259762968716E-3</v>
      </c>
      <c r="T1129" s="16">
        <f t="shared" si="108"/>
        <v>1.0784868706882455E-3</v>
      </c>
    </row>
    <row r="1130" spans="2:20" x14ac:dyDescent="0.6">
      <c r="B1130" s="6"/>
      <c r="C1130" s="6"/>
      <c r="D1130" s="6" t="s">
        <v>13828</v>
      </c>
      <c r="E1130" s="6" t="s">
        <v>13908</v>
      </c>
      <c r="F1130" s="20" t="s">
        <v>13471</v>
      </c>
      <c r="G1130" s="6" t="str">
        <f t="shared" si="106"/>
        <v>40-95</v>
      </c>
      <c r="H1130" s="6" t="str" cm="1">
        <f t="array" ref="H1130:I1130">_xlfn.TEXTSPLIT(G1130,"-")</f>
        <v>40</v>
      </c>
      <c r="I1130" s="6" t="str">
        <v>95</v>
      </c>
      <c r="J1130" s="6" t="s">
        <v>13864</v>
      </c>
      <c r="K1130" s="6" t="s">
        <v>13357</v>
      </c>
      <c r="L1130" s="6" t="s">
        <v>13464</v>
      </c>
      <c r="M1130" s="6" t="s">
        <v>13343</v>
      </c>
      <c r="N1130" s="6" t="s">
        <v>13504</v>
      </c>
      <c r="O1130" s="6" t="str" cm="1">
        <f t="array" ref="O1130:P1130">_xlfn.TEXTSPLIT(N1130,"-")</f>
        <v>1992</v>
      </c>
      <c r="P1130" s="6" t="str">
        <v>1996</v>
      </c>
      <c r="Q1130" s="6">
        <f t="shared" si="109"/>
        <v>2297</v>
      </c>
      <c r="R1130" s="6">
        <f t="shared" si="109"/>
        <v>13</v>
      </c>
      <c r="S1130" s="16">
        <f t="shared" si="107"/>
        <v>5.6595559425337396E-3</v>
      </c>
      <c r="T1130" s="16">
        <f t="shared" si="108"/>
        <v>1.5652302520288758E-3</v>
      </c>
    </row>
    <row r="1131" spans="2:20" x14ac:dyDescent="0.6">
      <c r="B1131" s="6"/>
      <c r="C1131" s="6"/>
      <c r="D1131" s="6" t="s">
        <v>13828</v>
      </c>
      <c r="E1131" s="6" t="s">
        <v>13816</v>
      </c>
      <c r="F1131" s="20" t="s">
        <v>13471</v>
      </c>
      <c r="G1131" s="6" t="str">
        <f t="shared" si="106"/>
        <v>40-95</v>
      </c>
      <c r="H1131" s="6" t="str" cm="1">
        <f t="array" ref="H1131:I1131">_xlfn.TEXTSPLIT(G1131,"-")</f>
        <v>40</v>
      </c>
      <c r="I1131" s="6" t="str">
        <v>95</v>
      </c>
      <c r="J1131" s="6" t="s">
        <v>13864</v>
      </c>
      <c r="K1131" s="6" t="s">
        <v>13357</v>
      </c>
      <c r="L1131" s="6" t="s">
        <v>13464</v>
      </c>
      <c r="M1131" s="6" t="s">
        <v>13343</v>
      </c>
      <c r="N1131" s="6" t="s">
        <v>13504</v>
      </c>
      <c r="O1131" s="6" t="str" cm="1">
        <f t="array" ref="O1131:P1131">_xlfn.TEXTSPLIT(N1131,"-")</f>
        <v>1992</v>
      </c>
      <c r="P1131" s="6" t="str">
        <v>1996</v>
      </c>
      <c r="Q1131" s="6">
        <f t="shared" si="109"/>
        <v>2850</v>
      </c>
      <c r="R1131" s="6">
        <f t="shared" si="109"/>
        <v>18</v>
      </c>
      <c r="S1131" s="16">
        <f t="shared" si="107"/>
        <v>6.3157894736842104E-3</v>
      </c>
      <c r="T1131" s="16">
        <f t="shared" si="108"/>
        <v>1.4839374220749657E-3</v>
      </c>
    </row>
    <row r="1132" spans="2:20" x14ac:dyDescent="0.6">
      <c r="B1132" s="6"/>
      <c r="C1132" s="6"/>
      <c r="D1132" s="6" t="s">
        <v>13828</v>
      </c>
      <c r="E1132" s="6" t="s">
        <v>13815</v>
      </c>
      <c r="F1132" s="20" t="s">
        <v>13817</v>
      </c>
      <c r="G1132" s="6" t="str">
        <f t="shared" si="106"/>
        <v>40-49</v>
      </c>
      <c r="H1132" s="6" t="str" cm="1">
        <f t="array" ref="H1132:I1132">_xlfn.TEXTSPLIT(G1132,"-")</f>
        <v>40</v>
      </c>
      <c r="I1132" s="6" t="str">
        <v>49</v>
      </c>
      <c r="J1132" s="6" t="s">
        <v>13864</v>
      </c>
      <c r="K1132" s="6" t="s">
        <v>13357</v>
      </c>
      <c r="L1132" s="6" t="s">
        <v>13464</v>
      </c>
      <c r="M1132" s="6" t="s">
        <v>13343</v>
      </c>
      <c r="N1132" s="6" t="s">
        <v>13504</v>
      </c>
      <c r="O1132" s="6" t="str" cm="1">
        <f t="array" ref="O1132:P1132">_xlfn.TEXTSPLIT(N1132,"-")</f>
        <v>1992</v>
      </c>
      <c r="P1132" s="6" t="str">
        <v>1996</v>
      </c>
      <c r="Q1132" s="6">
        <v>1263</v>
      </c>
      <c r="R1132" s="6">
        <v>0</v>
      </c>
      <c r="S1132" s="16">
        <f t="shared" si="107"/>
        <v>0</v>
      </c>
      <c r="T1132" s="16">
        <f t="shared" si="108"/>
        <v>0</v>
      </c>
    </row>
    <row r="1133" spans="2:20" x14ac:dyDescent="0.6">
      <c r="B1133" s="6"/>
      <c r="C1133" s="6"/>
      <c r="D1133" s="6" t="s">
        <v>13828</v>
      </c>
      <c r="E1133" s="6" t="s">
        <v>13908</v>
      </c>
      <c r="F1133" s="20" t="s">
        <v>13817</v>
      </c>
      <c r="G1133" s="6" t="str">
        <f t="shared" si="106"/>
        <v>40-49</v>
      </c>
      <c r="H1133" s="6" t="str" cm="1">
        <f t="array" ref="H1133:I1133">_xlfn.TEXTSPLIT(G1133,"-")</f>
        <v>40</v>
      </c>
      <c r="I1133" s="6" t="str">
        <v>49</v>
      </c>
      <c r="J1133" s="6" t="s">
        <v>13864</v>
      </c>
      <c r="K1133" s="6" t="s">
        <v>13357</v>
      </c>
      <c r="L1133" s="6" t="s">
        <v>13464</v>
      </c>
      <c r="M1133" s="6" t="s">
        <v>13343</v>
      </c>
      <c r="N1133" s="6" t="s">
        <v>13504</v>
      </c>
      <c r="O1133" s="6" t="str" cm="1">
        <f t="array" ref="O1133:P1133">_xlfn.TEXTSPLIT(N1133,"-")</f>
        <v>1992</v>
      </c>
      <c r="P1133" s="6" t="str">
        <v>1996</v>
      </c>
      <c r="Q1133" s="6">
        <v>558</v>
      </c>
      <c r="R1133" s="6">
        <v>0</v>
      </c>
      <c r="S1133" s="16">
        <f t="shared" si="107"/>
        <v>0</v>
      </c>
      <c r="T1133" s="16">
        <f t="shared" si="108"/>
        <v>0</v>
      </c>
    </row>
    <row r="1134" spans="2:20" x14ac:dyDescent="0.6">
      <c r="B1134" s="6"/>
      <c r="C1134" s="6"/>
      <c r="D1134" s="6" t="s">
        <v>13828</v>
      </c>
      <c r="E1134" s="6" t="s">
        <v>13816</v>
      </c>
      <c r="F1134" s="20" t="s">
        <v>13817</v>
      </c>
      <c r="G1134" s="6" t="str">
        <f t="shared" si="106"/>
        <v>40-49</v>
      </c>
      <c r="H1134" s="6" t="str" cm="1">
        <f t="array" ref="H1134:I1134">_xlfn.TEXTSPLIT(G1134,"-")</f>
        <v>40</v>
      </c>
      <c r="I1134" s="6" t="str">
        <v>49</v>
      </c>
      <c r="J1134" s="6" t="s">
        <v>13864</v>
      </c>
      <c r="K1134" s="6" t="s">
        <v>13357</v>
      </c>
      <c r="L1134" s="6" t="s">
        <v>13464</v>
      </c>
      <c r="M1134" s="6" t="s">
        <v>13343</v>
      </c>
      <c r="N1134" s="6" t="s">
        <v>13504</v>
      </c>
      <c r="O1134" s="6" t="str" cm="1">
        <f t="array" ref="O1134:P1134">_xlfn.TEXTSPLIT(N1134,"-")</f>
        <v>1992</v>
      </c>
      <c r="P1134" s="6" t="str">
        <v>1996</v>
      </c>
      <c r="Q1134" s="6">
        <v>705</v>
      </c>
      <c r="R1134" s="6">
        <v>0</v>
      </c>
      <c r="S1134" s="16">
        <f t="shared" si="107"/>
        <v>0</v>
      </c>
      <c r="T1134" s="16">
        <f t="shared" si="108"/>
        <v>0</v>
      </c>
    </row>
    <row r="1135" spans="2:20" x14ac:dyDescent="0.6">
      <c r="B1135" s="6"/>
      <c r="C1135" s="6"/>
      <c r="D1135" s="6" t="s">
        <v>13828</v>
      </c>
      <c r="E1135" s="6" t="s">
        <v>13815</v>
      </c>
      <c r="F1135" s="20" t="s">
        <v>13818</v>
      </c>
      <c r="G1135" s="6" t="str">
        <f t="shared" si="106"/>
        <v>50-59</v>
      </c>
      <c r="H1135" s="6" t="str" cm="1">
        <f t="array" ref="H1135:I1135">_xlfn.TEXTSPLIT(G1135,"-")</f>
        <v>50</v>
      </c>
      <c r="I1135" s="6" t="str">
        <v>59</v>
      </c>
      <c r="J1135" s="6" t="s">
        <v>13864</v>
      </c>
      <c r="K1135" s="6" t="s">
        <v>13357</v>
      </c>
      <c r="L1135" s="6" t="s">
        <v>13464</v>
      </c>
      <c r="M1135" s="6" t="s">
        <v>13343</v>
      </c>
      <c r="N1135" s="6" t="s">
        <v>13504</v>
      </c>
      <c r="O1135" s="6" t="str" cm="1">
        <f t="array" ref="O1135:P1135">_xlfn.TEXTSPLIT(N1135,"-")</f>
        <v>1992</v>
      </c>
      <c r="P1135" s="6" t="str">
        <v>1996</v>
      </c>
      <c r="Q1135" s="6">
        <v>1340</v>
      </c>
      <c r="R1135" s="6">
        <v>0</v>
      </c>
      <c r="S1135" s="16">
        <f t="shared" si="107"/>
        <v>0</v>
      </c>
      <c r="T1135" s="16">
        <f t="shared" si="108"/>
        <v>0</v>
      </c>
    </row>
    <row r="1136" spans="2:20" x14ac:dyDescent="0.6">
      <c r="B1136" s="6"/>
      <c r="C1136" s="6"/>
      <c r="D1136" s="6" t="s">
        <v>13828</v>
      </c>
      <c r="E1136" s="6" t="s">
        <v>13908</v>
      </c>
      <c r="F1136" s="20" t="s">
        <v>13818</v>
      </c>
      <c r="G1136" s="6" t="str">
        <f t="shared" si="106"/>
        <v>50-59</v>
      </c>
      <c r="H1136" s="6" t="str" cm="1">
        <f t="array" ref="H1136:I1136">_xlfn.TEXTSPLIT(G1136,"-")</f>
        <v>50</v>
      </c>
      <c r="I1136" s="6" t="str">
        <v>59</v>
      </c>
      <c r="J1136" s="6" t="s">
        <v>13864</v>
      </c>
      <c r="K1136" s="6" t="s">
        <v>13357</v>
      </c>
      <c r="L1136" s="6" t="s">
        <v>13464</v>
      </c>
      <c r="M1136" s="6" t="s">
        <v>13343</v>
      </c>
      <c r="N1136" s="6" t="s">
        <v>13504</v>
      </c>
      <c r="O1136" s="6" t="str" cm="1">
        <f t="array" ref="O1136:P1136">_xlfn.TEXTSPLIT(N1136,"-")</f>
        <v>1992</v>
      </c>
      <c r="P1136" s="6" t="str">
        <v>1996</v>
      </c>
      <c r="Q1136" s="6">
        <v>628</v>
      </c>
      <c r="R1136" s="6">
        <v>0</v>
      </c>
      <c r="S1136" s="16">
        <f t="shared" si="107"/>
        <v>0</v>
      </c>
      <c r="T1136" s="16">
        <f t="shared" si="108"/>
        <v>0</v>
      </c>
    </row>
    <row r="1137" spans="2:20" x14ac:dyDescent="0.6">
      <c r="B1137" s="6"/>
      <c r="C1137" s="6"/>
      <c r="D1137" s="6" t="s">
        <v>13828</v>
      </c>
      <c r="E1137" s="6" t="s">
        <v>13816</v>
      </c>
      <c r="F1137" s="20" t="s">
        <v>13818</v>
      </c>
      <c r="G1137" s="6" t="str">
        <f t="shared" si="106"/>
        <v>50-59</v>
      </c>
      <c r="H1137" s="6" t="str" cm="1">
        <f t="array" ref="H1137:I1137">_xlfn.TEXTSPLIT(G1137,"-")</f>
        <v>50</v>
      </c>
      <c r="I1137" s="6" t="str">
        <v>59</v>
      </c>
      <c r="J1137" s="6" t="s">
        <v>13864</v>
      </c>
      <c r="K1137" s="6" t="s">
        <v>13357</v>
      </c>
      <c r="L1137" s="6" t="s">
        <v>13464</v>
      </c>
      <c r="M1137" s="6" t="s">
        <v>13343</v>
      </c>
      <c r="N1137" s="6" t="s">
        <v>13504</v>
      </c>
      <c r="O1137" s="6" t="str" cm="1">
        <f t="array" ref="O1137:P1137">_xlfn.TEXTSPLIT(N1137,"-")</f>
        <v>1992</v>
      </c>
      <c r="P1137" s="6" t="str">
        <v>1996</v>
      </c>
      <c r="Q1137" s="6">
        <v>712</v>
      </c>
      <c r="R1137" s="6">
        <v>0</v>
      </c>
      <c r="S1137" s="16">
        <f t="shared" si="107"/>
        <v>0</v>
      </c>
      <c r="T1137" s="16">
        <f t="shared" si="108"/>
        <v>0</v>
      </c>
    </row>
    <row r="1138" spans="2:20" x14ac:dyDescent="0.6">
      <c r="B1138" s="6"/>
      <c r="C1138" s="6"/>
      <c r="D1138" s="6" t="s">
        <v>13828</v>
      </c>
      <c r="E1138" s="6" t="s">
        <v>13815</v>
      </c>
      <c r="F1138" s="20" t="s">
        <v>13819</v>
      </c>
      <c r="G1138" s="6" t="str">
        <f t="shared" si="106"/>
        <v>60-69</v>
      </c>
      <c r="H1138" s="6" t="str" cm="1">
        <f t="array" ref="H1138:I1138">_xlfn.TEXTSPLIT(G1138,"-")</f>
        <v>60</v>
      </c>
      <c r="I1138" s="6" t="str">
        <v>69</v>
      </c>
      <c r="J1138" s="6" t="s">
        <v>13864</v>
      </c>
      <c r="K1138" s="6" t="s">
        <v>13357</v>
      </c>
      <c r="L1138" s="6" t="s">
        <v>13464</v>
      </c>
      <c r="M1138" s="6" t="s">
        <v>13343</v>
      </c>
      <c r="N1138" s="6" t="s">
        <v>13504</v>
      </c>
      <c r="O1138" s="6" t="str" cm="1">
        <f t="array" ref="O1138:P1138">_xlfn.TEXTSPLIT(N1138,"-")</f>
        <v>1992</v>
      </c>
      <c r="P1138" s="6" t="str">
        <v>1996</v>
      </c>
      <c r="Q1138" s="6">
        <v>1211</v>
      </c>
      <c r="R1138" s="6">
        <v>3</v>
      </c>
      <c r="S1138" s="16">
        <f t="shared" si="107"/>
        <v>2.477291494632535E-3</v>
      </c>
      <c r="T1138" s="16">
        <f t="shared" si="108"/>
        <v>1.428492221189059E-3</v>
      </c>
    </row>
    <row r="1139" spans="2:20" x14ac:dyDescent="0.6">
      <c r="B1139" s="6"/>
      <c r="C1139" s="6"/>
      <c r="D1139" s="6" t="s">
        <v>13828</v>
      </c>
      <c r="E1139" s="6" t="s">
        <v>13908</v>
      </c>
      <c r="F1139" s="20" t="s">
        <v>13819</v>
      </c>
      <c r="G1139" s="6" t="str">
        <f t="shared" si="106"/>
        <v>60-69</v>
      </c>
      <c r="H1139" s="6" t="str" cm="1">
        <f t="array" ref="H1139:I1139">_xlfn.TEXTSPLIT(G1139,"-")</f>
        <v>60</v>
      </c>
      <c r="I1139" s="6" t="str">
        <v>69</v>
      </c>
      <c r="J1139" s="6" t="s">
        <v>13864</v>
      </c>
      <c r="K1139" s="6" t="s">
        <v>13357</v>
      </c>
      <c r="L1139" s="6" t="s">
        <v>13464</v>
      </c>
      <c r="M1139" s="6" t="s">
        <v>13343</v>
      </c>
      <c r="N1139" s="6" t="s">
        <v>13504</v>
      </c>
      <c r="O1139" s="6" t="str" cm="1">
        <f t="array" ref="O1139:P1139">_xlfn.TEXTSPLIT(N1139,"-")</f>
        <v>1992</v>
      </c>
      <c r="P1139" s="6" t="str">
        <v>1996</v>
      </c>
      <c r="Q1139" s="6">
        <v>591</v>
      </c>
      <c r="R1139" s="6">
        <v>2</v>
      </c>
      <c r="S1139" s="16">
        <f t="shared" si="107"/>
        <v>3.3840947546531302E-3</v>
      </c>
      <c r="T1139" s="16">
        <f t="shared" si="108"/>
        <v>2.3888639900630023E-3</v>
      </c>
    </row>
    <row r="1140" spans="2:20" x14ac:dyDescent="0.6">
      <c r="B1140" s="6"/>
      <c r="C1140" s="6"/>
      <c r="D1140" s="6" t="s">
        <v>13828</v>
      </c>
      <c r="E1140" s="6" t="s">
        <v>13816</v>
      </c>
      <c r="F1140" s="20" t="s">
        <v>13819</v>
      </c>
      <c r="G1140" s="6" t="str">
        <f t="shared" si="106"/>
        <v>60-69</v>
      </c>
      <c r="H1140" s="6" t="str" cm="1">
        <f t="array" ref="H1140:I1140">_xlfn.TEXTSPLIT(G1140,"-")</f>
        <v>60</v>
      </c>
      <c r="I1140" s="6" t="str">
        <v>69</v>
      </c>
      <c r="J1140" s="6" t="s">
        <v>13864</v>
      </c>
      <c r="K1140" s="6" t="s">
        <v>13357</v>
      </c>
      <c r="L1140" s="6" t="s">
        <v>13464</v>
      </c>
      <c r="M1140" s="6" t="s">
        <v>13343</v>
      </c>
      <c r="N1140" s="6" t="s">
        <v>13504</v>
      </c>
      <c r="O1140" s="6" t="str" cm="1">
        <f t="array" ref="O1140:P1140">_xlfn.TEXTSPLIT(N1140,"-")</f>
        <v>1992</v>
      </c>
      <c r="P1140" s="6" t="str">
        <v>1996</v>
      </c>
      <c r="Q1140" s="6">
        <v>620</v>
      </c>
      <c r="R1140" s="6">
        <v>1</v>
      </c>
      <c r="S1140" s="16">
        <f t="shared" si="107"/>
        <v>1.6129032258064516E-3</v>
      </c>
      <c r="T1140" s="16">
        <f t="shared" si="108"/>
        <v>1.6116019724878815E-3</v>
      </c>
    </row>
    <row r="1141" spans="2:20" x14ac:dyDescent="0.6">
      <c r="B1141" s="6"/>
      <c r="C1141" s="6"/>
      <c r="D1141" s="6" t="s">
        <v>13828</v>
      </c>
      <c r="E1141" s="6" t="s">
        <v>13815</v>
      </c>
      <c r="F1141" s="20" t="s">
        <v>13820</v>
      </c>
      <c r="G1141" s="6" t="str">
        <f t="shared" si="106"/>
        <v>70-79</v>
      </c>
      <c r="H1141" s="6" t="str" cm="1">
        <f t="array" ref="H1141:I1141">_xlfn.TEXTSPLIT(G1141,"-")</f>
        <v>70</v>
      </c>
      <c r="I1141" s="6" t="str">
        <v>79</v>
      </c>
      <c r="J1141" s="6" t="s">
        <v>13864</v>
      </c>
      <c r="K1141" s="6" t="s">
        <v>13357</v>
      </c>
      <c r="L1141" s="6" t="s">
        <v>13464</v>
      </c>
      <c r="M1141" s="6" t="s">
        <v>13343</v>
      </c>
      <c r="N1141" s="6" t="s">
        <v>13504</v>
      </c>
      <c r="O1141" s="6" t="str" cm="1">
        <f t="array" ref="O1141:P1141">_xlfn.TEXTSPLIT(N1141,"-")</f>
        <v>1992</v>
      </c>
      <c r="P1141" s="6" t="str">
        <v>1996</v>
      </c>
      <c r="Q1141" s="6">
        <v>811</v>
      </c>
      <c r="R1141" s="6">
        <v>11</v>
      </c>
      <c r="S1141" s="16">
        <f t="shared" si="107"/>
        <v>1.3563501849568433E-2</v>
      </c>
      <c r="T1141" s="16">
        <f t="shared" si="108"/>
        <v>4.0617206857023504E-3</v>
      </c>
    </row>
    <row r="1142" spans="2:20" x14ac:dyDescent="0.6">
      <c r="B1142" s="6"/>
      <c r="C1142" s="6"/>
      <c r="D1142" s="6" t="s">
        <v>13828</v>
      </c>
      <c r="E1142" s="6" t="s">
        <v>13908</v>
      </c>
      <c r="F1142" s="20" t="s">
        <v>13820</v>
      </c>
      <c r="G1142" s="6" t="str">
        <f t="shared" si="106"/>
        <v>70-79</v>
      </c>
      <c r="H1142" s="6" t="str" cm="1">
        <f t="array" ref="H1142:I1142">_xlfn.TEXTSPLIT(G1142,"-")</f>
        <v>70</v>
      </c>
      <c r="I1142" s="6" t="str">
        <v>79</v>
      </c>
      <c r="J1142" s="6" t="s">
        <v>13864</v>
      </c>
      <c r="K1142" s="6" t="s">
        <v>13357</v>
      </c>
      <c r="L1142" s="6" t="s">
        <v>13464</v>
      </c>
      <c r="M1142" s="6" t="s">
        <v>13343</v>
      </c>
      <c r="N1142" s="6" t="s">
        <v>13504</v>
      </c>
      <c r="O1142" s="6" t="str" cm="1">
        <f t="array" ref="O1142:P1142">_xlfn.TEXTSPLIT(N1142,"-")</f>
        <v>1992</v>
      </c>
      <c r="P1142" s="6" t="str">
        <v>1996</v>
      </c>
      <c r="Q1142" s="6">
        <v>384</v>
      </c>
      <c r="R1142" s="6">
        <v>7</v>
      </c>
      <c r="S1142" s="16">
        <f t="shared" si="107"/>
        <v>1.8229166666666668E-2</v>
      </c>
      <c r="T1142" s="16">
        <f t="shared" si="108"/>
        <v>6.8268892663850365E-3</v>
      </c>
    </row>
    <row r="1143" spans="2:20" x14ac:dyDescent="0.6">
      <c r="B1143" s="6"/>
      <c r="C1143" s="6"/>
      <c r="D1143" s="6" t="s">
        <v>13828</v>
      </c>
      <c r="E1143" s="6" t="s">
        <v>13816</v>
      </c>
      <c r="F1143" s="20" t="s">
        <v>13820</v>
      </c>
      <c r="G1143" s="6" t="str">
        <f t="shared" si="106"/>
        <v>70-79</v>
      </c>
      <c r="H1143" s="6" t="str" cm="1">
        <f t="array" ref="H1143:I1143">_xlfn.TEXTSPLIT(G1143,"-")</f>
        <v>70</v>
      </c>
      <c r="I1143" s="6" t="str">
        <v>79</v>
      </c>
      <c r="J1143" s="6" t="s">
        <v>13864</v>
      </c>
      <c r="K1143" s="6" t="s">
        <v>13357</v>
      </c>
      <c r="L1143" s="6" t="s">
        <v>13464</v>
      </c>
      <c r="M1143" s="6" t="s">
        <v>13343</v>
      </c>
      <c r="N1143" s="6" t="s">
        <v>13504</v>
      </c>
      <c r="O1143" s="6" t="str" cm="1">
        <f t="array" ref="O1143:P1143">_xlfn.TEXTSPLIT(N1143,"-")</f>
        <v>1992</v>
      </c>
      <c r="P1143" s="6" t="str">
        <v>1996</v>
      </c>
      <c r="Q1143" s="6">
        <v>427</v>
      </c>
      <c r="R1143" s="6">
        <v>4</v>
      </c>
      <c r="S1143" s="16">
        <f t="shared" si="107"/>
        <v>9.3676814988290398E-3</v>
      </c>
      <c r="T1143" s="16">
        <f t="shared" si="108"/>
        <v>4.6618507652824671E-3</v>
      </c>
    </row>
    <row r="1144" spans="2:20" x14ac:dyDescent="0.6">
      <c r="B1144" s="6"/>
      <c r="C1144" s="6"/>
      <c r="D1144" s="6" t="s">
        <v>13828</v>
      </c>
      <c r="E1144" s="6" t="s">
        <v>13815</v>
      </c>
      <c r="F1144" s="20" t="s">
        <v>13866</v>
      </c>
      <c r="G1144" s="6" t="str">
        <f t="shared" si="106"/>
        <v>80-89</v>
      </c>
      <c r="H1144" s="6" t="str" cm="1">
        <f t="array" ref="H1144:I1144">_xlfn.TEXTSPLIT(G1144,"-")</f>
        <v>80</v>
      </c>
      <c r="I1144" s="6" t="str">
        <v>89</v>
      </c>
      <c r="J1144" s="6" t="s">
        <v>13864</v>
      </c>
      <c r="K1144" s="6" t="s">
        <v>13357</v>
      </c>
      <c r="L1144" s="6" t="s">
        <v>13464</v>
      </c>
      <c r="M1144" s="6" t="s">
        <v>13343</v>
      </c>
      <c r="N1144" s="6" t="s">
        <v>13504</v>
      </c>
      <c r="O1144" s="6" t="str" cm="1">
        <f t="array" ref="O1144:P1144">_xlfn.TEXTSPLIT(N1144,"-")</f>
        <v>1992</v>
      </c>
      <c r="P1144" s="6" t="str">
        <v>1996</v>
      </c>
      <c r="Q1144" s="6">
        <v>403</v>
      </c>
      <c r="R1144" s="6">
        <v>15</v>
      </c>
      <c r="S1144" s="16">
        <f t="shared" si="107"/>
        <v>3.7220843672456573E-2</v>
      </c>
      <c r="T1144" s="16">
        <f t="shared" si="108"/>
        <v>9.4298312967296474E-3</v>
      </c>
    </row>
    <row r="1145" spans="2:20" x14ac:dyDescent="0.6">
      <c r="B1145" s="6"/>
      <c r="C1145" s="6"/>
      <c r="D1145" s="6" t="s">
        <v>13828</v>
      </c>
      <c r="E1145" s="6" t="s">
        <v>13908</v>
      </c>
      <c r="F1145" s="20" t="s">
        <v>13866</v>
      </c>
      <c r="G1145" s="6" t="str">
        <f t="shared" si="106"/>
        <v>80-89</v>
      </c>
      <c r="H1145" s="6" t="str" cm="1">
        <f t="array" ref="H1145:I1145">_xlfn.TEXTSPLIT(G1145,"-")</f>
        <v>80</v>
      </c>
      <c r="I1145" s="6" t="str">
        <v>89</v>
      </c>
      <c r="J1145" s="6" t="s">
        <v>13864</v>
      </c>
      <c r="K1145" s="6" t="s">
        <v>13357</v>
      </c>
      <c r="L1145" s="6" t="s">
        <v>13464</v>
      </c>
      <c r="M1145" s="6" t="s">
        <v>13343</v>
      </c>
      <c r="N1145" s="6" t="s">
        <v>13504</v>
      </c>
      <c r="O1145" s="6" t="str" cm="1">
        <f t="array" ref="O1145:P1145">_xlfn.TEXTSPLIT(N1145,"-")</f>
        <v>1992</v>
      </c>
      <c r="P1145" s="6" t="str">
        <v>1996</v>
      </c>
      <c r="Q1145" s="6">
        <v>118</v>
      </c>
      <c r="R1145" s="6">
        <v>2</v>
      </c>
      <c r="S1145" s="16">
        <f t="shared" si="107"/>
        <v>1.6949152542372881E-2</v>
      </c>
      <c r="T1145" s="16">
        <f t="shared" si="108"/>
        <v>1.1882860028696601E-2</v>
      </c>
    </row>
    <row r="1146" spans="2:20" x14ac:dyDescent="0.6">
      <c r="B1146" s="6"/>
      <c r="C1146" s="6"/>
      <c r="D1146" s="6" t="s">
        <v>13828</v>
      </c>
      <c r="E1146" s="6" t="s">
        <v>13816</v>
      </c>
      <c r="F1146" s="20" t="s">
        <v>13866</v>
      </c>
      <c r="G1146" s="6" t="str">
        <f t="shared" si="106"/>
        <v>80-89</v>
      </c>
      <c r="H1146" s="6" t="str" cm="1">
        <f t="array" ref="H1146:I1146">_xlfn.TEXTSPLIT(G1146,"-")</f>
        <v>80</v>
      </c>
      <c r="I1146" s="6" t="str">
        <v>89</v>
      </c>
      <c r="J1146" s="6" t="s">
        <v>13864</v>
      </c>
      <c r="K1146" s="6" t="s">
        <v>13357</v>
      </c>
      <c r="L1146" s="6" t="s">
        <v>13464</v>
      </c>
      <c r="M1146" s="6" t="s">
        <v>13343</v>
      </c>
      <c r="N1146" s="6" t="s">
        <v>13504</v>
      </c>
      <c r="O1146" s="6" t="str" cm="1">
        <f t="array" ref="O1146:P1146">_xlfn.TEXTSPLIT(N1146,"-")</f>
        <v>1992</v>
      </c>
      <c r="P1146" s="6" t="str">
        <v>1996</v>
      </c>
      <c r="Q1146" s="6">
        <v>285</v>
      </c>
      <c r="R1146" s="6">
        <v>13</v>
      </c>
      <c r="S1146" s="16">
        <f t="shared" si="107"/>
        <v>4.5614035087719301E-2</v>
      </c>
      <c r="T1146" s="16">
        <f t="shared" si="108"/>
        <v>1.235915668654545E-2</v>
      </c>
    </row>
    <row r="1147" spans="2:20" x14ac:dyDescent="0.6">
      <c r="B1147" s="6"/>
      <c r="C1147" s="6"/>
      <c r="D1147" s="6" t="s">
        <v>13828</v>
      </c>
      <c r="E1147" s="6" t="s">
        <v>13815</v>
      </c>
      <c r="F1147" s="20" t="s">
        <v>13628</v>
      </c>
      <c r="G1147" s="6" t="str">
        <f t="shared" si="106"/>
        <v>90-95</v>
      </c>
      <c r="H1147" s="6" t="str" cm="1">
        <f t="array" ref="H1147:I1147">_xlfn.TEXTSPLIT(G1147,"-")</f>
        <v>90</v>
      </c>
      <c r="I1147" s="6" t="str">
        <v>95</v>
      </c>
      <c r="J1147" s="6" t="s">
        <v>13864</v>
      </c>
      <c r="K1147" s="6" t="s">
        <v>13357</v>
      </c>
      <c r="L1147" s="6" t="s">
        <v>13464</v>
      </c>
      <c r="M1147" s="6" t="s">
        <v>13343</v>
      </c>
      <c r="N1147" s="6" t="s">
        <v>13504</v>
      </c>
      <c r="O1147" s="6" t="str" cm="1">
        <f t="array" ref="O1147:P1147">_xlfn.TEXTSPLIT(N1147,"-")</f>
        <v>1992</v>
      </c>
      <c r="P1147" s="6" t="str">
        <v>1996</v>
      </c>
      <c r="Q1147" s="6">
        <v>119</v>
      </c>
      <c r="R1147" s="6">
        <v>2</v>
      </c>
      <c r="S1147" s="16">
        <f t="shared" si="107"/>
        <v>1.680672268907563E-2</v>
      </c>
      <c r="T1147" s="16">
        <f t="shared" si="108"/>
        <v>1.1783857624608471E-2</v>
      </c>
    </row>
    <row r="1148" spans="2:20" x14ac:dyDescent="0.6">
      <c r="B1148" s="6"/>
      <c r="C1148" s="6"/>
      <c r="D1148" s="6" t="s">
        <v>13828</v>
      </c>
      <c r="E1148" s="6" t="s">
        <v>13908</v>
      </c>
      <c r="F1148" s="20" t="s">
        <v>13628</v>
      </c>
      <c r="G1148" s="6" t="str">
        <f t="shared" si="106"/>
        <v>90-95</v>
      </c>
      <c r="H1148" s="6" t="str" cm="1">
        <f t="array" ref="H1148:I1148">_xlfn.TEXTSPLIT(G1148,"-")</f>
        <v>90</v>
      </c>
      <c r="I1148" s="6" t="str">
        <v>95</v>
      </c>
      <c r="J1148" s="6" t="s">
        <v>13864</v>
      </c>
      <c r="K1148" s="6" t="s">
        <v>13357</v>
      </c>
      <c r="L1148" s="6" t="s">
        <v>13464</v>
      </c>
      <c r="M1148" s="6" t="s">
        <v>13343</v>
      </c>
      <c r="N1148" s="6" t="s">
        <v>13504</v>
      </c>
      <c r="O1148" s="6" t="str" cm="1">
        <f t="array" ref="O1148:P1148">_xlfn.TEXTSPLIT(N1148,"-")</f>
        <v>1992</v>
      </c>
      <c r="P1148" s="6" t="str">
        <v>1996</v>
      </c>
      <c r="Q1148" s="6">
        <v>18</v>
      </c>
      <c r="R1148" s="6">
        <v>2</v>
      </c>
      <c r="S1148" s="16">
        <f t="shared" si="107"/>
        <v>0.1111111111111111</v>
      </c>
      <c r="T1148" s="16">
        <f t="shared" si="108"/>
        <v>7.407407407407407E-2</v>
      </c>
    </row>
    <row r="1149" spans="2:20" x14ac:dyDescent="0.6">
      <c r="B1149" s="6"/>
      <c r="C1149" s="6"/>
      <c r="D1149" s="6" t="s">
        <v>13828</v>
      </c>
      <c r="E1149" s="6" t="s">
        <v>13816</v>
      </c>
      <c r="F1149" s="20" t="s">
        <v>13628</v>
      </c>
      <c r="G1149" s="6" t="str">
        <f t="shared" si="106"/>
        <v>90-95</v>
      </c>
      <c r="H1149" s="6" t="str" cm="1">
        <f t="array" ref="H1149:I1149">_xlfn.TEXTSPLIT(G1149,"-")</f>
        <v>90</v>
      </c>
      <c r="I1149" s="6" t="str">
        <v>95</v>
      </c>
      <c r="J1149" s="6" t="s">
        <v>13864</v>
      </c>
      <c r="K1149" s="6" t="s">
        <v>13357</v>
      </c>
      <c r="L1149" s="6" t="s">
        <v>13464</v>
      </c>
      <c r="M1149" s="6" t="s">
        <v>13343</v>
      </c>
      <c r="N1149" s="6" t="s">
        <v>13504</v>
      </c>
      <c r="O1149" s="6" t="str" cm="1">
        <f t="array" ref="O1149:P1149">_xlfn.TEXTSPLIT(N1149,"-")</f>
        <v>1992</v>
      </c>
      <c r="P1149" s="6" t="str">
        <v>1996</v>
      </c>
      <c r="Q1149" s="6">
        <v>101</v>
      </c>
      <c r="R1149" s="6">
        <v>0</v>
      </c>
      <c r="S1149" s="16">
        <f t="shared" si="107"/>
        <v>0</v>
      </c>
      <c r="T1149" s="16">
        <f t="shared" si="108"/>
        <v>0</v>
      </c>
    </row>
    <row r="1150" spans="2:20" x14ac:dyDescent="0.6">
      <c r="B1150" s="6"/>
      <c r="C1150" s="6"/>
      <c r="D1150" s="6" t="s">
        <v>13823</v>
      </c>
      <c r="E1150" s="6" t="s">
        <v>13815</v>
      </c>
      <c r="F1150" s="20" t="s">
        <v>13471</v>
      </c>
      <c r="G1150" s="6" t="str">
        <f t="shared" si="106"/>
        <v>40-95</v>
      </c>
      <c r="H1150" s="6" t="str" cm="1">
        <f t="array" ref="H1150:I1150">_xlfn.TEXTSPLIT(G1150,"-")</f>
        <v>40</v>
      </c>
      <c r="I1150" s="6" t="str">
        <v>95</v>
      </c>
      <c r="J1150" s="6" t="s">
        <v>13864</v>
      </c>
      <c r="K1150" s="6" t="s">
        <v>13357</v>
      </c>
      <c r="L1150" s="6" t="s">
        <v>13464</v>
      </c>
      <c r="M1150" s="6" t="s">
        <v>13343</v>
      </c>
      <c r="N1150" s="6" t="s">
        <v>13504</v>
      </c>
      <c r="O1150" s="6" t="str" cm="1">
        <f t="array" ref="O1150:P1150">_xlfn.TEXTSPLIT(N1150,"-")</f>
        <v>1992</v>
      </c>
      <c r="P1150" s="6" t="str">
        <v>1996</v>
      </c>
      <c r="Q1150" s="6">
        <f t="shared" ref="Q1150:R1152" si="110">SUM(Q1153,Q1156,Q1159,Q1162,Q1165,Q1168)</f>
        <v>5147</v>
      </c>
      <c r="R1150" s="6">
        <f t="shared" si="110"/>
        <v>45</v>
      </c>
      <c r="S1150" s="16">
        <f t="shared" si="107"/>
        <v>8.7429570623664271E-3</v>
      </c>
      <c r="T1150" s="16">
        <f t="shared" si="108"/>
        <v>1.2976131309480159E-3</v>
      </c>
    </row>
    <row r="1151" spans="2:20" x14ac:dyDescent="0.6">
      <c r="B1151" s="6"/>
      <c r="C1151" s="6"/>
      <c r="D1151" s="6" t="s">
        <v>13823</v>
      </c>
      <c r="E1151" s="6" t="s">
        <v>13908</v>
      </c>
      <c r="F1151" s="20" t="s">
        <v>13471</v>
      </c>
      <c r="G1151" s="6" t="str">
        <f t="shared" si="106"/>
        <v>40-95</v>
      </c>
      <c r="H1151" s="6" t="str" cm="1">
        <f t="array" ref="H1151:I1151">_xlfn.TEXTSPLIT(G1151,"-")</f>
        <v>40</v>
      </c>
      <c r="I1151" s="6" t="str">
        <v>95</v>
      </c>
      <c r="J1151" s="6" t="s">
        <v>13864</v>
      </c>
      <c r="K1151" s="6" t="s">
        <v>13357</v>
      </c>
      <c r="L1151" s="6" t="s">
        <v>13464</v>
      </c>
      <c r="M1151" s="6" t="s">
        <v>13343</v>
      </c>
      <c r="N1151" s="6" t="s">
        <v>13504</v>
      </c>
      <c r="O1151" s="6" t="str" cm="1">
        <f t="array" ref="O1151:P1151">_xlfn.TEXTSPLIT(N1151,"-")</f>
        <v>1992</v>
      </c>
      <c r="P1151" s="6" t="str">
        <v>1996</v>
      </c>
      <c r="Q1151" s="6">
        <f t="shared" si="110"/>
        <v>2297</v>
      </c>
      <c r="R1151" s="6">
        <f t="shared" si="110"/>
        <v>11</v>
      </c>
      <c r="S1151" s="16">
        <f t="shared" si="107"/>
        <v>4.7888550282977798E-3</v>
      </c>
      <c r="T1151" s="16">
        <f t="shared" si="108"/>
        <v>1.4404326696975346E-3</v>
      </c>
    </row>
    <row r="1152" spans="2:20" x14ac:dyDescent="0.6">
      <c r="B1152" s="6"/>
      <c r="C1152" s="6"/>
      <c r="D1152" s="6" t="s">
        <v>13823</v>
      </c>
      <c r="E1152" s="6" t="s">
        <v>13816</v>
      </c>
      <c r="F1152" s="20" t="s">
        <v>13471</v>
      </c>
      <c r="G1152" s="6" t="str">
        <f t="shared" si="106"/>
        <v>40-95</v>
      </c>
      <c r="H1152" s="6" t="str" cm="1">
        <f t="array" ref="H1152:I1152">_xlfn.TEXTSPLIT(G1152,"-")</f>
        <v>40</v>
      </c>
      <c r="I1152" s="6" t="str">
        <v>95</v>
      </c>
      <c r="J1152" s="6" t="s">
        <v>13864</v>
      </c>
      <c r="K1152" s="6" t="s">
        <v>13357</v>
      </c>
      <c r="L1152" s="6" t="s">
        <v>13464</v>
      </c>
      <c r="M1152" s="6" t="s">
        <v>13343</v>
      </c>
      <c r="N1152" s="6" t="s">
        <v>13504</v>
      </c>
      <c r="O1152" s="6" t="str" cm="1">
        <f t="array" ref="O1152:P1152">_xlfn.TEXTSPLIT(N1152,"-")</f>
        <v>1992</v>
      </c>
      <c r="P1152" s="6" t="str">
        <v>1996</v>
      </c>
      <c r="Q1152" s="6">
        <f t="shared" si="110"/>
        <v>2850</v>
      </c>
      <c r="R1152" s="6">
        <f t="shared" si="110"/>
        <v>34</v>
      </c>
      <c r="S1152" s="16">
        <f t="shared" si="107"/>
        <v>1.1929824561403509E-2</v>
      </c>
      <c r="T1152" s="16">
        <f t="shared" si="108"/>
        <v>2.0337075163906278E-3</v>
      </c>
    </row>
    <row r="1153" spans="2:20" x14ac:dyDescent="0.6">
      <c r="B1153" s="6"/>
      <c r="C1153" s="6"/>
      <c r="D1153" s="6" t="s">
        <v>13823</v>
      </c>
      <c r="E1153" s="6" t="s">
        <v>13815</v>
      </c>
      <c r="F1153" s="20" t="s">
        <v>13817</v>
      </c>
      <c r="G1153" s="6" t="str">
        <f t="shared" si="106"/>
        <v>40-49</v>
      </c>
      <c r="H1153" s="6" t="str" cm="1">
        <f t="array" ref="H1153:I1153">_xlfn.TEXTSPLIT(G1153,"-")</f>
        <v>40</v>
      </c>
      <c r="I1153" s="6" t="str">
        <v>49</v>
      </c>
      <c r="J1153" s="6" t="s">
        <v>13864</v>
      </c>
      <c r="K1153" s="6" t="s">
        <v>13357</v>
      </c>
      <c r="L1153" s="6" t="s">
        <v>13464</v>
      </c>
      <c r="M1153" s="6" t="s">
        <v>13343</v>
      </c>
      <c r="N1153" s="6" t="s">
        <v>13504</v>
      </c>
      <c r="O1153" s="6" t="str" cm="1">
        <f t="array" ref="O1153:P1153">_xlfn.TEXTSPLIT(N1153,"-")</f>
        <v>1992</v>
      </c>
      <c r="P1153" s="6" t="str">
        <v>1996</v>
      </c>
      <c r="Q1153" s="6">
        <v>1263</v>
      </c>
      <c r="R1153" s="6">
        <v>0</v>
      </c>
      <c r="S1153" s="16">
        <f t="shared" si="107"/>
        <v>0</v>
      </c>
      <c r="T1153" s="16">
        <f t="shared" si="108"/>
        <v>0</v>
      </c>
    </row>
    <row r="1154" spans="2:20" x14ac:dyDescent="0.6">
      <c r="B1154" s="6"/>
      <c r="C1154" s="6"/>
      <c r="D1154" s="6" t="s">
        <v>13823</v>
      </c>
      <c r="E1154" s="6" t="s">
        <v>13908</v>
      </c>
      <c r="F1154" s="20" t="s">
        <v>13817</v>
      </c>
      <c r="G1154" s="6" t="str">
        <f t="shared" si="106"/>
        <v>40-49</v>
      </c>
      <c r="H1154" s="6" t="str" cm="1">
        <f t="array" ref="H1154:I1154">_xlfn.TEXTSPLIT(G1154,"-")</f>
        <v>40</v>
      </c>
      <c r="I1154" s="6" t="str">
        <v>49</v>
      </c>
      <c r="J1154" s="6" t="s">
        <v>13864</v>
      </c>
      <c r="K1154" s="6" t="s">
        <v>13357</v>
      </c>
      <c r="L1154" s="6" t="s">
        <v>13464</v>
      </c>
      <c r="M1154" s="6" t="s">
        <v>13343</v>
      </c>
      <c r="N1154" s="6" t="s">
        <v>13504</v>
      </c>
      <c r="O1154" s="6" t="str" cm="1">
        <f t="array" ref="O1154:P1154">_xlfn.TEXTSPLIT(N1154,"-")</f>
        <v>1992</v>
      </c>
      <c r="P1154" s="6" t="str">
        <v>1996</v>
      </c>
      <c r="Q1154" s="6">
        <v>558</v>
      </c>
      <c r="R1154" s="6">
        <v>0</v>
      </c>
      <c r="S1154" s="16">
        <f t="shared" si="107"/>
        <v>0</v>
      </c>
      <c r="T1154" s="16">
        <f t="shared" si="108"/>
        <v>0</v>
      </c>
    </row>
    <row r="1155" spans="2:20" x14ac:dyDescent="0.6">
      <c r="B1155" s="6"/>
      <c r="C1155" s="6"/>
      <c r="D1155" s="6" t="s">
        <v>13823</v>
      </c>
      <c r="E1155" s="6" t="s">
        <v>13816</v>
      </c>
      <c r="F1155" s="20" t="s">
        <v>13817</v>
      </c>
      <c r="G1155" s="6" t="str">
        <f t="shared" si="106"/>
        <v>40-49</v>
      </c>
      <c r="H1155" s="6" t="str" cm="1">
        <f t="array" ref="H1155:I1155">_xlfn.TEXTSPLIT(G1155,"-")</f>
        <v>40</v>
      </c>
      <c r="I1155" s="6" t="str">
        <v>49</v>
      </c>
      <c r="J1155" s="6" t="s">
        <v>13864</v>
      </c>
      <c r="K1155" s="6" t="s">
        <v>13357</v>
      </c>
      <c r="L1155" s="6" t="s">
        <v>13464</v>
      </c>
      <c r="M1155" s="6" t="s">
        <v>13343</v>
      </c>
      <c r="N1155" s="6" t="s">
        <v>13504</v>
      </c>
      <c r="O1155" s="6" t="str" cm="1">
        <f t="array" ref="O1155:P1155">_xlfn.TEXTSPLIT(N1155,"-")</f>
        <v>1992</v>
      </c>
      <c r="P1155" s="6" t="str">
        <v>1996</v>
      </c>
      <c r="Q1155" s="6">
        <v>705</v>
      </c>
      <c r="R1155" s="6">
        <v>0</v>
      </c>
      <c r="S1155" s="16">
        <f t="shared" si="107"/>
        <v>0</v>
      </c>
      <c r="T1155" s="16">
        <f t="shared" si="108"/>
        <v>0</v>
      </c>
    </row>
    <row r="1156" spans="2:20" x14ac:dyDescent="0.6">
      <c r="B1156" s="6"/>
      <c r="C1156" s="6"/>
      <c r="D1156" s="6" t="s">
        <v>13823</v>
      </c>
      <c r="E1156" s="6" t="s">
        <v>13815</v>
      </c>
      <c r="F1156" s="20" t="s">
        <v>13818</v>
      </c>
      <c r="G1156" s="6" t="str">
        <f t="shared" si="106"/>
        <v>50-59</v>
      </c>
      <c r="H1156" s="6" t="str" cm="1">
        <f t="array" ref="H1156:I1156">_xlfn.TEXTSPLIT(G1156,"-")</f>
        <v>50</v>
      </c>
      <c r="I1156" s="6" t="str">
        <v>59</v>
      </c>
      <c r="J1156" s="6" t="s">
        <v>13864</v>
      </c>
      <c r="K1156" s="6" t="s">
        <v>13357</v>
      </c>
      <c r="L1156" s="6" t="s">
        <v>13464</v>
      </c>
      <c r="M1156" s="6" t="s">
        <v>13343</v>
      </c>
      <c r="N1156" s="6" t="s">
        <v>13504</v>
      </c>
      <c r="O1156" s="6" t="str" cm="1">
        <f t="array" ref="O1156:P1156">_xlfn.TEXTSPLIT(N1156,"-")</f>
        <v>1992</v>
      </c>
      <c r="P1156" s="6" t="str">
        <v>1996</v>
      </c>
      <c r="Q1156" s="6">
        <v>1340</v>
      </c>
      <c r="R1156" s="6">
        <v>0</v>
      </c>
      <c r="S1156" s="16">
        <f t="shared" si="107"/>
        <v>0</v>
      </c>
      <c r="T1156" s="16">
        <f t="shared" si="108"/>
        <v>0</v>
      </c>
    </row>
    <row r="1157" spans="2:20" x14ac:dyDescent="0.6">
      <c r="B1157" s="6"/>
      <c r="C1157" s="6"/>
      <c r="D1157" s="6" t="s">
        <v>13823</v>
      </c>
      <c r="E1157" s="6" t="s">
        <v>13908</v>
      </c>
      <c r="F1157" s="20" t="s">
        <v>13818</v>
      </c>
      <c r="G1157" s="6" t="str">
        <f t="shared" si="106"/>
        <v>50-59</v>
      </c>
      <c r="H1157" s="6" t="str" cm="1">
        <f t="array" ref="H1157:I1157">_xlfn.TEXTSPLIT(G1157,"-")</f>
        <v>50</v>
      </c>
      <c r="I1157" s="6" t="str">
        <v>59</v>
      </c>
      <c r="J1157" s="6" t="s">
        <v>13864</v>
      </c>
      <c r="K1157" s="6" t="s">
        <v>13357</v>
      </c>
      <c r="L1157" s="6" t="s">
        <v>13464</v>
      </c>
      <c r="M1157" s="6" t="s">
        <v>13343</v>
      </c>
      <c r="N1157" s="6" t="s">
        <v>13504</v>
      </c>
      <c r="O1157" s="6" t="str" cm="1">
        <f t="array" ref="O1157:P1157">_xlfn.TEXTSPLIT(N1157,"-")</f>
        <v>1992</v>
      </c>
      <c r="P1157" s="6" t="str">
        <v>1996</v>
      </c>
      <c r="Q1157" s="6">
        <v>628</v>
      </c>
      <c r="R1157" s="6">
        <v>0</v>
      </c>
      <c r="S1157" s="16">
        <f t="shared" si="107"/>
        <v>0</v>
      </c>
      <c r="T1157" s="16">
        <f t="shared" si="108"/>
        <v>0</v>
      </c>
    </row>
    <row r="1158" spans="2:20" x14ac:dyDescent="0.6">
      <c r="B1158" s="6"/>
      <c r="C1158" s="6"/>
      <c r="D1158" s="6" t="s">
        <v>13823</v>
      </c>
      <c r="E1158" s="6" t="s">
        <v>13816</v>
      </c>
      <c r="F1158" s="20" t="s">
        <v>13818</v>
      </c>
      <c r="G1158" s="6" t="str">
        <f t="shared" si="106"/>
        <v>50-59</v>
      </c>
      <c r="H1158" s="6" t="str" cm="1">
        <f t="array" ref="H1158:I1158">_xlfn.TEXTSPLIT(G1158,"-")</f>
        <v>50</v>
      </c>
      <c r="I1158" s="6" t="str">
        <v>59</v>
      </c>
      <c r="J1158" s="6" t="s">
        <v>13864</v>
      </c>
      <c r="K1158" s="6" t="s">
        <v>13357</v>
      </c>
      <c r="L1158" s="6" t="s">
        <v>13464</v>
      </c>
      <c r="M1158" s="6" t="s">
        <v>13343</v>
      </c>
      <c r="N1158" s="6" t="s">
        <v>13504</v>
      </c>
      <c r="O1158" s="6" t="str" cm="1">
        <f t="array" ref="O1158:P1158">_xlfn.TEXTSPLIT(N1158,"-")</f>
        <v>1992</v>
      </c>
      <c r="P1158" s="6" t="str">
        <v>1996</v>
      </c>
      <c r="Q1158" s="6">
        <v>712</v>
      </c>
      <c r="R1158" s="6">
        <v>0</v>
      </c>
      <c r="S1158" s="16">
        <f t="shared" si="107"/>
        <v>0</v>
      </c>
      <c r="T1158" s="16">
        <f t="shared" si="108"/>
        <v>0</v>
      </c>
    </row>
    <row r="1159" spans="2:20" x14ac:dyDescent="0.6">
      <c r="B1159" s="6"/>
      <c r="C1159" s="6"/>
      <c r="D1159" s="6" t="s">
        <v>13823</v>
      </c>
      <c r="E1159" s="6" t="s">
        <v>13815</v>
      </c>
      <c r="F1159" s="20" t="s">
        <v>13819</v>
      </c>
      <c r="G1159" s="6" t="str">
        <f t="shared" si="106"/>
        <v>60-69</v>
      </c>
      <c r="H1159" s="6" t="str" cm="1">
        <f t="array" ref="H1159:I1159">_xlfn.TEXTSPLIT(G1159,"-")</f>
        <v>60</v>
      </c>
      <c r="I1159" s="6" t="str">
        <v>69</v>
      </c>
      <c r="J1159" s="6" t="s">
        <v>13864</v>
      </c>
      <c r="K1159" s="6" t="s">
        <v>13357</v>
      </c>
      <c r="L1159" s="6" t="s">
        <v>13464</v>
      </c>
      <c r="M1159" s="6" t="s">
        <v>13343</v>
      </c>
      <c r="N1159" s="6" t="s">
        <v>13504</v>
      </c>
      <c r="O1159" s="6" t="str" cm="1">
        <f t="array" ref="O1159:P1159">_xlfn.TEXTSPLIT(N1159,"-")</f>
        <v>1992</v>
      </c>
      <c r="P1159" s="6" t="str">
        <v>1996</v>
      </c>
      <c r="Q1159" s="6">
        <v>1211</v>
      </c>
      <c r="R1159" s="6">
        <v>1</v>
      </c>
      <c r="S1159" s="16">
        <f t="shared" si="107"/>
        <v>8.2576383154417832E-4</v>
      </c>
      <c r="T1159" s="16">
        <f t="shared" si="108"/>
        <v>8.2542281817776981E-4</v>
      </c>
    </row>
    <row r="1160" spans="2:20" x14ac:dyDescent="0.6">
      <c r="B1160" s="6"/>
      <c r="C1160" s="6"/>
      <c r="D1160" s="6" t="s">
        <v>13823</v>
      </c>
      <c r="E1160" s="6" t="s">
        <v>13908</v>
      </c>
      <c r="F1160" s="20" t="s">
        <v>13819</v>
      </c>
      <c r="G1160" s="6" t="str">
        <f t="shared" si="106"/>
        <v>60-69</v>
      </c>
      <c r="H1160" s="6" t="str" cm="1">
        <f t="array" ref="H1160:I1160">_xlfn.TEXTSPLIT(G1160,"-")</f>
        <v>60</v>
      </c>
      <c r="I1160" s="6" t="str">
        <v>69</v>
      </c>
      <c r="J1160" s="6" t="s">
        <v>13864</v>
      </c>
      <c r="K1160" s="6" t="s">
        <v>13357</v>
      </c>
      <c r="L1160" s="6" t="s">
        <v>13464</v>
      </c>
      <c r="M1160" s="6" t="s">
        <v>13343</v>
      </c>
      <c r="N1160" s="6" t="s">
        <v>13504</v>
      </c>
      <c r="O1160" s="6" t="str" cm="1">
        <f t="array" ref="O1160:P1160">_xlfn.TEXTSPLIT(N1160,"-")</f>
        <v>1992</v>
      </c>
      <c r="P1160" s="6" t="str">
        <v>1996</v>
      </c>
      <c r="Q1160" s="6">
        <v>591</v>
      </c>
      <c r="R1160" s="6">
        <v>1</v>
      </c>
      <c r="S1160" s="16">
        <f t="shared" si="107"/>
        <v>1.6920473773265651E-3</v>
      </c>
      <c r="T1160" s="16">
        <f t="shared" si="108"/>
        <v>1.6906152591035567E-3</v>
      </c>
    </row>
    <row r="1161" spans="2:20" x14ac:dyDescent="0.6">
      <c r="B1161" s="6"/>
      <c r="C1161" s="6"/>
      <c r="D1161" s="6" t="s">
        <v>13823</v>
      </c>
      <c r="E1161" s="6" t="s">
        <v>13816</v>
      </c>
      <c r="F1161" s="20" t="s">
        <v>13819</v>
      </c>
      <c r="G1161" s="6" t="str">
        <f t="shared" si="106"/>
        <v>60-69</v>
      </c>
      <c r="H1161" s="6" t="str" cm="1">
        <f t="array" ref="H1161:I1161">_xlfn.TEXTSPLIT(G1161,"-")</f>
        <v>60</v>
      </c>
      <c r="I1161" s="6" t="str">
        <v>69</v>
      </c>
      <c r="J1161" s="6" t="s">
        <v>13864</v>
      </c>
      <c r="K1161" s="6" t="s">
        <v>13357</v>
      </c>
      <c r="L1161" s="6" t="s">
        <v>13464</v>
      </c>
      <c r="M1161" s="6" t="s">
        <v>13343</v>
      </c>
      <c r="N1161" s="6" t="s">
        <v>13504</v>
      </c>
      <c r="O1161" s="6" t="str" cm="1">
        <f t="array" ref="O1161:P1161">_xlfn.TEXTSPLIT(N1161,"-")</f>
        <v>1992</v>
      </c>
      <c r="P1161" s="6" t="str">
        <v>1996</v>
      </c>
      <c r="Q1161" s="6">
        <v>620</v>
      </c>
      <c r="R1161" s="6">
        <v>0</v>
      </c>
      <c r="S1161" s="16">
        <f t="shared" si="107"/>
        <v>0</v>
      </c>
      <c r="T1161" s="16">
        <f t="shared" si="108"/>
        <v>0</v>
      </c>
    </row>
    <row r="1162" spans="2:20" x14ac:dyDescent="0.6">
      <c r="B1162" s="6"/>
      <c r="C1162" s="6"/>
      <c r="D1162" s="6" t="s">
        <v>13823</v>
      </c>
      <c r="E1162" s="6" t="s">
        <v>13815</v>
      </c>
      <c r="F1162" s="20" t="s">
        <v>13820</v>
      </c>
      <c r="G1162" s="6" t="str">
        <f t="shared" si="106"/>
        <v>70-79</v>
      </c>
      <c r="H1162" s="6" t="str" cm="1">
        <f t="array" ref="H1162:I1162">_xlfn.TEXTSPLIT(G1162,"-")</f>
        <v>70</v>
      </c>
      <c r="I1162" s="6" t="str">
        <v>79</v>
      </c>
      <c r="J1162" s="6" t="s">
        <v>13864</v>
      </c>
      <c r="K1162" s="6" t="s">
        <v>13357</v>
      </c>
      <c r="L1162" s="6" t="s">
        <v>13464</v>
      </c>
      <c r="M1162" s="6" t="s">
        <v>13343</v>
      </c>
      <c r="N1162" s="6" t="s">
        <v>13504</v>
      </c>
      <c r="O1162" s="6" t="str" cm="1">
        <f t="array" ref="O1162:P1162">_xlfn.TEXTSPLIT(N1162,"-")</f>
        <v>1992</v>
      </c>
      <c r="P1162" s="6" t="str">
        <v>1996</v>
      </c>
      <c r="Q1162" s="6">
        <v>811</v>
      </c>
      <c r="R1162" s="6">
        <v>4</v>
      </c>
      <c r="S1162" s="16">
        <f t="shared" si="107"/>
        <v>4.9321824907521579E-3</v>
      </c>
      <c r="T1162" s="16">
        <f t="shared" si="108"/>
        <v>2.4600021218976935E-3</v>
      </c>
    </row>
    <row r="1163" spans="2:20" x14ac:dyDescent="0.6">
      <c r="B1163" s="6"/>
      <c r="C1163" s="6"/>
      <c r="D1163" s="6" t="s">
        <v>13823</v>
      </c>
      <c r="E1163" s="6" t="s">
        <v>13908</v>
      </c>
      <c r="F1163" s="20" t="s">
        <v>13820</v>
      </c>
      <c r="G1163" s="6" t="str">
        <f t="shared" si="106"/>
        <v>70-79</v>
      </c>
      <c r="H1163" s="6" t="str" cm="1">
        <f t="array" ref="H1163:I1163">_xlfn.TEXTSPLIT(G1163,"-")</f>
        <v>70</v>
      </c>
      <c r="I1163" s="6" t="str">
        <v>79</v>
      </c>
      <c r="J1163" s="6" t="s">
        <v>13864</v>
      </c>
      <c r="K1163" s="6" t="s">
        <v>13357</v>
      </c>
      <c r="L1163" s="6" t="s">
        <v>13464</v>
      </c>
      <c r="M1163" s="6" t="s">
        <v>13343</v>
      </c>
      <c r="N1163" s="6" t="s">
        <v>13504</v>
      </c>
      <c r="O1163" s="6" t="str" cm="1">
        <f t="array" ref="O1163:P1163">_xlfn.TEXTSPLIT(N1163,"-")</f>
        <v>1992</v>
      </c>
      <c r="P1163" s="6" t="str">
        <v>1996</v>
      </c>
      <c r="Q1163" s="6">
        <v>384</v>
      </c>
      <c r="R1163" s="6">
        <v>1</v>
      </c>
      <c r="S1163" s="16">
        <f t="shared" si="107"/>
        <v>2.6041666666666665E-3</v>
      </c>
      <c r="T1163" s="16">
        <f t="shared" si="108"/>
        <v>2.6007736141942022E-3</v>
      </c>
    </row>
    <row r="1164" spans="2:20" x14ac:dyDescent="0.6">
      <c r="B1164" s="6"/>
      <c r="C1164" s="6"/>
      <c r="D1164" s="6" t="s">
        <v>13823</v>
      </c>
      <c r="E1164" s="6" t="s">
        <v>13816</v>
      </c>
      <c r="F1164" s="20" t="s">
        <v>13820</v>
      </c>
      <c r="G1164" s="6" t="str">
        <f t="shared" si="106"/>
        <v>70-79</v>
      </c>
      <c r="H1164" s="6" t="str" cm="1">
        <f t="array" ref="H1164:I1164">_xlfn.TEXTSPLIT(G1164,"-")</f>
        <v>70</v>
      </c>
      <c r="I1164" s="6" t="str">
        <v>79</v>
      </c>
      <c r="J1164" s="6" t="s">
        <v>13864</v>
      </c>
      <c r="K1164" s="6" t="s">
        <v>13357</v>
      </c>
      <c r="L1164" s="6" t="s">
        <v>13464</v>
      </c>
      <c r="M1164" s="6" t="s">
        <v>13343</v>
      </c>
      <c r="N1164" s="6" t="s">
        <v>13504</v>
      </c>
      <c r="O1164" s="6" t="str" cm="1">
        <f t="array" ref="O1164:P1164">_xlfn.TEXTSPLIT(N1164,"-")</f>
        <v>1992</v>
      </c>
      <c r="P1164" s="6" t="str">
        <v>1996</v>
      </c>
      <c r="Q1164" s="6">
        <v>427</v>
      </c>
      <c r="R1164" s="6">
        <v>3</v>
      </c>
      <c r="S1164" s="16">
        <f t="shared" si="107"/>
        <v>7.0257611241217799E-3</v>
      </c>
      <c r="T1164" s="16">
        <f t="shared" si="108"/>
        <v>4.0420505742561411E-3</v>
      </c>
    </row>
    <row r="1165" spans="2:20" x14ac:dyDescent="0.6">
      <c r="B1165" s="6"/>
      <c r="C1165" s="6"/>
      <c r="D1165" s="6" t="s">
        <v>13823</v>
      </c>
      <c r="E1165" s="6" t="s">
        <v>13815</v>
      </c>
      <c r="F1165" s="20" t="s">
        <v>13866</v>
      </c>
      <c r="G1165" s="6" t="str">
        <f t="shared" si="106"/>
        <v>80-89</v>
      </c>
      <c r="H1165" s="6" t="str" cm="1">
        <f t="array" ref="H1165:I1165">_xlfn.TEXTSPLIT(G1165,"-")</f>
        <v>80</v>
      </c>
      <c r="I1165" s="6" t="str">
        <v>89</v>
      </c>
      <c r="J1165" s="6" t="s">
        <v>13864</v>
      </c>
      <c r="K1165" s="6" t="s">
        <v>13357</v>
      </c>
      <c r="L1165" s="6" t="s">
        <v>13464</v>
      </c>
      <c r="M1165" s="6" t="s">
        <v>13343</v>
      </c>
      <c r="N1165" s="6" t="s">
        <v>13504</v>
      </c>
      <c r="O1165" s="6" t="str" cm="1">
        <f t="array" ref="O1165:P1165">_xlfn.TEXTSPLIT(N1165,"-")</f>
        <v>1992</v>
      </c>
      <c r="P1165" s="6" t="str">
        <v>1996</v>
      </c>
      <c r="Q1165" s="6">
        <v>403</v>
      </c>
      <c r="R1165" s="6">
        <v>11</v>
      </c>
      <c r="S1165" s="16">
        <f t="shared" si="107"/>
        <v>2.729528535980149E-2</v>
      </c>
      <c r="T1165" s="16">
        <f t="shared" si="108"/>
        <v>8.1167432193371934E-3</v>
      </c>
    </row>
    <row r="1166" spans="2:20" x14ac:dyDescent="0.6">
      <c r="B1166" s="6"/>
      <c r="C1166" s="6"/>
      <c r="D1166" s="6" t="s">
        <v>13823</v>
      </c>
      <c r="E1166" s="6" t="s">
        <v>13908</v>
      </c>
      <c r="F1166" s="20" t="s">
        <v>13866</v>
      </c>
      <c r="G1166" s="6" t="str">
        <f t="shared" si="106"/>
        <v>80-89</v>
      </c>
      <c r="H1166" s="6" t="str" cm="1">
        <f t="array" ref="H1166:I1166">_xlfn.TEXTSPLIT(G1166,"-")</f>
        <v>80</v>
      </c>
      <c r="I1166" s="6" t="str">
        <v>89</v>
      </c>
      <c r="J1166" s="6" t="s">
        <v>13864</v>
      </c>
      <c r="K1166" s="6" t="s">
        <v>13357</v>
      </c>
      <c r="L1166" s="6" t="s">
        <v>13464</v>
      </c>
      <c r="M1166" s="6" t="s">
        <v>13343</v>
      </c>
      <c r="N1166" s="6" t="s">
        <v>13504</v>
      </c>
      <c r="O1166" s="6" t="str" cm="1">
        <f t="array" ref="O1166:P1166">_xlfn.TEXTSPLIT(N1166,"-")</f>
        <v>1992</v>
      </c>
      <c r="P1166" s="6" t="str">
        <v>1996</v>
      </c>
      <c r="Q1166" s="6">
        <v>118</v>
      </c>
      <c r="R1166" s="6">
        <v>0</v>
      </c>
      <c r="S1166" s="16">
        <f t="shared" si="107"/>
        <v>0</v>
      </c>
      <c r="T1166" s="16">
        <f t="shared" si="108"/>
        <v>0</v>
      </c>
    </row>
    <row r="1167" spans="2:20" x14ac:dyDescent="0.6">
      <c r="B1167" s="6"/>
      <c r="C1167" s="6"/>
      <c r="D1167" s="6" t="s">
        <v>13823</v>
      </c>
      <c r="E1167" s="6" t="s">
        <v>13816</v>
      </c>
      <c r="F1167" s="20" t="s">
        <v>13866</v>
      </c>
      <c r="G1167" s="6" t="str">
        <f t="shared" si="106"/>
        <v>80-89</v>
      </c>
      <c r="H1167" s="6" t="str" cm="1">
        <f t="array" ref="H1167:I1167">_xlfn.TEXTSPLIT(G1167,"-")</f>
        <v>80</v>
      </c>
      <c r="I1167" s="6" t="str">
        <v>89</v>
      </c>
      <c r="J1167" s="6" t="s">
        <v>13864</v>
      </c>
      <c r="K1167" s="6" t="s">
        <v>13357</v>
      </c>
      <c r="L1167" s="6" t="s">
        <v>13464</v>
      </c>
      <c r="M1167" s="6" t="s">
        <v>13343</v>
      </c>
      <c r="N1167" s="6" t="s">
        <v>13504</v>
      </c>
      <c r="O1167" s="6" t="str" cm="1">
        <f t="array" ref="O1167:P1167">_xlfn.TEXTSPLIT(N1167,"-")</f>
        <v>1992</v>
      </c>
      <c r="P1167" s="6" t="str">
        <v>1996</v>
      </c>
      <c r="Q1167" s="6">
        <v>285</v>
      </c>
      <c r="R1167" s="6">
        <v>11</v>
      </c>
      <c r="S1167" s="16">
        <f t="shared" si="107"/>
        <v>3.8596491228070177E-2</v>
      </c>
      <c r="T1167" s="16">
        <f t="shared" si="108"/>
        <v>1.1410491031910245E-2</v>
      </c>
    </row>
    <row r="1168" spans="2:20" x14ac:dyDescent="0.6">
      <c r="B1168" s="6"/>
      <c r="C1168" s="6"/>
      <c r="D1168" s="6" t="s">
        <v>13823</v>
      </c>
      <c r="E1168" s="6" t="s">
        <v>13815</v>
      </c>
      <c r="F1168" s="20" t="s">
        <v>13628</v>
      </c>
      <c r="G1168" s="6" t="str">
        <f t="shared" si="106"/>
        <v>90-95</v>
      </c>
      <c r="H1168" s="6" t="str" cm="1">
        <f t="array" ref="H1168:I1168">_xlfn.TEXTSPLIT(G1168,"-")</f>
        <v>90</v>
      </c>
      <c r="I1168" s="6" t="str">
        <v>95</v>
      </c>
      <c r="J1168" s="6" t="s">
        <v>13864</v>
      </c>
      <c r="K1168" s="6" t="s">
        <v>13357</v>
      </c>
      <c r="L1168" s="6" t="s">
        <v>13464</v>
      </c>
      <c r="M1168" s="6" t="s">
        <v>13343</v>
      </c>
      <c r="N1168" s="6" t="s">
        <v>13504</v>
      </c>
      <c r="O1168" s="6" t="str" cm="1">
        <f t="array" ref="O1168:P1168">_xlfn.TEXTSPLIT(N1168,"-")</f>
        <v>1992</v>
      </c>
      <c r="P1168" s="6" t="str">
        <v>1996</v>
      </c>
      <c r="Q1168" s="6">
        <v>119</v>
      </c>
      <c r="R1168" s="6">
        <v>29</v>
      </c>
      <c r="S1168" s="16">
        <f t="shared" si="107"/>
        <v>0.24369747899159663</v>
      </c>
      <c r="T1168" s="16">
        <f t="shared" si="108"/>
        <v>3.9354990471321287E-2</v>
      </c>
    </row>
    <row r="1169" spans="1:20" x14ac:dyDescent="0.6">
      <c r="B1169" s="6"/>
      <c r="C1169" s="6"/>
      <c r="D1169" s="6" t="s">
        <v>13823</v>
      </c>
      <c r="E1169" s="6" t="s">
        <v>13908</v>
      </c>
      <c r="F1169" s="20" t="s">
        <v>13628</v>
      </c>
      <c r="G1169" s="6" t="str">
        <f t="shared" si="106"/>
        <v>90-95</v>
      </c>
      <c r="H1169" s="6" t="str" cm="1">
        <f t="array" ref="H1169:I1169">_xlfn.TEXTSPLIT(G1169,"-")</f>
        <v>90</v>
      </c>
      <c r="I1169" s="6" t="str">
        <v>95</v>
      </c>
      <c r="J1169" s="6" t="s">
        <v>13864</v>
      </c>
      <c r="K1169" s="6" t="s">
        <v>13357</v>
      </c>
      <c r="L1169" s="6" t="s">
        <v>13464</v>
      </c>
      <c r="M1169" s="6" t="s">
        <v>13343</v>
      </c>
      <c r="N1169" s="6" t="s">
        <v>13504</v>
      </c>
      <c r="O1169" s="6" t="str" cm="1">
        <f t="array" ref="O1169:P1169">_xlfn.TEXTSPLIT(N1169,"-")</f>
        <v>1992</v>
      </c>
      <c r="P1169" s="6" t="str">
        <v>1996</v>
      </c>
      <c r="Q1169" s="6">
        <v>18</v>
      </c>
      <c r="R1169" s="6">
        <v>9</v>
      </c>
      <c r="S1169" s="16">
        <f t="shared" si="107"/>
        <v>0.5</v>
      </c>
      <c r="T1169" s="16">
        <f t="shared" si="108"/>
        <v>0.11785113019775792</v>
      </c>
    </row>
    <row r="1170" spans="1:20" x14ac:dyDescent="0.6">
      <c r="B1170" s="6"/>
      <c r="C1170" s="6"/>
      <c r="D1170" s="6" t="s">
        <v>13823</v>
      </c>
      <c r="E1170" s="6" t="s">
        <v>13816</v>
      </c>
      <c r="F1170" s="20" t="s">
        <v>13628</v>
      </c>
      <c r="G1170" s="6" t="str">
        <f t="shared" si="106"/>
        <v>90-95</v>
      </c>
      <c r="H1170" s="6" t="str" cm="1">
        <f t="array" ref="H1170:I1170">_xlfn.TEXTSPLIT(G1170,"-")</f>
        <v>90</v>
      </c>
      <c r="I1170" s="6" t="str">
        <v>95</v>
      </c>
      <c r="J1170" s="6" t="s">
        <v>13864</v>
      </c>
      <c r="K1170" s="6" t="s">
        <v>13357</v>
      </c>
      <c r="L1170" s="6" t="s">
        <v>13464</v>
      </c>
      <c r="M1170" s="6" t="s">
        <v>13343</v>
      </c>
      <c r="N1170" s="6" t="s">
        <v>13504</v>
      </c>
      <c r="O1170" s="6" t="str" cm="1">
        <f t="array" ref="O1170:P1170">_xlfn.TEXTSPLIT(N1170,"-")</f>
        <v>1992</v>
      </c>
      <c r="P1170" s="6" t="str">
        <v>1996</v>
      </c>
      <c r="Q1170" s="6">
        <v>101</v>
      </c>
      <c r="R1170" s="6">
        <v>20</v>
      </c>
      <c r="S1170" s="16">
        <f t="shared" si="107"/>
        <v>0.19801980198019803</v>
      </c>
      <c r="T1170" s="16">
        <f t="shared" si="108"/>
        <v>3.965294490504815E-2</v>
      </c>
    </row>
    <row r="1171" spans="1:20" x14ac:dyDescent="0.6">
      <c r="A1171" s="6">
        <v>11567955</v>
      </c>
      <c r="B1171" s="21" t="s">
        <v>13512</v>
      </c>
      <c r="C1171" s="6" t="s">
        <v>13812</v>
      </c>
      <c r="D1171" s="6" t="s">
        <v>13300</v>
      </c>
      <c r="E1171" s="6" t="s">
        <v>13815</v>
      </c>
      <c r="F1171" s="20" t="s">
        <v>13509</v>
      </c>
      <c r="G1171" s="6" t="str">
        <f t="shared" ref="G1171:G1245" si="111">IF(RIGHT(F1171,1)="+",LEFT(F1171,LEN(F1171)-1)&amp;"-95",F1171)</f>
        <v>50-95</v>
      </c>
      <c r="H1171" s="6" t="str" cm="1">
        <f t="array" ref="H1171:I1171">_xlfn.TEXTSPLIT(G1171,"-")</f>
        <v>50</v>
      </c>
      <c r="I1171" s="6" t="str">
        <v>95</v>
      </c>
      <c r="J1171" s="6" t="s">
        <v>13829</v>
      </c>
      <c r="K1171" s="6" t="s">
        <v>13511</v>
      </c>
      <c r="L1171" s="6" t="s">
        <v>13973</v>
      </c>
      <c r="M1171" s="6" t="s">
        <v>13346</v>
      </c>
      <c r="N1171" s="6">
        <v>1998</v>
      </c>
      <c r="O1171" s="6" t="str" cm="1">
        <f t="array" ref="O1171">_xlfn.TEXTSPLIT(N1171,"-")</f>
        <v>1998</v>
      </c>
      <c r="P1171" s="6" t="str" cm="1">
        <f t="array" ref="P1171">_xlfn.TEXTSPLIT(O1171,"-")</f>
        <v>1998</v>
      </c>
      <c r="Q1171" s="6">
        <v>1486</v>
      </c>
      <c r="R1171" s="6">
        <v>145</v>
      </c>
      <c r="S1171" s="16">
        <f t="shared" ref="S1171:S1234" si="112">R1171/Q1171</f>
        <v>9.7577388963660833E-2</v>
      </c>
      <c r="T1171" s="16">
        <f t="shared" ref="T1171:T1234" si="113">SQRT(S1171*(1-S1171)/Q1171)</f>
        <v>7.6978629695462026E-3</v>
      </c>
    </row>
    <row r="1172" spans="1:20" x14ac:dyDescent="0.6">
      <c r="A1172" s="6"/>
      <c r="B1172" s="21"/>
      <c r="C1172" s="6"/>
      <c r="D1172" s="6" t="s">
        <v>13300</v>
      </c>
      <c r="E1172" s="6" t="s">
        <v>13908</v>
      </c>
      <c r="F1172" s="20" t="s">
        <v>13509</v>
      </c>
      <c r="G1172" s="6" t="str">
        <f t="shared" si="111"/>
        <v>50-95</v>
      </c>
      <c r="H1172" s="6" t="str" cm="1">
        <f t="array" ref="H1172:I1172">_xlfn.TEXTSPLIT(G1172,"-")</f>
        <v>50</v>
      </c>
      <c r="I1172" s="6" t="str">
        <v>95</v>
      </c>
      <c r="J1172" s="6" t="s">
        <v>13829</v>
      </c>
      <c r="K1172" s="6" t="s">
        <v>13511</v>
      </c>
      <c r="L1172" s="6" t="s">
        <v>13973</v>
      </c>
      <c r="M1172" s="6" t="s">
        <v>13346</v>
      </c>
      <c r="N1172" s="6">
        <v>1998</v>
      </c>
      <c r="O1172" s="6" t="str" cm="1">
        <f t="array" ref="O1172">_xlfn.TEXTSPLIT(N1172,"-")</f>
        <v>1998</v>
      </c>
      <c r="P1172" s="6" t="str" cm="1">
        <f t="array" ref="P1172">_xlfn.TEXTSPLIT(O1172,"-")</f>
        <v>1998</v>
      </c>
      <c r="Q1172" s="6">
        <v>597</v>
      </c>
      <c r="R1172" s="6">
        <v>57</v>
      </c>
      <c r="S1172" s="16">
        <f t="shared" si="112"/>
        <v>9.5477386934673364E-2</v>
      </c>
      <c r="T1172" s="16">
        <f t="shared" si="113"/>
        <v>1.2027429254431381E-2</v>
      </c>
    </row>
    <row r="1173" spans="1:20" x14ac:dyDescent="0.6">
      <c r="A1173" s="6"/>
      <c r="B1173" s="21"/>
      <c r="C1173" s="6"/>
      <c r="D1173" s="6" t="s">
        <v>13300</v>
      </c>
      <c r="E1173" s="6" t="s">
        <v>13816</v>
      </c>
      <c r="F1173" s="20" t="s">
        <v>13509</v>
      </c>
      <c r="G1173" s="6" t="str">
        <f t="shared" si="111"/>
        <v>50-95</v>
      </c>
      <c r="H1173" s="6" t="str" cm="1">
        <f t="array" ref="H1173:I1173">_xlfn.TEXTSPLIT(G1173,"-")</f>
        <v>50</v>
      </c>
      <c r="I1173" s="6" t="str">
        <v>95</v>
      </c>
      <c r="J1173" s="6" t="s">
        <v>13829</v>
      </c>
      <c r="K1173" s="6" t="s">
        <v>13511</v>
      </c>
      <c r="L1173" s="6" t="s">
        <v>13973</v>
      </c>
      <c r="M1173" s="6" t="s">
        <v>13346</v>
      </c>
      <c r="N1173" s="6">
        <v>1998</v>
      </c>
      <c r="O1173" s="6" t="str" cm="1">
        <f t="array" ref="O1173">_xlfn.TEXTSPLIT(N1173,"-")</f>
        <v>1998</v>
      </c>
      <c r="P1173" s="6" t="str" cm="1">
        <f t="array" ref="P1173">_xlfn.TEXTSPLIT(O1173,"-")</f>
        <v>1998</v>
      </c>
      <c r="Q1173" s="6">
        <v>889</v>
      </c>
      <c r="R1173" s="6">
        <v>88</v>
      </c>
      <c r="S1173" s="16">
        <f t="shared" si="112"/>
        <v>9.8987626546681667E-2</v>
      </c>
      <c r="T1173" s="16">
        <f t="shared" si="113"/>
        <v>1.0016245316146376E-2</v>
      </c>
    </row>
    <row r="1174" spans="1:20" x14ac:dyDescent="0.6">
      <c r="A1174" s="6"/>
      <c r="B1174" s="21"/>
      <c r="C1174" s="6"/>
      <c r="D1174" s="6" t="s">
        <v>13300</v>
      </c>
      <c r="E1174" s="6" t="s">
        <v>13815</v>
      </c>
      <c r="F1174" s="20" t="s">
        <v>13818</v>
      </c>
      <c r="G1174" s="6" t="str">
        <f t="shared" si="111"/>
        <v>50-59</v>
      </c>
      <c r="H1174" s="6" t="str" cm="1">
        <f t="array" ref="H1174:I1174">_xlfn.TEXTSPLIT(G1174,"-")</f>
        <v>50</v>
      </c>
      <c r="I1174" s="6" t="str">
        <v>59</v>
      </c>
      <c r="J1174" s="6" t="s">
        <v>13829</v>
      </c>
      <c r="K1174" s="6" t="s">
        <v>13511</v>
      </c>
      <c r="L1174" s="6" t="s">
        <v>13973</v>
      </c>
      <c r="M1174" s="6" t="s">
        <v>13346</v>
      </c>
      <c r="N1174" s="6">
        <v>1998</v>
      </c>
      <c r="O1174" s="6" t="str" cm="1">
        <f t="array" ref="O1174">_xlfn.TEXTSPLIT(N1174,"-")</f>
        <v>1998</v>
      </c>
      <c r="P1174" s="6" t="str" cm="1">
        <f t="array" ref="P1174">_xlfn.TEXTSPLIT(O1174,"-")</f>
        <v>1998</v>
      </c>
      <c r="Q1174" s="6">
        <v>440</v>
      </c>
      <c r="R1174" s="6">
        <v>26</v>
      </c>
      <c r="S1174" s="16">
        <f t="shared" si="112"/>
        <v>5.909090909090909E-2</v>
      </c>
      <c r="T1174" s="16">
        <f t="shared" si="113"/>
        <v>1.1241074596168915E-2</v>
      </c>
    </row>
    <row r="1175" spans="1:20" x14ac:dyDescent="0.6">
      <c r="A1175" s="6"/>
      <c r="B1175" s="21"/>
      <c r="C1175" s="6"/>
      <c r="D1175" s="6" t="s">
        <v>13300</v>
      </c>
      <c r="E1175" s="6" t="s">
        <v>13908</v>
      </c>
      <c r="F1175" s="20" t="s">
        <v>13818</v>
      </c>
      <c r="G1175" s="6" t="str">
        <f t="shared" si="111"/>
        <v>50-59</v>
      </c>
      <c r="H1175" s="6" t="str" cm="1">
        <f t="array" ref="H1175:I1175">_xlfn.TEXTSPLIT(G1175,"-")</f>
        <v>50</v>
      </c>
      <c r="I1175" s="6" t="str">
        <v>59</v>
      </c>
      <c r="J1175" s="6" t="s">
        <v>13829</v>
      </c>
      <c r="K1175" s="6" t="s">
        <v>13511</v>
      </c>
      <c r="L1175" s="6" t="s">
        <v>13973</v>
      </c>
      <c r="M1175" s="6" t="s">
        <v>13346</v>
      </c>
      <c r="N1175" s="6">
        <v>1998</v>
      </c>
      <c r="O1175" s="6" t="str" cm="1">
        <f t="array" ref="O1175">_xlfn.TEXTSPLIT(N1175,"-")</f>
        <v>1998</v>
      </c>
      <c r="P1175" s="6" t="str" cm="1">
        <f t="array" ref="P1175">_xlfn.TEXTSPLIT(O1175,"-")</f>
        <v>1998</v>
      </c>
      <c r="Q1175" s="6">
        <v>155</v>
      </c>
      <c r="R1175" s="6">
        <v>6</v>
      </c>
      <c r="S1175" s="16">
        <f t="shared" si="112"/>
        <v>3.870967741935484E-2</v>
      </c>
      <c r="T1175" s="16">
        <f t="shared" si="113"/>
        <v>1.5494273300771343E-2</v>
      </c>
    </row>
    <row r="1176" spans="1:20" x14ac:dyDescent="0.6">
      <c r="A1176" s="6"/>
      <c r="B1176" s="21"/>
      <c r="C1176" s="6"/>
      <c r="D1176" s="6" t="s">
        <v>13300</v>
      </c>
      <c r="E1176" s="6" t="s">
        <v>13816</v>
      </c>
      <c r="F1176" s="20" t="s">
        <v>13818</v>
      </c>
      <c r="G1176" s="6" t="str">
        <f t="shared" si="111"/>
        <v>50-59</v>
      </c>
      <c r="H1176" s="6" t="str" cm="1">
        <f t="array" ref="H1176:I1176">_xlfn.TEXTSPLIT(G1176,"-")</f>
        <v>50</v>
      </c>
      <c r="I1176" s="6" t="str">
        <v>59</v>
      </c>
      <c r="J1176" s="6" t="s">
        <v>13829</v>
      </c>
      <c r="K1176" s="6" t="s">
        <v>13511</v>
      </c>
      <c r="L1176" s="6" t="s">
        <v>13973</v>
      </c>
      <c r="M1176" s="6" t="s">
        <v>13346</v>
      </c>
      <c r="N1176" s="6">
        <v>1998</v>
      </c>
      <c r="O1176" s="6" t="str" cm="1">
        <f t="array" ref="O1176">_xlfn.TEXTSPLIT(N1176,"-")</f>
        <v>1998</v>
      </c>
      <c r="P1176" s="6" t="str" cm="1">
        <f t="array" ref="P1176">_xlfn.TEXTSPLIT(O1176,"-")</f>
        <v>1998</v>
      </c>
      <c r="Q1176" s="6">
        <v>285</v>
      </c>
      <c r="R1176" s="6">
        <v>20</v>
      </c>
      <c r="S1176" s="16">
        <f t="shared" si="112"/>
        <v>7.0175438596491224E-2</v>
      </c>
      <c r="T1176" s="16">
        <f t="shared" si="113"/>
        <v>1.5131104992555036E-2</v>
      </c>
    </row>
    <row r="1177" spans="1:20" x14ac:dyDescent="0.6">
      <c r="A1177" s="6"/>
      <c r="B1177" s="21"/>
      <c r="C1177" s="6"/>
      <c r="D1177" s="6" t="s">
        <v>13300</v>
      </c>
      <c r="E1177" s="6" t="s">
        <v>13815</v>
      </c>
      <c r="F1177" s="20" t="s">
        <v>13819</v>
      </c>
      <c r="G1177" s="6" t="str">
        <f t="shared" si="111"/>
        <v>60-69</v>
      </c>
      <c r="H1177" s="6" t="str" cm="1">
        <f t="array" ref="H1177:I1177">_xlfn.TEXTSPLIT(G1177,"-")</f>
        <v>60</v>
      </c>
      <c r="I1177" s="6" t="str">
        <v>69</v>
      </c>
      <c r="J1177" s="6" t="s">
        <v>13829</v>
      </c>
      <c r="K1177" s="6" t="s">
        <v>13511</v>
      </c>
      <c r="L1177" s="6" t="s">
        <v>13973</v>
      </c>
      <c r="M1177" s="6" t="s">
        <v>13346</v>
      </c>
      <c r="N1177" s="6">
        <v>1998</v>
      </c>
      <c r="O1177" s="6" t="str" cm="1">
        <f t="array" ref="O1177">_xlfn.TEXTSPLIT(N1177,"-")</f>
        <v>1998</v>
      </c>
      <c r="P1177" s="6" t="str" cm="1">
        <f t="array" ref="P1177">_xlfn.TEXTSPLIT(O1177,"-")</f>
        <v>1998</v>
      </c>
      <c r="Q1177" s="6">
        <v>565</v>
      </c>
      <c r="R1177" s="6">
        <v>44</v>
      </c>
      <c r="S1177" s="16">
        <f t="shared" si="112"/>
        <v>7.7876106194690264E-2</v>
      </c>
      <c r="T1177" s="16">
        <f t="shared" si="113"/>
        <v>1.1273857164273067E-2</v>
      </c>
    </row>
    <row r="1178" spans="1:20" x14ac:dyDescent="0.6">
      <c r="A1178" s="6"/>
      <c r="B1178" s="21"/>
      <c r="C1178" s="6"/>
      <c r="D1178" s="6" t="s">
        <v>13300</v>
      </c>
      <c r="E1178" s="6" t="s">
        <v>13908</v>
      </c>
      <c r="F1178" s="20" t="s">
        <v>13819</v>
      </c>
      <c r="G1178" s="6" t="str">
        <f t="shared" si="111"/>
        <v>60-69</v>
      </c>
      <c r="H1178" s="6" t="str" cm="1">
        <f t="array" ref="H1178:I1178">_xlfn.TEXTSPLIT(G1178,"-")</f>
        <v>60</v>
      </c>
      <c r="I1178" s="6" t="str">
        <v>69</v>
      </c>
      <c r="J1178" s="6" t="s">
        <v>13829</v>
      </c>
      <c r="K1178" s="6" t="s">
        <v>13511</v>
      </c>
      <c r="L1178" s="6" t="s">
        <v>13973</v>
      </c>
      <c r="M1178" s="6" t="s">
        <v>13346</v>
      </c>
      <c r="N1178" s="6">
        <v>1998</v>
      </c>
      <c r="O1178" s="6" t="str" cm="1">
        <f t="array" ref="O1178">_xlfn.TEXTSPLIT(N1178,"-")</f>
        <v>1998</v>
      </c>
      <c r="P1178" s="6" t="str" cm="1">
        <f t="array" ref="P1178">_xlfn.TEXTSPLIT(O1178,"-")</f>
        <v>1998</v>
      </c>
      <c r="Q1178" s="6">
        <v>231</v>
      </c>
      <c r="R1178" s="6">
        <v>21</v>
      </c>
      <c r="S1178" s="16">
        <f t="shared" si="112"/>
        <v>9.0909090909090912E-2</v>
      </c>
      <c r="T1178" s="16">
        <f t="shared" si="113"/>
        <v>1.8914781331283614E-2</v>
      </c>
    </row>
    <row r="1179" spans="1:20" x14ac:dyDescent="0.6">
      <c r="A1179" s="6"/>
      <c r="B1179" s="21"/>
      <c r="C1179" s="6"/>
      <c r="D1179" s="6" t="s">
        <v>13300</v>
      </c>
      <c r="E1179" s="6" t="s">
        <v>13816</v>
      </c>
      <c r="F1179" s="20" t="s">
        <v>13819</v>
      </c>
      <c r="G1179" s="6" t="str">
        <f t="shared" si="111"/>
        <v>60-69</v>
      </c>
      <c r="H1179" s="6" t="str" cm="1">
        <f t="array" ref="H1179:I1179">_xlfn.TEXTSPLIT(G1179,"-")</f>
        <v>60</v>
      </c>
      <c r="I1179" s="6" t="str">
        <v>69</v>
      </c>
      <c r="J1179" s="6" t="s">
        <v>13829</v>
      </c>
      <c r="K1179" s="6" t="s">
        <v>13511</v>
      </c>
      <c r="L1179" s="6" t="s">
        <v>13973</v>
      </c>
      <c r="M1179" s="6" t="s">
        <v>13346</v>
      </c>
      <c r="N1179" s="6">
        <v>1998</v>
      </c>
      <c r="O1179" s="6" t="str" cm="1">
        <f t="array" ref="O1179">_xlfn.TEXTSPLIT(N1179,"-")</f>
        <v>1998</v>
      </c>
      <c r="P1179" s="6" t="str" cm="1">
        <f t="array" ref="P1179">_xlfn.TEXTSPLIT(O1179,"-")</f>
        <v>1998</v>
      </c>
      <c r="Q1179" s="6">
        <v>334</v>
      </c>
      <c r="R1179" s="6">
        <v>23</v>
      </c>
      <c r="S1179" s="16">
        <f t="shared" si="112"/>
        <v>6.8862275449101798E-2</v>
      </c>
      <c r="T1179" s="16">
        <f t="shared" si="113"/>
        <v>1.3855570494921601E-2</v>
      </c>
    </row>
    <row r="1180" spans="1:20" x14ac:dyDescent="0.6">
      <c r="A1180" s="6"/>
      <c r="B1180" s="21"/>
      <c r="C1180" s="6"/>
      <c r="D1180" s="6" t="s">
        <v>13300</v>
      </c>
      <c r="E1180" s="6" t="s">
        <v>13815</v>
      </c>
      <c r="F1180" s="20" t="s">
        <v>13820</v>
      </c>
      <c r="G1180" s="6" t="str">
        <f t="shared" si="111"/>
        <v>70-79</v>
      </c>
      <c r="H1180" s="6" t="str" cm="1">
        <f t="array" ref="H1180:I1180">_xlfn.TEXTSPLIT(G1180,"-")</f>
        <v>70</v>
      </c>
      <c r="I1180" s="6" t="str">
        <v>79</v>
      </c>
      <c r="J1180" s="6" t="s">
        <v>13829</v>
      </c>
      <c r="K1180" s="6" t="s">
        <v>13511</v>
      </c>
      <c r="L1180" s="6" t="s">
        <v>13973</v>
      </c>
      <c r="M1180" s="6" t="s">
        <v>13346</v>
      </c>
      <c r="N1180" s="6">
        <v>1998</v>
      </c>
      <c r="O1180" s="6" t="str" cm="1">
        <f t="array" ref="O1180">_xlfn.TEXTSPLIT(N1180,"-")</f>
        <v>1998</v>
      </c>
      <c r="P1180" s="6" t="str" cm="1">
        <f t="array" ref="P1180">_xlfn.TEXTSPLIT(O1180,"-")</f>
        <v>1998</v>
      </c>
      <c r="Q1180" s="6">
        <v>391</v>
      </c>
      <c r="R1180" s="6">
        <v>51</v>
      </c>
      <c r="S1180" s="16">
        <f t="shared" si="112"/>
        <v>0.13043478260869565</v>
      </c>
      <c r="T1180" s="16">
        <f t="shared" si="113"/>
        <v>1.7031755363990476E-2</v>
      </c>
    </row>
    <row r="1181" spans="1:20" x14ac:dyDescent="0.6">
      <c r="A1181" s="6"/>
      <c r="B1181" s="21"/>
      <c r="C1181" s="6"/>
      <c r="D1181" s="6" t="s">
        <v>13300</v>
      </c>
      <c r="E1181" s="6" t="s">
        <v>13908</v>
      </c>
      <c r="F1181" s="20" t="s">
        <v>13820</v>
      </c>
      <c r="G1181" s="6" t="str">
        <f t="shared" si="111"/>
        <v>70-79</v>
      </c>
      <c r="H1181" s="6" t="str" cm="1">
        <f t="array" ref="H1181:I1181">_xlfn.TEXTSPLIT(G1181,"-")</f>
        <v>70</v>
      </c>
      <c r="I1181" s="6" t="str">
        <v>79</v>
      </c>
      <c r="J1181" s="6" t="s">
        <v>13829</v>
      </c>
      <c r="K1181" s="6" t="s">
        <v>13511</v>
      </c>
      <c r="L1181" s="6" t="s">
        <v>13973</v>
      </c>
      <c r="M1181" s="6" t="s">
        <v>13346</v>
      </c>
      <c r="N1181" s="6">
        <v>1998</v>
      </c>
      <c r="O1181" s="6" t="str" cm="1">
        <f t="array" ref="O1181">_xlfn.TEXTSPLIT(N1181,"-")</f>
        <v>1998</v>
      </c>
      <c r="P1181" s="6" t="str" cm="1">
        <f t="array" ref="P1181">_xlfn.TEXTSPLIT(O1181,"-")</f>
        <v>1998</v>
      </c>
      <c r="Q1181" s="6">
        <v>180</v>
      </c>
      <c r="R1181" s="6">
        <v>21</v>
      </c>
      <c r="S1181" s="16">
        <f t="shared" si="112"/>
        <v>0.11666666666666667</v>
      </c>
      <c r="T1181" s="16">
        <f t="shared" si="113"/>
        <v>2.3927617185953366E-2</v>
      </c>
    </row>
    <row r="1182" spans="1:20" x14ac:dyDescent="0.6">
      <c r="A1182" s="6"/>
      <c r="B1182" s="21"/>
      <c r="C1182" s="6"/>
      <c r="D1182" s="6" t="s">
        <v>13300</v>
      </c>
      <c r="E1182" s="6" t="s">
        <v>13816</v>
      </c>
      <c r="F1182" s="20" t="s">
        <v>13820</v>
      </c>
      <c r="G1182" s="6" t="str">
        <f t="shared" si="111"/>
        <v>70-79</v>
      </c>
      <c r="H1182" s="6" t="str" cm="1">
        <f t="array" ref="H1182:I1182">_xlfn.TEXTSPLIT(G1182,"-")</f>
        <v>70</v>
      </c>
      <c r="I1182" s="6" t="str">
        <v>79</v>
      </c>
      <c r="J1182" s="6" t="s">
        <v>13829</v>
      </c>
      <c r="K1182" s="6" t="s">
        <v>13511</v>
      </c>
      <c r="L1182" s="6" t="s">
        <v>13973</v>
      </c>
      <c r="M1182" s="6" t="s">
        <v>13346</v>
      </c>
      <c r="N1182" s="6">
        <v>1998</v>
      </c>
      <c r="O1182" s="6" t="str" cm="1">
        <f t="array" ref="O1182">_xlfn.TEXTSPLIT(N1182,"-")</f>
        <v>1998</v>
      </c>
      <c r="P1182" s="6" t="str" cm="1">
        <f t="array" ref="P1182">_xlfn.TEXTSPLIT(O1182,"-")</f>
        <v>1998</v>
      </c>
      <c r="Q1182" s="6">
        <v>211</v>
      </c>
      <c r="R1182" s="6">
        <v>30</v>
      </c>
      <c r="S1182" s="16">
        <f t="shared" si="112"/>
        <v>0.14218009478672985</v>
      </c>
      <c r="T1182" s="16">
        <f t="shared" si="113"/>
        <v>2.4042312171768537E-2</v>
      </c>
    </row>
    <row r="1183" spans="1:20" x14ac:dyDescent="0.6">
      <c r="A1183" s="6"/>
      <c r="B1183" s="21"/>
      <c r="C1183" s="6"/>
      <c r="D1183" s="6" t="s">
        <v>13300</v>
      </c>
      <c r="E1183" s="6" t="s">
        <v>13815</v>
      </c>
      <c r="F1183" s="20" t="s">
        <v>13821</v>
      </c>
      <c r="G1183" s="6" t="str">
        <f t="shared" si="111"/>
        <v>80-95</v>
      </c>
      <c r="H1183" s="6" t="str" cm="1">
        <f t="array" ref="H1183:I1183">_xlfn.TEXTSPLIT(G1183,"-")</f>
        <v>80</v>
      </c>
      <c r="I1183" s="6" t="str">
        <v>95</v>
      </c>
      <c r="J1183" s="6" t="s">
        <v>13829</v>
      </c>
      <c r="K1183" s="6" t="s">
        <v>13511</v>
      </c>
      <c r="L1183" s="6" t="s">
        <v>13973</v>
      </c>
      <c r="M1183" s="6" t="s">
        <v>13346</v>
      </c>
      <c r="N1183" s="6">
        <v>1998</v>
      </c>
      <c r="O1183" s="6" t="str" cm="1">
        <f t="array" ref="O1183">_xlfn.TEXTSPLIT(N1183,"-")</f>
        <v>1998</v>
      </c>
      <c r="P1183" s="6" t="str" cm="1">
        <f t="array" ref="P1183">_xlfn.TEXTSPLIT(O1183,"-")</f>
        <v>1998</v>
      </c>
      <c r="Q1183" s="6">
        <v>90</v>
      </c>
      <c r="R1183" s="6">
        <v>24</v>
      </c>
      <c r="S1183" s="16">
        <f t="shared" si="112"/>
        <v>0.26666666666666666</v>
      </c>
      <c r="T1183" s="16">
        <f t="shared" si="113"/>
        <v>4.6613726585340069E-2</v>
      </c>
    </row>
    <row r="1184" spans="1:20" x14ac:dyDescent="0.6">
      <c r="A1184" s="6"/>
      <c r="B1184" s="21"/>
      <c r="C1184" s="6"/>
      <c r="D1184" s="6" t="s">
        <v>13300</v>
      </c>
      <c r="E1184" s="6" t="s">
        <v>13908</v>
      </c>
      <c r="F1184" s="20" t="s">
        <v>13821</v>
      </c>
      <c r="G1184" s="6" t="str">
        <f t="shared" si="111"/>
        <v>80-95</v>
      </c>
      <c r="H1184" s="6" t="str" cm="1">
        <f t="array" ref="H1184:I1184">_xlfn.TEXTSPLIT(G1184,"-")</f>
        <v>80</v>
      </c>
      <c r="I1184" s="6" t="str">
        <v>95</v>
      </c>
      <c r="J1184" s="6" t="s">
        <v>13829</v>
      </c>
      <c r="K1184" s="6" t="s">
        <v>13511</v>
      </c>
      <c r="L1184" s="6" t="s">
        <v>13973</v>
      </c>
      <c r="M1184" s="6" t="s">
        <v>13346</v>
      </c>
      <c r="N1184" s="6">
        <v>1998</v>
      </c>
      <c r="O1184" s="6" t="str" cm="1">
        <f t="array" ref="O1184">_xlfn.TEXTSPLIT(N1184,"-")</f>
        <v>1998</v>
      </c>
      <c r="P1184" s="6" t="str" cm="1">
        <f t="array" ref="P1184">_xlfn.TEXTSPLIT(O1184,"-")</f>
        <v>1998</v>
      </c>
      <c r="Q1184" s="6">
        <v>32</v>
      </c>
      <c r="R1184" s="6">
        <v>9</v>
      </c>
      <c r="S1184" s="16">
        <f t="shared" si="112"/>
        <v>0.28125</v>
      </c>
      <c r="T1184" s="16">
        <f t="shared" si="113"/>
        <v>7.9480429489749232E-2</v>
      </c>
    </row>
    <row r="1185" spans="1:20" x14ac:dyDescent="0.6">
      <c r="A1185" s="6"/>
      <c r="B1185" s="21"/>
      <c r="C1185" s="6"/>
      <c r="D1185" s="6" t="s">
        <v>13300</v>
      </c>
      <c r="E1185" s="6" t="s">
        <v>13816</v>
      </c>
      <c r="F1185" s="20" t="s">
        <v>13821</v>
      </c>
      <c r="G1185" s="6" t="str">
        <f t="shared" si="111"/>
        <v>80-95</v>
      </c>
      <c r="H1185" s="6" t="str" cm="1">
        <f t="array" ref="H1185:I1185">_xlfn.TEXTSPLIT(G1185,"-")</f>
        <v>80</v>
      </c>
      <c r="I1185" s="6" t="str">
        <v>95</v>
      </c>
      <c r="J1185" s="6" t="s">
        <v>13829</v>
      </c>
      <c r="K1185" s="6" t="s">
        <v>13511</v>
      </c>
      <c r="L1185" s="6" t="s">
        <v>13973</v>
      </c>
      <c r="M1185" s="6" t="s">
        <v>13346</v>
      </c>
      <c r="N1185" s="6">
        <v>1998</v>
      </c>
      <c r="O1185" s="6" t="str" cm="1">
        <f t="array" ref="O1185">_xlfn.TEXTSPLIT(N1185,"-")</f>
        <v>1998</v>
      </c>
      <c r="P1185" s="6" t="str" cm="1">
        <f t="array" ref="P1185">_xlfn.TEXTSPLIT(O1185,"-")</f>
        <v>1998</v>
      </c>
      <c r="Q1185" s="6">
        <v>58</v>
      </c>
      <c r="R1185" s="6">
        <v>15</v>
      </c>
      <c r="S1185" s="16">
        <f t="shared" si="112"/>
        <v>0.25862068965517243</v>
      </c>
      <c r="T1185" s="16">
        <f t="shared" si="113"/>
        <v>5.7496031128012388E-2</v>
      </c>
    </row>
    <row r="1186" spans="1:20" x14ac:dyDescent="0.6">
      <c r="A1186" s="6"/>
      <c r="B1186" s="21"/>
      <c r="C1186" s="6"/>
      <c r="D1186" s="6" t="s">
        <v>13822</v>
      </c>
      <c r="E1186" s="6" t="s">
        <v>13815</v>
      </c>
      <c r="F1186" s="20" t="s">
        <v>13509</v>
      </c>
      <c r="G1186" s="6" t="str">
        <f t="shared" si="111"/>
        <v>50-95</v>
      </c>
      <c r="H1186" s="6" t="str" cm="1">
        <f t="array" ref="H1186:I1186">_xlfn.TEXTSPLIT(G1186,"-")</f>
        <v>50</v>
      </c>
      <c r="I1186" s="6" t="str">
        <v>95</v>
      </c>
      <c r="J1186" s="6" t="s">
        <v>13829</v>
      </c>
      <c r="K1186" s="6" t="s">
        <v>13511</v>
      </c>
      <c r="L1186" s="6" t="s">
        <v>13973</v>
      </c>
      <c r="M1186" s="6" t="s">
        <v>13346</v>
      </c>
      <c r="N1186" s="6">
        <v>1998</v>
      </c>
      <c r="O1186" s="6" t="str" cm="1">
        <f t="array" ref="O1186">_xlfn.TEXTSPLIT(N1186,"-")</f>
        <v>1998</v>
      </c>
      <c r="P1186" s="6" t="str" cm="1">
        <f t="array" ref="P1186">_xlfn.TEXTSPLIT(O1186,"-")</f>
        <v>1998</v>
      </c>
      <c r="Q1186" s="6">
        <v>1486</v>
      </c>
      <c r="R1186" s="6">
        <v>132</v>
      </c>
      <c r="S1186" s="16">
        <f t="shared" si="112"/>
        <v>8.8829071332436074E-2</v>
      </c>
      <c r="T1186" s="16">
        <f t="shared" si="113"/>
        <v>7.3801991924489496E-3</v>
      </c>
    </row>
    <row r="1187" spans="1:20" x14ac:dyDescent="0.6">
      <c r="A1187" s="6"/>
      <c r="B1187" s="21"/>
      <c r="C1187" s="6"/>
      <c r="D1187" s="6" t="s">
        <v>13822</v>
      </c>
      <c r="E1187" s="6" t="s">
        <v>13908</v>
      </c>
      <c r="F1187" s="20" t="s">
        <v>13509</v>
      </c>
      <c r="G1187" s="6" t="str">
        <f t="shared" si="111"/>
        <v>50-95</v>
      </c>
      <c r="H1187" s="6" t="str" cm="1">
        <f t="array" ref="H1187:I1187">_xlfn.TEXTSPLIT(G1187,"-")</f>
        <v>50</v>
      </c>
      <c r="I1187" s="6" t="str">
        <v>95</v>
      </c>
      <c r="J1187" s="6" t="s">
        <v>13829</v>
      </c>
      <c r="K1187" s="6" t="s">
        <v>13511</v>
      </c>
      <c r="L1187" s="6" t="s">
        <v>13973</v>
      </c>
      <c r="M1187" s="6" t="s">
        <v>13346</v>
      </c>
      <c r="N1187" s="6">
        <v>1998</v>
      </c>
      <c r="O1187" s="6" t="str" cm="1">
        <f t="array" ref="O1187">_xlfn.TEXTSPLIT(N1187,"-")</f>
        <v>1998</v>
      </c>
      <c r="P1187" s="6" t="str" cm="1">
        <f t="array" ref="P1187">_xlfn.TEXTSPLIT(O1187,"-")</f>
        <v>1998</v>
      </c>
      <c r="Q1187" s="6">
        <v>597</v>
      </c>
      <c r="R1187" s="6">
        <v>47</v>
      </c>
      <c r="S1187" s="16">
        <f t="shared" si="112"/>
        <v>7.8726968174204354E-2</v>
      </c>
      <c r="T1187" s="16">
        <f t="shared" si="113"/>
        <v>1.1022212433467219E-2</v>
      </c>
    </row>
    <row r="1188" spans="1:20" x14ac:dyDescent="0.6">
      <c r="A1188" s="6"/>
      <c r="B1188" s="21"/>
      <c r="C1188" s="6"/>
      <c r="D1188" s="6" t="s">
        <v>13822</v>
      </c>
      <c r="E1188" s="6" t="s">
        <v>13816</v>
      </c>
      <c r="F1188" s="20" t="s">
        <v>13509</v>
      </c>
      <c r="G1188" s="6" t="str">
        <f t="shared" si="111"/>
        <v>50-95</v>
      </c>
      <c r="H1188" s="6" t="str" cm="1">
        <f t="array" ref="H1188:I1188">_xlfn.TEXTSPLIT(G1188,"-")</f>
        <v>50</v>
      </c>
      <c r="I1188" s="6" t="str">
        <v>95</v>
      </c>
      <c r="J1188" s="6" t="s">
        <v>13829</v>
      </c>
      <c r="K1188" s="6" t="s">
        <v>13511</v>
      </c>
      <c r="L1188" s="6" t="s">
        <v>13973</v>
      </c>
      <c r="M1188" s="6" t="s">
        <v>13346</v>
      </c>
      <c r="N1188" s="6">
        <v>1998</v>
      </c>
      <c r="O1188" s="6" t="str" cm="1">
        <f t="array" ref="O1188">_xlfn.TEXTSPLIT(N1188,"-")</f>
        <v>1998</v>
      </c>
      <c r="P1188" s="6" t="str" cm="1">
        <f t="array" ref="P1188">_xlfn.TEXTSPLIT(O1188,"-")</f>
        <v>1998</v>
      </c>
      <c r="Q1188" s="6">
        <v>889</v>
      </c>
      <c r="R1188" s="6">
        <v>85</v>
      </c>
      <c r="S1188" s="16">
        <f t="shared" si="112"/>
        <v>9.5613048368953887E-2</v>
      </c>
      <c r="T1188" s="16">
        <f t="shared" si="113"/>
        <v>9.8624507110360391E-3</v>
      </c>
    </row>
    <row r="1189" spans="1:20" x14ac:dyDescent="0.6">
      <c r="A1189" s="6"/>
      <c r="B1189" s="21"/>
      <c r="C1189" s="6"/>
      <c r="D1189" s="6" t="s">
        <v>13822</v>
      </c>
      <c r="E1189" s="6" t="s">
        <v>13815</v>
      </c>
      <c r="F1189" s="20" t="s">
        <v>13818</v>
      </c>
      <c r="G1189" s="6" t="str">
        <f t="shared" si="111"/>
        <v>50-59</v>
      </c>
      <c r="H1189" s="6" t="str" cm="1">
        <f t="array" ref="H1189:I1189">_xlfn.TEXTSPLIT(G1189,"-")</f>
        <v>50</v>
      </c>
      <c r="I1189" s="6" t="str">
        <v>59</v>
      </c>
      <c r="J1189" s="6" t="s">
        <v>13829</v>
      </c>
      <c r="K1189" s="6" t="s">
        <v>13511</v>
      </c>
      <c r="L1189" s="6" t="s">
        <v>13973</v>
      </c>
      <c r="M1189" s="6" t="s">
        <v>13346</v>
      </c>
      <c r="N1189" s="6">
        <v>1998</v>
      </c>
      <c r="O1189" s="6" t="str" cm="1">
        <f t="array" ref="O1189">_xlfn.TEXTSPLIT(N1189,"-")</f>
        <v>1998</v>
      </c>
      <c r="P1189" s="6" t="str" cm="1">
        <f t="array" ref="P1189">_xlfn.TEXTSPLIT(O1189,"-")</f>
        <v>1998</v>
      </c>
      <c r="Q1189" s="6">
        <v>440</v>
      </c>
      <c r="R1189" s="6">
        <v>24</v>
      </c>
      <c r="S1189" s="16">
        <f t="shared" si="112"/>
        <v>5.4545454545454543E-2</v>
      </c>
      <c r="T1189" s="16">
        <f t="shared" si="113"/>
        <v>1.0826130838884505E-2</v>
      </c>
    </row>
    <row r="1190" spans="1:20" x14ac:dyDescent="0.6">
      <c r="A1190" s="6"/>
      <c r="B1190" s="21"/>
      <c r="C1190" s="6"/>
      <c r="D1190" s="6" t="s">
        <v>13822</v>
      </c>
      <c r="E1190" s="6" t="s">
        <v>13908</v>
      </c>
      <c r="F1190" s="20" t="s">
        <v>13818</v>
      </c>
      <c r="G1190" s="6" t="str">
        <f t="shared" si="111"/>
        <v>50-59</v>
      </c>
      <c r="H1190" s="6" t="str" cm="1">
        <f t="array" ref="H1190:I1190">_xlfn.TEXTSPLIT(G1190,"-")</f>
        <v>50</v>
      </c>
      <c r="I1190" s="6" t="str">
        <v>59</v>
      </c>
      <c r="J1190" s="6" t="s">
        <v>13829</v>
      </c>
      <c r="K1190" s="6" t="s">
        <v>13511</v>
      </c>
      <c r="L1190" s="6" t="s">
        <v>13973</v>
      </c>
      <c r="M1190" s="6" t="s">
        <v>13346</v>
      </c>
      <c r="N1190" s="6">
        <v>1998</v>
      </c>
      <c r="O1190" s="6" t="str" cm="1">
        <f t="array" ref="O1190">_xlfn.TEXTSPLIT(N1190,"-")</f>
        <v>1998</v>
      </c>
      <c r="P1190" s="6" t="str" cm="1">
        <f t="array" ref="P1190">_xlfn.TEXTSPLIT(O1190,"-")</f>
        <v>1998</v>
      </c>
      <c r="Q1190" s="6">
        <v>155</v>
      </c>
      <c r="R1190" s="6">
        <v>6</v>
      </c>
      <c r="S1190" s="16">
        <f t="shared" si="112"/>
        <v>3.870967741935484E-2</v>
      </c>
      <c r="T1190" s="16">
        <f t="shared" si="113"/>
        <v>1.5494273300771343E-2</v>
      </c>
    </row>
    <row r="1191" spans="1:20" x14ac:dyDescent="0.6">
      <c r="A1191" s="6"/>
      <c r="B1191" s="21"/>
      <c r="C1191" s="6"/>
      <c r="D1191" s="6" t="s">
        <v>13822</v>
      </c>
      <c r="E1191" s="6" t="s">
        <v>13816</v>
      </c>
      <c r="F1191" s="20" t="s">
        <v>13818</v>
      </c>
      <c r="G1191" s="6" t="str">
        <f t="shared" si="111"/>
        <v>50-59</v>
      </c>
      <c r="H1191" s="6" t="str" cm="1">
        <f t="array" ref="H1191:I1191">_xlfn.TEXTSPLIT(G1191,"-")</f>
        <v>50</v>
      </c>
      <c r="I1191" s="6" t="str">
        <v>59</v>
      </c>
      <c r="J1191" s="6" t="s">
        <v>13829</v>
      </c>
      <c r="K1191" s="6" t="s">
        <v>13511</v>
      </c>
      <c r="L1191" s="6" t="s">
        <v>13973</v>
      </c>
      <c r="M1191" s="6" t="s">
        <v>13346</v>
      </c>
      <c r="N1191" s="6">
        <v>1998</v>
      </c>
      <c r="O1191" s="6" t="str" cm="1">
        <f t="array" ref="O1191">_xlfn.TEXTSPLIT(N1191,"-")</f>
        <v>1998</v>
      </c>
      <c r="P1191" s="6" t="str" cm="1">
        <f t="array" ref="P1191">_xlfn.TEXTSPLIT(O1191,"-")</f>
        <v>1998</v>
      </c>
      <c r="Q1191" s="6">
        <v>285</v>
      </c>
      <c r="R1191" s="6">
        <v>18</v>
      </c>
      <c r="S1191" s="16">
        <f t="shared" si="112"/>
        <v>6.3157894736842107E-2</v>
      </c>
      <c r="T1191" s="16">
        <f t="shared" si="113"/>
        <v>1.4408693169037954E-2</v>
      </c>
    </row>
    <row r="1192" spans="1:20" x14ac:dyDescent="0.6">
      <c r="A1192" s="6"/>
      <c r="B1192" s="21"/>
      <c r="C1192" s="6"/>
      <c r="D1192" s="6" t="s">
        <v>13822</v>
      </c>
      <c r="E1192" s="6" t="s">
        <v>13815</v>
      </c>
      <c r="F1192" s="20" t="s">
        <v>13819</v>
      </c>
      <c r="G1192" s="6" t="str">
        <f t="shared" si="111"/>
        <v>60-69</v>
      </c>
      <c r="H1192" s="6" t="str" cm="1">
        <f t="array" ref="H1192:I1192">_xlfn.TEXTSPLIT(G1192,"-")</f>
        <v>60</v>
      </c>
      <c r="I1192" s="6" t="str">
        <v>69</v>
      </c>
      <c r="J1192" s="6" t="s">
        <v>13829</v>
      </c>
      <c r="K1192" s="6" t="s">
        <v>13511</v>
      </c>
      <c r="L1192" s="6" t="s">
        <v>13973</v>
      </c>
      <c r="M1192" s="6" t="s">
        <v>13346</v>
      </c>
      <c r="N1192" s="6">
        <v>1998</v>
      </c>
      <c r="O1192" s="6" t="str" cm="1">
        <f t="array" ref="O1192">_xlfn.TEXTSPLIT(N1192,"-")</f>
        <v>1998</v>
      </c>
      <c r="P1192" s="6" t="str" cm="1">
        <f t="array" ref="P1192">_xlfn.TEXTSPLIT(O1192,"-")</f>
        <v>1998</v>
      </c>
      <c r="Q1192" s="6">
        <v>565</v>
      </c>
      <c r="R1192" s="6">
        <v>37</v>
      </c>
      <c r="S1192" s="16">
        <f t="shared" si="112"/>
        <v>6.5486725663716813E-2</v>
      </c>
      <c r="T1192" s="16">
        <f t="shared" si="113"/>
        <v>1.040746961379453E-2</v>
      </c>
    </row>
    <row r="1193" spans="1:20" x14ac:dyDescent="0.6">
      <c r="A1193" s="6"/>
      <c r="B1193" s="21"/>
      <c r="C1193" s="6"/>
      <c r="D1193" s="6" t="s">
        <v>13822</v>
      </c>
      <c r="E1193" s="6" t="s">
        <v>13908</v>
      </c>
      <c r="F1193" s="20" t="s">
        <v>13819</v>
      </c>
      <c r="G1193" s="6" t="str">
        <f t="shared" si="111"/>
        <v>60-69</v>
      </c>
      <c r="H1193" s="6" t="str" cm="1">
        <f t="array" ref="H1193:I1193">_xlfn.TEXTSPLIT(G1193,"-")</f>
        <v>60</v>
      </c>
      <c r="I1193" s="6" t="str">
        <v>69</v>
      </c>
      <c r="J1193" s="6" t="s">
        <v>13829</v>
      </c>
      <c r="K1193" s="6" t="s">
        <v>13511</v>
      </c>
      <c r="L1193" s="6" t="s">
        <v>13973</v>
      </c>
      <c r="M1193" s="6" t="s">
        <v>13346</v>
      </c>
      <c r="N1193" s="6">
        <v>1998</v>
      </c>
      <c r="O1193" s="6" t="str" cm="1">
        <f t="array" ref="O1193">_xlfn.TEXTSPLIT(N1193,"-")</f>
        <v>1998</v>
      </c>
      <c r="P1193" s="6" t="str" cm="1">
        <f t="array" ref="P1193">_xlfn.TEXTSPLIT(O1193,"-")</f>
        <v>1998</v>
      </c>
      <c r="Q1193" s="6">
        <v>231</v>
      </c>
      <c r="R1193" s="6">
        <v>15</v>
      </c>
      <c r="S1193" s="16">
        <f t="shared" si="112"/>
        <v>6.4935064935064929E-2</v>
      </c>
      <c r="T1193" s="16">
        <f t="shared" si="113"/>
        <v>1.6212669712528809E-2</v>
      </c>
    </row>
    <row r="1194" spans="1:20" x14ac:dyDescent="0.6">
      <c r="A1194" s="6"/>
      <c r="B1194" s="21"/>
      <c r="C1194" s="6"/>
      <c r="D1194" s="6" t="s">
        <v>13822</v>
      </c>
      <c r="E1194" s="6" t="s">
        <v>13816</v>
      </c>
      <c r="F1194" s="20" t="s">
        <v>13819</v>
      </c>
      <c r="G1194" s="6" t="str">
        <f t="shared" si="111"/>
        <v>60-69</v>
      </c>
      <c r="H1194" s="6" t="str" cm="1">
        <f t="array" ref="H1194:I1194">_xlfn.TEXTSPLIT(G1194,"-")</f>
        <v>60</v>
      </c>
      <c r="I1194" s="6" t="str">
        <v>69</v>
      </c>
      <c r="J1194" s="6" t="s">
        <v>13829</v>
      </c>
      <c r="K1194" s="6" t="s">
        <v>13511</v>
      </c>
      <c r="L1194" s="6" t="s">
        <v>13973</v>
      </c>
      <c r="M1194" s="6" t="s">
        <v>13346</v>
      </c>
      <c r="N1194" s="6">
        <v>1998</v>
      </c>
      <c r="O1194" s="6" t="str" cm="1">
        <f t="array" ref="O1194">_xlfn.TEXTSPLIT(N1194,"-")</f>
        <v>1998</v>
      </c>
      <c r="P1194" s="6" t="str" cm="1">
        <f t="array" ref="P1194">_xlfn.TEXTSPLIT(O1194,"-")</f>
        <v>1998</v>
      </c>
      <c r="Q1194" s="6">
        <v>334</v>
      </c>
      <c r="R1194" s="6">
        <v>22</v>
      </c>
      <c r="S1194" s="16">
        <f t="shared" si="112"/>
        <v>6.5868263473053898E-2</v>
      </c>
      <c r="T1194" s="16">
        <f t="shared" si="113"/>
        <v>1.3572783984507914E-2</v>
      </c>
    </row>
    <row r="1195" spans="1:20" x14ac:dyDescent="0.6">
      <c r="A1195" s="6"/>
      <c r="B1195" s="21"/>
      <c r="C1195" s="6"/>
      <c r="D1195" s="6" t="s">
        <v>13822</v>
      </c>
      <c r="E1195" s="6" t="s">
        <v>13815</v>
      </c>
      <c r="F1195" s="20" t="s">
        <v>13820</v>
      </c>
      <c r="G1195" s="6" t="str">
        <f t="shared" si="111"/>
        <v>70-79</v>
      </c>
      <c r="H1195" s="6" t="str" cm="1">
        <f t="array" ref="H1195:I1195">_xlfn.TEXTSPLIT(G1195,"-")</f>
        <v>70</v>
      </c>
      <c r="I1195" s="6" t="str">
        <v>79</v>
      </c>
      <c r="J1195" s="6" t="s">
        <v>13829</v>
      </c>
      <c r="K1195" s="6" t="s">
        <v>13511</v>
      </c>
      <c r="L1195" s="6" t="s">
        <v>13973</v>
      </c>
      <c r="M1195" s="6" t="s">
        <v>13346</v>
      </c>
      <c r="N1195" s="6">
        <v>1998</v>
      </c>
      <c r="O1195" s="6" t="str" cm="1">
        <f t="array" ref="O1195">_xlfn.TEXTSPLIT(N1195,"-")</f>
        <v>1998</v>
      </c>
      <c r="P1195" s="6" t="str" cm="1">
        <f t="array" ref="P1195">_xlfn.TEXTSPLIT(O1195,"-")</f>
        <v>1998</v>
      </c>
      <c r="Q1195" s="6">
        <v>391</v>
      </c>
      <c r="R1195" s="6">
        <v>49</v>
      </c>
      <c r="S1195" s="16">
        <f t="shared" si="112"/>
        <v>0.12531969309462915</v>
      </c>
      <c r="T1195" s="16">
        <f t="shared" si="113"/>
        <v>1.6743488837711224E-2</v>
      </c>
    </row>
    <row r="1196" spans="1:20" x14ac:dyDescent="0.6">
      <c r="A1196" s="6"/>
      <c r="B1196" s="21"/>
      <c r="C1196" s="6"/>
      <c r="D1196" s="6" t="s">
        <v>13822</v>
      </c>
      <c r="E1196" s="6" t="s">
        <v>13908</v>
      </c>
      <c r="F1196" s="20" t="s">
        <v>13820</v>
      </c>
      <c r="G1196" s="6" t="str">
        <f t="shared" si="111"/>
        <v>70-79</v>
      </c>
      <c r="H1196" s="6" t="str" cm="1">
        <f t="array" ref="H1196:I1196">_xlfn.TEXTSPLIT(G1196,"-")</f>
        <v>70</v>
      </c>
      <c r="I1196" s="6" t="str">
        <v>79</v>
      </c>
      <c r="J1196" s="6" t="s">
        <v>13829</v>
      </c>
      <c r="K1196" s="6" t="s">
        <v>13511</v>
      </c>
      <c r="L1196" s="6" t="s">
        <v>13973</v>
      </c>
      <c r="M1196" s="6" t="s">
        <v>13346</v>
      </c>
      <c r="N1196" s="6">
        <v>1998</v>
      </c>
      <c r="O1196" s="6" t="str" cm="1">
        <f t="array" ref="O1196">_xlfn.TEXTSPLIT(N1196,"-")</f>
        <v>1998</v>
      </c>
      <c r="P1196" s="6" t="str" cm="1">
        <f t="array" ref="P1196">_xlfn.TEXTSPLIT(O1196,"-")</f>
        <v>1998</v>
      </c>
      <c r="Q1196" s="6">
        <v>180</v>
      </c>
      <c r="R1196" s="6">
        <v>19</v>
      </c>
      <c r="S1196" s="16">
        <f t="shared" si="112"/>
        <v>0.10555555555555556</v>
      </c>
      <c r="T1196" s="16">
        <f t="shared" si="113"/>
        <v>2.2902399224985819E-2</v>
      </c>
    </row>
    <row r="1197" spans="1:20" x14ac:dyDescent="0.6">
      <c r="A1197" s="6"/>
      <c r="B1197" s="21"/>
      <c r="C1197" s="6"/>
      <c r="D1197" s="6" t="s">
        <v>13822</v>
      </c>
      <c r="E1197" s="6" t="s">
        <v>13816</v>
      </c>
      <c r="F1197" s="20" t="s">
        <v>13820</v>
      </c>
      <c r="G1197" s="6" t="str">
        <f t="shared" si="111"/>
        <v>70-79</v>
      </c>
      <c r="H1197" s="6" t="str" cm="1">
        <f t="array" ref="H1197:I1197">_xlfn.TEXTSPLIT(G1197,"-")</f>
        <v>70</v>
      </c>
      <c r="I1197" s="6" t="str">
        <v>79</v>
      </c>
      <c r="J1197" s="6" t="s">
        <v>13829</v>
      </c>
      <c r="K1197" s="6" t="s">
        <v>13511</v>
      </c>
      <c r="L1197" s="6" t="s">
        <v>13973</v>
      </c>
      <c r="M1197" s="6" t="s">
        <v>13346</v>
      </c>
      <c r="N1197" s="6">
        <v>1998</v>
      </c>
      <c r="O1197" s="6" t="str" cm="1">
        <f t="array" ref="O1197">_xlfn.TEXTSPLIT(N1197,"-")</f>
        <v>1998</v>
      </c>
      <c r="P1197" s="6" t="str" cm="1">
        <f t="array" ref="P1197">_xlfn.TEXTSPLIT(O1197,"-")</f>
        <v>1998</v>
      </c>
      <c r="Q1197" s="6">
        <v>211</v>
      </c>
      <c r="R1197" s="6">
        <v>30</v>
      </c>
      <c r="S1197" s="16">
        <f t="shared" si="112"/>
        <v>0.14218009478672985</v>
      </c>
      <c r="T1197" s="16">
        <f t="shared" si="113"/>
        <v>2.4042312171768537E-2</v>
      </c>
    </row>
    <row r="1198" spans="1:20" x14ac:dyDescent="0.6">
      <c r="A1198" s="6"/>
      <c r="B1198" s="21"/>
      <c r="C1198" s="6"/>
      <c r="D1198" s="6" t="s">
        <v>13822</v>
      </c>
      <c r="E1198" s="6" t="s">
        <v>13815</v>
      </c>
      <c r="F1198" s="20" t="s">
        <v>13821</v>
      </c>
      <c r="G1198" s="6" t="str">
        <f t="shared" si="111"/>
        <v>80-95</v>
      </c>
      <c r="H1198" s="6" t="str" cm="1">
        <f t="array" ref="H1198:I1198">_xlfn.TEXTSPLIT(G1198,"-")</f>
        <v>80</v>
      </c>
      <c r="I1198" s="6" t="str">
        <v>95</v>
      </c>
      <c r="J1198" s="6" t="s">
        <v>13829</v>
      </c>
      <c r="K1198" s="6" t="s">
        <v>13511</v>
      </c>
      <c r="L1198" s="6" t="s">
        <v>13973</v>
      </c>
      <c r="M1198" s="6" t="s">
        <v>13346</v>
      </c>
      <c r="N1198" s="6">
        <v>1998</v>
      </c>
      <c r="O1198" s="6" t="str" cm="1">
        <f t="array" ref="O1198">_xlfn.TEXTSPLIT(N1198,"-")</f>
        <v>1998</v>
      </c>
      <c r="P1198" s="6" t="str" cm="1">
        <f t="array" ref="P1198">_xlfn.TEXTSPLIT(O1198,"-")</f>
        <v>1998</v>
      </c>
      <c r="Q1198" s="6">
        <v>90</v>
      </c>
      <c r="R1198" s="6">
        <v>22</v>
      </c>
      <c r="S1198" s="16">
        <f t="shared" si="112"/>
        <v>0.24444444444444444</v>
      </c>
      <c r="T1198" s="16">
        <f t="shared" si="113"/>
        <v>4.5300399559764906E-2</v>
      </c>
    </row>
    <row r="1199" spans="1:20" x14ac:dyDescent="0.6">
      <c r="A1199" s="6"/>
      <c r="B1199" s="21"/>
      <c r="C1199" s="6"/>
      <c r="D1199" s="6" t="s">
        <v>13822</v>
      </c>
      <c r="E1199" s="6" t="s">
        <v>13908</v>
      </c>
      <c r="F1199" s="20" t="s">
        <v>13821</v>
      </c>
      <c r="G1199" s="6" t="str">
        <f t="shared" si="111"/>
        <v>80-95</v>
      </c>
      <c r="H1199" s="6" t="str" cm="1">
        <f t="array" ref="H1199:I1199">_xlfn.TEXTSPLIT(G1199,"-")</f>
        <v>80</v>
      </c>
      <c r="I1199" s="6" t="str">
        <v>95</v>
      </c>
      <c r="J1199" s="6" t="s">
        <v>13829</v>
      </c>
      <c r="K1199" s="6" t="s">
        <v>13511</v>
      </c>
      <c r="L1199" s="6" t="s">
        <v>13973</v>
      </c>
      <c r="M1199" s="6" t="s">
        <v>13346</v>
      </c>
      <c r="N1199" s="6">
        <v>1998</v>
      </c>
      <c r="O1199" s="6" t="str" cm="1">
        <f t="array" ref="O1199">_xlfn.TEXTSPLIT(N1199,"-")</f>
        <v>1998</v>
      </c>
      <c r="P1199" s="6" t="str" cm="1">
        <f t="array" ref="P1199">_xlfn.TEXTSPLIT(O1199,"-")</f>
        <v>1998</v>
      </c>
      <c r="Q1199" s="6">
        <v>32</v>
      </c>
      <c r="R1199" s="6">
        <v>7</v>
      </c>
      <c r="S1199" s="16">
        <f t="shared" si="112"/>
        <v>0.21875</v>
      </c>
      <c r="T1199" s="16">
        <f t="shared" si="113"/>
        <v>7.3079245835428547E-2</v>
      </c>
    </row>
    <row r="1200" spans="1:20" x14ac:dyDescent="0.6">
      <c r="A1200" s="6"/>
      <c r="B1200" s="21"/>
      <c r="C1200" s="6"/>
      <c r="D1200" s="6" t="s">
        <v>13822</v>
      </c>
      <c r="E1200" s="6" t="s">
        <v>13816</v>
      </c>
      <c r="F1200" s="20" t="s">
        <v>13821</v>
      </c>
      <c r="G1200" s="6" t="str">
        <f t="shared" si="111"/>
        <v>80-95</v>
      </c>
      <c r="H1200" s="6" t="str" cm="1">
        <f t="array" ref="H1200:I1200">_xlfn.TEXTSPLIT(G1200,"-")</f>
        <v>80</v>
      </c>
      <c r="I1200" s="6" t="str">
        <v>95</v>
      </c>
      <c r="J1200" s="6" t="s">
        <v>13829</v>
      </c>
      <c r="K1200" s="6" t="s">
        <v>13511</v>
      </c>
      <c r="L1200" s="6" t="s">
        <v>13973</v>
      </c>
      <c r="M1200" s="6" t="s">
        <v>13346</v>
      </c>
      <c r="N1200" s="6">
        <v>1998</v>
      </c>
      <c r="O1200" s="6" t="str" cm="1">
        <f t="array" ref="O1200">_xlfn.TEXTSPLIT(N1200,"-")</f>
        <v>1998</v>
      </c>
      <c r="P1200" s="6" t="str" cm="1">
        <f t="array" ref="P1200">_xlfn.TEXTSPLIT(O1200,"-")</f>
        <v>1998</v>
      </c>
      <c r="Q1200" s="6">
        <v>58</v>
      </c>
      <c r="R1200" s="6">
        <v>15</v>
      </c>
      <c r="S1200" s="16">
        <f t="shared" si="112"/>
        <v>0.25862068965517243</v>
      </c>
      <c r="T1200" s="16">
        <f t="shared" si="113"/>
        <v>5.7496031128012388E-2</v>
      </c>
    </row>
    <row r="1201" spans="1:20" x14ac:dyDescent="0.6">
      <c r="A1201" s="6"/>
      <c r="B1201" s="21"/>
      <c r="C1201" s="6"/>
      <c r="D1201" s="6" t="s">
        <v>13813</v>
      </c>
      <c r="E1201" s="6" t="s">
        <v>13815</v>
      </c>
      <c r="F1201" s="20" t="s">
        <v>13509</v>
      </c>
      <c r="G1201" s="6" t="str">
        <f t="shared" si="111"/>
        <v>50-95</v>
      </c>
      <c r="H1201" s="6" t="str" cm="1">
        <f t="array" ref="H1201:I1201">_xlfn.TEXTSPLIT(G1201,"-")</f>
        <v>50</v>
      </c>
      <c r="I1201" s="6" t="str">
        <v>95</v>
      </c>
      <c r="J1201" s="6" t="s">
        <v>13829</v>
      </c>
      <c r="K1201" s="6" t="s">
        <v>13511</v>
      </c>
      <c r="L1201" s="6" t="s">
        <v>13973</v>
      </c>
      <c r="M1201" s="6" t="s">
        <v>13346</v>
      </c>
      <c r="N1201" s="6">
        <v>1998</v>
      </c>
      <c r="O1201" s="6" t="str" cm="1">
        <f t="array" ref="O1201">_xlfn.TEXTSPLIT(N1201,"-")</f>
        <v>1998</v>
      </c>
      <c r="P1201" s="6" t="str" cm="1">
        <f t="array" ref="P1201">_xlfn.TEXTSPLIT(O1201,"-")</f>
        <v>1998</v>
      </c>
      <c r="Q1201" s="6">
        <v>1486</v>
      </c>
      <c r="R1201" s="6">
        <v>13</v>
      </c>
      <c r="S1201" s="16">
        <f t="shared" si="112"/>
        <v>8.7483176312247637E-3</v>
      </c>
      <c r="T1201" s="16">
        <f t="shared" si="113"/>
        <v>2.415710213240115E-3</v>
      </c>
    </row>
    <row r="1202" spans="1:20" x14ac:dyDescent="0.6">
      <c r="A1202" s="6"/>
      <c r="B1202" s="21"/>
      <c r="C1202" s="6"/>
      <c r="D1202" s="6" t="s">
        <v>13813</v>
      </c>
      <c r="E1202" s="6" t="s">
        <v>13908</v>
      </c>
      <c r="F1202" s="20" t="s">
        <v>13509</v>
      </c>
      <c r="G1202" s="6" t="str">
        <f t="shared" si="111"/>
        <v>50-95</v>
      </c>
      <c r="H1202" s="6" t="str" cm="1">
        <f t="array" ref="H1202:I1202">_xlfn.TEXTSPLIT(G1202,"-")</f>
        <v>50</v>
      </c>
      <c r="I1202" s="6" t="str">
        <v>95</v>
      </c>
      <c r="J1202" s="6" t="s">
        <v>13829</v>
      </c>
      <c r="K1202" s="6" t="s">
        <v>13511</v>
      </c>
      <c r="L1202" s="6" t="s">
        <v>13973</v>
      </c>
      <c r="M1202" s="6" t="s">
        <v>13346</v>
      </c>
      <c r="N1202" s="6">
        <v>1998</v>
      </c>
      <c r="O1202" s="6" t="str" cm="1">
        <f t="array" ref="O1202">_xlfn.TEXTSPLIT(N1202,"-")</f>
        <v>1998</v>
      </c>
      <c r="P1202" s="6" t="str" cm="1">
        <f t="array" ref="P1202">_xlfn.TEXTSPLIT(O1202,"-")</f>
        <v>1998</v>
      </c>
      <c r="Q1202" s="6">
        <v>597</v>
      </c>
      <c r="R1202" s="6">
        <v>10</v>
      </c>
      <c r="S1202" s="16">
        <f t="shared" si="112"/>
        <v>1.675041876046901E-2</v>
      </c>
      <c r="T1202" s="16">
        <f t="shared" si="113"/>
        <v>5.2523971127648754E-3</v>
      </c>
    </row>
    <row r="1203" spans="1:20" x14ac:dyDescent="0.6">
      <c r="A1203" s="6"/>
      <c r="B1203" s="21"/>
      <c r="C1203" s="6"/>
      <c r="D1203" s="6" t="s">
        <v>13813</v>
      </c>
      <c r="E1203" s="6" t="s">
        <v>13816</v>
      </c>
      <c r="F1203" s="20" t="s">
        <v>13509</v>
      </c>
      <c r="G1203" s="6" t="str">
        <f t="shared" si="111"/>
        <v>50-95</v>
      </c>
      <c r="H1203" s="6" t="str" cm="1">
        <f t="array" ref="H1203:I1203">_xlfn.TEXTSPLIT(G1203,"-")</f>
        <v>50</v>
      </c>
      <c r="I1203" s="6" t="str">
        <v>95</v>
      </c>
      <c r="J1203" s="6" t="s">
        <v>13829</v>
      </c>
      <c r="K1203" s="6" t="s">
        <v>13511</v>
      </c>
      <c r="L1203" s="6" t="s">
        <v>13973</v>
      </c>
      <c r="M1203" s="6" t="s">
        <v>13346</v>
      </c>
      <c r="N1203" s="6">
        <v>1998</v>
      </c>
      <c r="O1203" s="6" t="str" cm="1">
        <f t="array" ref="O1203">_xlfn.TEXTSPLIT(N1203,"-")</f>
        <v>1998</v>
      </c>
      <c r="P1203" s="6" t="str" cm="1">
        <f t="array" ref="P1203">_xlfn.TEXTSPLIT(O1203,"-")</f>
        <v>1998</v>
      </c>
      <c r="Q1203" s="6">
        <v>889</v>
      </c>
      <c r="R1203" s="6">
        <v>3</v>
      </c>
      <c r="S1203" s="16">
        <f t="shared" si="112"/>
        <v>3.3745781777277839E-3</v>
      </c>
      <c r="T1203" s="16">
        <f t="shared" si="113"/>
        <v>1.94502347294131E-3</v>
      </c>
    </row>
    <row r="1204" spans="1:20" x14ac:dyDescent="0.6">
      <c r="A1204" s="6"/>
      <c r="B1204" s="21"/>
      <c r="C1204" s="6"/>
      <c r="D1204" s="6" t="s">
        <v>13813</v>
      </c>
      <c r="E1204" s="6" t="s">
        <v>13815</v>
      </c>
      <c r="F1204" s="20" t="s">
        <v>13818</v>
      </c>
      <c r="G1204" s="6" t="str">
        <f t="shared" si="111"/>
        <v>50-59</v>
      </c>
      <c r="H1204" s="6" t="str" cm="1">
        <f t="array" ref="H1204:I1204">_xlfn.TEXTSPLIT(G1204,"-")</f>
        <v>50</v>
      </c>
      <c r="I1204" s="6" t="str">
        <v>59</v>
      </c>
      <c r="J1204" s="6" t="s">
        <v>13829</v>
      </c>
      <c r="K1204" s="6" t="s">
        <v>13511</v>
      </c>
      <c r="L1204" s="6" t="s">
        <v>13973</v>
      </c>
      <c r="M1204" s="6" t="s">
        <v>13346</v>
      </c>
      <c r="N1204" s="6">
        <v>1998</v>
      </c>
      <c r="O1204" s="6" t="str" cm="1">
        <f t="array" ref="O1204">_xlfn.TEXTSPLIT(N1204,"-")</f>
        <v>1998</v>
      </c>
      <c r="P1204" s="6" t="str" cm="1">
        <f t="array" ref="P1204">_xlfn.TEXTSPLIT(O1204,"-")</f>
        <v>1998</v>
      </c>
      <c r="Q1204" s="6">
        <v>440</v>
      </c>
      <c r="R1204" s="6">
        <v>2</v>
      </c>
      <c r="S1204" s="16">
        <f t="shared" si="112"/>
        <v>4.5454545454545452E-3</v>
      </c>
      <c r="T1204" s="16">
        <f t="shared" si="113"/>
        <v>3.2068085906926756E-3</v>
      </c>
    </row>
    <row r="1205" spans="1:20" x14ac:dyDescent="0.6">
      <c r="A1205" s="6"/>
      <c r="B1205" s="21"/>
      <c r="C1205" s="6"/>
      <c r="D1205" s="6" t="s">
        <v>13813</v>
      </c>
      <c r="E1205" s="6" t="s">
        <v>13908</v>
      </c>
      <c r="F1205" s="20" t="s">
        <v>13818</v>
      </c>
      <c r="G1205" s="6" t="str">
        <f t="shared" si="111"/>
        <v>50-59</v>
      </c>
      <c r="H1205" s="6" t="str" cm="1">
        <f t="array" ref="H1205:I1205">_xlfn.TEXTSPLIT(G1205,"-")</f>
        <v>50</v>
      </c>
      <c r="I1205" s="6" t="str">
        <v>59</v>
      </c>
      <c r="J1205" s="6" t="s">
        <v>13829</v>
      </c>
      <c r="K1205" s="6" t="s">
        <v>13511</v>
      </c>
      <c r="L1205" s="6" t="s">
        <v>13973</v>
      </c>
      <c r="M1205" s="6" t="s">
        <v>13346</v>
      </c>
      <c r="N1205" s="6">
        <v>1998</v>
      </c>
      <c r="O1205" s="6" t="str" cm="1">
        <f t="array" ref="O1205">_xlfn.TEXTSPLIT(N1205,"-")</f>
        <v>1998</v>
      </c>
      <c r="P1205" s="6" t="str" cm="1">
        <f t="array" ref="P1205">_xlfn.TEXTSPLIT(O1205,"-")</f>
        <v>1998</v>
      </c>
      <c r="Q1205" s="6">
        <v>155</v>
      </c>
      <c r="R1205" s="6">
        <v>0</v>
      </c>
      <c r="S1205" s="16">
        <f t="shared" si="112"/>
        <v>0</v>
      </c>
      <c r="T1205" s="16">
        <f t="shared" si="113"/>
        <v>0</v>
      </c>
    </row>
    <row r="1206" spans="1:20" x14ac:dyDescent="0.6">
      <c r="A1206" s="6"/>
      <c r="B1206" s="21"/>
      <c r="C1206" s="6"/>
      <c r="D1206" s="6" t="s">
        <v>13813</v>
      </c>
      <c r="E1206" s="6" t="s">
        <v>13816</v>
      </c>
      <c r="F1206" s="20" t="s">
        <v>13818</v>
      </c>
      <c r="G1206" s="6" t="str">
        <f t="shared" si="111"/>
        <v>50-59</v>
      </c>
      <c r="H1206" s="6" t="str" cm="1">
        <f t="array" ref="H1206:I1206">_xlfn.TEXTSPLIT(G1206,"-")</f>
        <v>50</v>
      </c>
      <c r="I1206" s="6" t="str">
        <v>59</v>
      </c>
      <c r="J1206" s="6" t="s">
        <v>13829</v>
      </c>
      <c r="K1206" s="6" t="s">
        <v>13511</v>
      </c>
      <c r="L1206" s="6" t="s">
        <v>13973</v>
      </c>
      <c r="M1206" s="6" t="s">
        <v>13346</v>
      </c>
      <c r="N1206" s="6">
        <v>1998</v>
      </c>
      <c r="O1206" s="6" t="str" cm="1">
        <f t="array" ref="O1206">_xlfn.TEXTSPLIT(N1206,"-")</f>
        <v>1998</v>
      </c>
      <c r="P1206" s="6" t="str" cm="1">
        <f t="array" ref="P1206">_xlfn.TEXTSPLIT(O1206,"-")</f>
        <v>1998</v>
      </c>
      <c r="Q1206" s="6">
        <v>285</v>
      </c>
      <c r="R1206" s="6">
        <v>2</v>
      </c>
      <c r="S1206" s="16">
        <f t="shared" si="112"/>
        <v>7.0175438596491229E-3</v>
      </c>
      <c r="T1206" s="16">
        <f t="shared" si="113"/>
        <v>4.9447111344245211E-3</v>
      </c>
    </row>
    <row r="1207" spans="1:20" x14ac:dyDescent="0.6">
      <c r="A1207" s="6"/>
      <c r="B1207" s="21"/>
      <c r="C1207" s="6"/>
      <c r="D1207" s="6" t="s">
        <v>13813</v>
      </c>
      <c r="E1207" s="6" t="s">
        <v>13815</v>
      </c>
      <c r="F1207" s="20" t="s">
        <v>13819</v>
      </c>
      <c r="G1207" s="6" t="str">
        <f t="shared" si="111"/>
        <v>60-69</v>
      </c>
      <c r="H1207" s="6" t="str" cm="1">
        <f t="array" ref="H1207:I1207">_xlfn.TEXTSPLIT(G1207,"-")</f>
        <v>60</v>
      </c>
      <c r="I1207" s="6" t="str">
        <v>69</v>
      </c>
      <c r="J1207" s="6" t="s">
        <v>13829</v>
      </c>
      <c r="K1207" s="6" t="s">
        <v>13511</v>
      </c>
      <c r="L1207" s="6" t="s">
        <v>13973</v>
      </c>
      <c r="M1207" s="6" t="s">
        <v>13346</v>
      </c>
      <c r="N1207" s="6">
        <v>1998</v>
      </c>
      <c r="O1207" s="6" t="str" cm="1">
        <f t="array" ref="O1207">_xlfn.TEXTSPLIT(N1207,"-")</f>
        <v>1998</v>
      </c>
      <c r="P1207" s="6" t="str" cm="1">
        <f t="array" ref="P1207">_xlfn.TEXTSPLIT(O1207,"-")</f>
        <v>1998</v>
      </c>
      <c r="Q1207" s="6">
        <v>565</v>
      </c>
      <c r="R1207" s="6">
        <v>7</v>
      </c>
      <c r="S1207" s="16">
        <f t="shared" si="112"/>
        <v>1.2389380530973451E-2</v>
      </c>
      <c r="T1207" s="16">
        <f t="shared" si="113"/>
        <v>4.6536471149898583E-3</v>
      </c>
    </row>
    <row r="1208" spans="1:20" x14ac:dyDescent="0.6">
      <c r="A1208" s="6"/>
      <c r="B1208" s="21"/>
      <c r="C1208" s="6"/>
      <c r="D1208" s="6" t="s">
        <v>13813</v>
      </c>
      <c r="E1208" s="6" t="s">
        <v>13908</v>
      </c>
      <c r="F1208" s="20" t="s">
        <v>13819</v>
      </c>
      <c r="G1208" s="6" t="str">
        <f t="shared" si="111"/>
        <v>60-69</v>
      </c>
      <c r="H1208" s="6" t="str" cm="1">
        <f t="array" ref="H1208:I1208">_xlfn.TEXTSPLIT(G1208,"-")</f>
        <v>60</v>
      </c>
      <c r="I1208" s="6" t="str">
        <v>69</v>
      </c>
      <c r="J1208" s="6" t="s">
        <v>13829</v>
      </c>
      <c r="K1208" s="6" t="s">
        <v>13511</v>
      </c>
      <c r="L1208" s="6" t="s">
        <v>13973</v>
      </c>
      <c r="M1208" s="6" t="s">
        <v>13346</v>
      </c>
      <c r="N1208" s="6">
        <v>1998</v>
      </c>
      <c r="O1208" s="6" t="str" cm="1">
        <f t="array" ref="O1208">_xlfn.TEXTSPLIT(N1208,"-")</f>
        <v>1998</v>
      </c>
      <c r="P1208" s="6" t="str" cm="1">
        <f t="array" ref="P1208">_xlfn.TEXTSPLIT(O1208,"-")</f>
        <v>1998</v>
      </c>
      <c r="Q1208" s="6">
        <v>231</v>
      </c>
      <c r="R1208" s="6">
        <v>6</v>
      </c>
      <c r="S1208" s="16">
        <f t="shared" si="112"/>
        <v>2.5974025974025976E-2</v>
      </c>
      <c r="T1208" s="16">
        <f t="shared" si="113"/>
        <v>1.0465233299030914E-2</v>
      </c>
    </row>
    <row r="1209" spans="1:20" x14ac:dyDescent="0.6">
      <c r="A1209" s="6"/>
      <c r="B1209" s="21"/>
      <c r="C1209" s="6"/>
      <c r="D1209" s="6" t="s">
        <v>13813</v>
      </c>
      <c r="E1209" s="6" t="s">
        <v>13816</v>
      </c>
      <c r="F1209" s="20" t="s">
        <v>13819</v>
      </c>
      <c r="G1209" s="6" t="str">
        <f t="shared" si="111"/>
        <v>60-69</v>
      </c>
      <c r="H1209" s="6" t="str" cm="1">
        <f t="array" ref="H1209:I1209">_xlfn.TEXTSPLIT(G1209,"-")</f>
        <v>60</v>
      </c>
      <c r="I1209" s="6" t="str">
        <v>69</v>
      </c>
      <c r="J1209" s="6" t="s">
        <v>13829</v>
      </c>
      <c r="K1209" s="6" t="s">
        <v>13511</v>
      </c>
      <c r="L1209" s="6" t="s">
        <v>13973</v>
      </c>
      <c r="M1209" s="6" t="s">
        <v>13346</v>
      </c>
      <c r="N1209" s="6">
        <v>1998</v>
      </c>
      <c r="O1209" s="6" t="str" cm="1">
        <f t="array" ref="O1209">_xlfn.TEXTSPLIT(N1209,"-")</f>
        <v>1998</v>
      </c>
      <c r="P1209" s="6" t="str" cm="1">
        <f t="array" ref="P1209">_xlfn.TEXTSPLIT(O1209,"-")</f>
        <v>1998</v>
      </c>
      <c r="Q1209" s="6">
        <v>334</v>
      </c>
      <c r="R1209" s="6">
        <v>1</v>
      </c>
      <c r="S1209" s="16">
        <f t="shared" si="112"/>
        <v>2.9940119760479044E-3</v>
      </c>
      <c r="T1209" s="16">
        <f t="shared" si="113"/>
        <v>2.9895265623291951E-3</v>
      </c>
    </row>
    <row r="1210" spans="1:20" x14ac:dyDescent="0.6">
      <c r="A1210" s="6"/>
      <c r="B1210" s="21"/>
      <c r="C1210" s="6"/>
      <c r="D1210" s="6" t="s">
        <v>13813</v>
      </c>
      <c r="E1210" s="6" t="s">
        <v>13815</v>
      </c>
      <c r="F1210" s="20" t="s">
        <v>13820</v>
      </c>
      <c r="G1210" s="6" t="str">
        <f t="shared" si="111"/>
        <v>70-79</v>
      </c>
      <c r="H1210" s="6" t="str" cm="1">
        <f t="array" ref="H1210:I1210">_xlfn.TEXTSPLIT(G1210,"-")</f>
        <v>70</v>
      </c>
      <c r="I1210" s="6" t="str">
        <v>79</v>
      </c>
      <c r="J1210" s="6" t="s">
        <v>13829</v>
      </c>
      <c r="K1210" s="6" t="s">
        <v>13511</v>
      </c>
      <c r="L1210" s="6" t="s">
        <v>13973</v>
      </c>
      <c r="M1210" s="6" t="s">
        <v>13346</v>
      </c>
      <c r="N1210" s="6">
        <v>1998</v>
      </c>
      <c r="O1210" s="6" t="str" cm="1">
        <f t="array" ref="O1210">_xlfn.TEXTSPLIT(N1210,"-")</f>
        <v>1998</v>
      </c>
      <c r="P1210" s="6" t="str" cm="1">
        <f t="array" ref="P1210">_xlfn.TEXTSPLIT(O1210,"-")</f>
        <v>1998</v>
      </c>
      <c r="Q1210" s="6">
        <v>391</v>
      </c>
      <c r="R1210" s="6">
        <v>2</v>
      </c>
      <c r="S1210" s="16">
        <f t="shared" si="112"/>
        <v>5.1150895140664966E-3</v>
      </c>
      <c r="T1210" s="16">
        <f t="shared" si="113"/>
        <v>3.6076522015699546E-3</v>
      </c>
    </row>
    <row r="1211" spans="1:20" x14ac:dyDescent="0.6">
      <c r="A1211" s="6"/>
      <c r="B1211" s="21"/>
      <c r="C1211" s="6"/>
      <c r="D1211" s="6" t="s">
        <v>13813</v>
      </c>
      <c r="E1211" s="6" t="s">
        <v>13908</v>
      </c>
      <c r="F1211" s="20" t="s">
        <v>13820</v>
      </c>
      <c r="G1211" s="6" t="str">
        <f t="shared" si="111"/>
        <v>70-79</v>
      </c>
      <c r="H1211" s="6" t="str" cm="1">
        <f t="array" ref="H1211:I1211">_xlfn.TEXTSPLIT(G1211,"-")</f>
        <v>70</v>
      </c>
      <c r="I1211" s="6" t="str">
        <v>79</v>
      </c>
      <c r="J1211" s="6" t="s">
        <v>13829</v>
      </c>
      <c r="K1211" s="6" t="s">
        <v>13511</v>
      </c>
      <c r="L1211" s="6" t="s">
        <v>13973</v>
      </c>
      <c r="M1211" s="6" t="s">
        <v>13346</v>
      </c>
      <c r="N1211" s="6">
        <v>1998</v>
      </c>
      <c r="O1211" s="6" t="str" cm="1">
        <f t="array" ref="O1211">_xlfn.TEXTSPLIT(N1211,"-")</f>
        <v>1998</v>
      </c>
      <c r="P1211" s="6" t="str" cm="1">
        <f t="array" ref="P1211">_xlfn.TEXTSPLIT(O1211,"-")</f>
        <v>1998</v>
      </c>
      <c r="Q1211" s="6">
        <v>180</v>
      </c>
      <c r="R1211" s="6">
        <v>2</v>
      </c>
      <c r="S1211" s="16">
        <f t="shared" si="112"/>
        <v>1.1111111111111112E-2</v>
      </c>
      <c r="T1211" s="16">
        <f t="shared" si="113"/>
        <v>7.8129715221218459E-3</v>
      </c>
    </row>
    <row r="1212" spans="1:20" x14ac:dyDescent="0.6">
      <c r="A1212" s="6"/>
      <c r="B1212" s="21"/>
      <c r="C1212" s="6"/>
      <c r="D1212" s="6" t="s">
        <v>13813</v>
      </c>
      <c r="E1212" s="6" t="s">
        <v>13816</v>
      </c>
      <c r="F1212" s="20" t="s">
        <v>13820</v>
      </c>
      <c r="G1212" s="6" t="str">
        <f t="shared" si="111"/>
        <v>70-79</v>
      </c>
      <c r="H1212" s="6" t="str" cm="1">
        <f t="array" ref="H1212:I1212">_xlfn.TEXTSPLIT(G1212,"-")</f>
        <v>70</v>
      </c>
      <c r="I1212" s="6" t="str">
        <v>79</v>
      </c>
      <c r="J1212" s="6" t="s">
        <v>13829</v>
      </c>
      <c r="K1212" s="6" t="s">
        <v>13511</v>
      </c>
      <c r="L1212" s="6" t="s">
        <v>13973</v>
      </c>
      <c r="M1212" s="6" t="s">
        <v>13346</v>
      </c>
      <c r="N1212" s="6">
        <v>1998</v>
      </c>
      <c r="O1212" s="6" t="str" cm="1">
        <f t="array" ref="O1212">_xlfn.TEXTSPLIT(N1212,"-")</f>
        <v>1998</v>
      </c>
      <c r="P1212" s="6" t="str" cm="1">
        <f t="array" ref="P1212">_xlfn.TEXTSPLIT(O1212,"-")</f>
        <v>1998</v>
      </c>
      <c r="Q1212" s="6">
        <v>211</v>
      </c>
      <c r="R1212" s="6">
        <v>0</v>
      </c>
      <c r="S1212" s="16">
        <f t="shared" si="112"/>
        <v>0</v>
      </c>
      <c r="T1212" s="16">
        <f t="shared" si="113"/>
        <v>0</v>
      </c>
    </row>
    <row r="1213" spans="1:20" x14ac:dyDescent="0.6">
      <c r="A1213" s="6"/>
      <c r="B1213" s="21"/>
      <c r="C1213" s="6"/>
      <c r="D1213" s="6" t="s">
        <v>13813</v>
      </c>
      <c r="E1213" s="6" t="s">
        <v>13815</v>
      </c>
      <c r="F1213" s="20" t="s">
        <v>13821</v>
      </c>
      <c r="G1213" s="6" t="str">
        <f t="shared" si="111"/>
        <v>80-95</v>
      </c>
      <c r="H1213" s="6" t="str" cm="1">
        <f t="array" ref="H1213:I1213">_xlfn.TEXTSPLIT(G1213,"-")</f>
        <v>80</v>
      </c>
      <c r="I1213" s="6" t="str">
        <v>95</v>
      </c>
      <c r="J1213" s="6" t="s">
        <v>13829</v>
      </c>
      <c r="K1213" s="6" t="s">
        <v>13511</v>
      </c>
      <c r="L1213" s="6" t="s">
        <v>13973</v>
      </c>
      <c r="M1213" s="6" t="s">
        <v>13346</v>
      </c>
      <c r="N1213" s="6">
        <v>1998</v>
      </c>
      <c r="O1213" s="6" t="str" cm="1">
        <f t="array" ref="O1213">_xlfn.TEXTSPLIT(N1213,"-")</f>
        <v>1998</v>
      </c>
      <c r="P1213" s="6" t="str" cm="1">
        <f t="array" ref="P1213">_xlfn.TEXTSPLIT(O1213,"-")</f>
        <v>1998</v>
      </c>
      <c r="Q1213" s="6">
        <v>90</v>
      </c>
      <c r="R1213" s="6">
        <v>2</v>
      </c>
      <c r="S1213" s="16">
        <f t="shared" si="112"/>
        <v>2.2222222222222223E-2</v>
      </c>
      <c r="T1213" s="16">
        <f t="shared" si="113"/>
        <v>1.5537908861780022E-2</v>
      </c>
    </row>
    <row r="1214" spans="1:20" x14ac:dyDescent="0.6">
      <c r="A1214" s="6"/>
      <c r="B1214" s="21"/>
      <c r="C1214" s="6"/>
      <c r="D1214" s="6" t="s">
        <v>13813</v>
      </c>
      <c r="E1214" s="6" t="s">
        <v>13908</v>
      </c>
      <c r="F1214" s="20" t="s">
        <v>13821</v>
      </c>
      <c r="G1214" s="6" t="str">
        <f t="shared" si="111"/>
        <v>80-95</v>
      </c>
      <c r="H1214" s="6" t="str" cm="1">
        <f t="array" ref="H1214:I1214">_xlfn.TEXTSPLIT(G1214,"-")</f>
        <v>80</v>
      </c>
      <c r="I1214" s="6" t="str">
        <v>95</v>
      </c>
      <c r="J1214" s="6" t="s">
        <v>13829</v>
      </c>
      <c r="K1214" s="6" t="s">
        <v>13511</v>
      </c>
      <c r="L1214" s="6" t="s">
        <v>13973</v>
      </c>
      <c r="M1214" s="6" t="s">
        <v>13346</v>
      </c>
      <c r="N1214" s="6">
        <v>1998</v>
      </c>
      <c r="O1214" s="6" t="str" cm="1">
        <f t="array" ref="O1214">_xlfn.TEXTSPLIT(N1214,"-")</f>
        <v>1998</v>
      </c>
      <c r="P1214" s="6" t="str" cm="1">
        <f t="array" ref="P1214">_xlfn.TEXTSPLIT(O1214,"-")</f>
        <v>1998</v>
      </c>
      <c r="Q1214" s="6">
        <v>32</v>
      </c>
      <c r="R1214" s="6">
        <v>2</v>
      </c>
      <c r="S1214" s="16">
        <f t="shared" si="112"/>
        <v>6.25E-2</v>
      </c>
      <c r="T1214" s="16">
        <f t="shared" si="113"/>
        <v>4.2790824805091103E-2</v>
      </c>
    </row>
    <row r="1215" spans="1:20" x14ac:dyDescent="0.6">
      <c r="A1215" s="6"/>
      <c r="B1215" s="21"/>
      <c r="C1215" s="6"/>
      <c r="D1215" s="6" t="s">
        <v>13813</v>
      </c>
      <c r="E1215" s="6" t="s">
        <v>13816</v>
      </c>
      <c r="F1215" s="20" t="s">
        <v>13821</v>
      </c>
      <c r="G1215" s="6" t="str">
        <f t="shared" si="111"/>
        <v>80-95</v>
      </c>
      <c r="H1215" s="6" t="str" cm="1">
        <f t="array" ref="H1215:I1215">_xlfn.TEXTSPLIT(G1215,"-")</f>
        <v>80</v>
      </c>
      <c r="I1215" s="6" t="str">
        <v>95</v>
      </c>
      <c r="J1215" s="6" t="s">
        <v>13829</v>
      </c>
      <c r="K1215" s="6" t="s">
        <v>13511</v>
      </c>
      <c r="L1215" s="6" t="s">
        <v>13973</v>
      </c>
      <c r="M1215" s="6" t="s">
        <v>13346</v>
      </c>
      <c r="N1215" s="6">
        <v>1998</v>
      </c>
      <c r="O1215" s="6" t="str" cm="1">
        <f t="array" ref="O1215">_xlfn.TEXTSPLIT(N1215,"-")</f>
        <v>1998</v>
      </c>
      <c r="P1215" s="6" t="str" cm="1">
        <f t="array" ref="P1215">_xlfn.TEXTSPLIT(O1215,"-")</f>
        <v>1998</v>
      </c>
      <c r="Q1215" s="6">
        <v>58</v>
      </c>
      <c r="R1215" s="6">
        <v>0</v>
      </c>
      <c r="S1215" s="16">
        <f t="shared" si="112"/>
        <v>0</v>
      </c>
      <c r="T1215" s="16">
        <f t="shared" si="113"/>
        <v>0</v>
      </c>
    </row>
    <row r="1216" spans="1:20" x14ac:dyDescent="0.6">
      <c r="A1216" s="6"/>
      <c r="B1216" s="21"/>
      <c r="C1216" s="6"/>
      <c r="D1216" s="6" t="s">
        <v>13828</v>
      </c>
      <c r="E1216" s="6" t="s">
        <v>13815</v>
      </c>
      <c r="F1216" s="20" t="s">
        <v>13509</v>
      </c>
      <c r="G1216" s="6" t="str">
        <f t="shared" si="111"/>
        <v>50-95</v>
      </c>
      <c r="H1216" s="6" t="str" cm="1">
        <f t="array" ref="H1216:I1216">_xlfn.TEXTSPLIT(G1216,"-")</f>
        <v>50</v>
      </c>
      <c r="I1216" s="6" t="str">
        <v>95</v>
      </c>
      <c r="J1216" s="6" t="s">
        <v>13829</v>
      </c>
      <c r="K1216" s="6" t="s">
        <v>13511</v>
      </c>
      <c r="L1216" s="6" t="s">
        <v>13973</v>
      </c>
      <c r="M1216" s="6" t="s">
        <v>13346</v>
      </c>
      <c r="N1216" s="6">
        <v>1998</v>
      </c>
      <c r="O1216" s="6" t="str" cm="1">
        <f t="array" ref="O1216">_xlfn.TEXTSPLIT(N1216,"-")</f>
        <v>1998</v>
      </c>
      <c r="P1216" s="6" t="str" cm="1">
        <f t="array" ref="P1216">_xlfn.TEXTSPLIT(O1216,"-")</f>
        <v>1998</v>
      </c>
      <c r="Q1216" s="6">
        <v>1486</v>
      </c>
      <c r="R1216" s="6">
        <v>10</v>
      </c>
      <c r="S1216" s="16">
        <f t="shared" si="112"/>
        <v>6.7294751009421266E-3</v>
      </c>
      <c r="T1216" s="16">
        <f t="shared" si="113"/>
        <v>2.120874471397095E-3</v>
      </c>
    </row>
    <row r="1217" spans="1:20" x14ac:dyDescent="0.6">
      <c r="A1217" s="6"/>
      <c r="B1217" s="21"/>
      <c r="C1217" s="6"/>
      <c r="D1217" s="6" t="s">
        <v>13828</v>
      </c>
      <c r="E1217" s="6" t="s">
        <v>13908</v>
      </c>
      <c r="F1217" s="20" t="s">
        <v>13509</v>
      </c>
      <c r="G1217" s="6" t="str">
        <f t="shared" si="111"/>
        <v>50-95</v>
      </c>
      <c r="H1217" s="6" t="str" cm="1">
        <f t="array" ref="H1217:I1217">_xlfn.TEXTSPLIT(G1217,"-")</f>
        <v>50</v>
      </c>
      <c r="I1217" s="6" t="str">
        <v>95</v>
      </c>
      <c r="J1217" s="6" t="s">
        <v>13829</v>
      </c>
      <c r="K1217" s="6" t="s">
        <v>13511</v>
      </c>
      <c r="L1217" s="6" t="s">
        <v>13973</v>
      </c>
      <c r="M1217" s="6" t="s">
        <v>13346</v>
      </c>
      <c r="N1217" s="6">
        <v>1998</v>
      </c>
      <c r="O1217" s="6" t="str" cm="1">
        <f t="array" ref="O1217">_xlfn.TEXTSPLIT(N1217,"-")</f>
        <v>1998</v>
      </c>
      <c r="P1217" s="6" t="str" cm="1">
        <f t="array" ref="P1217">_xlfn.TEXTSPLIT(O1217,"-")</f>
        <v>1998</v>
      </c>
      <c r="Q1217" s="6">
        <v>597</v>
      </c>
      <c r="R1217" s="6">
        <v>7</v>
      </c>
      <c r="S1217" s="16">
        <f t="shared" si="112"/>
        <v>1.1725293132328308E-2</v>
      </c>
      <c r="T1217" s="16">
        <f t="shared" si="113"/>
        <v>4.4056858787776855E-3</v>
      </c>
    </row>
    <row r="1218" spans="1:20" x14ac:dyDescent="0.6">
      <c r="A1218" s="6"/>
      <c r="B1218" s="21"/>
      <c r="C1218" s="6"/>
      <c r="D1218" s="6" t="s">
        <v>13828</v>
      </c>
      <c r="E1218" s="6" t="s">
        <v>13816</v>
      </c>
      <c r="F1218" s="20" t="s">
        <v>13509</v>
      </c>
      <c r="G1218" s="6" t="str">
        <f t="shared" si="111"/>
        <v>50-95</v>
      </c>
      <c r="H1218" s="6" t="str" cm="1">
        <f t="array" ref="H1218:I1218">_xlfn.TEXTSPLIT(G1218,"-")</f>
        <v>50</v>
      </c>
      <c r="I1218" s="6" t="str">
        <v>95</v>
      </c>
      <c r="J1218" s="6" t="s">
        <v>13829</v>
      </c>
      <c r="K1218" s="6" t="s">
        <v>13511</v>
      </c>
      <c r="L1218" s="6" t="s">
        <v>13973</v>
      </c>
      <c r="M1218" s="6" t="s">
        <v>13346</v>
      </c>
      <c r="N1218" s="6">
        <v>1998</v>
      </c>
      <c r="O1218" s="6" t="str" cm="1">
        <f t="array" ref="O1218">_xlfn.TEXTSPLIT(N1218,"-")</f>
        <v>1998</v>
      </c>
      <c r="P1218" s="6" t="str" cm="1">
        <f t="array" ref="P1218">_xlfn.TEXTSPLIT(O1218,"-")</f>
        <v>1998</v>
      </c>
      <c r="Q1218" s="6">
        <v>889</v>
      </c>
      <c r="R1218" s="6">
        <v>3</v>
      </c>
      <c r="S1218" s="16">
        <f t="shared" si="112"/>
        <v>3.3745781777277839E-3</v>
      </c>
      <c r="T1218" s="16">
        <f t="shared" si="113"/>
        <v>1.94502347294131E-3</v>
      </c>
    </row>
    <row r="1219" spans="1:20" x14ac:dyDescent="0.6">
      <c r="A1219" s="6"/>
      <c r="B1219" s="21"/>
      <c r="C1219" s="6"/>
      <c r="D1219" s="6" t="s">
        <v>13828</v>
      </c>
      <c r="E1219" s="6" t="s">
        <v>13815</v>
      </c>
      <c r="F1219" s="20" t="s">
        <v>13818</v>
      </c>
      <c r="G1219" s="6" t="str">
        <f t="shared" si="111"/>
        <v>50-59</v>
      </c>
      <c r="H1219" s="6" t="str" cm="1">
        <f t="array" ref="H1219:I1219">_xlfn.TEXTSPLIT(G1219,"-")</f>
        <v>50</v>
      </c>
      <c r="I1219" s="6" t="str">
        <v>59</v>
      </c>
      <c r="J1219" s="6" t="s">
        <v>13829</v>
      </c>
      <c r="K1219" s="6" t="s">
        <v>13511</v>
      </c>
      <c r="L1219" s="6" t="s">
        <v>13973</v>
      </c>
      <c r="M1219" s="6" t="s">
        <v>13346</v>
      </c>
      <c r="N1219" s="6">
        <v>1998</v>
      </c>
      <c r="O1219" s="6" t="str" cm="1">
        <f t="array" ref="O1219">_xlfn.TEXTSPLIT(N1219,"-")</f>
        <v>1998</v>
      </c>
      <c r="P1219" s="6" t="str" cm="1">
        <f t="array" ref="P1219">_xlfn.TEXTSPLIT(O1219,"-")</f>
        <v>1998</v>
      </c>
      <c r="Q1219" s="6">
        <v>440</v>
      </c>
      <c r="R1219" s="6">
        <v>2</v>
      </c>
      <c r="S1219" s="16">
        <f t="shared" si="112"/>
        <v>4.5454545454545452E-3</v>
      </c>
      <c r="T1219" s="16">
        <f t="shared" si="113"/>
        <v>3.2068085906926756E-3</v>
      </c>
    </row>
    <row r="1220" spans="1:20" x14ac:dyDescent="0.6">
      <c r="A1220" s="6"/>
      <c r="B1220" s="21"/>
      <c r="C1220" s="6"/>
      <c r="D1220" s="6" t="s">
        <v>13828</v>
      </c>
      <c r="E1220" s="6" t="s">
        <v>13908</v>
      </c>
      <c r="F1220" s="20" t="s">
        <v>13818</v>
      </c>
      <c r="G1220" s="6" t="str">
        <f t="shared" si="111"/>
        <v>50-59</v>
      </c>
      <c r="H1220" s="6" t="str" cm="1">
        <f t="array" ref="H1220:I1220">_xlfn.TEXTSPLIT(G1220,"-")</f>
        <v>50</v>
      </c>
      <c r="I1220" s="6" t="str">
        <v>59</v>
      </c>
      <c r="J1220" s="6" t="s">
        <v>13829</v>
      </c>
      <c r="K1220" s="6" t="s">
        <v>13511</v>
      </c>
      <c r="L1220" s="6" t="s">
        <v>13973</v>
      </c>
      <c r="M1220" s="6" t="s">
        <v>13346</v>
      </c>
      <c r="N1220" s="6">
        <v>1998</v>
      </c>
      <c r="O1220" s="6" t="str" cm="1">
        <f t="array" ref="O1220">_xlfn.TEXTSPLIT(N1220,"-")</f>
        <v>1998</v>
      </c>
      <c r="P1220" s="6" t="str" cm="1">
        <f t="array" ref="P1220">_xlfn.TEXTSPLIT(O1220,"-")</f>
        <v>1998</v>
      </c>
      <c r="Q1220" s="6">
        <v>155</v>
      </c>
      <c r="R1220" s="6">
        <v>0</v>
      </c>
      <c r="S1220" s="16">
        <f t="shared" si="112"/>
        <v>0</v>
      </c>
      <c r="T1220" s="16">
        <f t="shared" si="113"/>
        <v>0</v>
      </c>
    </row>
    <row r="1221" spans="1:20" x14ac:dyDescent="0.6">
      <c r="A1221" s="6"/>
      <c r="B1221" s="21"/>
      <c r="C1221" s="6"/>
      <c r="D1221" s="6" t="s">
        <v>13828</v>
      </c>
      <c r="E1221" s="6" t="s">
        <v>13816</v>
      </c>
      <c r="F1221" s="20" t="s">
        <v>13818</v>
      </c>
      <c r="G1221" s="6" t="str">
        <f t="shared" si="111"/>
        <v>50-59</v>
      </c>
      <c r="H1221" s="6" t="str" cm="1">
        <f t="array" ref="H1221:I1221">_xlfn.TEXTSPLIT(G1221,"-")</f>
        <v>50</v>
      </c>
      <c r="I1221" s="6" t="str">
        <v>59</v>
      </c>
      <c r="J1221" s="6" t="s">
        <v>13829</v>
      </c>
      <c r="K1221" s="6" t="s">
        <v>13511</v>
      </c>
      <c r="L1221" s="6" t="s">
        <v>13973</v>
      </c>
      <c r="M1221" s="6" t="s">
        <v>13346</v>
      </c>
      <c r="N1221" s="6">
        <v>1998</v>
      </c>
      <c r="O1221" s="6" t="str" cm="1">
        <f t="array" ref="O1221">_xlfn.TEXTSPLIT(N1221,"-")</f>
        <v>1998</v>
      </c>
      <c r="P1221" s="6" t="str" cm="1">
        <f t="array" ref="P1221">_xlfn.TEXTSPLIT(O1221,"-")</f>
        <v>1998</v>
      </c>
      <c r="Q1221" s="6">
        <v>285</v>
      </c>
      <c r="R1221" s="6">
        <v>2</v>
      </c>
      <c r="S1221" s="16">
        <f t="shared" si="112"/>
        <v>7.0175438596491229E-3</v>
      </c>
      <c r="T1221" s="16">
        <f t="shared" si="113"/>
        <v>4.9447111344245211E-3</v>
      </c>
    </row>
    <row r="1222" spans="1:20" x14ac:dyDescent="0.6">
      <c r="A1222" s="6"/>
      <c r="B1222" s="21"/>
      <c r="C1222" s="6"/>
      <c r="D1222" s="6" t="s">
        <v>13828</v>
      </c>
      <c r="E1222" s="6" t="s">
        <v>13815</v>
      </c>
      <c r="F1222" s="20" t="s">
        <v>13819</v>
      </c>
      <c r="G1222" s="6" t="str">
        <f t="shared" si="111"/>
        <v>60-69</v>
      </c>
      <c r="H1222" s="6" t="str" cm="1">
        <f t="array" ref="H1222:I1222">_xlfn.TEXTSPLIT(G1222,"-")</f>
        <v>60</v>
      </c>
      <c r="I1222" s="6" t="str">
        <v>69</v>
      </c>
      <c r="J1222" s="6" t="s">
        <v>13829</v>
      </c>
      <c r="K1222" s="6" t="s">
        <v>13511</v>
      </c>
      <c r="L1222" s="6" t="s">
        <v>13973</v>
      </c>
      <c r="M1222" s="6" t="s">
        <v>13346</v>
      </c>
      <c r="N1222" s="6">
        <v>1998</v>
      </c>
      <c r="O1222" s="6" t="str" cm="1">
        <f t="array" ref="O1222">_xlfn.TEXTSPLIT(N1222,"-")</f>
        <v>1998</v>
      </c>
      <c r="P1222" s="6" t="str" cm="1">
        <f t="array" ref="P1222">_xlfn.TEXTSPLIT(O1222,"-")</f>
        <v>1998</v>
      </c>
      <c r="Q1222" s="6">
        <v>565</v>
      </c>
      <c r="R1222" s="6">
        <v>5</v>
      </c>
      <c r="S1222" s="16">
        <f t="shared" si="112"/>
        <v>8.8495575221238937E-3</v>
      </c>
      <c r="T1222" s="16">
        <f t="shared" si="113"/>
        <v>3.9400918307852138E-3</v>
      </c>
    </row>
    <row r="1223" spans="1:20" x14ac:dyDescent="0.6">
      <c r="A1223" s="6"/>
      <c r="B1223" s="21"/>
      <c r="C1223" s="6"/>
      <c r="D1223" s="6" t="s">
        <v>13828</v>
      </c>
      <c r="E1223" s="6" t="s">
        <v>13908</v>
      </c>
      <c r="F1223" s="20" t="s">
        <v>13819</v>
      </c>
      <c r="G1223" s="6" t="str">
        <f t="shared" si="111"/>
        <v>60-69</v>
      </c>
      <c r="H1223" s="6" t="str" cm="1">
        <f t="array" ref="H1223:I1223">_xlfn.TEXTSPLIT(G1223,"-")</f>
        <v>60</v>
      </c>
      <c r="I1223" s="6" t="str">
        <v>69</v>
      </c>
      <c r="J1223" s="6" t="s">
        <v>13829</v>
      </c>
      <c r="K1223" s="6" t="s">
        <v>13511</v>
      </c>
      <c r="L1223" s="6" t="s">
        <v>13973</v>
      </c>
      <c r="M1223" s="6" t="s">
        <v>13346</v>
      </c>
      <c r="N1223" s="6">
        <v>1998</v>
      </c>
      <c r="O1223" s="6" t="str" cm="1">
        <f t="array" ref="O1223">_xlfn.TEXTSPLIT(N1223,"-")</f>
        <v>1998</v>
      </c>
      <c r="P1223" s="6" t="str" cm="1">
        <f t="array" ref="P1223">_xlfn.TEXTSPLIT(O1223,"-")</f>
        <v>1998</v>
      </c>
      <c r="Q1223" s="6">
        <v>231</v>
      </c>
      <c r="R1223" s="6">
        <v>4</v>
      </c>
      <c r="S1223" s="16">
        <f t="shared" si="112"/>
        <v>1.7316017316017316E-2</v>
      </c>
      <c r="T1223" s="16">
        <f t="shared" si="113"/>
        <v>8.5827201967353522E-3</v>
      </c>
    </row>
    <row r="1224" spans="1:20" x14ac:dyDescent="0.6">
      <c r="A1224" s="6"/>
      <c r="B1224" s="21"/>
      <c r="C1224" s="6"/>
      <c r="D1224" s="6" t="s">
        <v>13828</v>
      </c>
      <c r="E1224" s="6" t="s">
        <v>13816</v>
      </c>
      <c r="F1224" s="20" t="s">
        <v>13819</v>
      </c>
      <c r="G1224" s="6" t="str">
        <f t="shared" si="111"/>
        <v>60-69</v>
      </c>
      <c r="H1224" s="6" t="str" cm="1">
        <f t="array" ref="H1224:I1224">_xlfn.TEXTSPLIT(G1224,"-")</f>
        <v>60</v>
      </c>
      <c r="I1224" s="6" t="str">
        <v>69</v>
      </c>
      <c r="J1224" s="6" t="s">
        <v>13829</v>
      </c>
      <c r="K1224" s="6" t="s">
        <v>13511</v>
      </c>
      <c r="L1224" s="6" t="s">
        <v>13973</v>
      </c>
      <c r="M1224" s="6" t="s">
        <v>13346</v>
      </c>
      <c r="N1224" s="6">
        <v>1998</v>
      </c>
      <c r="O1224" s="6" t="str" cm="1">
        <f t="array" ref="O1224">_xlfn.TEXTSPLIT(N1224,"-")</f>
        <v>1998</v>
      </c>
      <c r="P1224" s="6" t="str" cm="1">
        <f t="array" ref="P1224">_xlfn.TEXTSPLIT(O1224,"-")</f>
        <v>1998</v>
      </c>
      <c r="Q1224" s="6">
        <v>334</v>
      </c>
      <c r="R1224" s="6">
        <v>1</v>
      </c>
      <c r="S1224" s="16">
        <f t="shared" si="112"/>
        <v>2.9940119760479044E-3</v>
      </c>
      <c r="T1224" s="16">
        <f t="shared" si="113"/>
        <v>2.9895265623291951E-3</v>
      </c>
    </row>
    <row r="1225" spans="1:20" x14ac:dyDescent="0.6">
      <c r="A1225" s="6"/>
      <c r="B1225" s="21"/>
      <c r="C1225" s="6"/>
      <c r="D1225" s="6" t="s">
        <v>13828</v>
      </c>
      <c r="E1225" s="6" t="s">
        <v>13815</v>
      </c>
      <c r="F1225" s="20" t="s">
        <v>13820</v>
      </c>
      <c r="G1225" s="6" t="str">
        <f t="shared" si="111"/>
        <v>70-79</v>
      </c>
      <c r="H1225" s="6" t="str" cm="1">
        <f t="array" ref="H1225:I1225">_xlfn.TEXTSPLIT(G1225,"-")</f>
        <v>70</v>
      </c>
      <c r="I1225" s="6" t="str">
        <v>79</v>
      </c>
      <c r="J1225" s="6" t="s">
        <v>13829</v>
      </c>
      <c r="K1225" s="6" t="s">
        <v>13511</v>
      </c>
      <c r="L1225" s="6" t="s">
        <v>13973</v>
      </c>
      <c r="M1225" s="6" t="s">
        <v>13346</v>
      </c>
      <c r="N1225" s="6">
        <v>1998</v>
      </c>
      <c r="O1225" s="6" t="str" cm="1">
        <f t="array" ref="O1225">_xlfn.TEXTSPLIT(N1225,"-")</f>
        <v>1998</v>
      </c>
      <c r="P1225" s="6" t="str" cm="1">
        <f t="array" ref="P1225">_xlfn.TEXTSPLIT(O1225,"-")</f>
        <v>1998</v>
      </c>
      <c r="Q1225" s="6">
        <v>391</v>
      </c>
      <c r="R1225" s="6">
        <v>2</v>
      </c>
      <c r="S1225" s="16">
        <f t="shared" si="112"/>
        <v>5.1150895140664966E-3</v>
      </c>
      <c r="T1225" s="16">
        <f t="shared" si="113"/>
        <v>3.6076522015699546E-3</v>
      </c>
    </row>
    <row r="1226" spans="1:20" x14ac:dyDescent="0.6">
      <c r="A1226" s="6"/>
      <c r="B1226" s="21"/>
      <c r="C1226" s="6"/>
      <c r="D1226" s="6" t="s">
        <v>13828</v>
      </c>
      <c r="E1226" s="6" t="s">
        <v>13908</v>
      </c>
      <c r="F1226" s="20" t="s">
        <v>13820</v>
      </c>
      <c r="G1226" s="6" t="str">
        <f t="shared" si="111"/>
        <v>70-79</v>
      </c>
      <c r="H1226" s="6" t="str" cm="1">
        <f t="array" ref="H1226:I1226">_xlfn.TEXTSPLIT(G1226,"-")</f>
        <v>70</v>
      </c>
      <c r="I1226" s="6" t="str">
        <v>79</v>
      </c>
      <c r="J1226" s="6" t="s">
        <v>13829</v>
      </c>
      <c r="K1226" s="6" t="s">
        <v>13511</v>
      </c>
      <c r="L1226" s="6" t="s">
        <v>13973</v>
      </c>
      <c r="M1226" s="6" t="s">
        <v>13346</v>
      </c>
      <c r="N1226" s="6">
        <v>1998</v>
      </c>
      <c r="O1226" s="6" t="str" cm="1">
        <f t="array" ref="O1226">_xlfn.TEXTSPLIT(N1226,"-")</f>
        <v>1998</v>
      </c>
      <c r="P1226" s="6" t="str" cm="1">
        <f t="array" ref="P1226">_xlfn.TEXTSPLIT(O1226,"-")</f>
        <v>1998</v>
      </c>
      <c r="Q1226" s="6">
        <v>180</v>
      </c>
      <c r="R1226" s="6">
        <v>2</v>
      </c>
      <c r="S1226" s="16">
        <f t="shared" si="112"/>
        <v>1.1111111111111112E-2</v>
      </c>
      <c r="T1226" s="16">
        <f t="shared" si="113"/>
        <v>7.8129715221218459E-3</v>
      </c>
    </row>
    <row r="1227" spans="1:20" x14ac:dyDescent="0.6">
      <c r="A1227" s="6"/>
      <c r="B1227" s="21"/>
      <c r="C1227" s="6"/>
      <c r="D1227" s="6" t="s">
        <v>13828</v>
      </c>
      <c r="E1227" s="6" t="s">
        <v>13816</v>
      </c>
      <c r="F1227" s="20" t="s">
        <v>13820</v>
      </c>
      <c r="G1227" s="6" t="str">
        <f t="shared" si="111"/>
        <v>70-79</v>
      </c>
      <c r="H1227" s="6" t="str" cm="1">
        <f t="array" ref="H1227:I1227">_xlfn.TEXTSPLIT(G1227,"-")</f>
        <v>70</v>
      </c>
      <c r="I1227" s="6" t="str">
        <v>79</v>
      </c>
      <c r="J1227" s="6" t="s">
        <v>13829</v>
      </c>
      <c r="K1227" s="6" t="s">
        <v>13511</v>
      </c>
      <c r="L1227" s="6" t="s">
        <v>13973</v>
      </c>
      <c r="M1227" s="6" t="s">
        <v>13346</v>
      </c>
      <c r="N1227" s="6">
        <v>1998</v>
      </c>
      <c r="O1227" s="6" t="str" cm="1">
        <f t="array" ref="O1227">_xlfn.TEXTSPLIT(N1227,"-")</f>
        <v>1998</v>
      </c>
      <c r="P1227" s="6" t="str" cm="1">
        <f t="array" ref="P1227">_xlfn.TEXTSPLIT(O1227,"-")</f>
        <v>1998</v>
      </c>
      <c r="Q1227" s="6">
        <v>211</v>
      </c>
      <c r="R1227" s="6">
        <v>0</v>
      </c>
      <c r="S1227" s="16">
        <f t="shared" si="112"/>
        <v>0</v>
      </c>
      <c r="T1227" s="16">
        <f t="shared" si="113"/>
        <v>0</v>
      </c>
    </row>
    <row r="1228" spans="1:20" x14ac:dyDescent="0.6">
      <c r="A1228" s="6"/>
      <c r="B1228" s="21"/>
      <c r="C1228" s="6"/>
      <c r="D1228" s="6" t="s">
        <v>13828</v>
      </c>
      <c r="E1228" s="6" t="s">
        <v>13815</v>
      </c>
      <c r="F1228" s="20" t="s">
        <v>13821</v>
      </c>
      <c r="G1228" s="6" t="str">
        <f t="shared" si="111"/>
        <v>80-95</v>
      </c>
      <c r="H1228" s="6" t="str" cm="1">
        <f t="array" ref="H1228:I1228">_xlfn.TEXTSPLIT(G1228,"-")</f>
        <v>80</v>
      </c>
      <c r="I1228" s="6" t="str">
        <v>95</v>
      </c>
      <c r="J1228" s="6" t="s">
        <v>13829</v>
      </c>
      <c r="K1228" s="6" t="s">
        <v>13511</v>
      </c>
      <c r="L1228" s="6" t="s">
        <v>13973</v>
      </c>
      <c r="M1228" s="6" t="s">
        <v>13346</v>
      </c>
      <c r="N1228" s="6">
        <v>1998</v>
      </c>
      <c r="O1228" s="6" t="str" cm="1">
        <f t="array" ref="O1228">_xlfn.TEXTSPLIT(N1228,"-")</f>
        <v>1998</v>
      </c>
      <c r="P1228" s="6" t="str" cm="1">
        <f t="array" ref="P1228">_xlfn.TEXTSPLIT(O1228,"-")</f>
        <v>1998</v>
      </c>
      <c r="Q1228" s="6">
        <v>90</v>
      </c>
      <c r="R1228" s="6">
        <v>1</v>
      </c>
      <c r="S1228" s="16">
        <f t="shared" si="112"/>
        <v>1.1111111111111112E-2</v>
      </c>
      <c r="T1228" s="16">
        <f t="shared" si="113"/>
        <v>1.1049210289019481E-2</v>
      </c>
    </row>
    <row r="1229" spans="1:20" x14ac:dyDescent="0.6">
      <c r="A1229" s="6"/>
      <c r="B1229" s="21"/>
      <c r="C1229" s="6"/>
      <c r="D1229" s="6" t="s">
        <v>13828</v>
      </c>
      <c r="E1229" s="6" t="s">
        <v>13908</v>
      </c>
      <c r="F1229" s="20" t="s">
        <v>13821</v>
      </c>
      <c r="G1229" s="6" t="str">
        <f t="shared" si="111"/>
        <v>80-95</v>
      </c>
      <c r="H1229" s="6" t="str" cm="1">
        <f t="array" ref="H1229:I1229">_xlfn.TEXTSPLIT(G1229,"-")</f>
        <v>80</v>
      </c>
      <c r="I1229" s="6" t="str">
        <v>95</v>
      </c>
      <c r="J1229" s="6" t="s">
        <v>13829</v>
      </c>
      <c r="K1229" s="6" t="s">
        <v>13511</v>
      </c>
      <c r="L1229" s="6" t="s">
        <v>13973</v>
      </c>
      <c r="M1229" s="6" t="s">
        <v>13346</v>
      </c>
      <c r="N1229" s="6">
        <v>1998</v>
      </c>
      <c r="O1229" s="6" t="str" cm="1">
        <f t="array" ref="O1229">_xlfn.TEXTSPLIT(N1229,"-")</f>
        <v>1998</v>
      </c>
      <c r="P1229" s="6" t="str" cm="1">
        <f t="array" ref="P1229">_xlfn.TEXTSPLIT(O1229,"-")</f>
        <v>1998</v>
      </c>
      <c r="Q1229" s="6">
        <v>32</v>
      </c>
      <c r="R1229" s="6">
        <v>1</v>
      </c>
      <c r="S1229" s="16">
        <f t="shared" si="112"/>
        <v>3.125E-2</v>
      </c>
      <c r="T1229" s="16">
        <f t="shared" si="113"/>
        <v>3.0757843257858637E-2</v>
      </c>
    </row>
    <row r="1230" spans="1:20" x14ac:dyDescent="0.6">
      <c r="A1230" s="6"/>
      <c r="B1230" s="21"/>
      <c r="C1230" s="6"/>
      <c r="D1230" s="6" t="s">
        <v>13828</v>
      </c>
      <c r="E1230" s="6" t="s">
        <v>13816</v>
      </c>
      <c r="F1230" s="20" t="s">
        <v>13821</v>
      </c>
      <c r="G1230" s="6" t="str">
        <f t="shared" si="111"/>
        <v>80-95</v>
      </c>
      <c r="H1230" s="6" t="str" cm="1">
        <f t="array" ref="H1230:I1230">_xlfn.TEXTSPLIT(G1230,"-")</f>
        <v>80</v>
      </c>
      <c r="I1230" s="6" t="str">
        <v>95</v>
      </c>
      <c r="J1230" s="6" t="s">
        <v>13829</v>
      </c>
      <c r="K1230" s="6" t="s">
        <v>13511</v>
      </c>
      <c r="L1230" s="6" t="s">
        <v>13973</v>
      </c>
      <c r="M1230" s="6" t="s">
        <v>13346</v>
      </c>
      <c r="N1230" s="6">
        <v>1998</v>
      </c>
      <c r="O1230" s="6" t="str" cm="1">
        <f t="array" ref="O1230">_xlfn.TEXTSPLIT(N1230,"-")</f>
        <v>1998</v>
      </c>
      <c r="P1230" s="6" t="str" cm="1">
        <f t="array" ref="P1230">_xlfn.TEXTSPLIT(O1230,"-")</f>
        <v>1998</v>
      </c>
      <c r="Q1230" s="6">
        <v>58</v>
      </c>
      <c r="R1230" s="6">
        <v>0</v>
      </c>
      <c r="S1230" s="16">
        <f t="shared" si="112"/>
        <v>0</v>
      </c>
      <c r="T1230" s="16">
        <f t="shared" si="113"/>
        <v>0</v>
      </c>
    </row>
    <row r="1231" spans="1:20" x14ac:dyDescent="0.6">
      <c r="A1231" s="6"/>
      <c r="B1231" s="21"/>
      <c r="C1231" s="6"/>
      <c r="D1231" s="6" t="s">
        <v>13823</v>
      </c>
      <c r="E1231" s="6" t="s">
        <v>13815</v>
      </c>
      <c r="F1231" s="20" t="s">
        <v>13509</v>
      </c>
      <c r="G1231" s="6" t="str">
        <f t="shared" si="111"/>
        <v>50-95</v>
      </c>
      <c r="H1231" s="6" t="str" cm="1">
        <f t="array" ref="H1231:I1231">_xlfn.TEXTSPLIT(G1231,"-")</f>
        <v>50</v>
      </c>
      <c r="I1231" s="6" t="str">
        <v>95</v>
      </c>
      <c r="J1231" s="6" t="s">
        <v>13829</v>
      </c>
      <c r="K1231" s="6" t="s">
        <v>13511</v>
      </c>
      <c r="L1231" s="6" t="s">
        <v>13973</v>
      </c>
      <c r="M1231" s="6" t="s">
        <v>13346</v>
      </c>
      <c r="N1231" s="6">
        <v>1998</v>
      </c>
      <c r="O1231" s="6" t="str" cm="1">
        <f t="array" ref="O1231">_xlfn.TEXTSPLIT(N1231,"-")</f>
        <v>1998</v>
      </c>
      <c r="P1231" s="6" t="str" cm="1">
        <f t="array" ref="P1231">_xlfn.TEXTSPLIT(O1231,"-")</f>
        <v>1998</v>
      </c>
      <c r="Q1231" s="6">
        <v>1486</v>
      </c>
      <c r="R1231" s="6">
        <v>3</v>
      </c>
      <c r="S1231" s="16">
        <f t="shared" si="112"/>
        <v>2.018842530282638E-3</v>
      </c>
      <c r="T1231" s="16">
        <f t="shared" si="113"/>
        <v>1.1644021233776381E-3</v>
      </c>
    </row>
    <row r="1232" spans="1:20" x14ac:dyDescent="0.6">
      <c r="A1232" s="6"/>
      <c r="B1232" s="21"/>
      <c r="C1232" s="6"/>
      <c r="D1232" s="6" t="s">
        <v>13823</v>
      </c>
      <c r="E1232" s="6" t="s">
        <v>13908</v>
      </c>
      <c r="F1232" s="20" t="s">
        <v>13509</v>
      </c>
      <c r="G1232" s="6" t="str">
        <f t="shared" si="111"/>
        <v>50-95</v>
      </c>
      <c r="H1232" s="6" t="str" cm="1">
        <f t="array" ref="H1232:I1232">_xlfn.TEXTSPLIT(G1232,"-")</f>
        <v>50</v>
      </c>
      <c r="I1232" s="6" t="str">
        <v>95</v>
      </c>
      <c r="J1232" s="6" t="s">
        <v>13829</v>
      </c>
      <c r="K1232" s="6" t="s">
        <v>13511</v>
      </c>
      <c r="L1232" s="6" t="s">
        <v>13973</v>
      </c>
      <c r="M1232" s="6" t="s">
        <v>13346</v>
      </c>
      <c r="N1232" s="6">
        <v>1998</v>
      </c>
      <c r="O1232" s="6" t="str" cm="1">
        <f t="array" ref="O1232">_xlfn.TEXTSPLIT(N1232,"-")</f>
        <v>1998</v>
      </c>
      <c r="P1232" s="6" t="str" cm="1">
        <f t="array" ref="P1232">_xlfn.TEXTSPLIT(O1232,"-")</f>
        <v>1998</v>
      </c>
      <c r="Q1232" s="6">
        <v>597</v>
      </c>
      <c r="R1232" s="6">
        <v>3</v>
      </c>
      <c r="S1232" s="16">
        <f t="shared" si="112"/>
        <v>5.0251256281407036E-3</v>
      </c>
      <c r="T1232" s="16">
        <f t="shared" si="113"/>
        <v>2.8939588612122303E-3</v>
      </c>
    </row>
    <row r="1233" spans="1:20" x14ac:dyDescent="0.6">
      <c r="A1233" s="6"/>
      <c r="B1233" s="21"/>
      <c r="C1233" s="6"/>
      <c r="D1233" s="6" t="s">
        <v>13823</v>
      </c>
      <c r="E1233" s="6" t="s">
        <v>13816</v>
      </c>
      <c r="F1233" s="20" t="s">
        <v>13509</v>
      </c>
      <c r="G1233" s="6" t="str">
        <f t="shared" si="111"/>
        <v>50-95</v>
      </c>
      <c r="H1233" s="6" t="str" cm="1">
        <f t="array" ref="H1233:I1233">_xlfn.TEXTSPLIT(G1233,"-")</f>
        <v>50</v>
      </c>
      <c r="I1233" s="6" t="str">
        <v>95</v>
      </c>
      <c r="J1233" s="6" t="s">
        <v>13829</v>
      </c>
      <c r="K1233" s="6" t="s">
        <v>13511</v>
      </c>
      <c r="L1233" s="6" t="s">
        <v>13973</v>
      </c>
      <c r="M1233" s="6" t="s">
        <v>13346</v>
      </c>
      <c r="N1233" s="6">
        <v>1998</v>
      </c>
      <c r="O1233" s="6" t="str" cm="1">
        <f t="array" ref="O1233">_xlfn.TEXTSPLIT(N1233,"-")</f>
        <v>1998</v>
      </c>
      <c r="P1233" s="6" t="str" cm="1">
        <f t="array" ref="P1233">_xlfn.TEXTSPLIT(O1233,"-")</f>
        <v>1998</v>
      </c>
      <c r="Q1233" s="6">
        <v>889</v>
      </c>
      <c r="R1233" s="6">
        <v>0</v>
      </c>
      <c r="S1233" s="16">
        <f t="shared" si="112"/>
        <v>0</v>
      </c>
      <c r="T1233" s="16">
        <f t="shared" si="113"/>
        <v>0</v>
      </c>
    </row>
    <row r="1234" spans="1:20" x14ac:dyDescent="0.6">
      <c r="A1234" s="6"/>
      <c r="B1234" s="21"/>
      <c r="C1234" s="6"/>
      <c r="D1234" s="6" t="s">
        <v>13823</v>
      </c>
      <c r="E1234" s="6" t="s">
        <v>13815</v>
      </c>
      <c r="F1234" s="20" t="s">
        <v>13818</v>
      </c>
      <c r="G1234" s="6" t="str">
        <f t="shared" si="111"/>
        <v>50-59</v>
      </c>
      <c r="H1234" s="6" t="str" cm="1">
        <f t="array" ref="H1234:I1234">_xlfn.TEXTSPLIT(G1234,"-")</f>
        <v>50</v>
      </c>
      <c r="I1234" s="6" t="str">
        <v>59</v>
      </c>
      <c r="J1234" s="6" t="s">
        <v>13829</v>
      </c>
      <c r="K1234" s="6" t="s">
        <v>13511</v>
      </c>
      <c r="L1234" s="6" t="s">
        <v>13973</v>
      </c>
      <c r="M1234" s="6" t="s">
        <v>13346</v>
      </c>
      <c r="N1234" s="6">
        <v>1998</v>
      </c>
      <c r="O1234" s="6" t="str" cm="1">
        <f t="array" ref="O1234">_xlfn.TEXTSPLIT(N1234,"-")</f>
        <v>1998</v>
      </c>
      <c r="P1234" s="6" t="str" cm="1">
        <f t="array" ref="P1234">_xlfn.TEXTSPLIT(O1234,"-")</f>
        <v>1998</v>
      </c>
      <c r="Q1234" s="6">
        <v>440</v>
      </c>
      <c r="R1234" s="6">
        <v>0</v>
      </c>
      <c r="S1234" s="16">
        <f t="shared" si="112"/>
        <v>0</v>
      </c>
      <c r="T1234" s="16">
        <f t="shared" si="113"/>
        <v>0</v>
      </c>
    </row>
    <row r="1235" spans="1:20" x14ac:dyDescent="0.6">
      <c r="A1235" s="6"/>
      <c r="B1235" s="21"/>
      <c r="C1235" s="6"/>
      <c r="D1235" s="6" t="s">
        <v>13823</v>
      </c>
      <c r="E1235" s="6" t="s">
        <v>13908</v>
      </c>
      <c r="F1235" s="20" t="s">
        <v>13818</v>
      </c>
      <c r="G1235" s="6" t="str">
        <f t="shared" si="111"/>
        <v>50-59</v>
      </c>
      <c r="H1235" s="6" t="str" cm="1">
        <f t="array" ref="H1235:I1235">_xlfn.TEXTSPLIT(G1235,"-")</f>
        <v>50</v>
      </c>
      <c r="I1235" s="6" t="str">
        <v>59</v>
      </c>
      <c r="J1235" s="6" t="s">
        <v>13829</v>
      </c>
      <c r="K1235" s="6" t="s">
        <v>13511</v>
      </c>
      <c r="L1235" s="6" t="s">
        <v>13973</v>
      </c>
      <c r="M1235" s="6" t="s">
        <v>13346</v>
      </c>
      <c r="N1235" s="6">
        <v>1998</v>
      </c>
      <c r="O1235" s="6" t="str" cm="1">
        <f t="array" ref="O1235">_xlfn.TEXTSPLIT(N1235,"-")</f>
        <v>1998</v>
      </c>
      <c r="P1235" s="6" t="str" cm="1">
        <f t="array" ref="P1235">_xlfn.TEXTSPLIT(O1235,"-")</f>
        <v>1998</v>
      </c>
      <c r="Q1235" s="6">
        <v>155</v>
      </c>
      <c r="R1235" s="6">
        <v>0</v>
      </c>
      <c r="S1235" s="16">
        <f t="shared" ref="S1235:S1245" si="114">R1235/Q1235</f>
        <v>0</v>
      </c>
      <c r="T1235" s="16">
        <f t="shared" ref="T1235:T1245" si="115">SQRT(S1235*(1-S1235)/Q1235)</f>
        <v>0</v>
      </c>
    </row>
    <row r="1236" spans="1:20" x14ac:dyDescent="0.6">
      <c r="A1236" s="6"/>
      <c r="B1236" s="21"/>
      <c r="C1236" s="6"/>
      <c r="D1236" s="6" t="s">
        <v>13823</v>
      </c>
      <c r="E1236" s="6" t="s">
        <v>13816</v>
      </c>
      <c r="F1236" s="20" t="s">
        <v>13818</v>
      </c>
      <c r="G1236" s="6" t="str">
        <f t="shared" si="111"/>
        <v>50-59</v>
      </c>
      <c r="H1236" s="6" t="str" cm="1">
        <f t="array" ref="H1236:I1236">_xlfn.TEXTSPLIT(G1236,"-")</f>
        <v>50</v>
      </c>
      <c r="I1236" s="6" t="str">
        <v>59</v>
      </c>
      <c r="J1236" s="6" t="s">
        <v>13829</v>
      </c>
      <c r="K1236" s="6" t="s">
        <v>13511</v>
      </c>
      <c r="L1236" s="6" t="s">
        <v>13973</v>
      </c>
      <c r="M1236" s="6" t="s">
        <v>13346</v>
      </c>
      <c r="N1236" s="6">
        <v>1998</v>
      </c>
      <c r="O1236" s="6" t="str" cm="1">
        <f t="array" ref="O1236">_xlfn.TEXTSPLIT(N1236,"-")</f>
        <v>1998</v>
      </c>
      <c r="P1236" s="6" t="str" cm="1">
        <f t="array" ref="P1236">_xlfn.TEXTSPLIT(O1236,"-")</f>
        <v>1998</v>
      </c>
      <c r="Q1236" s="6">
        <v>285</v>
      </c>
      <c r="R1236" s="6">
        <v>0</v>
      </c>
      <c r="S1236" s="16">
        <f t="shared" si="114"/>
        <v>0</v>
      </c>
      <c r="T1236" s="16">
        <f t="shared" si="115"/>
        <v>0</v>
      </c>
    </row>
    <row r="1237" spans="1:20" x14ac:dyDescent="0.6">
      <c r="A1237" s="6"/>
      <c r="B1237" s="21"/>
      <c r="C1237" s="6"/>
      <c r="D1237" s="6" t="s">
        <v>13823</v>
      </c>
      <c r="E1237" s="6" t="s">
        <v>13815</v>
      </c>
      <c r="F1237" s="20" t="s">
        <v>13819</v>
      </c>
      <c r="G1237" s="6" t="str">
        <f t="shared" si="111"/>
        <v>60-69</v>
      </c>
      <c r="H1237" s="6" t="str" cm="1">
        <f t="array" ref="H1237:I1237">_xlfn.TEXTSPLIT(G1237,"-")</f>
        <v>60</v>
      </c>
      <c r="I1237" s="6" t="str">
        <v>69</v>
      </c>
      <c r="J1237" s="6" t="s">
        <v>13829</v>
      </c>
      <c r="K1237" s="6" t="s">
        <v>13511</v>
      </c>
      <c r="L1237" s="6" t="s">
        <v>13973</v>
      </c>
      <c r="M1237" s="6" t="s">
        <v>13346</v>
      </c>
      <c r="N1237" s="6">
        <v>1998</v>
      </c>
      <c r="O1237" s="6" t="str" cm="1">
        <f t="array" ref="O1237">_xlfn.TEXTSPLIT(N1237,"-")</f>
        <v>1998</v>
      </c>
      <c r="P1237" s="6" t="str" cm="1">
        <f t="array" ref="P1237">_xlfn.TEXTSPLIT(O1237,"-")</f>
        <v>1998</v>
      </c>
      <c r="Q1237" s="6">
        <v>565</v>
      </c>
      <c r="R1237" s="6">
        <v>2</v>
      </c>
      <c r="S1237" s="16">
        <f t="shared" si="114"/>
        <v>3.5398230088495575E-3</v>
      </c>
      <c r="T1237" s="16">
        <f t="shared" si="115"/>
        <v>2.4985987796758168E-3</v>
      </c>
    </row>
    <row r="1238" spans="1:20" x14ac:dyDescent="0.6">
      <c r="A1238" s="6"/>
      <c r="B1238" s="21"/>
      <c r="C1238" s="6"/>
      <c r="D1238" s="6" t="s">
        <v>13823</v>
      </c>
      <c r="E1238" s="6" t="s">
        <v>13908</v>
      </c>
      <c r="F1238" s="20" t="s">
        <v>13819</v>
      </c>
      <c r="G1238" s="6" t="str">
        <f t="shared" si="111"/>
        <v>60-69</v>
      </c>
      <c r="H1238" s="6" t="str" cm="1">
        <f t="array" ref="H1238:I1238">_xlfn.TEXTSPLIT(G1238,"-")</f>
        <v>60</v>
      </c>
      <c r="I1238" s="6" t="str">
        <v>69</v>
      </c>
      <c r="J1238" s="6" t="s">
        <v>13829</v>
      </c>
      <c r="K1238" s="6" t="s">
        <v>13511</v>
      </c>
      <c r="L1238" s="6" t="s">
        <v>13973</v>
      </c>
      <c r="M1238" s="6" t="s">
        <v>13346</v>
      </c>
      <c r="N1238" s="6">
        <v>1998</v>
      </c>
      <c r="O1238" s="6" t="str" cm="1">
        <f t="array" ref="O1238">_xlfn.TEXTSPLIT(N1238,"-")</f>
        <v>1998</v>
      </c>
      <c r="P1238" s="6" t="str" cm="1">
        <f t="array" ref="P1238">_xlfn.TEXTSPLIT(O1238,"-")</f>
        <v>1998</v>
      </c>
      <c r="Q1238" s="6">
        <v>231</v>
      </c>
      <c r="R1238" s="6">
        <v>2</v>
      </c>
      <c r="S1238" s="16">
        <f t="shared" si="114"/>
        <v>8.658008658008658E-3</v>
      </c>
      <c r="T1238" s="16">
        <f t="shared" si="115"/>
        <v>6.0955762627007181E-3</v>
      </c>
    </row>
    <row r="1239" spans="1:20" x14ac:dyDescent="0.6">
      <c r="A1239" s="6"/>
      <c r="B1239" s="21"/>
      <c r="C1239" s="6"/>
      <c r="D1239" s="6" t="s">
        <v>13823</v>
      </c>
      <c r="E1239" s="6" t="s">
        <v>13816</v>
      </c>
      <c r="F1239" s="20" t="s">
        <v>13819</v>
      </c>
      <c r="G1239" s="6" t="str">
        <f t="shared" si="111"/>
        <v>60-69</v>
      </c>
      <c r="H1239" s="6" t="str" cm="1">
        <f t="array" ref="H1239:I1239">_xlfn.TEXTSPLIT(G1239,"-")</f>
        <v>60</v>
      </c>
      <c r="I1239" s="6" t="str">
        <v>69</v>
      </c>
      <c r="J1239" s="6" t="s">
        <v>13829</v>
      </c>
      <c r="K1239" s="6" t="s">
        <v>13511</v>
      </c>
      <c r="L1239" s="6" t="s">
        <v>13973</v>
      </c>
      <c r="M1239" s="6" t="s">
        <v>13346</v>
      </c>
      <c r="N1239" s="6">
        <v>1998</v>
      </c>
      <c r="O1239" s="6" t="str" cm="1">
        <f t="array" ref="O1239">_xlfn.TEXTSPLIT(N1239,"-")</f>
        <v>1998</v>
      </c>
      <c r="P1239" s="6" t="str" cm="1">
        <f t="array" ref="P1239">_xlfn.TEXTSPLIT(O1239,"-")</f>
        <v>1998</v>
      </c>
      <c r="Q1239" s="6">
        <v>334</v>
      </c>
      <c r="R1239" s="6">
        <v>0</v>
      </c>
      <c r="S1239" s="16">
        <f t="shared" si="114"/>
        <v>0</v>
      </c>
      <c r="T1239" s="16">
        <f t="shared" si="115"/>
        <v>0</v>
      </c>
    </row>
    <row r="1240" spans="1:20" x14ac:dyDescent="0.6">
      <c r="A1240" s="6"/>
      <c r="B1240" s="21"/>
      <c r="C1240" s="6"/>
      <c r="D1240" s="6" t="s">
        <v>13823</v>
      </c>
      <c r="E1240" s="6" t="s">
        <v>13815</v>
      </c>
      <c r="F1240" s="20" t="s">
        <v>13820</v>
      </c>
      <c r="G1240" s="6" t="str">
        <f t="shared" si="111"/>
        <v>70-79</v>
      </c>
      <c r="H1240" s="6" t="str" cm="1">
        <f t="array" ref="H1240:I1240">_xlfn.TEXTSPLIT(G1240,"-")</f>
        <v>70</v>
      </c>
      <c r="I1240" s="6" t="str">
        <v>79</v>
      </c>
      <c r="J1240" s="6" t="s">
        <v>13829</v>
      </c>
      <c r="K1240" s="6" t="s">
        <v>13511</v>
      </c>
      <c r="L1240" s="6" t="s">
        <v>13973</v>
      </c>
      <c r="M1240" s="6" t="s">
        <v>13346</v>
      </c>
      <c r="N1240" s="6">
        <v>1998</v>
      </c>
      <c r="O1240" s="6" t="str" cm="1">
        <f t="array" ref="O1240">_xlfn.TEXTSPLIT(N1240,"-")</f>
        <v>1998</v>
      </c>
      <c r="P1240" s="6" t="str" cm="1">
        <f t="array" ref="P1240">_xlfn.TEXTSPLIT(O1240,"-")</f>
        <v>1998</v>
      </c>
      <c r="Q1240" s="6">
        <v>391</v>
      </c>
      <c r="R1240" s="6">
        <v>0</v>
      </c>
      <c r="S1240" s="16">
        <f t="shared" si="114"/>
        <v>0</v>
      </c>
      <c r="T1240" s="16">
        <f t="shared" si="115"/>
        <v>0</v>
      </c>
    </row>
    <row r="1241" spans="1:20" x14ac:dyDescent="0.6">
      <c r="A1241" s="6"/>
      <c r="B1241" s="21"/>
      <c r="C1241" s="6"/>
      <c r="D1241" s="6" t="s">
        <v>13823</v>
      </c>
      <c r="E1241" s="6" t="s">
        <v>13908</v>
      </c>
      <c r="F1241" s="20" t="s">
        <v>13820</v>
      </c>
      <c r="G1241" s="6" t="str">
        <f t="shared" si="111"/>
        <v>70-79</v>
      </c>
      <c r="H1241" s="6" t="str" cm="1">
        <f t="array" ref="H1241:I1241">_xlfn.TEXTSPLIT(G1241,"-")</f>
        <v>70</v>
      </c>
      <c r="I1241" s="6" t="str">
        <v>79</v>
      </c>
      <c r="J1241" s="6" t="s">
        <v>13829</v>
      </c>
      <c r="K1241" s="6" t="s">
        <v>13511</v>
      </c>
      <c r="L1241" s="6" t="s">
        <v>13973</v>
      </c>
      <c r="M1241" s="6" t="s">
        <v>13346</v>
      </c>
      <c r="N1241" s="6">
        <v>1998</v>
      </c>
      <c r="O1241" s="6" t="str" cm="1">
        <f t="array" ref="O1241">_xlfn.TEXTSPLIT(N1241,"-")</f>
        <v>1998</v>
      </c>
      <c r="P1241" s="6" t="str" cm="1">
        <f t="array" ref="P1241">_xlfn.TEXTSPLIT(O1241,"-")</f>
        <v>1998</v>
      </c>
      <c r="Q1241" s="6">
        <v>180</v>
      </c>
      <c r="R1241" s="6">
        <v>0</v>
      </c>
      <c r="S1241" s="16">
        <f t="shared" si="114"/>
        <v>0</v>
      </c>
      <c r="T1241" s="16">
        <f t="shared" si="115"/>
        <v>0</v>
      </c>
    </row>
    <row r="1242" spans="1:20" x14ac:dyDescent="0.6">
      <c r="A1242" s="6"/>
      <c r="B1242" s="21"/>
      <c r="C1242" s="6"/>
      <c r="D1242" s="6" t="s">
        <v>13823</v>
      </c>
      <c r="E1242" s="6" t="s">
        <v>13816</v>
      </c>
      <c r="F1242" s="20" t="s">
        <v>13820</v>
      </c>
      <c r="G1242" s="6" t="str">
        <f t="shared" si="111"/>
        <v>70-79</v>
      </c>
      <c r="H1242" s="6" t="str" cm="1">
        <f t="array" ref="H1242:I1242">_xlfn.TEXTSPLIT(G1242,"-")</f>
        <v>70</v>
      </c>
      <c r="I1242" s="6" t="str">
        <v>79</v>
      </c>
      <c r="J1242" s="6" t="s">
        <v>13829</v>
      </c>
      <c r="K1242" s="6" t="s">
        <v>13511</v>
      </c>
      <c r="L1242" s="6" t="s">
        <v>13973</v>
      </c>
      <c r="M1242" s="6" t="s">
        <v>13346</v>
      </c>
      <c r="N1242" s="6">
        <v>1998</v>
      </c>
      <c r="O1242" s="6" t="str" cm="1">
        <f t="array" ref="O1242">_xlfn.TEXTSPLIT(N1242,"-")</f>
        <v>1998</v>
      </c>
      <c r="P1242" s="6" t="str" cm="1">
        <f t="array" ref="P1242">_xlfn.TEXTSPLIT(O1242,"-")</f>
        <v>1998</v>
      </c>
      <c r="Q1242" s="6">
        <v>211</v>
      </c>
      <c r="R1242" s="6">
        <v>0</v>
      </c>
      <c r="S1242" s="16">
        <f t="shared" si="114"/>
        <v>0</v>
      </c>
      <c r="T1242" s="16">
        <f t="shared" si="115"/>
        <v>0</v>
      </c>
    </row>
    <row r="1243" spans="1:20" x14ac:dyDescent="0.6">
      <c r="A1243" s="6"/>
      <c r="B1243" s="21"/>
      <c r="C1243" s="6"/>
      <c r="D1243" s="6" t="s">
        <v>13823</v>
      </c>
      <c r="E1243" s="6" t="s">
        <v>13815</v>
      </c>
      <c r="F1243" s="20" t="s">
        <v>13821</v>
      </c>
      <c r="G1243" s="6" t="str">
        <f t="shared" si="111"/>
        <v>80-95</v>
      </c>
      <c r="H1243" s="6" t="str" cm="1">
        <f t="array" ref="H1243:I1243">_xlfn.TEXTSPLIT(G1243,"-")</f>
        <v>80</v>
      </c>
      <c r="I1243" s="6" t="str">
        <v>95</v>
      </c>
      <c r="J1243" s="6" t="s">
        <v>13829</v>
      </c>
      <c r="K1243" s="6" t="s">
        <v>13511</v>
      </c>
      <c r="L1243" s="6" t="s">
        <v>13973</v>
      </c>
      <c r="M1243" s="6" t="s">
        <v>13346</v>
      </c>
      <c r="N1243" s="6">
        <v>1998</v>
      </c>
      <c r="O1243" s="6" t="str" cm="1">
        <f t="array" ref="O1243">_xlfn.TEXTSPLIT(N1243,"-")</f>
        <v>1998</v>
      </c>
      <c r="P1243" s="6" t="str" cm="1">
        <f t="array" ref="P1243">_xlfn.TEXTSPLIT(O1243,"-")</f>
        <v>1998</v>
      </c>
      <c r="Q1243" s="6">
        <v>90</v>
      </c>
      <c r="R1243" s="6">
        <v>1</v>
      </c>
      <c r="S1243" s="16">
        <f t="shared" si="114"/>
        <v>1.1111111111111112E-2</v>
      </c>
      <c r="T1243" s="16">
        <f t="shared" si="115"/>
        <v>1.1049210289019481E-2</v>
      </c>
    </row>
    <row r="1244" spans="1:20" x14ac:dyDescent="0.6">
      <c r="A1244" s="6"/>
      <c r="B1244" s="21"/>
      <c r="C1244" s="6"/>
      <c r="D1244" s="6" t="s">
        <v>13823</v>
      </c>
      <c r="E1244" s="6" t="s">
        <v>13908</v>
      </c>
      <c r="F1244" s="20" t="s">
        <v>13821</v>
      </c>
      <c r="G1244" s="6" t="str">
        <f t="shared" si="111"/>
        <v>80-95</v>
      </c>
      <c r="H1244" s="6" t="str" cm="1">
        <f t="array" ref="H1244:I1244">_xlfn.TEXTSPLIT(G1244,"-")</f>
        <v>80</v>
      </c>
      <c r="I1244" s="6" t="str">
        <v>95</v>
      </c>
      <c r="J1244" s="6" t="s">
        <v>13829</v>
      </c>
      <c r="K1244" s="6" t="s">
        <v>13511</v>
      </c>
      <c r="L1244" s="6" t="s">
        <v>13973</v>
      </c>
      <c r="M1244" s="6" t="s">
        <v>13346</v>
      </c>
      <c r="N1244" s="6">
        <v>1998</v>
      </c>
      <c r="O1244" s="6" t="str" cm="1">
        <f t="array" ref="O1244">_xlfn.TEXTSPLIT(N1244,"-")</f>
        <v>1998</v>
      </c>
      <c r="P1244" s="6" t="str" cm="1">
        <f t="array" ref="P1244">_xlfn.TEXTSPLIT(O1244,"-")</f>
        <v>1998</v>
      </c>
      <c r="Q1244" s="6">
        <v>32</v>
      </c>
      <c r="R1244" s="6">
        <v>1</v>
      </c>
      <c r="S1244" s="16">
        <f t="shared" si="114"/>
        <v>3.125E-2</v>
      </c>
      <c r="T1244" s="16">
        <f t="shared" si="115"/>
        <v>3.0757843257858637E-2</v>
      </c>
    </row>
    <row r="1245" spans="1:20" x14ac:dyDescent="0.6">
      <c r="A1245" s="6"/>
      <c r="B1245" s="21"/>
      <c r="C1245" s="6"/>
      <c r="D1245" s="6" t="s">
        <v>13823</v>
      </c>
      <c r="E1245" s="6" t="s">
        <v>13816</v>
      </c>
      <c r="F1245" s="20" t="s">
        <v>13821</v>
      </c>
      <c r="G1245" s="6" t="str">
        <f t="shared" si="111"/>
        <v>80-95</v>
      </c>
      <c r="H1245" s="6" t="str" cm="1">
        <f t="array" ref="H1245:I1245">_xlfn.TEXTSPLIT(G1245,"-")</f>
        <v>80</v>
      </c>
      <c r="I1245" s="6" t="str">
        <v>95</v>
      </c>
      <c r="J1245" s="6" t="s">
        <v>13829</v>
      </c>
      <c r="K1245" s="6" t="s">
        <v>13511</v>
      </c>
      <c r="L1245" s="6" t="s">
        <v>13973</v>
      </c>
      <c r="M1245" s="6" t="s">
        <v>13346</v>
      </c>
      <c r="N1245" s="6">
        <v>1998</v>
      </c>
      <c r="O1245" s="6" t="str" cm="1">
        <f t="array" ref="O1245">_xlfn.TEXTSPLIT(N1245,"-")</f>
        <v>1998</v>
      </c>
      <c r="P1245" s="6" t="str" cm="1">
        <f t="array" ref="P1245">_xlfn.TEXTSPLIT(O1245,"-")</f>
        <v>1998</v>
      </c>
      <c r="Q1245" s="6">
        <v>58</v>
      </c>
      <c r="R1245" s="6">
        <v>0</v>
      </c>
      <c r="S1245" s="16">
        <f t="shared" si="114"/>
        <v>0</v>
      </c>
      <c r="T1245" s="16">
        <f t="shared" si="115"/>
        <v>0</v>
      </c>
    </row>
    <row r="1246" spans="1:20" x14ac:dyDescent="0.6">
      <c r="D1246" s="6" t="s">
        <v>13300</v>
      </c>
      <c r="E1246" s="6" t="s">
        <v>13815</v>
      </c>
      <c r="F1246" s="20" t="s">
        <v>13509</v>
      </c>
      <c r="G1246" s="6" t="str">
        <f t="shared" si="106"/>
        <v>50-95</v>
      </c>
      <c r="H1246" s="6" t="str" cm="1">
        <f t="array" ref="H1246:I1246">_xlfn.TEXTSPLIT(G1246,"-")</f>
        <v>50</v>
      </c>
      <c r="I1246" s="6" t="str">
        <v>95</v>
      </c>
      <c r="J1246" s="6" t="s">
        <v>13829</v>
      </c>
      <c r="K1246" s="6" t="s">
        <v>13511</v>
      </c>
      <c r="L1246" s="6" t="s">
        <v>13909</v>
      </c>
      <c r="M1246" s="6" t="s">
        <v>13346</v>
      </c>
      <c r="N1246" s="6">
        <v>1998</v>
      </c>
      <c r="O1246" s="6" t="str" cm="1">
        <f t="array" ref="O1246">_xlfn.TEXTSPLIT(N1246,"-")</f>
        <v>1998</v>
      </c>
      <c r="P1246" s="6" t="str" cm="1">
        <f t="array" ref="P1246">_xlfn.TEXTSPLIT(O1246,"-")</f>
        <v>1998</v>
      </c>
      <c r="Q1246" s="6">
        <v>1486</v>
      </c>
      <c r="R1246" s="6">
        <v>145</v>
      </c>
      <c r="S1246" s="16">
        <f t="shared" si="107"/>
        <v>9.7577388963660833E-2</v>
      </c>
      <c r="T1246" s="16">
        <f t="shared" si="108"/>
        <v>7.6978629695462026E-3</v>
      </c>
    </row>
    <row r="1247" spans="1:20" x14ac:dyDescent="0.6">
      <c r="B1247" s="6"/>
      <c r="C1247" s="6"/>
      <c r="D1247" s="6" t="s">
        <v>13300</v>
      </c>
      <c r="E1247" s="6" t="s">
        <v>13908</v>
      </c>
      <c r="F1247" s="20" t="s">
        <v>13509</v>
      </c>
      <c r="G1247" s="6" t="str">
        <f t="shared" si="106"/>
        <v>50-95</v>
      </c>
      <c r="H1247" s="6" t="str" cm="1">
        <f t="array" ref="H1247:I1247">_xlfn.TEXTSPLIT(G1247,"-")</f>
        <v>50</v>
      </c>
      <c r="I1247" s="6" t="str">
        <v>95</v>
      </c>
      <c r="J1247" s="6" t="s">
        <v>13829</v>
      </c>
      <c r="K1247" s="6" t="s">
        <v>13511</v>
      </c>
      <c r="L1247" s="6" t="s">
        <v>13909</v>
      </c>
      <c r="M1247" s="6" t="s">
        <v>13346</v>
      </c>
      <c r="N1247" s="6">
        <v>1998</v>
      </c>
      <c r="O1247" s="6" t="str" cm="1">
        <f t="array" ref="O1247">_xlfn.TEXTSPLIT(N1247,"-")</f>
        <v>1998</v>
      </c>
      <c r="P1247" s="6" t="str" cm="1">
        <f t="array" ref="P1247">_xlfn.TEXTSPLIT(O1247,"-")</f>
        <v>1998</v>
      </c>
      <c r="Q1247" s="6">
        <v>597</v>
      </c>
      <c r="R1247" s="6">
        <v>57</v>
      </c>
      <c r="S1247" s="16">
        <f t="shared" si="107"/>
        <v>9.5477386934673364E-2</v>
      </c>
      <c r="T1247" s="16">
        <f t="shared" si="108"/>
        <v>1.2027429254431381E-2</v>
      </c>
    </row>
    <row r="1248" spans="1:20" x14ac:dyDescent="0.6">
      <c r="B1248" s="6"/>
      <c r="C1248" s="6"/>
      <c r="D1248" s="6" t="s">
        <v>13300</v>
      </c>
      <c r="E1248" s="6" t="s">
        <v>13816</v>
      </c>
      <c r="F1248" s="20" t="s">
        <v>13509</v>
      </c>
      <c r="G1248" s="6" t="str">
        <f t="shared" si="106"/>
        <v>50-95</v>
      </c>
      <c r="H1248" s="6" t="str" cm="1">
        <f t="array" ref="H1248:I1248">_xlfn.TEXTSPLIT(G1248,"-")</f>
        <v>50</v>
      </c>
      <c r="I1248" s="6" t="str">
        <v>95</v>
      </c>
      <c r="J1248" s="6" t="s">
        <v>13829</v>
      </c>
      <c r="K1248" s="6" t="s">
        <v>13511</v>
      </c>
      <c r="L1248" s="6" t="s">
        <v>13909</v>
      </c>
      <c r="M1248" s="6" t="s">
        <v>13346</v>
      </c>
      <c r="N1248" s="6">
        <v>1998</v>
      </c>
      <c r="O1248" s="6" t="str" cm="1">
        <f t="array" ref="O1248">_xlfn.TEXTSPLIT(N1248,"-")</f>
        <v>1998</v>
      </c>
      <c r="P1248" s="6" t="str" cm="1">
        <f t="array" ref="P1248">_xlfn.TEXTSPLIT(O1248,"-")</f>
        <v>1998</v>
      </c>
      <c r="Q1248" s="6">
        <v>889</v>
      </c>
      <c r="R1248" s="6">
        <v>88</v>
      </c>
      <c r="S1248" s="16">
        <f t="shared" si="107"/>
        <v>9.8987626546681667E-2</v>
      </c>
      <c r="T1248" s="16">
        <f t="shared" si="108"/>
        <v>1.0016245316146376E-2</v>
      </c>
    </row>
    <row r="1249" spans="2:20" x14ac:dyDescent="0.6">
      <c r="B1249" s="6"/>
      <c r="C1249" s="6"/>
      <c r="D1249" s="6" t="s">
        <v>13300</v>
      </c>
      <c r="E1249" s="6" t="s">
        <v>13815</v>
      </c>
      <c r="F1249" s="20" t="s">
        <v>13818</v>
      </c>
      <c r="G1249" s="6" t="str">
        <f t="shared" si="106"/>
        <v>50-59</v>
      </c>
      <c r="H1249" s="6" t="str" cm="1">
        <f t="array" ref="H1249:I1249">_xlfn.TEXTSPLIT(G1249,"-")</f>
        <v>50</v>
      </c>
      <c r="I1249" s="6" t="str">
        <v>59</v>
      </c>
      <c r="J1249" s="6" t="s">
        <v>13829</v>
      </c>
      <c r="K1249" s="6" t="s">
        <v>13511</v>
      </c>
      <c r="L1249" s="6" t="s">
        <v>13909</v>
      </c>
      <c r="M1249" s="6" t="s">
        <v>13346</v>
      </c>
      <c r="N1249" s="6">
        <v>1998</v>
      </c>
      <c r="O1249" s="6" t="str" cm="1">
        <f t="array" ref="O1249">_xlfn.TEXTSPLIT(N1249,"-")</f>
        <v>1998</v>
      </c>
      <c r="P1249" s="6" t="str" cm="1">
        <f t="array" ref="P1249">_xlfn.TEXTSPLIT(O1249,"-")</f>
        <v>1998</v>
      </c>
      <c r="Q1249" s="6">
        <v>440</v>
      </c>
      <c r="R1249" s="6">
        <v>26</v>
      </c>
      <c r="S1249" s="16">
        <f t="shared" si="107"/>
        <v>5.909090909090909E-2</v>
      </c>
      <c r="T1249" s="16">
        <f t="shared" si="108"/>
        <v>1.1241074596168915E-2</v>
      </c>
    </row>
    <row r="1250" spans="2:20" x14ac:dyDescent="0.6">
      <c r="B1250" s="6"/>
      <c r="C1250" s="6"/>
      <c r="D1250" s="6" t="s">
        <v>13300</v>
      </c>
      <c r="E1250" s="6" t="s">
        <v>13908</v>
      </c>
      <c r="F1250" s="20" t="s">
        <v>13818</v>
      </c>
      <c r="G1250" s="6" t="str">
        <f t="shared" ref="G1250:G1313" si="116">IF(RIGHT(F1250,1)="+",LEFT(F1250,LEN(F1250)-1)&amp;"-95",F1250)</f>
        <v>50-59</v>
      </c>
      <c r="H1250" s="6" t="str" cm="1">
        <f t="array" ref="H1250:I1250">_xlfn.TEXTSPLIT(G1250,"-")</f>
        <v>50</v>
      </c>
      <c r="I1250" s="6" t="str">
        <v>59</v>
      </c>
      <c r="J1250" s="6" t="s">
        <v>13829</v>
      </c>
      <c r="K1250" s="6" t="s">
        <v>13511</v>
      </c>
      <c r="L1250" s="6" t="s">
        <v>13909</v>
      </c>
      <c r="M1250" s="6" t="s">
        <v>13346</v>
      </c>
      <c r="N1250" s="6">
        <v>1998</v>
      </c>
      <c r="O1250" s="6" t="str" cm="1">
        <f t="array" ref="O1250">_xlfn.TEXTSPLIT(N1250,"-")</f>
        <v>1998</v>
      </c>
      <c r="P1250" s="6" t="str" cm="1">
        <f t="array" ref="P1250">_xlfn.TEXTSPLIT(O1250,"-")</f>
        <v>1998</v>
      </c>
      <c r="Q1250" s="6">
        <v>155</v>
      </c>
      <c r="R1250" s="6">
        <v>6</v>
      </c>
      <c r="S1250" s="16">
        <f t="shared" ref="S1250:S1313" si="117">R1250/Q1250</f>
        <v>3.870967741935484E-2</v>
      </c>
      <c r="T1250" s="16">
        <f t="shared" ref="T1250:T1313" si="118">SQRT(S1250*(1-S1250)/Q1250)</f>
        <v>1.5494273300771343E-2</v>
      </c>
    </row>
    <row r="1251" spans="2:20" x14ac:dyDescent="0.6">
      <c r="B1251" s="6"/>
      <c r="C1251" s="6"/>
      <c r="D1251" s="6" t="s">
        <v>13300</v>
      </c>
      <c r="E1251" s="6" t="s">
        <v>13816</v>
      </c>
      <c r="F1251" s="20" t="s">
        <v>13818</v>
      </c>
      <c r="G1251" s="6" t="str">
        <f t="shared" si="116"/>
        <v>50-59</v>
      </c>
      <c r="H1251" s="6" t="str" cm="1">
        <f t="array" ref="H1251:I1251">_xlfn.TEXTSPLIT(G1251,"-")</f>
        <v>50</v>
      </c>
      <c r="I1251" s="6" t="str">
        <v>59</v>
      </c>
      <c r="J1251" s="6" t="s">
        <v>13829</v>
      </c>
      <c r="K1251" s="6" t="s">
        <v>13511</v>
      </c>
      <c r="L1251" s="6" t="s">
        <v>13909</v>
      </c>
      <c r="M1251" s="6" t="s">
        <v>13346</v>
      </c>
      <c r="N1251" s="6">
        <v>1998</v>
      </c>
      <c r="O1251" s="6" t="str" cm="1">
        <f t="array" ref="O1251">_xlfn.TEXTSPLIT(N1251,"-")</f>
        <v>1998</v>
      </c>
      <c r="P1251" s="6" t="str" cm="1">
        <f t="array" ref="P1251">_xlfn.TEXTSPLIT(O1251,"-")</f>
        <v>1998</v>
      </c>
      <c r="Q1251" s="6">
        <v>285</v>
      </c>
      <c r="R1251" s="6">
        <v>20</v>
      </c>
      <c r="S1251" s="16">
        <f t="shared" si="117"/>
        <v>7.0175438596491224E-2</v>
      </c>
      <c r="T1251" s="16">
        <f t="shared" si="118"/>
        <v>1.5131104992555036E-2</v>
      </c>
    </row>
    <row r="1252" spans="2:20" x14ac:dyDescent="0.6">
      <c r="B1252" s="6"/>
      <c r="C1252" s="6"/>
      <c r="D1252" s="6" t="s">
        <v>13300</v>
      </c>
      <c r="E1252" s="6" t="s">
        <v>13815</v>
      </c>
      <c r="F1252" s="20" t="s">
        <v>13819</v>
      </c>
      <c r="G1252" s="6" t="str">
        <f t="shared" si="116"/>
        <v>60-69</v>
      </c>
      <c r="H1252" s="6" t="str" cm="1">
        <f t="array" ref="H1252:I1252">_xlfn.TEXTSPLIT(G1252,"-")</f>
        <v>60</v>
      </c>
      <c r="I1252" s="6" t="str">
        <v>69</v>
      </c>
      <c r="J1252" s="6" t="s">
        <v>13829</v>
      </c>
      <c r="K1252" s="6" t="s">
        <v>13511</v>
      </c>
      <c r="L1252" s="6" t="s">
        <v>13909</v>
      </c>
      <c r="M1252" s="6" t="s">
        <v>13346</v>
      </c>
      <c r="N1252" s="6">
        <v>1998</v>
      </c>
      <c r="O1252" s="6" t="str" cm="1">
        <f t="array" ref="O1252">_xlfn.TEXTSPLIT(N1252,"-")</f>
        <v>1998</v>
      </c>
      <c r="P1252" s="6" t="str" cm="1">
        <f t="array" ref="P1252">_xlfn.TEXTSPLIT(O1252,"-")</f>
        <v>1998</v>
      </c>
      <c r="Q1252" s="6">
        <v>565</v>
      </c>
      <c r="R1252" s="6">
        <v>44</v>
      </c>
      <c r="S1252" s="16">
        <f t="shared" si="117"/>
        <v>7.7876106194690264E-2</v>
      </c>
      <c r="T1252" s="16">
        <f t="shared" si="118"/>
        <v>1.1273857164273067E-2</v>
      </c>
    </row>
    <row r="1253" spans="2:20" x14ac:dyDescent="0.6">
      <c r="B1253" s="6"/>
      <c r="C1253" s="6"/>
      <c r="D1253" s="6" t="s">
        <v>13300</v>
      </c>
      <c r="E1253" s="6" t="s">
        <v>13908</v>
      </c>
      <c r="F1253" s="20" t="s">
        <v>13819</v>
      </c>
      <c r="G1253" s="6" t="str">
        <f t="shared" si="116"/>
        <v>60-69</v>
      </c>
      <c r="H1253" s="6" t="str" cm="1">
        <f t="array" ref="H1253:I1253">_xlfn.TEXTSPLIT(G1253,"-")</f>
        <v>60</v>
      </c>
      <c r="I1253" s="6" t="str">
        <v>69</v>
      </c>
      <c r="J1253" s="6" t="s">
        <v>13829</v>
      </c>
      <c r="K1253" s="6" t="s">
        <v>13511</v>
      </c>
      <c r="L1253" s="6" t="s">
        <v>13909</v>
      </c>
      <c r="M1253" s="6" t="s">
        <v>13346</v>
      </c>
      <c r="N1253" s="6">
        <v>1998</v>
      </c>
      <c r="O1253" s="6" t="str" cm="1">
        <f t="array" ref="O1253">_xlfn.TEXTSPLIT(N1253,"-")</f>
        <v>1998</v>
      </c>
      <c r="P1253" s="6" t="str" cm="1">
        <f t="array" ref="P1253">_xlfn.TEXTSPLIT(O1253,"-")</f>
        <v>1998</v>
      </c>
      <c r="Q1253" s="6">
        <v>231</v>
      </c>
      <c r="R1253" s="6">
        <v>21</v>
      </c>
      <c r="S1253" s="16">
        <f t="shared" si="117"/>
        <v>9.0909090909090912E-2</v>
      </c>
      <c r="T1253" s="16">
        <f t="shared" si="118"/>
        <v>1.8914781331283614E-2</v>
      </c>
    </row>
    <row r="1254" spans="2:20" x14ac:dyDescent="0.6">
      <c r="B1254" s="6"/>
      <c r="C1254" s="6"/>
      <c r="D1254" s="6" t="s">
        <v>13300</v>
      </c>
      <c r="E1254" s="6" t="s">
        <v>13816</v>
      </c>
      <c r="F1254" s="20" t="s">
        <v>13819</v>
      </c>
      <c r="G1254" s="6" t="str">
        <f t="shared" si="116"/>
        <v>60-69</v>
      </c>
      <c r="H1254" s="6" t="str" cm="1">
        <f t="array" ref="H1254:I1254">_xlfn.TEXTSPLIT(G1254,"-")</f>
        <v>60</v>
      </c>
      <c r="I1254" s="6" t="str">
        <v>69</v>
      </c>
      <c r="J1254" s="6" t="s">
        <v>13829</v>
      </c>
      <c r="K1254" s="6" t="s">
        <v>13511</v>
      </c>
      <c r="L1254" s="6" t="s">
        <v>13909</v>
      </c>
      <c r="M1254" s="6" t="s">
        <v>13346</v>
      </c>
      <c r="N1254" s="6">
        <v>1998</v>
      </c>
      <c r="O1254" s="6" t="str" cm="1">
        <f t="array" ref="O1254">_xlfn.TEXTSPLIT(N1254,"-")</f>
        <v>1998</v>
      </c>
      <c r="P1254" s="6" t="str" cm="1">
        <f t="array" ref="P1254">_xlfn.TEXTSPLIT(O1254,"-")</f>
        <v>1998</v>
      </c>
      <c r="Q1254" s="6">
        <v>334</v>
      </c>
      <c r="R1254" s="6">
        <v>23</v>
      </c>
      <c r="S1254" s="16">
        <f t="shared" si="117"/>
        <v>6.8862275449101798E-2</v>
      </c>
      <c r="T1254" s="16">
        <f t="shared" si="118"/>
        <v>1.3855570494921601E-2</v>
      </c>
    </row>
    <row r="1255" spans="2:20" x14ac:dyDescent="0.6">
      <c r="B1255" s="6"/>
      <c r="C1255" s="6"/>
      <c r="D1255" s="6" t="s">
        <v>13300</v>
      </c>
      <c r="E1255" s="6" t="s">
        <v>13815</v>
      </c>
      <c r="F1255" s="20" t="s">
        <v>13820</v>
      </c>
      <c r="G1255" s="6" t="str">
        <f t="shared" si="116"/>
        <v>70-79</v>
      </c>
      <c r="H1255" s="6" t="str" cm="1">
        <f t="array" ref="H1255:I1255">_xlfn.TEXTSPLIT(G1255,"-")</f>
        <v>70</v>
      </c>
      <c r="I1255" s="6" t="str">
        <v>79</v>
      </c>
      <c r="J1255" s="6" t="s">
        <v>13829</v>
      </c>
      <c r="K1255" s="6" t="s">
        <v>13511</v>
      </c>
      <c r="L1255" s="6" t="s">
        <v>13909</v>
      </c>
      <c r="M1255" s="6" t="s">
        <v>13346</v>
      </c>
      <c r="N1255" s="6">
        <v>1998</v>
      </c>
      <c r="O1255" s="6" t="str" cm="1">
        <f t="array" ref="O1255">_xlfn.TEXTSPLIT(N1255,"-")</f>
        <v>1998</v>
      </c>
      <c r="P1255" s="6" t="str" cm="1">
        <f t="array" ref="P1255">_xlfn.TEXTSPLIT(O1255,"-")</f>
        <v>1998</v>
      </c>
      <c r="Q1255" s="6">
        <v>391</v>
      </c>
      <c r="R1255" s="6">
        <v>51</v>
      </c>
      <c r="S1255" s="16">
        <f t="shared" si="117"/>
        <v>0.13043478260869565</v>
      </c>
      <c r="T1255" s="16">
        <f t="shared" si="118"/>
        <v>1.7031755363990476E-2</v>
      </c>
    </row>
    <row r="1256" spans="2:20" x14ac:dyDescent="0.6">
      <c r="B1256" s="6"/>
      <c r="C1256" s="6"/>
      <c r="D1256" s="6" t="s">
        <v>13300</v>
      </c>
      <c r="E1256" s="6" t="s">
        <v>13908</v>
      </c>
      <c r="F1256" s="20" t="s">
        <v>13820</v>
      </c>
      <c r="G1256" s="6" t="str">
        <f t="shared" si="116"/>
        <v>70-79</v>
      </c>
      <c r="H1256" s="6" t="str" cm="1">
        <f t="array" ref="H1256:I1256">_xlfn.TEXTSPLIT(G1256,"-")</f>
        <v>70</v>
      </c>
      <c r="I1256" s="6" t="str">
        <v>79</v>
      </c>
      <c r="J1256" s="6" t="s">
        <v>13829</v>
      </c>
      <c r="K1256" s="6" t="s">
        <v>13511</v>
      </c>
      <c r="L1256" s="6" t="s">
        <v>13909</v>
      </c>
      <c r="M1256" s="6" t="s">
        <v>13346</v>
      </c>
      <c r="N1256" s="6">
        <v>1998</v>
      </c>
      <c r="O1256" s="6" t="str" cm="1">
        <f t="array" ref="O1256">_xlfn.TEXTSPLIT(N1256,"-")</f>
        <v>1998</v>
      </c>
      <c r="P1256" s="6" t="str" cm="1">
        <f t="array" ref="P1256">_xlfn.TEXTSPLIT(O1256,"-")</f>
        <v>1998</v>
      </c>
      <c r="Q1256" s="6">
        <v>180</v>
      </c>
      <c r="R1256" s="6">
        <v>21</v>
      </c>
      <c r="S1256" s="16">
        <f t="shared" si="117"/>
        <v>0.11666666666666667</v>
      </c>
      <c r="T1256" s="16">
        <f t="shared" si="118"/>
        <v>2.3927617185953366E-2</v>
      </c>
    </row>
    <row r="1257" spans="2:20" x14ac:dyDescent="0.6">
      <c r="B1257" s="6"/>
      <c r="C1257" s="6"/>
      <c r="D1257" s="6" t="s">
        <v>13300</v>
      </c>
      <c r="E1257" s="6" t="s">
        <v>13816</v>
      </c>
      <c r="F1257" s="20" t="s">
        <v>13820</v>
      </c>
      <c r="G1257" s="6" t="str">
        <f t="shared" si="116"/>
        <v>70-79</v>
      </c>
      <c r="H1257" s="6" t="str" cm="1">
        <f t="array" ref="H1257:I1257">_xlfn.TEXTSPLIT(G1257,"-")</f>
        <v>70</v>
      </c>
      <c r="I1257" s="6" t="str">
        <v>79</v>
      </c>
      <c r="J1257" s="6" t="s">
        <v>13829</v>
      </c>
      <c r="K1257" s="6" t="s">
        <v>13511</v>
      </c>
      <c r="L1257" s="6" t="s">
        <v>13909</v>
      </c>
      <c r="M1257" s="6" t="s">
        <v>13346</v>
      </c>
      <c r="N1257" s="6">
        <v>1998</v>
      </c>
      <c r="O1257" s="6" t="str" cm="1">
        <f t="array" ref="O1257">_xlfn.TEXTSPLIT(N1257,"-")</f>
        <v>1998</v>
      </c>
      <c r="P1257" s="6" t="str" cm="1">
        <f t="array" ref="P1257">_xlfn.TEXTSPLIT(O1257,"-")</f>
        <v>1998</v>
      </c>
      <c r="Q1257" s="6">
        <v>211</v>
      </c>
      <c r="R1257" s="6">
        <v>30</v>
      </c>
      <c r="S1257" s="16">
        <f t="shared" si="117"/>
        <v>0.14218009478672985</v>
      </c>
      <c r="T1257" s="16">
        <f t="shared" si="118"/>
        <v>2.4042312171768537E-2</v>
      </c>
    </row>
    <row r="1258" spans="2:20" x14ac:dyDescent="0.6">
      <c r="B1258" s="6"/>
      <c r="C1258" s="6"/>
      <c r="D1258" s="6" t="s">
        <v>13300</v>
      </c>
      <c r="E1258" s="6" t="s">
        <v>13815</v>
      </c>
      <c r="F1258" s="20" t="s">
        <v>13821</v>
      </c>
      <c r="G1258" s="6" t="str">
        <f t="shared" si="116"/>
        <v>80-95</v>
      </c>
      <c r="H1258" s="6" t="str" cm="1">
        <f t="array" ref="H1258:I1258">_xlfn.TEXTSPLIT(G1258,"-")</f>
        <v>80</v>
      </c>
      <c r="I1258" s="6" t="str">
        <v>95</v>
      </c>
      <c r="J1258" s="6" t="s">
        <v>13829</v>
      </c>
      <c r="K1258" s="6" t="s">
        <v>13511</v>
      </c>
      <c r="L1258" s="6" t="s">
        <v>13909</v>
      </c>
      <c r="M1258" s="6" t="s">
        <v>13346</v>
      </c>
      <c r="N1258" s="6">
        <v>1998</v>
      </c>
      <c r="O1258" s="6" t="str" cm="1">
        <f t="array" ref="O1258">_xlfn.TEXTSPLIT(N1258,"-")</f>
        <v>1998</v>
      </c>
      <c r="P1258" s="6" t="str" cm="1">
        <f t="array" ref="P1258">_xlfn.TEXTSPLIT(O1258,"-")</f>
        <v>1998</v>
      </c>
      <c r="Q1258" s="6">
        <v>90</v>
      </c>
      <c r="R1258" s="6">
        <v>24</v>
      </c>
      <c r="S1258" s="16">
        <f t="shared" si="117"/>
        <v>0.26666666666666666</v>
      </c>
      <c r="T1258" s="16">
        <f t="shared" si="118"/>
        <v>4.6613726585340069E-2</v>
      </c>
    </row>
    <row r="1259" spans="2:20" x14ac:dyDescent="0.6">
      <c r="B1259" s="6"/>
      <c r="C1259" s="6"/>
      <c r="D1259" s="6" t="s">
        <v>13300</v>
      </c>
      <c r="E1259" s="6" t="s">
        <v>13908</v>
      </c>
      <c r="F1259" s="20" t="s">
        <v>13821</v>
      </c>
      <c r="G1259" s="6" t="str">
        <f t="shared" si="116"/>
        <v>80-95</v>
      </c>
      <c r="H1259" s="6" t="str" cm="1">
        <f t="array" ref="H1259:I1259">_xlfn.TEXTSPLIT(G1259,"-")</f>
        <v>80</v>
      </c>
      <c r="I1259" s="6" t="str">
        <v>95</v>
      </c>
      <c r="J1259" s="6" t="s">
        <v>13829</v>
      </c>
      <c r="K1259" s="6" t="s">
        <v>13511</v>
      </c>
      <c r="L1259" s="6" t="s">
        <v>13909</v>
      </c>
      <c r="M1259" s="6" t="s">
        <v>13346</v>
      </c>
      <c r="N1259" s="6">
        <v>1998</v>
      </c>
      <c r="O1259" s="6" t="str" cm="1">
        <f t="array" ref="O1259">_xlfn.TEXTSPLIT(N1259,"-")</f>
        <v>1998</v>
      </c>
      <c r="P1259" s="6" t="str" cm="1">
        <f t="array" ref="P1259">_xlfn.TEXTSPLIT(O1259,"-")</f>
        <v>1998</v>
      </c>
      <c r="Q1259" s="6">
        <v>32</v>
      </c>
      <c r="R1259" s="6">
        <v>9</v>
      </c>
      <c r="S1259" s="16">
        <f t="shared" si="117"/>
        <v>0.28125</v>
      </c>
      <c r="T1259" s="16">
        <f t="shared" si="118"/>
        <v>7.9480429489749232E-2</v>
      </c>
    </row>
    <row r="1260" spans="2:20" x14ac:dyDescent="0.6">
      <c r="B1260" s="6"/>
      <c r="C1260" s="6"/>
      <c r="D1260" s="6" t="s">
        <v>13300</v>
      </c>
      <c r="E1260" s="6" t="s">
        <v>13816</v>
      </c>
      <c r="F1260" s="20" t="s">
        <v>13821</v>
      </c>
      <c r="G1260" s="6" t="str">
        <f t="shared" si="116"/>
        <v>80-95</v>
      </c>
      <c r="H1260" s="6" t="str" cm="1">
        <f t="array" ref="H1260:I1260">_xlfn.TEXTSPLIT(G1260,"-")</f>
        <v>80</v>
      </c>
      <c r="I1260" s="6" t="str">
        <v>95</v>
      </c>
      <c r="J1260" s="6" t="s">
        <v>13829</v>
      </c>
      <c r="K1260" s="6" t="s">
        <v>13511</v>
      </c>
      <c r="L1260" s="6" t="s">
        <v>13909</v>
      </c>
      <c r="M1260" s="6" t="s">
        <v>13346</v>
      </c>
      <c r="N1260" s="6">
        <v>1998</v>
      </c>
      <c r="O1260" s="6" t="str" cm="1">
        <f t="array" ref="O1260">_xlfn.TEXTSPLIT(N1260,"-")</f>
        <v>1998</v>
      </c>
      <c r="P1260" s="6" t="str" cm="1">
        <f t="array" ref="P1260">_xlfn.TEXTSPLIT(O1260,"-")</f>
        <v>1998</v>
      </c>
      <c r="Q1260" s="6">
        <v>58</v>
      </c>
      <c r="R1260" s="6">
        <v>15</v>
      </c>
      <c r="S1260" s="16">
        <f t="shared" si="117"/>
        <v>0.25862068965517243</v>
      </c>
      <c r="T1260" s="16">
        <f t="shared" si="118"/>
        <v>5.7496031128012388E-2</v>
      </c>
    </row>
    <row r="1261" spans="2:20" x14ac:dyDescent="0.6">
      <c r="D1261" s="6" t="s">
        <v>13822</v>
      </c>
      <c r="E1261" s="6" t="s">
        <v>13815</v>
      </c>
      <c r="F1261" s="20" t="s">
        <v>13509</v>
      </c>
      <c r="G1261" s="6" t="str">
        <f t="shared" si="116"/>
        <v>50-95</v>
      </c>
      <c r="H1261" s="6" t="str" cm="1">
        <f t="array" ref="H1261:I1261">_xlfn.TEXTSPLIT(G1261,"-")</f>
        <v>50</v>
      </c>
      <c r="I1261" s="6" t="str">
        <v>95</v>
      </c>
      <c r="J1261" s="6" t="s">
        <v>13829</v>
      </c>
      <c r="K1261" s="6" t="s">
        <v>13511</v>
      </c>
      <c r="L1261" s="6" t="s">
        <v>13909</v>
      </c>
      <c r="M1261" s="6" t="s">
        <v>13346</v>
      </c>
      <c r="N1261" s="6">
        <v>1998</v>
      </c>
      <c r="O1261" s="6" t="str" cm="1">
        <f t="array" ref="O1261">_xlfn.TEXTSPLIT(N1261,"-")</f>
        <v>1998</v>
      </c>
      <c r="P1261" s="6" t="str" cm="1">
        <f t="array" ref="P1261">_xlfn.TEXTSPLIT(O1261,"-")</f>
        <v>1998</v>
      </c>
      <c r="Q1261" s="6">
        <v>1486</v>
      </c>
      <c r="R1261" s="6">
        <v>132</v>
      </c>
      <c r="S1261" s="16">
        <f t="shared" si="117"/>
        <v>8.8829071332436074E-2</v>
      </c>
      <c r="T1261" s="16">
        <f t="shared" si="118"/>
        <v>7.3801991924489496E-3</v>
      </c>
    </row>
    <row r="1262" spans="2:20" x14ac:dyDescent="0.6">
      <c r="B1262" s="6"/>
      <c r="C1262" s="6"/>
      <c r="D1262" s="6" t="s">
        <v>13822</v>
      </c>
      <c r="E1262" s="6" t="s">
        <v>13908</v>
      </c>
      <c r="F1262" s="20" t="s">
        <v>13509</v>
      </c>
      <c r="G1262" s="6" t="str">
        <f t="shared" si="116"/>
        <v>50-95</v>
      </c>
      <c r="H1262" s="6" t="str" cm="1">
        <f t="array" ref="H1262:I1262">_xlfn.TEXTSPLIT(G1262,"-")</f>
        <v>50</v>
      </c>
      <c r="I1262" s="6" t="str">
        <v>95</v>
      </c>
      <c r="J1262" s="6" t="s">
        <v>13829</v>
      </c>
      <c r="K1262" s="6" t="s">
        <v>13511</v>
      </c>
      <c r="L1262" s="6" t="s">
        <v>13909</v>
      </c>
      <c r="M1262" s="6" t="s">
        <v>13346</v>
      </c>
      <c r="N1262" s="6">
        <v>1998</v>
      </c>
      <c r="O1262" s="6" t="str" cm="1">
        <f t="array" ref="O1262">_xlfn.TEXTSPLIT(N1262,"-")</f>
        <v>1998</v>
      </c>
      <c r="P1262" s="6" t="str" cm="1">
        <f t="array" ref="P1262">_xlfn.TEXTSPLIT(O1262,"-")</f>
        <v>1998</v>
      </c>
      <c r="Q1262" s="6">
        <v>597</v>
      </c>
      <c r="R1262" s="6">
        <v>47</v>
      </c>
      <c r="S1262" s="16">
        <f t="shared" si="117"/>
        <v>7.8726968174204354E-2</v>
      </c>
      <c r="T1262" s="16">
        <f t="shared" si="118"/>
        <v>1.1022212433467219E-2</v>
      </c>
    </row>
    <row r="1263" spans="2:20" x14ac:dyDescent="0.6">
      <c r="B1263" s="6"/>
      <c r="C1263" s="6"/>
      <c r="D1263" s="6" t="s">
        <v>13822</v>
      </c>
      <c r="E1263" s="6" t="s">
        <v>13816</v>
      </c>
      <c r="F1263" s="20" t="s">
        <v>13509</v>
      </c>
      <c r="G1263" s="6" t="str">
        <f t="shared" si="116"/>
        <v>50-95</v>
      </c>
      <c r="H1263" s="6" t="str" cm="1">
        <f t="array" ref="H1263:I1263">_xlfn.TEXTSPLIT(G1263,"-")</f>
        <v>50</v>
      </c>
      <c r="I1263" s="6" t="str">
        <v>95</v>
      </c>
      <c r="J1263" s="6" t="s">
        <v>13829</v>
      </c>
      <c r="K1263" s="6" t="s">
        <v>13511</v>
      </c>
      <c r="L1263" s="6" t="s">
        <v>13909</v>
      </c>
      <c r="M1263" s="6" t="s">
        <v>13346</v>
      </c>
      <c r="N1263" s="6">
        <v>1998</v>
      </c>
      <c r="O1263" s="6" t="str" cm="1">
        <f t="array" ref="O1263">_xlfn.TEXTSPLIT(N1263,"-")</f>
        <v>1998</v>
      </c>
      <c r="P1263" s="6" t="str" cm="1">
        <f t="array" ref="P1263">_xlfn.TEXTSPLIT(O1263,"-")</f>
        <v>1998</v>
      </c>
      <c r="Q1263" s="6">
        <v>889</v>
      </c>
      <c r="R1263" s="6">
        <v>85</v>
      </c>
      <c r="S1263" s="16">
        <f t="shared" si="117"/>
        <v>9.5613048368953887E-2</v>
      </c>
      <c r="T1263" s="16">
        <f t="shared" si="118"/>
        <v>9.8624507110360391E-3</v>
      </c>
    </row>
    <row r="1264" spans="2:20" x14ac:dyDescent="0.6">
      <c r="B1264" s="6"/>
      <c r="C1264" s="6"/>
      <c r="D1264" s="6" t="s">
        <v>13822</v>
      </c>
      <c r="E1264" s="6" t="s">
        <v>13815</v>
      </c>
      <c r="F1264" s="20" t="s">
        <v>13818</v>
      </c>
      <c r="G1264" s="6" t="str">
        <f t="shared" si="116"/>
        <v>50-59</v>
      </c>
      <c r="H1264" s="6" t="str" cm="1">
        <f t="array" ref="H1264:I1264">_xlfn.TEXTSPLIT(G1264,"-")</f>
        <v>50</v>
      </c>
      <c r="I1264" s="6" t="str">
        <v>59</v>
      </c>
      <c r="J1264" s="6" t="s">
        <v>13829</v>
      </c>
      <c r="K1264" s="6" t="s">
        <v>13511</v>
      </c>
      <c r="L1264" s="6" t="s">
        <v>13909</v>
      </c>
      <c r="M1264" s="6" t="s">
        <v>13346</v>
      </c>
      <c r="N1264" s="6">
        <v>1998</v>
      </c>
      <c r="O1264" s="6" t="str" cm="1">
        <f t="array" ref="O1264">_xlfn.TEXTSPLIT(N1264,"-")</f>
        <v>1998</v>
      </c>
      <c r="P1264" s="6" t="str" cm="1">
        <f t="array" ref="P1264">_xlfn.TEXTSPLIT(O1264,"-")</f>
        <v>1998</v>
      </c>
      <c r="Q1264" s="6">
        <v>440</v>
      </c>
      <c r="R1264" s="6">
        <v>24</v>
      </c>
      <c r="S1264" s="16">
        <f t="shared" si="117"/>
        <v>5.4545454545454543E-2</v>
      </c>
      <c r="T1264" s="16">
        <f t="shared" si="118"/>
        <v>1.0826130838884505E-2</v>
      </c>
    </row>
    <row r="1265" spans="2:20" x14ac:dyDescent="0.6">
      <c r="B1265" s="6"/>
      <c r="C1265" s="6"/>
      <c r="D1265" s="6" t="s">
        <v>13822</v>
      </c>
      <c r="E1265" s="6" t="s">
        <v>13908</v>
      </c>
      <c r="F1265" s="20" t="s">
        <v>13818</v>
      </c>
      <c r="G1265" s="6" t="str">
        <f t="shared" si="116"/>
        <v>50-59</v>
      </c>
      <c r="H1265" s="6" t="str" cm="1">
        <f t="array" ref="H1265:I1265">_xlfn.TEXTSPLIT(G1265,"-")</f>
        <v>50</v>
      </c>
      <c r="I1265" s="6" t="str">
        <v>59</v>
      </c>
      <c r="J1265" s="6" t="s">
        <v>13829</v>
      </c>
      <c r="K1265" s="6" t="s">
        <v>13511</v>
      </c>
      <c r="L1265" s="6" t="s">
        <v>13909</v>
      </c>
      <c r="M1265" s="6" t="s">
        <v>13346</v>
      </c>
      <c r="N1265" s="6">
        <v>1998</v>
      </c>
      <c r="O1265" s="6" t="str" cm="1">
        <f t="array" ref="O1265">_xlfn.TEXTSPLIT(N1265,"-")</f>
        <v>1998</v>
      </c>
      <c r="P1265" s="6" t="str" cm="1">
        <f t="array" ref="P1265">_xlfn.TEXTSPLIT(O1265,"-")</f>
        <v>1998</v>
      </c>
      <c r="Q1265" s="6">
        <v>155</v>
      </c>
      <c r="R1265" s="6">
        <v>6</v>
      </c>
      <c r="S1265" s="16">
        <f t="shared" si="117"/>
        <v>3.870967741935484E-2</v>
      </c>
      <c r="T1265" s="16">
        <f t="shared" si="118"/>
        <v>1.5494273300771343E-2</v>
      </c>
    </row>
    <row r="1266" spans="2:20" x14ac:dyDescent="0.6">
      <c r="B1266" s="6"/>
      <c r="C1266" s="6"/>
      <c r="D1266" s="6" t="s">
        <v>13822</v>
      </c>
      <c r="E1266" s="6" t="s">
        <v>13816</v>
      </c>
      <c r="F1266" s="20" t="s">
        <v>13818</v>
      </c>
      <c r="G1266" s="6" t="str">
        <f t="shared" si="116"/>
        <v>50-59</v>
      </c>
      <c r="H1266" s="6" t="str" cm="1">
        <f t="array" ref="H1266:I1266">_xlfn.TEXTSPLIT(G1266,"-")</f>
        <v>50</v>
      </c>
      <c r="I1266" s="6" t="str">
        <v>59</v>
      </c>
      <c r="J1266" s="6" t="s">
        <v>13829</v>
      </c>
      <c r="K1266" s="6" t="s">
        <v>13511</v>
      </c>
      <c r="L1266" s="6" t="s">
        <v>13909</v>
      </c>
      <c r="M1266" s="6" t="s">
        <v>13346</v>
      </c>
      <c r="N1266" s="6">
        <v>1998</v>
      </c>
      <c r="O1266" s="6" t="str" cm="1">
        <f t="array" ref="O1266">_xlfn.TEXTSPLIT(N1266,"-")</f>
        <v>1998</v>
      </c>
      <c r="P1266" s="6" t="str" cm="1">
        <f t="array" ref="P1266">_xlfn.TEXTSPLIT(O1266,"-")</f>
        <v>1998</v>
      </c>
      <c r="Q1266" s="6">
        <v>285</v>
      </c>
      <c r="R1266" s="6">
        <v>18</v>
      </c>
      <c r="S1266" s="16">
        <f t="shared" si="117"/>
        <v>6.3157894736842107E-2</v>
      </c>
      <c r="T1266" s="16">
        <f t="shared" si="118"/>
        <v>1.4408693169037954E-2</v>
      </c>
    </row>
    <row r="1267" spans="2:20" x14ac:dyDescent="0.6">
      <c r="B1267" s="6"/>
      <c r="C1267" s="6"/>
      <c r="D1267" s="6" t="s">
        <v>13822</v>
      </c>
      <c r="E1267" s="6" t="s">
        <v>13815</v>
      </c>
      <c r="F1267" s="20" t="s">
        <v>13819</v>
      </c>
      <c r="G1267" s="6" t="str">
        <f t="shared" si="116"/>
        <v>60-69</v>
      </c>
      <c r="H1267" s="6" t="str" cm="1">
        <f t="array" ref="H1267:I1267">_xlfn.TEXTSPLIT(G1267,"-")</f>
        <v>60</v>
      </c>
      <c r="I1267" s="6" t="str">
        <v>69</v>
      </c>
      <c r="J1267" s="6" t="s">
        <v>13829</v>
      </c>
      <c r="K1267" s="6" t="s">
        <v>13511</v>
      </c>
      <c r="L1267" s="6" t="s">
        <v>13909</v>
      </c>
      <c r="M1267" s="6" t="s">
        <v>13346</v>
      </c>
      <c r="N1267" s="6">
        <v>1998</v>
      </c>
      <c r="O1267" s="6" t="str" cm="1">
        <f t="array" ref="O1267">_xlfn.TEXTSPLIT(N1267,"-")</f>
        <v>1998</v>
      </c>
      <c r="P1267" s="6" t="str" cm="1">
        <f t="array" ref="P1267">_xlfn.TEXTSPLIT(O1267,"-")</f>
        <v>1998</v>
      </c>
      <c r="Q1267" s="6">
        <v>565</v>
      </c>
      <c r="R1267" s="6">
        <v>37</v>
      </c>
      <c r="S1267" s="16">
        <f t="shared" si="117"/>
        <v>6.5486725663716813E-2</v>
      </c>
      <c r="T1267" s="16">
        <f t="shared" si="118"/>
        <v>1.040746961379453E-2</v>
      </c>
    </row>
    <row r="1268" spans="2:20" x14ac:dyDescent="0.6">
      <c r="B1268" s="6"/>
      <c r="C1268" s="6"/>
      <c r="D1268" s="6" t="s">
        <v>13822</v>
      </c>
      <c r="E1268" s="6" t="s">
        <v>13908</v>
      </c>
      <c r="F1268" s="20" t="s">
        <v>13819</v>
      </c>
      <c r="G1268" s="6" t="str">
        <f t="shared" si="116"/>
        <v>60-69</v>
      </c>
      <c r="H1268" s="6" t="str" cm="1">
        <f t="array" ref="H1268:I1268">_xlfn.TEXTSPLIT(G1268,"-")</f>
        <v>60</v>
      </c>
      <c r="I1268" s="6" t="str">
        <v>69</v>
      </c>
      <c r="J1268" s="6" t="s">
        <v>13829</v>
      </c>
      <c r="K1268" s="6" t="s">
        <v>13511</v>
      </c>
      <c r="L1268" s="6" t="s">
        <v>13909</v>
      </c>
      <c r="M1268" s="6" t="s">
        <v>13346</v>
      </c>
      <c r="N1268" s="6">
        <v>1998</v>
      </c>
      <c r="O1268" s="6" t="str" cm="1">
        <f t="array" ref="O1268">_xlfn.TEXTSPLIT(N1268,"-")</f>
        <v>1998</v>
      </c>
      <c r="P1268" s="6" t="str" cm="1">
        <f t="array" ref="P1268">_xlfn.TEXTSPLIT(O1268,"-")</f>
        <v>1998</v>
      </c>
      <c r="Q1268" s="6">
        <v>231</v>
      </c>
      <c r="R1268" s="6">
        <v>15</v>
      </c>
      <c r="S1268" s="16">
        <f t="shared" si="117"/>
        <v>6.4935064935064929E-2</v>
      </c>
      <c r="T1268" s="16">
        <f t="shared" si="118"/>
        <v>1.6212669712528809E-2</v>
      </c>
    </row>
    <row r="1269" spans="2:20" x14ac:dyDescent="0.6">
      <c r="B1269" s="6"/>
      <c r="C1269" s="6"/>
      <c r="D1269" s="6" t="s">
        <v>13822</v>
      </c>
      <c r="E1269" s="6" t="s">
        <v>13816</v>
      </c>
      <c r="F1269" s="20" t="s">
        <v>13819</v>
      </c>
      <c r="G1269" s="6" t="str">
        <f t="shared" si="116"/>
        <v>60-69</v>
      </c>
      <c r="H1269" s="6" t="str" cm="1">
        <f t="array" ref="H1269:I1269">_xlfn.TEXTSPLIT(G1269,"-")</f>
        <v>60</v>
      </c>
      <c r="I1269" s="6" t="str">
        <v>69</v>
      </c>
      <c r="J1269" s="6" t="s">
        <v>13829</v>
      </c>
      <c r="K1269" s="6" t="s">
        <v>13511</v>
      </c>
      <c r="L1269" s="6" t="s">
        <v>13909</v>
      </c>
      <c r="M1269" s="6" t="s">
        <v>13346</v>
      </c>
      <c r="N1269" s="6">
        <v>1998</v>
      </c>
      <c r="O1269" s="6" t="str" cm="1">
        <f t="array" ref="O1269">_xlfn.TEXTSPLIT(N1269,"-")</f>
        <v>1998</v>
      </c>
      <c r="P1269" s="6" t="str" cm="1">
        <f t="array" ref="P1269">_xlfn.TEXTSPLIT(O1269,"-")</f>
        <v>1998</v>
      </c>
      <c r="Q1269" s="6">
        <v>334</v>
      </c>
      <c r="R1269" s="6">
        <v>22</v>
      </c>
      <c r="S1269" s="16">
        <f t="shared" si="117"/>
        <v>6.5868263473053898E-2</v>
      </c>
      <c r="T1269" s="16">
        <f t="shared" si="118"/>
        <v>1.3572783984507914E-2</v>
      </c>
    </row>
    <row r="1270" spans="2:20" x14ac:dyDescent="0.6">
      <c r="B1270" s="6"/>
      <c r="C1270" s="6"/>
      <c r="D1270" s="6" t="s">
        <v>13822</v>
      </c>
      <c r="E1270" s="6" t="s">
        <v>13815</v>
      </c>
      <c r="F1270" s="20" t="s">
        <v>13820</v>
      </c>
      <c r="G1270" s="6" t="str">
        <f t="shared" si="116"/>
        <v>70-79</v>
      </c>
      <c r="H1270" s="6" t="str" cm="1">
        <f t="array" ref="H1270:I1270">_xlfn.TEXTSPLIT(G1270,"-")</f>
        <v>70</v>
      </c>
      <c r="I1270" s="6" t="str">
        <v>79</v>
      </c>
      <c r="J1270" s="6" t="s">
        <v>13829</v>
      </c>
      <c r="K1270" s="6" t="s">
        <v>13511</v>
      </c>
      <c r="L1270" s="6" t="s">
        <v>13909</v>
      </c>
      <c r="M1270" s="6" t="s">
        <v>13346</v>
      </c>
      <c r="N1270" s="6">
        <v>1998</v>
      </c>
      <c r="O1270" s="6" t="str" cm="1">
        <f t="array" ref="O1270">_xlfn.TEXTSPLIT(N1270,"-")</f>
        <v>1998</v>
      </c>
      <c r="P1270" s="6" t="str" cm="1">
        <f t="array" ref="P1270">_xlfn.TEXTSPLIT(O1270,"-")</f>
        <v>1998</v>
      </c>
      <c r="Q1270" s="6">
        <v>391</v>
      </c>
      <c r="R1270" s="6">
        <v>49</v>
      </c>
      <c r="S1270" s="16">
        <f t="shared" si="117"/>
        <v>0.12531969309462915</v>
      </c>
      <c r="T1270" s="16">
        <f t="shared" si="118"/>
        <v>1.6743488837711224E-2</v>
      </c>
    </row>
    <row r="1271" spans="2:20" x14ac:dyDescent="0.6">
      <c r="B1271" s="6"/>
      <c r="C1271" s="6"/>
      <c r="D1271" s="6" t="s">
        <v>13822</v>
      </c>
      <c r="E1271" s="6" t="s">
        <v>13908</v>
      </c>
      <c r="F1271" s="20" t="s">
        <v>13820</v>
      </c>
      <c r="G1271" s="6" t="str">
        <f t="shared" si="116"/>
        <v>70-79</v>
      </c>
      <c r="H1271" s="6" t="str" cm="1">
        <f t="array" ref="H1271:I1271">_xlfn.TEXTSPLIT(G1271,"-")</f>
        <v>70</v>
      </c>
      <c r="I1271" s="6" t="str">
        <v>79</v>
      </c>
      <c r="J1271" s="6" t="s">
        <v>13829</v>
      </c>
      <c r="K1271" s="6" t="s">
        <v>13511</v>
      </c>
      <c r="L1271" s="6" t="s">
        <v>13909</v>
      </c>
      <c r="M1271" s="6" t="s">
        <v>13346</v>
      </c>
      <c r="N1271" s="6">
        <v>1998</v>
      </c>
      <c r="O1271" s="6" t="str" cm="1">
        <f t="array" ref="O1271">_xlfn.TEXTSPLIT(N1271,"-")</f>
        <v>1998</v>
      </c>
      <c r="P1271" s="6" t="str" cm="1">
        <f t="array" ref="P1271">_xlfn.TEXTSPLIT(O1271,"-")</f>
        <v>1998</v>
      </c>
      <c r="Q1271" s="6">
        <v>180</v>
      </c>
      <c r="R1271" s="6">
        <v>19</v>
      </c>
      <c r="S1271" s="16">
        <f t="shared" si="117"/>
        <v>0.10555555555555556</v>
      </c>
      <c r="T1271" s="16">
        <f t="shared" si="118"/>
        <v>2.2902399224985819E-2</v>
      </c>
    </row>
    <row r="1272" spans="2:20" x14ac:dyDescent="0.6">
      <c r="B1272" s="6"/>
      <c r="C1272" s="6"/>
      <c r="D1272" s="6" t="s">
        <v>13822</v>
      </c>
      <c r="E1272" s="6" t="s">
        <v>13816</v>
      </c>
      <c r="F1272" s="20" t="s">
        <v>13820</v>
      </c>
      <c r="G1272" s="6" t="str">
        <f t="shared" si="116"/>
        <v>70-79</v>
      </c>
      <c r="H1272" s="6" t="str" cm="1">
        <f t="array" ref="H1272:I1272">_xlfn.TEXTSPLIT(G1272,"-")</f>
        <v>70</v>
      </c>
      <c r="I1272" s="6" t="str">
        <v>79</v>
      </c>
      <c r="J1272" s="6" t="s">
        <v>13829</v>
      </c>
      <c r="K1272" s="6" t="s">
        <v>13511</v>
      </c>
      <c r="L1272" s="6" t="s">
        <v>13909</v>
      </c>
      <c r="M1272" s="6" t="s">
        <v>13346</v>
      </c>
      <c r="N1272" s="6">
        <v>1998</v>
      </c>
      <c r="O1272" s="6" t="str" cm="1">
        <f t="array" ref="O1272">_xlfn.TEXTSPLIT(N1272,"-")</f>
        <v>1998</v>
      </c>
      <c r="P1272" s="6" t="str" cm="1">
        <f t="array" ref="P1272">_xlfn.TEXTSPLIT(O1272,"-")</f>
        <v>1998</v>
      </c>
      <c r="Q1272" s="6">
        <v>211</v>
      </c>
      <c r="R1272" s="6">
        <v>30</v>
      </c>
      <c r="S1272" s="16">
        <f t="shared" si="117"/>
        <v>0.14218009478672985</v>
      </c>
      <c r="T1272" s="16">
        <f t="shared" si="118"/>
        <v>2.4042312171768537E-2</v>
      </c>
    </row>
    <row r="1273" spans="2:20" x14ac:dyDescent="0.6">
      <c r="B1273" s="6"/>
      <c r="C1273" s="6"/>
      <c r="D1273" s="6" t="s">
        <v>13822</v>
      </c>
      <c r="E1273" s="6" t="s">
        <v>13815</v>
      </c>
      <c r="F1273" s="20" t="s">
        <v>13821</v>
      </c>
      <c r="G1273" s="6" t="str">
        <f t="shared" si="116"/>
        <v>80-95</v>
      </c>
      <c r="H1273" s="6" t="str" cm="1">
        <f t="array" ref="H1273:I1273">_xlfn.TEXTSPLIT(G1273,"-")</f>
        <v>80</v>
      </c>
      <c r="I1273" s="6" t="str">
        <v>95</v>
      </c>
      <c r="J1273" s="6" t="s">
        <v>13829</v>
      </c>
      <c r="K1273" s="6" t="s">
        <v>13511</v>
      </c>
      <c r="L1273" s="6" t="s">
        <v>13909</v>
      </c>
      <c r="M1273" s="6" t="s">
        <v>13346</v>
      </c>
      <c r="N1273" s="6">
        <v>1998</v>
      </c>
      <c r="O1273" s="6" t="str" cm="1">
        <f t="array" ref="O1273">_xlfn.TEXTSPLIT(N1273,"-")</f>
        <v>1998</v>
      </c>
      <c r="P1273" s="6" t="str" cm="1">
        <f t="array" ref="P1273">_xlfn.TEXTSPLIT(O1273,"-")</f>
        <v>1998</v>
      </c>
      <c r="Q1273" s="6">
        <v>90</v>
      </c>
      <c r="R1273" s="6">
        <v>22</v>
      </c>
      <c r="S1273" s="16">
        <f t="shared" si="117"/>
        <v>0.24444444444444444</v>
      </c>
      <c r="T1273" s="16">
        <f t="shared" si="118"/>
        <v>4.5300399559764906E-2</v>
      </c>
    </row>
    <row r="1274" spans="2:20" x14ac:dyDescent="0.6">
      <c r="B1274" s="6"/>
      <c r="C1274" s="6"/>
      <c r="D1274" s="6" t="s">
        <v>13822</v>
      </c>
      <c r="E1274" s="6" t="s">
        <v>13908</v>
      </c>
      <c r="F1274" s="20" t="s">
        <v>13821</v>
      </c>
      <c r="G1274" s="6" t="str">
        <f t="shared" si="116"/>
        <v>80-95</v>
      </c>
      <c r="H1274" s="6" t="str" cm="1">
        <f t="array" ref="H1274:I1274">_xlfn.TEXTSPLIT(G1274,"-")</f>
        <v>80</v>
      </c>
      <c r="I1274" s="6" t="str">
        <v>95</v>
      </c>
      <c r="J1274" s="6" t="s">
        <v>13829</v>
      </c>
      <c r="K1274" s="6" t="s">
        <v>13511</v>
      </c>
      <c r="L1274" s="6" t="s">
        <v>13909</v>
      </c>
      <c r="M1274" s="6" t="s">
        <v>13346</v>
      </c>
      <c r="N1274" s="6">
        <v>1998</v>
      </c>
      <c r="O1274" s="6" t="str" cm="1">
        <f t="array" ref="O1274">_xlfn.TEXTSPLIT(N1274,"-")</f>
        <v>1998</v>
      </c>
      <c r="P1274" s="6" t="str" cm="1">
        <f t="array" ref="P1274">_xlfn.TEXTSPLIT(O1274,"-")</f>
        <v>1998</v>
      </c>
      <c r="Q1274" s="6">
        <v>32</v>
      </c>
      <c r="R1274" s="6">
        <v>7</v>
      </c>
      <c r="S1274" s="16">
        <f t="shared" si="117"/>
        <v>0.21875</v>
      </c>
      <c r="T1274" s="16">
        <f t="shared" si="118"/>
        <v>7.3079245835428547E-2</v>
      </c>
    </row>
    <row r="1275" spans="2:20" x14ac:dyDescent="0.6">
      <c r="B1275" s="6"/>
      <c r="C1275" s="6"/>
      <c r="D1275" s="6" t="s">
        <v>13822</v>
      </c>
      <c r="E1275" s="6" t="s">
        <v>13816</v>
      </c>
      <c r="F1275" s="20" t="s">
        <v>13821</v>
      </c>
      <c r="G1275" s="6" t="str">
        <f t="shared" si="116"/>
        <v>80-95</v>
      </c>
      <c r="H1275" s="6" t="str" cm="1">
        <f t="array" ref="H1275:I1275">_xlfn.TEXTSPLIT(G1275,"-")</f>
        <v>80</v>
      </c>
      <c r="I1275" s="6" t="str">
        <v>95</v>
      </c>
      <c r="J1275" s="6" t="s">
        <v>13829</v>
      </c>
      <c r="K1275" s="6" t="s">
        <v>13511</v>
      </c>
      <c r="L1275" s="6" t="s">
        <v>13909</v>
      </c>
      <c r="M1275" s="6" t="s">
        <v>13346</v>
      </c>
      <c r="N1275" s="6">
        <v>1998</v>
      </c>
      <c r="O1275" s="6" t="str" cm="1">
        <f t="array" ref="O1275">_xlfn.TEXTSPLIT(N1275,"-")</f>
        <v>1998</v>
      </c>
      <c r="P1275" s="6" t="str" cm="1">
        <f t="array" ref="P1275">_xlfn.TEXTSPLIT(O1275,"-")</f>
        <v>1998</v>
      </c>
      <c r="Q1275" s="6">
        <v>58</v>
      </c>
      <c r="R1275" s="6">
        <v>15</v>
      </c>
      <c r="S1275" s="16">
        <f t="shared" si="117"/>
        <v>0.25862068965517243</v>
      </c>
      <c r="T1275" s="16">
        <f t="shared" si="118"/>
        <v>5.7496031128012388E-2</v>
      </c>
    </row>
    <row r="1276" spans="2:20" x14ac:dyDescent="0.6">
      <c r="B1276" s="6"/>
      <c r="C1276" s="6"/>
      <c r="D1276" s="6" t="s">
        <v>13813</v>
      </c>
      <c r="E1276" s="6" t="s">
        <v>13815</v>
      </c>
      <c r="F1276" s="20" t="s">
        <v>13509</v>
      </c>
      <c r="G1276" s="6" t="str">
        <f t="shared" si="116"/>
        <v>50-95</v>
      </c>
      <c r="H1276" s="6" t="str" cm="1">
        <f t="array" ref="H1276:I1276">_xlfn.TEXTSPLIT(G1276,"-")</f>
        <v>50</v>
      </c>
      <c r="I1276" s="6" t="str">
        <v>95</v>
      </c>
      <c r="J1276" s="6" t="s">
        <v>13829</v>
      </c>
      <c r="K1276" s="6" t="s">
        <v>13511</v>
      </c>
      <c r="L1276" s="6" t="s">
        <v>13909</v>
      </c>
      <c r="M1276" s="6" t="s">
        <v>13346</v>
      </c>
      <c r="N1276" s="6">
        <v>1998</v>
      </c>
      <c r="O1276" s="6" t="str" cm="1">
        <f t="array" ref="O1276">_xlfn.TEXTSPLIT(N1276,"-")</f>
        <v>1998</v>
      </c>
      <c r="P1276" s="6" t="str" cm="1">
        <f t="array" ref="P1276">_xlfn.TEXTSPLIT(O1276,"-")</f>
        <v>1998</v>
      </c>
      <c r="Q1276" s="6">
        <v>1486</v>
      </c>
      <c r="R1276" s="6">
        <v>13</v>
      </c>
      <c r="S1276" s="16">
        <f t="shared" si="117"/>
        <v>8.7483176312247637E-3</v>
      </c>
      <c r="T1276" s="16">
        <f t="shared" si="118"/>
        <v>2.415710213240115E-3</v>
      </c>
    </row>
    <row r="1277" spans="2:20" x14ac:dyDescent="0.6">
      <c r="B1277" s="6"/>
      <c r="C1277" s="6"/>
      <c r="D1277" s="6" t="s">
        <v>13813</v>
      </c>
      <c r="E1277" s="6" t="s">
        <v>13908</v>
      </c>
      <c r="F1277" s="20" t="s">
        <v>13509</v>
      </c>
      <c r="G1277" s="6" t="str">
        <f t="shared" si="116"/>
        <v>50-95</v>
      </c>
      <c r="H1277" s="6" t="str" cm="1">
        <f t="array" ref="H1277:I1277">_xlfn.TEXTSPLIT(G1277,"-")</f>
        <v>50</v>
      </c>
      <c r="I1277" s="6" t="str">
        <v>95</v>
      </c>
      <c r="J1277" s="6" t="s">
        <v>13829</v>
      </c>
      <c r="K1277" s="6" t="s">
        <v>13511</v>
      </c>
      <c r="L1277" s="6" t="s">
        <v>13909</v>
      </c>
      <c r="M1277" s="6" t="s">
        <v>13346</v>
      </c>
      <c r="N1277" s="6">
        <v>1998</v>
      </c>
      <c r="O1277" s="6" t="str" cm="1">
        <f t="array" ref="O1277">_xlfn.TEXTSPLIT(N1277,"-")</f>
        <v>1998</v>
      </c>
      <c r="P1277" s="6" t="str" cm="1">
        <f t="array" ref="P1277">_xlfn.TEXTSPLIT(O1277,"-")</f>
        <v>1998</v>
      </c>
      <c r="Q1277" s="6">
        <v>597</v>
      </c>
      <c r="R1277" s="6">
        <v>10</v>
      </c>
      <c r="S1277" s="16">
        <f t="shared" si="117"/>
        <v>1.675041876046901E-2</v>
      </c>
      <c r="T1277" s="16">
        <f t="shared" si="118"/>
        <v>5.2523971127648754E-3</v>
      </c>
    </row>
    <row r="1278" spans="2:20" x14ac:dyDescent="0.6">
      <c r="B1278" s="6"/>
      <c r="C1278" s="6"/>
      <c r="D1278" s="6" t="s">
        <v>13813</v>
      </c>
      <c r="E1278" s="6" t="s">
        <v>13816</v>
      </c>
      <c r="F1278" s="20" t="s">
        <v>13509</v>
      </c>
      <c r="G1278" s="6" t="str">
        <f t="shared" si="116"/>
        <v>50-95</v>
      </c>
      <c r="H1278" s="6" t="str" cm="1">
        <f t="array" ref="H1278:I1278">_xlfn.TEXTSPLIT(G1278,"-")</f>
        <v>50</v>
      </c>
      <c r="I1278" s="6" t="str">
        <v>95</v>
      </c>
      <c r="J1278" s="6" t="s">
        <v>13829</v>
      </c>
      <c r="K1278" s="6" t="s">
        <v>13511</v>
      </c>
      <c r="L1278" s="6" t="s">
        <v>13909</v>
      </c>
      <c r="M1278" s="6" t="s">
        <v>13346</v>
      </c>
      <c r="N1278" s="6">
        <v>1998</v>
      </c>
      <c r="O1278" s="6" t="str" cm="1">
        <f t="array" ref="O1278">_xlfn.TEXTSPLIT(N1278,"-")</f>
        <v>1998</v>
      </c>
      <c r="P1278" s="6" t="str" cm="1">
        <f t="array" ref="P1278">_xlfn.TEXTSPLIT(O1278,"-")</f>
        <v>1998</v>
      </c>
      <c r="Q1278" s="6">
        <v>889</v>
      </c>
      <c r="R1278" s="6">
        <v>3</v>
      </c>
      <c r="S1278" s="16">
        <f t="shared" si="117"/>
        <v>3.3745781777277839E-3</v>
      </c>
      <c r="T1278" s="16">
        <f t="shared" si="118"/>
        <v>1.94502347294131E-3</v>
      </c>
    </row>
    <row r="1279" spans="2:20" x14ac:dyDescent="0.6">
      <c r="B1279" s="6"/>
      <c r="C1279" s="6"/>
      <c r="D1279" s="6" t="s">
        <v>13813</v>
      </c>
      <c r="E1279" s="6" t="s">
        <v>13815</v>
      </c>
      <c r="F1279" s="20" t="s">
        <v>13818</v>
      </c>
      <c r="G1279" s="6" t="str">
        <f t="shared" si="116"/>
        <v>50-59</v>
      </c>
      <c r="H1279" s="6" t="str" cm="1">
        <f t="array" ref="H1279:I1279">_xlfn.TEXTSPLIT(G1279,"-")</f>
        <v>50</v>
      </c>
      <c r="I1279" s="6" t="str">
        <v>59</v>
      </c>
      <c r="J1279" s="6" t="s">
        <v>13829</v>
      </c>
      <c r="K1279" s="6" t="s">
        <v>13511</v>
      </c>
      <c r="L1279" s="6" t="s">
        <v>13909</v>
      </c>
      <c r="M1279" s="6" t="s">
        <v>13346</v>
      </c>
      <c r="N1279" s="6">
        <v>1998</v>
      </c>
      <c r="O1279" s="6" t="str" cm="1">
        <f t="array" ref="O1279">_xlfn.TEXTSPLIT(N1279,"-")</f>
        <v>1998</v>
      </c>
      <c r="P1279" s="6" t="str" cm="1">
        <f t="array" ref="P1279">_xlfn.TEXTSPLIT(O1279,"-")</f>
        <v>1998</v>
      </c>
      <c r="Q1279" s="6">
        <v>440</v>
      </c>
      <c r="R1279" s="6">
        <v>2</v>
      </c>
      <c r="S1279" s="16">
        <f t="shared" si="117"/>
        <v>4.5454545454545452E-3</v>
      </c>
      <c r="T1279" s="16">
        <f t="shared" si="118"/>
        <v>3.2068085906926756E-3</v>
      </c>
    </row>
    <row r="1280" spans="2:20" x14ac:dyDescent="0.6">
      <c r="B1280" s="6"/>
      <c r="C1280" s="6"/>
      <c r="D1280" s="6" t="s">
        <v>13813</v>
      </c>
      <c r="E1280" s="6" t="s">
        <v>13908</v>
      </c>
      <c r="F1280" s="20" t="s">
        <v>13818</v>
      </c>
      <c r="G1280" s="6" t="str">
        <f t="shared" si="116"/>
        <v>50-59</v>
      </c>
      <c r="H1280" s="6" t="str" cm="1">
        <f t="array" ref="H1280:I1280">_xlfn.TEXTSPLIT(G1280,"-")</f>
        <v>50</v>
      </c>
      <c r="I1280" s="6" t="str">
        <v>59</v>
      </c>
      <c r="J1280" s="6" t="s">
        <v>13829</v>
      </c>
      <c r="K1280" s="6" t="s">
        <v>13511</v>
      </c>
      <c r="L1280" s="6" t="s">
        <v>13909</v>
      </c>
      <c r="M1280" s="6" t="s">
        <v>13346</v>
      </c>
      <c r="N1280" s="6">
        <v>1998</v>
      </c>
      <c r="O1280" s="6" t="str" cm="1">
        <f t="array" ref="O1280">_xlfn.TEXTSPLIT(N1280,"-")</f>
        <v>1998</v>
      </c>
      <c r="P1280" s="6" t="str" cm="1">
        <f t="array" ref="P1280">_xlfn.TEXTSPLIT(O1280,"-")</f>
        <v>1998</v>
      </c>
      <c r="Q1280" s="6">
        <v>155</v>
      </c>
      <c r="R1280" s="6">
        <v>0</v>
      </c>
      <c r="S1280" s="16">
        <f t="shared" si="117"/>
        <v>0</v>
      </c>
      <c r="T1280" s="16">
        <f t="shared" si="118"/>
        <v>0</v>
      </c>
    </row>
    <row r="1281" spans="2:20" x14ac:dyDescent="0.6">
      <c r="B1281" s="6"/>
      <c r="C1281" s="6"/>
      <c r="D1281" s="6" t="s">
        <v>13813</v>
      </c>
      <c r="E1281" s="6" t="s">
        <v>13816</v>
      </c>
      <c r="F1281" s="20" t="s">
        <v>13818</v>
      </c>
      <c r="G1281" s="6" t="str">
        <f t="shared" si="116"/>
        <v>50-59</v>
      </c>
      <c r="H1281" s="6" t="str" cm="1">
        <f t="array" ref="H1281:I1281">_xlfn.TEXTSPLIT(G1281,"-")</f>
        <v>50</v>
      </c>
      <c r="I1281" s="6" t="str">
        <v>59</v>
      </c>
      <c r="J1281" s="6" t="s">
        <v>13829</v>
      </c>
      <c r="K1281" s="6" t="s">
        <v>13511</v>
      </c>
      <c r="L1281" s="6" t="s">
        <v>13909</v>
      </c>
      <c r="M1281" s="6" t="s">
        <v>13346</v>
      </c>
      <c r="N1281" s="6">
        <v>1998</v>
      </c>
      <c r="O1281" s="6" t="str" cm="1">
        <f t="array" ref="O1281">_xlfn.TEXTSPLIT(N1281,"-")</f>
        <v>1998</v>
      </c>
      <c r="P1281" s="6" t="str" cm="1">
        <f t="array" ref="P1281">_xlfn.TEXTSPLIT(O1281,"-")</f>
        <v>1998</v>
      </c>
      <c r="Q1281" s="6">
        <v>285</v>
      </c>
      <c r="R1281" s="6">
        <v>2</v>
      </c>
      <c r="S1281" s="16">
        <f t="shared" si="117"/>
        <v>7.0175438596491229E-3</v>
      </c>
      <c r="T1281" s="16">
        <f t="shared" si="118"/>
        <v>4.9447111344245211E-3</v>
      </c>
    </row>
    <row r="1282" spans="2:20" x14ac:dyDescent="0.6">
      <c r="B1282" s="6"/>
      <c r="C1282" s="6"/>
      <c r="D1282" s="6" t="s">
        <v>13813</v>
      </c>
      <c r="E1282" s="6" t="s">
        <v>13815</v>
      </c>
      <c r="F1282" s="20" t="s">
        <v>13819</v>
      </c>
      <c r="G1282" s="6" t="str">
        <f t="shared" si="116"/>
        <v>60-69</v>
      </c>
      <c r="H1282" s="6" t="str" cm="1">
        <f t="array" ref="H1282:I1282">_xlfn.TEXTSPLIT(G1282,"-")</f>
        <v>60</v>
      </c>
      <c r="I1282" s="6" t="str">
        <v>69</v>
      </c>
      <c r="J1282" s="6" t="s">
        <v>13829</v>
      </c>
      <c r="K1282" s="6" t="s">
        <v>13511</v>
      </c>
      <c r="L1282" s="6" t="s">
        <v>13909</v>
      </c>
      <c r="M1282" s="6" t="s">
        <v>13346</v>
      </c>
      <c r="N1282" s="6">
        <v>1998</v>
      </c>
      <c r="O1282" s="6" t="str" cm="1">
        <f t="array" ref="O1282">_xlfn.TEXTSPLIT(N1282,"-")</f>
        <v>1998</v>
      </c>
      <c r="P1282" s="6" t="str" cm="1">
        <f t="array" ref="P1282">_xlfn.TEXTSPLIT(O1282,"-")</f>
        <v>1998</v>
      </c>
      <c r="Q1282" s="6">
        <v>565</v>
      </c>
      <c r="R1282" s="6">
        <v>7</v>
      </c>
      <c r="S1282" s="16">
        <f t="shared" si="117"/>
        <v>1.2389380530973451E-2</v>
      </c>
      <c r="T1282" s="16">
        <f t="shared" si="118"/>
        <v>4.6536471149898583E-3</v>
      </c>
    </row>
    <row r="1283" spans="2:20" x14ac:dyDescent="0.6">
      <c r="B1283" s="6"/>
      <c r="C1283" s="6"/>
      <c r="D1283" s="6" t="s">
        <v>13813</v>
      </c>
      <c r="E1283" s="6" t="s">
        <v>13908</v>
      </c>
      <c r="F1283" s="20" t="s">
        <v>13819</v>
      </c>
      <c r="G1283" s="6" t="str">
        <f t="shared" si="116"/>
        <v>60-69</v>
      </c>
      <c r="H1283" s="6" t="str" cm="1">
        <f t="array" ref="H1283:I1283">_xlfn.TEXTSPLIT(G1283,"-")</f>
        <v>60</v>
      </c>
      <c r="I1283" s="6" t="str">
        <v>69</v>
      </c>
      <c r="J1283" s="6" t="s">
        <v>13829</v>
      </c>
      <c r="K1283" s="6" t="s">
        <v>13511</v>
      </c>
      <c r="L1283" s="6" t="s">
        <v>13909</v>
      </c>
      <c r="M1283" s="6" t="s">
        <v>13346</v>
      </c>
      <c r="N1283" s="6">
        <v>1998</v>
      </c>
      <c r="O1283" s="6" t="str" cm="1">
        <f t="array" ref="O1283">_xlfn.TEXTSPLIT(N1283,"-")</f>
        <v>1998</v>
      </c>
      <c r="P1283" s="6" t="str" cm="1">
        <f t="array" ref="P1283">_xlfn.TEXTSPLIT(O1283,"-")</f>
        <v>1998</v>
      </c>
      <c r="Q1283" s="6">
        <v>231</v>
      </c>
      <c r="R1283" s="6">
        <v>6</v>
      </c>
      <c r="S1283" s="16">
        <f t="shared" si="117"/>
        <v>2.5974025974025976E-2</v>
      </c>
      <c r="T1283" s="16">
        <f t="shared" si="118"/>
        <v>1.0465233299030914E-2</v>
      </c>
    </row>
    <row r="1284" spans="2:20" x14ac:dyDescent="0.6">
      <c r="B1284" s="6"/>
      <c r="C1284" s="6"/>
      <c r="D1284" s="6" t="s">
        <v>13813</v>
      </c>
      <c r="E1284" s="6" t="s">
        <v>13816</v>
      </c>
      <c r="F1284" s="20" t="s">
        <v>13819</v>
      </c>
      <c r="G1284" s="6" t="str">
        <f t="shared" si="116"/>
        <v>60-69</v>
      </c>
      <c r="H1284" s="6" t="str" cm="1">
        <f t="array" ref="H1284:I1284">_xlfn.TEXTSPLIT(G1284,"-")</f>
        <v>60</v>
      </c>
      <c r="I1284" s="6" t="str">
        <v>69</v>
      </c>
      <c r="J1284" s="6" t="s">
        <v>13829</v>
      </c>
      <c r="K1284" s="6" t="s">
        <v>13511</v>
      </c>
      <c r="L1284" s="6" t="s">
        <v>13909</v>
      </c>
      <c r="M1284" s="6" t="s">
        <v>13346</v>
      </c>
      <c r="N1284" s="6">
        <v>1998</v>
      </c>
      <c r="O1284" s="6" t="str" cm="1">
        <f t="array" ref="O1284">_xlfn.TEXTSPLIT(N1284,"-")</f>
        <v>1998</v>
      </c>
      <c r="P1284" s="6" t="str" cm="1">
        <f t="array" ref="P1284">_xlfn.TEXTSPLIT(O1284,"-")</f>
        <v>1998</v>
      </c>
      <c r="Q1284" s="6">
        <v>334</v>
      </c>
      <c r="R1284" s="6">
        <v>1</v>
      </c>
      <c r="S1284" s="16">
        <f t="shared" si="117"/>
        <v>2.9940119760479044E-3</v>
      </c>
      <c r="T1284" s="16">
        <f t="shared" si="118"/>
        <v>2.9895265623291951E-3</v>
      </c>
    </row>
    <row r="1285" spans="2:20" x14ac:dyDescent="0.6">
      <c r="B1285" s="6"/>
      <c r="C1285" s="6"/>
      <c r="D1285" s="6" t="s">
        <v>13813</v>
      </c>
      <c r="E1285" s="6" t="s">
        <v>13815</v>
      </c>
      <c r="F1285" s="20" t="s">
        <v>13820</v>
      </c>
      <c r="G1285" s="6" t="str">
        <f t="shared" si="116"/>
        <v>70-79</v>
      </c>
      <c r="H1285" s="6" t="str" cm="1">
        <f t="array" ref="H1285:I1285">_xlfn.TEXTSPLIT(G1285,"-")</f>
        <v>70</v>
      </c>
      <c r="I1285" s="6" t="str">
        <v>79</v>
      </c>
      <c r="J1285" s="6" t="s">
        <v>13829</v>
      </c>
      <c r="K1285" s="6" t="s">
        <v>13511</v>
      </c>
      <c r="L1285" s="6" t="s">
        <v>13909</v>
      </c>
      <c r="M1285" s="6" t="s">
        <v>13346</v>
      </c>
      <c r="N1285" s="6">
        <v>1998</v>
      </c>
      <c r="O1285" s="6" t="str" cm="1">
        <f t="array" ref="O1285">_xlfn.TEXTSPLIT(N1285,"-")</f>
        <v>1998</v>
      </c>
      <c r="P1285" s="6" t="str" cm="1">
        <f t="array" ref="P1285">_xlfn.TEXTSPLIT(O1285,"-")</f>
        <v>1998</v>
      </c>
      <c r="Q1285" s="6">
        <v>391</v>
      </c>
      <c r="R1285" s="6">
        <v>2</v>
      </c>
      <c r="S1285" s="16">
        <f t="shared" si="117"/>
        <v>5.1150895140664966E-3</v>
      </c>
      <c r="T1285" s="16">
        <f t="shared" si="118"/>
        <v>3.6076522015699546E-3</v>
      </c>
    </row>
    <row r="1286" spans="2:20" x14ac:dyDescent="0.6">
      <c r="B1286" s="6"/>
      <c r="C1286" s="6"/>
      <c r="D1286" s="6" t="s">
        <v>13813</v>
      </c>
      <c r="E1286" s="6" t="s">
        <v>13908</v>
      </c>
      <c r="F1286" s="20" t="s">
        <v>13820</v>
      </c>
      <c r="G1286" s="6" t="str">
        <f t="shared" si="116"/>
        <v>70-79</v>
      </c>
      <c r="H1286" s="6" t="str" cm="1">
        <f t="array" ref="H1286:I1286">_xlfn.TEXTSPLIT(G1286,"-")</f>
        <v>70</v>
      </c>
      <c r="I1286" s="6" t="str">
        <v>79</v>
      </c>
      <c r="J1286" s="6" t="s">
        <v>13829</v>
      </c>
      <c r="K1286" s="6" t="s">
        <v>13511</v>
      </c>
      <c r="L1286" s="6" t="s">
        <v>13909</v>
      </c>
      <c r="M1286" s="6" t="s">
        <v>13346</v>
      </c>
      <c r="N1286" s="6">
        <v>1998</v>
      </c>
      <c r="O1286" s="6" t="str" cm="1">
        <f t="array" ref="O1286">_xlfn.TEXTSPLIT(N1286,"-")</f>
        <v>1998</v>
      </c>
      <c r="P1286" s="6" t="str" cm="1">
        <f t="array" ref="P1286">_xlfn.TEXTSPLIT(O1286,"-")</f>
        <v>1998</v>
      </c>
      <c r="Q1286" s="6">
        <v>180</v>
      </c>
      <c r="R1286" s="6">
        <v>2</v>
      </c>
      <c r="S1286" s="16">
        <f t="shared" si="117"/>
        <v>1.1111111111111112E-2</v>
      </c>
      <c r="T1286" s="16">
        <f t="shared" si="118"/>
        <v>7.8129715221218459E-3</v>
      </c>
    </row>
    <row r="1287" spans="2:20" x14ac:dyDescent="0.6">
      <c r="B1287" s="6"/>
      <c r="C1287" s="6"/>
      <c r="D1287" s="6" t="s">
        <v>13813</v>
      </c>
      <c r="E1287" s="6" t="s">
        <v>13816</v>
      </c>
      <c r="F1287" s="20" t="s">
        <v>13820</v>
      </c>
      <c r="G1287" s="6" t="str">
        <f t="shared" si="116"/>
        <v>70-79</v>
      </c>
      <c r="H1287" s="6" t="str" cm="1">
        <f t="array" ref="H1287:I1287">_xlfn.TEXTSPLIT(G1287,"-")</f>
        <v>70</v>
      </c>
      <c r="I1287" s="6" t="str">
        <v>79</v>
      </c>
      <c r="J1287" s="6" t="s">
        <v>13829</v>
      </c>
      <c r="K1287" s="6" t="s">
        <v>13511</v>
      </c>
      <c r="L1287" s="6" t="s">
        <v>13909</v>
      </c>
      <c r="M1287" s="6" t="s">
        <v>13346</v>
      </c>
      <c r="N1287" s="6">
        <v>1998</v>
      </c>
      <c r="O1287" s="6" t="str" cm="1">
        <f t="array" ref="O1287">_xlfn.TEXTSPLIT(N1287,"-")</f>
        <v>1998</v>
      </c>
      <c r="P1287" s="6" t="str" cm="1">
        <f t="array" ref="P1287">_xlfn.TEXTSPLIT(O1287,"-")</f>
        <v>1998</v>
      </c>
      <c r="Q1287" s="6">
        <v>211</v>
      </c>
      <c r="R1287" s="6">
        <v>0</v>
      </c>
      <c r="S1287" s="16">
        <f t="shared" si="117"/>
        <v>0</v>
      </c>
      <c r="T1287" s="16">
        <f t="shared" si="118"/>
        <v>0</v>
      </c>
    </row>
    <row r="1288" spans="2:20" x14ac:dyDescent="0.6">
      <c r="B1288" s="6"/>
      <c r="C1288" s="6"/>
      <c r="D1288" s="6" t="s">
        <v>13813</v>
      </c>
      <c r="E1288" s="6" t="s">
        <v>13815</v>
      </c>
      <c r="F1288" s="20" t="s">
        <v>13821</v>
      </c>
      <c r="G1288" s="6" t="str">
        <f t="shared" si="116"/>
        <v>80-95</v>
      </c>
      <c r="H1288" s="6" t="str" cm="1">
        <f t="array" ref="H1288:I1288">_xlfn.TEXTSPLIT(G1288,"-")</f>
        <v>80</v>
      </c>
      <c r="I1288" s="6" t="str">
        <v>95</v>
      </c>
      <c r="J1288" s="6" t="s">
        <v>13829</v>
      </c>
      <c r="K1288" s="6" t="s">
        <v>13511</v>
      </c>
      <c r="L1288" s="6" t="s">
        <v>13909</v>
      </c>
      <c r="M1288" s="6" t="s">
        <v>13346</v>
      </c>
      <c r="N1288" s="6">
        <v>1998</v>
      </c>
      <c r="O1288" s="6" t="str" cm="1">
        <f t="array" ref="O1288">_xlfn.TEXTSPLIT(N1288,"-")</f>
        <v>1998</v>
      </c>
      <c r="P1288" s="6" t="str" cm="1">
        <f t="array" ref="P1288">_xlfn.TEXTSPLIT(O1288,"-")</f>
        <v>1998</v>
      </c>
      <c r="Q1288" s="6">
        <v>90</v>
      </c>
      <c r="R1288" s="6">
        <v>2</v>
      </c>
      <c r="S1288" s="16">
        <f t="shared" si="117"/>
        <v>2.2222222222222223E-2</v>
      </c>
      <c r="T1288" s="16">
        <f t="shared" si="118"/>
        <v>1.5537908861780022E-2</v>
      </c>
    </row>
    <row r="1289" spans="2:20" x14ac:dyDescent="0.6">
      <c r="B1289" s="6"/>
      <c r="C1289" s="6"/>
      <c r="D1289" s="6" t="s">
        <v>13813</v>
      </c>
      <c r="E1289" s="6" t="s">
        <v>13908</v>
      </c>
      <c r="F1289" s="20" t="s">
        <v>13821</v>
      </c>
      <c r="G1289" s="6" t="str">
        <f t="shared" si="116"/>
        <v>80-95</v>
      </c>
      <c r="H1289" s="6" t="str" cm="1">
        <f t="array" ref="H1289:I1289">_xlfn.TEXTSPLIT(G1289,"-")</f>
        <v>80</v>
      </c>
      <c r="I1289" s="6" t="str">
        <v>95</v>
      </c>
      <c r="J1289" s="6" t="s">
        <v>13829</v>
      </c>
      <c r="K1289" s="6" t="s">
        <v>13511</v>
      </c>
      <c r="L1289" s="6" t="s">
        <v>13909</v>
      </c>
      <c r="M1289" s="6" t="s">
        <v>13346</v>
      </c>
      <c r="N1289" s="6">
        <v>1998</v>
      </c>
      <c r="O1289" s="6" t="str" cm="1">
        <f t="array" ref="O1289">_xlfn.TEXTSPLIT(N1289,"-")</f>
        <v>1998</v>
      </c>
      <c r="P1289" s="6" t="str" cm="1">
        <f t="array" ref="P1289">_xlfn.TEXTSPLIT(O1289,"-")</f>
        <v>1998</v>
      </c>
      <c r="Q1289" s="6">
        <v>32</v>
      </c>
      <c r="R1289" s="6">
        <v>2</v>
      </c>
      <c r="S1289" s="16">
        <f t="shared" si="117"/>
        <v>6.25E-2</v>
      </c>
      <c r="T1289" s="16">
        <f t="shared" si="118"/>
        <v>4.2790824805091103E-2</v>
      </c>
    </row>
    <row r="1290" spans="2:20" x14ac:dyDescent="0.6">
      <c r="B1290" s="6"/>
      <c r="C1290" s="6"/>
      <c r="D1290" s="6" t="s">
        <v>13813</v>
      </c>
      <c r="E1290" s="6" t="s">
        <v>13816</v>
      </c>
      <c r="F1290" s="20" t="s">
        <v>13821</v>
      </c>
      <c r="G1290" s="6" t="str">
        <f t="shared" si="116"/>
        <v>80-95</v>
      </c>
      <c r="H1290" s="6" t="str" cm="1">
        <f t="array" ref="H1290:I1290">_xlfn.TEXTSPLIT(G1290,"-")</f>
        <v>80</v>
      </c>
      <c r="I1290" s="6" t="str">
        <v>95</v>
      </c>
      <c r="J1290" s="6" t="s">
        <v>13829</v>
      </c>
      <c r="K1290" s="6" t="s">
        <v>13511</v>
      </c>
      <c r="L1290" s="6" t="s">
        <v>13909</v>
      </c>
      <c r="M1290" s="6" t="s">
        <v>13346</v>
      </c>
      <c r="N1290" s="6">
        <v>1998</v>
      </c>
      <c r="O1290" s="6" t="str" cm="1">
        <f t="array" ref="O1290">_xlfn.TEXTSPLIT(N1290,"-")</f>
        <v>1998</v>
      </c>
      <c r="P1290" s="6" t="str" cm="1">
        <f t="array" ref="P1290">_xlfn.TEXTSPLIT(O1290,"-")</f>
        <v>1998</v>
      </c>
      <c r="Q1290" s="6">
        <v>58</v>
      </c>
      <c r="R1290" s="6">
        <v>0</v>
      </c>
      <c r="S1290" s="16">
        <f t="shared" si="117"/>
        <v>0</v>
      </c>
      <c r="T1290" s="16">
        <f t="shared" si="118"/>
        <v>0</v>
      </c>
    </row>
    <row r="1291" spans="2:20" x14ac:dyDescent="0.6">
      <c r="B1291" s="6"/>
      <c r="C1291" s="6"/>
      <c r="D1291" s="6" t="s">
        <v>13828</v>
      </c>
      <c r="E1291" s="6" t="s">
        <v>13815</v>
      </c>
      <c r="F1291" s="20" t="s">
        <v>13509</v>
      </c>
      <c r="G1291" s="6" t="str">
        <f t="shared" si="116"/>
        <v>50-95</v>
      </c>
      <c r="H1291" s="6" t="str" cm="1">
        <f t="array" ref="H1291:I1291">_xlfn.TEXTSPLIT(G1291,"-")</f>
        <v>50</v>
      </c>
      <c r="I1291" s="6" t="str">
        <v>95</v>
      </c>
      <c r="J1291" s="6" t="s">
        <v>13829</v>
      </c>
      <c r="K1291" s="6" t="s">
        <v>13511</v>
      </c>
      <c r="L1291" s="6" t="s">
        <v>13909</v>
      </c>
      <c r="M1291" s="6" t="s">
        <v>13346</v>
      </c>
      <c r="N1291" s="6">
        <v>1998</v>
      </c>
      <c r="O1291" s="6" t="str" cm="1">
        <f t="array" ref="O1291">_xlfn.TEXTSPLIT(N1291,"-")</f>
        <v>1998</v>
      </c>
      <c r="P1291" s="6" t="str" cm="1">
        <f t="array" ref="P1291">_xlfn.TEXTSPLIT(O1291,"-")</f>
        <v>1998</v>
      </c>
      <c r="Q1291" s="6">
        <v>1486</v>
      </c>
      <c r="R1291" s="6">
        <v>10</v>
      </c>
      <c r="S1291" s="16">
        <f t="shared" si="117"/>
        <v>6.7294751009421266E-3</v>
      </c>
      <c r="T1291" s="16">
        <f t="shared" si="118"/>
        <v>2.120874471397095E-3</v>
      </c>
    </row>
    <row r="1292" spans="2:20" x14ac:dyDescent="0.6">
      <c r="B1292" s="6"/>
      <c r="C1292" s="6"/>
      <c r="D1292" s="6" t="s">
        <v>13828</v>
      </c>
      <c r="E1292" s="6" t="s">
        <v>13908</v>
      </c>
      <c r="F1292" s="20" t="s">
        <v>13509</v>
      </c>
      <c r="G1292" s="6" t="str">
        <f t="shared" si="116"/>
        <v>50-95</v>
      </c>
      <c r="H1292" s="6" t="str" cm="1">
        <f t="array" ref="H1292:I1292">_xlfn.TEXTSPLIT(G1292,"-")</f>
        <v>50</v>
      </c>
      <c r="I1292" s="6" t="str">
        <v>95</v>
      </c>
      <c r="J1292" s="6" t="s">
        <v>13829</v>
      </c>
      <c r="K1292" s="6" t="s">
        <v>13511</v>
      </c>
      <c r="L1292" s="6" t="s">
        <v>13909</v>
      </c>
      <c r="M1292" s="6" t="s">
        <v>13346</v>
      </c>
      <c r="N1292" s="6">
        <v>1998</v>
      </c>
      <c r="O1292" s="6" t="str" cm="1">
        <f t="array" ref="O1292">_xlfn.TEXTSPLIT(N1292,"-")</f>
        <v>1998</v>
      </c>
      <c r="P1292" s="6" t="str" cm="1">
        <f t="array" ref="P1292">_xlfn.TEXTSPLIT(O1292,"-")</f>
        <v>1998</v>
      </c>
      <c r="Q1292" s="6">
        <v>597</v>
      </c>
      <c r="R1292" s="6">
        <v>7</v>
      </c>
      <c r="S1292" s="16">
        <f t="shared" si="117"/>
        <v>1.1725293132328308E-2</v>
      </c>
      <c r="T1292" s="16">
        <f t="shared" si="118"/>
        <v>4.4056858787776855E-3</v>
      </c>
    </row>
    <row r="1293" spans="2:20" x14ac:dyDescent="0.6">
      <c r="B1293" s="6"/>
      <c r="C1293" s="6"/>
      <c r="D1293" s="6" t="s">
        <v>13828</v>
      </c>
      <c r="E1293" s="6" t="s">
        <v>13816</v>
      </c>
      <c r="F1293" s="20" t="s">
        <v>13509</v>
      </c>
      <c r="G1293" s="6" t="str">
        <f t="shared" si="116"/>
        <v>50-95</v>
      </c>
      <c r="H1293" s="6" t="str" cm="1">
        <f t="array" ref="H1293:I1293">_xlfn.TEXTSPLIT(G1293,"-")</f>
        <v>50</v>
      </c>
      <c r="I1293" s="6" t="str">
        <v>95</v>
      </c>
      <c r="J1293" s="6" t="s">
        <v>13829</v>
      </c>
      <c r="K1293" s="6" t="s">
        <v>13511</v>
      </c>
      <c r="L1293" s="6" t="s">
        <v>13909</v>
      </c>
      <c r="M1293" s="6" t="s">
        <v>13346</v>
      </c>
      <c r="N1293" s="6">
        <v>1998</v>
      </c>
      <c r="O1293" s="6" t="str" cm="1">
        <f t="array" ref="O1293">_xlfn.TEXTSPLIT(N1293,"-")</f>
        <v>1998</v>
      </c>
      <c r="P1293" s="6" t="str" cm="1">
        <f t="array" ref="P1293">_xlfn.TEXTSPLIT(O1293,"-")</f>
        <v>1998</v>
      </c>
      <c r="Q1293" s="6">
        <v>889</v>
      </c>
      <c r="R1293" s="6">
        <v>3</v>
      </c>
      <c r="S1293" s="16">
        <f t="shared" si="117"/>
        <v>3.3745781777277839E-3</v>
      </c>
      <c r="T1293" s="16">
        <f t="shared" si="118"/>
        <v>1.94502347294131E-3</v>
      </c>
    </row>
    <row r="1294" spans="2:20" x14ac:dyDescent="0.6">
      <c r="B1294" s="6"/>
      <c r="C1294" s="6"/>
      <c r="D1294" s="6" t="s">
        <v>13828</v>
      </c>
      <c r="E1294" s="6" t="s">
        <v>13815</v>
      </c>
      <c r="F1294" s="20" t="s">
        <v>13818</v>
      </c>
      <c r="G1294" s="6" t="str">
        <f t="shared" si="116"/>
        <v>50-59</v>
      </c>
      <c r="H1294" s="6" t="str" cm="1">
        <f t="array" ref="H1294:I1294">_xlfn.TEXTSPLIT(G1294,"-")</f>
        <v>50</v>
      </c>
      <c r="I1294" s="6" t="str">
        <v>59</v>
      </c>
      <c r="J1294" s="6" t="s">
        <v>13829</v>
      </c>
      <c r="K1294" s="6" t="s">
        <v>13511</v>
      </c>
      <c r="L1294" s="6" t="s">
        <v>13909</v>
      </c>
      <c r="M1294" s="6" t="s">
        <v>13346</v>
      </c>
      <c r="N1294" s="6">
        <v>1998</v>
      </c>
      <c r="O1294" s="6" t="str" cm="1">
        <f t="array" ref="O1294">_xlfn.TEXTSPLIT(N1294,"-")</f>
        <v>1998</v>
      </c>
      <c r="P1294" s="6" t="str" cm="1">
        <f t="array" ref="P1294">_xlfn.TEXTSPLIT(O1294,"-")</f>
        <v>1998</v>
      </c>
      <c r="Q1294" s="6">
        <v>440</v>
      </c>
      <c r="R1294" s="6">
        <v>2</v>
      </c>
      <c r="S1294" s="16">
        <f t="shared" si="117"/>
        <v>4.5454545454545452E-3</v>
      </c>
      <c r="T1294" s="16">
        <f t="shared" si="118"/>
        <v>3.2068085906926756E-3</v>
      </c>
    </row>
    <row r="1295" spans="2:20" x14ac:dyDescent="0.6">
      <c r="B1295" s="6"/>
      <c r="C1295" s="6"/>
      <c r="D1295" s="6" t="s">
        <v>13828</v>
      </c>
      <c r="E1295" s="6" t="s">
        <v>13908</v>
      </c>
      <c r="F1295" s="20" t="s">
        <v>13818</v>
      </c>
      <c r="G1295" s="6" t="str">
        <f t="shared" si="116"/>
        <v>50-59</v>
      </c>
      <c r="H1295" s="6" t="str" cm="1">
        <f t="array" ref="H1295:I1295">_xlfn.TEXTSPLIT(G1295,"-")</f>
        <v>50</v>
      </c>
      <c r="I1295" s="6" t="str">
        <v>59</v>
      </c>
      <c r="J1295" s="6" t="s">
        <v>13829</v>
      </c>
      <c r="K1295" s="6" t="s">
        <v>13511</v>
      </c>
      <c r="L1295" s="6" t="s">
        <v>13909</v>
      </c>
      <c r="M1295" s="6" t="s">
        <v>13346</v>
      </c>
      <c r="N1295" s="6">
        <v>1998</v>
      </c>
      <c r="O1295" s="6" t="str" cm="1">
        <f t="array" ref="O1295">_xlfn.TEXTSPLIT(N1295,"-")</f>
        <v>1998</v>
      </c>
      <c r="P1295" s="6" t="str" cm="1">
        <f t="array" ref="P1295">_xlfn.TEXTSPLIT(O1295,"-")</f>
        <v>1998</v>
      </c>
      <c r="Q1295" s="6">
        <v>155</v>
      </c>
      <c r="R1295" s="6">
        <v>0</v>
      </c>
      <c r="S1295" s="16">
        <f t="shared" si="117"/>
        <v>0</v>
      </c>
      <c r="T1295" s="16">
        <f t="shared" si="118"/>
        <v>0</v>
      </c>
    </row>
    <row r="1296" spans="2:20" x14ac:dyDescent="0.6">
      <c r="B1296" s="6"/>
      <c r="C1296" s="6"/>
      <c r="D1296" s="6" t="s">
        <v>13828</v>
      </c>
      <c r="E1296" s="6" t="s">
        <v>13816</v>
      </c>
      <c r="F1296" s="20" t="s">
        <v>13818</v>
      </c>
      <c r="G1296" s="6" t="str">
        <f t="shared" si="116"/>
        <v>50-59</v>
      </c>
      <c r="H1296" s="6" t="str" cm="1">
        <f t="array" ref="H1296:I1296">_xlfn.TEXTSPLIT(G1296,"-")</f>
        <v>50</v>
      </c>
      <c r="I1296" s="6" t="str">
        <v>59</v>
      </c>
      <c r="J1296" s="6" t="s">
        <v>13829</v>
      </c>
      <c r="K1296" s="6" t="s">
        <v>13511</v>
      </c>
      <c r="L1296" s="6" t="s">
        <v>13909</v>
      </c>
      <c r="M1296" s="6" t="s">
        <v>13346</v>
      </c>
      <c r="N1296" s="6">
        <v>1998</v>
      </c>
      <c r="O1296" s="6" t="str" cm="1">
        <f t="array" ref="O1296">_xlfn.TEXTSPLIT(N1296,"-")</f>
        <v>1998</v>
      </c>
      <c r="P1296" s="6" t="str" cm="1">
        <f t="array" ref="P1296">_xlfn.TEXTSPLIT(O1296,"-")</f>
        <v>1998</v>
      </c>
      <c r="Q1296" s="6">
        <v>285</v>
      </c>
      <c r="R1296" s="6">
        <v>2</v>
      </c>
      <c r="S1296" s="16">
        <f t="shared" si="117"/>
        <v>7.0175438596491229E-3</v>
      </c>
      <c r="T1296" s="16">
        <f t="shared" si="118"/>
        <v>4.9447111344245211E-3</v>
      </c>
    </row>
    <row r="1297" spans="2:20" x14ac:dyDescent="0.6">
      <c r="B1297" s="6"/>
      <c r="C1297" s="6"/>
      <c r="D1297" s="6" t="s">
        <v>13828</v>
      </c>
      <c r="E1297" s="6" t="s">
        <v>13815</v>
      </c>
      <c r="F1297" s="20" t="s">
        <v>13819</v>
      </c>
      <c r="G1297" s="6" t="str">
        <f t="shared" si="116"/>
        <v>60-69</v>
      </c>
      <c r="H1297" s="6" t="str" cm="1">
        <f t="array" ref="H1297:I1297">_xlfn.TEXTSPLIT(G1297,"-")</f>
        <v>60</v>
      </c>
      <c r="I1297" s="6" t="str">
        <v>69</v>
      </c>
      <c r="J1297" s="6" t="s">
        <v>13829</v>
      </c>
      <c r="K1297" s="6" t="s">
        <v>13511</v>
      </c>
      <c r="L1297" s="6" t="s">
        <v>13909</v>
      </c>
      <c r="M1297" s="6" t="s">
        <v>13346</v>
      </c>
      <c r="N1297" s="6">
        <v>1998</v>
      </c>
      <c r="O1297" s="6" t="str" cm="1">
        <f t="array" ref="O1297">_xlfn.TEXTSPLIT(N1297,"-")</f>
        <v>1998</v>
      </c>
      <c r="P1297" s="6" t="str" cm="1">
        <f t="array" ref="P1297">_xlfn.TEXTSPLIT(O1297,"-")</f>
        <v>1998</v>
      </c>
      <c r="Q1297" s="6">
        <v>565</v>
      </c>
      <c r="R1297" s="6">
        <v>5</v>
      </c>
      <c r="S1297" s="16">
        <f t="shared" si="117"/>
        <v>8.8495575221238937E-3</v>
      </c>
      <c r="T1297" s="16">
        <f t="shared" si="118"/>
        <v>3.9400918307852138E-3</v>
      </c>
    </row>
    <row r="1298" spans="2:20" x14ac:dyDescent="0.6">
      <c r="B1298" s="6"/>
      <c r="C1298" s="6"/>
      <c r="D1298" s="6" t="s">
        <v>13828</v>
      </c>
      <c r="E1298" s="6" t="s">
        <v>13908</v>
      </c>
      <c r="F1298" s="20" t="s">
        <v>13819</v>
      </c>
      <c r="G1298" s="6" t="str">
        <f t="shared" si="116"/>
        <v>60-69</v>
      </c>
      <c r="H1298" s="6" t="str" cm="1">
        <f t="array" ref="H1298:I1298">_xlfn.TEXTSPLIT(G1298,"-")</f>
        <v>60</v>
      </c>
      <c r="I1298" s="6" t="str">
        <v>69</v>
      </c>
      <c r="J1298" s="6" t="s">
        <v>13829</v>
      </c>
      <c r="K1298" s="6" t="s">
        <v>13511</v>
      </c>
      <c r="L1298" s="6" t="s">
        <v>13909</v>
      </c>
      <c r="M1298" s="6" t="s">
        <v>13346</v>
      </c>
      <c r="N1298" s="6">
        <v>1998</v>
      </c>
      <c r="O1298" s="6" t="str" cm="1">
        <f t="array" ref="O1298">_xlfn.TEXTSPLIT(N1298,"-")</f>
        <v>1998</v>
      </c>
      <c r="P1298" s="6" t="str" cm="1">
        <f t="array" ref="P1298">_xlfn.TEXTSPLIT(O1298,"-")</f>
        <v>1998</v>
      </c>
      <c r="Q1298" s="6">
        <v>231</v>
      </c>
      <c r="R1298" s="6">
        <v>4</v>
      </c>
      <c r="S1298" s="16">
        <f t="shared" si="117"/>
        <v>1.7316017316017316E-2</v>
      </c>
      <c r="T1298" s="16">
        <f t="shared" si="118"/>
        <v>8.5827201967353522E-3</v>
      </c>
    </row>
    <row r="1299" spans="2:20" x14ac:dyDescent="0.6">
      <c r="B1299" s="6"/>
      <c r="C1299" s="6"/>
      <c r="D1299" s="6" t="s">
        <v>13828</v>
      </c>
      <c r="E1299" s="6" t="s">
        <v>13816</v>
      </c>
      <c r="F1299" s="20" t="s">
        <v>13819</v>
      </c>
      <c r="G1299" s="6" t="str">
        <f t="shared" si="116"/>
        <v>60-69</v>
      </c>
      <c r="H1299" s="6" t="str" cm="1">
        <f t="array" ref="H1299:I1299">_xlfn.TEXTSPLIT(G1299,"-")</f>
        <v>60</v>
      </c>
      <c r="I1299" s="6" t="str">
        <v>69</v>
      </c>
      <c r="J1299" s="6" t="s">
        <v>13829</v>
      </c>
      <c r="K1299" s="6" t="s">
        <v>13511</v>
      </c>
      <c r="L1299" s="6" t="s">
        <v>13909</v>
      </c>
      <c r="M1299" s="6" t="s">
        <v>13346</v>
      </c>
      <c r="N1299" s="6">
        <v>1998</v>
      </c>
      <c r="O1299" s="6" t="str" cm="1">
        <f t="array" ref="O1299">_xlfn.TEXTSPLIT(N1299,"-")</f>
        <v>1998</v>
      </c>
      <c r="P1299" s="6" t="str" cm="1">
        <f t="array" ref="P1299">_xlfn.TEXTSPLIT(O1299,"-")</f>
        <v>1998</v>
      </c>
      <c r="Q1299" s="6">
        <v>334</v>
      </c>
      <c r="R1299" s="6">
        <v>1</v>
      </c>
      <c r="S1299" s="16">
        <f t="shared" si="117"/>
        <v>2.9940119760479044E-3</v>
      </c>
      <c r="T1299" s="16">
        <f t="shared" si="118"/>
        <v>2.9895265623291951E-3</v>
      </c>
    </row>
    <row r="1300" spans="2:20" x14ac:dyDescent="0.6">
      <c r="B1300" s="6"/>
      <c r="C1300" s="6"/>
      <c r="D1300" s="6" t="s">
        <v>13828</v>
      </c>
      <c r="E1300" s="6" t="s">
        <v>13815</v>
      </c>
      <c r="F1300" s="20" t="s">
        <v>13820</v>
      </c>
      <c r="G1300" s="6" t="str">
        <f t="shared" si="116"/>
        <v>70-79</v>
      </c>
      <c r="H1300" s="6" t="str" cm="1">
        <f t="array" ref="H1300:I1300">_xlfn.TEXTSPLIT(G1300,"-")</f>
        <v>70</v>
      </c>
      <c r="I1300" s="6" t="str">
        <v>79</v>
      </c>
      <c r="J1300" s="6" t="s">
        <v>13829</v>
      </c>
      <c r="K1300" s="6" t="s">
        <v>13511</v>
      </c>
      <c r="L1300" s="6" t="s">
        <v>13909</v>
      </c>
      <c r="M1300" s="6" t="s">
        <v>13346</v>
      </c>
      <c r="N1300" s="6">
        <v>1998</v>
      </c>
      <c r="O1300" s="6" t="str" cm="1">
        <f t="array" ref="O1300">_xlfn.TEXTSPLIT(N1300,"-")</f>
        <v>1998</v>
      </c>
      <c r="P1300" s="6" t="str" cm="1">
        <f t="array" ref="P1300">_xlfn.TEXTSPLIT(O1300,"-")</f>
        <v>1998</v>
      </c>
      <c r="Q1300" s="6">
        <v>391</v>
      </c>
      <c r="R1300" s="6">
        <v>2</v>
      </c>
      <c r="S1300" s="16">
        <f t="shared" si="117"/>
        <v>5.1150895140664966E-3</v>
      </c>
      <c r="T1300" s="16">
        <f t="shared" si="118"/>
        <v>3.6076522015699546E-3</v>
      </c>
    </row>
    <row r="1301" spans="2:20" x14ac:dyDescent="0.6">
      <c r="B1301" s="6"/>
      <c r="C1301" s="6"/>
      <c r="D1301" s="6" t="s">
        <v>13828</v>
      </c>
      <c r="E1301" s="6" t="s">
        <v>13908</v>
      </c>
      <c r="F1301" s="20" t="s">
        <v>13820</v>
      </c>
      <c r="G1301" s="6" t="str">
        <f t="shared" si="116"/>
        <v>70-79</v>
      </c>
      <c r="H1301" s="6" t="str" cm="1">
        <f t="array" ref="H1301:I1301">_xlfn.TEXTSPLIT(G1301,"-")</f>
        <v>70</v>
      </c>
      <c r="I1301" s="6" t="str">
        <v>79</v>
      </c>
      <c r="J1301" s="6" t="s">
        <v>13829</v>
      </c>
      <c r="K1301" s="6" t="s">
        <v>13511</v>
      </c>
      <c r="L1301" s="6" t="s">
        <v>13909</v>
      </c>
      <c r="M1301" s="6" t="s">
        <v>13346</v>
      </c>
      <c r="N1301" s="6">
        <v>1998</v>
      </c>
      <c r="O1301" s="6" t="str" cm="1">
        <f t="array" ref="O1301">_xlfn.TEXTSPLIT(N1301,"-")</f>
        <v>1998</v>
      </c>
      <c r="P1301" s="6" t="str" cm="1">
        <f t="array" ref="P1301">_xlfn.TEXTSPLIT(O1301,"-")</f>
        <v>1998</v>
      </c>
      <c r="Q1301" s="6">
        <v>180</v>
      </c>
      <c r="R1301" s="6">
        <v>2</v>
      </c>
      <c r="S1301" s="16">
        <f t="shared" si="117"/>
        <v>1.1111111111111112E-2</v>
      </c>
      <c r="T1301" s="16">
        <f t="shared" si="118"/>
        <v>7.8129715221218459E-3</v>
      </c>
    </row>
    <row r="1302" spans="2:20" x14ac:dyDescent="0.6">
      <c r="B1302" s="6"/>
      <c r="C1302" s="6"/>
      <c r="D1302" s="6" t="s">
        <v>13828</v>
      </c>
      <c r="E1302" s="6" t="s">
        <v>13816</v>
      </c>
      <c r="F1302" s="20" t="s">
        <v>13820</v>
      </c>
      <c r="G1302" s="6" t="str">
        <f t="shared" si="116"/>
        <v>70-79</v>
      </c>
      <c r="H1302" s="6" t="str" cm="1">
        <f t="array" ref="H1302:I1302">_xlfn.TEXTSPLIT(G1302,"-")</f>
        <v>70</v>
      </c>
      <c r="I1302" s="6" t="str">
        <v>79</v>
      </c>
      <c r="J1302" s="6" t="s">
        <v>13829</v>
      </c>
      <c r="K1302" s="6" t="s">
        <v>13511</v>
      </c>
      <c r="L1302" s="6" t="s">
        <v>13909</v>
      </c>
      <c r="M1302" s="6" t="s">
        <v>13346</v>
      </c>
      <c r="N1302" s="6">
        <v>1998</v>
      </c>
      <c r="O1302" s="6" t="str" cm="1">
        <f t="array" ref="O1302">_xlfn.TEXTSPLIT(N1302,"-")</f>
        <v>1998</v>
      </c>
      <c r="P1302" s="6" t="str" cm="1">
        <f t="array" ref="P1302">_xlfn.TEXTSPLIT(O1302,"-")</f>
        <v>1998</v>
      </c>
      <c r="Q1302" s="6">
        <v>211</v>
      </c>
      <c r="R1302" s="6">
        <v>0</v>
      </c>
      <c r="S1302" s="16">
        <f t="shared" si="117"/>
        <v>0</v>
      </c>
      <c r="T1302" s="16">
        <f t="shared" si="118"/>
        <v>0</v>
      </c>
    </row>
    <row r="1303" spans="2:20" x14ac:dyDescent="0.6">
      <c r="B1303" s="6"/>
      <c r="C1303" s="6"/>
      <c r="D1303" s="6" t="s">
        <v>13828</v>
      </c>
      <c r="E1303" s="6" t="s">
        <v>13815</v>
      </c>
      <c r="F1303" s="20" t="s">
        <v>13821</v>
      </c>
      <c r="G1303" s="6" t="str">
        <f t="shared" si="116"/>
        <v>80-95</v>
      </c>
      <c r="H1303" s="6" t="str" cm="1">
        <f t="array" ref="H1303:I1303">_xlfn.TEXTSPLIT(G1303,"-")</f>
        <v>80</v>
      </c>
      <c r="I1303" s="6" t="str">
        <v>95</v>
      </c>
      <c r="J1303" s="6" t="s">
        <v>13829</v>
      </c>
      <c r="K1303" s="6" t="s">
        <v>13511</v>
      </c>
      <c r="L1303" s="6" t="s">
        <v>13909</v>
      </c>
      <c r="M1303" s="6" t="s">
        <v>13346</v>
      </c>
      <c r="N1303" s="6">
        <v>1998</v>
      </c>
      <c r="O1303" s="6" t="str" cm="1">
        <f t="array" ref="O1303">_xlfn.TEXTSPLIT(N1303,"-")</f>
        <v>1998</v>
      </c>
      <c r="P1303" s="6" t="str" cm="1">
        <f t="array" ref="P1303">_xlfn.TEXTSPLIT(O1303,"-")</f>
        <v>1998</v>
      </c>
      <c r="Q1303" s="6">
        <v>90</v>
      </c>
      <c r="R1303" s="6">
        <v>1</v>
      </c>
      <c r="S1303" s="16">
        <f t="shared" si="117"/>
        <v>1.1111111111111112E-2</v>
      </c>
      <c r="T1303" s="16">
        <f t="shared" si="118"/>
        <v>1.1049210289019481E-2</v>
      </c>
    </row>
    <row r="1304" spans="2:20" x14ac:dyDescent="0.6">
      <c r="B1304" s="6"/>
      <c r="C1304" s="6"/>
      <c r="D1304" s="6" t="s">
        <v>13828</v>
      </c>
      <c r="E1304" s="6" t="s">
        <v>13908</v>
      </c>
      <c r="F1304" s="20" t="s">
        <v>13821</v>
      </c>
      <c r="G1304" s="6" t="str">
        <f t="shared" si="116"/>
        <v>80-95</v>
      </c>
      <c r="H1304" s="6" t="str" cm="1">
        <f t="array" ref="H1304:I1304">_xlfn.TEXTSPLIT(G1304,"-")</f>
        <v>80</v>
      </c>
      <c r="I1304" s="6" t="str">
        <v>95</v>
      </c>
      <c r="J1304" s="6" t="s">
        <v>13829</v>
      </c>
      <c r="K1304" s="6" t="s">
        <v>13511</v>
      </c>
      <c r="L1304" s="6" t="s">
        <v>13909</v>
      </c>
      <c r="M1304" s="6" t="s">
        <v>13346</v>
      </c>
      <c r="N1304" s="6">
        <v>1998</v>
      </c>
      <c r="O1304" s="6" t="str" cm="1">
        <f t="array" ref="O1304">_xlfn.TEXTSPLIT(N1304,"-")</f>
        <v>1998</v>
      </c>
      <c r="P1304" s="6" t="str" cm="1">
        <f t="array" ref="P1304">_xlfn.TEXTSPLIT(O1304,"-")</f>
        <v>1998</v>
      </c>
      <c r="Q1304" s="6">
        <v>32</v>
      </c>
      <c r="R1304" s="6">
        <v>1</v>
      </c>
      <c r="S1304" s="16">
        <f t="shared" si="117"/>
        <v>3.125E-2</v>
      </c>
      <c r="T1304" s="16">
        <f t="shared" si="118"/>
        <v>3.0757843257858637E-2</v>
      </c>
    </row>
    <row r="1305" spans="2:20" x14ac:dyDescent="0.6">
      <c r="B1305" s="6"/>
      <c r="C1305" s="6"/>
      <c r="D1305" s="6" t="s">
        <v>13828</v>
      </c>
      <c r="E1305" s="6" t="s">
        <v>13816</v>
      </c>
      <c r="F1305" s="20" t="s">
        <v>13821</v>
      </c>
      <c r="G1305" s="6" t="str">
        <f t="shared" si="116"/>
        <v>80-95</v>
      </c>
      <c r="H1305" s="6" t="str" cm="1">
        <f t="array" ref="H1305:I1305">_xlfn.TEXTSPLIT(G1305,"-")</f>
        <v>80</v>
      </c>
      <c r="I1305" s="6" t="str">
        <v>95</v>
      </c>
      <c r="J1305" s="6" t="s">
        <v>13829</v>
      </c>
      <c r="K1305" s="6" t="s">
        <v>13511</v>
      </c>
      <c r="L1305" s="6" t="s">
        <v>13909</v>
      </c>
      <c r="M1305" s="6" t="s">
        <v>13346</v>
      </c>
      <c r="N1305" s="6">
        <v>1998</v>
      </c>
      <c r="O1305" s="6" t="str" cm="1">
        <f t="array" ref="O1305">_xlfn.TEXTSPLIT(N1305,"-")</f>
        <v>1998</v>
      </c>
      <c r="P1305" s="6" t="str" cm="1">
        <f t="array" ref="P1305">_xlfn.TEXTSPLIT(O1305,"-")</f>
        <v>1998</v>
      </c>
      <c r="Q1305" s="6">
        <v>58</v>
      </c>
      <c r="R1305" s="6">
        <v>0</v>
      </c>
      <c r="S1305" s="16">
        <f t="shared" si="117"/>
        <v>0</v>
      </c>
      <c r="T1305" s="16">
        <f t="shared" si="118"/>
        <v>0</v>
      </c>
    </row>
    <row r="1306" spans="2:20" x14ac:dyDescent="0.6">
      <c r="B1306" s="6"/>
      <c r="C1306" s="6"/>
      <c r="D1306" s="6" t="s">
        <v>13823</v>
      </c>
      <c r="E1306" s="6" t="s">
        <v>13815</v>
      </c>
      <c r="F1306" s="20" t="s">
        <v>13509</v>
      </c>
      <c r="G1306" s="6" t="str">
        <f t="shared" si="116"/>
        <v>50-95</v>
      </c>
      <c r="H1306" s="6" t="str" cm="1">
        <f t="array" ref="H1306:I1306">_xlfn.TEXTSPLIT(G1306,"-")</f>
        <v>50</v>
      </c>
      <c r="I1306" s="6" t="str">
        <v>95</v>
      </c>
      <c r="J1306" s="6" t="s">
        <v>13829</v>
      </c>
      <c r="K1306" s="6" t="s">
        <v>13511</v>
      </c>
      <c r="L1306" s="6" t="s">
        <v>13909</v>
      </c>
      <c r="M1306" s="6" t="s">
        <v>13346</v>
      </c>
      <c r="N1306" s="6">
        <v>1998</v>
      </c>
      <c r="O1306" s="6" t="str" cm="1">
        <f t="array" ref="O1306">_xlfn.TEXTSPLIT(N1306,"-")</f>
        <v>1998</v>
      </c>
      <c r="P1306" s="6" t="str" cm="1">
        <f t="array" ref="P1306">_xlfn.TEXTSPLIT(O1306,"-")</f>
        <v>1998</v>
      </c>
      <c r="Q1306" s="6">
        <v>1486</v>
      </c>
      <c r="R1306" s="6">
        <v>3</v>
      </c>
      <c r="S1306" s="16">
        <f t="shared" si="117"/>
        <v>2.018842530282638E-3</v>
      </c>
      <c r="T1306" s="16">
        <f t="shared" si="118"/>
        <v>1.1644021233776381E-3</v>
      </c>
    </row>
    <row r="1307" spans="2:20" x14ac:dyDescent="0.6">
      <c r="B1307" s="6"/>
      <c r="C1307" s="6"/>
      <c r="D1307" s="6" t="s">
        <v>13823</v>
      </c>
      <c r="E1307" s="6" t="s">
        <v>13908</v>
      </c>
      <c r="F1307" s="20" t="s">
        <v>13509</v>
      </c>
      <c r="G1307" s="6" t="str">
        <f t="shared" si="116"/>
        <v>50-95</v>
      </c>
      <c r="H1307" s="6" t="str" cm="1">
        <f t="array" ref="H1307:I1307">_xlfn.TEXTSPLIT(G1307,"-")</f>
        <v>50</v>
      </c>
      <c r="I1307" s="6" t="str">
        <v>95</v>
      </c>
      <c r="J1307" s="6" t="s">
        <v>13829</v>
      </c>
      <c r="K1307" s="6" t="s">
        <v>13511</v>
      </c>
      <c r="L1307" s="6" t="s">
        <v>13909</v>
      </c>
      <c r="M1307" s="6" t="s">
        <v>13346</v>
      </c>
      <c r="N1307" s="6">
        <v>1998</v>
      </c>
      <c r="O1307" s="6" t="str" cm="1">
        <f t="array" ref="O1307">_xlfn.TEXTSPLIT(N1307,"-")</f>
        <v>1998</v>
      </c>
      <c r="P1307" s="6" t="str" cm="1">
        <f t="array" ref="P1307">_xlfn.TEXTSPLIT(O1307,"-")</f>
        <v>1998</v>
      </c>
      <c r="Q1307" s="6">
        <v>597</v>
      </c>
      <c r="R1307" s="6">
        <v>3</v>
      </c>
      <c r="S1307" s="16">
        <f t="shared" si="117"/>
        <v>5.0251256281407036E-3</v>
      </c>
      <c r="T1307" s="16">
        <f t="shared" si="118"/>
        <v>2.8939588612122303E-3</v>
      </c>
    </row>
    <row r="1308" spans="2:20" x14ac:dyDescent="0.6">
      <c r="B1308" s="6"/>
      <c r="C1308" s="6"/>
      <c r="D1308" s="6" t="s">
        <v>13823</v>
      </c>
      <c r="E1308" s="6" t="s">
        <v>13816</v>
      </c>
      <c r="F1308" s="20" t="s">
        <v>13509</v>
      </c>
      <c r="G1308" s="6" t="str">
        <f t="shared" si="116"/>
        <v>50-95</v>
      </c>
      <c r="H1308" s="6" t="str" cm="1">
        <f t="array" ref="H1308:I1308">_xlfn.TEXTSPLIT(G1308,"-")</f>
        <v>50</v>
      </c>
      <c r="I1308" s="6" t="str">
        <v>95</v>
      </c>
      <c r="J1308" s="6" t="s">
        <v>13829</v>
      </c>
      <c r="K1308" s="6" t="s">
        <v>13511</v>
      </c>
      <c r="L1308" s="6" t="s">
        <v>13909</v>
      </c>
      <c r="M1308" s="6" t="s">
        <v>13346</v>
      </c>
      <c r="N1308" s="6">
        <v>1998</v>
      </c>
      <c r="O1308" s="6" t="str" cm="1">
        <f t="array" ref="O1308">_xlfn.TEXTSPLIT(N1308,"-")</f>
        <v>1998</v>
      </c>
      <c r="P1308" s="6" t="str" cm="1">
        <f t="array" ref="P1308">_xlfn.TEXTSPLIT(O1308,"-")</f>
        <v>1998</v>
      </c>
      <c r="Q1308" s="6">
        <v>889</v>
      </c>
      <c r="R1308" s="6">
        <v>0</v>
      </c>
      <c r="S1308" s="16">
        <f t="shared" si="117"/>
        <v>0</v>
      </c>
      <c r="T1308" s="16">
        <f t="shared" si="118"/>
        <v>0</v>
      </c>
    </row>
    <row r="1309" spans="2:20" x14ac:dyDescent="0.6">
      <c r="B1309" s="6"/>
      <c r="C1309" s="6"/>
      <c r="D1309" s="6" t="s">
        <v>13823</v>
      </c>
      <c r="E1309" s="6" t="s">
        <v>13815</v>
      </c>
      <c r="F1309" s="20" t="s">
        <v>13818</v>
      </c>
      <c r="G1309" s="6" t="str">
        <f t="shared" si="116"/>
        <v>50-59</v>
      </c>
      <c r="H1309" s="6" t="str" cm="1">
        <f t="array" ref="H1309:I1309">_xlfn.TEXTSPLIT(G1309,"-")</f>
        <v>50</v>
      </c>
      <c r="I1309" s="6" t="str">
        <v>59</v>
      </c>
      <c r="J1309" s="6" t="s">
        <v>13829</v>
      </c>
      <c r="K1309" s="6" t="s">
        <v>13511</v>
      </c>
      <c r="L1309" s="6" t="s">
        <v>13909</v>
      </c>
      <c r="M1309" s="6" t="s">
        <v>13346</v>
      </c>
      <c r="N1309" s="6">
        <v>1998</v>
      </c>
      <c r="O1309" s="6" t="str" cm="1">
        <f t="array" ref="O1309">_xlfn.TEXTSPLIT(N1309,"-")</f>
        <v>1998</v>
      </c>
      <c r="P1309" s="6" t="str" cm="1">
        <f t="array" ref="P1309">_xlfn.TEXTSPLIT(O1309,"-")</f>
        <v>1998</v>
      </c>
      <c r="Q1309" s="6">
        <v>440</v>
      </c>
      <c r="R1309" s="6">
        <v>0</v>
      </c>
      <c r="S1309" s="16">
        <f t="shared" si="117"/>
        <v>0</v>
      </c>
      <c r="T1309" s="16">
        <f t="shared" si="118"/>
        <v>0</v>
      </c>
    </row>
    <row r="1310" spans="2:20" x14ac:dyDescent="0.6">
      <c r="B1310" s="6"/>
      <c r="C1310" s="6"/>
      <c r="D1310" s="6" t="s">
        <v>13823</v>
      </c>
      <c r="E1310" s="6" t="s">
        <v>13908</v>
      </c>
      <c r="F1310" s="20" t="s">
        <v>13818</v>
      </c>
      <c r="G1310" s="6" t="str">
        <f t="shared" si="116"/>
        <v>50-59</v>
      </c>
      <c r="H1310" s="6" t="str" cm="1">
        <f t="array" ref="H1310:I1310">_xlfn.TEXTSPLIT(G1310,"-")</f>
        <v>50</v>
      </c>
      <c r="I1310" s="6" t="str">
        <v>59</v>
      </c>
      <c r="J1310" s="6" t="s">
        <v>13829</v>
      </c>
      <c r="K1310" s="6" t="s">
        <v>13511</v>
      </c>
      <c r="L1310" s="6" t="s">
        <v>13909</v>
      </c>
      <c r="M1310" s="6" t="s">
        <v>13346</v>
      </c>
      <c r="N1310" s="6">
        <v>1998</v>
      </c>
      <c r="O1310" s="6" t="str" cm="1">
        <f t="array" ref="O1310">_xlfn.TEXTSPLIT(N1310,"-")</f>
        <v>1998</v>
      </c>
      <c r="P1310" s="6" t="str" cm="1">
        <f t="array" ref="P1310">_xlfn.TEXTSPLIT(O1310,"-")</f>
        <v>1998</v>
      </c>
      <c r="Q1310" s="6">
        <v>155</v>
      </c>
      <c r="R1310" s="6">
        <v>0</v>
      </c>
      <c r="S1310" s="16">
        <f t="shared" si="117"/>
        <v>0</v>
      </c>
      <c r="T1310" s="16">
        <f t="shared" si="118"/>
        <v>0</v>
      </c>
    </row>
    <row r="1311" spans="2:20" x14ac:dyDescent="0.6">
      <c r="B1311" s="6"/>
      <c r="C1311" s="6"/>
      <c r="D1311" s="6" t="s">
        <v>13823</v>
      </c>
      <c r="E1311" s="6" t="s">
        <v>13816</v>
      </c>
      <c r="F1311" s="20" t="s">
        <v>13818</v>
      </c>
      <c r="G1311" s="6" t="str">
        <f t="shared" si="116"/>
        <v>50-59</v>
      </c>
      <c r="H1311" s="6" t="str" cm="1">
        <f t="array" ref="H1311:I1311">_xlfn.TEXTSPLIT(G1311,"-")</f>
        <v>50</v>
      </c>
      <c r="I1311" s="6" t="str">
        <v>59</v>
      </c>
      <c r="J1311" s="6" t="s">
        <v>13829</v>
      </c>
      <c r="K1311" s="6" t="s">
        <v>13511</v>
      </c>
      <c r="L1311" s="6" t="s">
        <v>13909</v>
      </c>
      <c r="M1311" s="6" t="s">
        <v>13346</v>
      </c>
      <c r="N1311" s="6">
        <v>1998</v>
      </c>
      <c r="O1311" s="6" t="str" cm="1">
        <f t="array" ref="O1311">_xlfn.TEXTSPLIT(N1311,"-")</f>
        <v>1998</v>
      </c>
      <c r="P1311" s="6" t="str" cm="1">
        <f t="array" ref="P1311">_xlfn.TEXTSPLIT(O1311,"-")</f>
        <v>1998</v>
      </c>
      <c r="Q1311" s="6">
        <v>285</v>
      </c>
      <c r="R1311" s="6">
        <v>0</v>
      </c>
      <c r="S1311" s="16">
        <f t="shared" si="117"/>
        <v>0</v>
      </c>
      <c r="T1311" s="16">
        <f t="shared" si="118"/>
        <v>0</v>
      </c>
    </row>
    <row r="1312" spans="2:20" x14ac:dyDescent="0.6">
      <c r="B1312" s="6"/>
      <c r="C1312" s="6"/>
      <c r="D1312" s="6" t="s">
        <v>13823</v>
      </c>
      <c r="E1312" s="6" t="s">
        <v>13815</v>
      </c>
      <c r="F1312" s="20" t="s">
        <v>13819</v>
      </c>
      <c r="G1312" s="6" t="str">
        <f t="shared" si="116"/>
        <v>60-69</v>
      </c>
      <c r="H1312" s="6" t="str" cm="1">
        <f t="array" ref="H1312:I1312">_xlfn.TEXTSPLIT(G1312,"-")</f>
        <v>60</v>
      </c>
      <c r="I1312" s="6" t="str">
        <v>69</v>
      </c>
      <c r="J1312" s="6" t="s">
        <v>13829</v>
      </c>
      <c r="K1312" s="6" t="s">
        <v>13511</v>
      </c>
      <c r="L1312" s="6" t="s">
        <v>13909</v>
      </c>
      <c r="M1312" s="6" t="s">
        <v>13346</v>
      </c>
      <c r="N1312" s="6">
        <v>1998</v>
      </c>
      <c r="O1312" s="6" t="str" cm="1">
        <f t="array" ref="O1312">_xlfn.TEXTSPLIT(N1312,"-")</f>
        <v>1998</v>
      </c>
      <c r="P1312" s="6" t="str" cm="1">
        <f t="array" ref="P1312">_xlfn.TEXTSPLIT(O1312,"-")</f>
        <v>1998</v>
      </c>
      <c r="Q1312" s="6">
        <v>565</v>
      </c>
      <c r="R1312" s="6">
        <v>2</v>
      </c>
      <c r="S1312" s="16">
        <f t="shared" si="117"/>
        <v>3.5398230088495575E-3</v>
      </c>
      <c r="T1312" s="16">
        <f t="shared" si="118"/>
        <v>2.4985987796758168E-3</v>
      </c>
    </row>
    <row r="1313" spans="1:20" x14ac:dyDescent="0.6">
      <c r="B1313" s="6"/>
      <c r="C1313" s="6"/>
      <c r="D1313" s="6" t="s">
        <v>13823</v>
      </c>
      <c r="E1313" s="6" t="s">
        <v>13908</v>
      </c>
      <c r="F1313" s="20" t="s">
        <v>13819</v>
      </c>
      <c r="G1313" s="6" t="str">
        <f t="shared" si="116"/>
        <v>60-69</v>
      </c>
      <c r="H1313" s="6" t="str" cm="1">
        <f t="array" ref="H1313:I1313">_xlfn.TEXTSPLIT(G1313,"-")</f>
        <v>60</v>
      </c>
      <c r="I1313" s="6" t="str">
        <v>69</v>
      </c>
      <c r="J1313" s="6" t="s">
        <v>13829</v>
      </c>
      <c r="K1313" s="6" t="s">
        <v>13511</v>
      </c>
      <c r="L1313" s="6" t="s">
        <v>13909</v>
      </c>
      <c r="M1313" s="6" t="s">
        <v>13346</v>
      </c>
      <c r="N1313" s="6">
        <v>1998</v>
      </c>
      <c r="O1313" s="6" t="str" cm="1">
        <f t="array" ref="O1313">_xlfn.TEXTSPLIT(N1313,"-")</f>
        <v>1998</v>
      </c>
      <c r="P1313" s="6" t="str" cm="1">
        <f t="array" ref="P1313">_xlfn.TEXTSPLIT(O1313,"-")</f>
        <v>1998</v>
      </c>
      <c r="Q1313" s="6">
        <v>231</v>
      </c>
      <c r="R1313" s="6">
        <v>2</v>
      </c>
      <c r="S1313" s="16">
        <f t="shared" si="117"/>
        <v>8.658008658008658E-3</v>
      </c>
      <c r="T1313" s="16">
        <f t="shared" si="118"/>
        <v>6.0955762627007181E-3</v>
      </c>
    </row>
    <row r="1314" spans="1:20" x14ac:dyDescent="0.6">
      <c r="B1314" s="6"/>
      <c r="C1314" s="6"/>
      <c r="D1314" s="6" t="s">
        <v>13823</v>
      </c>
      <c r="E1314" s="6" t="s">
        <v>13816</v>
      </c>
      <c r="F1314" s="20" t="s">
        <v>13819</v>
      </c>
      <c r="G1314" s="6" t="str">
        <f t="shared" ref="G1314:G1488" si="119">IF(RIGHT(F1314,1)="+",LEFT(F1314,LEN(F1314)-1)&amp;"-95",F1314)</f>
        <v>60-69</v>
      </c>
      <c r="H1314" s="6" t="str" cm="1">
        <f t="array" ref="H1314:I1314">_xlfn.TEXTSPLIT(G1314,"-")</f>
        <v>60</v>
      </c>
      <c r="I1314" s="6" t="str">
        <v>69</v>
      </c>
      <c r="J1314" s="6" t="s">
        <v>13829</v>
      </c>
      <c r="K1314" s="6" t="s">
        <v>13511</v>
      </c>
      <c r="L1314" s="6" t="s">
        <v>13909</v>
      </c>
      <c r="M1314" s="6" t="s">
        <v>13346</v>
      </c>
      <c r="N1314" s="6">
        <v>1998</v>
      </c>
      <c r="O1314" s="6" t="str" cm="1">
        <f t="array" ref="O1314">_xlfn.TEXTSPLIT(N1314,"-")</f>
        <v>1998</v>
      </c>
      <c r="P1314" s="6" t="str" cm="1">
        <f t="array" ref="P1314">_xlfn.TEXTSPLIT(O1314,"-")</f>
        <v>1998</v>
      </c>
      <c r="Q1314" s="6">
        <v>334</v>
      </c>
      <c r="R1314" s="6">
        <v>0</v>
      </c>
      <c r="S1314" s="16">
        <f t="shared" ref="S1314:S1488" si="120">R1314/Q1314</f>
        <v>0</v>
      </c>
      <c r="T1314" s="16">
        <f t="shared" ref="T1314:T1488" si="121">SQRT(S1314*(1-S1314)/Q1314)</f>
        <v>0</v>
      </c>
    </row>
    <row r="1315" spans="1:20" x14ac:dyDescent="0.6">
      <c r="B1315" s="6"/>
      <c r="C1315" s="6"/>
      <c r="D1315" s="6" t="s">
        <v>13823</v>
      </c>
      <c r="E1315" s="6" t="s">
        <v>13815</v>
      </c>
      <c r="F1315" s="20" t="s">
        <v>13820</v>
      </c>
      <c r="G1315" s="6" t="str">
        <f t="shared" si="119"/>
        <v>70-79</v>
      </c>
      <c r="H1315" s="6" t="str" cm="1">
        <f t="array" ref="H1315:I1315">_xlfn.TEXTSPLIT(G1315,"-")</f>
        <v>70</v>
      </c>
      <c r="I1315" s="6" t="str">
        <v>79</v>
      </c>
      <c r="J1315" s="6" t="s">
        <v>13829</v>
      </c>
      <c r="K1315" s="6" t="s">
        <v>13511</v>
      </c>
      <c r="L1315" s="6" t="s">
        <v>13909</v>
      </c>
      <c r="M1315" s="6" t="s">
        <v>13346</v>
      </c>
      <c r="N1315" s="6">
        <v>1998</v>
      </c>
      <c r="O1315" s="6" t="str" cm="1">
        <f t="array" ref="O1315">_xlfn.TEXTSPLIT(N1315,"-")</f>
        <v>1998</v>
      </c>
      <c r="P1315" s="6" t="str" cm="1">
        <f t="array" ref="P1315">_xlfn.TEXTSPLIT(O1315,"-")</f>
        <v>1998</v>
      </c>
      <c r="Q1315" s="6">
        <v>391</v>
      </c>
      <c r="R1315" s="6">
        <v>0</v>
      </c>
      <c r="S1315" s="16">
        <f t="shared" si="120"/>
        <v>0</v>
      </c>
      <c r="T1315" s="16">
        <f t="shared" si="121"/>
        <v>0</v>
      </c>
    </row>
    <row r="1316" spans="1:20" x14ac:dyDescent="0.6">
      <c r="B1316" s="6"/>
      <c r="C1316" s="6"/>
      <c r="D1316" s="6" t="s">
        <v>13823</v>
      </c>
      <c r="E1316" s="6" t="s">
        <v>13908</v>
      </c>
      <c r="F1316" s="20" t="s">
        <v>13820</v>
      </c>
      <c r="G1316" s="6" t="str">
        <f t="shared" si="119"/>
        <v>70-79</v>
      </c>
      <c r="H1316" s="6" t="str" cm="1">
        <f t="array" ref="H1316:I1316">_xlfn.TEXTSPLIT(G1316,"-")</f>
        <v>70</v>
      </c>
      <c r="I1316" s="6" t="str">
        <v>79</v>
      </c>
      <c r="J1316" s="6" t="s">
        <v>13829</v>
      </c>
      <c r="K1316" s="6" t="s">
        <v>13511</v>
      </c>
      <c r="L1316" s="6" t="s">
        <v>13909</v>
      </c>
      <c r="M1316" s="6" t="s">
        <v>13346</v>
      </c>
      <c r="N1316" s="6">
        <v>1998</v>
      </c>
      <c r="O1316" s="6" t="str" cm="1">
        <f t="array" ref="O1316">_xlfn.TEXTSPLIT(N1316,"-")</f>
        <v>1998</v>
      </c>
      <c r="P1316" s="6" t="str" cm="1">
        <f t="array" ref="P1316">_xlfn.TEXTSPLIT(O1316,"-")</f>
        <v>1998</v>
      </c>
      <c r="Q1316" s="6">
        <v>180</v>
      </c>
      <c r="R1316" s="6">
        <v>0</v>
      </c>
      <c r="S1316" s="16">
        <f t="shared" si="120"/>
        <v>0</v>
      </c>
      <c r="T1316" s="16">
        <f t="shared" si="121"/>
        <v>0</v>
      </c>
    </row>
    <row r="1317" spans="1:20" x14ac:dyDescent="0.6">
      <c r="B1317" s="6"/>
      <c r="C1317" s="6"/>
      <c r="D1317" s="6" t="s">
        <v>13823</v>
      </c>
      <c r="E1317" s="6" t="s">
        <v>13816</v>
      </c>
      <c r="F1317" s="20" t="s">
        <v>13820</v>
      </c>
      <c r="G1317" s="6" t="str">
        <f t="shared" si="119"/>
        <v>70-79</v>
      </c>
      <c r="H1317" s="6" t="str" cm="1">
        <f t="array" ref="H1317:I1317">_xlfn.TEXTSPLIT(G1317,"-")</f>
        <v>70</v>
      </c>
      <c r="I1317" s="6" t="str">
        <v>79</v>
      </c>
      <c r="J1317" s="6" t="s">
        <v>13829</v>
      </c>
      <c r="K1317" s="6" t="s">
        <v>13511</v>
      </c>
      <c r="L1317" s="6" t="s">
        <v>13909</v>
      </c>
      <c r="M1317" s="6" t="s">
        <v>13346</v>
      </c>
      <c r="N1317" s="6">
        <v>1998</v>
      </c>
      <c r="O1317" s="6" t="str" cm="1">
        <f t="array" ref="O1317">_xlfn.TEXTSPLIT(N1317,"-")</f>
        <v>1998</v>
      </c>
      <c r="P1317" s="6" t="str" cm="1">
        <f t="array" ref="P1317">_xlfn.TEXTSPLIT(O1317,"-")</f>
        <v>1998</v>
      </c>
      <c r="Q1317" s="6">
        <v>211</v>
      </c>
      <c r="R1317" s="6">
        <v>0</v>
      </c>
      <c r="S1317" s="16">
        <f t="shared" si="120"/>
        <v>0</v>
      </c>
      <c r="T1317" s="16">
        <f t="shared" si="121"/>
        <v>0</v>
      </c>
    </row>
    <row r="1318" spans="1:20" x14ac:dyDescent="0.6">
      <c r="B1318" s="6"/>
      <c r="C1318" s="6"/>
      <c r="D1318" s="6" t="s">
        <v>13823</v>
      </c>
      <c r="E1318" s="6" t="s">
        <v>13815</v>
      </c>
      <c r="F1318" s="20" t="s">
        <v>13821</v>
      </c>
      <c r="G1318" s="6" t="str">
        <f t="shared" si="119"/>
        <v>80-95</v>
      </c>
      <c r="H1318" s="6" t="str" cm="1">
        <f t="array" ref="H1318:I1318">_xlfn.TEXTSPLIT(G1318,"-")</f>
        <v>80</v>
      </c>
      <c r="I1318" s="6" t="str">
        <v>95</v>
      </c>
      <c r="J1318" s="6" t="s">
        <v>13829</v>
      </c>
      <c r="K1318" s="6" t="s">
        <v>13511</v>
      </c>
      <c r="L1318" s="6" t="s">
        <v>13909</v>
      </c>
      <c r="M1318" s="6" t="s">
        <v>13346</v>
      </c>
      <c r="N1318" s="6">
        <v>1998</v>
      </c>
      <c r="O1318" s="6" t="str" cm="1">
        <f t="array" ref="O1318">_xlfn.TEXTSPLIT(N1318,"-")</f>
        <v>1998</v>
      </c>
      <c r="P1318" s="6" t="str" cm="1">
        <f t="array" ref="P1318">_xlfn.TEXTSPLIT(O1318,"-")</f>
        <v>1998</v>
      </c>
      <c r="Q1318" s="6">
        <v>90</v>
      </c>
      <c r="R1318" s="6">
        <v>1</v>
      </c>
      <c r="S1318" s="16">
        <f t="shared" si="120"/>
        <v>1.1111111111111112E-2</v>
      </c>
      <c r="T1318" s="16">
        <f t="shared" si="121"/>
        <v>1.1049210289019481E-2</v>
      </c>
    </row>
    <row r="1319" spans="1:20" x14ac:dyDescent="0.6">
      <c r="B1319" s="6"/>
      <c r="C1319" s="6"/>
      <c r="D1319" s="6" t="s">
        <v>13823</v>
      </c>
      <c r="E1319" s="6" t="s">
        <v>13908</v>
      </c>
      <c r="F1319" s="20" t="s">
        <v>13821</v>
      </c>
      <c r="G1319" s="6" t="str">
        <f t="shared" si="119"/>
        <v>80-95</v>
      </c>
      <c r="H1319" s="6" t="str" cm="1">
        <f t="array" ref="H1319:I1319">_xlfn.TEXTSPLIT(G1319,"-")</f>
        <v>80</v>
      </c>
      <c r="I1319" s="6" t="str">
        <v>95</v>
      </c>
      <c r="J1319" s="6" t="s">
        <v>13829</v>
      </c>
      <c r="K1319" s="6" t="s">
        <v>13511</v>
      </c>
      <c r="L1319" s="6" t="s">
        <v>13909</v>
      </c>
      <c r="M1319" s="6" t="s">
        <v>13346</v>
      </c>
      <c r="N1319" s="6">
        <v>1998</v>
      </c>
      <c r="O1319" s="6" t="str" cm="1">
        <f t="array" ref="O1319">_xlfn.TEXTSPLIT(N1319,"-")</f>
        <v>1998</v>
      </c>
      <c r="P1319" s="6" t="str" cm="1">
        <f t="array" ref="P1319">_xlfn.TEXTSPLIT(O1319,"-")</f>
        <v>1998</v>
      </c>
      <c r="Q1319" s="6">
        <v>32</v>
      </c>
      <c r="R1319" s="6">
        <v>1</v>
      </c>
      <c r="S1319" s="16">
        <f t="shared" si="120"/>
        <v>3.125E-2</v>
      </c>
      <c r="T1319" s="16">
        <f t="shared" si="121"/>
        <v>3.0757843257858637E-2</v>
      </c>
    </row>
    <row r="1320" spans="1:20" x14ac:dyDescent="0.6">
      <c r="B1320" s="6"/>
      <c r="C1320" s="6"/>
      <c r="D1320" s="6" t="s">
        <v>13823</v>
      </c>
      <c r="E1320" s="6" t="s">
        <v>13816</v>
      </c>
      <c r="F1320" s="20" t="s">
        <v>13821</v>
      </c>
      <c r="G1320" s="6" t="str">
        <f t="shared" si="119"/>
        <v>80-95</v>
      </c>
      <c r="H1320" s="6" t="str" cm="1">
        <f t="array" ref="H1320:I1320">_xlfn.TEXTSPLIT(G1320,"-")</f>
        <v>80</v>
      </c>
      <c r="I1320" s="6" t="str">
        <v>95</v>
      </c>
      <c r="J1320" s="6" t="s">
        <v>13829</v>
      </c>
      <c r="K1320" s="6" t="s">
        <v>13511</v>
      </c>
      <c r="L1320" s="6" t="s">
        <v>13909</v>
      </c>
      <c r="M1320" s="6" t="s">
        <v>13346</v>
      </c>
      <c r="N1320" s="6">
        <v>1998</v>
      </c>
      <c r="O1320" s="6" t="str" cm="1">
        <f t="array" ref="O1320">_xlfn.TEXTSPLIT(N1320,"-")</f>
        <v>1998</v>
      </c>
      <c r="P1320" s="6" t="str" cm="1">
        <f t="array" ref="P1320">_xlfn.TEXTSPLIT(O1320,"-")</f>
        <v>1998</v>
      </c>
      <c r="Q1320" s="6">
        <v>58</v>
      </c>
      <c r="R1320" s="6">
        <v>0</v>
      </c>
      <c r="S1320" s="16">
        <f t="shared" si="120"/>
        <v>0</v>
      </c>
      <c r="T1320" s="16">
        <f t="shared" si="121"/>
        <v>0</v>
      </c>
    </row>
    <row r="1321" spans="1:20" x14ac:dyDescent="0.6">
      <c r="A1321" s="6">
        <v>11594945</v>
      </c>
      <c r="B1321" s="21" t="s">
        <v>13479</v>
      </c>
      <c r="C1321" s="6" t="s">
        <v>13812</v>
      </c>
      <c r="D1321" s="6" t="s">
        <v>13300</v>
      </c>
      <c r="E1321" s="6" t="s">
        <v>13815</v>
      </c>
      <c r="F1321" s="20" t="s">
        <v>13516</v>
      </c>
      <c r="G1321" s="6" t="str">
        <f t="shared" ref="G1321:G1356" si="122">IF(RIGHT(F1321,1)="+",LEFT(F1321,LEN(F1321)-1)&amp;"-95",F1321)</f>
        <v>60-95</v>
      </c>
      <c r="H1321" s="6" t="str" cm="1">
        <f t="array" ref="H1321:I1321">_xlfn.TEXTSPLIT(G1321,"-")</f>
        <v>60</v>
      </c>
      <c r="I1321" s="6" t="str">
        <v>95</v>
      </c>
      <c r="J1321" s="6" t="s">
        <v>13541</v>
      </c>
      <c r="K1321" s="6" t="s">
        <v>13513</v>
      </c>
      <c r="L1321" s="6" t="s">
        <v>13973</v>
      </c>
      <c r="M1321" s="6" t="s">
        <v>13348</v>
      </c>
      <c r="N1321" s="6" t="s">
        <v>13514</v>
      </c>
      <c r="O1321" s="6" t="str" cm="1">
        <f t="array" ref="O1321:P1321">_xlfn.TEXTSPLIT(N1321,"-")</f>
        <v>1995</v>
      </c>
      <c r="P1321" s="6" t="str">
        <v>1997</v>
      </c>
      <c r="Q1321" s="6">
        <v>2089</v>
      </c>
      <c r="R1321" s="6">
        <v>533</v>
      </c>
      <c r="S1321" s="16">
        <f t="shared" ref="S1321:S1356" si="123">R1321/Q1321</f>
        <v>0.25514600287218764</v>
      </c>
      <c r="T1321" s="16">
        <f t="shared" ref="T1321:T1356" si="124">SQRT(S1321*(1-S1321)/Q1321)</f>
        <v>9.5380751714045E-3</v>
      </c>
    </row>
    <row r="1322" spans="1:20" x14ac:dyDescent="0.6">
      <c r="A1322" s="6"/>
      <c r="B1322" s="21"/>
      <c r="C1322" s="6"/>
      <c r="D1322" s="6" t="s">
        <v>13300</v>
      </c>
      <c r="E1322" s="6" t="s">
        <v>13908</v>
      </c>
      <c r="F1322" s="20" t="s">
        <v>13516</v>
      </c>
      <c r="G1322" s="6" t="str">
        <f t="shared" si="122"/>
        <v>60-95</v>
      </c>
      <c r="H1322" s="6" t="str" cm="1">
        <f t="array" ref="H1322:I1322">_xlfn.TEXTSPLIT(G1322,"-")</f>
        <v>60</v>
      </c>
      <c r="I1322" s="6" t="str">
        <v>95</v>
      </c>
      <c r="J1322" s="6" t="s">
        <v>13541</v>
      </c>
      <c r="K1322" s="6" t="s">
        <v>13513</v>
      </c>
      <c r="L1322" s="6" t="s">
        <v>13973</v>
      </c>
      <c r="M1322" s="6" t="s">
        <v>13348</v>
      </c>
      <c r="N1322" s="6" t="s">
        <v>13514</v>
      </c>
      <c r="O1322" s="6" t="str" cm="1">
        <f t="array" ref="O1322:P1322">_xlfn.TEXTSPLIT(N1322,"-")</f>
        <v>1995</v>
      </c>
      <c r="P1322" s="6" t="str">
        <v>1997</v>
      </c>
      <c r="Q1322" s="6">
        <v>887</v>
      </c>
      <c r="R1322" s="6">
        <v>206</v>
      </c>
      <c r="S1322" s="16">
        <f t="shared" si="123"/>
        <v>0.23224351747463359</v>
      </c>
      <c r="T1322" s="16">
        <f t="shared" si="124"/>
        <v>1.4178220831931326E-2</v>
      </c>
    </row>
    <row r="1323" spans="1:20" x14ac:dyDescent="0.6">
      <c r="A1323" s="6"/>
      <c r="B1323" s="21"/>
      <c r="C1323" s="6"/>
      <c r="D1323" s="6" t="s">
        <v>13300</v>
      </c>
      <c r="E1323" s="6" t="s">
        <v>13816</v>
      </c>
      <c r="F1323" s="20" t="s">
        <v>13516</v>
      </c>
      <c r="G1323" s="6" t="str">
        <f t="shared" si="122"/>
        <v>60-95</v>
      </c>
      <c r="H1323" s="6" t="str" cm="1">
        <f t="array" ref="H1323:I1323">_xlfn.TEXTSPLIT(G1323,"-")</f>
        <v>60</v>
      </c>
      <c r="I1323" s="6" t="str">
        <v>95</v>
      </c>
      <c r="J1323" s="6" t="s">
        <v>13541</v>
      </c>
      <c r="K1323" s="6" t="s">
        <v>13513</v>
      </c>
      <c r="L1323" s="6" t="s">
        <v>13973</v>
      </c>
      <c r="M1323" s="6" t="s">
        <v>13348</v>
      </c>
      <c r="N1323" s="6" t="s">
        <v>13514</v>
      </c>
      <c r="O1323" s="6" t="str" cm="1">
        <f t="array" ref="O1323:P1323">_xlfn.TEXTSPLIT(N1323,"-")</f>
        <v>1995</v>
      </c>
      <c r="P1323" s="6" t="str">
        <v>1997</v>
      </c>
      <c r="Q1323" s="6">
        <v>1202</v>
      </c>
      <c r="R1323" s="6">
        <v>327</v>
      </c>
      <c r="S1323" s="16">
        <f t="shared" si="123"/>
        <v>0.27204658901830281</v>
      </c>
      <c r="T1323" s="16">
        <f t="shared" si="124"/>
        <v>1.2835748567290627E-2</v>
      </c>
    </row>
    <row r="1324" spans="1:20" x14ac:dyDescent="0.6">
      <c r="A1324" s="6"/>
      <c r="B1324" s="21"/>
      <c r="C1324" s="6"/>
      <c r="D1324" s="6" t="s">
        <v>13300</v>
      </c>
      <c r="E1324" s="6" t="s">
        <v>13815</v>
      </c>
      <c r="F1324" s="20" t="s">
        <v>13819</v>
      </c>
      <c r="G1324" s="6" t="str">
        <f t="shared" si="122"/>
        <v>60-69</v>
      </c>
      <c r="H1324" s="6" t="str" cm="1">
        <f t="array" ref="H1324:I1324">_xlfn.TEXTSPLIT(G1324,"-")</f>
        <v>60</v>
      </c>
      <c r="I1324" s="6" t="str">
        <v>69</v>
      </c>
      <c r="J1324" s="6" t="s">
        <v>13541</v>
      </c>
      <c r="K1324" s="6" t="s">
        <v>13513</v>
      </c>
      <c r="L1324" s="6" t="s">
        <v>13973</v>
      </c>
      <c r="M1324" s="6" t="s">
        <v>13348</v>
      </c>
      <c r="N1324" s="6" t="s">
        <v>13514</v>
      </c>
      <c r="O1324" s="6" t="str" cm="1">
        <f t="array" ref="O1324:P1324">_xlfn.TEXTSPLIT(N1324,"-")</f>
        <v>1995</v>
      </c>
      <c r="P1324" s="6" t="str">
        <v>1997</v>
      </c>
      <c r="Q1324" s="6">
        <v>1086</v>
      </c>
      <c r="R1324" s="6">
        <v>137</v>
      </c>
      <c r="S1324" s="16">
        <f t="shared" si="123"/>
        <v>0.12615101289134439</v>
      </c>
      <c r="T1324" s="16">
        <f t="shared" si="124"/>
        <v>1.0075083447818609E-2</v>
      </c>
    </row>
    <row r="1325" spans="1:20" x14ac:dyDescent="0.6">
      <c r="A1325" s="6"/>
      <c r="B1325" s="21"/>
      <c r="C1325" s="6"/>
      <c r="D1325" s="6" t="s">
        <v>13300</v>
      </c>
      <c r="E1325" s="6" t="s">
        <v>13908</v>
      </c>
      <c r="F1325" s="20" t="s">
        <v>13819</v>
      </c>
      <c r="G1325" s="6" t="str">
        <f t="shared" si="122"/>
        <v>60-69</v>
      </c>
      <c r="H1325" s="6" t="str" cm="1">
        <f t="array" ref="H1325:I1325">_xlfn.TEXTSPLIT(G1325,"-")</f>
        <v>60</v>
      </c>
      <c r="I1325" s="6" t="str">
        <v>69</v>
      </c>
      <c r="J1325" s="6" t="s">
        <v>13541</v>
      </c>
      <c r="K1325" s="6" t="s">
        <v>13513</v>
      </c>
      <c r="L1325" s="6" t="s">
        <v>13973</v>
      </c>
      <c r="M1325" s="6" t="s">
        <v>13348</v>
      </c>
      <c r="N1325" s="6" t="s">
        <v>13514</v>
      </c>
      <c r="O1325" s="6" t="str" cm="1">
        <f t="array" ref="O1325:P1325">_xlfn.TEXTSPLIT(N1325,"-")</f>
        <v>1995</v>
      </c>
      <c r="P1325" s="6" t="str">
        <v>1997</v>
      </c>
      <c r="Q1325" s="6">
        <v>475</v>
      </c>
      <c r="R1325" s="6">
        <v>94</v>
      </c>
      <c r="S1325" s="16">
        <f t="shared" si="123"/>
        <v>0.19789473684210526</v>
      </c>
      <c r="T1325" s="16">
        <f t="shared" si="124"/>
        <v>1.828041286947657E-2</v>
      </c>
    </row>
    <row r="1326" spans="1:20" x14ac:dyDescent="0.6">
      <c r="A1326" s="6"/>
      <c r="B1326" s="21"/>
      <c r="C1326" s="6"/>
      <c r="D1326" s="6" t="s">
        <v>13300</v>
      </c>
      <c r="E1326" s="6" t="s">
        <v>13816</v>
      </c>
      <c r="F1326" s="20" t="s">
        <v>13819</v>
      </c>
      <c r="G1326" s="6" t="str">
        <f t="shared" si="122"/>
        <v>60-69</v>
      </c>
      <c r="H1326" s="6" t="str" cm="1">
        <f t="array" ref="H1326:I1326">_xlfn.TEXTSPLIT(G1326,"-")</f>
        <v>60</v>
      </c>
      <c r="I1326" s="6" t="str">
        <v>69</v>
      </c>
      <c r="J1326" s="6" t="s">
        <v>13541</v>
      </c>
      <c r="K1326" s="6" t="s">
        <v>13513</v>
      </c>
      <c r="L1326" s="6" t="s">
        <v>13973</v>
      </c>
      <c r="M1326" s="6" t="s">
        <v>13348</v>
      </c>
      <c r="N1326" s="6" t="s">
        <v>13514</v>
      </c>
      <c r="O1326" s="6" t="str" cm="1">
        <f t="array" ref="O1326:P1326">_xlfn.TEXTSPLIT(N1326,"-")</f>
        <v>1995</v>
      </c>
      <c r="P1326" s="6" t="str">
        <v>1997</v>
      </c>
      <c r="Q1326" s="6">
        <v>611</v>
      </c>
      <c r="R1326" s="6">
        <v>43</v>
      </c>
      <c r="S1326" s="16">
        <f t="shared" si="123"/>
        <v>7.0376432078559745E-2</v>
      </c>
      <c r="T1326" s="16">
        <f t="shared" si="124"/>
        <v>1.0347765549140851E-2</v>
      </c>
    </row>
    <row r="1327" spans="1:20" x14ac:dyDescent="0.6">
      <c r="A1327" s="6"/>
      <c r="B1327" s="21"/>
      <c r="C1327" s="6"/>
      <c r="D1327" s="6" t="s">
        <v>13300</v>
      </c>
      <c r="E1327" s="6" t="s">
        <v>13815</v>
      </c>
      <c r="F1327" s="20" t="s">
        <v>13820</v>
      </c>
      <c r="G1327" s="6" t="str">
        <f t="shared" si="122"/>
        <v>70-79</v>
      </c>
      <c r="H1327" s="6" t="str" cm="1">
        <f t="array" ref="H1327:I1327">_xlfn.TEXTSPLIT(G1327,"-")</f>
        <v>70</v>
      </c>
      <c r="I1327" s="6" t="str">
        <v>79</v>
      </c>
      <c r="J1327" s="6" t="s">
        <v>13541</v>
      </c>
      <c r="K1327" s="6" t="s">
        <v>13513</v>
      </c>
      <c r="L1327" s="6" t="s">
        <v>13973</v>
      </c>
      <c r="M1327" s="6" t="s">
        <v>13348</v>
      </c>
      <c r="N1327" s="6" t="s">
        <v>13514</v>
      </c>
      <c r="O1327" s="6" t="str" cm="1">
        <f t="array" ref="O1327:P1327">_xlfn.TEXTSPLIT(N1327,"-")</f>
        <v>1995</v>
      </c>
      <c r="P1327" s="6" t="str">
        <v>1997</v>
      </c>
      <c r="Q1327" s="6">
        <v>785</v>
      </c>
      <c r="R1327" s="6">
        <v>224</v>
      </c>
      <c r="S1327" s="16">
        <f t="shared" si="123"/>
        <v>0.28535031847133757</v>
      </c>
      <c r="T1327" s="16">
        <f t="shared" si="124"/>
        <v>1.6117621571452946E-2</v>
      </c>
    </row>
    <row r="1328" spans="1:20" x14ac:dyDescent="0.6">
      <c r="A1328" s="6"/>
      <c r="B1328" s="21"/>
      <c r="C1328" s="6"/>
      <c r="D1328" s="6" t="s">
        <v>13300</v>
      </c>
      <c r="E1328" s="6" t="s">
        <v>13908</v>
      </c>
      <c r="F1328" s="20" t="s">
        <v>13820</v>
      </c>
      <c r="G1328" s="6" t="str">
        <f t="shared" si="122"/>
        <v>70-79</v>
      </c>
      <c r="H1328" s="6" t="str" cm="1">
        <f t="array" ref="H1328:I1328">_xlfn.TEXTSPLIT(G1328,"-")</f>
        <v>70</v>
      </c>
      <c r="I1328" s="6" t="str">
        <v>79</v>
      </c>
      <c r="J1328" s="6" t="s">
        <v>13541</v>
      </c>
      <c r="K1328" s="6" t="s">
        <v>13513</v>
      </c>
      <c r="L1328" s="6" t="s">
        <v>13973</v>
      </c>
      <c r="M1328" s="6" t="s">
        <v>13348</v>
      </c>
      <c r="N1328" s="6" t="s">
        <v>13514</v>
      </c>
      <c r="O1328" s="6" t="str" cm="1">
        <f t="array" ref="O1328:P1328">_xlfn.TEXTSPLIT(N1328,"-")</f>
        <v>1995</v>
      </c>
      <c r="P1328" s="6" t="str">
        <v>1997</v>
      </c>
      <c r="Q1328" s="6">
        <v>321</v>
      </c>
      <c r="R1328" s="6">
        <v>77</v>
      </c>
      <c r="S1328" s="16">
        <f t="shared" si="123"/>
        <v>0.23987538940809969</v>
      </c>
      <c r="T1328" s="16">
        <f t="shared" si="124"/>
        <v>2.3833220288018871E-2</v>
      </c>
    </row>
    <row r="1329" spans="1:20" x14ac:dyDescent="0.6">
      <c r="A1329" s="6"/>
      <c r="B1329" s="21"/>
      <c r="C1329" s="6"/>
      <c r="D1329" s="6" t="s">
        <v>13300</v>
      </c>
      <c r="E1329" s="6" t="s">
        <v>13816</v>
      </c>
      <c r="F1329" s="20" t="s">
        <v>13820</v>
      </c>
      <c r="G1329" s="6" t="str">
        <f t="shared" si="122"/>
        <v>70-79</v>
      </c>
      <c r="H1329" s="6" t="str" cm="1">
        <f t="array" ref="H1329:I1329">_xlfn.TEXTSPLIT(G1329,"-")</f>
        <v>70</v>
      </c>
      <c r="I1329" s="6" t="str">
        <v>79</v>
      </c>
      <c r="J1329" s="6" t="s">
        <v>13541</v>
      </c>
      <c r="K1329" s="6" t="s">
        <v>13513</v>
      </c>
      <c r="L1329" s="6" t="s">
        <v>13973</v>
      </c>
      <c r="M1329" s="6" t="s">
        <v>13348</v>
      </c>
      <c r="N1329" s="6" t="s">
        <v>13514</v>
      </c>
      <c r="O1329" s="6" t="str" cm="1">
        <f t="array" ref="O1329:P1329">_xlfn.TEXTSPLIT(N1329,"-")</f>
        <v>1995</v>
      </c>
      <c r="P1329" s="6" t="str">
        <v>1997</v>
      </c>
      <c r="Q1329" s="6">
        <v>464</v>
      </c>
      <c r="R1329" s="6">
        <v>147</v>
      </c>
      <c r="S1329" s="16">
        <f t="shared" si="123"/>
        <v>0.31681034482758619</v>
      </c>
      <c r="T1329" s="16">
        <f t="shared" si="124"/>
        <v>2.1597890134713315E-2</v>
      </c>
    </row>
    <row r="1330" spans="1:20" x14ac:dyDescent="0.6">
      <c r="A1330" s="6"/>
      <c r="B1330" s="21"/>
      <c r="C1330" s="6"/>
      <c r="D1330" s="6" t="s">
        <v>13300</v>
      </c>
      <c r="E1330" s="6" t="s">
        <v>13815</v>
      </c>
      <c r="F1330" s="20" t="s">
        <v>13821</v>
      </c>
      <c r="G1330" s="6" t="str">
        <f t="shared" si="122"/>
        <v>80-95</v>
      </c>
      <c r="H1330" s="6" t="str" cm="1">
        <f t="array" ref="H1330:I1330">_xlfn.TEXTSPLIT(G1330,"-")</f>
        <v>80</v>
      </c>
      <c r="I1330" s="6" t="str">
        <v>95</v>
      </c>
      <c r="J1330" s="6" t="s">
        <v>13541</v>
      </c>
      <c r="K1330" s="6" t="s">
        <v>13513</v>
      </c>
      <c r="L1330" s="6" t="s">
        <v>13973</v>
      </c>
      <c r="M1330" s="6" t="s">
        <v>13348</v>
      </c>
      <c r="N1330" s="6" t="s">
        <v>13514</v>
      </c>
      <c r="O1330" s="6" t="str" cm="1">
        <f t="array" ref="O1330:P1330">_xlfn.TEXTSPLIT(N1330,"-")</f>
        <v>1995</v>
      </c>
      <c r="P1330" s="6" t="str">
        <v>1997</v>
      </c>
      <c r="Q1330" s="6">
        <v>218</v>
      </c>
      <c r="R1330" s="6">
        <v>172</v>
      </c>
      <c r="S1330" s="16">
        <f t="shared" si="123"/>
        <v>0.78899082568807344</v>
      </c>
      <c r="T1330" s="16">
        <f t="shared" si="124"/>
        <v>2.7634931911991251E-2</v>
      </c>
    </row>
    <row r="1331" spans="1:20" x14ac:dyDescent="0.6">
      <c r="A1331" s="6"/>
      <c r="B1331" s="21"/>
      <c r="C1331" s="6"/>
      <c r="D1331" s="6" t="s">
        <v>13300</v>
      </c>
      <c r="E1331" s="6" t="s">
        <v>13908</v>
      </c>
      <c r="F1331" s="20" t="s">
        <v>13821</v>
      </c>
      <c r="G1331" s="6" t="str">
        <f t="shared" si="122"/>
        <v>80-95</v>
      </c>
      <c r="H1331" s="6" t="str" cm="1">
        <f t="array" ref="H1331:I1331">_xlfn.TEXTSPLIT(G1331,"-")</f>
        <v>80</v>
      </c>
      <c r="I1331" s="6" t="str">
        <v>95</v>
      </c>
      <c r="J1331" s="6" t="s">
        <v>13541</v>
      </c>
      <c r="K1331" s="6" t="s">
        <v>13513</v>
      </c>
      <c r="L1331" s="6" t="s">
        <v>13973</v>
      </c>
      <c r="M1331" s="6" t="s">
        <v>13348</v>
      </c>
      <c r="N1331" s="6" t="s">
        <v>13514</v>
      </c>
      <c r="O1331" s="6" t="str" cm="1">
        <f t="array" ref="O1331:P1331">_xlfn.TEXTSPLIT(N1331,"-")</f>
        <v>1995</v>
      </c>
      <c r="P1331" s="6" t="str">
        <v>1997</v>
      </c>
      <c r="Q1331" s="6">
        <v>91</v>
      </c>
      <c r="R1331" s="6">
        <v>35</v>
      </c>
      <c r="S1331" s="16">
        <f t="shared" si="123"/>
        <v>0.38461538461538464</v>
      </c>
      <c r="T1331" s="16">
        <f t="shared" si="124"/>
        <v>5.099950339475353E-2</v>
      </c>
    </row>
    <row r="1332" spans="1:20" x14ac:dyDescent="0.6">
      <c r="A1332" s="6"/>
      <c r="B1332" s="21"/>
      <c r="C1332" s="6"/>
      <c r="D1332" s="6" t="s">
        <v>13300</v>
      </c>
      <c r="E1332" s="6" t="s">
        <v>13816</v>
      </c>
      <c r="F1332" s="20" t="s">
        <v>13821</v>
      </c>
      <c r="G1332" s="6" t="str">
        <f t="shared" si="122"/>
        <v>80-95</v>
      </c>
      <c r="H1332" s="6" t="str" cm="1">
        <f t="array" ref="H1332:I1332">_xlfn.TEXTSPLIT(G1332,"-")</f>
        <v>80</v>
      </c>
      <c r="I1332" s="6" t="str">
        <v>95</v>
      </c>
      <c r="J1332" s="6" t="s">
        <v>13541</v>
      </c>
      <c r="K1332" s="6" t="s">
        <v>13513</v>
      </c>
      <c r="L1332" s="6" t="s">
        <v>13973</v>
      </c>
      <c r="M1332" s="6" t="s">
        <v>13348</v>
      </c>
      <c r="N1332" s="6" t="s">
        <v>13514</v>
      </c>
      <c r="O1332" s="6" t="str" cm="1">
        <f t="array" ref="O1332:P1332">_xlfn.TEXTSPLIT(N1332,"-")</f>
        <v>1995</v>
      </c>
      <c r="P1332" s="6" t="str">
        <v>1997</v>
      </c>
      <c r="Q1332" s="6">
        <v>127</v>
      </c>
      <c r="R1332" s="6">
        <v>137</v>
      </c>
      <c r="S1332" s="16">
        <f t="shared" si="123"/>
        <v>1.078740157480315</v>
      </c>
      <c r="T1332" s="16" t="e">
        <f t="shared" si="124"/>
        <v>#NUM!</v>
      </c>
    </row>
    <row r="1333" spans="1:20" x14ac:dyDescent="0.6">
      <c r="A1333" s="6"/>
      <c r="B1333" s="21"/>
      <c r="C1333" s="6"/>
      <c r="D1333" s="6" t="s">
        <v>13822</v>
      </c>
      <c r="E1333" s="6" t="s">
        <v>13815</v>
      </c>
      <c r="F1333" s="20" t="s">
        <v>13516</v>
      </c>
      <c r="G1333" s="6" t="str">
        <f t="shared" si="122"/>
        <v>60-95</v>
      </c>
      <c r="H1333" s="6" t="str" cm="1">
        <f t="array" ref="H1333:I1333">_xlfn.TEXTSPLIT(G1333,"-")</f>
        <v>60</v>
      </c>
      <c r="I1333" s="6" t="str">
        <v>95</v>
      </c>
      <c r="J1333" s="6" t="s">
        <v>13541</v>
      </c>
      <c r="K1333" s="6" t="s">
        <v>13513</v>
      </c>
      <c r="L1333" s="6" t="s">
        <v>13973</v>
      </c>
      <c r="M1333" s="6" t="s">
        <v>13348</v>
      </c>
      <c r="N1333" s="6" t="s">
        <v>13514</v>
      </c>
      <c r="O1333" s="6" t="str" cm="1">
        <f t="array" ref="O1333:P1333">_xlfn.TEXTSPLIT(N1333,"-")</f>
        <v>1995</v>
      </c>
      <c r="P1333" s="6" t="str">
        <v>1997</v>
      </c>
      <c r="Q1333" s="6">
        <v>2089</v>
      </c>
      <c r="R1333" s="6">
        <v>495</v>
      </c>
      <c r="S1333" s="16">
        <f t="shared" si="123"/>
        <v>0.2369554810914313</v>
      </c>
      <c r="T1333" s="16">
        <f t="shared" si="124"/>
        <v>9.303344392459641E-3</v>
      </c>
    </row>
    <row r="1334" spans="1:20" x14ac:dyDescent="0.6">
      <c r="A1334" s="6"/>
      <c r="B1334" s="21"/>
      <c r="C1334" s="6"/>
      <c r="D1334" s="6" t="s">
        <v>13822</v>
      </c>
      <c r="E1334" s="6" t="s">
        <v>13908</v>
      </c>
      <c r="F1334" s="20" t="s">
        <v>13516</v>
      </c>
      <c r="G1334" s="6" t="str">
        <f t="shared" si="122"/>
        <v>60-95</v>
      </c>
      <c r="H1334" s="6" t="str" cm="1">
        <f t="array" ref="H1334:I1334">_xlfn.TEXTSPLIT(G1334,"-")</f>
        <v>60</v>
      </c>
      <c r="I1334" s="6" t="str">
        <v>95</v>
      </c>
      <c r="J1334" s="6" t="s">
        <v>13541</v>
      </c>
      <c r="K1334" s="6" t="s">
        <v>13513</v>
      </c>
      <c r="L1334" s="6" t="s">
        <v>13973</v>
      </c>
      <c r="M1334" s="6" t="s">
        <v>13348</v>
      </c>
      <c r="N1334" s="6" t="s">
        <v>13514</v>
      </c>
      <c r="O1334" s="6" t="str" cm="1">
        <f t="array" ref="O1334:P1334">_xlfn.TEXTSPLIT(N1334,"-")</f>
        <v>1995</v>
      </c>
      <c r="P1334" s="6" t="str">
        <v>1997</v>
      </c>
      <c r="Q1334" s="6">
        <v>887</v>
      </c>
      <c r="R1334" s="6">
        <v>189</v>
      </c>
      <c r="S1334" s="16">
        <f t="shared" si="123"/>
        <v>0.21307779030439683</v>
      </c>
      <c r="T1334" s="16">
        <f t="shared" si="124"/>
        <v>1.3749065586099278E-2</v>
      </c>
    </row>
    <row r="1335" spans="1:20" x14ac:dyDescent="0.6">
      <c r="A1335" s="6"/>
      <c r="B1335" s="21"/>
      <c r="C1335" s="6"/>
      <c r="D1335" s="6" t="s">
        <v>13822</v>
      </c>
      <c r="E1335" s="6" t="s">
        <v>13816</v>
      </c>
      <c r="F1335" s="20" t="s">
        <v>13516</v>
      </c>
      <c r="G1335" s="6" t="str">
        <f t="shared" si="122"/>
        <v>60-95</v>
      </c>
      <c r="H1335" s="6" t="str" cm="1">
        <f t="array" ref="H1335:I1335">_xlfn.TEXTSPLIT(G1335,"-")</f>
        <v>60</v>
      </c>
      <c r="I1335" s="6" t="str">
        <v>95</v>
      </c>
      <c r="J1335" s="6" t="s">
        <v>13541</v>
      </c>
      <c r="K1335" s="6" t="s">
        <v>13513</v>
      </c>
      <c r="L1335" s="6" t="s">
        <v>13973</v>
      </c>
      <c r="M1335" s="6" t="s">
        <v>13348</v>
      </c>
      <c r="N1335" s="6" t="s">
        <v>13514</v>
      </c>
      <c r="O1335" s="6" t="str" cm="1">
        <f t="array" ref="O1335:P1335">_xlfn.TEXTSPLIT(N1335,"-")</f>
        <v>1995</v>
      </c>
      <c r="P1335" s="6" t="str">
        <v>1997</v>
      </c>
      <c r="Q1335" s="6">
        <v>1202</v>
      </c>
      <c r="R1335" s="6">
        <v>306</v>
      </c>
      <c r="S1335" s="16">
        <f t="shared" si="123"/>
        <v>0.25457570715474209</v>
      </c>
      <c r="T1335" s="16">
        <f t="shared" si="124"/>
        <v>1.2564870490793776E-2</v>
      </c>
    </row>
    <row r="1336" spans="1:20" x14ac:dyDescent="0.6">
      <c r="A1336" s="6"/>
      <c r="B1336" s="21"/>
      <c r="C1336" s="6"/>
      <c r="D1336" s="6" t="s">
        <v>13822</v>
      </c>
      <c r="E1336" s="6" t="s">
        <v>13815</v>
      </c>
      <c r="F1336" s="20" t="s">
        <v>13819</v>
      </c>
      <c r="G1336" s="6" t="str">
        <f t="shared" si="122"/>
        <v>60-69</v>
      </c>
      <c r="H1336" s="6" t="str" cm="1">
        <f t="array" ref="H1336:I1336">_xlfn.TEXTSPLIT(G1336,"-")</f>
        <v>60</v>
      </c>
      <c r="I1336" s="6" t="str">
        <v>69</v>
      </c>
      <c r="J1336" s="6" t="s">
        <v>13541</v>
      </c>
      <c r="K1336" s="6" t="s">
        <v>13513</v>
      </c>
      <c r="L1336" s="6" t="s">
        <v>13973</v>
      </c>
      <c r="M1336" s="6" t="s">
        <v>13348</v>
      </c>
      <c r="N1336" s="6" t="s">
        <v>13514</v>
      </c>
      <c r="O1336" s="6" t="str" cm="1">
        <f t="array" ref="O1336:P1336">_xlfn.TEXTSPLIT(N1336,"-")</f>
        <v>1995</v>
      </c>
      <c r="P1336" s="6" t="str">
        <v>1997</v>
      </c>
      <c r="Q1336" s="6">
        <v>1086</v>
      </c>
      <c r="R1336" s="6">
        <v>134</v>
      </c>
      <c r="S1336" s="16">
        <f t="shared" si="123"/>
        <v>0.12338858195211787</v>
      </c>
      <c r="T1336" s="16">
        <f t="shared" si="124"/>
        <v>9.9798987562985803E-3</v>
      </c>
    </row>
    <row r="1337" spans="1:20" x14ac:dyDescent="0.6">
      <c r="A1337" s="6"/>
      <c r="B1337" s="21"/>
      <c r="C1337" s="6"/>
      <c r="D1337" s="6" t="s">
        <v>13822</v>
      </c>
      <c r="E1337" s="6" t="s">
        <v>13908</v>
      </c>
      <c r="F1337" s="20" t="s">
        <v>13819</v>
      </c>
      <c r="G1337" s="6" t="str">
        <f t="shared" si="122"/>
        <v>60-69</v>
      </c>
      <c r="H1337" s="6" t="str" cm="1">
        <f t="array" ref="H1337:I1337">_xlfn.TEXTSPLIT(G1337,"-")</f>
        <v>60</v>
      </c>
      <c r="I1337" s="6" t="str">
        <v>69</v>
      </c>
      <c r="J1337" s="6" t="s">
        <v>13541</v>
      </c>
      <c r="K1337" s="6" t="s">
        <v>13513</v>
      </c>
      <c r="L1337" s="6" t="s">
        <v>13973</v>
      </c>
      <c r="M1337" s="6" t="s">
        <v>13348</v>
      </c>
      <c r="N1337" s="6" t="s">
        <v>13514</v>
      </c>
      <c r="O1337" s="6" t="str" cm="1">
        <f t="array" ref="O1337:P1337">_xlfn.TEXTSPLIT(N1337,"-")</f>
        <v>1995</v>
      </c>
      <c r="P1337" s="6" t="str">
        <v>1997</v>
      </c>
      <c r="Q1337" s="6">
        <v>475</v>
      </c>
      <c r="R1337" s="6">
        <v>92</v>
      </c>
      <c r="S1337" s="16">
        <f t="shared" si="123"/>
        <v>0.19368421052631579</v>
      </c>
      <c r="T1337" s="16">
        <f t="shared" si="124"/>
        <v>1.8132299596902157E-2</v>
      </c>
    </row>
    <row r="1338" spans="1:20" x14ac:dyDescent="0.6">
      <c r="A1338" s="6"/>
      <c r="B1338" s="21"/>
      <c r="C1338" s="6"/>
      <c r="D1338" s="6" t="s">
        <v>13822</v>
      </c>
      <c r="E1338" s="6" t="s">
        <v>13816</v>
      </c>
      <c r="F1338" s="20" t="s">
        <v>13819</v>
      </c>
      <c r="G1338" s="6" t="str">
        <f t="shared" si="122"/>
        <v>60-69</v>
      </c>
      <c r="H1338" s="6" t="str" cm="1">
        <f t="array" ref="H1338:I1338">_xlfn.TEXTSPLIT(G1338,"-")</f>
        <v>60</v>
      </c>
      <c r="I1338" s="6" t="str">
        <v>69</v>
      </c>
      <c r="J1338" s="6" t="s">
        <v>13541</v>
      </c>
      <c r="K1338" s="6" t="s">
        <v>13513</v>
      </c>
      <c r="L1338" s="6" t="s">
        <v>13973</v>
      </c>
      <c r="M1338" s="6" t="s">
        <v>13348</v>
      </c>
      <c r="N1338" s="6" t="s">
        <v>13514</v>
      </c>
      <c r="O1338" s="6" t="str" cm="1">
        <f t="array" ref="O1338:P1338">_xlfn.TEXTSPLIT(N1338,"-")</f>
        <v>1995</v>
      </c>
      <c r="P1338" s="6" t="str">
        <v>1997</v>
      </c>
      <c r="Q1338" s="6">
        <v>611</v>
      </c>
      <c r="R1338" s="6">
        <v>42</v>
      </c>
      <c r="S1338" s="16">
        <f t="shared" si="123"/>
        <v>6.8739770867430439E-2</v>
      </c>
      <c r="T1338" s="16">
        <f t="shared" si="124"/>
        <v>1.0235733336553232E-2</v>
      </c>
    </row>
    <row r="1339" spans="1:20" x14ac:dyDescent="0.6">
      <c r="A1339" s="6"/>
      <c r="B1339" s="21"/>
      <c r="C1339" s="6"/>
      <c r="D1339" s="6" t="s">
        <v>13822</v>
      </c>
      <c r="E1339" s="6" t="s">
        <v>13815</v>
      </c>
      <c r="F1339" s="20" t="s">
        <v>13820</v>
      </c>
      <c r="G1339" s="6" t="str">
        <f t="shared" si="122"/>
        <v>70-79</v>
      </c>
      <c r="H1339" s="6" t="str" cm="1">
        <f t="array" ref="H1339:I1339">_xlfn.TEXTSPLIT(G1339,"-")</f>
        <v>70</v>
      </c>
      <c r="I1339" s="6" t="str">
        <v>79</v>
      </c>
      <c r="J1339" s="6" t="s">
        <v>13541</v>
      </c>
      <c r="K1339" s="6" t="s">
        <v>13513</v>
      </c>
      <c r="L1339" s="6" t="s">
        <v>13973</v>
      </c>
      <c r="M1339" s="6" t="s">
        <v>13348</v>
      </c>
      <c r="N1339" s="6" t="s">
        <v>13514</v>
      </c>
      <c r="O1339" s="6" t="str" cm="1">
        <f t="array" ref="O1339:P1339">_xlfn.TEXTSPLIT(N1339,"-")</f>
        <v>1995</v>
      </c>
      <c r="P1339" s="6" t="str">
        <v>1997</v>
      </c>
      <c r="Q1339" s="6">
        <v>785</v>
      </c>
      <c r="R1339" s="6">
        <v>211</v>
      </c>
      <c r="S1339" s="16">
        <f t="shared" si="123"/>
        <v>0.26878980891719745</v>
      </c>
      <c r="T1339" s="16">
        <f t="shared" si="124"/>
        <v>1.5823140658701006E-2</v>
      </c>
    </row>
    <row r="1340" spans="1:20" x14ac:dyDescent="0.6">
      <c r="A1340" s="6"/>
      <c r="B1340" s="21"/>
      <c r="C1340" s="6"/>
      <c r="D1340" s="6" t="s">
        <v>13822</v>
      </c>
      <c r="E1340" s="6" t="s">
        <v>13908</v>
      </c>
      <c r="F1340" s="20" t="s">
        <v>13820</v>
      </c>
      <c r="G1340" s="6" t="str">
        <f t="shared" si="122"/>
        <v>70-79</v>
      </c>
      <c r="H1340" s="6" t="str" cm="1">
        <f t="array" ref="H1340:I1340">_xlfn.TEXTSPLIT(G1340,"-")</f>
        <v>70</v>
      </c>
      <c r="I1340" s="6" t="str">
        <v>79</v>
      </c>
      <c r="J1340" s="6" t="s">
        <v>13541</v>
      </c>
      <c r="K1340" s="6" t="s">
        <v>13513</v>
      </c>
      <c r="L1340" s="6" t="s">
        <v>13973</v>
      </c>
      <c r="M1340" s="6" t="s">
        <v>13348</v>
      </c>
      <c r="N1340" s="6" t="s">
        <v>13514</v>
      </c>
      <c r="O1340" s="6" t="str" cm="1">
        <f t="array" ref="O1340:P1340">_xlfn.TEXTSPLIT(N1340,"-")</f>
        <v>1995</v>
      </c>
      <c r="P1340" s="6" t="str">
        <v>1997</v>
      </c>
      <c r="Q1340" s="6">
        <v>321</v>
      </c>
      <c r="R1340" s="6">
        <v>72</v>
      </c>
      <c r="S1340" s="16">
        <f t="shared" si="123"/>
        <v>0.22429906542056074</v>
      </c>
      <c r="T1340" s="16">
        <f t="shared" si="124"/>
        <v>2.3281361434751312E-2</v>
      </c>
    </row>
    <row r="1341" spans="1:20" x14ac:dyDescent="0.6">
      <c r="A1341" s="6"/>
      <c r="B1341" s="21"/>
      <c r="C1341" s="6"/>
      <c r="D1341" s="6" t="s">
        <v>13822</v>
      </c>
      <c r="E1341" s="6" t="s">
        <v>13816</v>
      </c>
      <c r="F1341" s="20" t="s">
        <v>13820</v>
      </c>
      <c r="G1341" s="6" t="str">
        <f t="shared" si="122"/>
        <v>70-79</v>
      </c>
      <c r="H1341" s="6" t="str" cm="1">
        <f t="array" ref="H1341:I1341">_xlfn.TEXTSPLIT(G1341,"-")</f>
        <v>70</v>
      </c>
      <c r="I1341" s="6" t="str">
        <v>79</v>
      </c>
      <c r="J1341" s="6" t="s">
        <v>13541</v>
      </c>
      <c r="K1341" s="6" t="s">
        <v>13513</v>
      </c>
      <c r="L1341" s="6" t="s">
        <v>13973</v>
      </c>
      <c r="M1341" s="6" t="s">
        <v>13348</v>
      </c>
      <c r="N1341" s="6" t="s">
        <v>13514</v>
      </c>
      <c r="O1341" s="6" t="str" cm="1">
        <f t="array" ref="O1341:P1341">_xlfn.TEXTSPLIT(N1341,"-")</f>
        <v>1995</v>
      </c>
      <c r="P1341" s="6" t="str">
        <v>1997</v>
      </c>
      <c r="Q1341" s="6">
        <v>464</v>
      </c>
      <c r="R1341" s="6">
        <v>139</v>
      </c>
      <c r="S1341" s="16">
        <f t="shared" si="123"/>
        <v>0.29956896551724138</v>
      </c>
      <c r="T1341" s="16">
        <f t="shared" si="124"/>
        <v>2.1265329177674437E-2</v>
      </c>
    </row>
    <row r="1342" spans="1:20" x14ac:dyDescent="0.6">
      <c r="A1342" s="6"/>
      <c r="B1342" s="21"/>
      <c r="C1342" s="6"/>
      <c r="D1342" s="6" t="s">
        <v>13822</v>
      </c>
      <c r="E1342" s="6" t="s">
        <v>13815</v>
      </c>
      <c r="F1342" s="20" t="s">
        <v>13821</v>
      </c>
      <c r="G1342" s="6" t="str">
        <f t="shared" si="122"/>
        <v>80-95</v>
      </c>
      <c r="H1342" s="6" t="str" cm="1">
        <f t="array" ref="H1342:I1342">_xlfn.TEXTSPLIT(G1342,"-")</f>
        <v>80</v>
      </c>
      <c r="I1342" s="6" t="str">
        <v>95</v>
      </c>
      <c r="J1342" s="6" t="s">
        <v>13541</v>
      </c>
      <c r="K1342" s="6" t="s">
        <v>13513</v>
      </c>
      <c r="L1342" s="6" t="s">
        <v>13973</v>
      </c>
      <c r="M1342" s="6" t="s">
        <v>13348</v>
      </c>
      <c r="N1342" s="6" t="s">
        <v>13514</v>
      </c>
      <c r="O1342" s="6" t="str" cm="1">
        <f t="array" ref="O1342:P1342">_xlfn.TEXTSPLIT(N1342,"-")</f>
        <v>1995</v>
      </c>
      <c r="P1342" s="6" t="str">
        <v>1997</v>
      </c>
      <c r="Q1342" s="6">
        <v>218</v>
      </c>
      <c r="R1342" s="6">
        <v>150</v>
      </c>
      <c r="S1342" s="16">
        <f t="shared" si="123"/>
        <v>0.68807339449541283</v>
      </c>
      <c r="T1342" s="16">
        <f t="shared" si="124"/>
        <v>3.1377283774696889E-2</v>
      </c>
    </row>
    <row r="1343" spans="1:20" x14ac:dyDescent="0.6">
      <c r="A1343" s="6"/>
      <c r="B1343" s="21"/>
      <c r="C1343" s="6"/>
      <c r="D1343" s="6" t="s">
        <v>13822</v>
      </c>
      <c r="E1343" s="6" t="s">
        <v>13908</v>
      </c>
      <c r="F1343" s="20" t="s">
        <v>13821</v>
      </c>
      <c r="G1343" s="6" t="str">
        <f t="shared" si="122"/>
        <v>80-95</v>
      </c>
      <c r="H1343" s="6" t="str" cm="1">
        <f t="array" ref="H1343:I1343">_xlfn.TEXTSPLIT(G1343,"-")</f>
        <v>80</v>
      </c>
      <c r="I1343" s="6" t="str">
        <v>95</v>
      </c>
      <c r="J1343" s="6" t="s">
        <v>13541</v>
      </c>
      <c r="K1343" s="6" t="s">
        <v>13513</v>
      </c>
      <c r="L1343" s="6" t="s">
        <v>13973</v>
      </c>
      <c r="M1343" s="6" t="s">
        <v>13348</v>
      </c>
      <c r="N1343" s="6" t="s">
        <v>13514</v>
      </c>
      <c r="O1343" s="6" t="str" cm="1">
        <f t="array" ref="O1343:P1343">_xlfn.TEXTSPLIT(N1343,"-")</f>
        <v>1995</v>
      </c>
      <c r="P1343" s="6" t="str">
        <v>1997</v>
      </c>
      <c r="Q1343" s="6">
        <v>91</v>
      </c>
      <c r="R1343" s="6">
        <v>25</v>
      </c>
      <c r="S1343" s="16">
        <f t="shared" si="123"/>
        <v>0.27472527472527475</v>
      </c>
      <c r="T1343" s="16">
        <f t="shared" si="124"/>
        <v>4.6792891607287924E-2</v>
      </c>
    </row>
    <row r="1344" spans="1:20" x14ac:dyDescent="0.6">
      <c r="A1344" s="6"/>
      <c r="B1344" s="21"/>
      <c r="C1344" s="6"/>
      <c r="D1344" s="6" t="s">
        <v>13822</v>
      </c>
      <c r="E1344" s="6" t="s">
        <v>13816</v>
      </c>
      <c r="F1344" s="20" t="s">
        <v>13821</v>
      </c>
      <c r="G1344" s="6" t="str">
        <f t="shared" si="122"/>
        <v>80-95</v>
      </c>
      <c r="H1344" s="6" t="str" cm="1">
        <f t="array" ref="H1344:I1344">_xlfn.TEXTSPLIT(G1344,"-")</f>
        <v>80</v>
      </c>
      <c r="I1344" s="6" t="str">
        <v>95</v>
      </c>
      <c r="J1344" s="6" t="s">
        <v>13541</v>
      </c>
      <c r="K1344" s="6" t="s">
        <v>13513</v>
      </c>
      <c r="L1344" s="6" t="s">
        <v>13973</v>
      </c>
      <c r="M1344" s="6" t="s">
        <v>13348</v>
      </c>
      <c r="N1344" s="6" t="s">
        <v>13514</v>
      </c>
      <c r="O1344" s="6" t="str" cm="1">
        <f t="array" ref="O1344:P1344">_xlfn.TEXTSPLIT(N1344,"-")</f>
        <v>1995</v>
      </c>
      <c r="P1344" s="6" t="str">
        <v>1997</v>
      </c>
      <c r="Q1344" s="6">
        <v>127</v>
      </c>
      <c r="R1344" s="6">
        <v>125</v>
      </c>
      <c r="S1344" s="16">
        <f t="shared" si="123"/>
        <v>0.98425196850393704</v>
      </c>
      <c r="T1344" s="16">
        <f t="shared" si="124"/>
        <v>1.104751049736837E-2</v>
      </c>
    </row>
    <row r="1345" spans="1:20" x14ac:dyDescent="0.6">
      <c r="A1345" s="6"/>
      <c r="B1345" s="21"/>
      <c r="C1345" s="6"/>
      <c r="D1345" s="6" t="s">
        <v>13813</v>
      </c>
      <c r="E1345" s="6" t="s">
        <v>13815</v>
      </c>
      <c r="F1345" s="20" t="s">
        <v>13516</v>
      </c>
      <c r="G1345" s="6" t="str">
        <f t="shared" si="122"/>
        <v>60-95</v>
      </c>
      <c r="H1345" s="6" t="str" cm="1">
        <f t="array" ref="H1345:I1345">_xlfn.TEXTSPLIT(G1345,"-")</f>
        <v>60</v>
      </c>
      <c r="I1345" s="6" t="str">
        <v>95</v>
      </c>
      <c r="J1345" s="6" t="s">
        <v>13541</v>
      </c>
      <c r="K1345" s="6" t="s">
        <v>13513</v>
      </c>
      <c r="L1345" s="6" t="s">
        <v>13973</v>
      </c>
      <c r="M1345" s="6" t="s">
        <v>13348</v>
      </c>
      <c r="N1345" s="6" t="s">
        <v>13514</v>
      </c>
      <c r="O1345" s="6" t="str" cm="1">
        <f t="array" ref="O1345:P1345">_xlfn.TEXTSPLIT(N1345,"-")</f>
        <v>1995</v>
      </c>
      <c r="P1345" s="6" t="str">
        <v>1997</v>
      </c>
      <c r="Q1345" s="6">
        <v>2089</v>
      </c>
      <c r="R1345" s="6">
        <v>38</v>
      </c>
      <c r="S1345" s="16">
        <f t="shared" si="123"/>
        <v>1.8190521780756343E-2</v>
      </c>
      <c r="T1345" s="16">
        <f t="shared" si="124"/>
        <v>2.9239299817376677E-3</v>
      </c>
    </row>
    <row r="1346" spans="1:20" x14ac:dyDescent="0.6">
      <c r="A1346" s="6"/>
      <c r="B1346" s="21"/>
      <c r="C1346" s="6"/>
      <c r="D1346" s="6" t="s">
        <v>13813</v>
      </c>
      <c r="E1346" s="6" t="s">
        <v>13908</v>
      </c>
      <c r="F1346" s="20" t="s">
        <v>13516</v>
      </c>
      <c r="G1346" s="6" t="str">
        <f t="shared" si="122"/>
        <v>60-95</v>
      </c>
      <c r="H1346" s="6" t="str" cm="1">
        <f t="array" ref="H1346:I1346">_xlfn.TEXTSPLIT(G1346,"-")</f>
        <v>60</v>
      </c>
      <c r="I1346" s="6" t="str">
        <v>95</v>
      </c>
      <c r="J1346" s="6" t="s">
        <v>13541</v>
      </c>
      <c r="K1346" s="6" t="s">
        <v>13513</v>
      </c>
      <c r="L1346" s="6" t="s">
        <v>13973</v>
      </c>
      <c r="M1346" s="6" t="s">
        <v>13348</v>
      </c>
      <c r="N1346" s="6" t="s">
        <v>13514</v>
      </c>
      <c r="O1346" s="6" t="str" cm="1">
        <f t="array" ref="O1346:P1346">_xlfn.TEXTSPLIT(N1346,"-")</f>
        <v>1995</v>
      </c>
      <c r="P1346" s="6" t="str">
        <v>1997</v>
      </c>
      <c r="Q1346" s="6">
        <v>887</v>
      </c>
      <c r="R1346" s="6">
        <v>17</v>
      </c>
      <c r="S1346" s="16">
        <f t="shared" si="123"/>
        <v>1.9165727170236752E-2</v>
      </c>
      <c r="T1346" s="16">
        <f t="shared" si="124"/>
        <v>4.6036114043190154E-3</v>
      </c>
    </row>
    <row r="1347" spans="1:20" x14ac:dyDescent="0.6">
      <c r="A1347" s="6"/>
      <c r="B1347" s="21"/>
      <c r="C1347" s="6"/>
      <c r="D1347" s="6" t="s">
        <v>13813</v>
      </c>
      <c r="E1347" s="6" t="s">
        <v>13816</v>
      </c>
      <c r="F1347" s="20" t="s">
        <v>13516</v>
      </c>
      <c r="G1347" s="6" t="str">
        <f t="shared" si="122"/>
        <v>60-95</v>
      </c>
      <c r="H1347" s="6" t="str" cm="1">
        <f t="array" ref="H1347:I1347">_xlfn.TEXTSPLIT(G1347,"-")</f>
        <v>60</v>
      </c>
      <c r="I1347" s="6" t="str">
        <v>95</v>
      </c>
      <c r="J1347" s="6" t="s">
        <v>13541</v>
      </c>
      <c r="K1347" s="6" t="s">
        <v>13513</v>
      </c>
      <c r="L1347" s="6" t="s">
        <v>13973</v>
      </c>
      <c r="M1347" s="6" t="s">
        <v>13348</v>
      </c>
      <c r="N1347" s="6" t="s">
        <v>13514</v>
      </c>
      <c r="O1347" s="6" t="str" cm="1">
        <f t="array" ref="O1347:P1347">_xlfn.TEXTSPLIT(N1347,"-")</f>
        <v>1995</v>
      </c>
      <c r="P1347" s="6" t="str">
        <v>1997</v>
      </c>
      <c r="Q1347" s="6">
        <v>1202</v>
      </c>
      <c r="R1347" s="6">
        <v>21</v>
      </c>
      <c r="S1347" s="16">
        <f t="shared" si="123"/>
        <v>1.747088186356073E-2</v>
      </c>
      <c r="T1347" s="16">
        <f t="shared" si="124"/>
        <v>3.7790087254657959E-3</v>
      </c>
    </row>
    <row r="1348" spans="1:20" x14ac:dyDescent="0.6">
      <c r="A1348" s="6"/>
      <c r="B1348" s="21"/>
      <c r="C1348" s="6"/>
      <c r="D1348" s="6" t="s">
        <v>13813</v>
      </c>
      <c r="E1348" s="6" t="s">
        <v>13815</v>
      </c>
      <c r="F1348" s="20" t="s">
        <v>13819</v>
      </c>
      <c r="G1348" s="6" t="str">
        <f t="shared" si="122"/>
        <v>60-69</v>
      </c>
      <c r="H1348" s="6" t="str" cm="1">
        <f t="array" ref="H1348:I1348">_xlfn.TEXTSPLIT(G1348,"-")</f>
        <v>60</v>
      </c>
      <c r="I1348" s="6" t="str">
        <v>69</v>
      </c>
      <c r="J1348" s="6" t="s">
        <v>13541</v>
      </c>
      <c r="K1348" s="6" t="s">
        <v>13513</v>
      </c>
      <c r="L1348" s="6" t="s">
        <v>13973</v>
      </c>
      <c r="M1348" s="6" t="s">
        <v>13348</v>
      </c>
      <c r="N1348" s="6" t="s">
        <v>13514</v>
      </c>
      <c r="O1348" s="6" t="str" cm="1">
        <f t="array" ref="O1348:P1348">_xlfn.TEXTSPLIT(N1348,"-")</f>
        <v>1995</v>
      </c>
      <c r="P1348" s="6" t="str">
        <v>1997</v>
      </c>
      <c r="Q1348" s="6">
        <v>1086</v>
      </c>
      <c r="R1348" s="6">
        <v>3</v>
      </c>
      <c r="S1348" s="16">
        <f t="shared" si="123"/>
        <v>2.7624309392265192E-3</v>
      </c>
      <c r="T1348" s="16">
        <f t="shared" si="124"/>
        <v>1.5926858358637685E-3</v>
      </c>
    </row>
    <row r="1349" spans="1:20" x14ac:dyDescent="0.6">
      <c r="A1349" s="6"/>
      <c r="B1349" s="21"/>
      <c r="C1349" s="6"/>
      <c r="D1349" s="6" t="s">
        <v>13813</v>
      </c>
      <c r="E1349" s="6" t="s">
        <v>13908</v>
      </c>
      <c r="F1349" s="20" t="s">
        <v>13819</v>
      </c>
      <c r="G1349" s="6" t="str">
        <f t="shared" si="122"/>
        <v>60-69</v>
      </c>
      <c r="H1349" s="6" t="str" cm="1">
        <f t="array" ref="H1349:I1349">_xlfn.TEXTSPLIT(G1349,"-")</f>
        <v>60</v>
      </c>
      <c r="I1349" s="6" t="str">
        <v>69</v>
      </c>
      <c r="J1349" s="6" t="s">
        <v>13541</v>
      </c>
      <c r="K1349" s="6" t="s">
        <v>13513</v>
      </c>
      <c r="L1349" s="6" t="s">
        <v>13973</v>
      </c>
      <c r="M1349" s="6" t="s">
        <v>13348</v>
      </c>
      <c r="N1349" s="6" t="s">
        <v>13514</v>
      </c>
      <c r="O1349" s="6" t="str" cm="1">
        <f t="array" ref="O1349:P1349">_xlfn.TEXTSPLIT(N1349,"-")</f>
        <v>1995</v>
      </c>
      <c r="P1349" s="6" t="str">
        <v>1997</v>
      </c>
      <c r="Q1349" s="6">
        <v>475</v>
      </c>
      <c r="R1349" s="6">
        <v>2</v>
      </c>
      <c r="S1349" s="16">
        <f t="shared" si="123"/>
        <v>4.2105263157894736E-3</v>
      </c>
      <c r="T1349" s="16">
        <f t="shared" si="124"/>
        <v>2.9710171159079398E-3</v>
      </c>
    </row>
    <row r="1350" spans="1:20" x14ac:dyDescent="0.6">
      <c r="A1350" s="6"/>
      <c r="B1350" s="21"/>
      <c r="C1350" s="6"/>
      <c r="D1350" s="6" t="s">
        <v>13813</v>
      </c>
      <c r="E1350" s="6" t="s">
        <v>13816</v>
      </c>
      <c r="F1350" s="20" t="s">
        <v>13819</v>
      </c>
      <c r="G1350" s="6" t="str">
        <f t="shared" si="122"/>
        <v>60-69</v>
      </c>
      <c r="H1350" s="6" t="str" cm="1">
        <f t="array" ref="H1350:I1350">_xlfn.TEXTSPLIT(G1350,"-")</f>
        <v>60</v>
      </c>
      <c r="I1350" s="6" t="str">
        <v>69</v>
      </c>
      <c r="J1350" s="6" t="s">
        <v>13541</v>
      </c>
      <c r="K1350" s="6" t="s">
        <v>13513</v>
      </c>
      <c r="L1350" s="6" t="s">
        <v>13973</v>
      </c>
      <c r="M1350" s="6" t="s">
        <v>13348</v>
      </c>
      <c r="N1350" s="6" t="s">
        <v>13514</v>
      </c>
      <c r="O1350" s="6" t="str" cm="1">
        <f t="array" ref="O1350:P1350">_xlfn.TEXTSPLIT(N1350,"-")</f>
        <v>1995</v>
      </c>
      <c r="P1350" s="6" t="str">
        <v>1997</v>
      </c>
      <c r="Q1350" s="6">
        <v>611</v>
      </c>
      <c r="R1350" s="6">
        <v>1</v>
      </c>
      <c r="S1350" s="16">
        <f t="shared" si="123"/>
        <v>1.6366612111292963E-3</v>
      </c>
      <c r="T1350" s="16">
        <f t="shared" si="124"/>
        <v>1.6353213327130296E-3</v>
      </c>
    </row>
    <row r="1351" spans="1:20" x14ac:dyDescent="0.6">
      <c r="A1351" s="6"/>
      <c r="B1351" s="21"/>
      <c r="C1351" s="6"/>
      <c r="D1351" s="6" t="s">
        <v>13813</v>
      </c>
      <c r="E1351" s="6" t="s">
        <v>13815</v>
      </c>
      <c r="F1351" s="20" t="s">
        <v>13820</v>
      </c>
      <c r="G1351" s="6" t="str">
        <f t="shared" si="122"/>
        <v>70-79</v>
      </c>
      <c r="H1351" s="6" t="str" cm="1">
        <f t="array" ref="H1351:I1351">_xlfn.TEXTSPLIT(G1351,"-")</f>
        <v>70</v>
      </c>
      <c r="I1351" s="6" t="str">
        <v>79</v>
      </c>
      <c r="J1351" s="6" t="s">
        <v>13541</v>
      </c>
      <c r="K1351" s="6" t="s">
        <v>13513</v>
      </c>
      <c r="L1351" s="6" t="s">
        <v>13973</v>
      </c>
      <c r="M1351" s="6" t="s">
        <v>13348</v>
      </c>
      <c r="N1351" s="6" t="s">
        <v>13514</v>
      </c>
      <c r="O1351" s="6" t="str" cm="1">
        <f t="array" ref="O1351:P1351">_xlfn.TEXTSPLIT(N1351,"-")</f>
        <v>1995</v>
      </c>
      <c r="P1351" s="6" t="str">
        <v>1997</v>
      </c>
      <c r="Q1351" s="6">
        <v>785</v>
      </c>
      <c r="R1351" s="6">
        <v>13</v>
      </c>
      <c r="S1351" s="16">
        <f t="shared" si="123"/>
        <v>1.6560509554140127E-2</v>
      </c>
      <c r="T1351" s="16">
        <f t="shared" si="124"/>
        <v>4.5548684778214414E-3</v>
      </c>
    </row>
    <row r="1352" spans="1:20" x14ac:dyDescent="0.6">
      <c r="A1352" s="6"/>
      <c r="B1352" s="21"/>
      <c r="C1352" s="6"/>
      <c r="D1352" s="6" t="s">
        <v>13813</v>
      </c>
      <c r="E1352" s="6" t="s">
        <v>13908</v>
      </c>
      <c r="F1352" s="20" t="s">
        <v>13820</v>
      </c>
      <c r="G1352" s="6" t="str">
        <f t="shared" si="122"/>
        <v>70-79</v>
      </c>
      <c r="H1352" s="6" t="str" cm="1">
        <f t="array" ref="H1352:I1352">_xlfn.TEXTSPLIT(G1352,"-")</f>
        <v>70</v>
      </c>
      <c r="I1352" s="6" t="str">
        <v>79</v>
      </c>
      <c r="J1352" s="6" t="s">
        <v>13541</v>
      </c>
      <c r="K1352" s="6" t="s">
        <v>13513</v>
      </c>
      <c r="L1352" s="6" t="s">
        <v>13973</v>
      </c>
      <c r="M1352" s="6" t="s">
        <v>13348</v>
      </c>
      <c r="N1352" s="6" t="s">
        <v>13514</v>
      </c>
      <c r="O1352" s="6" t="str" cm="1">
        <f t="array" ref="O1352:P1352">_xlfn.TEXTSPLIT(N1352,"-")</f>
        <v>1995</v>
      </c>
      <c r="P1352" s="6" t="str">
        <v>1997</v>
      </c>
      <c r="Q1352" s="6">
        <v>321</v>
      </c>
      <c r="R1352" s="6">
        <v>5</v>
      </c>
      <c r="S1352" s="16">
        <f t="shared" si="123"/>
        <v>1.5576323987538941E-2</v>
      </c>
      <c r="T1352" s="16">
        <f t="shared" si="124"/>
        <v>6.9114790331349972E-3</v>
      </c>
    </row>
    <row r="1353" spans="1:20" x14ac:dyDescent="0.6">
      <c r="A1353" s="6"/>
      <c r="B1353" s="21"/>
      <c r="C1353" s="6"/>
      <c r="D1353" s="6" t="s">
        <v>13813</v>
      </c>
      <c r="E1353" s="6" t="s">
        <v>13816</v>
      </c>
      <c r="F1353" s="20" t="s">
        <v>13820</v>
      </c>
      <c r="G1353" s="6" t="str">
        <f t="shared" si="122"/>
        <v>70-79</v>
      </c>
      <c r="H1353" s="6" t="str" cm="1">
        <f t="array" ref="H1353:I1353">_xlfn.TEXTSPLIT(G1353,"-")</f>
        <v>70</v>
      </c>
      <c r="I1353" s="6" t="str">
        <v>79</v>
      </c>
      <c r="J1353" s="6" t="s">
        <v>13541</v>
      </c>
      <c r="K1353" s="6" t="s">
        <v>13513</v>
      </c>
      <c r="L1353" s="6" t="s">
        <v>13973</v>
      </c>
      <c r="M1353" s="6" t="s">
        <v>13348</v>
      </c>
      <c r="N1353" s="6" t="s">
        <v>13514</v>
      </c>
      <c r="O1353" s="6" t="str" cm="1">
        <f t="array" ref="O1353:P1353">_xlfn.TEXTSPLIT(N1353,"-")</f>
        <v>1995</v>
      </c>
      <c r="P1353" s="6" t="str">
        <v>1997</v>
      </c>
      <c r="Q1353" s="6">
        <v>464</v>
      </c>
      <c r="R1353" s="6">
        <v>8</v>
      </c>
      <c r="S1353" s="16">
        <f t="shared" si="123"/>
        <v>1.7241379310344827E-2</v>
      </c>
      <c r="T1353" s="16">
        <f t="shared" si="124"/>
        <v>6.0429700803377295E-3</v>
      </c>
    </row>
    <row r="1354" spans="1:20" x14ac:dyDescent="0.6">
      <c r="A1354" s="6"/>
      <c r="B1354" s="21"/>
      <c r="C1354" s="6"/>
      <c r="D1354" s="6" t="s">
        <v>13813</v>
      </c>
      <c r="E1354" s="6" t="s">
        <v>13815</v>
      </c>
      <c r="F1354" s="20" t="s">
        <v>13821</v>
      </c>
      <c r="G1354" s="6" t="str">
        <f t="shared" si="122"/>
        <v>80-95</v>
      </c>
      <c r="H1354" s="6" t="str" cm="1">
        <f t="array" ref="H1354:I1354">_xlfn.TEXTSPLIT(G1354,"-")</f>
        <v>80</v>
      </c>
      <c r="I1354" s="6" t="str">
        <v>95</v>
      </c>
      <c r="J1354" s="6" t="s">
        <v>13541</v>
      </c>
      <c r="K1354" s="6" t="s">
        <v>13513</v>
      </c>
      <c r="L1354" s="6" t="s">
        <v>13973</v>
      </c>
      <c r="M1354" s="6" t="s">
        <v>13348</v>
      </c>
      <c r="N1354" s="6" t="s">
        <v>13514</v>
      </c>
      <c r="O1354" s="6" t="str" cm="1">
        <f t="array" ref="O1354:P1354">_xlfn.TEXTSPLIT(N1354,"-")</f>
        <v>1995</v>
      </c>
      <c r="P1354" s="6" t="str">
        <v>1997</v>
      </c>
      <c r="Q1354" s="6">
        <v>218</v>
      </c>
      <c r="R1354" s="6">
        <v>22</v>
      </c>
      <c r="S1354" s="16">
        <f t="shared" si="123"/>
        <v>0.10091743119266056</v>
      </c>
      <c r="T1354" s="16">
        <f t="shared" si="124"/>
        <v>2.0401149373329767E-2</v>
      </c>
    </row>
    <row r="1355" spans="1:20" x14ac:dyDescent="0.6">
      <c r="A1355" s="6"/>
      <c r="B1355" s="21"/>
      <c r="C1355" s="6"/>
      <c r="D1355" s="6" t="s">
        <v>13813</v>
      </c>
      <c r="E1355" s="6" t="s">
        <v>13908</v>
      </c>
      <c r="F1355" s="20" t="s">
        <v>13821</v>
      </c>
      <c r="G1355" s="6" t="str">
        <f t="shared" si="122"/>
        <v>80-95</v>
      </c>
      <c r="H1355" s="6" t="str" cm="1">
        <f t="array" ref="H1355:I1355">_xlfn.TEXTSPLIT(G1355,"-")</f>
        <v>80</v>
      </c>
      <c r="I1355" s="6" t="str">
        <v>95</v>
      </c>
      <c r="J1355" s="6" t="s">
        <v>13541</v>
      </c>
      <c r="K1355" s="6" t="s">
        <v>13513</v>
      </c>
      <c r="L1355" s="6" t="s">
        <v>13973</v>
      </c>
      <c r="M1355" s="6" t="s">
        <v>13348</v>
      </c>
      <c r="N1355" s="6" t="s">
        <v>13514</v>
      </c>
      <c r="O1355" s="6" t="str" cm="1">
        <f t="array" ref="O1355:P1355">_xlfn.TEXTSPLIT(N1355,"-")</f>
        <v>1995</v>
      </c>
      <c r="P1355" s="6" t="str">
        <v>1997</v>
      </c>
      <c r="Q1355" s="6">
        <v>91</v>
      </c>
      <c r="R1355" s="6">
        <v>10</v>
      </c>
      <c r="S1355" s="16">
        <f t="shared" si="123"/>
        <v>0.10989010989010989</v>
      </c>
      <c r="T1355" s="16">
        <f t="shared" si="124"/>
        <v>3.2785395039484411E-2</v>
      </c>
    </row>
    <row r="1356" spans="1:20" x14ac:dyDescent="0.6">
      <c r="A1356" s="6"/>
      <c r="B1356" s="21"/>
      <c r="C1356" s="6"/>
      <c r="D1356" s="6" t="s">
        <v>13813</v>
      </c>
      <c r="E1356" s="6" t="s">
        <v>13816</v>
      </c>
      <c r="F1356" s="20" t="s">
        <v>13821</v>
      </c>
      <c r="G1356" s="6" t="str">
        <f t="shared" si="122"/>
        <v>80-95</v>
      </c>
      <c r="H1356" s="6" t="str" cm="1">
        <f t="array" ref="H1356:I1356">_xlfn.TEXTSPLIT(G1356,"-")</f>
        <v>80</v>
      </c>
      <c r="I1356" s="6" t="str">
        <v>95</v>
      </c>
      <c r="J1356" s="6" t="s">
        <v>13541</v>
      </c>
      <c r="K1356" s="6" t="s">
        <v>13513</v>
      </c>
      <c r="L1356" s="6" t="s">
        <v>13973</v>
      </c>
      <c r="M1356" s="6" t="s">
        <v>13348</v>
      </c>
      <c r="N1356" s="6" t="s">
        <v>13514</v>
      </c>
      <c r="O1356" s="6" t="str" cm="1">
        <f t="array" ref="O1356:P1356">_xlfn.TEXTSPLIT(N1356,"-")</f>
        <v>1995</v>
      </c>
      <c r="P1356" s="6" t="str">
        <v>1997</v>
      </c>
      <c r="Q1356" s="6">
        <v>127</v>
      </c>
      <c r="R1356" s="6">
        <v>12</v>
      </c>
      <c r="S1356" s="16">
        <f t="shared" si="123"/>
        <v>9.4488188976377951E-2</v>
      </c>
      <c r="T1356" s="16">
        <f t="shared" si="124"/>
        <v>2.5955772668249437E-2</v>
      </c>
    </row>
    <row r="1357" spans="1:20" x14ac:dyDescent="0.6">
      <c r="D1357" s="6" t="s">
        <v>13300</v>
      </c>
      <c r="E1357" s="6" t="s">
        <v>13815</v>
      </c>
      <c r="F1357" s="20" t="s">
        <v>13516</v>
      </c>
      <c r="G1357" s="6" t="str">
        <f t="shared" si="119"/>
        <v>60-95</v>
      </c>
      <c r="H1357" s="6" t="str" cm="1">
        <f t="array" ref="H1357:I1357">_xlfn.TEXTSPLIT(G1357,"-")</f>
        <v>60</v>
      </c>
      <c r="I1357" s="6" t="str">
        <v>95</v>
      </c>
      <c r="J1357" s="6" t="s">
        <v>13541</v>
      </c>
      <c r="K1357" s="6" t="s">
        <v>13513</v>
      </c>
      <c r="L1357" s="6" t="s">
        <v>13517</v>
      </c>
      <c r="M1357" s="6" t="s">
        <v>13348</v>
      </c>
      <c r="N1357" s="6" t="s">
        <v>13514</v>
      </c>
      <c r="O1357" s="6" t="str" cm="1">
        <f t="array" ref="O1357:P1357">_xlfn.TEXTSPLIT(N1357,"-")</f>
        <v>1995</v>
      </c>
      <c r="P1357" s="6" t="str">
        <v>1997</v>
      </c>
      <c r="Q1357" s="6">
        <v>2089</v>
      </c>
      <c r="R1357" s="6">
        <v>533</v>
      </c>
      <c r="S1357" s="16">
        <f t="shared" si="120"/>
        <v>0.25514600287218764</v>
      </c>
      <c r="T1357" s="16">
        <f t="shared" si="121"/>
        <v>9.5380751714045E-3</v>
      </c>
    </row>
    <row r="1358" spans="1:20" x14ac:dyDescent="0.6">
      <c r="B1358" s="6"/>
      <c r="C1358" s="6"/>
      <c r="D1358" s="6" t="s">
        <v>13300</v>
      </c>
      <c r="E1358" s="6" t="s">
        <v>13908</v>
      </c>
      <c r="F1358" s="20" t="s">
        <v>13516</v>
      </c>
      <c r="G1358" s="6" t="str">
        <f t="shared" si="119"/>
        <v>60-95</v>
      </c>
      <c r="H1358" s="6" t="str" cm="1">
        <f t="array" ref="H1358:I1358">_xlfn.TEXTSPLIT(G1358,"-")</f>
        <v>60</v>
      </c>
      <c r="I1358" s="6" t="str">
        <v>95</v>
      </c>
      <c r="J1358" s="6" t="s">
        <v>13541</v>
      </c>
      <c r="K1358" s="6" t="s">
        <v>13513</v>
      </c>
      <c r="L1358" s="6" t="s">
        <v>13517</v>
      </c>
      <c r="M1358" s="6" t="s">
        <v>13348</v>
      </c>
      <c r="N1358" s="6" t="s">
        <v>13514</v>
      </c>
      <c r="O1358" s="6" t="str" cm="1">
        <f t="array" ref="O1358:P1358">_xlfn.TEXTSPLIT(N1358,"-")</f>
        <v>1995</v>
      </c>
      <c r="P1358" s="6" t="str">
        <v>1997</v>
      </c>
      <c r="Q1358" s="6">
        <v>887</v>
      </c>
      <c r="R1358" s="6">
        <v>206</v>
      </c>
      <c r="S1358" s="16">
        <f t="shared" si="120"/>
        <v>0.23224351747463359</v>
      </c>
      <c r="T1358" s="16">
        <f t="shared" si="121"/>
        <v>1.4178220831931326E-2</v>
      </c>
    </row>
    <row r="1359" spans="1:20" x14ac:dyDescent="0.6">
      <c r="B1359" s="6"/>
      <c r="C1359" s="6"/>
      <c r="D1359" s="6" t="s">
        <v>13300</v>
      </c>
      <c r="E1359" s="6" t="s">
        <v>13816</v>
      </c>
      <c r="F1359" s="20" t="s">
        <v>13516</v>
      </c>
      <c r="G1359" s="6" t="str">
        <f t="shared" si="119"/>
        <v>60-95</v>
      </c>
      <c r="H1359" s="6" t="str" cm="1">
        <f t="array" ref="H1359:I1359">_xlfn.TEXTSPLIT(G1359,"-")</f>
        <v>60</v>
      </c>
      <c r="I1359" s="6" t="str">
        <v>95</v>
      </c>
      <c r="J1359" s="6" t="s">
        <v>13541</v>
      </c>
      <c r="K1359" s="6" t="s">
        <v>13513</v>
      </c>
      <c r="L1359" s="6" t="s">
        <v>13517</v>
      </c>
      <c r="M1359" s="6" t="s">
        <v>13348</v>
      </c>
      <c r="N1359" s="6" t="s">
        <v>13514</v>
      </c>
      <c r="O1359" s="6" t="str" cm="1">
        <f t="array" ref="O1359:P1359">_xlfn.TEXTSPLIT(N1359,"-")</f>
        <v>1995</v>
      </c>
      <c r="P1359" s="6" t="str">
        <v>1997</v>
      </c>
      <c r="Q1359" s="6">
        <v>1202</v>
      </c>
      <c r="R1359" s="6">
        <v>327</v>
      </c>
      <c r="S1359" s="16">
        <f t="shared" si="120"/>
        <v>0.27204658901830281</v>
      </c>
      <c r="T1359" s="16">
        <f t="shared" si="121"/>
        <v>1.2835748567290627E-2</v>
      </c>
    </row>
    <row r="1360" spans="1:20" x14ac:dyDescent="0.6">
      <c r="B1360" s="6"/>
      <c r="C1360" s="6"/>
      <c r="D1360" s="6" t="s">
        <v>13300</v>
      </c>
      <c r="E1360" s="6" t="s">
        <v>13815</v>
      </c>
      <c r="F1360" s="20" t="s">
        <v>13819</v>
      </c>
      <c r="G1360" s="6" t="str">
        <f t="shared" si="119"/>
        <v>60-69</v>
      </c>
      <c r="H1360" s="6" t="str" cm="1">
        <f t="array" ref="H1360:I1360">_xlfn.TEXTSPLIT(G1360,"-")</f>
        <v>60</v>
      </c>
      <c r="I1360" s="6" t="str">
        <v>69</v>
      </c>
      <c r="J1360" s="6" t="s">
        <v>13541</v>
      </c>
      <c r="K1360" s="6" t="s">
        <v>13513</v>
      </c>
      <c r="L1360" s="6" t="s">
        <v>13517</v>
      </c>
      <c r="M1360" s="6" t="s">
        <v>13348</v>
      </c>
      <c r="N1360" s="6" t="s">
        <v>13514</v>
      </c>
      <c r="O1360" s="6" t="str" cm="1">
        <f t="array" ref="O1360:P1360">_xlfn.TEXTSPLIT(N1360,"-")</f>
        <v>1995</v>
      </c>
      <c r="P1360" s="6" t="str">
        <v>1997</v>
      </c>
      <c r="Q1360" s="6">
        <v>1086</v>
      </c>
      <c r="R1360" s="6">
        <v>137</v>
      </c>
      <c r="S1360" s="16">
        <f t="shared" si="120"/>
        <v>0.12615101289134439</v>
      </c>
      <c r="T1360" s="16">
        <f t="shared" si="121"/>
        <v>1.0075083447818609E-2</v>
      </c>
    </row>
    <row r="1361" spans="2:20" x14ac:dyDescent="0.6">
      <c r="B1361" s="6"/>
      <c r="C1361" s="6"/>
      <c r="D1361" s="6" t="s">
        <v>13300</v>
      </c>
      <c r="E1361" s="6" t="s">
        <v>13908</v>
      </c>
      <c r="F1361" s="20" t="s">
        <v>13819</v>
      </c>
      <c r="G1361" s="6" t="str">
        <f t="shared" si="119"/>
        <v>60-69</v>
      </c>
      <c r="H1361" s="6" t="str" cm="1">
        <f t="array" ref="H1361:I1361">_xlfn.TEXTSPLIT(G1361,"-")</f>
        <v>60</v>
      </c>
      <c r="I1361" s="6" t="str">
        <v>69</v>
      </c>
      <c r="J1361" s="6" t="s">
        <v>13541</v>
      </c>
      <c r="K1361" s="6" t="s">
        <v>13513</v>
      </c>
      <c r="L1361" s="6" t="s">
        <v>13517</v>
      </c>
      <c r="M1361" s="6" t="s">
        <v>13348</v>
      </c>
      <c r="N1361" s="6" t="s">
        <v>13514</v>
      </c>
      <c r="O1361" s="6" t="str" cm="1">
        <f t="array" ref="O1361:P1361">_xlfn.TEXTSPLIT(N1361,"-")</f>
        <v>1995</v>
      </c>
      <c r="P1361" s="6" t="str">
        <v>1997</v>
      </c>
      <c r="Q1361" s="6">
        <v>475</v>
      </c>
      <c r="R1361" s="6">
        <v>94</v>
      </c>
      <c r="S1361" s="16">
        <f t="shared" si="120"/>
        <v>0.19789473684210526</v>
      </c>
      <c r="T1361" s="16">
        <f t="shared" si="121"/>
        <v>1.828041286947657E-2</v>
      </c>
    </row>
    <row r="1362" spans="2:20" x14ac:dyDescent="0.6">
      <c r="B1362" s="6"/>
      <c r="C1362" s="6"/>
      <c r="D1362" s="6" t="s">
        <v>13300</v>
      </c>
      <c r="E1362" s="6" t="s">
        <v>13816</v>
      </c>
      <c r="F1362" s="20" t="s">
        <v>13819</v>
      </c>
      <c r="G1362" s="6" t="str">
        <f t="shared" si="119"/>
        <v>60-69</v>
      </c>
      <c r="H1362" s="6" t="str" cm="1">
        <f t="array" ref="H1362:I1362">_xlfn.TEXTSPLIT(G1362,"-")</f>
        <v>60</v>
      </c>
      <c r="I1362" s="6" t="str">
        <v>69</v>
      </c>
      <c r="J1362" s="6" t="s">
        <v>13541</v>
      </c>
      <c r="K1362" s="6" t="s">
        <v>13513</v>
      </c>
      <c r="L1362" s="6" t="s">
        <v>13517</v>
      </c>
      <c r="M1362" s="6" t="s">
        <v>13348</v>
      </c>
      <c r="N1362" s="6" t="s">
        <v>13514</v>
      </c>
      <c r="O1362" s="6" t="str" cm="1">
        <f t="array" ref="O1362:P1362">_xlfn.TEXTSPLIT(N1362,"-")</f>
        <v>1995</v>
      </c>
      <c r="P1362" s="6" t="str">
        <v>1997</v>
      </c>
      <c r="Q1362" s="6">
        <v>611</v>
      </c>
      <c r="R1362" s="6">
        <v>43</v>
      </c>
      <c r="S1362" s="16">
        <f t="shared" si="120"/>
        <v>7.0376432078559745E-2</v>
      </c>
      <c r="T1362" s="16">
        <f t="shared" si="121"/>
        <v>1.0347765549140851E-2</v>
      </c>
    </row>
    <row r="1363" spans="2:20" x14ac:dyDescent="0.6">
      <c r="B1363" s="6"/>
      <c r="C1363" s="6"/>
      <c r="D1363" s="6" t="s">
        <v>13300</v>
      </c>
      <c r="E1363" s="6" t="s">
        <v>13815</v>
      </c>
      <c r="F1363" s="20" t="s">
        <v>13820</v>
      </c>
      <c r="G1363" s="6" t="str">
        <f t="shared" si="119"/>
        <v>70-79</v>
      </c>
      <c r="H1363" s="6" t="str" cm="1">
        <f t="array" ref="H1363:I1363">_xlfn.TEXTSPLIT(G1363,"-")</f>
        <v>70</v>
      </c>
      <c r="I1363" s="6" t="str">
        <v>79</v>
      </c>
      <c r="J1363" s="6" t="s">
        <v>13541</v>
      </c>
      <c r="K1363" s="6" t="s">
        <v>13513</v>
      </c>
      <c r="L1363" s="6" t="s">
        <v>13517</v>
      </c>
      <c r="M1363" s="6" t="s">
        <v>13348</v>
      </c>
      <c r="N1363" s="6" t="s">
        <v>13514</v>
      </c>
      <c r="O1363" s="6" t="str" cm="1">
        <f t="array" ref="O1363:P1363">_xlfn.TEXTSPLIT(N1363,"-")</f>
        <v>1995</v>
      </c>
      <c r="P1363" s="6" t="str">
        <v>1997</v>
      </c>
      <c r="Q1363" s="6">
        <v>785</v>
      </c>
      <c r="R1363" s="6">
        <v>224</v>
      </c>
      <c r="S1363" s="16">
        <f t="shared" si="120"/>
        <v>0.28535031847133757</v>
      </c>
      <c r="T1363" s="16">
        <f t="shared" si="121"/>
        <v>1.6117621571452946E-2</v>
      </c>
    </row>
    <row r="1364" spans="2:20" x14ac:dyDescent="0.6">
      <c r="B1364" s="6"/>
      <c r="C1364" s="6"/>
      <c r="D1364" s="6" t="s">
        <v>13300</v>
      </c>
      <c r="E1364" s="6" t="s">
        <v>13908</v>
      </c>
      <c r="F1364" s="20" t="s">
        <v>13820</v>
      </c>
      <c r="G1364" s="6" t="str">
        <f t="shared" si="119"/>
        <v>70-79</v>
      </c>
      <c r="H1364" s="6" t="str" cm="1">
        <f t="array" ref="H1364:I1364">_xlfn.TEXTSPLIT(G1364,"-")</f>
        <v>70</v>
      </c>
      <c r="I1364" s="6" t="str">
        <v>79</v>
      </c>
      <c r="J1364" s="6" t="s">
        <v>13541</v>
      </c>
      <c r="K1364" s="6" t="s">
        <v>13513</v>
      </c>
      <c r="L1364" s="6" t="s">
        <v>13517</v>
      </c>
      <c r="M1364" s="6" t="s">
        <v>13348</v>
      </c>
      <c r="N1364" s="6" t="s">
        <v>13514</v>
      </c>
      <c r="O1364" s="6" t="str" cm="1">
        <f t="array" ref="O1364:P1364">_xlfn.TEXTSPLIT(N1364,"-")</f>
        <v>1995</v>
      </c>
      <c r="P1364" s="6" t="str">
        <v>1997</v>
      </c>
      <c r="Q1364" s="6">
        <v>321</v>
      </c>
      <c r="R1364" s="6">
        <v>77</v>
      </c>
      <c r="S1364" s="16">
        <f t="shared" si="120"/>
        <v>0.23987538940809969</v>
      </c>
      <c r="T1364" s="16">
        <f t="shared" si="121"/>
        <v>2.3833220288018871E-2</v>
      </c>
    </row>
    <row r="1365" spans="2:20" x14ac:dyDescent="0.6">
      <c r="B1365" s="6"/>
      <c r="C1365" s="6"/>
      <c r="D1365" s="6" t="s">
        <v>13300</v>
      </c>
      <c r="E1365" s="6" t="s">
        <v>13816</v>
      </c>
      <c r="F1365" s="20" t="s">
        <v>13820</v>
      </c>
      <c r="G1365" s="6" t="str">
        <f t="shared" si="119"/>
        <v>70-79</v>
      </c>
      <c r="H1365" s="6" t="str" cm="1">
        <f t="array" ref="H1365:I1365">_xlfn.TEXTSPLIT(G1365,"-")</f>
        <v>70</v>
      </c>
      <c r="I1365" s="6" t="str">
        <v>79</v>
      </c>
      <c r="J1365" s="6" t="s">
        <v>13541</v>
      </c>
      <c r="K1365" s="6" t="s">
        <v>13513</v>
      </c>
      <c r="L1365" s="6" t="s">
        <v>13517</v>
      </c>
      <c r="M1365" s="6" t="s">
        <v>13348</v>
      </c>
      <c r="N1365" s="6" t="s">
        <v>13514</v>
      </c>
      <c r="O1365" s="6" t="str" cm="1">
        <f t="array" ref="O1365:P1365">_xlfn.TEXTSPLIT(N1365,"-")</f>
        <v>1995</v>
      </c>
      <c r="P1365" s="6" t="str">
        <v>1997</v>
      </c>
      <c r="Q1365" s="6">
        <v>464</v>
      </c>
      <c r="R1365" s="6">
        <v>147</v>
      </c>
      <c r="S1365" s="16">
        <f t="shared" si="120"/>
        <v>0.31681034482758619</v>
      </c>
      <c r="T1365" s="16">
        <f t="shared" si="121"/>
        <v>2.1597890134713315E-2</v>
      </c>
    </row>
    <row r="1366" spans="2:20" x14ac:dyDescent="0.6">
      <c r="B1366" s="6"/>
      <c r="C1366" s="6"/>
      <c r="D1366" s="6" t="s">
        <v>13300</v>
      </c>
      <c r="E1366" s="6" t="s">
        <v>13815</v>
      </c>
      <c r="F1366" s="20" t="s">
        <v>13821</v>
      </c>
      <c r="G1366" s="6" t="str">
        <f t="shared" si="119"/>
        <v>80-95</v>
      </c>
      <c r="H1366" s="6" t="str" cm="1">
        <f t="array" ref="H1366:I1366">_xlfn.TEXTSPLIT(G1366,"-")</f>
        <v>80</v>
      </c>
      <c r="I1366" s="6" t="str">
        <v>95</v>
      </c>
      <c r="J1366" s="6" t="s">
        <v>13541</v>
      </c>
      <c r="K1366" s="6" t="s">
        <v>13513</v>
      </c>
      <c r="L1366" s="6" t="s">
        <v>13517</v>
      </c>
      <c r="M1366" s="6" t="s">
        <v>13348</v>
      </c>
      <c r="N1366" s="6" t="s">
        <v>13514</v>
      </c>
      <c r="O1366" s="6" t="str" cm="1">
        <f t="array" ref="O1366:P1366">_xlfn.TEXTSPLIT(N1366,"-")</f>
        <v>1995</v>
      </c>
      <c r="P1366" s="6" t="str">
        <v>1997</v>
      </c>
      <c r="Q1366" s="6">
        <v>218</v>
      </c>
      <c r="R1366" s="6">
        <v>172</v>
      </c>
      <c r="S1366" s="16">
        <f t="shared" si="120"/>
        <v>0.78899082568807344</v>
      </c>
      <c r="T1366" s="16">
        <f t="shared" si="121"/>
        <v>2.7634931911991251E-2</v>
      </c>
    </row>
    <row r="1367" spans="2:20" x14ac:dyDescent="0.6">
      <c r="B1367" s="6"/>
      <c r="C1367" s="6"/>
      <c r="D1367" s="6" t="s">
        <v>13300</v>
      </c>
      <c r="E1367" s="6" t="s">
        <v>13908</v>
      </c>
      <c r="F1367" s="20" t="s">
        <v>13821</v>
      </c>
      <c r="G1367" s="6" t="str">
        <f t="shared" si="119"/>
        <v>80-95</v>
      </c>
      <c r="H1367" s="6" t="str" cm="1">
        <f t="array" ref="H1367:I1367">_xlfn.TEXTSPLIT(G1367,"-")</f>
        <v>80</v>
      </c>
      <c r="I1367" s="6" t="str">
        <v>95</v>
      </c>
      <c r="J1367" s="6" t="s">
        <v>13541</v>
      </c>
      <c r="K1367" s="6" t="s">
        <v>13513</v>
      </c>
      <c r="L1367" s="6" t="s">
        <v>13517</v>
      </c>
      <c r="M1367" s="6" t="s">
        <v>13348</v>
      </c>
      <c r="N1367" s="6" t="s">
        <v>13514</v>
      </c>
      <c r="O1367" s="6" t="str" cm="1">
        <f t="array" ref="O1367:P1367">_xlfn.TEXTSPLIT(N1367,"-")</f>
        <v>1995</v>
      </c>
      <c r="P1367" s="6" t="str">
        <v>1997</v>
      </c>
      <c r="Q1367" s="6">
        <v>91</v>
      </c>
      <c r="R1367" s="6">
        <v>35</v>
      </c>
      <c r="S1367" s="16">
        <f t="shared" si="120"/>
        <v>0.38461538461538464</v>
      </c>
      <c r="T1367" s="16">
        <f t="shared" si="121"/>
        <v>5.099950339475353E-2</v>
      </c>
    </row>
    <row r="1368" spans="2:20" x14ac:dyDescent="0.6">
      <c r="B1368" s="6"/>
      <c r="C1368" s="6"/>
      <c r="D1368" s="6" t="s">
        <v>13300</v>
      </c>
      <c r="E1368" s="6" t="s">
        <v>13816</v>
      </c>
      <c r="F1368" s="20" t="s">
        <v>13821</v>
      </c>
      <c r="G1368" s="6" t="str">
        <f t="shared" si="119"/>
        <v>80-95</v>
      </c>
      <c r="H1368" s="6" t="str" cm="1">
        <f t="array" ref="H1368:I1368">_xlfn.TEXTSPLIT(G1368,"-")</f>
        <v>80</v>
      </c>
      <c r="I1368" s="6" t="str">
        <v>95</v>
      </c>
      <c r="J1368" s="6" t="s">
        <v>13541</v>
      </c>
      <c r="K1368" s="6" t="s">
        <v>13513</v>
      </c>
      <c r="L1368" s="6" t="s">
        <v>13517</v>
      </c>
      <c r="M1368" s="6" t="s">
        <v>13348</v>
      </c>
      <c r="N1368" s="6" t="s">
        <v>13514</v>
      </c>
      <c r="O1368" s="6" t="str" cm="1">
        <f t="array" ref="O1368:P1368">_xlfn.TEXTSPLIT(N1368,"-")</f>
        <v>1995</v>
      </c>
      <c r="P1368" s="6" t="str">
        <v>1997</v>
      </c>
      <c r="Q1368" s="6">
        <v>127</v>
      </c>
      <c r="R1368" s="6">
        <v>137</v>
      </c>
      <c r="S1368" s="16">
        <f t="shared" si="120"/>
        <v>1.078740157480315</v>
      </c>
      <c r="T1368" s="16" t="e">
        <f t="shared" si="121"/>
        <v>#NUM!</v>
      </c>
    </row>
    <row r="1369" spans="2:20" x14ac:dyDescent="0.6">
      <c r="D1369" s="6" t="s">
        <v>13822</v>
      </c>
      <c r="E1369" s="6" t="s">
        <v>13815</v>
      </c>
      <c r="F1369" s="20" t="s">
        <v>13516</v>
      </c>
      <c r="G1369" s="6" t="str">
        <f t="shared" si="119"/>
        <v>60-95</v>
      </c>
      <c r="H1369" s="6" t="str" cm="1">
        <f t="array" ref="H1369:I1369">_xlfn.TEXTSPLIT(G1369,"-")</f>
        <v>60</v>
      </c>
      <c r="I1369" s="6" t="str">
        <v>95</v>
      </c>
      <c r="J1369" s="6" t="s">
        <v>13541</v>
      </c>
      <c r="K1369" s="6" t="s">
        <v>13513</v>
      </c>
      <c r="L1369" s="6" t="s">
        <v>13517</v>
      </c>
      <c r="M1369" s="6" t="s">
        <v>13348</v>
      </c>
      <c r="N1369" s="6" t="s">
        <v>13514</v>
      </c>
      <c r="O1369" s="6" t="str" cm="1">
        <f t="array" ref="O1369:P1369">_xlfn.TEXTSPLIT(N1369,"-")</f>
        <v>1995</v>
      </c>
      <c r="P1369" s="6" t="str">
        <v>1997</v>
      </c>
      <c r="Q1369" s="6">
        <v>2089</v>
      </c>
      <c r="R1369" s="6">
        <v>495</v>
      </c>
      <c r="S1369" s="16">
        <f t="shared" si="120"/>
        <v>0.2369554810914313</v>
      </c>
      <c r="T1369" s="16">
        <f t="shared" si="121"/>
        <v>9.303344392459641E-3</v>
      </c>
    </row>
    <row r="1370" spans="2:20" x14ac:dyDescent="0.6">
      <c r="B1370" s="6"/>
      <c r="C1370" s="6"/>
      <c r="D1370" s="6" t="s">
        <v>13822</v>
      </c>
      <c r="E1370" s="6" t="s">
        <v>13908</v>
      </c>
      <c r="F1370" s="20" t="s">
        <v>13516</v>
      </c>
      <c r="G1370" s="6" t="str">
        <f t="shared" si="119"/>
        <v>60-95</v>
      </c>
      <c r="H1370" s="6" t="str" cm="1">
        <f t="array" ref="H1370:I1370">_xlfn.TEXTSPLIT(G1370,"-")</f>
        <v>60</v>
      </c>
      <c r="I1370" s="6" t="str">
        <v>95</v>
      </c>
      <c r="J1370" s="6" t="s">
        <v>13541</v>
      </c>
      <c r="K1370" s="6" t="s">
        <v>13513</v>
      </c>
      <c r="L1370" s="6" t="s">
        <v>13517</v>
      </c>
      <c r="M1370" s="6" t="s">
        <v>13348</v>
      </c>
      <c r="N1370" s="6" t="s">
        <v>13514</v>
      </c>
      <c r="O1370" s="6" t="str" cm="1">
        <f t="array" ref="O1370:P1370">_xlfn.TEXTSPLIT(N1370,"-")</f>
        <v>1995</v>
      </c>
      <c r="P1370" s="6" t="str">
        <v>1997</v>
      </c>
      <c r="Q1370" s="6">
        <v>887</v>
      </c>
      <c r="R1370" s="6">
        <v>189</v>
      </c>
      <c r="S1370" s="16">
        <f t="shared" si="120"/>
        <v>0.21307779030439683</v>
      </c>
      <c r="T1370" s="16">
        <f t="shared" si="121"/>
        <v>1.3749065586099278E-2</v>
      </c>
    </row>
    <row r="1371" spans="2:20" x14ac:dyDescent="0.6">
      <c r="B1371" s="6"/>
      <c r="C1371" s="6"/>
      <c r="D1371" s="6" t="s">
        <v>13822</v>
      </c>
      <c r="E1371" s="6" t="s">
        <v>13816</v>
      </c>
      <c r="F1371" s="20" t="s">
        <v>13516</v>
      </c>
      <c r="G1371" s="6" t="str">
        <f t="shared" si="119"/>
        <v>60-95</v>
      </c>
      <c r="H1371" s="6" t="str" cm="1">
        <f t="array" ref="H1371:I1371">_xlfn.TEXTSPLIT(G1371,"-")</f>
        <v>60</v>
      </c>
      <c r="I1371" s="6" t="str">
        <v>95</v>
      </c>
      <c r="J1371" s="6" t="s">
        <v>13541</v>
      </c>
      <c r="K1371" s="6" t="s">
        <v>13513</v>
      </c>
      <c r="L1371" s="6" t="s">
        <v>13517</v>
      </c>
      <c r="M1371" s="6" t="s">
        <v>13348</v>
      </c>
      <c r="N1371" s="6" t="s">
        <v>13514</v>
      </c>
      <c r="O1371" s="6" t="str" cm="1">
        <f t="array" ref="O1371:P1371">_xlfn.TEXTSPLIT(N1371,"-")</f>
        <v>1995</v>
      </c>
      <c r="P1371" s="6" t="str">
        <v>1997</v>
      </c>
      <c r="Q1371" s="6">
        <v>1202</v>
      </c>
      <c r="R1371" s="6">
        <v>306</v>
      </c>
      <c r="S1371" s="16">
        <f t="shared" si="120"/>
        <v>0.25457570715474209</v>
      </c>
      <c r="T1371" s="16">
        <f t="shared" si="121"/>
        <v>1.2564870490793776E-2</v>
      </c>
    </row>
    <row r="1372" spans="2:20" x14ac:dyDescent="0.6">
      <c r="B1372" s="6"/>
      <c r="C1372" s="6"/>
      <c r="D1372" s="6" t="s">
        <v>13822</v>
      </c>
      <c r="E1372" s="6" t="s">
        <v>13815</v>
      </c>
      <c r="F1372" s="20" t="s">
        <v>13819</v>
      </c>
      <c r="G1372" s="6" t="str">
        <f t="shared" si="119"/>
        <v>60-69</v>
      </c>
      <c r="H1372" s="6" t="str" cm="1">
        <f t="array" ref="H1372:I1372">_xlfn.TEXTSPLIT(G1372,"-")</f>
        <v>60</v>
      </c>
      <c r="I1372" s="6" t="str">
        <v>69</v>
      </c>
      <c r="J1372" s="6" t="s">
        <v>13541</v>
      </c>
      <c r="K1372" s="6" t="s">
        <v>13513</v>
      </c>
      <c r="L1372" s="6" t="s">
        <v>13517</v>
      </c>
      <c r="M1372" s="6" t="s">
        <v>13348</v>
      </c>
      <c r="N1372" s="6" t="s">
        <v>13514</v>
      </c>
      <c r="O1372" s="6" t="str" cm="1">
        <f t="array" ref="O1372:P1372">_xlfn.TEXTSPLIT(N1372,"-")</f>
        <v>1995</v>
      </c>
      <c r="P1372" s="6" t="str">
        <v>1997</v>
      </c>
      <c r="Q1372" s="6">
        <v>1086</v>
      </c>
      <c r="R1372" s="6">
        <v>134</v>
      </c>
      <c r="S1372" s="16">
        <f t="shared" si="120"/>
        <v>0.12338858195211787</v>
      </c>
      <c r="T1372" s="16">
        <f t="shared" si="121"/>
        <v>9.9798987562985803E-3</v>
      </c>
    </row>
    <row r="1373" spans="2:20" x14ac:dyDescent="0.6">
      <c r="B1373" s="6"/>
      <c r="C1373" s="6"/>
      <c r="D1373" s="6" t="s">
        <v>13822</v>
      </c>
      <c r="E1373" s="6" t="s">
        <v>13908</v>
      </c>
      <c r="F1373" s="20" t="s">
        <v>13819</v>
      </c>
      <c r="G1373" s="6" t="str">
        <f t="shared" si="119"/>
        <v>60-69</v>
      </c>
      <c r="H1373" s="6" t="str" cm="1">
        <f t="array" ref="H1373:I1373">_xlfn.TEXTSPLIT(G1373,"-")</f>
        <v>60</v>
      </c>
      <c r="I1373" s="6" t="str">
        <v>69</v>
      </c>
      <c r="J1373" s="6" t="s">
        <v>13541</v>
      </c>
      <c r="K1373" s="6" t="s">
        <v>13513</v>
      </c>
      <c r="L1373" s="6" t="s">
        <v>13517</v>
      </c>
      <c r="M1373" s="6" t="s">
        <v>13348</v>
      </c>
      <c r="N1373" s="6" t="s">
        <v>13514</v>
      </c>
      <c r="O1373" s="6" t="str" cm="1">
        <f t="array" ref="O1373:P1373">_xlfn.TEXTSPLIT(N1373,"-")</f>
        <v>1995</v>
      </c>
      <c r="P1373" s="6" t="str">
        <v>1997</v>
      </c>
      <c r="Q1373" s="6">
        <v>475</v>
      </c>
      <c r="R1373" s="6">
        <v>92</v>
      </c>
      <c r="S1373" s="16">
        <f t="shared" si="120"/>
        <v>0.19368421052631579</v>
      </c>
      <c r="T1373" s="16">
        <f t="shared" si="121"/>
        <v>1.8132299596902157E-2</v>
      </c>
    </row>
    <row r="1374" spans="2:20" x14ac:dyDescent="0.6">
      <c r="B1374" s="6"/>
      <c r="C1374" s="6"/>
      <c r="D1374" s="6" t="s">
        <v>13822</v>
      </c>
      <c r="E1374" s="6" t="s">
        <v>13816</v>
      </c>
      <c r="F1374" s="20" t="s">
        <v>13819</v>
      </c>
      <c r="G1374" s="6" t="str">
        <f t="shared" si="119"/>
        <v>60-69</v>
      </c>
      <c r="H1374" s="6" t="str" cm="1">
        <f t="array" ref="H1374:I1374">_xlfn.TEXTSPLIT(G1374,"-")</f>
        <v>60</v>
      </c>
      <c r="I1374" s="6" t="str">
        <v>69</v>
      </c>
      <c r="J1374" s="6" t="s">
        <v>13541</v>
      </c>
      <c r="K1374" s="6" t="s">
        <v>13513</v>
      </c>
      <c r="L1374" s="6" t="s">
        <v>13517</v>
      </c>
      <c r="M1374" s="6" t="s">
        <v>13348</v>
      </c>
      <c r="N1374" s="6" t="s">
        <v>13514</v>
      </c>
      <c r="O1374" s="6" t="str" cm="1">
        <f t="array" ref="O1374:P1374">_xlfn.TEXTSPLIT(N1374,"-")</f>
        <v>1995</v>
      </c>
      <c r="P1374" s="6" t="str">
        <v>1997</v>
      </c>
      <c r="Q1374" s="6">
        <v>611</v>
      </c>
      <c r="R1374" s="6">
        <v>42</v>
      </c>
      <c r="S1374" s="16">
        <f t="shared" si="120"/>
        <v>6.8739770867430439E-2</v>
      </c>
      <c r="T1374" s="16">
        <f t="shared" si="121"/>
        <v>1.0235733336553232E-2</v>
      </c>
    </row>
    <row r="1375" spans="2:20" x14ac:dyDescent="0.6">
      <c r="B1375" s="6"/>
      <c r="C1375" s="6"/>
      <c r="D1375" s="6" t="s">
        <v>13822</v>
      </c>
      <c r="E1375" s="6" t="s">
        <v>13815</v>
      </c>
      <c r="F1375" s="20" t="s">
        <v>13820</v>
      </c>
      <c r="G1375" s="6" t="str">
        <f t="shared" si="119"/>
        <v>70-79</v>
      </c>
      <c r="H1375" s="6" t="str" cm="1">
        <f t="array" ref="H1375:I1375">_xlfn.TEXTSPLIT(G1375,"-")</f>
        <v>70</v>
      </c>
      <c r="I1375" s="6" t="str">
        <v>79</v>
      </c>
      <c r="J1375" s="6" t="s">
        <v>13541</v>
      </c>
      <c r="K1375" s="6" t="s">
        <v>13513</v>
      </c>
      <c r="L1375" s="6" t="s">
        <v>13517</v>
      </c>
      <c r="M1375" s="6" t="s">
        <v>13348</v>
      </c>
      <c r="N1375" s="6" t="s">
        <v>13514</v>
      </c>
      <c r="O1375" s="6" t="str" cm="1">
        <f t="array" ref="O1375:P1375">_xlfn.TEXTSPLIT(N1375,"-")</f>
        <v>1995</v>
      </c>
      <c r="P1375" s="6" t="str">
        <v>1997</v>
      </c>
      <c r="Q1375" s="6">
        <v>785</v>
      </c>
      <c r="R1375" s="6">
        <v>211</v>
      </c>
      <c r="S1375" s="16">
        <f t="shared" si="120"/>
        <v>0.26878980891719745</v>
      </c>
      <c r="T1375" s="16">
        <f t="shared" si="121"/>
        <v>1.5823140658701006E-2</v>
      </c>
    </row>
    <row r="1376" spans="2:20" x14ac:dyDescent="0.6">
      <c r="B1376" s="6"/>
      <c r="C1376" s="6"/>
      <c r="D1376" s="6" t="s">
        <v>13822</v>
      </c>
      <c r="E1376" s="6" t="s">
        <v>13908</v>
      </c>
      <c r="F1376" s="20" t="s">
        <v>13820</v>
      </c>
      <c r="G1376" s="6" t="str">
        <f t="shared" si="119"/>
        <v>70-79</v>
      </c>
      <c r="H1376" s="6" t="str" cm="1">
        <f t="array" ref="H1376:I1376">_xlfn.TEXTSPLIT(G1376,"-")</f>
        <v>70</v>
      </c>
      <c r="I1376" s="6" t="str">
        <v>79</v>
      </c>
      <c r="J1376" s="6" t="s">
        <v>13541</v>
      </c>
      <c r="K1376" s="6" t="s">
        <v>13513</v>
      </c>
      <c r="L1376" s="6" t="s">
        <v>13517</v>
      </c>
      <c r="M1376" s="6" t="s">
        <v>13348</v>
      </c>
      <c r="N1376" s="6" t="s">
        <v>13514</v>
      </c>
      <c r="O1376" s="6" t="str" cm="1">
        <f t="array" ref="O1376:P1376">_xlfn.TEXTSPLIT(N1376,"-")</f>
        <v>1995</v>
      </c>
      <c r="P1376" s="6" t="str">
        <v>1997</v>
      </c>
      <c r="Q1376" s="6">
        <v>321</v>
      </c>
      <c r="R1376" s="6">
        <v>72</v>
      </c>
      <c r="S1376" s="16">
        <f t="shared" si="120"/>
        <v>0.22429906542056074</v>
      </c>
      <c r="T1376" s="16">
        <f t="shared" si="121"/>
        <v>2.3281361434751312E-2</v>
      </c>
    </row>
    <row r="1377" spans="2:20" x14ac:dyDescent="0.6">
      <c r="B1377" s="6"/>
      <c r="C1377" s="6"/>
      <c r="D1377" s="6" t="s">
        <v>13822</v>
      </c>
      <c r="E1377" s="6" t="s">
        <v>13816</v>
      </c>
      <c r="F1377" s="20" t="s">
        <v>13820</v>
      </c>
      <c r="G1377" s="6" t="str">
        <f t="shared" si="119"/>
        <v>70-79</v>
      </c>
      <c r="H1377" s="6" t="str" cm="1">
        <f t="array" ref="H1377:I1377">_xlfn.TEXTSPLIT(G1377,"-")</f>
        <v>70</v>
      </c>
      <c r="I1377" s="6" t="str">
        <v>79</v>
      </c>
      <c r="J1377" s="6" t="s">
        <v>13541</v>
      </c>
      <c r="K1377" s="6" t="s">
        <v>13513</v>
      </c>
      <c r="L1377" s="6" t="s">
        <v>13517</v>
      </c>
      <c r="M1377" s="6" t="s">
        <v>13348</v>
      </c>
      <c r="N1377" s="6" t="s">
        <v>13514</v>
      </c>
      <c r="O1377" s="6" t="str" cm="1">
        <f t="array" ref="O1377:P1377">_xlfn.TEXTSPLIT(N1377,"-")</f>
        <v>1995</v>
      </c>
      <c r="P1377" s="6" t="str">
        <v>1997</v>
      </c>
      <c r="Q1377" s="6">
        <v>464</v>
      </c>
      <c r="R1377" s="6">
        <v>139</v>
      </c>
      <c r="S1377" s="16">
        <f t="shared" si="120"/>
        <v>0.29956896551724138</v>
      </c>
      <c r="T1377" s="16">
        <f t="shared" si="121"/>
        <v>2.1265329177674437E-2</v>
      </c>
    </row>
    <row r="1378" spans="2:20" x14ac:dyDescent="0.6">
      <c r="B1378" s="6"/>
      <c r="C1378" s="6"/>
      <c r="D1378" s="6" t="s">
        <v>13822</v>
      </c>
      <c r="E1378" s="6" t="s">
        <v>13815</v>
      </c>
      <c r="F1378" s="20" t="s">
        <v>13821</v>
      </c>
      <c r="G1378" s="6" t="str">
        <f t="shared" si="119"/>
        <v>80-95</v>
      </c>
      <c r="H1378" s="6" t="str" cm="1">
        <f t="array" ref="H1378:I1378">_xlfn.TEXTSPLIT(G1378,"-")</f>
        <v>80</v>
      </c>
      <c r="I1378" s="6" t="str">
        <v>95</v>
      </c>
      <c r="J1378" s="6" t="s">
        <v>13541</v>
      </c>
      <c r="K1378" s="6" t="s">
        <v>13513</v>
      </c>
      <c r="L1378" s="6" t="s">
        <v>13517</v>
      </c>
      <c r="M1378" s="6" t="s">
        <v>13348</v>
      </c>
      <c r="N1378" s="6" t="s">
        <v>13514</v>
      </c>
      <c r="O1378" s="6" t="str" cm="1">
        <f t="array" ref="O1378:P1378">_xlfn.TEXTSPLIT(N1378,"-")</f>
        <v>1995</v>
      </c>
      <c r="P1378" s="6" t="str">
        <v>1997</v>
      </c>
      <c r="Q1378" s="6">
        <v>218</v>
      </c>
      <c r="R1378" s="6">
        <v>150</v>
      </c>
      <c r="S1378" s="16">
        <f t="shared" si="120"/>
        <v>0.68807339449541283</v>
      </c>
      <c r="T1378" s="16">
        <f t="shared" si="121"/>
        <v>3.1377283774696889E-2</v>
      </c>
    </row>
    <row r="1379" spans="2:20" x14ac:dyDescent="0.6">
      <c r="B1379" s="6"/>
      <c r="C1379" s="6"/>
      <c r="D1379" s="6" t="s">
        <v>13822</v>
      </c>
      <c r="E1379" s="6" t="s">
        <v>13908</v>
      </c>
      <c r="F1379" s="20" t="s">
        <v>13821</v>
      </c>
      <c r="G1379" s="6" t="str">
        <f t="shared" si="119"/>
        <v>80-95</v>
      </c>
      <c r="H1379" s="6" t="str" cm="1">
        <f t="array" ref="H1379:I1379">_xlfn.TEXTSPLIT(G1379,"-")</f>
        <v>80</v>
      </c>
      <c r="I1379" s="6" t="str">
        <v>95</v>
      </c>
      <c r="J1379" s="6" t="s">
        <v>13541</v>
      </c>
      <c r="K1379" s="6" t="s">
        <v>13513</v>
      </c>
      <c r="L1379" s="6" t="s">
        <v>13517</v>
      </c>
      <c r="M1379" s="6" t="s">
        <v>13348</v>
      </c>
      <c r="N1379" s="6" t="s">
        <v>13514</v>
      </c>
      <c r="O1379" s="6" t="str" cm="1">
        <f t="array" ref="O1379:P1379">_xlfn.TEXTSPLIT(N1379,"-")</f>
        <v>1995</v>
      </c>
      <c r="P1379" s="6" t="str">
        <v>1997</v>
      </c>
      <c r="Q1379" s="6">
        <v>91</v>
      </c>
      <c r="R1379" s="6">
        <v>25</v>
      </c>
      <c r="S1379" s="16">
        <f t="shared" si="120"/>
        <v>0.27472527472527475</v>
      </c>
      <c r="T1379" s="16">
        <f t="shared" si="121"/>
        <v>4.6792891607287924E-2</v>
      </c>
    </row>
    <row r="1380" spans="2:20" x14ac:dyDescent="0.6">
      <c r="B1380" s="6"/>
      <c r="C1380" s="6"/>
      <c r="D1380" s="6" t="s">
        <v>13822</v>
      </c>
      <c r="E1380" s="6" t="s">
        <v>13816</v>
      </c>
      <c r="F1380" s="20" t="s">
        <v>13821</v>
      </c>
      <c r="G1380" s="6" t="str">
        <f t="shared" si="119"/>
        <v>80-95</v>
      </c>
      <c r="H1380" s="6" t="str" cm="1">
        <f t="array" ref="H1380:I1380">_xlfn.TEXTSPLIT(G1380,"-")</f>
        <v>80</v>
      </c>
      <c r="I1380" s="6" t="str">
        <v>95</v>
      </c>
      <c r="J1380" s="6" t="s">
        <v>13541</v>
      </c>
      <c r="K1380" s="6" t="s">
        <v>13513</v>
      </c>
      <c r="L1380" s="6" t="s">
        <v>13517</v>
      </c>
      <c r="M1380" s="6" t="s">
        <v>13348</v>
      </c>
      <c r="N1380" s="6" t="s">
        <v>13514</v>
      </c>
      <c r="O1380" s="6" t="str" cm="1">
        <f t="array" ref="O1380:P1380">_xlfn.TEXTSPLIT(N1380,"-")</f>
        <v>1995</v>
      </c>
      <c r="P1380" s="6" t="str">
        <v>1997</v>
      </c>
      <c r="Q1380" s="6">
        <v>127</v>
      </c>
      <c r="R1380" s="6">
        <v>125</v>
      </c>
      <c r="S1380" s="16">
        <f t="shared" si="120"/>
        <v>0.98425196850393704</v>
      </c>
      <c r="T1380" s="16">
        <f t="shared" si="121"/>
        <v>1.104751049736837E-2</v>
      </c>
    </row>
    <row r="1381" spans="2:20" x14ac:dyDescent="0.6">
      <c r="B1381" s="6"/>
      <c r="C1381" s="6"/>
      <c r="D1381" s="6" t="s">
        <v>13813</v>
      </c>
      <c r="E1381" s="6" t="s">
        <v>13815</v>
      </c>
      <c r="F1381" s="20" t="s">
        <v>13516</v>
      </c>
      <c r="G1381" s="6" t="str">
        <f t="shared" si="119"/>
        <v>60-95</v>
      </c>
      <c r="H1381" s="6" t="str" cm="1">
        <f t="array" ref="H1381:I1381">_xlfn.TEXTSPLIT(G1381,"-")</f>
        <v>60</v>
      </c>
      <c r="I1381" s="6" t="str">
        <v>95</v>
      </c>
      <c r="J1381" s="6" t="s">
        <v>13541</v>
      </c>
      <c r="K1381" s="6" t="s">
        <v>13513</v>
      </c>
      <c r="L1381" s="6" t="s">
        <v>13517</v>
      </c>
      <c r="M1381" s="6" t="s">
        <v>13348</v>
      </c>
      <c r="N1381" s="6" t="s">
        <v>13514</v>
      </c>
      <c r="O1381" s="6" t="str" cm="1">
        <f t="array" ref="O1381:P1381">_xlfn.TEXTSPLIT(N1381,"-")</f>
        <v>1995</v>
      </c>
      <c r="P1381" s="6" t="str">
        <v>1997</v>
      </c>
      <c r="Q1381" s="6">
        <v>2089</v>
      </c>
      <c r="R1381" s="6">
        <v>38</v>
      </c>
      <c r="S1381" s="16">
        <f t="shared" si="120"/>
        <v>1.8190521780756343E-2</v>
      </c>
      <c r="T1381" s="16">
        <f t="shared" si="121"/>
        <v>2.9239299817376677E-3</v>
      </c>
    </row>
    <row r="1382" spans="2:20" x14ac:dyDescent="0.6">
      <c r="B1382" s="6"/>
      <c r="C1382" s="6"/>
      <c r="D1382" s="6" t="s">
        <v>13813</v>
      </c>
      <c r="E1382" s="6" t="s">
        <v>13908</v>
      </c>
      <c r="F1382" s="20" t="s">
        <v>13516</v>
      </c>
      <c r="G1382" s="6" t="str">
        <f t="shared" si="119"/>
        <v>60-95</v>
      </c>
      <c r="H1382" s="6" t="str" cm="1">
        <f t="array" ref="H1382:I1382">_xlfn.TEXTSPLIT(G1382,"-")</f>
        <v>60</v>
      </c>
      <c r="I1382" s="6" t="str">
        <v>95</v>
      </c>
      <c r="J1382" s="6" t="s">
        <v>13541</v>
      </c>
      <c r="K1382" s="6" t="s">
        <v>13513</v>
      </c>
      <c r="L1382" s="6" t="s">
        <v>13517</v>
      </c>
      <c r="M1382" s="6" t="s">
        <v>13348</v>
      </c>
      <c r="N1382" s="6" t="s">
        <v>13514</v>
      </c>
      <c r="O1382" s="6" t="str" cm="1">
        <f t="array" ref="O1382:P1382">_xlfn.TEXTSPLIT(N1382,"-")</f>
        <v>1995</v>
      </c>
      <c r="P1382" s="6" t="str">
        <v>1997</v>
      </c>
      <c r="Q1382" s="6">
        <v>887</v>
      </c>
      <c r="R1382" s="6">
        <v>17</v>
      </c>
      <c r="S1382" s="16">
        <f t="shared" si="120"/>
        <v>1.9165727170236752E-2</v>
      </c>
      <c r="T1382" s="16">
        <f t="shared" si="121"/>
        <v>4.6036114043190154E-3</v>
      </c>
    </row>
    <row r="1383" spans="2:20" x14ac:dyDescent="0.6">
      <c r="B1383" s="6"/>
      <c r="C1383" s="6"/>
      <c r="D1383" s="6" t="s">
        <v>13813</v>
      </c>
      <c r="E1383" s="6" t="s">
        <v>13816</v>
      </c>
      <c r="F1383" s="20" t="s">
        <v>13516</v>
      </c>
      <c r="G1383" s="6" t="str">
        <f t="shared" si="119"/>
        <v>60-95</v>
      </c>
      <c r="H1383" s="6" t="str" cm="1">
        <f t="array" ref="H1383:I1383">_xlfn.TEXTSPLIT(G1383,"-")</f>
        <v>60</v>
      </c>
      <c r="I1383" s="6" t="str">
        <v>95</v>
      </c>
      <c r="J1383" s="6" t="s">
        <v>13541</v>
      </c>
      <c r="K1383" s="6" t="s">
        <v>13513</v>
      </c>
      <c r="L1383" s="6" t="s">
        <v>13517</v>
      </c>
      <c r="M1383" s="6" t="s">
        <v>13348</v>
      </c>
      <c r="N1383" s="6" t="s">
        <v>13514</v>
      </c>
      <c r="O1383" s="6" t="str" cm="1">
        <f t="array" ref="O1383:P1383">_xlfn.TEXTSPLIT(N1383,"-")</f>
        <v>1995</v>
      </c>
      <c r="P1383" s="6" t="str">
        <v>1997</v>
      </c>
      <c r="Q1383" s="6">
        <v>1202</v>
      </c>
      <c r="R1383" s="6">
        <v>21</v>
      </c>
      <c r="S1383" s="16">
        <f t="shared" si="120"/>
        <v>1.747088186356073E-2</v>
      </c>
      <c r="T1383" s="16">
        <f t="shared" si="121"/>
        <v>3.7790087254657959E-3</v>
      </c>
    </row>
    <row r="1384" spans="2:20" x14ac:dyDescent="0.6">
      <c r="B1384" s="6"/>
      <c r="C1384" s="6"/>
      <c r="D1384" s="6" t="s">
        <v>13813</v>
      </c>
      <c r="E1384" s="6" t="s">
        <v>13815</v>
      </c>
      <c r="F1384" s="20" t="s">
        <v>13819</v>
      </c>
      <c r="G1384" s="6" t="str">
        <f t="shared" si="119"/>
        <v>60-69</v>
      </c>
      <c r="H1384" s="6" t="str" cm="1">
        <f t="array" ref="H1384:I1384">_xlfn.TEXTSPLIT(G1384,"-")</f>
        <v>60</v>
      </c>
      <c r="I1384" s="6" t="str">
        <v>69</v>
      </c>
      <c r="J1384" s="6" t="s">
        <v>13541</v>
      </c>
      <c r="K1384" s="6" t="s">
        <v>13513</v>
      </c>
      <c r="L1384" s="6" t="s">
        <v>13517</v>
      </c>
      <c r="M1384" s="6" t="s">
        <v>13348</v>
      </c>
      <c r="N1384" s="6" t="s">
        <v>13514</v>
      </c>
      <c r="O1384" s="6" t="str" cm="1">
        <f t="array" ref="O1384:P1384">_xlfn.TEXTSPLIT(N1384,"-")</f>
        <v>1995</v>
      </c>
      <c r="P1384" s="6" t="str">
        <v>1997</v>
      </c>
      <c r="Q1384" s="6">
        <v>1086</v>
      </c>
      <c r="R1384" s="6">
        <v>3</v>
      </c>
      <c r="S1384" s="16">
        <f t="shared" si="120"/>
        <v>2.7624309392265192E-3</v>
      </c>
      <c r="T1384" s="16">
        <f t="shared" si="121"/>
        <v>1.5926858358637685E-3</v>
      </c>
    </row>
    <row r="1385" spans="2:20" x14ac:dyDescent="0.6">
      <c r="B1385" s="6"/>
      <c r="C1385" s="6"/>
      <c r="D1385" s="6" t="s">
        <v>13813</v>
      </c>
      <c r="E1385" s="6" t="s">
        <v>13908</v>
      </c>
      <c r="F1385" s="20" t="s">
        <v>13819</v>
      </c>
      <c r="G1385" s="6" t="str">
        <f t="shared" si="119"/>
        <v>60-69</v>
      </c>
      <c r="H1385" s="6" t="str" cm="1">
        <f t="array" ref="H1385:I1385">_xlfn.TEXTSPLIT(G1385,"-")</f>
        <v>60</v>
      </c>
      <c r="I1385" s="6" t="str">
        <v>69</v>
      </c>
      <c r="J1385" s="6" t="s">
        <v>13541</v>
      </c>
      <c r="K1385" s="6" t="s">
        <v>13513</v>
      </c>
      <c r="L1385" s="6" t="s">
        <v>13517</v>
      </c>
      <c r="M1385" s="6" t="s">
        <v>13348</v>
      </c>
      <c r="N1385" s="6" t="s">
        <v>13514</v>
      </c>
      <c r="O1385" s="6" t="str" cm="1">
        <f t="array" ref="O1385:P1385">_xlfn.TEXTSPLIT(N1385,"-")</f>
        <v>1995</v>
      </c>
      <c r="P1385" s="6" t="str">
        <v>1997</v>
      </c>
      <c r="Q1385" s="6">
        <v>475</v>
      </c>
      <c r="R1385" s="6">
        <v>2</v>
      </c>
      <c r="S1385" s="16">
        <f t="shared" si="120"/>
        <v>4.2105263157894736E-3</v>
      </c>
      <c r="T1385" s="16">
        <f t="shared" si="121"/>
        <v>2.9710171159079398E-3</v>
      </c>
    </row>
    <row r="1386" spans="2:20" x14ac:dyDescent="0.6">
      <c r="B1386" s="6"/>
      <c r="C1386" s="6"/>
      <c r="D1386" s="6" t="s">
        <v>13813</v>
      </c>
      <c r="E1386" s="6" t="s">
        <v>13816</v>
      </c>
      <c r="F1386" s="20" t="s">
        <v>13819</v>
      </c>
      <c r="G1386" s="6" t="str">
        <f t="shared" si="119"/>
        <v>60-69</v>
      </c>
      <c r="H1386" s="6" t="str" cm="1">
        <f t="array" ref="H1386:I1386">_xlfn.TEXTSPLIT(G1386,"-")</f>
        <v>60</v>
      </c>
      <c r="I1386" s="6" t="str">
        <v>69</v>
      </c>
      <c r="J1386" s="6" t="s">
        <v>13541</v>
      </c>
      <c r="K1386" s="6" t="s">
        <v>13513</v>
      </c>
      <c r="L1386" s="6" t="s">
        <v>13517</v>
      </c>
      <c r="M1386" s="6" t="s">
        <v>13348</v>
      </c>
      <c r="N1386" s="6" t="s">
        <v>13514</v>
      </c>
      <c r="O1386" s="6" t="str" cm="1">
        <f t="array" ref="O1386:P1386">_xlfn.TEXTSPLIT(N1386,"-")</f>
        <v>1995</v>
      </c>
      <c r="P1386" s="6" t="str">
        <v>1997</v>
      </c>
      <c r="Q1386" s="6">
        <v>611</v>
      </c>
      <c r="R1386" s="6">
        <v>1</v>
      </c>
      <c r="S1386" s="16">
        <f t="shared" si="120"/>
        <v>1.6366612111292963E-3</v>
      </c>
      <c r="T1386" s="16">
        <f t="shared" si="121"/>
        <v>1.6353213327130296E-3</v>
      </c>
    </row>
    <row r="1387" spans="2:20" x14ac:dyDescent="0.6">
      <c r="B1387" s="6"/>
      <c r="C1387" s="6"/>
      <c r="D1387" s="6" t="s">
        <v>13813</v>
      </c>
      <c r="E1387" s="6" t="s">
        <v>13815</v>
      </c>
      <c r="F1387" s="20" t="s">
        <v>13820</v>
      </c>
      <c r="G1387" s="6" t="str">
        <f t="shared" si="119"/>
        <v>70-79</v>
      </c>
      <c r="H1387" s="6" t="str" cm="1">
        <f t="array" ref="H1387:I1387">_xlfn.TEXTSPLIT(G1387,"-")</f>
        <v>70</v>
      </c>
      <c r="I1387" s="6" t="str">
        <v>79</v>
      </c>
      <c r="J1387" s="6" t="s">
        <v>13541</v>
      </c>
      <c r="K1387" s="6" t="s">
        <v>13513</v>
      </c>
      <c r="L1387" s="6" t="s">
        <v>13517</v>
      </c>
      <c r="M1387" s="6" t="s">
        <v>13348</v>
      </c>
      <c r="N1387" s="6" t="s">
        <v>13514</v>
      </c>
      <c r="O1387" s="6" t="str" cm="1">
        <f t="array" ref="O1387:P1387">_xlfn.TEXTSPLIT(N1387,"-")</f>
        <v>1995</v>
      </c>
      <c r="P1387" s="6" t="str">
        <v>1997</v>
      </c>
      <c r="Q1387" s="6">
        <v>785</v>
      </c>
      <c r="R1387" s="6">
        <v>13</v>
      </c>
      <c r="S1387" s="16">
        <f t="shared" si="120"/>
        <v>1.6560509554140127E-2</v>
      </c>
      <c r="T1387" s="16">
        <f t="shared" si="121"/>
        <v>4.5548684778214414E-3</v>
      </c>
    </row>
    <row r="1388" spans="2:20" x14ac:dyDescent="0.6">
      <c r="B1388" s="6"/>
      <c r="C1388" s="6"/>
      <c r="D1388" s="6" t="s">
        <v>13813</v>
      </c>
      <c r="E1388" s="6" t="s">
        <v>13908</v>
      </c>
      <c r="F1388" s="20" t="s">
        <v>13820</v>
      </c>
      <c r="G1388" s="6" t="str">
        <f t="shared" si="119"/>
        <v>70-79</v>
      </c>
      <c r="H1388" s="6" t="str" cm="1">
        <f t="array" ref="H1388:I1388">_xlfn.TEXTSPLIT(G1388,"-")</f>
        <v>70</v>
      </c>
      <c r="I1388" s="6" t="str">
        <v>79</v>
      </c>
      <c r="J1388" s="6" t="s">
        <v>13541</v>
      </c>
      <c r="K1388" s="6" t="s">
        <v>13513</v>
      </c>
      <c r="L1388" s="6" t="s">
        <v>13517</v>
      </c>
      <c r="M1388" s="6" t="s">
        <v>13348</v>
      </c>
      <c r="N1388" s="6" t="s">
        <v>13514</v>
      </c>
      <c r="O1388" s="6" t="str" cm="1">
        <f t="array" ref="O1388:P1388">_xlfn.TEXTSPLIT(N1388,"-")</f>
        <v>1995</v>
      </c>
      <c r="P1388" s="6" t="str">
        <v>1997</v>
      </c>
      <c r="Q1388" s="6">
        <v>321</v>
      </c>
      <c r="R1388" s="6">
        <v>5</v>
      </c>
      <c r="S1388" s="16">
        <f t="shared" si="120"/>
        <v>1.5576323987538941E-2</v>
      </c>
      <c r="T1388" s="16">
        <f t="shared" si="121"/>
        <v>6.9114790331349972E-3</v>
      </c>
    </row>
    <row r="1389" spans="2:20" x14ac:dyDescent="0.6">
      <c r="B1389" s="6"/>
      <c r="C1389" s="6"/>
      <c r="D1389" s="6" t="s">
        <v>13813</v>
      </c>
      <c r="E1389" s="6" t="s">
        <v>13816</v>
      </c>
      <c r="F1389" s="20" t="s">
        <v>13820</v>
      </c>
      <c r="G1389" s="6" t="str">
        <f t="shared" si="119"/>
        <v>70-79</v>
      </c>
      <c r="H1389" s="6" t="str" cm="1">
        <f t="array" ref="H1389:I1389">_xlfn.TEXTSPLIT(G1389,"-")</f>
        <v>70</v>
      </c>
      <c r="I1389" s="6" t="str">
        <v>79</v>
      </c>
      <c r="J1389" s="6" t="s">
        <v>13541</v>
      </c>
      <c r="K1389" s="6" t="s">
        <v>13513</v>
      </c>
      <c r="L1389" s="6" t="s">
        <v>13517</v>
      </c>
      <c r="M1389" s="6" t="s">
        <v>13348</v>
      </c>
      <c r="N1389" s="6" t="s">
        <v>13514</v>
      </c>
      <c r="O1389" s="6" t="str" cm="1">
        <f t="array" ref="O1389:P1389">_xlfn.TEXTSPLIT(N1389,"-")</f>
        <v>1995</v>
      </c>
      <c r="P1389" s="6" t="str">
        <v>1997</v>
      </c>
      <c r="Q1389" s="6">
        <v>464</v>
      </c>
      <c r="R1389" s="6">
        <v>8</v>
      </c>
      <c r="S1389" s="16">
        <f t="shared" si="120"/>
        <v>1.7241379310344827E-2</v>
      </c>
      <c r="T1389" s="16">
        <f t="shared" si="121"/>
        <v>6.0429700803377295E-3</v>
      </c>
    </row>
    <row r="1390" spans="2:20" x14ac:dyDescent="0.6">
      <c r="B1390" s="6"/>
      <c r="C1390" s="6"/>
      <c r="D1390" s="6" t="s">
        <v>13813</v>
      </c>
      <c r="E1390" s="6" t="s">
        <v>13815</v>
      </c>
      <c r="F1390" s="20" t="s">
        <v>13821</v>
      </c>
      <c r="G1390" s="6" t="str">
        <f t="shared" si="119"/>
        <v>80-95</v>
      </c>
      <c r="H1390" s="6" t="str" cm="1">
        <f t="array" ref="H1390:I1390">_xlfn.TEXTSPLIT(G1390,"-")</f>
        <v>80</v>
      </c>
      <c r="I1390" s="6" t="str">
        <v>95</v>
      </c>
      <c r="J1390" s="6" t="s">
        <v>13541</v>
      </c>
      <c r="K1390" s="6" t="s">
        <v>13513</v>
      </c>
      <c r="L1390" s="6" t="s">
        <v>13517</v>
      </c>
      <c r="M1390" s="6" t="s">
        <v>13348</v>
      </c>
      <c r="N1390" s="6" t="s">
        <v>13514</v>
      </c>
      <c r="O1390" s="6" t="str" cm="1">
        <f t="array" ref="O1390:P1390">_xlfn.TEXTSPLIT(N1390,"-")</f>
        <v>1995</v>
      </c>
      <c r="P1390" s="6" t="str">
        <v>1997</v>
      </c>
      <c r="Q1390" s="6">
        <v>218</v>
      </c>
      <c r="R1390" s="6">
        <v>22</v>
      </c>
      <c r="S1390" s="16">
        <f t="shared" si="120"/>
        <v>0.10091743119266056</v>
      </c>
      <c r="T1390" s="16">
        <f t="shared" si="121"/>
        <v>2.0401149373329767E-2</v>
      </c>
    </row>
    <row r="1391" spans="2:20" x14ac:dyDescent="0.6">
      <c r="B1391" s="6"/>
      <c r="C1391" s="6"/>
      <c r="D1391" s="6" t="s">
        <v>13813</v>
      </c>
      <c r="E1391" s="6" t="s">
        <v>13908</v>
      </c>
      <c r="F1391" s="20" t="s">
        <v>13821</v>
      </c>
      <c r="G1391" s="6" t="str">
        <f t="shared" si="119"/>
        <v>80-95</v>
      </c>
      <c r="H1391" s="6" t="str" cm="1">
        <f t="array" ref="H1391:I1391">_xlfn.TEXTSPLIT(G1391,"-")</f>
        <v>80</v>
      </c>
      <c r="I1391" s="6" t="str">
        <v>95</v>
      </c>
      <c r="J1391" s="6" t="s">
        <v>13541</v>
      </c>
      <c r="K1391" s="6" t="s">
        <v>13513</v>
      </c>
      <c r="L1391" s="6" t="s">
        <v>13517</v>
      </c>
      <c r="M1391" s="6" t="s">
        <v>13348</v>
      </c>
      <c r="N1391" s="6" t="s">
        <v>13514</v>
      </c>
      <c r="O1391" s="6" t="str" cm="1">
        <f t="array" ref="O1391:P1391">_xlfn.TEXTSPLIT(N1391,"-")</f>
        <v>1995</v>
      </c>
      <c r="P1391" s="6" t="str">
        <v>1997</v>
      </c>
      <c r="Q1391" s="6">
        <v>91</v>
      </c>
      <c r="R1391" s="6">
        <v>10</v>
      </c>
      <c r="S1391" s="16">
        <f t="shared" si="120"/>
        <v>0.10989010989010989</v>
      </c>
      <c r="T1391" s="16">
        <f t="shared" si="121"/>
        <v>3.2785395039484411E-2</v>
      </c>
    </row>
    <row r="1392" spans="2:20" x14ac:dyDescent="0.6">
      <c r="B1392" s="6"/>
      <c r="C1392" s="6"/>
      <c r="D1392" s="6" t="s">
        <v>13813</v>
      </c>
      <c r="E1392" s="6" t="s">
        <v>13816</v>
      </c>
      <c r="F1392" s="20" t="s">
        <v>13821</v>
      </c>
      <c r="G1392" s="6" t="str">
        <f t="shared" si="119"/>
        <v>80-95</v>
      </c>
      <c r="H1392" s="6" t="str" cm="1">
        <f t="array" ref="H1392:I1392">_xlfn.TEXTSPLIT(G1392,"-")</f>
        <v>80</v>
      </c>
      <c r="I1392" s="6" t="str">
        <v>95</v>
      </c>
      <c r="J1392" s="6" t="s">
        <v>13541</v>
      </c>
      <c r="K1392" s="6" t="s">
        <v>13513</v>
      </c>
      <c r="L1392" s="6" t="s">
        <v>13517</v>
      </c>
      <c r="M1392" s="6" t="s">
        <v>13348</v>
      </c>
      <c r="N1392" s="6" t="s">
        <v>13514</v>
      </c>
      <c r="O1392" s="6" t="str" cm="1">
        <f t="array" ref="O1392:P1392">_xlfn.TEXTSPLIT(N1392,"-")</f>
        <v>1995</v>
      </c>
      <c r="P1392" s="6" t="str">
        <v>1997</v>
      </c>
      <c r="Q1392" s="6">
        <v>127</v>
      </c>
      <c r="R1392" s="6">
        <v>12</v>
      </c>
      <c r="S1392" s="16">
        <f t="shared" si="120"/>
        <v>9.4488188976377951E-2</v>
      </c>
      <c r="T1392" s="16">
        <f t="shared" si="121"/>
        <v>2.5955772668249437E-2</v>
      </c>
    </row>
    <row r="1393" spans="1:20" x14ac:dyDescent="0.6">
      <c r="A1393" s="6">
        <v>12617709</v>
      </c>
      <c r="B1393" s="21" t="s">
        <v>13479</v>
      </c>
      <c r="C1393" s="6" t="s">
        <v>13812</v>
      </c>
      <c r="D1393" s="6" t="s">
        <v>13300</v>
      </c>
      <c r="E1393" s="6" t="s">
        <v>13815</v>
      </c>
      <c r="F1393" s="20" t="s">
        <v>13509</v>
      </c>
      <c r="G1393" s="6" t="str">
        <f t="shared" ref="G1393:G1467" si="125">IF(RIGHT(F1393,1)="+",LEFT(F1393,LEN(F1393)-1)&amp;"-95",F1393)</f>
        <v>50-95</v>
      </c>
      <c r="H1393" s="6" t="str" cm="1">
        <f t="array" ref="H1393:I1393">_xlfn.TEXTSPLIT(G1393,"-")</f>
        <v>50</v>
      </c>
      <c r="I1393" s="6" t="str">
        <v>95</v>
      </c>
      <c r="J1393" s="6" t="s">
        <v>13541</v>
      </c>
      <c r="K1393" s="6" t="s">
        <v>13525</v>
      </c>
      <c r="L1393" s="6" t="s">
        <v>13973</v>
      </c>
      <c r="M1393" s="6" t="s">
        <v>13361</v>
      </c>
      <c r="N1393" s="6">
        <v>1996</v>
      </c>
      <c r="O1393" s="6" t="str" cm="1">
        <f t="array" ref="O1393">_xlfn.TEXTSPLIT(N1393,"-")</f>
        <v>1996</v>
      </c>
      <c r="P1393" s="6" t="str" cm="1">
        <f t="array" ref="P1393">_xlfn.TEXTSPLIT(O1393,"-")</f>
        <v>1996</v>
      </c>
      <c r="Q1393" s="6">
        <v>939</v>
      </c>
      <c r="R1393" s="6">
        <v>217</v>
      </c>
      <c r="S1393" s="16">
        <f t="shared" ref="S1393:S1456" si="126">R1393/Q1393</f>
        <v>0.23109691160809373</v>
      </c>
      <c r="T1393" s="16">
        <f t="shared" ref="T1393:T1456" si="127">SQRT(S1393*(1-S1393)/Q1393)</f>
        <v>1.3756250551539671E-2</v>
      </c>
    </row>
    <row r="1394" spans="1:20" x14ac:dyDescent="0.6">
      <c r="A1394" s="6"/>
      <c r="B1394" s="21"/>
      <c r="C1394" s="6"/>
      <c r="D1394" s="6" t="s">
        <v>13300</v>
      </c>
      <c r="E1394" s="6" t="s">
        <v>13908</v>
      </c>
      <c r="F1394" s="20" t="s">
        <v>13509</v>
      </c>
      <c r="G1394" s="6" t="str">
        <f t="shared" si="125"/>
        <v>50-95</v>
      </c>
      <c r="H1394" s="6" t="str" cm="1">
        <f t="array" ref="H1394:I1394">_xlfn.TEXTSPLIT(G1394,"-")</f>
        <v>50</v>
      </c>
      <c r="I1394" s="6" t="str">
        <v>95</v>
      </c>
      <c r="J1394" s="6" t="s">
        <v>13541</v>
      </c>
      <c r="K1394" s="6" t="s">
        <v>13525</v>
      </c>
      <c r="L1394" s="6" t="s">
        <v>13973</v>
      </c>
      <c r="M1394" s="6" t="s">
        <v>13361</v>
      </c>
      <c r="N1394" s="6">
        <v>1996</v>
      </c>
      <c r="O1394" s="6" t="str" cm="1">
        <f t="array" ref="O1394">_xlfn.TEXTSPLIT(N1394,"-")</f>
        <v>1996</v>
      </c>
      <c r="P1394" s="6" t="str" cm="1">
        <f t="array" ref="P1394">_xlfn.TEXTSPLIT(O1394,"-")</f>
        <v>1996</v>
      </c>
      <c r="Q1394" s="6">
        <v>413</v>
      </c>
      <c r="R1394" s="6">
        <v>97</v>
      </c>
      <c r="S1394" s="16">
        <f t="shared" si="126"/>
        <v>0.23486682808716708</v>
      </c>
      <c r="T1394" s="16">
        <f t="shared" si="127"/>
        <v>2.0859520976733617E-2</v>
      </c>
    </row>
    <row r="1395" spans="1:20" x14ac:dyDescent="0.6">
      <c r="A1395" s="6"/>
      <c r="B1395" s="21"/>
      <c r="C1395" s="6"/>
      <c r="D1395" s="6" t="s">
        <v>13300</v>
      </c>
      <c r="E1395" s="6" t="s">
        <v>13816</v>
      </c>
      <c r="F1395" s="20" t="s">
        <v>13509</v>
      </c>
      <c r="G1395" s="6" t="str">
        <f t="shared" si="125"/>
        <v>50-95</v>
      </c>
      <c r="H1395" s="6" t="str" cm="1">
        <f t="array" ref="H1395:I1395">_xlfn.TEXTSPLIT(G1395,"-")</f>
        <v>50</v>
      </c>
      <c r="I1395" s="6" t="str">
        <v>95</v>
      </c>
      <c r="J1395" s="6" t="s">
        <v>13541</v>
      </c>
      <c r="K1395" s="6" t="s">
        <v>13525</v>
      </c>
      <c r="L1395" s="6" t="s">
        <v>13973</v>
      </c>
      <c r="M1395" s="6" t="s">
        <v>13361</v>
      </c>
      <c r="N1395" s="6">
        <v>1996</v>
      </c>
      <c r="O1395" s="6" t="str" cm="1">
        <f t="array" ref="O1395">_xlfn.TEXTSPLIT(N1395,"-")</f>
        <v>1996</v>
      </c>
      <c r="P1395" s="6" t="str" cm="1">
        <f t="array" ref="P1395">_xlfn.TEXTSPLIT(O1395,"-")</f>
        <v>1996</v>
      </c>
      <c r="Q1395" s="6">
        <v>514</v>
      </c>
      <c r="R1395" s="6">
        <v>120</v>
      </c>
      <c r="S1395" s="16">
        <f t="shared" si="126"/>
        <v>0.23346303501945526</v>
      </c>
      <c r="T1395" s="16">
        <f t="shared" si="127"/>
        <v>1.8659244498395282E-2</v>
      </c>
    </row>
    <row r="1396" spans="1:20" x14ac:dyDescent="0.6">
      <c r="A1396" s="6"/>
      <c r="B1396" s="21"/>
      <c r="C1396" s="6"/>
      <c r="D1396" s="6" t="s">
        <v>13300</v>
      </c>
      <c r="E1396" s="6" t="s">
        <v>13815</v>
      </c>
      <c r="F1396" s="20" t="s">
        <v>13818</v>
      </c>
      <c r="G1396" s="6" t="str">
        <f t="shared" si="125"/>
        <v>50-59</v>
      </c>
      <c r="H1396" s="6" t="str" cm="1">
        <f t="array" ref="H1396:I1396">_xlfn.TEXTSPLIT(G1396,"-")</f>
        <v>50</v>
      </c>
      <c r="I1396" s="6" t="str">
        <v>59</v>
      </c>
      <c r="J1396" s="6" t="s">
        <v>13541</v>
      </c>
      <c r="K1396" s="6" t="s">
        <v>13525</v>
      </c>
      <c r="L1396" s="6" t="s">
        <v>13973</v>
      </c>
      <c r="M1396" s="6" t="s">
        <v>13361</v>
      </c>
      <c r="N1396" s="6">
        <v>1996</v>
      </c>
      <c r="O1396" s="6" t="str" cm="1">
        <f t="array" ref="O1396">_xlfn.TEXTSPLIT(N1396,"-")</f>
        <v>1996</v>
      </c>
      <c r="P1396" s="6" t="str" cm="1">
        <f t="array" ref="P1396">_xlfn.TEXTSPLIT(O1396,"-")</f>
        <v>1996</v>
      </c>
      <c r="Q1396" s="6">
        <v>333</v>
      </c>
      <c r="R1396" s="6">
        <v>23</v>
      </c>
      <c r="S1396" s="16">
        <f t="shared" si="126"/>
        <v>6.9069069069069067E-2</v>
      </c>
      <c r="T1396" s="16">
        <f t="shared" si="127"/>
        <v>1.3895635537390569E-2</v>
      </c>
    </row>
    <row r="1397" spans="1:20" x14ac:dyDescent="0.6">
      <c r="A1397" s="6"/>
      <c r="B1397" s="21"/>
      <c r="C1397" s="6"/>
      <c r="D1397" s="6" t="s">
        <v>13300</v>
      </c>
      <c r="E1397" s="6" t="s">
        <v>13908</v>
      </c>
      <c r="F1397" s="20" t="s">
        <v>13818</v>
      </c>
      <c r="G1397" s="6" t="str">
        <f t="shared" si="125"/>
        <v>50-59</v>
      </c>
      <c r="H1397" s="6" t="str" cm="1">
        <f t="array" ref="H1397:I1397">_xlfn.TEXTSPLIT(G1397,"-")</f>
        <v>50</v>
      </c>
      <c r="I1397" s="6" t="str">
        <v>59</v>
      </c>
      <c r="J1397" s="6" t="s">
        <v>13541</v>
      </c>
      <c r="K1397" s="6" t="s">
        <v>13525</v>
      </c>
      <c r="L1397" s="6" t="s">
        <v>13973</v>
      </c>
      <c r="M1397" s="6" t="s">
        <v>13361</v>
      </c>
      <c r="N1397" s="6">
        <v>1996</v>
      </c>
      <c r="O1397" s="6" t="str" cm="1">
        <f t="array" ref="O1397">_xlfn.TEXTSPLIT(N1397,"-")</f>
        <v>1996</v>
      </c>
      <c r="P1397" s="6" t="str" cm="1">
        <f t="array" ref="P1397">_xlfn.TEXTSPLIT(O1397,"-")</f>
        <v>1996</v>
      </c>
      <c r="Q1397" s="6">
        <v>154</v>
      </c>
      <c r="R1397" s="6">
        <v>9</v>
      </c>
      <c r="S1397" s="16">
        <f t="shared" si="126"/>
        <v>5.844155844155844E-2</v>
      </c>
      <c r="T1397" s="16">
        <f t="shared" si="127"/>
        <v>1.8902714483911089E-2</v>
      </c>
    </row>
    <row r="1398" spans="1:20" x14ac:dyDescent="0.6">
      <c r="A1398" s="6"/>
      <c r="B1398" s="21"/>
      <c r="C1398" s="6"/>
      <c r="D1398" s="6" t="s">
        <v>13300</v>
      </c>
      <c r="E1398" s="6" t="s">
        <v>13816</v>
      </c>
      <c r="F1398" s="20" t="s">
        <v>13818</v>
      </c>
      <c r="G1398" s="6" t="str">
        <f t="shared" si="125"/>
        <v>50-59</v>
      </c>
      <c r="H1398" s="6" t="str" cm="1">
        <f t="array" ref="H1398:I1398">_xlfn.TEXTSPLIT(G1398,"-")</f>
        <v>50</v>
      </c>
      <c r="I1398" s="6" t="str">
        <v>59</v>
      </c>
      <c r="J1398" s="6" t="s">
        <v>13541</v>
      </c>
      <c r="K1398" s="6" t="s">
        <v>13525</v>
      </c>
      <c r="L1398" s="6" t="s">
        <v>13973</v>
      </c>
      <c r="M1398" s="6" t="s">
        <v>13361</v>
      </c>
      <c r="N1398" s="6">
        <v>1996</v>
      </c>
      <c r="O1398" s="6" t="str" cm="1">
        <f t="array" ref="O1398">_xlfn.TEXTSPLIT(N1398,"-")</f>
        <v>1996</v>
      </c>
      <c r="P1398" s="6" t="str" cm="1">
        <f t="array" ref="P1398">_xlfn.TEXTSPLIT(O1398,"-")</f>
        <v>1996</v>
      </c>
      <c r="Q1398" s="6">
        <v>179</v>
      </c>
      <c r="R1398" s="6">
        <v>14</v>
      </c>
      <c r="S1398" s="16">
        <f t="shared" si="126"/>
        <v>7.8212290502793297E-2</v>
      </c>
      <c r="T1398" s="16">
        <f t="shared" si="127"/>
        <v>2.0069032833359961E-2</v>
      </c>
    </row>
    <row r="1399" spans="1:20" x14ac:dyDescent="0.6">
      <c r="A1399" s="6"/>
      <c r="B1399" s="21"/>
      <c r="C1399" s="6"/>
      <c r="D1399" s="6" t="s">
        <v>13300</v>
      </c>
      <c r="E1399" s="6" t="s">
        <v>13815</v>
      </c>
      <c r="F1399" s="20" t="s">
        <v>13819</v>
      </c>
      <c r="G1399" s="6" t="str">
        <f t="shared" si="125"/>
        <v>60-69</v>
      </c>
      <c r="H1399" s="6" t="str" cm="1">
        <f t="array" ref="H1399:I1399">_xlfn.TEXTSPLIT(G1399,"-")</f>
        <v>60</v>
      </c>
      <c r="I1399" s="6" t="str">
        <v>69</v>
      </c>
      <c r="J1399" s="6" t="s">
        <v>13541</v>
      </c>
      <c r="K1399" s="6" t="s">
        <v>13525</v>
      </c>
      <c r="L1399" s="6" t="s">
        <v>13973</v>
      </c>
      <c r="M1399" s="6" t="s">
        <v>13361</v>
      </c>
      <c r="N1399" s="6">
        <v>1996</v>
      </c>
      <c r="O1399" s="6" t="str" cm="1">
        <f t="array" ref="O1399">_xlfn.TEXTSPLIT(N1399,"-")</f>
        <v>1996</v>
      </c>
      <c r="P1399" s="6" t="str" cm="1">
        <f t="array" ref="P1399">_xlfn.TEXTSPLIT(O1399,"-")</f>
        <v>1996</v>
      </c>
      <c r="Q1399" s="6">
        <v>330</v>
      </c>
      <c r="R1399" s="6">
        <v>62</v>
      </c>
      <c r="S1399" s="16">
        <f t="shared" si="126"/>
        <v>0.18787878787878787</v>
      </c>
      <c r="T1399" s="16">
        <f t="shared" si="127"/>
        <v>2.150266713153632E-2</v>
      </c>
    </row>
    <row r="1400" spans="1:20" x14ac:dyDescent="0.6">
      <c r="A1400" s="6"/>
      <c r="B1400" s="21"/>
      <c r="C1400" s="6"/>
      <c r="D1400" s="6" t="s">
        <v>13300</v>
      </c>
      <c r="E1400" s="6" t="s">
        <v>13908</v>
      </c>
      <c r="F1400" s="20" t="s">
        <v>13819</v>
      </c>
      <c r="G1400" s="6" t="str">
        <f t="shared" si="125"/>
        <v>60-69</v>
      </c>
      <c r="H1400" s="6" t="str" cm="1">
        <f t="array" ref="H1400:I1400">_xlfn.TEXTSPLIT(G1400,"-")</f>
        <v>60</v>
      </c>
      <c r="I1400" s="6" t="str">
        <v>69</v>
      </c>
      <c r="J1400" s="6" t="s">
        <v>13541</v>
      </c>
      <c r="K1400" s="6" t="s">
        <v>13525</v>
      </c>
      <c r="L1400" s="6" t="s">
        <v>13973</v>
      </c>
      <c r="M1400" s="6" t="s">
        <v>13361</v>
      </c>
      <c r="N1400" s="6">
        <v>1996</v>
      </c>
      <c r="O1400" s="6" t="str" cm="1">
        <f t="array" ref="O1400">_xlfn.TEXTSPLIT(N1400,"-")</f>
        <v>1996</v>
      </c>
      <c r="P1400" s="6" t="str" cm="1">
        <f t="array" ref="P1400">_xlfn.TEXTSPLIT(O1400,"-")</f>
        <v>1996</v>
      </c>
      <c r="Q1400" s="6">
        <v>133</v>
      </c>
      <c r="R1400" s="6">
        <v>22</v>
      </c>
      <c r="S1400" s="16">
        <f t="shared" si="126"/>
        <v>0.16541353383458646</v>
      </c>
      <c r="T1400" s="16">
        <f t="shared" si="127"/>
        <v>3.2217761955256427E-2</v>
      </c>
    </row>
    <row r="1401" spans="1:20" x14ac:dyDescent="0.6">
      <c r="A1401" s="6"/>
      <c r="B1401" s="21"/>
      <c r="C1401" s="6"/>
      <c r="D1401" s="6" t="s">
        <v>13300</v>
      </c>
      <c r="E1401" s="6" t="s">
        <v>13816</v>
      </c>
      <c r="F1401" s="20" t="s">
        <v>13819</v>
      </c>
      <c r="G1401" s="6" t="str">
        <f t="shared" si="125"/>
        <v>60-69</v>
      </c>
      <c r="H1401" s="6" t="str" cm="1">
        <f t="array" ref="H1401:I1401">_xlfn.TEXTSPLIT(G1401,"-")</f>
        <v>60</v>
      </c>
      <c r="I1401" s="6" t="str">
        <v>69</v>
      </c>
      <c r="J1401" s="6" t="s">
        <v>13541</v>
      </c>
      <c r="K1401" s="6" t="s">
        <v>13525</v>
      </c>
      <c r="L1401" s="6" t="s">
        <v>13973</v>
      </c>
      <c r="M1401" s="6" t="s">
        <v>13361</v>
      </c>
      <c r="N1401" s="6">
        <v>1996</v>
      </c>
      <c r="O1401" s="6" t="str" cm="1">
        <f t="array" ref="O1401">_xlfn.TEXTSPLIT(N1401,"-")</f>
        <v>1996</v>
      </c>
      <c r="P1401" s="6" t="str" cm="1">
        <f t="array" ref="P1401">_xlfn.TEXTSPLIT(O1401,"-")</f>
        <v>1996</v>
      </c>
      <c r="Q1401" s="6">
        <v>197</v>
      </c>
      <c r="R1401" s="6">
        <v>40</v>
      </c>
      <c r="S1401" s="16">
        <f t="shared" si="126"/>
        <v>0.20304568527918782</v>
      </c>
      <c r="T1401" s="16">
        <f t="shared" si="127"/>
        <v>2.8660283540693707E-2</v>
      </c>
    </row>
    <row r="1402" spans="1:20" x14ac:dyDescent="0.6">
      <c r="A1402" s="6"/>
      <c r="B1402" s="21"/>
      <c r="C1402" s="6"/>
      <c r="D1402" s="6" t="s">
        <v>13300</v>
      </c>
      <c r="E1402" s="6" t="s">
        <v>13815</v>
      </c>
      <c r="F1402" s="20" t="s">
        <v>13820</v>
      </c>
      <c r="G1402" s="6" t="str">
        <f t="shared" si="125"/>
        <v>70-79</v>
      </c>
      <c r="H1402" s="6" t="str" cm="1">
        <f t="array" ref="H1402:I1402">_xlfn.TEXTSPLIT(G1402,"-")</f>
        <v>70</v>
      </c>
      <c r="I1402" s="6" t="str">
        <v>79</v>
      </c>
      <c r="J1402" s="6" t="s">
        <v>13541</v>
      </c>
      <c r="K1402" s="6" t="s">
        <v>13525</v>
      </c>
      <c r="L1402" s="6" t="s">
        <v>13973</v>
      </c>
      <c r="M1402" s="6" t="s">
        <v>13361</v>
      </c>
      <c r="N1402" s="6">
        <v>1996</v>
      </c>
      <c r="O1402" s="6" t="str" cm="1">
        <f t="array" ref="O1402">_xlfn.TEXTSPLIT(N1402,"-")</f>
        <v>1996</v>
      </c>
      <c r="P1402" s="6" t="str" cm="1">
        <f t="array" ref="P1402">_xlfn.TEXTSPLIT(O1402,"-")</f>
        <v>1996</v>
      </c>
      <c r="Q1402" s="6">
        <v>213</v>
      </c>
      <c r="R1402" s="6">
        <v>87</v>
      </c>
      <c r="S1402" s="16">
        <f t="shared" si="126"/>
        <v>0.40845070422535212</v>
      </c>
      <c r="T1402" s="16">
        <f t="shared" si="127"/>
        <v>3.3680264518602482E-2</v>
      </c>
    </row>
    <row r="1403" spans="1:20" x14ac:dyDescent="0.6">
      <c r="A1403" s="6"/>
      <c r="B1403" s="21"/>
      <c r="C1403" s="6"/>
      <c r="D1403" s="6" t="s">
        <v>13300</v>
      </c>
      <c r="E1403" s="6" t="s">
        <v>13908</v>
      </c>
      <c r="F1403" s="20" t="s">
        <v>13820</v>
      </c>
      <c r="G1403" s="6" t="str">
        <f t="shared" si="125"/>
        <v>70-79</v>
      </c>
      <c r="H1403" s="6" t="str" cm="1">
        <f t="array" ref="H1403:I1403">_xlfn.TEXTSPLIT(G1403,"-")</f>
        <v>70</v>
      </c>
      <c r="I1403" s="6" t="str">
        <v>79</v>
      </c>
      <c r="J1403" s="6" t="s">
        <v>13541</v>
      </c>
      <c r="K1403" s="6" t="s">
        <v>13525</v>
      </c>
      <c r="L1403" s="6" t="s">
        <v>13973</v>
      </c>
      <c r="M1403" s="6" t="s">
        <v>13361</v>
      </c>
      <c r="N1403" s="6">
        <v>1996</v>
      </c>
      <c r="O1403" s="6" t="str" cm="1">
        <f t="array" ref="O1403">_xlfn.TEXTSPLIT(N1403,"-")</f>
        <v>1996</v>
      </c>
      <c r="P1403" s="6" t="str" cm="1">
        <f t="array" ref="P1403">_xlfn.TEXTSPLIT(O1403,"-")</f>
        <v>1996</v>
      </c>
      <c r="Q1403" s="6">
        <v>102</v>
      </c>
      <c r="R1403" s="6">
        <v>48</v>
      </c>
      <c r="S1403" s="16">
        <f t="shared" si="126"/>
        <v>0.47058823529411764</v>
      </c>
      <c r="T1403" s="16">
        <f t="shared" si="127"/>
        <v>4.9421650024517996E-2</v>
      </c>
    </row>
    <row r="1404" spans="1:20" x14ac:dyDescent="0.6">
      <c r="A1404" s="6"/>
      <c r="B1404" s="21"/>
      <c r="C1404" s="6"/>
      <c r="D1404" s="6" t="s">
        <v>13300</v>
      </c>
      <c r="E1404" s="6" t="s">
        <v>13816</v>
      </c>
      <c r="F1404" s="20" t="s">
        <v>13820</v>
      </c>
      <c r="G1404" s="6" t="str">
        <f t="shared" si="125"/>
        <v>70-79</v>
      </c>
      <c r="H1404" s="6" t="str" cm="1">
        <f t="array" ref="H1404:I1404">_xlfn.TEXTSPLIT(G1404,"-")</f>
        <v>70</v>
      </c>
      <c r="I1404" s="6" t="str">
        <v>79</v>
      </c>
      <c r="J1404" s="6" t="s">
        <v>13541</v>
      </c>
      <c r="K1404" s="6" t="s">
        <v>13525</v>
      </c>
      <c r="L1404" s="6" t="s">
        <v>13973</v>
      </c>
      <c r="M1404" s="6" t="s">
        <v>13361</v>
      </c>
      <c r="N1404" s="6">
        <v>1996</v>
      </c>
      <c r="O1404" s="6" t="str" cm="1">
        <f t="array" ref="O1404">_xlfn.TEXTSPLIT(N1404,"-")</f>
        <v>1996</v>
      </c>
      <c r="P1404" s="6" t="str" cm="1">
        <f t="array" ref="P1404">_xlfn.TEXTSPLIT(O1404,"-")</f>
        <v>1996</v>
      </c>
      <c r="Q1404" s="6">
        <v>111</v>
      </c>
      <c r="R1404" s="6">
        <v>39</v>
      </c>
      <c r="S1404" s="16">
        <f t="shared" si="126"/>
        <v>0.35135135135135137</v>
      </c>
      <c r="T1404" s="16">
        <f t="shared" si="127"/>
        <v>4.5312088880265375E-2</v>
      </c>
    </row>
    <row r="1405" spans="1:20" x14ac:dyDescent="0.6">
      <c r="A1405" s="6"/>
      <c r="B1405" s="21"/>
      <c r="C1405" s="6"/>
      <c r="D1405" s="6" t="s">
        <v>13300</v>
      </c>
      <c r="E1405" s="6" t="s">
        <v>13815</v>
      </c>
      <c r="F1405" s="20" t="s">
        <v>13821</v>
      </c>
      <c r="G1405" s="6" t="str">
        <f t="shared" si="125"/>
        <v>80-95</v>
      </c>
      <c r="H1405" s="6" t="str" cm="1">
        <f t="array" ref="H1405:I1405">_xlfn.TEXTSPLIT(G1405,"-")</f>
        <v>80</v>
      </c>
      <c r="I1405" s="6" t="str">
        <v>95</v>
      </c>
      <c r="J1405" s="6" t="s">
        <v>13541</v>
      </c>
      <c r="K1405" s="6" t="s">
        <v>13525</v>
      </c>
      <c r="L1405" s="6" t="s">
        <v>13973</v>
      </c>
      <c r="M1405" s="6" t="s">
        <v>13361</v>
      </c>
      <c r="N1405" s="6">
        <v>1996</v>
      </c>
      <c r="O1405" s="6" t="str" cm="1">
        <f t="array" ref="O1405">_xlfn.TEXTSPLIT(N1405,"-")</f>
        <v>1996</v>
      </c>
      <c r="P1405" s="6" t="str" cm="1">
        <f t="array" ref="P1405">_xlfn.TEXTSPLIT(O1405,"-")</f>
        <v>1996</v>
      </c>
      <c r="Q1405" s="6">
        <v>55</v>
      </c>
      <c r="R1405" s="6">
        <v>45</v>
      </c>
      <c r="S1405" s="16">
        <f t="shared" si="126"/>
        <v>0.81818181818181823</v>
      </c>
      <c r="T1405" s="16">
        <f t="shared" si="127"/>
        <v>5.2007050322486849E-2</v>
      </c>
    </row>
    <row r="1406" spans="1:20" x14ac:dyDescent="0.6">
      <c r="A1406" s="6"/>
      <c r="B1406" s="21"/>
      <c r="C1406" s="6"/>
      <c r="D1406" s="6" t="s">
        <v>13300</v>
      </c>
      <c r="E1406" s="6" t="s">
        <v>13908</v>
      </c>
      <c r="F1406" s="20" t="s">
        <v>13821</v>
      </c>
      <c r="G1406" s="6" t="str">
        <f t="shared" si="125"/>
        <v>80-95</v>
      </c>
      <c r="H1406" s="6" t="str" cm="1">
        <f t="array" ref="H1406:I1406">_xlfn.TEXTSPLIT(G1406,"-")</f>
        <v>80</v>
      </c>
      <c r="I1406" s="6" t="str">
        <v>95</v>
      </c>
      <c r="J1406" s="6" t="s">
        <v>13541</v>
      </c>
      <c r="K1406" s="6" t="s">
        <v>13525</v>
      </c>
      <c r="L1406" s="6" t="s">
        <v>13973</v>
      </c>
      <c r="M1406" s="6" t="s">
        <v>13361</v>
      </c>
      <c r="N1406" s="6">
        <v>1996</v>
      </c>
      <c r="O1406" s="6" t="str" cm="1">
        <f t="array" ref="O1406">_xlfn.TEXTSPLIT(N1406,"-")</f>
        <v>1996</v>
      </c>
      <c r="P1406" s="6" t="str" cm="1">
        <f t="array" ref="P1406">_xlfn.TEXTSPLIT(O1406,"-")</f>
        <v>1996</v>
      </c>
      <c r="Q1406" s="6">
        <v>24</v>
      </c>
      <c r="R1406" s="6">
        <v>18</v>
      </c>
      <c r="S1406" s="16">
        <f t="shared" si="126"/>
        <v>0.75</v>
      </c>
      <c r="T1406" s="16">
        <f t="shared" si="127"/>
        <v>8.8388347648318447E-2</v>
      </c>
    </row>
    <row r="1407" spans="1:20" x14ac:dyDescent="0.6">
      <c r="A1407" s="6"/>
      <c r="B1407" s="21"/>
      <c r="C1407" s="6"/>
      <c r="D1407" s="6" t="s">
        <v>13300</v>
      </c>
      <c r="E1407" s="6" t="s">
        <v>13816</v>
      </c>
      <c r="F1407" s="20" t="s">
        <v>13821</v>
      </c>
      <c r="G1407" s="6" t="str">
        <f t="shared" si="125"/>
        <v>80-95</v>
      </c>
      <c r="H1407" s="6" t="str" cm="1">
        <f t="array" ref="H1407:I1407">_xlfn.TEXTSPLIT(G1407,"-")</f>
        <v>80</v>
      </c>
      <c r="I1407" s="6" t="str">
        <v>95</v>
      </c>
      <c r="J1407" s="6" t="s">
        <v>13541</v>
      </c>
      <c r="K1407" s="6" t="s">
        <v>13525</v>
      </c>
      <c r="L1407" s="6" t="s">
        <v>13973</v>
      </c>
      <c r="M1407" s="6" t="s">
        <v>13361</v>
      </c>
      <c r="N1407" s="6">
        <v>1996</v>
      </c>
      <c r="O1407" s="6" t="str" cm="1">
        <f t="array" ref="O1407">_xlfn.TEXTSPLIT(N1407,"-")</f>
        <v>1996</v>
      </c>
      <c r="P1407" s="6" t="str" cm="1">
        <f t="array" ref="P1407">_xlfn.TEXTSPLIT(O1407,"-")</f>
        <v>1996</v>
      </c>
      <c r="Q1407" s="6">
        <v>31</v>
      </c>
      <c r="R1407" s="6">
        <v>27</v>
      </c>
      <c r="S1407" s="16">
        <f t="shared" si="126"/>
        <v>0.87096774193548387</v>
      </c>
      <c r="T1407" s="16">
        <f t="shared" si="127"/>
        <v>6.0210098403702117E-2</v>
      </c>
    </row>
    <row r="1408" spans="1:20" x14ac:dyDescent="0.6">
      <c r="A1408" s="6"/>
      <c r="B1408" s="21"/>
      <c r="C1408" s="6"/>
      <c r="D1408" s="6" t="s">
        <v>13822</v>
      </c>
      <c r="E1408" s="6" t="s">
        <v>13815</v>
      </c>
      <c r="F1408" s="20" t="s">
        <v>13509</v>
      </c>
      <c r="G1408" s="6" t="str">
        <f t="shared" si="125"/>
        <v>50-95</v>
      </c>
      <c r="H1408" s="6" t="str" cm="1">
        <f t="array" ref="H1408:I1408">_xlfn.TEXTSPLIT(G1408,"-")</f>
        <v>50</v>
      </c>
      <c r="I1408" s="6" t="str">
        <v>95</v>
      </c>
      <c r="J1408" s="6" t="s">
        <v>13541</v>
      </c>
      <c r="K1408" s="6" t="s">
        <v>13525</v>
      </c>
      <c r="L1408" s="6" t="s">
        <v>13973</v>
      </c>
      <c r="M1408" s="6" t="s">
        <v>13361</v>
      </c>
      <c r="N1408" s="6">
        <v>1996</v>
      </c>
      <c r="O1408" s="6" t="str" cm="1">
        <f t="array" ref="O1408">_xlfn.TEXTSPLIT(N1408,"-")</f>
        <v>1996</v>
      </c>
      <c r="P1408" s="6" t="str" cm="1">
        <f t="array" ref="P1408">_xlfn.TEXTSPLIT(O1408,"-")</f>
        <v>1996</v>
      </c>
      <c r="Q1408" s="6">
        <v>939</v>
      </c>
      <c r="R1408" s="6">
        <v>185</v>
      </c>
      <c r="S1408" s="16">
        <f t="shared" si="126"/>
        <v>0.19701810436634717</v>
      </c>
      <c r="T1408" s="16">
        <f t="shared" si="127"/>
        <v>1.2979953861853471E-2</v>
      </c>
    </row>
    <row r="1409" spans="1:20" x14ac:dyDescent="0.6">
      <c r="A1409" s="6"/>
      <c r="B1409" s="21"/>
      <c r="C1409" s="6"/>
      <c r="D1409" s="6" t="s">
        <v>13822</v>
      </c>
      <c r="E1409" s="6" t="s">
        <v>13908</v>
      </c>
      <c r="F1409" s="20" t="s">
        <v>13509</v>
      </c>
      <c r="G1409" s="6" t="str">
        <f t="shared" si="125"/>
        <v>50-95</v>
      </c>
      <c r="H1409" s="6" t="str" cm="1">
        <f t="array" ref="H1409:I1409">_xlfn.TEXTSPLIT(G1409,"-")</f>
        <v>50</v>
      </c>
      <c r="I1409" s="6" t="str">
        <v>95</v>
      </c>
      <c r="J1409" s="6" t="s">
        <v>13541</v>
      </c>
      <c r="K1409" s="6" t="s">
        <v>13525</v>
      </c>
      <c r="L1409" s="6" t="s">
        <v>13973</v>
      </c>
      <c r="M1409" s="6" t="s">
        <v>13361</v>
      </c>
      <c r="N1409" s="6">
        <v>1996</v>
      </c>
      <c r="O1409" s="6" t="str" cm="1">
        <f t="array" ref="O1409">_xlfn.TEXTSPLIT(N1409,"-")</f>
        <v>1996</v>
      </c>
      <c r="P1409" s="6" t="str" cm="1">
        <f t="array" ref="P1409">_xlfn.TEXTSPLIT(O1409,"-")</f>
        <v>1996</v>
      </c>
      <c r="Q1409" s="6">
        <v>413</v>
      </c>
      <c r="R1409" s="6">
        <v>84</v>
      </c>
      <c r="S1409" s="16">
        <f t="shared" si="126"/>
        <v>0.20338983050847459</v>
      </c>
      <c r="T1409" s="16">
        <f t="shared" si="127"/>
        <v>1.9806717826928458E-2</v>
      </c>
    </row>
    <row r="1410" spans="1:20" x14ac:dyDescent="0.6">
      <c r="A1410" s="6"/>
      <c r="B1410" s="21"/>
      <c r="C1410" s="6"/>
      <c r="D1410" s="6" t="s">
        <v>13822</v>
      </c>
      <c r="E1410" s="6" t="s">
        <v>13816</v>
      </c>
      <c r="F1410" s="20" t="s">
        <v>13509</v>
      </c>
      <c r="G1410" s="6" t="str">
        <f t="shared" si="125"/>
        <v>50-95</v>
      </c>
      <c r="H1410" s="6" t="str" cm="1">
        <f t="array" ref="H1410:I1410">_xlfn.TEXTSPLIT(G1410,"-")</f>
        <v>50</v>
      </c>
      <c r="I1410" s="6" t="str">
        <v>95</v>
      </c>
      <c r="J1410" s="6" t="s">
        <v>13541</v>
      </c>
      <c r="K1410" s="6" t="s">
        <v>13525</v>
      </c>
      <c r="L1410" s="6" t="s">
        <v>13973</v>
      </c>
      <c r="M1410" s="6" t="s">
        <v>13361</v>
      </c>
      <c r="N1410" s="6">
        <v>1996</v>
      </c>
      <c r="O1410" s="6" t="str" cm="1">
        <f t="array" ref="O1410">_xlfn.TEXTSPLIT(N1410,"-")</f>
        <v>1996</v>
      </c>
      <c r="P1410" s="6" t="str" cm="1">
        <f t="array" ref="P1410">_xlfn.TEXTSPLIT(O1410,"-")</f>
        <v>1996</v>
      </c>
      <c r="Q1410" s="6">
        <v>514</v>
      </c>
      <c r="R1410" s="6">
        <v>101</v>
      </c>
      <c r="S1410" s="16">
        <f t="shared" si="126"/>
        <v>0.19649805447470817</v>
      </c>
      <c r="T1410" s="16">
        <f t="shared" si="127"/>
        <v>1.7526331999334611E-2</v>
      </c>
    </row>
    <row r="1411" spans="1:20" x14ac:dyDescent="0.6">
      <c r="A1411" s="6"/>
      <c r="B1411" s="21"/>
      <c r="C1411" s="6"/>
      <c r="D1411" s="6" t="s">
        <v>13822</v>
      </c>
      <c r="E1411" s="6" t="s">
        <v>13815</v>
      </c>
      <c r="F1411" s="20" t="s">
        <v>13818</v>
      </c>
      <c r="G1411" s="6" t="str">
        <f t="shared" si="125"/>
        <v>50-59</v>
      </c>
      <c r="H1411" s="6" t="str" cm="1">
        <f t="array" ref="H1411:I1411">_xlfn.TEXTSPLIT(G1411,"-")</f>
        <v>50</v>
      </c>
      <c r="I1411" s="6" t="str">
        <v>59</v>
      </c>
      <c r="J1411" s="6" t="s">
        <v>13541</v>
      </c>
      <c r="K1411" s="6" t="s">
        <v>13525</v>
      </c>
      <c r="L1411" s="6" t="s">
        <v>13973</v>
      </c>
      <c r="M1411" s="6" t="s">
        <v>13361</v>
      </c>
      <c r="N1411" s="6">
        <v>1996</v>
      </c>
      <c r="O1411" s="6" t="str" cm="1">
        <f t="array" ref="O1411">_xlfn.TEXTSPLIT(N1411,"-")</f>
        <v>1996</v>
      </c>
      <c r="P1411" s="6" t="str" cm="1">
        <f t="array" ref="P1411">_xlfn.TEXTSPLIT(O1411,"-")</f>
        <v>1996</v>
      </c>
      <c r="Q1411" s="6">
        <v>333</v>
      </c>
      <c r="R1411" s="6">
        <v>22</v>
      </c>
      <c r="S1411" s="16">
        <f t="shared" si="126"/>
        <v>6.6066066066066062E-2</v>
      </c>
      <c r="T1411" s="16">
        <f t="shared" si="127"/>
        <v>1.3612101683947079E-2</v>
      </c>
    </row>
    <row r="1412" spans="1:20" x14ac:dyDescent="0.6">
      <c r="A1412" s="6"/>
      <c r="B1412" s="21"/>
      <c r="C1412" s="6"/>
      <c r="D1412" s="6" t="s">
        <v>13822</v>
      </c>
      <c r="E1412" s="6" t="s">
        <v>13908</v>
      </c>
      <c r="F1412" s="20" t="s">
        <v>13818</v>
      </c>
      <c r="G1412" s="6" t="str">
        <f t="shared" si="125"/>
        <v>50-59</v>
      </c>
      <c r="H1412" s="6" t="str" cm="1">
        <f t="array" ref="H1412:I1412">_xlfn.TEXTSPLIT(G1412,"-")</f>
        <v>50</v>
      </c>
      <c r="I1412" s="6" t="str">
        <v>59</v>
      </c>
      <c r="J1412" s="6" t="s">
        <v>13541</v>
      </c>
      <c r="K1412" s="6" t="s">
        <v>13525</v>
      </c>
      <c r="L1412" s="6" t="s">
        <v>13973</v>
      </c>
      <c r="M1412" s="6" t="s">
        <v>13361</v>
      </c>
      <c r="N1412" s="6">
        <v>1996</v>
      </c>
      <c r="O1412" s="6" t="str" cm="1">
        <f t="array" ref="O1412">_xlfn.TEXTSPLIT(N1412,"-")</f>
        <v>1996</v>
      </c>
      <c r="P1412" s="6" t="str" cm="1">
        <f t="array" ref="P1412">_xlfn.TEXTSPLIT(O1412,"-")</f>
        <v>1996</v>
      </c>
      <c r="Q1412" s="6">
        <v>154</v>
      </c>
      <c r="R1412" s="6">
        <v>9</v>
      </c>
      <c r="S1412" s="16">
        <f t="shared" si="126"/>
        <v>5.844155844155844E-2</v>
      </c>
      <c r="T1412" s="16">
        <f t="shared" si="127"/>
        <v>1.8902714483911089E-2</v>
      </c>
    </row>
    <row r="1413" spans="1:20" x14ac:dyDescent="0.6">
      <c r="A1413" s="6"/>
      <c r="B1413" s="21"/>
      <c r="C1413" s="6"/>
      <c r="D1413" s="6" t="s">
        <v>13822</v>
      </c>
      <c r="E1413" s="6" t="s">
        <v>13816</v>
      </c>
      <c r="F1413" s="20" t="s">
        <v>13818</v>
      </c>
      <c r="G1413" s="6" t="str">
        <f t="shared" si="125"/>
        <v>50-59</v>
      </c>
      <c r="H1413" s="6" t="str" cm="1">
        <f t="array" ref="H1413:I1413">_xlfn.TEXTSPLIT(G1413,"-")</f>
        <v>50</v>
      </c>
      <c r="I1413" s="6" t="str">
        <v>59</v>
      </c>
      <c r="J1413" s="6" t="s">
        <v>13541</v>
      </c>
      <c r="K1413" s="6" t="s">
        <v>13525</v>
      </c>
      <c r="L1413" s="6" t="s">
        <v>13973</v>
      </c>
      <c r="M1413" s="6" t="s">
        <v>13361</v>
      </c>
      <c r="N1413" s="6">
        <v>1996</v>
      </c>
      <c r="O1413" s="6" t="str" cm="1">
        <f t="array" ref="O1413">_xlfn.TEXTSPLIT(N1413,"-")</f>
        <v>1996</v>
      </c>
      <c r="P1413" s="6" t="str" cm="1">
        <f t="array" ref="P1413">_xlfn.TEXTSPLIT(O1413,"-")</f>
        <v>1996</v>
      </c>
      <c r="Q1413" s="6">
        <v>179</v>
      </c>
      <c r="R1413" s="6">
        <v>13</v>
      </c>
      <c r="S1413" s="16">
        <f t="shared" si="126"/>
        <v>7.2625698324022353E-2</v>
      </c>
      <c r="T1413" s="16">
        <f t="shared" si="127"/>
        <v>1.9397518453705517E-2</v>
      </c>
    </row>
    <row r="1414" spans="1:20" x14ac:dyDescent="0.6">
      <c r="A1414" s="6"/>
      <c r="B1414" s="21"/>
      <c r="C1414" s="6"/>
      <c r="D1414" s="6" t="s">
        <v>13822</v>
      </c>
      <c r="E1414" s="6" t="s">
        <v>13815</v>
      </c>
      <c r="F1414" s="20" t="s">
        <v>13819</v>
      </c>
      <c r="G1414" s="6" t="str">
        <f t="shared" si="125"/>
        <v>60-69</v>
      </c>
      <c r="H1414" s="6" t="str" cm="1">
        <f t="array" ref="H1414:I1414">_xlfn.TEXTSPLIT(G1414,"-")</f>
        <v>60</v>
      </c>
      <c r="I1414" s="6" t="str">
        <v>69</v>
      </c>
      <c r="J1414" s="6" t="s">
        <v>13541</v>
      </c>
      <c r="K1414" s="6" t="s">
        <v>13525</v>
      </c>
      <c r="L1414" s="6" t="s">
        <v>13973</v>
      </c>
      <c r="M1414" s="6" t="s">
        <v>13361</v>
      </c>
      <c r="N1414" s="6">
        <v>1996</v>
      </c>
      <c r="O1414" s="6" t="str" cm="1">
        <f t="array" ref="O1414">_xlfn.TEXTSPLIT(N1414,"-")</f>
        <v>1996</v>
      </c>
      <c r="P1414" s="6" t="str" cm="1">
        <f t="array" ref="P1414">_xlfn.TEXTSPLIT(O1414,"-")</f>
        <v>1996</v>
      </c>
      <c r="Q1414" s="6">
        <v>330</v>
      </c>
      <c r="R1414" s="6">
        <v>58</v>
      </c>
      <c r="S1414" s="16">
        <f t="shared" si="126"/>
        <v>0.17575757575757575</v>
      </c>
      <c r="T1414" s="16">
        <f t="shared" si="127"/>
        <v>2.0952099071915947E-2</v>
      </c>
    </row>
    <row r="1415" spans="1:20" x14ac:dyDescent="0.6">
      <c r="A1415" s="6"/>
      <c r="B1415" s="21"/>
      <c r="C1415" s="6"/>
      <c r="D1415" s="6" t="s">
        <v>13822</v>
      </c>
      <c r="E1415" s="6" t="s">
        <v>13908</v>
      </c>
      <c r="F1415" s="20" t="s">
        <v>13819</v>
      </c>
      <c r="G1415" s="6" t="str">
        <f t="shared" si="125"/>
        <v>60-69</v>
      </c>
      <c r="H1415" s="6" t="str" cm="1">
        <f t="array" ref="H1415:I1415">_xlfn.TEXTSPLIT(G1415,"-")</f>
        <v>60</v>
      </c>
      <c r="I1415" s="6" t="str">
        <v>69</v>
      </c>
      <c r="J1415" s="6" t="s">
        <v>13541</v>
      </c>
      <c r="K1415" s="6" t="s">
        <v>13525</v>
      </c>
      <c r="L1415" s="6" t="s">
        <v>13973</v>
      </c>
      <c r="M1415" s="6" t="s">
        <v>13361</v>
      </c>
      <c r="N1415" s="6">
        <v>1996</v>
      </c>
      <c r="O1415" s="6" t="str" cm="1">
        <f t="array" ref="O1415">_xlfn.TEXTSPLIT(N1415,"-")</f>
        <v>1996</v>
      </c>
      <c r="P1415" s="6" t="str" cm="1">
        <f t="array" ref="P1415">_xlfn.TEXTSPLIT(O1415,"-")</f>
        <v>1996</v>
      </c>
      <c r="Q1415" s="6">
        <v>133</v>
      </c>
      <c r="R1415" s="6">
        <v>20</v>
      </c>
      <c r="S1415" s="16">
        <f t="shared" si="126"/>
        <v>0.15037593984962405</v>
      </c>
      <c r="T1415" s="16">
        <f t="shared" si="127"/>
        <v>3.0993937870033166E-2</v>
      </c>
    </row>
    <row r="1416" spans="1:20" x14ac:dyDescent="0.6">
      <c r="A1416" s="6"/>
      <c r="B1416" s="21"/>
      <c r="C1416" s="6"/>
      <c r="D1416" s="6" t="s">
        <v>13822</v>
      </c>
      <c r="E1416" s="6" t="s">
        <v>13816</v>
      </c>
      <c r="F1416" s="20" t="s">
        <v>13819</v>
      </c>
      <c r="G1416" s="6" t="str">
        <f t="shared" si="125"/>
        <v>60-69</v>
      </c>
      <c r="H1416" s="6" t="str" cm="1">
        <f t="array" ref="H1416:I1416">_xlfn.TEXTSPLIT(G1416,"-")</f>
        <v>60</v>
      </c>
      <c r="I1416" s="6" t="str">
        <v>69</v>
      </c>
      <c r="J1416" s="6" t="s">
        <v>13541</v>
      </c>
      <c r="K1416" s="6" t="s">
        <v>13525</v>
      </c>
      <c r="L1416" s="6" t="s">
        <v>13973</v>
      </c>
      <c r="M1416" s="6" t="s">
        <v>13361</v>
      </c>
      <c r="N1416" s="6">
        <v>1996</v>
      </c>
      <c r="O1416" s="6" t="str" cm="1">
        <f t="array" ref="O1416">_xlfn.TEXTSPLIT(N1416,"-")</f>
        <v>1996</v>
      </c>
      <c r="P1416" s="6" t="str" cm="1">
        <f t="array" ref="P1416">_xlfn.TEXTSPLIT(O1416,"-")</f>
        <v>1996</v>
      </c>
      <c r="Q1416" s="6">
        <v>197</v>
      </c>
      <c r="R1416" s="6">
        <v>38</v>
      </c>
      <c r="S1416" s="16">
        <f t="shared" si="126"/>
        <v>0.19289340101522842</v>
      </c>
      <c r="T1416" s="16">
        <f t="shared" si="127"/>
        <v>2.8111953204908367E-2</v>
      </c>
    </row>
    <row r="1417" spans="1:20" x14ac:dyDescent="0.6">
      <c r="A1417" s="6"/>
      <c r="B1417" s="21"/>
      <c r="C1417" s="6"/>
      <c r="D1417" s="6" t="s">
        <v>13822</v>
      </c>
      <c r="E1417" s="6" t="s">
        <v>13815</v>
      </c>
      <c r="F1417" s="20" t="s">
        <v>13820</v>
      </c>
      <c r="G1417" s="6" t="str">
        <f t="shared" si="125"/>
        <v>70-79</v>
      </c>
      <c r="H1417" s="6" t="str" cm="1">
        <f t="array" ref="H1417:I1417">_xlfn.TEXTSPLIT(G1417,"-")</f>
        <v>70</v>
      </c>
      <c r="I1417" s="6" t="str">
        <v>79</v>
      </c>
      <c r="J1417" s="6" t="s">
        <v>13541</v>
      </c>
      <c r="K1417" s="6" t="s">
        <v>13525</v>
      </c>
      <c r="L1417" s="6" t="s">
        <v>13973</v>
      </c>
      <c r="M1417" s="6" t="s">
        <v>13361</v>
      </c>
      <c r="N1417" s="6">
        <v>1996</v>
      </c>
      <c r="O1417" s="6" t="str" cm="1">
        <f t="array" ref="O1417">_xlfn.TEXTSPLIT(N1417,"-")</f>
        <v>1996</v>
      </c>
      <c r="P1417" s="6" t="str" cm="1">
        <f t="array" ref="P1417">_xlfn.TEXTSPLIT(O1417,"-")</f>
        <v>1996</v>
      </c>
      <c r="Q1417" s="6">
        <v>213</v>
      </c>
      <c r="R1417" s="6">
        <v>75</v>
      </c>
      <c r="S1417" s="16">
        <f t="shared" si="126"/>
        <v>0.352112676056338</v>
      </c>
      <c r="T1417" s="16">
        <f t="shared" si="127"/>
        <v>3.2726591061705543E-2</v>
      </c>
    </row>
    <row r="1418" spans="1:20" x14ac:dyDescent="0.6">
      <c r="A1418" s="6"/>
      <c r="B1418" s="21"/>
      <c r="C1418" s="6"/>
      <c r="D1418" s="6" t="s">
        <v>13822</v>
      </c>
      <c r="E1418" s="6" t="s">
        <v>13908</v>
      </c>
      <c r="F1418" s="20" t="s">
        <v>13820</v>
      </c>
      <c r="G1418" s="6" t="str">
        <f t="shared" si="125"/>
        <v>70-79</v>
      </c>
      <c r="H1418" s="6" t="str" cm="1">
        <f t="array" ref="H1418:I1418">_xlfn.TEXTSPLIT(G1418,"-")</f>
        <v>70</v>
      </c>
      <c r="I1418" s="6" t="str">
        <v>79</v>
      </c>
      <c r="J1418" s="6" t="s">
        <v>13541</v>
      </c>
      <c r="K1418" s="6" t="s">
        <v>13525</v>
      </c>
      <c r="L1418" s="6" t="s">
        <v>13973</v>
      </c>
      <c r="M1418" s="6" t="s">
        <v>13361</v>
      </c>
      <c r="N1418" s="6">
        <v>1996</v>
      </c>
      <c r="O1418" s="6" t="str" cm="1">
        <f t="array" ref="O1418">_xlfn.TEXTSPLIT(N1418,"-")</f>
        <v>1996</v>
      </c>
      <c r="P1418" s="6" t="str" cm="1">
        <f t="array" ref="P1418">_xlfn.TEXTSPLIT(O1418,"-")</f>
        <v>1996</v>
      </c>
      <c r="Q1418" s="6">
        <v>102</v>
      </c>
      <c r="R1418" s="6">
        <v>43</v>
      </c>
      <c r="S1418" s="16">
        <f t="shared" si="126"/>
        <v>0.42156862745098039</v>
      </c>
      <c r="T1418" s="16">
        <f t="shared" si="127"/>
        <v>4.8894496241866037E-2</v>
      </c>
    </row>
    <row r="1419" spans="1:20" x14ac:dyDescent="0.6">
      <c r="A1419" s="6"/>
      <c r="B1419" s="21"/>
      <c r="C1419" s="6"/>
      <c r="D1419" s="6" t="s">
        <v>13822</v>
      </c>
      <c r="E1419" s="6" t="s">
        <v>13816</v>
      </c>
      <c r="F1419" s="20" t="s">
        <v>13820</v>
      </c>
      <c r="G1419" s="6" t="str">
        <f t="shared" si="125"/>
        <v>70-79</v>
      </c>
      <c r="H1419" s="6" t="str" cm="1">
        <f t="array" ref="H1419:I1419">_xlfn.TEXTSPLIT(G1419,"-")</f>
        <v>70</v>
      </c>
      <c r="I1419" s="6" t="str">
        <v>79</v>
      </c>
      <c r="J1419" s="6" t="s">
        <v>13541</v>
      </c>
      <c r="K1419" s="6" t="s">
        <v>13525</v>
      </c>
      <c r="L1419" s="6" t="s">
        <v>13973</v>
      </c>
      <c r="M1419" s="6" t="s">
        <v>13361</v>
      </c>
      <c r="N1419" s="6">
        <v>1996</v>
      </c>
      <c r="O1419" s="6" t="str" cm="1">
        <f t="array" ref="O1419">_xlfn.TEXTSPLIT(N1419,"-")</f>
        <v>1996</v>
      </c>
      <c r="P1419" s="6" t="str" cm="1">
        <f t="array" ref="P1419">_xlfn.TEXTSPLIT(O1419,"-")</f>
        <v>1996</v>
      </c>
      <c r="Q1419" s="6">
        <v>111</v>
      </c>
      <c r="R1419" s="6">
        <v>32</v>
      </c>
      <c r="S1419" s="16">
        <f t="shared" si="126"/>
        <v>0.28828828828828829</v>
      </c>
      <c r="T1419" s="16">
        <f t="shared" si="127"/>
        <v>4.2993625247573657E-2</v>
      </c>
    </row>
    <row r="1420" spans="1:20" x14ac:dyDescent="0.6">
      <c r="A1420" s="6"/>
      <c r="B1420" s="21"/>
      <c r="C1420" s="6"/>
      <c r="D1420" s="6" t="s">
        <v>13822</v>
      </c>
      <c r="E1420" s="6" t="s">
        <v>13815</v>
      </c>
      <c r="F1420" s="20" t="s">
        <v>13821</v>
      </c>
      <c r="G1420" s="6" t="str">
        <f t="shared" si="125"/>
        <v>80-95</v>
      </c>
      <c r="H1420" s="6" t="str" cm="1">
        <f t="array" ref="H1420:I1420">_xlfn.TEXTSPLIT(G1420,"-")</f>
        <v>80</v>
      </c>
      <c r="I1420" s="6" t="str">
        <v>95</v>
      </c>
      <c r="J1420" s="6" t="s">
        <v>13541</v>
      </c>
      <c r="K1420" s="6" t="s">
        <v>13525</v>
      </c>
      <c r="L1420" s="6" t="s">
        <v>13973</v>
      </c>
      <c r="M1420" s="6" t="s">
        <v>13361</v>
      </c>
      <c r="N1420" s="6">
        <v>1996</v>
      </c>
      <c r="O1420" s="6" t="str" cm="1">
        <f t="array" ref="O1420">_xlfn.TEXTSPLIT(N1420,"-")</f>
        <v>1996</v>
      </c>
      <c r="P1420" s="6" t="str" cm="1">
        <f t="array" ref="P1420">_xlfn.TEXTSPLIT(O1420,"-")</f>
        <v>1996</v>
      </c>
      <c r="Q1420" s="6">
        <v>55</v>
      </c>
      <c r="R1420" s="6">
        <v>30</v>
      </c>
      <c r="S1420" s="16">
        <f t="shared" si="126"/>
        <v>0.54545454545454541</v>
      </c>
      <c r="T1420" s="16">
        <f t="shared" si="127"/>
        <v>6.7140813261454213E-2</v>
      </c>
    </row>
    <row r="1421" spans="1:20" x14ac:dyDescent="0.6">
      <c r="A1421" s="6"/>
      <c r="B1421" s="21"/>
      <c r="C1421" s="6"/>
      <c r="D1421" s="6" t="s">
        <v>13822</v>
      </c>
      <c r="E1421" s="6" t="s">
        <v>13908</v>
      </c>
      <c r="F1421" s="20" t="s">
        <v>13821</v>
      </c>
      <c r="G1421" s="6" t="str">
        <f t="shared" si="125"/>
        <v>80-95</v>
      </c>
      <c r="H1421" s="6" t="str" cm="1">
        <f t="array" ref="H1421:I1421">_xlfn.TEXTSPLIT(G1421,"-")</f>
        <v>80</v>
      </c>
      <c r="I1421" s="6" t="str">
        <v>95</v>
      </c>
      <c r="J1421" s="6" t="s">
        <v>13541</v>
      </c>
      <c r="K1421" s="6" t="s">
        <v>13525</v>
      </c>
      <c r="L1421" s="6" t="s">
        <v>13973</v>
      </c>
      <c r="M1421" s="6" t="s">
        <v>13361</v>
      </c>
      <c r="N1421" s="6">
        <v>1996</v>
      </c>
      <c r="O1421" s="6" t="str" cm="1">
        <f t="array" ref="O1421">_xlfn.TEXTSPLIT(N1421,"-")</f>
        <v>1996</v>
      </c>
      <c r="P1421" s="6" t="str" cm="1">
        <f t="array" ref="P1421">_xlfn.TEXTSPLIT(O1421,"-")</f>
        <v>1996</v>
      </c>
      <c r="Q1421" s="6">
        <v>24</v>
      </c>
      <c r="R1421" s="6">
        <v>12</v>
      </c>
      <c r="S1421" s="16">
        <f t="shared" si="126"/>
        <v>0.5</v>
      </c>
      <c r="T1421" s="16">
        <f t="shared" si="127"/>
        <v>0.10206207261596575</v>
      </c>
    </row>
    <row r="1422" spans="1:20" x14ac:dyDescent="0.6">
      <c r="A1422" s="6"/>
      <c r="B1422" s="21"/>
      <c r="C1422" s="6"/>
      <c r="D1422" s="6" t="s">
        <v>13822</v>
      </c>
      <c r="E1422" s="6" t="s">
        <v>13816</v>
      </c>
      <c r="F1422" s="20" t="s">
        <v>13821</v>
      </c>
      <c r="G1422" s="6" t="str">
        <f t="shared" si="125"/>
        <v>80-95</v>
      </c>
      <c r="H1422" s="6" t="str" cm="1">
        <f t="array" ref="H1422:I1422">_xlfn.TEXTSPLIT(G1422,"-")</f>
        <v>80</v>
      </c>
      <c r="I1422" s="6" t="str">
        <v>95</v>
      </c>
      <c r="J1422" s="6" t="s">
        <v>13541</v>
      </c>
      <c r="K1422" s="6" t="s">
        <v>13525</v>
      </c>
      <c r="L1422" s="6" t="s">
        <v>13973</v>
      </c>
      <c r="M1422" s="6" t="s">
        <v>13361</v>
      </c>
      <c r="N1422" s="6">
        <v>1996</v>
      </c>
      <c r="O1422" s="6" t="str" cm="1">
        <f t="array" ref="O1422">_xlfn.TEXTSPLIT(N1422,"-")</f>
        <v>1996</v>
      </c>
      <c r="P1422" s="6" t="str" cm="1">
        <f t="array" ref="P1422">_xlfn.TEXTSPLIT(O1422,"-")</f>
        <v>1996</v>
      </c>
      <c r="Q1422" s="6">
        <v>31</v>
      </c>
      <c r="R1422" s="6">
        <v>18</v>
      </c>
      <c r="S1422" s="16">
        <f t="shared" si="126"/>
        <v>0.58064516129032262</v>
      </c>
      <c r="T1422" s="16">
        <f t="shared" si="127"/>
        <v>8.8626865139927513E-2</v>
      </c>
    </row>
    <row r="1423" spans="1:20" x14ac:dyDescent="0.6">
      <c r="A1423" s="6"/>
      <c r="B1423" s="21"/>
      <c r="C1423" s="6"/>
      <c r="D1423" s="6" t="s">
        <v>13813</v>
      </c>
      <c r="E1423" s="6" t="s">
        <v>13815</v>
      </c>
      <c r="F1423" s="20" t="s">
        <v>13509</v>
      </c>
      <c r="G1423" s="6" t="str">
        <f t="shared" si="125"/>
        <v>50-95</v>
      </c>
      <c r="H1423" s="6" t="str" cm="1">
        <f t="array" ref="H1423:I1423">_xlfn.TEXTSPLIT(G1423,"-")</f>
        <v>50</v>
      </c>
      <c r="I1423" s="6" t="str">
        <v>95</v>
      </c>
      <c r="J1423" s="6" t="s">
        <v>13541</v>
      </c>
      <c r="K1423" s="6" t="s">
        <v>13525</v>
      </c>
      <c r="L1423" s="6" t="s">
        <v>13973</v>
      </c>
      <c r="M1423" s="6" t="s">
        <v>13361</v>
      </c>
      <c r="N1423" s="6">
        <v>1996</v>
      </c>
      <c r="O1423" s="6" t="str" cm="1">
        <f t="array" ref="O1423">_xlfn.TEXTSPLIT(N1423,"-")</f>
        <v>1996</v>
      </c>
      <c r="P1423" s="6" t="str" cm="1">
        <f t="array" ref="P1423">_xlfn.TEXTSPLIT(O1423,"-")</f>
        <v>1996</v>
      </c>
      <c r="Q1423" s="6">
        <v>914</v>
      </c>
      <c r="R1423" s="6">
        <v>32</v>
      </c>
      <c r="S1423" s="16">
        <f t="shared" si="126"/>
        <v>3.5010940919037198E-2</v>
      </c>
      <c r="T1423" s="16">
        <f t="shared" si="127"/>
        <v>6.0798097307518915E-3</v>
      </c>
    </row>
    <row r="1424" spans="1:20" x14ac:dyDescent="0.6">
      <c r="A1424" s="6"/>
      <c r="B1424" s="21"/>
      <c r="C1424" s="6"/>
      <c r="D1424" s="6" t="s">
        <v>13813</v>
      </c>
      <c r="E1424" s="6" t="s">
        <v>13908</v>
      </c>
      <c r="F1424" s="20" t="s">
        <v>13509</v>
      </c>
      <c r="G1424" s="6" t="str">
        <f t="shared" si="125"/>
        <v>50-95</v>
      </c>
      <c r="H1424" s="6" t="str" cm="1">
        <f t="array" ref="H1424:I1424">_xlfn.TEXTSPLIT(G1424,"-")</f>
        <v>50</v>
      </c>
      <c r="I1424" s="6" t="str">
        <v>95</v>
      </c>
      <c r="J1424" s="6" t="s">
        <v>13541</v>
      </c>
      <c r="K1424" s="6" t="s">
        <v>13525</v>
      </c>
      <c r="L1424" s="6" t="s">
        <v>13973</v>
      </c>
      <c r="M1424" s="6" t="s">
        <v>13361</v>
      </c>
      <c r="N1424" s="6">
        <v>1996</v>
      </c>
      <c r="O1424" s="6" t="str" cm="1">
        <f t="array" ref="O1424">_xlfn.TEXTSPLIT(N1424,"-")</f>
        <v>1996</v>
      </c>
      <c r="P1424" s="6" t="str" cm="1">
        <f t="array" ref="P1424">_xlfn.TEXTSPLIT(O1424,"-")</f>
        <v>1996</v>
      </c>
      <c r="Q1424" s="6">
        <v>448</v>
      </c>
      <c r="R1424" s="6">
        <v>13</v>
      </c>
      <c r="S1424" s="16">
        <f t="shared" si="126"/>
        <v>2.9017857142857144E-2</v>
      </c>
      <c r="T1424" s="16">
        <f t="shared" si="127"/>
        <v>7.9304765199916024E-3</v>
      </c>
    </row>
    <row r="1425" spans="1:20" x14ac:dyDescent="0.6">
      <c r="A1425" s="6"/>
      <c r="B1425" s="21"/>
      <c r="C1425" s="6"/>
      <c r="D1425" s="6" t="s">
        <v>13813</v>
      </c>
      <c r="E1425" s="6" t="s">
        <v>13816</v>
      </c>
      <c r="F1425" s="20" t="s">
        <v>13509</v>
      </c>
      <c r="G1425" s="6" t="str">
        <f t="shared" si="125"/>
        <v>50-95</v>
      </c>
      <c r="H1425" s="6" t="str" cm="1">
        <f t="array" ref="H1425:I1425">_xlfn.TEXTSPLIT(G1425,"-")</f>
        <v>50</v>
      </c>
      <c r="I1425" s="6" t="str">
        <v>95</v>
      </c>
      <c r="J1425" s="6" t="s">
        <v>13541</v>
      </c>
      <c r="K1425" s="6" t="s">
        <v>13525</v>
      </c>
      <c r="L1425" s="6" t="s">
        <v>13973</v>
      </c>
      <c r="M1425" s="6" t="s">
        <v>13361</v>
      </c>
      <c r="N1425" s="6">
        <v>1996</v>
      </c>
      <c r="O1425" s="6" t="str" cm="1">
        <f t="array" ref="O1425">_xlfn.TEXTSPLIT(N1425,"-")</f>
        <v>1996</v>
      </c>
      <c r="P1425" s="6" t="str" cm="1">
        <f t="array" ref="P1425">_xlfn.TEXTSPLIT(O1425,"-")</f>
        <v>1996</v>
      </c>
      <c r="Q1425" s="6">
        <v>487</v>
      </c>
      <c r="R1425" s="6">
        <v>19</v>
      </c>
      <c r="S1425" s="16">
        <f t="shared" si="126"/>
        <v>3.9014373716632446E-2</v>
      </c>
      <c r="T1425" s="16">
        <f t="shared" si="127"/>
        <v>8.7741748601595487E-3</v>
      </c>
    </row>
    <row r="1426" spans="1:20" x14ac:dyDescent="0.6">
      <c r="A1426" s="6"/>
      <c r="B1426" s="21"/>
      <c r="C1426" s="6"/>
      <c r="D1426" s="6" t="s">
        <v>13813</v>
      </c>
      <c r="E1426" s="6" t="s">
        <v>13815</v>
      </c>
      <c r="F1426" s="20" t="s">
        <v>13818</v>
      </c>
      <c r="G1426" s="6" t="str">
        <f t="shared" si="125"/>
        <v>50-59</v>
      </c>
      <c r="H1426" s="6" t="str" cm="1">
        <f t="array" ref="H1426:I1426">_xlfn.TEXTSPLIT(G1426,"-")</f>
        <v>50</v>
      </c>
      <c r="I1426" s="6" t="str">
        <v>59</v>
      </c>
      <c r="J1426" s="6" t="s">
        <v>13541</v>
      </c>
      <c r="K1426" s="6" t="s">
        <v>13525</v>
      </c>
      <c r="L1426" s="6" t="s">
        <v>13973</v>
      </c>
      <c r="M1426" s="6" t="s">
        <v>13361</v>
      </c>
      <c r="N1426" s="6">
        <v>1996</v>
      </c>
      <c r="O1426" s="6" t="str" cm="1">
        <f t="array" ref="O1426">_xlfn.TEXTSPLIT(N1426,"-")</f>
        <v>1996</v>
      </c>
      <c r="P1426" s="6" t="str" cm="1">
        <f t="array" ref="P1426">_xlfn.TEXTSPLIT(O1426,"-")</f>
        <v>1996</v>
      </c>
      <c r="Q1426" s="6">
        <v>333</v>
      </c>
      <c r="R1426" s="6">
        <v>1</v>
      </c>
      <c r="S1426" s="16">
        <f t="shared" si="126"/>
        <v>3.003003003003003E-3</v>
      </c>
      <c r="T1426" s="16">
        <f t="shared" si="127"/>
        <v>2.9984905992473361E-3</v>
      </c>
    </row>
    <row r="1427" spans="1:20" x14ac:dyDescent="0.6">
      <c r="A1427" s="6"/>
      <c r="B1427" s="21"/>
      <c r="C1427" s="6"/>
      <c r="D1427" s="6" t="s">
        <v>13813</v>
      </c>
      <c r="E1427" s="6" t="s">
        <v>13908</v>
      </c>
      <c r="F1427" s="20" t="s">
        <v>13818</v>
      </c>
      <c r="G1427" s="6" t="str">
        <f t="shared" si="125"/>
        <v>50-59</v>
      </c>
      <c r="H1427" s="6" t="str" cm="1">
        <f t="array" ref="H1427:I1427">_xlfn.TEXTSPLIT(G1427,"-")</f>
        <v>50</v>
      </c>
      <c r="I1427" s="6" t="str">
        <v>59</v>
      </c>
      <c r="J1427" s="6" t="s">
        <v>13541</v>
      </c>
      <c r="K1427" s="6" t="s">
        <v>13525</v>
      </c>
      <c r="L1427" s="6" t="s">
        <v>13973</v>
      </c>
      <c r="M1427" s="6" t="s">
        <v>13361</v>
      </c>
      <c r="N1427" s="6">
        <v>1996</v>
      </c>
      <c r="O1427" s="6" t="str" cm="1">
        <f t="array" ref="O1427">_xlfn.TEXTSPLIT(N1427,"-")</f>
        <v>1996</v>
      </c>
      <c r="P1427" s="6" t="str" cm="1">
        <f t="array" ref="P1427">_xlfn.TEXTSPLIT(O1427,"-")</f>
        <v>1996</v>
      </c>
      <c r="Q1427" s="6">
        <v>166</v>
      </c>
      <c r="R1427" s="6">
        <v>0</v>
      </c>
      <c r="S1427" s="16">
        <f t="shared" si="126"/>
        <v>0</v>
      </c>
      <c r="T1427" s="16">
        <f t="shared" si="127"/>
        <v>0</v>
      </c>
    </row>
    <row r="1428" spans="1:20" x14ac:dyDescent="0.6">
      <c r="A1428" s="6"/>
      <c r="B1428" s="21"/>
      <c r="C1428" s="6"/>
      <c r="D1428" s="6" t="s">
        <v>13813</v>
      </c>
      <c r="E1428" s="6" t="s">
        <v>13816</v>
      </c>
      <c r="F1428" s="20" t="s">
        <v>13818</v>
      </c>
      <c r="G1428" s="6" t="str">
        <f t="shared" si="125"/>
        <v>50-59</v>
      </c>
      <c r="H1428" s="6" t="str" cm="1">
        <f t="array" ref="H1428:I1428">_xlfn.TEXTSPLIT(G1428,"-")</f>
        <v>50</v>
      </c>
      <c r="I1428" s="6" t="str">
        <v>59</v>
      </c>
      <c r="J1428" s="6" t="s">
        <v>13541</v>
      </c>
      <c r="K1428" s="6" t="s">
        <v>13525</v>
      </c>
      <c r="L1428" s="6" t="s">
        <v>13973</v>
      </c>
      <c r="M1428" s="6" t="s">
        <v>13361</v>
      </c>
      <c r="N1428" s="6">
        <v>1996</v>
      </c>
      <c r="O1428" s="6" t="str" cm="1">
        <f t="array" ref="O1428">_xlfn.TEXTSPLIT(N1428,"-")</f>
        <v>1996</v>
      </c>
      <c r="P1428" s="6" t="str" cm="1">
        <f t="array" ref="P1428">_xlfn.TEXTSPLIT(O1428,"-")</f>
        <v>1996</v>
      </c>
      <c r="Q1428" s="6">
        <v>167</v>
      </c>
      <c r="R1428" s="6">
        <v>1</v>
      </c>
      <c r="S1428" s="16">
        <f t="shared" si="126"/>
        <v>5.9880239520958087E-3</v>
      </c>
      <c r="T1428" s="16">
        <f t="shared" si="127"/>
        <v>5.9700688173673017E-3</v>
      </c>
    </row>
    <row r="1429" spans="1:20" x14ac:dyDescent="0.6">
      <c r="A1429" s="6"/>
      <c r="B1429" s="21"/>
      <c r="C1429" s="6"/>
      <c r="D1429" s="6" t="s">
        <v>13813</v>
      </c>
      <c r="E1429" s="6" t="s">
        <v>13815</v>
      </c>
      <c r="F1429" s="20" t="s">
        <v>13819</v>
      </c>
      <c r="G1429" s="6" t="str">
        <f t="shared" si="125"/>
        <v>60-69</v>
      </c>
      <c r="H1429" s="6" t="str" cm="1">
        <f t="array" ref="H1429:I1429">_xlfn.TEXTSPLIT(G1429,"-")</f>
        <v>60</v>
      </c>
      <c r="I1429" s="6" t="str">
        <v>69</v>
      </c>
      <c r="J1429" s="6" t="s">
        <v>13541</v>
      </c>
      <c r="K1429" s="6" t="s">
        <v>13525</v>
      </c>
      <c r="L1429" s="6" t="s">
        <v>13973</v>
      </c>
      <c r="M1429" s="6" t="s">
        <v>13361</v>
      </c>
      <c r="N1429" s="6">
        <v>1996</v>
      </c>
      <c r="O1429" s="6" t="str" cm="1">
        <f t="array" ref="O1429">_xlfn.TEXTSPLIT(N1429,"-")</f>
        <v>1996</v>
      </c>
      <c r="P1429" s="6" t="str" cm="1">
        <f t="array" ref="P1429">_xlfn.TEXTSPLIT(O1429,"-")</f>
        <v>1996</v>
      </c>
      <c r="Q1429" s="6">
        <v>333</v>
      </c>
      <c r="R1429" s="6">
        <v>4</v>
      </c>
      <c r="S1429" s="16">
        <f t="shared" si="126"/>
        <v>1.2012012012012012E-2</v>
      </c>
      <c r="T1429" s="16">
        <f t="shared" si="127"/>
        <v>5.9698249176884351E-3</v>
      </c>
    </row>
    <row r="1430" spans="1:20" x14ac:dyDescent="0.6">
      <c r="A1430" s="6"/>
      <c r="B1430" s="21"/>
      <c r="C1430" s="6"/>
      <c r="D1430" s="6" t="s">
        <v>13813</v>
      </c>
      <c r="E1430" s="6" t="s">
        <v>13908</v>
      </c>
      <c r="F1430" s="20" t="s">
        <v>13819</v>
      </c>
      <c r="G1430" s="6" t="str">
        <f t="shared" si="125"/>
        <v>60-69</v>
      </c>
      <c r="H1430" s="6" t="str" cm="1">
        <f t="array" ref="H1430:I1430">_xlfn.TEXTSPLIT(G1430,"-")</f>
        <v>60</v>
      </c>
      <c r="I1430" s="6" t="str">
        <v>69</v>
      </c>
      <c r="J1430" s="6" t="s">
        <v>13541</v>
      </c>
      <c r="K1430" s="6" t="s">
        <v>13525</v>
      </c>
      <c r="L1430" s="6" t="s">
        <v>13973</v>
      </c>
      <c r="M1430" s="6" t="s">
        <v>13361</v>
      </c>
      <c r="N1430" s="6">
        <v>1996</v>
      </c>
      <c r="O1430" s="6" t="str" cm="1">
        <f t="array" ref="O1430">_xlfn.TEXTSPLIT(N1430,"-")</f>
        <v>1996</v>
      </c>
      <c r="P1430" s="6" t="str" cm="1">
        <f t="array" ref="P1430">_xlfn.TEXTSPLIT(O1430,"-")</f>
        <v>1996</v>
      </c>
      <c r="Q1430" s="6">
        <v>133</v>
      </c>
      <c r="R1430" s="6">
        <v>2</v>
      </c>
      <c r="S1430" s="16">
        <f t="shared" si="126"/>
        <v>1.5037593984962405E-2</v>
      </c>
      <c r="T1430" s="16">
        <f t="shared" si="127"/>
        <v>1.0552933081962314E-2</v>
      </c>
    </row>
    <row r="1431" spans="1:20" x14ac:dyDescent="0.6">
      <c r="A1431" s="6"/>
      <c r="B1431" s="21"/>
      <c r="C1431" s="6"/>
      <c r="D1431" s="6" t="s">
        <v>13813</v>
      </c>
      <c r="E1431" s="6" t="s">
        <v>13816</v>
      </c>
      <c r="F1431" s="20" t="s">
        <v>13819</v>
      </c>
      <c r="G1431" s="6" t="str">
        <f t="shared" si="125"/>
        <v>60-69</v>
      </c>
      <c r="H1431" s="6" t="str" cm="1">
        <f t="array" ref="H1431:I1431">_xlfn.TEXTSPLIT(G1431,"-")</f>
        <v>60</v>
      </c>
      <c r="I1431" s="6" t="str">
        <v>69</v>
      </c>
      <c r="J1431" s="6" t="s">
        <v>13541</v>
      </c>
      <c r="K1431" s="6" t="s">
        <v>13525</v>
      </c>
      <c r="L1431" s="6" t="s">
        <v>13973</v>
      </c>
      <c r="M1431" s="6" t="s">
        <v>13361</v>
      </c>
      <c r="N1431" s="6">
        <v>1996</v>
      </c>
      <c r="O1431" s="6" t="str" cm="1">
        <f t="array" ref="O1431">_xlfn.TEXTSPLIT(N1431,"-")</f>
        <v>1996</v>
      </c>
      <c r="P1431" s="6" t="str" cm="1">
        <f t="array" ref="P1431">_xlfn.TEXTSPLIT(O1431,"-")</f>
        <v>1996</v>
      </c>
      <c r="Q1431" s="6">
        <v>200</v>
      </c>
      <c r="R1431" s="6">
        <v>2</v>
      </c>
      <c r="S1431" s="16">
        <f t="shared" si="126"/>
        <v>0.01</v>
      </c>
      <c r="T1431" s="16">
        <f t="shared" si="127"/>
        <v>7.0356236397351446E-3</v>
      </c>
    </row>
    <row r="1432" spans="1:20" x14ac:dyDescent="0.6">
      <c r="A1432" s="6"/>
      <c r="B1432" s="21"/>
      <c r="C1432" s="6"/>
      <c r="D1432" s="6" t="s">
        <v>13813</v>
      </c>
      <c r="E1432" s="6" t="s">
        <v>13815</v>
      </c>
      <c r="F1432" s="20" t="s">
        <v>13820</v>
      </c>
      <c r="G1432" s="6" t="str">
        <f t="shared" si="125"/>
        <v>70-79</v>
      </c>
      <c r="H1432" s="6" t="str" cm="1">
        <f t="array" ref="H1432:I1432">_xlfn.TEXTSPLIT(G1432,"-")</f>
        <v>70</v>
      </c>
      <c r="I1432" s="6" t="str">
        <v>79</v>
      </c>
      <c r="J1432" s="6" t="s">
        <v>13541</v>
      </c>
      <c r="K1432" s="6" t="s">
        <v>13525</v>
      </c>
      <c r="L1432" s="6" t="s">
        <v>13973</v>
      </c>
      <c r="M1432" s="6" t="s">
        <v>13361</v>
      </c>
      <c r="N1432" s="6">
        <v>1996</v>
      </c>
      <c r="O1432" s="6" t="str" cm="1">
        <f t="array" ref="O1432">_xlfn.TEXTSPLIT(N1432,"-")</f>
        <v>1996</v>
      </c>
      <c r="P1432" s="6" t="str" cm="1">
        <f t="array" ref="P1432">_xlfn.TEXTSPLIT(O1432,"-")</f>
        <v>1996</v>
      </c>
      <c r="Q1432" s="6">
        <v>207</v>
      </c>
      <c r="R1432" s="6">
        <v>12</v>
      </c>
      <c r="S1432" s="16">
        <f t="shared" si="126"/>
        <v>5.7971014492753624E-2</v>
      </c>
      <c r="T1432" s="16">
        <f t="shared" si="127"/>
        <v>1.6242482612208529E-2</v>
      </c>
    </row>
    <row r="1433" spans="1:20" x14ac:dyDescent="0.6">
      <c r="A1433" s="6"/>
      <c r="B1433" s="21"/>
      <c r="C1433" s="6"/>
      <c r="D1433" s="6" t="s">
        <v>13813</v>
      </c>
      <c r="E1433" s="6" t="s">
        <v>13908</v>
      </c>
      <c r="F1433" s="20" t="s">
        <v>13820</v>
      </c>
      <c r="G1433" s="6" t="str">
        <f t="shared" si="125"/>
        <v>70-79</v>
      </c>
      <c r="H1433" s="6" t="str" cm="1">
        <f t="array" ref="H1433:I1433">_xlfn.TEXTSPLIT(G1433,"-")</f>
        <v>70</v>
      </c>
      <c r="I1433" s="6" t="str">
        <v>79</v>
      </c>
      <c r="J1433" s="6" t="s">
        <v>13541</v>
      </c>
      <c r="K1433" s="6" t="s">
        <v>13525</v>
      </c>
      <c r="L1433" s="6" t="s">
        <v>13973</v>
      </c>
      <c r="M1433" s="6" t="s">
        <v>13361</v>
      </c>
      <c r="N1433" s="6">
        <v>1996</v>
      </c>
      <c r="O1433" s="6" t="str" cm="1">
        <f t="array" ref="O1433">_xlfn.TEXTSPLIT(N1433,"-")</f>
        <v>1996</v>
      </c>
      <c r="P1433" s="6" t="str" cm="1">
        <f t="array" ref="P1433">_xlfn.TEXTSPLIT(O1433,"-")</f>
        <v>1996</v>
      </c>
      <c r="Q1433" s="6">
        <v>98</v>
      </c>
      <c r="R1433" s="6">
        <v>5</v>
      </c>
      <c r="S1433" s="16">
        <f t="shared" si="126"/>
        <v>5.1020408163265307E-2</v>
      </c>
      <c r="T1433" s="16">
        <f t="shared" si="127"/>
        <v>2.2227333355651469E-2</v>
      </c>
    </row>
    <row r="1434" spans="1:20" x14ac:dyDescent="0.6">
      <c r="A1434" s="6"/>
      <c r="B1434" s="21"/>
      <c r="C1434" s="6"/>
      <c r="D1434" s="6" t="s">
        <v>13813</v>
      </c>
      <c r="E1434" s="6" t="s">
        <v>13816</v>
      </c>
      <c r="F1434" s="20" t="s">
        <v>13820</v>
      </c>
      <c r="G1434" s="6" t="str">
        <f t="shared" si="125"/>
        <v>70-79</v>
      </c>
      <c r="H1434" s="6" t="str" cm="1">
        <f t="array" ref="H1434:I1434">_xlfn.TEXTSPLIT(G1434,"-")</f>
        <v>70</v>
      </c>
      <c r="I1434" s="6" t="str">
        <v>79</v>
      </c>
      <c r="J1434" s="6" t="s">
        <v>13541</v>
      </c>
      <c r="K1434" s="6" t="s">
        <v>13525</v>
      </c>
      <c r="L1434" s="6" t="s">
        <v>13973</v>
      </c>
      <c r="M1434" s="6" t="s">
        <v>13361</v>
      </c>
      <c r="N1434" s="6">
        <v>1996</v>
      </c>
      <c r="O1434" s="6" t="str" cm="1">
        <f t="array" ref="O1434">_xlfn.TEXTSPLIT(N1434,"-")</f>
        <v>1996</v>
      </c>
      <c r="P1434" s="6" t="str" cm="1">
        <f t="array" ref="P1434">_xlfn.TEXTSPLIT(O1434,"-")</f>
        <v>1996</v>
      </c>
      <c r="Q1434" s="6">
        <v>108</v>
      </c>
      <c r="R1434" s="6">
        <v>7</v>
      </c>
      <c r="S1434" s="16">
        <f t="shared" si="126"/>
        <v>6.4814814814814811E-2</v>
      </c>
      <c r="T1434" s="16">
        <f t="shared" si="127"/>
        <v>2.36904916454104E-2</v>
      </c>
    </row>
    <row r="1435" spans="1:20" x14ac:dyDescent="0.6">
      <c r="A1435" s="6"/>
      <c r="B1435" s="21"/>
      <c r="C1435" s="6"/>
      <c r="D1435" s="6" t="s">
        <v>13813</v>
      </c>
      <c r="E1435" s="6" t="s">
        <v>13815</v>
      </c>
      <c r="F1435" s="20" t="s">
        <v>13821</v>
      </c>
      <c r="G1435" s="6" t="str">
        <f t="shared" si="125"/>
        <v>80-95</v>
      </c>
      <c r="H1435" s="6" t="str" cm="1">
        <f t="array" ref="H1435:I1435">_xlfn.TEXTSPLIT(G1435,"-")</f>
        <v>80</v>
      </c>
      <c r="I1435" s="6" t="str">
        <v>95</v>
      </c>
      <c r="J1435" s="6" t="s">
        <v>13541</v>
      </c>
      <c r="K1435" s="6" t="s">
        <v>13525</v>
      </c>
      <c r="L1435" s="6" t="s">
        <v>13973</v>
      </c>
      <c r="M1435" s="6" t="s">
        <v>13361</v>
      </c>
      <c r="N1435" s="6">
        <v>1996</v>
      </c>
      <c r="O1435" s="6" t="str" cm="1">
        <f t="array" ref="O1435">_xlfn.TEXTSPLIT(N1435,"-")</f>
        <v>1996</v>
      </c>
      <c r="P1435" s="6" t="str" cm="1">
        <f t="array" ref="P1435">_xlfn.TEXTSPLIT(O1435,"-")</f>
        <v>1996</v>
      </c>
      <c r="Q1435" s="6">
        <v>49</v>
      </c>
      <c r="R1435" s="6">
        <v>15</v>
      </c>
      <c r="S1435" s="16">
        <f t="shared" si="126"/>
        <v>0.30612244897959184</v>
      </c>
      <c r="T1435" s="16">
        <f t="shared" si="127"/>
        <v>6.5840173706333618E-2</v>
      </c>
    </row>
    <row r="1436" spans="1:20" x14ac:dyDescent="0.6">
      <c r="A1436" s="6"/>
      <c r="B1436" s="21"/>
      <c r="C1436" s="6"/>
      <c r="D1436" s="6" t="s">
        <v>13813</v>
      </c>
      <c r="E1436" s="6" t="s">
        <v>13908</v>
      </c>
      <c r="F1436" s="20" t="s">
        <v>13821</v>
      </c>
      <c r="G1436" s="6" t="str">
        <f t="shared" si="125"/>
        <v>80-95</v>
      </c>
      <c r="H1436" s="6" t="str" cm="1">
        <f t="array" ref="H1436:I1436">_xlfn.TEXTSPLIT(G1436,"-")</f>
        <v>80</v>
      </c>
      <c r="I1436" s="6" t="str">
        <v>95</v>
      </c>
      <c r="J1436" s="6" t="s">
        <v>13541</v>
      </c>
      <c r="K1436" s="6" t="s">
        <v>13525</v>
      </c>
      <c r="L1436" s="6" t="s">
        <v>13973</v>
      </c>
      <c r="M1436" s="6" t="s">
        <v>13361</v>
      </c>
      <c r="N1436" s="6">
        <v>1996</v>
      </c>
      <c r="O1436" s="6" t="str" cm="1">
        <f t="array" ref="O1436">_xlfn.TEXTSPLIT(N1436,"-")</f>
        <v>1996</v>
      </c>
      <c r="P1436" s="6" t="str" cm="1">
        <f t="array" ref="P1436">_xlfn.TEXTSPLIT(O1436,"-")</f>
        <v>1996</v>
      </c>
      <c r="Q1436" s="6">
        <v>28</v>
      </c>
      <c r="R1436" s="6">
        <v>6</v>
      </c>
      <c r="S1436" s="16">
        <f t="shared" si="126"/>
        <v>0.21428571428571427</v>
      </c>
      <c r="T1436" s="16">
        <f t="shared" si="127"/>
        <v>7.7544306905972776E-2</v>
      </c>
    </row>
    <row r="1437" spans="1:20" x14ac:dyDescent="0.6">
      <c r="A1437" s="6"/>
      <c r="B1437" s="21"/>
      <c r="C1437" s="6"/>
      <c r="D1437" s="6" t="s">
        <v>13813</v>
      </c>
      <c r="E1437" s="6" t="s">
        <v>13816</v>
      </c>
      <c r="F1437" s="20" t="s">
        <v>13821</v>
      </c>
      <c r="G1437" s="6" t="str">
        <f t="shared" si="125"/>
        <v>80-95</v>
      </c>
      <c r="H1437" s="6" t="str" cm="1">
        <f t="array" ref="H1437:I1437">_xlfn.TEXTSPLIT(G1437,"-")</f>
        <v>80</v>
      </c>
      <c r="I1437" s="6" t="str">
        <v>95</v>
      </c>
      <c r="J1437" s="6" t="s">
        <v>13541</v>
      </c>
      <c r="K1437" s="6" t="s">
        <v>13525</v>
      </c>
      <c r="L1437" s="6" t="s">
        <v>13973</v>
      </c>
      <c r="M1437" s="6" t="s">
        <v>13361</v>
      </c>
      <c r="N1437" s="6">
        <v>1996</v>
      </c>
      <c r="O1437" s="6" t="str" cm="1">
        <f t="array" ref="O1437">_xlfn.TEXTSPLIT(N1437,"-")</f>
        <v>1996</v>
      </c>
      <c r="P1437" s="6" t="str" cm="1">
        <f t="array" ref="P1437">_xlfn.TEXTSPLIT(O1437,"-")</f>
        <v>1996</v>
      </c>
      <c r="Q1437" s="6">
        <v>26</v>
      </c>
      <c r="R1437" s="6">
        <v>9</v>
      </c>
      <c r="S1437" s="16">
        <f t="shared" si="126"/>
        <v>0.34615384615384615</v>
      </c>
      <c r="T1437" s="16">
        <f t="shared" si="127"/>
        <v>9.3300870007227685E-2</v>
      </c>
    </row>
    <row r="1438" spans="1:20" x14ac:dyDescent="0.6">
      <c r="A1438" s="6"/>
      <c r="B1438" s="21"/>
      <c r="C1438" s="6"/>
      <c r="D1438" s="6" t="s">
        <v>13828</v>
      </c>
      <c r="E1438" s="6" t="s">
        <v>13815</v>
      </c>
      <c r="F1438" s="20" t="s">
        <v>13509</v>
      </c>
      <c r="G1438" s="6" t="str">
        <f t="shared" si="125"/>
        <v>50-95</v>
      </c>
      <c r="H1438" s="6" t="str" cm="1">
        <f t="array" ref="H1438:I1438">_xlfn.TEXTSPLIT(G1438,"-")</f>
        <v>50</v>
      </c>
      <c r="I1438" s="6" t="str">
        <v>95</v>
      </c>
      <c r="J1438" s="6" t="s">
        <v>13541</v>
      </c>
      <c r="K1438" s="6" t="s">
        <v>13525</v>
      </c>
      <c r="L1438" s="6" t="s">
        <v>13973</v>
      </c>
      <c r="M1438" s="6" t="s">
        <v>13361</v>
      </c>
      <c r="N1438" s="6">
        <v>1996</v>
      </c>
      <c r="O1438" s="6" t="str" cm="1">
        <f t="array" ref="O1438">_xlfn.TEXTSPLIT(N1438,"-")</f>
        <v>1996</v>
      </c>
      <c r="P1438" s="6" t="str" cm="1">
        <f t="array" ref="P1438">_xlfn.TEXTSPLIT(O1438,"-")</f>
        <v>1996</v>
      </c>
      <c r="Q1438" s="6">
        <v>914</v>
      </c>
      <c r="R1438" s="6">
        <v>6</v>
      </c>
      <c r="S1438" s="16">
        <f t="shared" si="126"/>
        <v>6.5645514223194746E-3</v>
      </c>
      <c r="T1438" s="16">
        <f t="shared" si="127"/>
        <v>2.6711560219076125E-3</v>
      </c>
    </row>
    <row r="1439" spans="1:20" x14ac:dyDescent="0.6">
      <c r="A1439" s="6"/>
      <c r="B1439" s="21"/>
      <c r="C1439" s="6"/>
      <c r="D1439" s="6" t="s">
        <v>13828</v>
      </c>
      <c r="E1439" s="6" t="s">
        <v>13908</v>
      </c>
      <c r="F1439" s="20" t="s">
        <v>13509</v>
      </c>
      <c r="G1439" s="6" t="str">
        <f t="shared" si="125"/>
        <v>50-95</v>
      </c>
      <c r="H1439" s="6" t="str" cm="1">
        <f t="array" ref="H1439:I1439">_xlfn.TEXTSPLIT(G1439,"-")</f>
        <v>50</v>
      </c>
      <c r="I1439" s="6" t="str">
        <v>95</v>
      </c>
      <c r="J1439" s="6" t="s">
        <v>13541</v>
      </c>
      <c r="K1439" s="6" t="s">
        <v>13525</v>
      </c>
      <c r="L1439" s="6" t="s">
        <v>13973</v>
      </c>
      <c r="M1439" s="6" t="s">
        <v>13361</v>
      </c>
      <c r="N1439" s="6">
        <v>1996</v>
      </c>
      <c r="O1439" s="6" t="str" cm="1">
        <f t="array" ref="O1439">_xlfn.TEXTSPLIT(N1439,"-")</f>
        <v>1996</v>
      </c>
      <c r="P1439" s="6" t="str" cm="1">
        <f t="array" ref="P1439">_xlfn.TEXTSPLIT(O1439,"-")</f>
        <v>1996</v>
      </c>
      <c r="Q1439" s="6">
        <v>448</v>
      </c>
      <c r="R1439" s="6">
        <v>3</v>
      </c>
      <c r="S1439" s="16">
        <f t="shared" si="126"/>
        <v>6.6964285714285711E-3</v>
      </c>
      <c r="T1439" s="16">
        <f t="shared" si="127"/>
        <v>3.8532182791444439E-3</v>
      </c>
    </row>
    <row r="1440" spans="1:20" x14ac:dyDescent="0.6">
      <c r="A1440" s="6"/>
      <c r="B1440" s="21"/>
      <c r="C1440" s="6"/>
      <c r="D1440" s="6" t="s">
        <v>13828</v>
      </c>
      <c r="E1440" s="6" t="s">
        <v>13816</v>
      </c>
      <c r="F1440" s="20" t="s">
        <v>13509</v>
      </c>
      <c r="G1440" s="6" t="str">
        <f t="shared" si="125"/>
        <v>50-95</v>
      </c>
      <c r="H1440" s="6" t="str" cm="1">
        <f t="array" ref="H1440:I1440">_xlfn.TEXTSPLIT(G1440,"-")</f>
        <v>50</v>
      </c>
      <c r="I1440" s="6" t="str">
        <v>95</v>
      </c>
      <c r="J1440" s="6" t="s">
        <v>13541</v>
      </c>
      <c r="K1440" s="6" t="s">
        <v>13525</v>
      </c>
      <c r="L1440" s="6" t="s">
        <v>13973</v>
      </c>
      <c r="M1440" s="6" t="s">
        <v>13361</v>
      </c>
      <c r="N1440" s="6">
        <v>1996</v>
      </c>
      <c r="O1440" s="6" t="str" cm="1">
        <f t="array" ref="O1440">_xlfn.TEXTSPLIT(N1440,"-")</f>
        <v>1996</v>
      </c>
      <c r="P1440" s="6" t="str" cm="1">
        <f t="array" ref="P1440">_xlfn.TEXTSPLIT(O1440,"-")</f>
        <v>1996</v>
      </c>
      <c r="Q1440" s="6">
        <v>487</v>
      </c>
      <c r="R1440" s="6">
        <v>3</v>
      </c>
      <c r="S1440" s="16">
        <f t="shared" si="126"/>
        <v>6.1601642710472282E-3</v>
      </c>
      <c r="T1440" s="16">
        <f t="shared" si="127"/>
        <v>3.5456010421223735E-3</v>
      </c>
    </row>
    <row r="1441" spans="1:20" x14ac:dyDescent="0.6">
      <c r="A1441" s="6"/>
      <c r="B1441" s="21"/>
      <c r="C1441" s="6"/>
      <c r="D1441" s="6" t="s">
        <v>13828</v>
      </c>
      <c r="E1441" s="6" t="s">
        <v>13815</v>
      </c>
      <c r="F1441" s="20" t="s">
        <v>13818</v>
      </c>
      <c r="G1441" s="6" t="str">
        <f t="shared" si="125"/>
        <v>50-59</v>
      </c>
      <c r="H1441" s="6" t="str" cm="1">
        <f t="array" ref="H1441:I1441">_xlfn.TEXTSPLIT(G1441,"-")</f>
        <v>50</v>
      </c>
      <c r="I1441" s="6" t="str">
        <v>59</v>
      </c>
      <c r="J1441" s="6" t="s">
        <v>13541</v>
      </c>
      <c r="K1441" s="6" t="s">
        <v>13525</v>
      </c>
      <c r="L1441" s="6" t="s">
        <v>13973</v>
      </c>
      <c r="M1441" s="6" t="s">
        <v>13361</v>
      </c>
      <c r="N1441" s="6">
        <v>1996</v>
      </c>
      <c r="O1441" s="6" t="str" cm="1">
        <f t="array" ref="O1441">_xlfn.TEXTSPLIT(N1441,"-")</f>
        <v>1996</v>
      </c>
      <c r="P1441" s="6" t="str" cm="1">
        <f t="array" ref="P1441">_xlfn.TEXTSPLIT(O1441,"-")</f>
        <v>1996</v>
      </c>
      <c r="Q1441" s="6">
        <v>333</v>
      </c>
      <c r="R1441" s="6">
        <v>0</v>
      </c>
      <c r="S1441" s="16">
        <f t="shared" si="126"/>
        <v>0</v>
      </c>
      <c r="T1441" s="16">
        <f t="shared" si="127"/>
        <v>0</v>
      </c>
    </row>
    <row r="1442" spans="1:20" x14ac:dyDescent="0.6">
      <c r="A1442" s="6"/>
      <c r="B1442" s="21"/>
      <c r="C1442" s="6"/>
      <c r="D1442" s="6" t="s">
        <v>13828</v>
      </c>
      <c r="E1442" s="6" t="s">
        <v>13908</v>
      </c>
      <c r="F1442" s="20" t="s">
        <v>13818</v>
      </c>
      <c r="G1442" s="6" t="str">
        <f t="shared" si="125"/>
        <v>50-59</v>
      </c>
      <c r="H1442" s="6" t="str" cm="1">
        <f t="array" ref="H1442:I1442">_xlfn.TEXTSPLIT(G1442,"-")</f>
        <v>50</v>
      </c>
      <c r="I1442" s="6" t="str">
        <v>59</v>
      </c>
      <c r="J1442" s="6" t="s">
        <v>13541</v>
      </c>
      <c r="K1442" s="6" t="s">
        <v>13525</v>
      </c>
      <c r="L1442" s="6" t="s">
        <v>13973</v>
      </c>
      <c r="M1442" s="6" t="s">
        <v>13361</v>
      </c>
      <c r="N1442" s="6">
        <v>1996</v>
      </c>
      <c r="O1442" s="6" t="str" cm="1">
        <f t="array" ref="O1442">_xlfn.TEXTSPLIT(N1442,"-")</f>
        <v>1996</v>
      </c>
      <c r="P1442" s="6" t="str" cm="1">
        <f t="array" ref="P1442">_xlfn.TEXTSPLIT(O1442,"-")</f>
        <v>1996</v>
      </c>
      <c r="Q1442" s="6">
        <v>166</v>
      </c>
      <c r="R1442" s="6">
        <v>0</v>
      </c>
      <c r="S1442" s="16">
        <f t="shared" si="126"/>
        <v>0</v>
      </c>
      <c r="T1442" s="16">
        <f t="shared" si="127"/>
        <v>0</v>
      </c>
    </row>
    <row r="1443" spans="1:20" x14ac:dyDescent="0.6">
      <c r="A1443" s="6"/>
      <c r="B1443" s="21"/>
      <c r="C1443" s="6"/>
      <c r="D1443" s="6" t="s">
        <v>13828</v>
      </c>
      <c r="E1443" s="6" t="s">
        <v>13816</v>
      </c>
      <c r="F1443" s="20" t="s">
        <v>13818</v>
      </c>
      <c r="G1443" s="6" t="str">
        <f t="shared" si="125"/>
        <v>50-59</v>
      </c>
      <c r="H1443" s="6" t="str" cm="1">
        <f t="array" ref="H1443:I1443">_xlfn.TEXTSPLIT(G1443,"-")</f>
        <v>50</v>
      </c>
      <c r="I1443" s="6" t="str">
        <v>59</v>
      </c>
      <c r="J1443" s="6" t="s">
        <v>13541</v>
      </c>
      <c r="K1443" s="6" t="s">
        <v>13525</v>
      </c>
      <c r="L1443" s="6" t="s">
        <v>13973</v>
      </c>
      <c r="M1443" s="6" t="s">
        <v>13361</v>
      </c>
      <c r="N1443" s="6">
        <v>1996</v>
      </c>
      <c r="O1443" s="6" t="str" cm="1">
        <f t="array" ref="O1443">_xlfn.TEXTSPLIT(N1443,"-")</f>
        <v>1996</v>
      </c>
      <c r="P1443" s="6" t="str" cm="1">
        <f t="array" ref="P1443">_xlfn.TEXTSPLIT(O1443,"-")</f>
        <v>1996</v>
      </c>
      <c r="Q1443" s="6">
        <v>167</v>
      </c>
      <c r="R1443" s="6">
        <v>0</v>
      </c>
      <c r="S1443" s="16">
        <f t="shared" si="126"/>
        <v>0</v>
      </c>
      <c r="T1443" s="16">
        <f t="shared" si="127"/>
        <v>0</v>
      </c>
    </row>
    <row r="1444" spans="1:20" x14ac:dyDescent="0.6">
      <c r="A1444" s="6"/>
      <c r="B1444" s="21"/>
      <c r="C1444" s="6"/>
      <c r="D1444" s="6" t="s">
        <v>13828</v>
      </c>
      <c r="E1444" s="6" t="s">
        <v>13815</v>
      </c>
      <c r="F1444" s="20" t="s">
        <v>13819</v>
      </c>
      <c r="G1444" s="6" t="str">
        <f t="shared" si="125"/>
        <v>60-69</v>
      </c>
      <c r="H1444" s="6" t="str" cm="1">
        <f t="array" ref="H1444:I1444">_xlfn.TEXTSPLIT(G1444,"-")</f>
        <v>60</v>
      </c>
      <c r="I1444" s="6" t="str">
        <v>69</v>
      </c>
      <c r="J1444" s="6" t="s">
        <v>13541</v>
      </c>
      <c r="K1444" s="6" t="s">
        <v>13525</v>
      </c>
      <c r="L1444" s="6" t="s">
        <v>13973</v>
      </c>
      <c r="M1444" s="6" t="s">
        <v>13361</v>
      </c>
      <c r="N1444" s="6">
        <v>1996</v>
      </c>
      <c r="O1444" s="6" t="str" cm="1">
        <f t="array" ref="O1444">_xlfn.TEXTSPLIT(N1444,"-")</f>
        <v>1996</v>
      </c>
      <c r="P1444" s="6" t="str" cm="1">
        <f t="array" ref="P1444">_xlfn.TEXTSPLIT(O1444,"-")</f>
        <v>1996</v>
      </c>
      <c r="Q1444" s="6">
        <v>333</v>
      </c>
      <c r="R1444" s="6">
        <v>0</v>
      </c>
      <c r="S1444" s="16">
        <f t="shared" si="126"/>
        <v>0</v>
      </c>
      <c r="T1444" s="16">
        <f t="shared" si="127"/>
        <v>0</v>
      </c>
    </row>
    <row r="1445" spans="1:20" x14ac:dyDescent="0.6">
      <c r="A1445" s="6"/>
      <c r="B1445" s="21"/>
      <c r="C1445" s="6"/>
      <c r="D1445" s="6" t="s">
        <v>13828</v>
      </c>
      <c r="E1445" s="6" t="s">
        <v>13908</v>
      </c>
      <c r="F1445" s="20" t="s">
        <v>13819</v>
      </c>
      <c r="G1445" s="6" t="str">
        <f t="shared" si="125"/>
        <v>60-69</v>
      </c>
      <c r="H1445" s="6" t="str" cm="1">
        <f t="array" ref="H1445:I1445">_xlfn.TEXTSPLIT(G1445,"-")</f>
        <v>60</v>
      </c>
      <c r="I1445" s="6" t="str">
        <v>69</v>
      </c>
      <c r="J1445" s="6" t="s">
        <v>13541</v>
      </c>
      <c r="K1445" s="6" t="s">
        <v>13525</v>
      </c>
      <c r="L1445" s="6" t="s">
        <v>13973</v>
      </c>
      <c r="M1445" s="6" t="s">
        <v>13361</v>
      </c>
      <c r="N1445" s="6">
        <v>1996</v>
      </c>
      <c r="O1445" s="6" t="str" cm="1">
        <f t="array" ref="O1445">_xlfn.TEXTSPLIT(N1445,"-")</f>
        <v>1996</v>
      </c>
      <c r="P1445" s="6" t="str" cm="1">
        <f t="array" ref="P1445">_xlfn.TEXTSPLIT(O1445,"-")</f>
        <v>1996</v>
      </c>
      <c r="Q1445" s="6">
        <v>133</v>
      </c>
      <c r="R1445" s="6">
        <v>0</v>
      </c>
      <c r="S1445" s="16">
        <f t="shared" si="126"/>
        <v>0</v>
      </c>
      <c r="T1445" s="16">
        <f t="shared" si="127"/>
        <v>0</v>
      </c>
    </row>
    <row r="1446" spans="1:20" x14ac:dyDescent="0.6">
      <c r="A1446" s="6"/>
      <c r="B1446" s="21"/>
      <c r="C1446" s="6"/>
      <c r="D1446" s="6" t="s">
        <v>13828</v>
      </c>
      <c r="E1446" s="6" t="s">
        <v>13816</v>
      </c>
      <c r="F1446" s="20" t="s">
        <v>13819</v>
      </c>
      <c r="G1446" s="6" t="str">
        <f t="shared" si="125"/>
        <v>60-69</v>
      </c>
      <c r="H1446" s="6" t="str" cm="1">
        <f t="array" ref="H1446:I1446">_xlfn.TEXTSPLIT(G1446,"-")</f>
        <v>60</v>
      </c>
      <c r="I1446" s="6" t="str">
        <v>69</v>
      </c>
      <c r="J1446" s="6" t="s">
        <v>13541</v>
      </c>
      <c r="K1446" s="6" t="s">
        <v>13525</v>
      </c>
      <c r="L1446" s="6" t="s">
        <v>13973</v>
      </c>
      <c r="M1446" s="6" t="s">
        <v>13361</v>
      </c>
      <c r="N1446" s="6">
        <v>1996</v>
      </c>
      <c r="O1446" s="6" t="str" cm="1">
        <f t="array" ref="O1446">_xlfn.TEXTSPLIT(N1446,"-")</f>
        <v>1996</v>
      </c>
      <c r="P1446" s="6" t="str" cm="1">
        <f t="array" ref="P1446">_xlfn.TEXTSPLIT(O1446,"-")</f>
        <v>1996</v>
      </c>
      <c r="Q1446" s="6">
        <v>200</v>
      </c>
      <c r="R1446" s="6">
        <v>0</v>
      </c>
      <c r="S1446" s="16">
        <f t="shared" si="126"/>
        <v>0</v>
      </c>
      <c r="T1446" s="16">
        <f t="shared" si="127"/>
        <v>0</v>
      </c>
    </row>
    <row r="1447" spans="1:20" x14ac:dyDescent="0.6">
      <c r="A1447" s="6"/>
      <c r="B1447" s="21"/>
      <c r="C1447" s="6"/>
      <c r="D1447" s="6" t="s">
        <v>13828</v>
      </c>
      <c r="E1447" s="6" t="s">
        <v>13815</v>
      </c>
      <c r="F1447" s="20" t="s">
        <v>13820</v>
      </c>
      <c r="G1447" s="6" t="str">
        <f t="shared" si="125"/>
        <v>70-79</v>
      </c>
      <c r="H1447" s="6" t="str" cm="1">
        <f t="array" ref="H1447:I1447">_xlfn.TEXTSPLIT(G1447,"-")</f>
        <v>70</v>
      </c>
      <c r="I1447" s="6" t="str">
        <v>79</v>
      </c>
      <c r="J1447" s="6" t="s">
        <v>13541</v>
      </c>
      <c r="K1447" s="6" t="s">
        <v>13525</v>
      </c>
      <c r="L1447" s="6" t="s">
        <v>13973</v>
      </c>
      <c r="M1447" s="6" t="s">
        <v>13361</v>
      </c>
      <c r="N1447" s="6">
        <v>1996</v>
      </c>
      <c r="O1447" s="6" t="str" cm="1">
        <f t="array" ref="O1447">_xlfn.TEXTSPLIT(N1447,"-")</f>
        <v>1996</v>
      </c>
      <c r="P1447" s="6" t="str" cm="1">
        <f t="array" ref="P1447">_xlfn.TEXTSPLIT(O1447,"-")</f>
        <v>1996</v>
      </c>
      <c r="Q1447" s="6">
        <v>207</v>
      </c>
      <c r="R1447" s="6">
        <v>1</v>
      </c>
      <c r="S1447" s="16">
        <f t="shared" si="126"/>
        <v>4.830917874396135E-3</v>
      </c>
      <c r="T1447" s="16">
        <f t="shared" si="127"/>
        <v>4.8192348636429379E-3</v>
      </c>
    </row>
    <row r="1448" spans="1:20" x14ac:dyDescent="0.6">
      <c r="A1448" s="6"/>
      <c r="B1448" s="21"/>
      <c r="C1448" s="6"/>
      <c r="D1448" s="6" t="s">
        <v>13828</v>
      </c>
      <c r="E1448" s="6" t="s">
        <v>13908</v>
      </c>
      <c r="F1448" s="20" t="s">
        <v>13820</v>
      </c>
      <c r="G1448" s="6" t="str">
        <f t="shared" si="125"/>
        <v>70-79</v>
      </c>
      <c r="H1448" s="6" t="str" cm="1">
        <f t="array" ref="H1448:I1448">_xlfn.TEXTSPLIT(G1448,"-")</f>
        <v>70</v>
      </c>
      <c r="I1448" s="6" t="str">
        <v>79</v>
      </c>
      <c r="J1448" s="6" t="s">
        <v>13541</v>
      </c>
      <c r="K1448" s="6" t="s">
        <v>13525</v>
      </c>
      <c r="L1448" s="6" t="s">
        <v>13973</v>
      </c>
      <c r="M1448" s="6" t="s">
        <v>13361</v>
      </c>
      <c r="N1448" s="6">
        <v>1996</v>
      </c>
      <c r="O1448" s="6" t="str" cm="1">
        <f t="array" ref="O1448">_xlfn.TEXTSPLIT(N1448,"-")</f>
        <v>1996</v>
      </c>
      <c r="P1448" s="6" t="str" cm="1">
        <f t="array" ref="P1448">_xlfn.TEXTSPLIT(O1448,"-")</f>
        <v>1996</v>
      </c>
      <c r="Q1448" s="6">
        <v>98</v>
      </c>
      <c r="R1448" s="6">
        <v>1</v>
      </c>
      <c r="S1448" s="16">
        <f t="shared" si="126"/>
        <v>1.020408163265306E-2</v>
      </c>
      <c r="T1448" s="16">
        <f t="shared" si="127"/>
        <v>1.0151886499405334E-2</v>
      </c>
    </row>
    <row r="1449" spans="1:20" x14ac:dyDescent="0.6">
      <c r="A1449" s="6"/>
      <c r="B1449" s="21"/>
      <c r="C1449" s="6"/>
      <c r="D1449" s="6" t="s">
        <v>13828</v>
      </c>
      <c r="E1449" s="6" t="s">
        <v>13816</v>
      </c>
      <c r="F1449" s="20" t="s">
        <v>13820</v>
      </c>
      <c r="G1449" s="6" t="str">
        <f t="shared" si="125"/>
        <v>70-79</v>
      </c>
      <c r="H1449" s="6" t="str" cm="1">
        <f t="array" ref="H1449:I1449">_xlfn.TEXTSPLIT(G1449,"-")</f>
        <v>70</v>
      </c>
      <c r="I1449" s="6" t="str">
        <v>79</v>
      </c>
      <c r="J1449" s="6" t="s">
        <v>13541</v>
      </c>
      <c r="K1449" s="6" t="s">
        <v>13525</v>
      </c>
      <c r="L1449" s="6" t="s">
        <v>13973</v>
      </c>
      <c r="M1449" s="6" t="s">
        <v>13361</v>
      </c>
      <c r="N1449" s="6">
        <v>1996</v>
      </c>
      <c r="O1449" s="6" t="str" cm="1">
        <f t="array" ref="O1449">_xlfn.TEXTSPLIT(N1449,"-")</f>
        <v>1996</v>
      </c>
      <c r="P1449" s="6" t="str" cm="1">
        <f t="array" ref="P1449">_xlfn.TEXTSPLIT(O1449,"-")</f>
        <v>1996</v>
      </c>
      <c r="Q1449" s="6">
        <v>108</v>
      </c>
      <c r="R1449" s="6">
        <v>0</v>
      </c>
      <c r="S1449" s="16">
        <f t="shared" si="126"/>
        <v>0</v>
      </c>
      <c r="T1449" s="16">
        <f t="shared" si="127"/>
        <v>0</v>
      </c>
    </row>
    <row r="1450" spans="1:20" x14ac:dyDescent="0.6">
      <c r="A1450" s="6"/>
      <c r="B1450" s="21"/>
      <c r="C1450" s="6"/>
      <c r="D1450" s="6" t="s">
        <v>13828</v>
      </c>
      <c r="E1450" s="6" t="s">
        <v>13815</v>
      </c>
      <c r="F1450" s="20" t="s">
        <v>13821</v>
      </c>
      <c r="G1450" s="6" t="str">
        <f t="shared" si="125"/>
        <v>80-95</v>
      </c>
      <c r="H1450" s="6" t="str" cm="1">
        <f t="array" ref="H1450:I1450">_xlfn.TEXTSPLIT(G1450,"-")</f>
        <v>80</v>
      </c>
      <c r="I1450" s="6" t="str">
        <v>95</v>
      </c>
      <c r="J1450" s="6" t="s">
        <v>13541</v>
      </c>
      <c r="K1450" s="6" t="s">
        <v>13525</v>
      </c>
      <c r="L1450" s="6" t="s">
        <v>13973</v>
      </c>
      <c r="M1450" s="6" t="s">
        <v>13361</v>
      </c>
      <c r="N1450" s="6">
        <v>1996</v>
      </c>
      <c r="O1450" s="6" t="str" cm="1">
        <f t="array" ref="O1450">_xlfn.TEXTSPLIT(N1450,"-")</f>
        <v>1996</v>
      </c>
      <c r="P1450" s="6" t="str" cm="1">
        <f t="array" ref="P1450">_xlfn.TEXTSPLIT(O1450,"-")</f>
        <v>1996</v>
      </c>
      <c r="Q1450" s="6">
        <v>49</v>
      </c>
      <c r="R1450" s="6">
        <v>5</v>
      </c>
      <c r="S1450" s="16">
        <f t="shared" si="126"/>
        <v>0.10204081632653061</v>
      </c>
      <c r="T1450" s="16">
        <f t="shared" si="127"/>
        <v>4.3243139866447011E-2</v>
      </c>
    </row>
    <row r="1451" spans="1:20" x14ac:dyDescent="0.6">
      <c r="A1451" s="6"/>
      <c r="B1451" s="21"/>
      <c r="C1451" s="6"/>
      <c r="D1451" s="6" t="s">
        <v>13828</v>
      </c>
      <c r="E1451" s="6" t="s">
        <v>13908</v>
      </c>
      <c r="F1451" s="20" t="s">
        <v>13821</v>
      </c>
      <c r="G1451" s="6" t="str">
        <f t="shared" si="125"/>
        <v>80-95</v>
      </c>
      <c r="H1451" s="6" t="str" cm="1">
        <f t="array" ref="H1451:I1451">_xlfn.TEXTSPLIT(G1451,"-")</f>
        <v>80</v>
      </c>
      <c r="I1451" s="6" t="str">
        <v>95</v>
      </c>
      <c r="J1451" s="6" t="s">
        <v>13541</v>
      </c>
      <c r="K1451" s="6" t="s">
        <v>13525</v>
      </c>
      <c r="L1451" s="6" t="s">
        <v>13973</v>
      </c>
      <c r="M1451" s="6" t="s">
        <v>13361</v>
      </c>
      <c r="N1451" s="6">
        <v>1996</v>
      </c>
      <c r="O1451" s="6" t="str" cm="1">
        <f t="array" ref="O1451">_xlfn.TEXTSPLIT(N1451,"-")</f>
        <v>1996</v>
      </c>
      <c r="P1451" s="6" t="str" cm="1">
        <f t="array" ref="P1451">_xlfn.TEXTSPLIT(O1451,"-")</f>
        <v>1996</v>
      </c>
      <c r="Q1451" s="6">
        <v>28</v>
      </c>
      <c r="R1451" s="6">
        <v>2</v>
      </c>
      <c r="S1451" s="16">
        <f t="shared" si="126"/>
        <v>7.1428571428571425E-2</v>
      </c>
      <c r="T1451" s="16">
        <f t="shared" si="127"/>
        <v>4.8670367419231919E-2</v>
      </c>
    </row>
    <row r="1452" spans="1:20" x14ac:dyDescent="0.6">
      <c r="A1452" s="6"/>
      <c r="B1452" s="21"/>
      <c r="C1452" s="6"/>
      <c r="D1452" s="6" t="s">
        <v>13828</v>
      </c>
      <c r="E1452" s="6" t="s">
        <v>13816</v>
      </c>
      <c r="F1452" s="20" t="s">
        <v>13821</v>
      </c>
      <c r="G1452" s="6" t="str">
        <f t="shared" si="125"/>
        <v>80-95</v>
      </c>
      <c r="H1452" s="6" t="str" cm="1">
        <f t="array" ref="H1452:I1452">_xlfn.TEXTSPLIT(G1452,"-")</f>
        <v>80</v>
      </c>
      <c r="I1452" s="6" t="str">
        <v>95</v>
      </c>
      <c r="J1452" s="6" t="s">
        <v>13541</v>
      </c>
      <c r="K1452" s="6" t="s">
        <v>13525</v>
      </c>
      <c r="L1452" s="6" t="s">
        <v>13973</v>
      </c>
      <c r="M1452" s="6" t="s">
        <v>13361</v>
      </c>
      <c r="N1452" s="6">
        <v>1996</v>
      </c>
      <c r="O1452" s="6" t="str" cm="1">
        <f t="array" ref="O1452">_xlfn.TEXTSPLIT(N1452,"-")</f>
        <v>1996</v>
      </c>
      <c r="P1452" s="6" t="str" cm="1">
        <f t="array" ref="P1452">_xlfn.TEXTSPLIT(O1452,"-")</f>
        <v>1996</v>
      </c>
      <c r="Q1452" s="6">
        <v>26</v>
      </c>
      <c r="R1452" s="6">
        <v>3</v>
      </c>
      <c r="S1452" s="16">
        <f t="shared" si="126"/>
        <v>0.11538461538461539</v>
      </c>
      <c r="T1452" s="16">
        <f t="shared" si="127"/>
        <v>6.2656268001619442E-2</v>
      </c>
    </row>
    <row r="1453" spans="1:20" x14ac:dyDescent="0.6">
      <c r="A1453" s="6"/>
      <c r="B1453" s="21"/>
      <c r="C1453" s="6"/>
      <c r="D1453" s="6" t="s">
        <v>13823</v>
      </c>
      <c r="E1453" s="6" t="s">
        <v>13815</v>
      </c>
      <c r="F1453" s="20" t="s">
        <v>13509</v>
      </c>
      <c r="G1453" s="6" t="str">
        <f t="shared" si="125"/>
        <v>50-95</v>
      </c>
      <c r="H1453" s="6" t="str" cm="1">
        <f t="array" ref="H1453:I1453">_xlfn.TEXTSPLIT(G1453,"-")</f>
        <v>50</v>
      </c>
      <c r="I1453" s="6" t="str">
        <v>95</v>
      </c>
      <c r="J1453" s="6" t="s">
        <v>13541</v>
      </c>
      <c r="K1453" s="6" t="s">
        <v>13525</v>
      </c>
      <c r="L1453" s="6" t="s">
        <v>13973</v>
      </c>
      <c r="M1453" s="6" t="s">
        <v>13361</v>
      </c>
      <c r="N1453" s="6">
        <v>1996</v>
      </c>
      <c r="O1453" s="6" t="str" cm="1">
        <f t="array" ref="O1453">_xlfn.TEXTSPLIT(N1453,"-")</f>
        <v>1996</v>
      </c>
      <c r="P1453" s="6" t="str" cm="1">
        <f t="array" ref="P1453">_xlfn.TEXTSPLIT(O1453,"-")</f>
        <v>1996</v>
      </c>
      <c r="Q1453" s="6">
        <v>914</v>
      </c>
      <c r="R1453" s="6">
        <v>29</v>
      </c>
      <c r="S1453" s="16">
        <f t="shared" si="126"/>
        <v>3.1728665207877461E-2</v>
      </c>
      <c r="T1453" s="16">
        <f t="shared" si="127"/>
        <v>5.797641281871848E-3</v>
      </c>
    </row>
    <row r="1454" spans="1:20" x14ac:dyDescent="0.6">
      <c r="A1454" s="6"/>
      <c r="B1454" s="21"/>
      <c r="C1454" s="6"/>
      <c r="D1454" s="6" t="s">
        <v>13823</v>
      </c>
      <c r="E1454" s="6" t="s">
        <v>13908</v>
      </c>
      <c r="F1454" s="20" t="s">
        <v>13509</v>
      </c>
      <c r="G1454" s="6" t="str">
        <f t="shared" si="125"/>
        <v>50-95</v>
      </c>
      <c r="H1454" s="6" t="str" cm="1">
        <f t="array" ref="H1454:I1454">_xlfn.TEXTSPLIT(G1454,"-")</f>
        <v>50</v>
      </c>
      <c r="I1454" s="6" t="str">
        <v>95</v>
      </c>
      <c r="J1454" s="6" t="s">
        <v>13541</v>
      </c>
      <c r="K1454" s="6" t="s">
        <v>13525</v>
      </c>
      <c r="L1454" s="6" t="s">
        <v>13973</v>
      </c>
      <c r="M1454" s="6" t="s">
        <v>13361</v>
      </c>
      <c r="N1454" s="6">
        <v>1996</v>
      </c>
      <c r="O1454" s="6" t="str" cm="1">
        <f t="array" ref="O1454">_xlfn.TEXTSPLIT(N1454,"-")</f>
        <v>1996</v>
      </c>
      <c r="P1454" s="6" t="str" cm="1">
        <f t="array" ref="P1454">_xlfn.TEXTSPLIT(O1454,"-")</f>
        <v>1996</v>
      </c>
      <c r="Q1454" s="6">
        <v>448</v>
      </c>
      <c r="R1454" s="6">
        <v>11</v>
      </c>
      <c r="S1454" s="16">
        <f t="shared" si="126"/>
        <v>2.4553571428571428E-2</v>
      </c>
      <c r="T1454" s="16">
        <f t="shared" si="127"/>
        <v>7.3117282191428878E-3</v>
      </c>
    </row>
    <row r="1455" spans="1:20" x14ac:dyDescent="0.6">
      <c r="A1455" s="6"/>
      <c r="B1455" s="21"/>
      <c r="C1455" s="6"/>
      <c r="D1455" s="6" t="s">
        <v>13823</v>
      </c>
      <c r="E1455" s="6" t="s">
        <v>13816</v>
      </c>
      <c r="F1455" s="20" t="s">
        <v>13509</v>
      </c>
      <c r="G1455" s="6" t="str">
        <f t="shared" si="125"/>
        <v>50-95</v>
      </c>
      <c r="H1455" s="6" t="str" cm="1">
        <f t="array" ref="H1455:I1455">_xlfn.TEXTSPLIT(G1455,"-")</f>
        <v>50</v>
      </c>
      <c r="I1455" s="6" t="str">
        <v>95</v>
      </c>
      <c r="J1455" s="6" t="s">
        <v>13541</v>
      </c>
      <c r="K1455" s="6" t="s">
        <v>13525</v>
      </c>
      <c r="L1455" s="6" t="s">
        <v>13973</v>
      </c>
      <c r="M1455" s="6" t="s">
        <v>13361</v>
      </c>
      <c r="N1455" s="6">
        <v>1996</v>
      </c>
      <c r="O1455" s="6" t="str" cm="1">
        <f t="array" ref="O1455">_xlfn.TEXTSPLIT(N1455,"-")</f>
        <v>1996</v>
      </c>
      <c r="P1455" s="6" t="str" cm="1">
        <f t="array" ref="P1455">_xlfn.TEXTSPLIT(O1455,"-")</f>
        <v>1996</v>
      </c>
      <c r="Q1455" s="6">
        <v>487</v>
      </c>
      <c r="R1455" s="6">
        <v>18</v>
      </c>
      <c r="S1455" s="16">
        <f t="shared" si="126"/>
        <v>3.6960985626283367E-2</v>
      </c>
      <c r="T1455" s="16">
        <f t="shared" si="127"/>
        <v>8.5492739184977115E-3</v>
      </c>
    </row>
    <row r="1456" spans="1:20" x14ac:dyDescent="0.6">
      <c r="A1456" s="6"/>
      <c r="B1456" s="21"/>
      <c r="C1456" s="6"/>
      <c r="D1456" s="6" t="s">
        <v>13823</v>
      </c>
      <c r="E1456" s="6" t="s">
        <v>13815</v>
      </c>
      <c r="F1456" s="20" t="s">
        <v>13818</v>
      </c>
      <c r="G1456" s="6" t="str">
        <f t="shared" si="125"/>
        <v>50-59</v>
      </c>
      <c r="H1456" s="6" t="str" cm="1">
        <f t="array" ref="H1456:I1456">_xlfn.TEXTSPLIT(G1456,"-")</f>
        <v>50</v>
      </c>
      <c r="I1456" s="6" t="str">
        <v>59</v>
      </c>
      <c r="J1456" s="6" t="s">
        <v>13541</v>
      </c>
      <c r="K1456" s="6" t="s">
        <v>13525</v>
      </c>
      <c r="L1456" s="6" t="s">
        <v>13973</v>
      </c>
      <c r="M1456" s="6" t="s">
        <v>13361</v>
      </c>
      <c r="N1456" s="6">
        <v>1996</v>
      </c>
      <c r="O1456" s="6" t="str" cm="1">
        <f t="array" ref="O1456">_xlfn.TEXTSPLIT(N1456,"-")</f>
        <v>1996</v>
      </c>
      <c r="P1456" s="6" t="str" cm="1">
        <f t="array" ref="P1456">_xlfn.TEXTSPLIT(O1456,"-")</f>
        <v>1996</v>
      </c>
      <c r="Q1456" s="6">
        <v>333</v>
      </c>
      <c r="R1456" s="6">
        <v>1</v>
      </c>
      <c r="S1456" s="16">
        <f t="shared" si="126"/>
        <v>3.003003003003003E-3</v>
      </c>
      <c r="T1456" s="16">
        <f t="shared" si="127"/>
        <v>2.9984905992473361E-3</v>
      </c>
    </row>
    <row r="1457" spans="1:20" x14ac:dyDescent="0.6">
      <c r="A1457" s="6"/>
      <c r="B1457" s="21"/>
      <c r="C1457" s="6"/>
      <c r="D1457" s="6" t="s">
        <v>13823</v>
      </c>
      <c r="E1457" s="6" t="s">
        <v>13908</v>
      </c>
      <c r="F1457" s="20" t="s">
        <v>13818</v>
      </c>
      <c r="G1457" s="6" t="str">
        <f t="shared" si="125"/>
        <v>50-59</v>
      </c>
      <c r="H1457" s="6" t="str" cm="1">
        <f t="array" ref="H1457:I1457">_xlfn.TEXTSPLIT(G1457,"-")</f>
        <v>50</v>
      </c>
      <c r="I1457" s="6" t="str">
        <v>59</v>
      </c>
      <c r="J1457" s="6" t="s">
        <v>13541</v>
      </c>
      <c r="K1457" s="6" t="s">
        <v>13525</v>
      </c>
      <c r="L1457" s="6" t="s">
        <v>13973</v>
      </c>
      <c r="M1457" s="6" t="s">
        <v>13361</v>
      </c>
      <c r="N1457" s="6">
        <v>1996</v>
      </c>
      <c r="O1457" s="6" t="str" cm="1">
        <f t="array" ref="O1457">_xlfn.TEXTSPLIT(N1457,"-")</f>
        <v>1996</v>
      </c>
      <c r="P1457" s="6" t="str" cm="1">
        <f t="array" ref="P1457">_xlfn.TEXTSPLIT(O1457,"-")</f>
        <v>1996</v>
      </c>
      <c r="Q1457" s="6">
        <v>166</v>
      </c>
      <c r="R1457" s="6">
        <v>0</v>
      </c>
      <c r="S1457" s="16">
        <f t="shared" ref="S1457:S1467" si="128">R1457/Q1457</f>
        <v>0</v>
      </c>
      <c r="T1457" s="16">
        <f t="shared" ref="T1457:T1467" si="129">SQRT(S1457*(1-S1457)/Q1457)</f>
        <v>0</v>
      </c>
    </row>
    <row r="1458" spans="1:20" x14ac:dyDescent="0.6">
      <c r="A1458" s="6"/>
      <c r="B1458" s="21"/>
      <c r="C1458" s="6"/>
      <c r="D1458" s="6" t="s">
        <v>13823</v>
      </c>
      <c r="E1458" s="6" t="s">
        <v>13816</v>
      </c>
      <c r="F1458" s="20" t="s">
        <v>13818</v>
      </c>
      <c r="G1458" s="6" t="str">
        <f t="shared" si="125"/>
        <v>50-59</v>
      </c>
      <c r="H1458" s="6" t="str" cm="1">
        <f t="array" ref="H1458:I1458">_xlfn.TEXTSPLIT(G1458,"-")</f>
        <v>50</v>
      </c>
      <c r="I1458" s="6" t="str">
        <v>59</v>
      </c>
      <c r="J1458" s="6" t="s">
        <v>13541</v>
      </c>
      <c r="K1458" s="6" t="s">
        <v>13525</v>
      </c>
      <c r="L1458" s="6" t="s">
        <v>13973</v>
      </c>
      <c r="M1458" s="6" t="s">
        <v>13361</v>
      </c>
      <c r="N1458" s="6">
        <v>1996</v>
      </c>
      <c r="O1458" s="6" t="str" cm="1">
        <f t="array" ref="O1458">_xlfn.TEXTSPLIT(N1458,"-")</f>
        <v>1996</v>
      </c>
      <c r="P1458" s="6" t="str" cm="1">
        <f t="array" ref="P1458">_xlfn.TEXTSPLIT(O1458,"-")</f>
        <v>1996</v>
      </c>
      <c r="Q1458" s="6">
        <v>167</v>
      </c>
      <c r="R1458" s="6">
        <v>1</v>
      </c>
      <c r="S1458" s="16">
        <f t="shared" si="128"/>
        <v>5.9880239520958087E-3</v>
      </c>
      <c r="T1458" s="16">
        <f t="shared" si="129"/>
        <v>5.9700688173673017E-3</v>
      </c>
    </row>
    <row r="1459" spans="1:20" x14ac:dyDescent="0.6">
      <c r="A1459" s="6"/>
      <c r="B1459" s="21"/>
      <c r="C1459" s="6"/>
      <c r="D1459" s="6" t="s">
        <v>13823</v>
      </c>
      <c r="E1459" s="6" t="s">
        <v>13815</v>
      </c>
      <c r="F1459" s="20" t="s">
        <v>13819</v>
      </c>
      <c r="G1459" s="6" t="str">
        <f t="shared" si="125"/>
        <v>60-69</v>
      </c>
      <c r="H1459" s="6" t="str" cm="1">
        <f t="array" ref="H1459:I1459">_xlfn.TEXTSPLIT(G1459,"-")</f>
        <v>60</v>
      </c>
      <c r="I1459" s="6" t="str">
        <v>69</v>
      </c>
      <c r="J1459" s="6" t="s">
        <v>13541</v>
      </c>
      <c r="K1459" s="6" t="s">
        <v>13525</v>
      </c>
      <c r="L1459" s="6" t="s">
        <v>13973</v>
      </c>
      <c r="M1459" s="6" t="s">
        <v>13361</v>
      </c>
      <c r="N1459" s="6">
        <v>1996</v>
      </c>
      <c r="O1459" s="6" t="str" cm="1">
        <f t="array" ref="O1459">_xlfn.TEXTSPLIT(N1459,"-")</f>
        <v>1996</v>
      </c>
      <c r="P1459" s="6" t="str" cm="1">
        <f t="array" ref="P1459">_xlfn.TEXTSPLIT(O1459,"-")</f>
        <v>1996</v>
      </c>
      <c r="Q1459" s="6">
        <v>333</v>
      </c>
      <c r="R1459" s="6">
        <v>4</v>
      </c>
      <c r="S1459" s="16">
        <f t="shared" si="128"/>
        <v>1.2012012012012012E-2</v>
      </c>
      <c r="T1459" s="16">
        <f t="shared" si="129"/>
        <v>5.9698249176884351E-3</v>
      </c>
    </row>
    <row r="1460" spans="1:20" x14ac:dyDescent="0.6">
      <c r="A1460" s="6"/>
      <c r="B1460" s="21"/>
      <c r="C1460" s="6"/>
      <c r="D1460" s="6" t="s">
        <v>13823</v>
      </c>
      <c r="E1460" s="6" t="s">
        <v>13908</v>
      </c>
      <c r="F1460" s="20" t="s">
        <v>13819</v>
      </c>
      <c r="G1460" s="6" t="str">
        <f t="shared" si="125"/>
        <v>60-69</v>
      </c>
      <c r="H1460" s="6" t="str" cm="1">
        <f t="array" ref="H1460:I1460">_xlfn.TEXTSPLIT(G1460,"-")</f>
        <v>60</v>
      </c>
      <c r="I1460" s="6" t="str">
        <v>69</v>
      </c>
      <c r="J1460" s="6" t="s">
        <v>13541</v>
      </c>
      <c r="K1460" s="6" t="s">
        <v>13525</v>
      </c>
      <c r="L1460" s="6" t="s">
        <v>13973</v>
      </c>
      <c r="M1460" s="6" t="s">
        <v>13361</v>
      </c>
      <c r="N1460" s="6">
        <v>1996</v>
      </c>
      <c r="O1460" s="6" t="str" cm="1">
        <f t="array" ref="O1460">_xlfn.TEXTSPLIT(N1460,"-")</f>
        <v>1996</v>
      </c>
      <c r="P1460" s="6" t="str" cm="1">
        <f t="array" ref="P1460">_xlfn.TEXTSPLIT(O1460,"-")</f>
        <v>1996</v>
      </c>
      <c r="Q1460" s="6">
        <v>133</v>
      </c>
      <c r="R1460" s="6">
        <v>2</v>
      </c>
      <c r="S1460" s="16">
        <f t="shared" si="128"/>
        <v>1.5037593984962405E-2</v>
      </c>
      <c r="T1460" s="16">
        <f t="shared" si="129"/>
        <v>1.0552933081962314E-2</v>
      </c>
    </row>
    <row r="1461" spans="1:20" x14ac:dyDescent="0.6">
      <c r="A1461" s="6"/>
      <c r="B1461" s="21"/>
      <c r="C1461" s="6"/>
      <c r="D1461" s="6" t="s">
        <v>13823</v>
      </c>
      <c r="E1461" s="6" t="s">
        <v>13816</v>
      </c>
      <c r="F1461" s="20" t="s">
        <v>13819</v>
      </c>
      <c r="G1461" s="6" t="str">
        <f t="shared" si="125"/>
        <v>60-69</v>
      </c>
      <c r="H1461" s="6" t="str" cm="1">
        <f t="array" ref="H1461:I1461">_xlfn.TEXTSPLIT(G1461,"-")</f>
        <v>60</v>
      </c>
      <c r="I1461" s="6" t="str">
        <v>69</v>
      </c>
      <c r="J1461" s="6" t="s">
        <v>13541</v>
      </c>
      <c r="K1461" s="6" t="s">
        <v>13525</v>
      </c>
      <c r="L1461" s="6" t="s">
        <v>13973</v>
      </c>
      <c r="M1461" s="6" t="s">
        <v>13361</v>
      </c>
      <c r="N1461" s="6">
        <v>1996</v>
      </c>
      <c r="O1461" s="6" t="str" cm="1">
        <f t="array" ref="O1461">_xlfn.TEXTSPLIT(N1461,"-")</f>
        <v>1996</v>
      </c>
      <c r="P1461" s="6" t="str" cm="1">
        <f t="array" ref="P1461">_xlfn.TEXTSPLIT(O1461,"-")</f>
        <v>1996</v>
      </c>
      <c r="Q1461" s="6">
        <v>200</v>
      </c>
      <c r="R1461" s="6">
        <v>2</v>
      </c>
      <c r="S1461" s="16">
        <f t="shared" si="128"/>
        <v>0.01</v>
      </c>
      <c r="T1461" s="16">
        <f t="shared" si="129"/>
        <v>7.0356236397351446E-3</v>
      </c>
    </row>
    <row r="1462" spans="1:20" x14ac:dyDescent="0.6">
      <c r="A1462" s="6"/>
      <c r="B1462" s="21"/>
      <c r="C1462" s="6"/>
      <c r="D1462" s="6" t="s">
        <v>13823</v>
      </c>
      <c r="E1462" s="6" t="s">
        <v>13815</v>
      </c>
      <c r="F1462" s="20" t="s">
        <v>13820</v>
      </c>
      <c r="G1462" s="6" t="str">
        <f t="shared" si="125"/>
        <v>70-79</v>
      </c>
      <c r="H1462" s="6" t="str" cm="1">
        <f t="array" ref="H1462:I1462">_xlfn.TEXTSPLIT(G1462,"-")</f>
        <v>70</v>
      </c>
      <c r="I1462" s="6" t="str">
        <v>79</v>
      </c>
      <c r="J1462" s="6" t="s">
        <v>13541</v>
      </c>
      <c r="K1462" s="6" t="s">
        <v>13525</v>
      </c>
      <c r="L1462" s="6" t="s">
        <v>13973</v>
      </c>
      <c r="M1462" s="6" t="s">
        <v>13361</v>
      </c>
      <c r="N1462" s="6">
        <v>1996</v>
      </c>
      <c r="O1462" s="6" t="str" cm="1">
        <f t="array" ref="O1462">_xlfn.TEXTSPLIT(N1462,"-")</f>
        <v>1996</v>
      </c>
      <c r="P1462" s="6" t="str" cm="1">
        <f t="array" ref="P1462">_xlfn.TEXTSPLIT(O1462,"-")</f>
        <v>1996</v>
      </c>
      <c r="Q1462" s="6">
        <v>207</v>
      </c>
      <c r="R1462" s="6">
        <v>11</v>
      </c>
      <c r="S1462" s="16">
        <f t="shared" si="128"/>
        <v>5.3140096618357488E-2</v>
      </c>
      <c r="T1462" s="16">
        <f t="shared" si="129"/>
        <v>1.5590816501310377E-2</v>
      </c>
    </row>
    <row r="1463" spans="1:20" x14ac:dyDescent="0.6">
      <c r="A1463" s="6"/>
      <c r="B1463" s="21"/>
      <c r="C1463" s="6"/>
      <c r="D1463" s="6" t="s">
        <v>13823</v>
      </c>
      <c r="E1463" s="6" t="s">
        <v>13908</v>
      </c>
      <c r="F1463" s="20" t="s">
        <v>13820</v>
      </c>
      <c r="G1463" s="6" t="str">
        <f t="shared" si="125"/>
        <v>70-79</v>
      </c>
      <c r="H1463" s="6" t="str" cm="1">
        <f t="array" ref="H1463:I1463">_xlfn.TEXTSPLIT(G1463,"-")</f>
        <v>70</v>
      </c>
      <c r="I1463" s="6" t="str">
        <v>79</v>
      </c>
      <c r="J1463" s="6" t="s">
        <v>13541</v>
      </c>
      <c r="K1463" s="6" t="s">
        <v>13525</v>
      </c>
      <c r="L1463" s="6" t="s">
        <v>13973</v>
      </c>
      <c r="M1463" s="6" t="s">
        <v>13361</v>
      </c>
      <c r="N1463" s="6">
        <v>1996</v>
      </c>
      <c r="O1463" s="6" t="str" cm="1">
        <f t="array" ref="O1463">_xlfn.TEXTSPLIT(N1463,"-")</f>
        <v>1996</v>
      </c>
      <c r="P1463" s="6" t="str" cm="1">
        <f t="array" ref="P1463">_xlfn.TEXTSPLIT(O1463,"-")</f>
        <v>1996</v>
      </c>
      <c r="Q1463" s="6">
        <v>98</v>
      </c>
      <c r="R1463" s="6">
        <v>4</v>
      </c>
      <c r="S1463" s="16">
        <f t="shared" si="128"/>
        <v>4.0816326530612242E-2</v>
      </c>
      <c r="T1463" s="16">
        <f t="shared" si="129"/>
        <v>1.9987331196504501E-2</v>
      </c>
    </row>
    <row r="1464" spans="1:20" x14ac:dyDescent="0.6">
      <c r="A1464" s="6"/>
      <c r="B1464" s="21"/>
      <c r="C1464" s="6"/>
      <c r="D1464" s="6" t="s">
        <v>13823</v>
      </c>
      <c r="E1464" s="6" t="s">
        <v>13816</v>
      </c>
      <c r="F1464" s="20" t="s">
        <v>13820</v>
      </c>
      <c r="G1464" s="6" t="str">
        <f t="shared" si="125"/>
        <v>70-79</v>
      </c>
      <c r="H1464" s="6" t="str" cm="1">
        <f t="array" ref="H1464:I1464">_xlfn.TEXTSPLIT(G1464,"-")</f>
        <v>70</v>
      </c>
      <c r="I1464" s="6" t="str">
        <v>79</v>
      </c>
      <c r="J1464" s="6" t="s">
        <v>13541</v>
      </c>
      <c r="K1464" s="6" t="s">
        <v>13525</v>
      </c>
      <c r="L1464" s="6" t="s">
        <v>13973</v>
      </c>
      <c r="M1464" s="6" t="s">
        <v>13361</v>
      </c>
      <c r="N1464" s="6">
        <v>1996</v>
      </c>
      <c r="O1464" s="6" t="str" cm="1">
        <f t="array" ref="O1464">_xlfn.TEXTSPLIT(N1464,"-")</f>
        <v>1996</v>
      </c>
      <c r="P1464" s="6" t="str" cm="1">
        <f t="array" ref="P1464">_xlfn.TEXTSPLIT(O1464,"-")</f>
        <v>1996</v>
      </c>
      <c r="Q1464" s="6">
        <v>108</v>
      </c>
      <c r="R1464" s="6">
        <v>7</v>
      </c>
      <c r="S1464" s="16">
        <f t="shared" si="128"/>
        <v>6.4814814814814811E-2</v>
      </c>
      <c r="T1464" s="16">
        <f t="shared" si="129"/>
        <v>2.36904916454104E-2</v>
      </c>
    </row>
    <row r="1465" spans="1:20" x14ac:dyDescent="0.6">
      <c r="A1465" s="6"/>
      <c r="B1465" s="21"/>
      <c r="C1465" s="6"/>
      <c r="D1465" s="6" t="s">
        <v>13823</v>
      </c>
      <c r="E1465" s="6" t="s">
        <v>13815</v>
      </c>
      <c r="F1465" s="20" t="s">
        <v>13821</v>
      </c>
      <c r="G1465" s="6" t="str">
        <f t="shared" si="125"/>
        <v>80-95</v>
      </c>
      <c r="H1465" s="6" t="str" cm="1">
        <f t="array" ref="H1465:I1465">_xlfn.TEXTSPLIT(G1465,"-")</f>
        <v>80</v>
      </c>
      <c r="I1465" s="6" t="str">
        <v>95</v>
      </c>
      <c r="J1465" s="6" t="s">
        <v>13541</v>
      </c>
      <c r="K1465" s="6" t="s">
        <v>13525</v>
      </c>
      <c r="L1465" s="6" t="s">
        <v>13973</v>
      </c>
      <c r="M1465" s="6" t="s">
        <v>13361</v>
      </c>
      <c r="N1465" s="6">
        <v>1996</v>
      </c>
      <c r="O1465" s="6" t="str" cm="1">
        <f t="array" ref="O1465">_xlfn.TEXTSPLIT(N1465,"-")</f>
        <v>1996</v>
      </c>
      <c r="P1465" s="6" t="str" cm="1">
        <f t="array" ref="P1465">_xlfn.TEXTSPLIT(O1465,"-")</f>
        <v>1996</v>
      </c>
      <c r="Q1465" s="6">
        <v>49</v>
      </c>
      <c r="R1465" s="6">
        <v>13</v>
      </c>
      <c r="S1465" s="16">
        <f t="shared" si="128"/>
        <v>0.26530612244897961</v>
      </c>
      <c r="T1465" s="16">
        <f t="shared" si="129"/>
        <v>6.3070867792372989E-2</v>
      </c>
    </row>
    <row r="1466" spans="1:20" x14ac:dyDescent="0.6">
      <c r="A1466" s="6"/>
      <c r="B1466" s="21"/>
      <c r="C1466" s="6"/>
      <c r="D1466" s="6" t="s">
        <v>13823</v>
      </c>
      <c r="E1466" s="6" t="s">
        <v>13908</v>
      </c>
      <c r="F1466" s="20" t="s">
        <v>13821</v>
      </c>
      <c r="G1466" s="6" t="str">
        <f t="shared" si="125"/>
        <v>80-95</v>
      </c>
      <c r="H1466" s="6" t="str" cm="1">
        <f t="array" ref="H1466:I1466">_xlfn.TEXTSPLIT(G1466,"-")</f>
        <v>80</v>
      </c>
      <c r="I1466" s="6" t="str">
        <v>95</v>
      </c>
      <c r="J1466" s="6" t="s">
        <v>13541</v>
      </c>
      <c r="K1466" s="6" t="s">
        <v>13525</v>
      </c>
      <c r="L1466" s="6" t="s">
        <v>13973</v>
      </c>
      <c r="M1466" s="6" t="s">
        <v>13361</v>
      </c>
      <c r="N1466" s="6">
        <v>1996</v>
      </c>
      <c r="O1466" s="6" t="str" cm="1">
        <f t="array" ref="O1466">_xlfn.TEXTSPLIT(N1466,"-")</f>
        <v>1996</v>
      </c>
      <c r="P1466" s="6" t="str" cm="1">
        <f t="array" ref="P1466">_xlfn.TEXTSPLIT(O1466,"-")</f>
        <v>1996</v>
      </c>
      <c r="Q1466" s="6">
        <v>28</v>
      </c>
      <c r="R1466" s="6">
        <v>5</v>
      </c>
      <c r="S1466" s="16">
        <f t="shared" si="128"/>
        <v>0.17857142857142858</v>
      </c>
      <c r="T1466" s="16">
        <f t="shared" si="129"/>
        <v>7.2378882444444431E-2</v>
      </c>
    </row>
    <row r="1467" spans="1:20" x14ac:dyDescent="0.6">
      <c r="A1467" s="6"/>
      <c r="B1467" s="21"/>
      <c r="C1467" s="6"/>
      <c r="D1467" s="6" t="s">
        <v>13823</v>
      </c>
      <c r="E1467" s="6" t="s">
        <v>13816</v>
      </c>
      <c r="F1467" s="20" t="s">
        <v>13821</v>
      </c>
      <c r="G1467" s="6" t="str">
        <f t="shared" si="125"/>
        <v>80-95</v>
      </c>
      <c r="H1467" s="6" t="str" cm="1">
        <f t="array" ref="H1467:I1467">_xlfn.TEXTSPLIT(G1467,"-")</f>
        <v>80</v>
      </c>
      <c r="I1467" s="6" t="str">
        <v>95</v>
      </c>
      <c r="J1467" s="6" t="s">
        <v>13541</v>
      </c>
      <c r="K1467" s="6" t="s">
        <v>13525</v>
      </c>
      <c r="L1467" s="6" t="s">
        <v>13973</v>
      </c>
      <c r="M1467" s="6" t="s">
        <v>13361</v>
      </c>
      <c r="N1467" s="6">
        <v>1996</v>
      </c>
      <c r="O1467" s="6" t="str" cm="1">
        <f t="array" ref="O1467">_xlfn.TEXTSPLIT(N1467,"-")</f>
        <v>1996</v>
      </c>
      <c r="P1467" s="6" t="str" cm="1">
        <f t="array" ref="P1467">_xlfn.TEXTSPLIT(O1467,"-")</f>
        <v>1996</v>
      </c>
      <c r="Q1467" s="6">
        <v>26</v>
      </c>
      <c r="R1467" s="6">
        <v>8</v>
      </c>
      <c r="S1467" s="16">
        <f t="shared" si="128"/>
        <v>0.30769230769230771</v>
      </c>
      <c r="T1467" s="16">
        <f t="shared" si="129"/>
        <v>9.0515139294546479E-2</v>
      </c>
    </row>
    <row r="1468" spans="1:20" x14ac:dyDescent="0.6">
      <c r="D1468" s="6" t="s">
        <v>13300</v>
      </c>
      <c r="E1468" s="6" t="s">
        <v>13815</v>
      </c>
      <c r="F1468" s="20" t="s">
        <v>13509</v>
      </c>
      <c r="G1468" s="6" t="str">
        <f t="shared" si="119"/>
        <v>50-95</v>
      </c>
      <c r="H1468" s="6" t="str" cm="1">
        <f t="array" ref="H1468:I1468">_xlfn.TEXTSPLIT(G1468,"-")</f>
        <v>50</v>
      </c>
      <c r="I1468" s="6" t="str">
        <v>95</v>
      </c>
      <c r="J1468" s="6" t="s">
        <v>13541</v>
      </c>
      <c r="K1468" s="6" t="s">
        <v>13525</v>
      </c>
      <c r="L1468" s="6" t="s">
        <v>13464</v>
      </c>
      <c r="M1468" s="6" t="s">
        <v>13361</v>
      </c>
      <c r="N1468" s="6">
        <v>1996</v>
      </c>
      <c r="O1468" s="6" t="str" cm="1">
        <f t="array" ref="O1468">_xlfn.TEXTSPLIT(N1468,"-")</f>
        <v>1996</v>
      </c>
      <c r="P1468" s="6" t="str" cm="1">
        <f t="array" ref="P1468">_xlfn.TEXTSPLIT(O1468,"-")</f>
        <v>1996</v>
      </c>
      <c r="Q1468" s="6">
        <v>939</v>
      </c>
      <c r="R1468" s="6">
        <v>217</v>
      </c>
      <c r="S1468" s="16">
        <f t="shared" si="120"/>
        <v>0.23109691160809373</v>
      </c>
      <c r="T1468" s="16">
        <f t="shared" si="121"/>
        <v>1.3756250551539671E-2</v>
      </c>
    </row>
    <row r="1469" spans="1:20" x14ac:dyDescent="0.6">
      <c r="A1469" s="6"/>
      <c r="B1469" s="6"/>
      <c r="C1469" s="6"/>
      <c r="D1469" s="6" t="s">
        <v>13300</v>
      </c>
      <c r="E1469" s="6" t="s">
        <v>13908</v>
      </c>
      <c r="F1469" s="20" t="s">
        <v>13509</v>
      </c>
      <c r="G1469" s="6" t="str">
        <f t="shared" si="119"/>
        <v>50-95</v>
      </c>
      <c r="H1469" s="6" t="str" cm="1">
        <f t="array" ref="H1469:I1469">_xlfn.TEXTSPLIT(G1469,"-")</f>
        <v>50</v>
      </c>
      <c r="I1469" s="6" t="str">
        <v>95</v>
      </c>
      <c r="J1469" s="6" t="s">
        <v>13541</v>
      </c>
      <c r="K1469" s="6" t="s">
        <v>13525</v>
      </c>
      <c r="L1469" s="6" t="s">
        <v>13464</v>
      </c>
      <c r="M1469" s="6" t="s">
        <v>13361</v>
      </c>
      <c r="N1469" s="6">
        <v>1996</v>
      </c>
      <c r="O1469" s="6" t="str" cm="1">
        <f t="array" ref="O1469">_xlfn.TEXTSPLIT(N1469,"-")</f>
        <v>1996</v>
      </c>
      <c r="P1469" s="6" t="str" cm="1">
        <f t="array" ref="P1469">_xlfn.TEXTSPLIT(O1469,"-")</f>
        <v>1996</v>
      </c>
      <c r="Q1469" s="6">
        <v>413</v>
      </c>
      <c r="R1469" s="6">
        <v>97</v>
      </c>
      <c r="S1469" s="16">
        <f t="shared" si="120"/>
        <v>0.23486682808716708</v>
      </c>
      <c r="T1469" s="16">
        <f t="shared" si="121"/>
        <v>2.0859520976733617E-2</v>
      </c>
    </row>
    <row r="1470" spans="1:20" x14ac:dyDescent="0.6">
      <c r="A1470" s="6"/>
      <c r="B1470" s="6"/>
      <c r="C1470" s="6"/>
      <c r="D1470" s="6" t="s">
        <v>13300</v>
      </c>
      <c r="E1470" s="6" t="s">
        <v>13816</v>
      </c>
      <c r="F1470" s="20" t="s">
        <v>13509</v>
      </c>
      <c r="G1470" s="6" t="str">
        <f t="shared" si="119"/>
        <v>50-95</v>
      </c>
      <c r="H1470" s="6" t="str" cm="1">
        <f t="array" ref="H1470:I1470">_xlfn.TEXTSPLIT(G1470,"-")</f>
        <v>50</v>
      </c>
      <c r="I1470" s="6" t="str">
        <v>95</v>
      </c>
      <c r="J1470" s="6" t="s">
        <v>13541</v>
      </c>
      <c r="K1470" s="6" t="s">
        <v>13525</v>
      </c>
      <c r="L1470" s="6" t="s">
        <v>13464</v>
      </c>
      <c r="M1470" s="6" t="s">
        <v>13361</v>
      </c>
      <c r="N1470" s="6">
        <v>1996</v>
      </c>
      <c r="O1470" s="6" t="str" cm="1">
        <f t="array" ref="O1470">_xlfn.TEXTSPLIT(N1470,"-")</f>
        <v>1996</v>
      </c>
      <c r="P1470" s="6" t="str" cm="1">
        <f t="array" ref="P1470">_xlfn.TEXTSPLIT(O1470,"-")</f>
        <v>1996</v>
      </c>
      <c r="Q1470" s="6">
        <v>514</v>
      </c>
      <c r="R1470" s="6">
        <v>120</v>
      </c>
      <c r="S1470" s="16">
        <f t="shared" si="120"/>
        <v>0.23346303501945526</v>
      </c>
      <c r="T1470" s="16">
        <f t="shared" si="121"/>
        <v>1.8659244498395282E-2</v>
      </c>
    </row>
    <row r="1471" spans="1:20" x14ac:dyDescent="0.6">
      <c r="A1471" s="6"/>
      <c r="B1471" s="6"/>
      <c r="C1471" s="6"/>
      <c r="D1471" s="6" t="s">
        <v>13300</v>
      </c>
      <c r="E1471" s="6" t="s">
        <v>13815</v>
      </c>
      <c r="F1471" s="20" t="s">
        <v>13818</v>
      </c>
      <c r="G1471" s="6" t="str">
        <f t="shared" si="119"/>
        <v>50-59</v>
      </c>
      <c r="H1471" s="6" t="str" cm="1">
        <f t="array" ref="H1471:I1471">_xlfn.TEXTSPLIT(G1471,"-")</f>
        <v>50</v>
      </c>
      <c r="I1471" s="6" t="str">
        <v>59</v>
      </c>
      <c r="J1471" s="6" t="s">
        <v>13541</v>
      </c>
      <c r="K1471" s="6" t="s">
        <v>13525</v>
      </c>
      <c r="L1471" s="6" t="s">
        <v>13464</v>
      </c>
      <c r="M1471" s="6" t="s">
        <v>13361</v>
      </c>
      <c r="N1471" s="6">
        <v>1996</v>
      </c>
      <c r="O1471" s="6" t="str" cm="1">
        <f t="array" ref="O1471">_xlfn.TEXTSPLIT(N1471,"-")</f>
        <v>1996</v>
      </c>
      <c r="P1471" s="6" t="str" cm="1">
        <f t="array" ref="P1471">_xlfn.TEXTSPLIT(O1471,"-")</f>
        <v>1996</v>
      </c>
      <c r="Q1471" s="6">
        <v>333</v>
      </c>
      <c r="R1471" s="6">
        <v>23</v>
      </c>
      <c r="S1471" s="16">
        <f t="shared" si="120"/>
        <v>6.9069069069069067E-2</v>
      </c>
      <c r="T1471" s="16">
        <f t="shared" si="121"/>
        <v>1.3895635537390569E-2</v>
      </c>
    </row>
    <row r="1472" spans="1:20" x14ac:dyDescent="0.6">
      <c r="A1472" s="6"/>
      <c r="B1472" s="6"/>
      <c r="C1472" s="6"/>
      <c r="D1472" s="6" t="s">
        <v>13300</v>
      </c>
      <c r="E1472" s="6" t="s">
        <v>13908</v>
      </c>
      <c r="F1472" s="20" t="s">
        <v>13818</v>
      </c>
      <c r="G1472" s="6" t="str">
        <f t="shared" si="119"/>
        <v>50-59</v>
      </c>
      <c r="H1472" s="6" t="str" cm="1">
        <f t="array" ref="H1472:I1472">_xlfn.TEXTSPLIT(G1472,"-")</f>
        <v>50</v>
      </c>
      <c r="I1472" s="6" t="str">
        <v>59</v>
      </c>
      <c r="J1472" s="6" t="s">
        <v>13541</v>
      </c>
      <c r="K1472" s="6" t="s">
        <v>13525</v>
      </c>
      <c r="L1472" s="6" t="s">
        <v>13464</v>
      </c>
      <c r="M1472" s="6" t="s">
        <v>13361</v>
      </c>
      <c r="N1472" s="6">
        <v>1996</v>
      </c>
      <c r="O1472" s="6" t="str" cm="1">
        <f t="array" ref="O1472">_xlfn.TEXTSPLIT(N1472,"-")</f>
        <v>1996</v>
      </c>
      <c r="P1472" s="6" t="str" cm="1">
        <f t="array" ref="P1472">_xlfn.TEXTSPLIT(O1472,"-")</f>
        <v>1996</v>
      </c>
      <c r="Q1472" s="6">
        <v>154</v>
      </c>
      <c r="R1472" s="6">
        <v>9</v>
      </c>
      <c r="S1472" s="16">
        <f t="shared" si="120"/>
        <v>5.844155844155844E-2</v>
      </c>
      <c r="T1472" s="16">
        <f t="shared" si="121"/>
        <v>1.8902714483911089E-2</v>
      </c>
    </row>
    <row r="1473" spans="1:20" x14ac:dyDescent="0.6">
      <c r="A1473" s="6"/>
      <c r="B1473" s="6"/>
      <c r="C1473" s="6"/>
      <c r="D1473" s="6" t="s">
        <v>13300</v>
      </c>
      <c r="E1473" s="6" t="s">
        <v>13816</v>
      </c>
      <c r="F1473" s="20" t="s">
        <v>13818</v>
      </c>
      <c r="G1473" s="6" t="str">
        <f t="shared" si="119"/>
        <v>50-59</v>
      </c>
      <c r="H1473" s="6" t="str" cm="1">
        <f t="array" ref="H1473:I1473">_xlfn.TEXTSPLIT(G1473,"-")</f>
        <v>50</v>
      </c>
      <c r="I1473" s="6" t="str">
        <v>59</v>
      </c>
      <c r="J1473" s="6" t="s">
        <v>13541</v>
      </c>
      <c r="K1473" s="6" t="s">
        <v>13525</v>
      </c>
      <c r="L1473" s="6" t="s">
        <v>13464</v>
      </c>
      <c r="M1473" s="6" t="s">
        <v>13361</v>
      </c>
      <c r="N1473" s="6">
        <v>1996</v>
      </c>
      <c r="O1473" s="6" t="str" cm="1">
        <f t="array" ref="O1473">_xlfn.TEXTSPLIT(N1473,"-")</f>
        <v>1996</v>
      </c>
      <c r="P1473" s="6" t="str" cm="1">
        <f t="array" ref="P1473">_xlfn.TEXTSPLIT(O1473,"-")</f>
        <v>1996</v>
      </c>
      <c r="Q1473" s="6">
        <v>179</v>
      </c>
      <c r="R1473" s="6">
        <v>14</v>
      </c>
      <c r="S1473" s="16">
        <f t="shared" si="120"/>
        <v>7.8212290502793297E-2</v>
      </c>
      <c r="T1473" s="16">
        <f t="shared" si="121"/>
        <v>2.0069032833359961E-2</v>
      </c>
    </row>
    <row r="1474" spans="1:20" x14ac:dyDescent="0.6">
      <c r="A1474" s="6"/>
      <c r="B1474" s="6"/>
      <c r="C1474" s="6"/>
      <c r="D1474" s="6" t="s">
        <v>13300</v>
      </c>
      <c r="E1474" s="6" t="s">
        <v>13815</v>
      </c>
      <c r="F1474" s="20" t="s">
        <v>13819</v>
      </c>
      <c r="G1474" s="6" t="str">
        <f t="shared" si="119"/>
        <v>60-69</v>
      </c>
      <c r="H1474" s="6" t="str" cm="1">
        <f t="array" ref="H1474:I1474">_xlfn.TEXTSPLIT(G1474,"-")</f>
        <v>60</v>
      </c>
      <c r="I1474" s="6" t="str">
        <v>69</v>
      </c>
      <c r="J1474" s="6" t="s">
        <v>13541</v>
      </c>
      <c r="K1474" s="6" t="s">
        <v>13525</v>
      </c>
      <c r="L1474" s="6" t="s">
        <v>13464</v>
      </c>
      <c r="M1474" s="6" t="s">
        <v>13361</v>
      </c>
      <c r="N1474" s="6">
        <v>1996</v>
      </c>
      <c r="O1474" s="6" t="str" cm="1">
        <f t="array" ref="O1474">_xlfn.TEXTSPLIT(N1474,"-")</f>
        <v>1996</v>
      </c>
      <c r="P1474" s="6" t="str" cm="1">
        <f t="array" ref="P1474">_xlfn.TEXTSPLIT(O1474,"-")</f>
        <v>1996</v>
      </c>
      <c r="Q1474" s="6">
        <v>330</v>
      </c>
      <c r="R1474" s="6">
        <v>62</v>
      </c>
      <c r="S1474" s="16">
        <f t="shared" si="120"/>
        <v>0.18787878787878787</v>
      </c>
      <c r="T1474" s="16">
        <f t="shared" si="121"/>
        <v>2.150266713153632E-2</v>
      </c>
    </row>
    <row r="1475" spans="1:20" x14ac:dyDescent="0.6">
      <c r="A1475" s="6"/>
      <c r="B1475" s="6"/>
      <c r="C1475" s="6"/>
      <c r="D1475" s="6" t="s">
        <v>13300</v>
      </c>
      <c r="E1475" s="6" t="s">
        <v>13908</v>
      </c>
      <c r="F1475" s="20" t="s">
        <v>13819</v>
      </c>
      <c r="G1475" s="6" t="str">
        <f t="shared" si="119"/>
        <v>60-69</v>
      </c>
      <c r="H1475" s="6" t="str" cm="1">
        <f t="array" ref="H1475:I1475">_xlfn.TEXTSPLIT(G1475,"-")</f>
        <v>60</v>
      </c>
      <c r="I1475" s="6" t="str">
        <v>69</v>
      </c>
      <c r="J1475" s="6" t="s">
        <v>13541</v>
      </c>
      <c r="K1475" s="6" t="s">
        <v>13525</v>
      </c>
      <c r="L1475" s="6" t="s">
        <v>13464</v>
      </c>
      <c r="M1475" s="6" t="s">
        <v>13361</v>
      </c>
      <c r="N1475" s="6">
        <v>1996</v>
      </c>
      <c r="O1475" s="6" t="str" cm="1">
        <f t="array" ref="O1475">_xlfn.TEXTSPLIT(N1475,"-")</f>
        <v>1996</v>
      </c>
      <c r="P1475" s="6" t="str" cm="1">
        <f t="array" ref="P1475">_xlfn.TEXTSPLIT(O1475,"-")</f>
        <v>1996</v>
      </c>
      <c r="Q1475" s="6">
        <v>133</v>
      </c>
      <c r="R1475" s="6">
        <v>22</v>
      </c>
      <c r="S1475" s="16">
        <f t="shared" si="120"/>
        <v>0.16541353383458646</v>
      </c>
      <c r="T1475" s="16">
        <f t="shared" si="121"/>
        <v>3.2217761955256427E-2</v>
      </c>
    </row>
    <row r="1476" spans="1:20" x14ac:dyDescent="0.6">
      <c r="A1476" s="6"/>
      <c r="B1476" s="6"/>
      <c r="C1476" s="6"/>
      <c r="D1476" s="6" t="s">
        <v>13300</v>
      </c>
      <c r="E1476" s="6" t="s">
        <v>13816</v>
      </c>
      <c r="F1476" s="20" t="s">
        <v>13819</v>
      </c>
      <c r="G1476" s="6" t="str">
        <f t="shared" si="119"/>
        <v>60-69</v>
      </c>
      <c r="H1476" s="6" t="str" cm="1">
        <f t="array" ref="H1476:I1476">_xlfn.TEXTSPLIT(G1476,"-")</f>
        <v>60</v>
      </c>
      <c r="I1476" s="6" t="str">
        <v>69</v>
      </c>
      <c r="J1476" s="6" t="s">
        <v>13541</v>
      </c>
      <c r="K1476" s="6" t="s">
        <v>13525</v>
      </c>
      <c r="L1476" s="6" t="s">
        <v>13464</v>
      </c>
      <c r="M1476" s="6" t="s">
        <v>13361</v>
      </c>
      <c r="N1476" s="6">
        <v>1996</v>
      </c>
      <c r="O1476" s="6" t="str" cm="1">
        <f t="array" ref="O1476">_xlfn.TEXTSPLIT(N1476,"-")</f>
        <v>1996</v>
      </c>
      <c r="P1476" s="6" t="str" cm="1">
        <f t="array" ref="P1476">_xlfn.TEXTSPLIT(O1476,"-")</f>
        <v>1996</v>
      </c>
      <c r="Q1476" s="6">
        <v>197</v>
      </c>
      <c r="R1476" s="6">
        <v>40</v>
      </c>
      <c r="S1476" s="16">
        <f t="shared" si="120"/>
        <v>0.20304568527918782</v>
      </c>
      <c r="T1476" s="16">
        <f t="shared" si="121"/>
        <v>2.8660283540693707E-2</v>
      </c>
    </row>
    <row r="1477" spans="1:20" x14ac:dyDescent="0.6">
      <c r="A1477" s="6"/>
      <c r="B1477" s="6"/>
      <c r="C1477" s="6"/>
      <c r="D1477" s="6" t="s">
        <v>13300</v>
      </c>
      <c r="E1477" s="6" t="s">
        <v>13815</v>
      </c>
      <c r="F1477" s="20" t="s">
        <v>13820</v>
      </c>
      <c r="G1477" s="6" t="str">
        <f t="shared" si="119"/>
        <v>70-79</v>
      </c>
      <c r="H1477" s="6" t="str" cm="1">
        <f t="array" ref="H1477:I1477">_xlfn.TEXTSPLIT(G1477,"-")</f>
        <v>70</v>
      </c>
      <c r="I1477" s="6" t="str">
        <v>79</v>
      </c>
      <c r="J1477" s="6" t="s">
        <v>13541</v>
      </c>
      <c r="K1477" s="6" t="s">
        <v>13525</v>
      </c>
      <c r="L1477" s="6" t="s">
        <v>13464</v>
      </c>
      <c r="M1477" s="6" t="s">
        <v>13361</v>
      </c>
      <c r="N1477" s="6">
        <v>1996</v>
      </c>
      <c r="O1477" s="6" t="str" cm="1">
        <f t="array" ref="O1477">_xlfn.TEXTSPLIT(N1477,"-")</f>
        <v>1996</v>
      </c>
      <c r="P1477" s="6" t="str" cm="1">
        <f t="array" ref="P1477">_xlfn.TEXTSPLIT(O1477,"-")</f>
        <v>1996</v>
      </c>
      <c r="Q1477" s="6">
        <v>213</v>
      </c>
      <c r="R1477" s="6">
        <v>87</v>
      </c>
      <c r="S1477" s="16">
        <f t="shared" si="120"/>
        <v>0.40845070422535212</v>
      </c>
      <c r="T1477" s="16">
        <f t="shared" si="121"/>
        <v>3.3680264518602482E-2</v>
      </c>
    </row>
    <row r="1478" spans="1:20" x14ac:dyDescent="0.6">
      <c r="A1478" s="6"/>
      <c r="B1478" s="6"/>
      <c r="C1478" s="6"/>
      <c r="D1478" s="6" t="s">
        <v>13300</v>
      </c>
      <c r="E1478" s="6" t="s">
        <v>13908</v>
      </c>
      <c r="F1478" s="20" t="s">
        <v>13820</v>
      </c>
      <c r="G1478" s="6" t="str">
        <f t="shared" si="119"/>
        <v>70-79</v>
      </c>
      <c r="H1478" s="6" t="str" cm="1">
        <f t="array" ref="H1478:I1478">_xlfn.TEXTSPLIT(G1478,"-")</f>
        <v>70</v>
      </c>
      <c r="I1478" s="6" t="str">
        <v>79</v>
      </c>
      <c r="J1478" s="6" t="s">
        <v>13541</v>
      </c>
      <c r="K1478" s="6" t="s">
        <v>13525</v>
      </c>
      <c r="L1478" s="6" t="s">
        <v>13464</v>
      </c>
      <c r="M1478" s="6" t="s">
        <v>13361</v>
      </c>
      <c r="N1478" s="6">
        <v>1996</v>
      </c>
      <c r="O1478" s="6" t="str" cm="1">
        <f t="array" ref="O1478">_xlfn.TEXTSPLIT(N1478,"-")</f>
        <v>1996</v>
      </c>
      <c r="P1478" s="6" t="str" cm="1">
        <f t="array" ref="P1478">_xlfn.TEXTSPLIT(O1478,"-")</f>
        <v>1996</v>
      </c>
      <c r="Q1478" s="6">
        <v>102</v>
      </c>
      <c r="R1478" s="6">
        <v>48</v>
      </c>
      <c r="S1478" s="16">
        <f t="shared" si="120"/>
        <v>0.47058823529411764</v>
      </c>
      <c r="T1478" s="16">
        <f t="shared" si="121"/>
        <v>4.9421650024517996E-2</v>
      </c>
    </row>
    <row r="1479" spans="1:20" x14ac:dyDescent="0.6">
      <c r="A1479" s="6"/>
      <c r="B1479" s="6"/>
      <c r="C1479" s="6"/>
      <c r="D1479" s="6" t="s">
        <v>13300</v>
      </c>
      <c r="E1479" s="6" t="s">
        <v>13816</v>
      </c>
      <c r="F1479" s="20" t="s">
        <v>13820</v>
      </c>
      <c r="G1479" s="6" t="str">
        <f t="shared" si="119"/>
        <v>70-79</v>
      </c>
      <c r="H1479" s="6" t="str" cm="1">
        <f t="array" ref="H1479:I1479">_xlfn.TEXTSPLIT(G1479,"-")</f>
        <v>70</v>
      </c>
      <c r="I1479" s="6" t="str">
        <v>79</v>
      </c>
      <c r="J1479" s="6" t="s">
        <v>13541</v>
      </c>
      <c r="K1479" s="6" t="s">
        <v>13525</v>
      </c>
      <c r="L1479" s="6" t="s">
        <v>13464</v>
      </c>
      <c r="M1479" s="6" t="s">
        <v>13361</v>
      </c>
      <c r="N1479" s="6">
        <v>1996</v>
      </c>
      <c r="O1479" s="6" t="str" cm="1">
        <f t="array" ref="O1479">_xlfn.TEXTSPLIT(N1479,"-")</f>
        <v>1996</v>
      </c>
      <c r="P1479" s="6" t="str" cm="1">
        <f t="array" ref="P1479">_xlfn.TEXTSPLIT(O1479,"-")</f>
        <v>1996</v>
      </c>
      <c r="Q1479" s="6">
        <v>111</v>
      </c>
      <c r="R1479" s="6">
        <v>39</v>
      </c>
      <c r="S1479" s="16">
        <f t="shared" si="120"/>
        <v>0.35135135135135137</v>
      </c>
      <c r="T1479" s="16">
        <f t="shared" si="121"/>
        <v>4.5312088880265375E-2</v>
      </c>
    </row>
    <row r="1480" spans="1:20" x14ac:dyDescent="0.6">
      <c r="A1480" s="6"/>
      <c r="B1480" s="6"/>
      <c r="C1480" s="6"/>
      <c r="D1480" s="6" t="s">
        <v>13300</v>
      </c>
      <c r="E1480" s="6" t="s">
        <v>13815</v>
      </c>
      <c r="F1480" s="20" t="s">
        <v>13821</v>
      </c>
      <c r="G1480" s="6" t="str">
        <f t="shared" si="119"/>
        <v>80-95</v>
      </c>
      <c r="H1480" s="6" t="str" cm="1">
        <f t="array" ref="H1480:I1480">_xlfn.TEXTSPLIT(G1480,"-")</f>
        <v>80</v>
      </c>
      <c r="I1480" s="6" t="str">
        <v>95</v>
      </c>
      <c r="J1480" s="6" t="s">
        <v>13541</v>
      </c>
      <c r="K1480" s="6" t="s">
        <v>13525</v>
      </c>
      <c r="L1480" s="6" t="s">
        <v>13464</v>
      </c>
      <c r="M1480" s="6" t="s">
        <v>13361</v>
      </c>
      <c r="N1480" s="6">
        <v>1996</v>
      </c>
      <c r="O1480" s="6" t="str" cm="1">
        <f t="array" ref="O1480">_xlfn.TEXTSPLIT(N1480,"-")</f>
        <v>1996</v>
      </c>
      <c r="P1480" s="6" t="str" cm="1">
        <f t="array" ref="P1480">_xlfn.TEXTSPLIT(O1480,"-")</f>
        <v>1996</v>
      </c>
      <c r="Q1480" s="6">
        <v>55</v>
      </c>
      <c r="R1480" s="6">
        <v>45</v>
      </c>
      <c r="S1480" s="16">
        <f t="shared" si="120"/>
        <v>0.81818181818181823</v>
      </c>
      <c r="T1480" s="16">
        <f t="shared" si="121"/>
        <v>5.2007050322486849E-2</v>
      </c>
    </row>
    <row r="1481" spans="1:20" x14ac:dyDescent="0.6">
      <c r="A1481" s="6"/>
      <c r="B1481" s="6"/>
      <c r="C1481" s="6"/>
      <c r="D1481" s="6" t="s">
        <v>13300</v>
      </c>
      <c r="E1481" s="6" t="s">
        <v>13908</v>
      </c>
      <c r="F1481" s="20" t="s">
        <v>13821</v>
      </c>
      <c r="G1481" s="6" t="str">
        <f t="shared" si="119"/>
        <v>80-95</v>
      </c>
      <c r="H1481" s="6" t="str" cm="1">
        <f t="array" ref="H1481:I1481">_xlfn.TEXTSPLIT(G1481,"-")</f>
        <v>80</v>
      </c>
      <c r="I1481" s="6" t="str">
        <v>95</v>
      </c>
      <c r="J1481" s="6" t="s">
        <v>13541</v>
      </c>
      <c r="K1481" s="6" t="s">
        <v>13525</v>
      </c>
      <c r="L1481" s="6" t="s">
        <v>13464</v>
      </c>
      <c r="M1481" s="6" t="s">
        <v>13361</v>
      </c>
      <c r="N1481" s="6">
        <v>1996</v>
      </c>
      <c r="O1481" s="6" t="str" cm="1">
        <f t="array" ref="O1481">_xlfn.TEXTSPLIT(N1481,"-")</f>
        <v>1996</v>
      </c>
      <c r="P1481" s="6" t="str" cm="1">
        <f t="array" ref="P1481">_xlfn.TEXTSPLIT(O1481,"-")</f>
        <v>1996</v>
      </c>
      <c r="Q1481" s="6">
        <v>24</v>
      </c>
      <c r="R1481" s="6">
        <v>18</v>
      </c>
      <c r="S1481" s="16">
        <f t="shared" si="120"/>
        <v>0.75</v>
      </c>
      <c r="T1481" s="16">
        <f t="shared" si="121"/>
        <v>8.8388347648318447E-2</v>
      </c>
    </row>
    <row r="1482" spans="1:20" x14ac:dyDescent="0.6">
      <c r="A1482" s="6"/>
      <c r="B1482" s="6"/>
      <c r="C1482" s="6"/>
      <c r="D1482" s="6" t="s">
        <v>13300</v>
      </c>
      <c r="E1482" s="6" t="s">
        <v>13816</v>
      </c>
      <c r="F1482" s="20" t="s">
        <v>13821</v>
      </c>
      <c r="G1482" s="6" t="str">
        <f t="shared" si="119"/>
        <v>80-95</v>
      </c>
      <c r="H1482" s="6" t="str" cm="1">
        <f t="array" ref="H1482:I1482">_xlfn.TEXTSPLIT(G1482,"-")</f>
        <v>80</v>
      </c>
      <c r="I1482" s="6" t="str">
        <v>95</v>
      </c>
      <c r="J1482" s="6" t="s">
        <v>13541</v>
      </c>
      <c r="K1482" s="6" t="s">
        <v>13525</v>
      </c>
      <c r="L1482" s="6" t="s">
        <v>13464</v>
      </c>
      <c r="M1482" s="6" t="s">
        <v>13361</v>
      </c>
      <c r="N1482" s="6">
        <v>1996</v>
      </c>
      <c r="O1482" s="6" t="str" cm="1">
        <f t="array" ref="O1482">_xlfn.TEXTSPLIT(N1482,"-")</f>
        <v>1996</v>
      </c>
      <c r="P1482" s="6" t="str" cm="1">
        <f t="array" ref="P1482">_xlfn.TEXTSPLIT(O1482,"-")</f>
        <v>1996</v>
      </c>
      <c r="Q1482" s="6">
        <v>31</v>
      </c>
      <c r="R1482" s="6">
        <v>27</v>
      </c>
      <c r="S1482" s="16">
        <f t="shared" si="120"/>
        <v>0.87096774193548387</v>
      </c>
      <c r="T1482" s="16">
        <f t="shared" si="121"/>
        <v>6.0210098403702117E-2</v>
      </c>
    </row>
    <row r="1483" spans="1:20" x14ac:dyDescent="0.6">
      <c r="D1483" s="6" t="s">
        <v>13822</v>
      </c>
      <c r="E1483" s="6" t="s">
        <v>13815</v>
      </c>
      <c r="F1483" s="20" t="s">
        <v>13509</v>
      </c>
      <c r="G1483" s="6" t="str">
        <f t="shared" si="119"/>
        <v>50-95</v>
      </c>
      <c r="H1483" s="6" t="str" cm="1">
        <f t="array" ref="H1483:I1483">_xlfn.TEXTSPLIT(G1483,"-")</f>
        <v>50</v>
      </c>
      <c r="I1483" s="6" t="str">
        <v>95</v>
      </c>
      <c r="J1483" s="6" t="s">
        <v>13541</v>
      </c>
      <c r="K1483" s="6" t="s">
        <v>13525</v>
      </c>
      <c r="L1483" s="6" t="s">
        <v>13464</v>
      </c>
      <c r="M1483" s="6" t="s">
        <v>13361</v>
      </c>
      <c r="N1483" s="6">
        <v>1996</v>
      </c>
      <c r="O1483" s="6" t="str" cm="1">
        <f t="array" ref="O1483">_xlfn.TEXTSPLIT(N1483,"-")</f>
        <v>1996</v>
      </c>
      <c r="P1483" s="6" t="str" cm="1">
        <f t="array" ref="P1483">_xlfn.TEXTSPLIT(O1483,"-")</f>
        <v>1996</v>
      </c>
      <c r="Q1483" s="6">
        <v>939</v>
      </c>
      <c r="R1483" s="6">
        <v>185</v>
      </c>
      <c r="S1483" s="16">
        <f t="shared" si="120"/>
        <v>0.19701810436634717</v>
      </c>
      <c r="T1483" s="16">
        <f t="shared" si="121"/>
        <v>1.2979953861853471E-2</v>
      </c>
    </row>
    <row r="1484" spans="1:20" x14ac:dyDescent="0.6">
      <c r="B1484" s="6"/>
      <c r="C1484" s="6"/>
      <c r="D1484" s="6" t="s">
        <v>13822</v>
      </c>
      <c r="E1484" s="6" t="s">
        <v>13908</v>
      </c>
      <c r="F1484" s="20" t="s">
        <v>13509</v>
      </c>
      <c r="G1484" s="6" t="str">
        <f t="shared" si="119"/>
        <v>50-95</v>
      </c>
      <c r="H1484" s="6" t="str" cm="1">
        <f t="array" ref="H1484:I1484">_xlfn.TEXTSPLIT(G1484,"-")</f>
        <v>50</v>
      </c>
      <c r="I1484" s="6" t="str">
        <v>95</v>
      </c>
      <c r="J1484" s="6" t="s">
        <v>13541</v>
      </c>
      <c r="K1484" s="6" t="s">
        <v>13525</v>
      </c>
      <c r="L1484" s="6" t="s">
        <v>13464</v>
      </c>
      <c r="M1484" s="6" t="s">
        <v>13361</v>
      </c>
      <c r="N1484" s="6">
        <v>1996</v>
      </c>
      <c r="O1484" s="6" t="str" cm="1">
        <f t="array" ref="O1484">_xlfn.TEXTSPLIT(N1484,"-")</f>
        <v>1996</v>
      </c>
      <c r="P1484" s="6" t="str" cm="1">
        <f t="array" ref="P1484">_xlfn.TEXTSPLIT(O1484,"-")</f>
        <v>1996</v>
      </c>
      <c r="Q1484" s="6">
        <v>413</v>
      </c>
      <c r="R1484" s="6">
        <v>84</v>
      </c>
      <c r="S1484" s="16">
        <f t="shared" si="120"/>
        <v>0.20338983050847459</v>
      </c>
      <c r="T1484" s="16">
        <f t="shared" si="121"/>
        <v>1.9806717826928458E-2</v>
      </c>
    </row>
    <row r="1485" spans="1:20" x14ac:dyDescent="0.6">
      <c r="B1485" s="6"/>
      <c r="C1485" s="6"/>
      <c r="D1485" s="6" t="s">
        <v>13822</v>
      </c>
      <c r="E1485" s="6" t="s">
        <v>13816</v>
      </c>
      <c r="F1485" s="20" t="s">
        <v>13509</v>
      </c>
      <c r="G1485" s="6" t="str">
        <f t="shared" si="119"/>
        <v>50-95</v>
      </c>
      <c r="H1485" s="6" t="str" cm="1">
        <f t="array" ref="H1485:I1485">_xlfn.TEXTSPLIT(G1485,"-")</f>
        <v>50</v>
      </c>
      <c r="I1485" s="6" t="str">
        <v>95</v>
      </c>
      <c r="J1485" s="6" t="s">
        <v>13541</v>
      </c>
      <c r="K1485" s="6" t="s">
        <v>13525</v>
      </c>
      <c r="L1485" s="6" t="s">
        <v>13464</v>
      </c>
      <c r="M1485" s="6" t="s">
        <v>13361</v>
      </c>
      <c r="N1485" s="6">
        <v>1996</v>
      </c>
      <c r="O1485" s="6" t="str" cm="1">
        <f t="array" ref="O1485">_xlfn.TEXTSPLIT(N1485,"-")</f>
        <v>1996</v>
      </c>
      <c r="P1485" s="6" t="str" cm="1">
        <f t="array" ref="P1485">_xlfn.TEXTSPLIT(O1485,"-")</f>
        <v>1996</v>
      </c>
      <c r="Q1485" s="6">
        <v>514</v>
      </c>
      <c r="R1485" s="6">
        <v>101</v>
      </c>
      <c r="S1485" s="16">
        <f t="shared" si="120"/>
        <v>0.19649805447470817</v>
      </c>
      <c r="T1485" s="16">
        <f t="shared" si="121"/>
        <v>1.7526331999334611E-2</v>
      </c>
    </row>
    <row r="1486" spans="1:20" x14ac:dyDescent="0.6">
      <c r="B1486" s="6"/>
      <c r="C1486" s="6"/>
      <c r="D1486" s="6" t="s">
        <v>13822</v>
      </c>
      <c r="E1486" s="6" t="s">
        <v>13815</v>
      </c>
      <c r="F1486" s="20" t="s">
        <v>13818</v>
      </c>
      <c r="G1486" s="6" t="str">
        <f t="shared" si="119"/>
        <v>50-59</v>
      </c>
      <c r="H1486" s="6" t="str" cm="1">
        <f t="array" ref="H1486:I1486">_xlfn.TEXTSPLIT(G1486,"-")</f>
        <v>50</v>
      </c>
      <c r="I1486" s="6" t="str">
        <v>59</v>
      </c>
      <c r="J1486" s="6" t="s">
        <v>13541</v>
      </c>
      <c r="K1486" s="6" t="s">
        <v>13525</v>
      </c>
      <c r="L1486" s="6" t="s">
        <v>13464</v>
      </c>
      <c r="M1486" s="6" t="s">
        <v>13361</v>
      </c>
      <c r="N1486" s="6">
        <v>1996</v>
      </c>
      <c r="O1486" s="6" t="str" cm="1">
        <f t="array" ref="O1486">_xlfn.TEXTSPLIT(N1486,"-")</f>
        <v>1996</v>
      </c>
      <c r="P1486" s="6" t="str" cm="1">
        <f t="array" ref="P1486">_xlfn.TEXTSPLIT(O1486,"-")</f>
        <v>1996</v>
      </c>
      <c r="Q1486" s="6">
        <v>333</v>
      </c>
      <c r="R1486" s="6">
        <v>22</v>
      </c>
      <c r="S1486" s="16">
        <f t="shared" si="120"/>
        <v>6.6066066066066062E-2</v>
      </c>
      <c r="T1486" s="16">
        <f t="shared" si="121"/>
        <v>1.3612101683947079E-2</v>
      </c>
    </row>
    <row r="1487" spans="1:20" x14ac:dyDescent="0.6">
      <c r="B1487" s="6"/>
      <c r="C1487" s="6"/>
      <c r="D1487" s="6" t="s">
        <v>13822</v>
      </c>
      <c r="E1487" s="6" t="s">
        <v>13908</v>
      </c>
      <c r="F1487" s="20" t="s">
        <v>13818</v>
      </c>
      <c r="G1487" s="6" t="str">
        <f t="shared" si="119"/>
        <v>50-59</v>
      </c>
      <c r="H1487" s="6" t="str" cm="1">
        <f t="array" ref="H1487:I1487">_xlfn.TEXTSPLIT(G1487,"-")</f>
        <v>50</v>
      </c>
      <c r="I1487" s="6" t="str">
        <v>59</v>
      </c>
      <c r="J1487" s="6" t="s">
        <v>13541</v>
      </c>
      <c r="K1487" s="6" t="s">
        <v>13525</v>
      </c>
      <c r="L1487" s="6" t="s">
        <v>13464</v>
      </c>
      <c r="M1487" s="6" t="s">
        <v>13361</v>
      </c>
      <c r="N1487" s="6">
        <v>1996</v>
      </c>
      <c r="O1487" s="6" t="str" cm="1">
        <f t="array" ref="O1487">_xlfn.TEXTSPLIT(N1487,"-")</f>
        <v>1996</v>
      </c>
      <c r="P1487" s="6" t="str" cm="1">
        <f t="array" ref="P1487">_xlfn.TEXTSPLIT(O1487,"-")</f>
        <v>1996</v>
      </c>
      <c r="Q1487" s="6">
        <v>154</v>
      </c>
      <c r="R1487" s="6">
        <v>9</v>
      </c>
      <c r="S1487" s="16">
        <f t="shared" si="120"/>
        <v>5.844155844155844E-2</v>
      </c>
      <c r="T1487" s="16">
        <f t="shared" si="121"/>
        <v>1.8902714483911089E-2</v>
      </c>
    </row>
    <row r="1488" spans="1:20" x14ac:dyDescent="0.6">
      <c r="B1488" s="6"/>
      <c r="C1488" s="6"/>
      <c r="D1488" s="6" t="s">
        <v>13822</v>
      </c>
      <c r="E1488" s="6" t="s">
        <v>13816</v>
      </c>
      <c r="F1488" s="20" t="s">
        <v>13818</v>
      </c>
      <c r="G1488" s="6" t="str">
        <f t="shared" si="119"/>
        <v>50-59</v>
      </c>
      <c r="H1488" s="6" t="str" cm="1">
        <f t="array" ref="H1488:I1488">_xlfn.TEXTSPLIT(G1488,"-")</f>
        <v>50</v>
      </c>
      <c r="I1488" s="6" t="str">
        <v>59</v>
      </c>
      <c r="J1488" s="6" t="s">
        <v>13541</v>
      </c>
      <c r="K1488" s="6" t="s">
        <v>13525</v>
      </c>
      <c r="L1488" s="6" t="s">
        <v>13464</v>
      </c>
      <c r="M1488" s="6" t="s">
        <v>13361</v>
      </c>
      <c r="N1488" s="6">
        <v>1996</v>
      </c>
      <c r="O1488" s="6" t="str" cm="1">
        <f t="array" ref="O1488">_xlfn.TEXTSPLIT(N1488,"-")</f>
        <v>1996</v>
      </c>
      <c r="P1488" s="6" t="str" cm="1">
        <f t="array" ref="P1488">_xlfn.TEXTSPLIT(O1488,"-")</f>
        <v>1996</v>
      </c>
      <c r="Q1488" s="6">
        <v>179</v>
      </c>
      <c r="R1488" s="6">
        <v>13</v>
      </c>
      <c r="S1488" s="16">
        <f t="shared" si="120"/>
        <v>7.2625698324022353E-2</v>
      </c>
      <c r="T1488" s="16">
        <f t="shared" si="121"/>
        <v>1.9397518453705517E-2</v>
      </c>
    </row>
    <row r="1489" spans="2:20" x14ac:dyDescent="0.6">
      <c r="B1489" s="6"/>
      <c r="C1489" s="6"/>
      <c r="D1489" s="6" t="s">
        <v>13822</v>
      </c>
      <c r="E1489" s="6" t="s">
        <v>13815</v>
      </c>
      <c r="F1489" s="20" t="s">
        <v>13819</v>
      </c>
      <c r="G1489" s="6" t="str">
        <f t="shared" ref="G1489:G1552" si="130">IF(RIGHT(F1489,1)="+",LEFT(F1489,LEN(F1489)-1)&amp;"-95",F1489)</f>
        <v>60-69</v>
      </c>
      <c r="H1489" s="6" t="str" cm="1">
        <f t="array" ref="H1489:I1489">_xlfn.TEXTSPLIT(G1489,"-")</f>
        <v>60</v>
      </c>
      <c r="I1489" s="6" t="str">
        <v>69</v>
      </c>
      <c r="J1489" s="6" t="s">
        <v>13541</v>
      </c>
      <c r="K1489" s="6" t="s">
        <v>13525</v>
      </c>
      <c r="L1489" s="6" t="s">
        <v>13464</v>
      </c>
      <c r="M1489" s="6" t="s">
        <v>13361</v>
      </c>
      <c r="N1489" s="6">
        <v>1996</v>
      </c>
      <c r="O1489" s="6" t="str" cm="1">
        <f t="array" ref="O1489">_xlfn.TEXTSPLIT(N1489,"-")</f>
        <v>1996</v>
      </c>
      <c r="P1489" s="6" t="str" cm="1">
        <f t="array" ref="P1489">_xlfn.TEXTSPLIT(O1489,"-")</f>
        <v>1996</v>
      </c>
      <c r="Q1489" s="6">
        <v>330</v>
      </c>
      <c r="R1489" s="6">
        <v>58</v>
      </c>
      <c r="S1489" s="16">
        <f t="shared" ref="S1489:S1552" si="131">R1489/Q1489</f>
        <v>0.17575757575757575</v>
      </c>
      <c r="T1489" s="16">
        <f t="shared" ref="T1489:T1552" si="132">SQRT(S1489*(1-S1489)/Q1489)</f>
        <v>2.0952099071915947E-2</v>
      </c>
    </row>
    <row r="1490" spans="2:20" x14ac:dyDescent="0.6">
      <c r="B1490" s="6"/>
      <c r="C1490" s="6"/>
      <c r="D1490" s="6" t="s">
        <v>13822</v>
      </c>
      <c r="E1490" s="6" t="s">
        <v>13908</v>
      </c>
      <c r="F1490" s="20" t="s">
        <v>13819</v>
      </c>
      <c r="G1490" s="6" t="str">
        <f t="shared" si="130"/>
        <v>60-69</v>
      </c>
      <c r="H1490" s="6" t="str" cm="1">
        <f t="array" ref="H1490:I1490">_xlfn.TEXTSPLIT(G1490,"-")</f>
        <v>60</v>
      </c>
      <c r="I1490" s="6" t="str">
        <v>69</v>
      </c>
      <c r="J1490" s="6" t="s">
        <v>13541</v>
      </c>
      <c r="K1490" s="6" t="s">
        <v>13525</v>
      </c>
      <c r="L1490" s="6" t="s">
        <v>13464</v>
      </c>
      <c r="M1490" s="6" t="s">
        <v>13361</v>
      </c>
      <c r="N1490" s="6">
        <v>1996</v>
      </c>
      <c r="O1490" s="6" t="str" cm="1">
        <f t="array" ref="O1490">_xlfn.TEXTSPLIT(N1490,"-")</f>
        <v>1996</v>
      </c>
      <c r="P1490" s="6" t="str" cm="1">
        <f t="array" ref="P1490">_xlfn.TEXTSPLIT(O1490,"-")</f>
        <v>1996</v>
      </c>
      <c r="Q1490" s="6">
        <v>133</v>
      </c>
      <c r="R1490" s="6">
        <v>20</v>
      </c>
      <c r="S1490" s="16">
        <f t="shared" si="131"/>
        <v>0.15037593984962405</v>
      </c>
      <c r="T1490" s="16">
        <f t="shared" si="132"/>
        <v>3.0993937870033166E-2</v>
      </c>
    </row>
    <row r="1491" spans="2:20" x14ac:dyDescent="0.6">
      <c r="B1491" s="6"/>
      <c r="C1491" s="6"/>
      <c r="D1491" s="6" t="s">
        <v>13822</v>
      </c>
      <c r="E1491" s="6" t="s">
        <v>13816</v>
      </c>
      <c r="F1491" s="20" t="s">
        <v>13819</v>
      </c>
      <c r="G1491" s="6" t="str">
        <f t="shared" si="130"/>
        <v>60-69</v>
      </c>
      <c r="H1491" s="6" t="str" cm="1">
        <f t="array" ref="H1491:I1491">_xlfn.TEXTSPLIT(G1491,"-")</f>
        <v>60</v>
      </c>
      <c r="I1491" s="6" t="str">
        <v>69</v>
      </c>
      <c r="J1491" s="6" t="s">
        <v>13541</v>
      </c>
      <c r="K1491" s="6" t="s">
        <v>13525</v>
      </c>
      <c r="L1491" s="6" t="s">
        <v>13464</v>
      </c>
      <c r="M1491" s="6" t="s">
        <v>13361</v>
      </c>
      <c r="N1491" s="6">
        <v>1996</v>
      </c>
      <c r="O1491" s="6" t="str" cm="1">
        <f t="array" ref="O1491">_xlfn.TEXTSPLIT(N1491,"-")</f>
        <v>1996</v>
      </c>
      <c r="P1491" s="6" t="str" cm="1">
        <f t="array" ref="P1491">_xlfn.TEXTSPLIT(O1491,"-")</f>
        <v>1996</v>
      </c>
      <c r="Q1491" s="6">
        <v>197</v>
      </c>
      <c r="R1491" s="6">
        <v>38</v>
      </c>
      <c r="S1491" s="16">
        <f t="shared" si="131"/>
        <v>0.19289340101522842</v>
      </c>
      <c r="T1491" s="16">
        <f t="shared" si="132"/>
        <v>2.8111953204908367E-2</v>
      </c>
    </row>
    <row r="1492" spans="2:20" x14ac:dyDescent="0.6">
      <c r="B1492" s="6"/>
      <c r="C1492" s="6"/>
      <c r="D1492" s="6" t="s">
        <v>13822</v>
      </c>
      <c r="E1492" s="6" t="s">
        <v>13815</v>
      </c>
      <c r="F1492" s="20" t="s">
        <v>13820</v>
      </c>
      <c r="G1492" s="6" t="str">
        <f t="shared" si="130"/>
        <v>70-79</v>
      </c>
      <c r="H1492" s="6" t="str" cm="1">
        <f t="array" ref="H1492:I1492">_xlfn.TEXTSPLIT(G1492,"-")</f>
        <v>70</v>
      </c>
      <c r="I1492" s="6" t="str">
        <v>79</v>
      </c>
      <c r="J1492" s="6" t="s">
        <v>13541</v>
      </c>
      <c r="K1492" s="6" t="s">
        <v>13525</v>
      </c>
      <c r="L1492" s="6" t="s">
        <v>13464</v>
      </c>
      <c r="M1492" s="6" t="s">
        <v>13361</v>
      </c>
      <c r="N1492" s="6">
        <v>1996</v>
      </c>
      <c r="O1492" s="6" t="str" cm="1">
        <f t="array" ref="O1492">_xlfn.TEXTSPLIT(N1492,"-")</f>
        <v>1996</v>
      </c>
      <c r="P1492" s="6" t="str" cm="1">
        <f t="array" ref="P1492">_xlfn.TEXTSPLIT(O1492,"-")</f>
        <v>1996</v>
      </c>
      <c r="Q1492" s="6">
        <v>213</v>
      </c>
      <c r="R1492" s="6">
        <v>75</v>
      </c>
      <c r="S1492" s="16">
        <f t="shared" si="131"/>
        <v>0.352112676056338</v>
      </c>
      <c r="T1492" s="16">
        <f t="shared" si="132"/>
        <v>3.2726591061705543E-2</v>
      </c>
    </row>
    <row r="1493" spans="2:20" x14ac:dyDescent="0.6">
      <c r="B1493" s="6"/>
      <c r="C1493" s="6"/>
      <c r="D1493" s="6" t="s">
        <v>13822</v>
      </c>
      <c r="E1493" s="6" t="s">
        <v>13908</v>
      </c>
      <c r="F1493" s="20" t="s">
        <v>13820</v>
      </c>
      <c r="G1493" s="6" t="str">
        <f t="shared" si="130"/>
        <v>70-79</v>
      </c>
      <c r="H1493" s="6" t="str" cm="1">
        <f t="array" ref="H1493:I1493">_xlfn.TEXTSPLIT(G1493,"-")</f>
        <v>70</v>
      </c>
      <c r="I1493" s="6" t="str">
        <v>79</v>
      </c>
      <c r="J1493" s="6" t="s">
        <v>13541</v>
      </c>
      <c r="K1493" s="6" t="s">
        <v>13525</v>
      </c>
      <c r="L1493" s="6" t="s">
        <v>13464</v>
      </c>
      <c r="M1493" s="6" t="s">
        <v>13361</v>
      </c>
      <c r="N1493" s="6">
        <v>1996</v>
      </c>
      <c r="O1493" s="6" t="str" cm="1">
        <f t="array" ref="O1493">_xlfn.TEXTSPLIT(N1493,"-")</f>
        <v>1996</v>
      </c>
      <c r="P1493" s="6" t="str" cm="1">
        <f t="array" ref="P1493">_xlfn.TEXTSPLIT(O1493,"-")</f>
        <v>1996</v>
      </c>
      <c r="Q1493" s="6">
        <v>102</v>
      </c>
      <c r="R1493" s="6">
        <v>43</v>
      </c>
      <c r="S1493" s="16">
        <f t="shared" si="131"/>
        <v>0.42156862745098039</v>
      </c>
      <c r="T1493" s="16">
        <f t="shared" si="132"/>
        <v>4.8894496241866037E-2</v>
      </c>
    </row>
    <row r="1494" spans="2:20" x14ac:dyDescent="0.6">
      <c r="B1494" s="6"/>
      <c r="C1494" s="6"/>
      <c r="D1494" s="6" t="s">
        <v>13822</v>
      </c>
      <c r="E1494" s="6" t="s">
        <v>13816</v>
      </c>
      <c r="F1494" s="20" t="s">
        <v>13820</v>
      </c>
      <c r="G1494" s="6" t="str">
        <f t="shared" si="130"/>
        <v>70-79</v>
      </c>
      <c r="H1494" s="6" t="str" cm="1">
        <f t="array" ref="H1494:I1494">_xlfn.TEXTSPLIT(G1494,"-")</f>
        <v>70</v>
      </c>
      <c r="I1494" s="6" t="str">
        <v>79</v>
      </c>
      <c r="J1494" s="6" t="s">
        <v>13541</v>
      </c>
      <c r="K1494" s="6" t="s">
        <v>13525</v>
      </c>
      <c r="L1494" s="6" t="s">
        <v>13464</v>
      </c>
      <c r="M1494" s="6" t="s">
        <v>13361</v>
      </c>
      <c r="N1494" s="6">
        <v>1996</v>
      </c>
      <c r="O1494" s="6" t="str" cm="1">
        <f t="array" ref="O1494">_xlfn.TEXTSPLIT(N1494,"-")</f>
        <v>1996</v>
      </c>
      <c r="P1494" s="6" t="str" cm="1">
        <f t="array" ref="P1494">_xlfn.TEXTSPLIT(O1494,"-")</f>
        <v>1996</v>
      </c>
      <c r="Q1494" s="6">
        <v>111</v>
      </c>
      <c r="R1494" s="6">
        <v>32</v>
      </c>
      <c r="S1494" s="16">
        <f t="shared" si="131"/>
        <v>0.28828828828828829</v>
      </c>
      <c r="T1494" s="16">
        <f t="shared" si="132"/>
        <v>4.2993625247573657E-2</v>
      </c>
    </row>
    <row r="1495" spans="2:20" x14ac:dyDescent="0.6">
      <c r="B1495" s="6"/>
      <c r="C1495" s="6"/>
      <c r="D1495" s="6" t="s">
        <v>13822</v>
      </c>
      <c r="E1495" s="6" t="s">
        <v>13815</v>
      </c>
      <c r="F1495" s="20" t="s">
        <v>13821</v>
      </c>
      <c r="G1495" s="6" t="str">
        <f t="shared" si="130"/>
        <v>80-95</v>
      </c>
      <c r="H1495" s="6" t="str" cm="1">
        <f t="array" ref="H1495:I1495">_xlfn.TEXTSPLIT(G1495,"-")</f>
        <v>80</v>
      </c>
      <c r="I1495" s="6" t="str">
        <v>95</v>
      </c>
      <c r="J1495" s="6" t="s">
        <v>13541</v>
      </c>
      <c r="K1495" s="6" t="s">
        <v>13525</v>
      </c>
      <c r="L1495" s="6" t="s">
        <v>13464</v>
      </c>
      <c r="M1495" s="6" t="s">
        <v>13361</v>
      </c>
      <c r="N1495" s="6">
        <v>1996</v>
      </c>
      <c r="O1495" s="6" t="str" cm="1">
        <f t="array" ref="O1495">_xlfn.TEXTSPLIT(N1495,"-")</f>
        <v>1996</v>
      </c>
      <c r="P1495" s="6" t="str" cm="1">
        <f t="array" ref="P1495">_xlfn.TEXTSPLIT(O1495,"-")</f>
        <v>1996</v>
      </c>
      <c r="Q1495" s="6">
        <v>55</v>
      </c>
      <c r="R1495" s="6">
        <v>30</v>
      </c>
      <c r="S1495" s="16">
        <f t="shared" si="131"/>
        <v>0.54545454545454541</v>
      </c>
      <c r="T1495" s="16">
        <f t="shared" si="132"/>
        <v>6.7140813261454213E-2</v>
      </c>
    </row>
    <row r="1496" spans="2:20" x14ac:dyDescent="0.6">
      <c r="B1496" s="6"/>
      <c r="C1496" s="6"/>
      <c r="D1496" s="6" t="s">
        <v>13822</v>
      </c>
      <c r="E1496" s="6" t="s">
        <v>13908</v>
      </c>
      <c r="F1496" s="20" t="s">
        <v>13821</v>
      </c>
      <c r="G1496" s="6" t="str">
        <f t="shared" si="130"/>
        <v>80-95</v>
      </c>
      <c r="H1496" s="6" t="str" cm="1">
        <f t="array" ref="H1496:I1496">_xlfn.TEXTSPLIT(G1496,"-")</f>
        <v>80</v>
      </c>
      <c r="I1496" s="6" t="str">
        <v>95</v>
      </c>
      <c r="J1496" s="6" t="s">
        <v>13541</v>
      </c>
      <c r="K1496" s="6" t="s">
        <v>13525</v>
      </c>
      <c r="L1496" s="6" t="s">
        <v>13464</v>
      </c>
      <c r="M1496" s="6" t="s">
        <v>13361</v>
      </c>
      <c r="N1496" s="6">
        <v>1996</v>
      </c>
      <c r="O1496" s="6" t="str" cm="1">
        <f t="array" ref="O1496">_xlfn.TEXTSPLIT(N1496,"-")</f>
        <v>1996</v>
      </c>
      <c r="P1496" s="6" t="str" cm="1">
        <f t="array" ref="P1496">_xlfn.TEXTSPLIT(O1496,"-")</f>
        <v>1996</v>
      </c>
      <c r="Q1496" s="6">
        <v>24</v>
      </c>
      <c r="R1496" s="6">
        <v>12</v>
      </c>
      <c r="S1496" s="16">
        <f t="shared" si="131"/>
        <v>0.5</v>
      </c>
      <c r="T1496" s="16">
        <f t="shared" si="132"/>
        <v>0.10206207261596575</v>
      </c>
    </row>
    <row r="1497" spans="2:20" x14ac:dyDescent="0.6">
      <c r="B1497" s="6"/>
      <c r="C1497" s="6"/>
      <c r="D1497" s="6" t="s">
        <v>13822</v>
      </c>
      <c r="E1497" s="6" t="s">
        <v>13816</v>
      </c>
      <c r="F1497" s="20" t="s">
        <v>13821</v>
      </c>
      <c r="G1497" s="6" t="str">
        <f t="shared" si="130"/>
        <v>80-95</v>
      </c>
      <c r="H1497" s="6" t="str" cm="1">
        <f t="array" ref="H1497:I1497">_xlfn.TEXTSPLIT(G1497,"-")</f>
        <v>80</v>
      </c>
      <c r="I1497" s="6" t="str">
        <v>95</v>
      </c>
      <c r="J1497" s="6" t="s">
        <v>13541</v>
      </c>
      <c r="K1497" s="6" t="s">
        <v>13525</v>
      </c>
      <c r="L1497" s="6" t="s">
        <v>13464</v>
      </c>
      <c r="M1497" s="6" t="s">
        <v>13361</v>
      </c>
      <c r="N1497" s="6">
        <v>1996</v>
      </c>
      <c r="O1497" s="6" t="str" cm="1">
        <f t="array" ref="O1497">_xlfn.TEXTSPLIT(N1497,"-")</f>
        <v>1996</v>
      </c>
      <c r="P1497" s="6" t="str" cm="1">
        <f t="array" ref="P1497">_xlfn.TEXTSPLIT(O1497,"-")</f>
        <v>1996</v>
      </c>
      <c r="Q1497" s="6">
        <v>31</v>
      </c>
      <c r="R1497" s="6">
        <v>18</v>
      </c>
      <c r="S1497" s="16">
        <f t="shared" si="131"/>
        <v>0.58064516129032262</v>
      </c>
      <c r="T1497" s="16">
        <f t="shared" si="132"/>
        <v>8.8626865139927513E-2</v>
      </c>
    </row>
    <row r="1498" spans="2:20" x14ac:dyDescent="0.6">
      <c r="B1498" s="6"/>
      <c r="C1498" s="6"/>
      <c r="D1498" s="6" t="s">
        <v>13813</v>
      </c>
      <c r="E1498" s="6" t="s">
        <v>13815</v>
      </c>
      <c r="F1498" s="20" t="s">
        <v>13509</v>
      </c>
      <c r="G1498" s="6" t="str">
        <f t="shared" si="130"/>
        <v>50-95</v>
      </c>
      <c r="H1498" s="6" t="str" cm="1">
        <f t="array" ref="H1498:I1498">_xlfn.TEXTSPLIT(G1498,"-")</f>
        <v>50</v>
      </c>
      <c r="I1498" s="6" t="str">
        <v>95</v>
      </c>
      <c r="J1498" s="6" t="s">
        <v>13541</v>
      </c>
      <c r="K1498" s="6" t="s">
        <v>13525</v>
      </c>
      <c r="L1498" s="6" t="s">
        <v>13464</v>
      </c>
      <c r="M1498" s="6" t="s">
        <v>13361</v>
      </c>
      <c r="N1498" s="6">
        <v>1996</v>
      </c>
      <c r="O1498" s="6" t="str" cm="1">
        <f t="array" ref="O1498">_xlfn.TEXTSPLIT(N1498,"-")</f>
        <v>1996</v>
      </c>
      <c r="P1498" s="6" t="str" cm="1">
        <f t="array" ref="P1498">_xlfn.TEXTSPLIT(O1498,"-")</f>
        <v>1996</v>
      </c>
      <c r="Q1498" s="6">
        <v>914</v>
      </c>
      <c r="R1498" s="6">
        <v>32</v>
      </c>
      <c r="S1498" s="16">
        <f t="shared" si="131"/>
        <v>3.5010940919037198E-2</v>
      </c>
      <c r="T1498" s="16">
        <f t="shared" si="132"/>
        <v>6.0798097307518915E-3</v>
      </c>
    </row>
    <row r="1499" spans="2:20" x14ac:dyDescent="0.6">
      <c r="B1499" s="6"/>
      <c r="C1499" s="6"/>
      <c r="D1499" s="6" t="s">
        <v>13813</v>
      </c>
      <c r="E1499" s="6" t="s">
        <v>13908</v>
      </c>
      <c r="F1499" s="20" t="s">
        <v>13509</v>
      </c>
      <c r="G1499" s="6" t="str">
        <f t="shared" si="130"/>
        <v>50-95</v>
      </c>
      <c r="H1499" s="6" t="str" cm="1">
        <f t="array" ref="H1499:I1499">_xlfn.TEXTSPLIT(G1499,"-")</f>
        <v>50</v>
      </c>
      <c r="I1499" s="6" t="str">
        <v>95</v>
      </c>
      <c r="J1499" s="6" t="s">
        <v>13541</v>
      </c>
      <c r="K1499" s="6" t="s">
        <v>13525</v>
      </c>
      <c r="L1499" s="6" t="s">
        <v>13464</v>
      </c>
      <c r="M1499" s="6" t="s">
        <v>13361</v>
      </c>
      <c r="N1499" s="6">
        <v>1996</v>
      </c>
      <c r="O1499" s="6" t="str" cm="1">
        <f t="array" ref="O1499">_xlfn.TEXTSPLIT(N1499,"-")</f>
        <v>1996</v>
      </c>
      <c r="P1499" s="6" t="str" cm="1">
        <f t="array" ref="P1499">_xlfn.TEXTSPLIT(O1499,"-")</f>
        <v>1996</v>
      </c>
      <c r="Q1499" s="6">
        <v>448</v>
      </c>
      <c r="R1499" s="6">
        <v>13</v>
      </c>
      <c r="S1499" s="16">
        <f t="shared" si="131"/>
        <v>2.9017857142857144E-2</v>
      </c>
      <c r="T1499" s="16">
        <f t="shared" si="132"/>
        <v>7.9304765199916024E-3</v>
      </c>
    </row>
    <row r="1500" spans="2:20" x14ac:dyDescent="0.6">
      <c r="B1500" s="6"/>
      <c r="C1500" s="6"/>
      <c r="D1500" s="6" t="s">
        <v>13813</v>
      </c>
      <c r="E1500" s="6" t="s">
        <v>13816</v>
      </c>
      <c r="F1500" s="20" t="s">
        <v>13509</v>
      </c>
      <c r="G1500" s="6" t="str">
        <f t="shared" si="130"/>
        <v>50-95</v>
      </c>
      <c r="H1500" s="6" t="str" cm="1">
        <f t="array" ref="H1500:I1500">_xlfn.TEXTSPLIT(G1500,"-")</f>
        <v>50</v>
      </c>
      <c r="I1500" s="6" t="str">
        <v>95</v>
      </c>
      <c r="J1500" s="6" t="s">
        <v>13541</v>
      </c>
      <c r="K1500" s="6" t="s">
        <v>13525</v>
      </c>
      <c r="L1500" s="6" t="s">
        <v>13464</v>
      </c>
      <c r="M1500" s="6" t="s">
        <v>13361</v>
      </c>
      <c r="N1500" s="6">
        <v>1996</v>
      </c>
      <c r="O1500" s="6" t="str" cm="1">
        <f t="array" ref="O1500">_xlfn.TEXTSPLIT(N1500,"-")</f>
        <v>1996</v>
      </c>
      <c r="P1500" s="6" t="str" cm="1">
        <f t="array" ref="P1500">_xlfn.TEXTSPLIT(O1500,"-")</f>
        <v>1996</v>
      </c>
      <c r="Q1500" s="6">
        <v>487</v>
      </c>
      <c r="R1500" s="6">
        <v>19</v>
      </c>
      <c r="S1500" s="16">
        <f t="shared" si="131"/>
        <v>3.9014373716632446E-2</v>
      </c>
      <c r="T1500" s="16">
        <f t="shared" si="132"/>
        <v>8.7741748601595487E-3</v>
      </c>
    </row>
    <row r="1501" spans="2:20" x14ac:dyDescent="0.6">
      <c r="B1501" s="6"/>
      <c r="C1501" s="6"/>
      <c r="D1501" s="6" t="s">
        <v>13813</v>
      </c>
      <c r="E1501" s="6" t="s">
        <v>13815</v>
      </c>
      <c r="F1501" s="20" t="s">
        <v>13818</v>
      </c>
      <c r="G1501" s="6" t="str">
        <f t="shared" si="130"/>
        <v>50-59</v>
      </c>
      <c r="H1501" s="6" t="str" cm="1">
        <f t="array" ref="H1501:I1501">_xlfn.TEXTSPLIT(G1501,"-")</f>
        <v>50</v>
      </c>
      <c r="I1501" s="6" t="str">
        <v>59</v>
      </c>
      <c r="J1501" s="6" t="s">
        <v>13541</v>
      </c>
      <c r="K1501" s="6" t="s">
        <v>13525</v>
      </c>
      <c r="L1501" s="6" t="s">
        <v>13464</v>
      </c>
      <c r="M1501" s="6" t="s">
        <v>13361</v>
      </c>
      <c r="N1501" s="6">
        <v>1996</v>
      </c>
      <c r="O1501" s="6" t="str" cm="1">
        <f t="array" ref="O1501">_xlfn.TEXTSPLIT(N1501,"-")</f>
        <v>1996</v>
      </c>
      <c r="P1501" s="6" t="str" cm="1">
        <f t="array" ref="P1501">_xlfn.TEXTSPLIT(O1501,"-")</f>
        <v>1996</v>
      </c>
      <c r="Q1501" s="6">
        <v>333</v>
      </c>
      <c r="R1501" s="6">
        <v>1</v>
      </c>
      <c r="S1501" s="16">
        <f t="shared" si="131"/>
        <v>3.003003003003003E-3</v>
      </c>
      <c r="T1501" s="16">
        <f t="shared" si="132"/>
        <v>2.9984905992473361E-3</v>
      </c>
    </row>
    <row r="1502" spans="2:20" x14ac:dyDescent="0.6">
      <c r="B1502" s="6"/>
      <c r="C1502" s="6"/>
      <c r="D1502" s="6" t="s">
        <v>13813</v>
      </c>
      <c r="E1502" s="6" t="s">
        <v>13908</v>
      </c>
      <c r="F1502" s="20" t="s">
        <v>13818</v>
      </c>
      <c r="G1502" s="6" t="str">
        <f t="shared" si="130"/>
        <v>50-59</v>
      </c>
      <c r="H1502" s="6" t="str" cm="1">
        <f t="array" ref="H1502:I1502">_xlfn.TEXTSPLIT(G1502,"-")</f>
        <v>50</v>
      </c>
      <c r="I1502" s="6" t="str">
        <v>59</v>
      </c>
      <c r="J1502" s="6" t="s">
        <v>13541</v>
      </c>
      <c r="K1502" s="6" t="s">
        <v>13525</v>
      </c>
      <c r="L1502" s="6" t="s">
        <v>13464</v>
      </c>
      <c r="M1502" s="6" t="s">
        <v>13361</v>
      </c>
      <c r="N1502" s="6">
        <v>1996</v>
      </c>
      <c r="O1502" s="6" t="str" cm="1">
        <f t="array" ref="O1502">_xlfn.TEXTSPLIT(N1502,"-")</f>
        <v>1996</v>
      </c>
      <c r="P1502" s="6" t="str" cm="1">
        <f t="array" ref="P1502">_xlfn.TEXTSPLIT(O1502,"-")</f>
        <v>1996</v>
      </c>
      <c r="Q1502" s="6">
        <v>166</v>
      </c>
      <c r="R1502" s="6">
        <v>0</v>
      </c>
      <c r="S1502" s="16">
        <f t="shared" si="131"/>
        <v>0</v>
      </c>
      <c r="T1502" s="16">
        <f t="shared" si="132"/>
        <v>0</v>
      </c>
    </row>
    <row r="1503" spans="2:20" x14ac:dyDescent="0.6">
      <c r="B1503" s="6"/>
      <c r="C1503" s="6"/>
      <c r="D1503" s="6" t="s">
        <v>13813</v>
      </c>
      <c r="E1503" s="6" t="s">
        <v>13816</v>
      </c>
      <c r="F1503" s="20" t="s">
        <v>13818</v>
      </c>
      <c r="G1503" s="6" t="str">
        <f t="shared" si="130"/>
        <v>50-59</v>
      </c>
      <c r="H1503" s="6" t="str" cm="1">
        <f t="array" ref="H1503:I1503">_xlfn.TEXTSPLIT(G1503,"-")</f>
        <v>50</v>
      </c>
      <c r="I1503" s="6" t="str">
        <v>59</v>
      </c>
      <c r="J1503" s="6" t="s">
        <v>13541</v>
      </c>
      <c r="K1503" s="6" t="s">
        <v>13525</v>
      </c>
      <c r="L1503" s="6" t="s">
        <v>13464</v>
      </c>
      <c r="M1503" s="6" t="s">
        <v>13361</v>
      </c>
      <c r="N1503" s="6">
        <v>1996</v>
      </c>
      <c r="O1503" s="6" t="str" cm="1">
        <f t="array" ref="O1503">_xlfn.TEXTSPLIT(N1503,"-")</f>
        <v>1996</v>
      </c>
      <c r="P1503" s="6" t="str" cm="1">
        <f t="array" ref="P1503">_xlfn.TEXTSPLIT(O1503,"-")</f>
        <v>1996</v>
      </c>
      <c r="Q1503" s="6">
        <v>167</v>
      </c>
      <c r="R1503" s="6">
        <v>1</v>
      </c>
      <c r="S1503" s="16">
        <f t="shared" si="131"/>
        <v>5.9880239520958087E-3</v>
      </c>
      <c r="T1503" s="16">
        <f t="shared" si="132"/>
        <v>5.9700688173673017E-3</v>
      </c>
    </row>
    <row r="1504" spans="2:20" x14ac:dyDescent="0.6">
      <c r="B1504" s="6"/>
      <c r="C1504" s="6"/>
      <c r="D1504" s="6" t="s">
        <v>13813</v>
      </c>
      <c r="E1504" s="6" t="s">
        <v>13815</v>
      </c>
      <c r="F1504" s="20" t="s">
        <v>13819</v>
      </c>
      <c r="G1504" s="6" t="str">
        <f t="shared" si="130"/>
        <v>60-69</v>
      </c>
      <c r="H1504" s="6" t="str" cm="1">
        <f t="array" ref="H1504:I1504">_xlfn.TEXTSPLIT(G1504,"-")</f>
        <v>60</v>
      </c>
      <c r="I1504" s="6" t="str">
        <v>69</v>
      </c>
      <c r="J1504" s="6" t="s">
        <v>13541</v>
      </c>
      <c r="K1504" s="6" t="s">
        <v>13525</v>
      </c>
      <c r="L1504" s="6" t="s">
        <v>13464</v>
      </c>
      <c r="M1504" s="6" t="s">
        <v>13361</v>
      </c>
      <c r="N1504" s="6">
        <v>1996</v>
      </c>
      <c r="O1504" s="6" t="str" cm="1">
        <f t="array" ref="O1504">_xlfn.TEXTSPLIT(N1504,"-")</f>
        <v>1996</v>
      </c>
      <c r="P1504" s="6" t="str" cm="1">
        <f t="array" ref="P1504">_xlfn.TEXTSPLIT(O1504,"-")</f>
        <v>1996</v>
      </c>
      <c r="Q1504" s="6">
        <v>333</v>
      </c>
      <c r="R1504" s="6">
        <v>4</v>
      </c>
      <c r="S1504" s="16">
        <f t="shared" si="131"/>
        <v>1.2012012012012012E-2</v>
      </c>
      <c r="T1504" s="16">
        <f t="shared" si="132"/>
        <v>5.9698249176884351E-3</v>
      </c>
    </row>
    <row r="1505" spans="2:20" x14ac:dyDescent="0.6">
      <c r="B1505" s="6"/>
      <c r="C1505" s="6"/>
      <c r="D1505" s="6" t="s">
        <v>13813</v>
      </c>
      <c r="E1505" s="6" t="s">
        <v>13908</v>
      </c>
      <c r="F1505" s="20" t="s">
        <v>13819</v>
      </c>
      <c r="G1505" s="6" t="str">
        <f t="shared" si="130"/>
        <v>60-69</v>
      </c>
      <c r="H1505" s="6" t="str" cm="1">
        <f t="array" ref="H1505:I1505">_xlfn.TEXTSPLIT(G1505,"-")</f>
        <v>60</v>
      </c>
      <c r="I1505" s="6" t="str">
        <v>69</v>
      </c>
      <c r="J1505" s="6" t="s">
        <v>13541</v>
      </c>
      <c r="K1505" s="6" t="s">
        <v>13525</v>
      </c>
      <c r="L1505" s="6" t="s">
        <v>13464</v>
      </c>
      <c r="M1505" s="6" t="s">
        <v>13361</v>
      </c>
      <c r="N1505" s="6">
        <v>1996</v>
      </c>
      <c r="O1505" s="6" t="str" cm="1">
        <f t="array" ref="O1505">_xlfn.TEXTSPLIT(N1505,"-")</f>
        <v>1996</v>
      </c>
      <c r="P1505" s="6" t="str" cm="1">
        <f t="array" ref="P1505">_xlfn.TEXTSPLIT(O1505,"-")</f>
        <v>1996</v>
      </c>
      <c r="Q1505" s="6">
        <v>133</v>
      </c>
      <c r="R1505" s="6">
        <v>2</v>
      </c>
      <c r="S1505" s="16">
        <f t="shared" si="131"/>
        <v>1.5037593984962405E-2</v>
      </c>
      <c r="T1505" s="16">
        <f t="shared" si="132"/>
        <v>1.0552933081962314E-2</v>
      </c>
    </row>
    <row r="1506" spans="2:20" x14ac:dyDescent="0.6">
      <c r="B1506" s="6"/>
      <c r="C1506" s="6"/>
      <c r="D1506" s="6" t="s">
        <v>13813</v>
      </c>
      <c r="E1506" s="6" t="s">
        <v>13816</v>
      </c>
      <c r="F1506" s="20" t="s">
        <v>13819</v>
      </c>
      <c r="G1506" s="6" t="str">
        <f t="shared" si="130"/>
        <v>60-69</v>
      </c>
      <c r="H1506" s="6" t="str" cm="1">
        <f t="array" ref="H1506:I1506">_xlfn.TEXTSPLIT(G1506,"-")</f>
        <v>60</v>
      </c>
      <c r="I1506" s="6" t="str">
        <v>69</v>
      </c>
      <c r="J1506" s="6" t="s">
        <v>13541</v>
      </c>
      <c r="K1506" s="6" t="s">
        <v>13525</v>
      </c>
      <c r="L1506" s="6" t="s">
        <v>13464</v>
      </c>
      <c r="M1506" s="6" t="s">
        <v>13361</v>
      </c>
      <c r="N1506" s="6">
        <v>1996</v>
      </c>
      <c r="O1506" s="6" t="str" cm="1">
        <f t="array" ref="O1506">_xlfn.TEXTSPLIT(N1506,"-")</f>
        <v>1996</v>
      </c>
      <c r="P1506" s="6" t="str" cm="1">
        <f t="array" ref="P1506">_xlfn.TEXTSPLIT(O1506,"-")</f>
        <v>1996</v>
      </c>
      <c r="Q1506" s="6">
        <v>200</v>
      </c>
      <c r="R1506" s="6">
        <v>2</v>
      </c>
      <c r="S1506" s="16">
        <f t="shared" si="131"/>
        <v>0.01</v>
      </c>
      <c r="T1506" s="16">
        <f t="shared" si="132"/>
        <v>7.0356236397351446E-3</v>
      </c>
    </row>
    <row r="1507" spans="2:20" x14ac:dyDescent="0.6">
      <c r="B1507" s="6"/>
      <c r="C1507" s="6"/>
      <c r="D1507" s="6" t="s">
        <v>13813</v>
      </c>
      <c r="E1507" s="6" t="s">
        <v>13815</v>
      </c>
      <c r="F1507" s="20" t="s">
        <v>13820</v>
      </c>
      <c r="G1507" s="6" t="str">
        <f t="shared" si="130"/>
        <v>70-79</v>
      </c>
      <c r="H1507" s="6" t="str" cm="1">
        <f t="array" ref="H1507:I1507">_xlfn.TEXTSPLIT(G1507,"-")</f>
        <v>70</v>
      </c>
      <c r="I1507" s="6" t="str">
        <v>79</v>
      </c>
      <c r="J1507" s="6" t="s">
        <v>13541</v>
      </c>
      <c r="K1507" s="6" t="s">
        <v>13525</v>
      </c>
      <c r="L1507" s="6" t="s">
        <v>13464</v>
      </c>
      <c r="M1507" s="6" t="s">
        <v>13361</v>
      </c>
      <c r="N1507" s="6">
        <v>1996</v>
      </c>
      <c r="O1507" s="6" t="str" cm="1">
        <f t="array" ref="O1507">_xlfn.TEXTSPLIT(N1507,"-")</f>
        <v>1996</v>
      </c>
      <c r="P1507" s="6" t="str" cm="1">
        <f t="array" ref="P1507">_xlfn.TEXTSPLIT(O1507,"-")</f>
        <v>1996</v>
      </c>
      <c r="Q1507" s="6">
        <v>207</v>
      </c>
      <c r="R1507" s="6">
        <v>12</v>
      </c>
      <c r="S1507" s="16">
        <f t="shared" si="131"/>
        <v>5.7971014492753624E-2</v>
      </c>
      <c r="T1507" s="16">
        <f t="shared" si="132"/>
        <v>1.6242482612208529E-2</v>
      </c>
    </row>
    <row r="1508" spans="2:20" x14ac:dyDescent="0.6">
      <c r="B1508" s="6"/>
      <c r="C1508" s="6"/>
      <c r="D1508" s="6" t="s">
        <v>13813</v>
      </c>
      <c r="E1508" s="6" t="s">
        <v>13908</v>
      </c>
      <c r="F1508" s="20" t="s">
        <v>13820</v>
      </c>
      <c r="G1508" s="6" t="str">
        <f t="shared" si="130"/>
        <v>70-79</v>
      </c>
      <c r="H1508" s="6" t="str" cm="1">
        <f t="array" ref="H1508:I1508">_xlfn.TEXTSPLIT(G1508,"-")</f>
        <v>70</v>
      </c>
      <c r="I1508" s="6" t="str">
        <v>79</v>
      </c>
      <c r="J1508" s="6" t="s">
        <v>13541</v>
      </c>
      <c r="K1508" s="6" t="s">
        <v>13525</v>
      </c>
      <c r="L1508" s="6" t="s">
        <v>13464</v>
      </c>
      <c r="M1508" s="6" t="s">
        <v>13361</v>
      </c>
      <c r="N1508" s="6">
        <v>1996</v>
      </c>
      <c r="O1508" s="6" t="str" cm="1">
        <f t="array" ref="O1508">_xlfn.TEXTSPLIT(N1508,"-")</f>
        <v>1996</v>
      </c>
      <c r="P1508" s="6" t="str" cm="1">
        <f t="array" ref="P1508">_xlfn.TEXTSPLIT(O1508,"-")</f>
        <v>1996</v>
      </c>
      <c r="Q1508" s="6">
        <v>98</v>
      </c>
      <c r="R1508" s="6">
        <v>5</v>
      </c>
      <c r="S1508" s="16">
        <f t="shared" si="131"/>
        <v>5.1020408163265307E-2</v>
      </c>
      <c r="T1508" s="16">
        <f t="shared" si="132"/>
        <v>2.2227333355651469E-2</v>
      </c>
    </row>
    <row r="1509" spans="2:20" x14ac:dyDescent="0.6">
      <c r="B1509" s="6"/>
      <c r="C1509" s="6"/>
      <c r="D1509" s="6" t="s">
        <v>13813</v>
      </c>
      <c r="E1509" s="6" t="s">
        <v>13816</v>
      </c>
      <c r="F1509" s="20" t="s">
        <v>13820</v>
      </c>
      <c r="G1509" s="6" t="str">
        <f t="shared" si="130"/>
        <v>70-79</v>
      </c>
      <c r="H1509" s="6" t="str" cm="1">
        <f t="array" ref="H1509:I1509">_xlfn.TEXTSPLIT(G1509,"-")</f>
        <v>70</v>
      </c>
      <c r="I1509" s="6" t="str">
        <v>79</v>
      </c>
      <c r="J1509" s="6" t="s">
        <v>13541</v>
      </c>
      <c r="K1509" s="6" t="s">
        <v>13525</v>
      </c>
      <c r="L1509" s="6" t="s">
        <v>13464</v>
      </c>
      <c r="M1509" s="6" t="s">
        <v>13361</v>
      </c>
      <c r="N1509" s="6">
        <v>1996</v>
      </c>
      <c r="O1509" s="6" t="str" cm="1">
        <f t="array" ref="O1509">_xlfn.TEXTSPLIT(N1509,"-")</f>
        <v>1996</v>
      </c>
      <c r="P1509" s="6" t="str" cm="1">
        <f t="array" ref="P1509">_xlfn.TEXTSPLIT(O1509,"-")</f>
        <v>1996</v>
      </c>
      <c r="Q1509" s="6">
        <v>108</v>
      </c>
      <c r="R1509" s="6">
        <v>7</v>
      </c>
      <c r="S1509" s="16">
        <f t="shared" si="131"/>
        <v>6.4814814814814811E-2</v>
      </c>
      <c r="T1509" s="16">
        <f t="shared" si="132"/>
        <v>2.36904916454104E-2</v>
      </c>
    </row>
    <row r="1510" spans="2:20" x14ac:dyDescent="0.6">
      <c r="B1510" s="6"/>
      <c r="C1510" s="6"/>
      <c r="D1510" s="6" t="s">
        <v>13813</v>
      </c>
      <c r="E1510" s="6" t="s">
        <v>13815</v>
      </c>
      <c r="F1510" s="20" t="s">
        <v>13821</v>
      </c>
      <c r="G1510" s="6" t="str">
        <f t="shared" si="130"/>
        <v>80-95</v>
      </c>
      <c r="H1510" s="6" t="str" cm="1">
        <f t="array" ref="H1510:I1510">_xlfn.TEXTSPLIT(G1510,"-")</f>
        <v>80</v>
      </c>
      <c r="I1510" s="6" t="str">
        <v>95</v>
      </c>
      <c r="J1510" s="6" t="s">
        <v>13541</v>
      </c>
      <c r="K1510" s="6" t="s">
        <v>13525</v>
      </c>
      <c r="L1510" s="6" t="s">
        <v>13464</v>
      </c>
      <c r="M1510" s="6" t="s">
        <v>13361</v>
      </c>
      <c r="N1510" s="6">
        <v>1996</v>
      </c>
      <c r="O1510" s="6" t="str" cm="1">
        <f t="array" ref="O1510">_xlfn.TEXTSPLIT(N1510,"-")</f>
        <v>1996</v>
      </c>
      <c r="P1510" s="6" t="str" cm="1">
        <f t="array" ref="P1510">_xlfn.TEXTSPLIT(O1510,"-")</f>
        <v>1996</v>
      </c>
      <c r="Q1510" s="6">
        <v>49</v>
      </c>
      <c r="R1510" s="6">
        <v>15</v>
      </c>
      <c r="S1510" s="16">
        <f t="shared" si="131"/>
        <v>0.30612244897959184</v>
      </c>
      <c r="T1510" s="16">
        <f t="shared" si="132"/>
        <v>6.5840173706333618E-2</v>
      </c>
    </row>
    <row r="1511" spans="2:20" x14ac:dyDescent="0.6">
      <c r="B1511" s="6"/>
      <c r="C1511" s="6"/>
      <c r="D1511" s="6" t="s">
        <v>13813</v>
      </c>
      <c r="E1511" s="6" t="s">
        <v>13908</v>
      </c>
      <c r="F1511" s="20" t="s">
        <v>13821</v>
      </c>
      <c r="G1511" s="6" t="str">
        <f t="shared" si="130"/>
        <v>80-95</v>
      </c>
      <c r="H1511" s="6" t="str" cm="1">
        <f t="array" ref="H1511:I1511">_xlfn.TEXTSPLIT(G1511,"-")</f>
        <v>80</v>
      </c>
      <c r="I1511" s="6" t="str">
        <v>95</v>
      </c>
      <c r="J1511" s="6" t="s">
        <v>13541</v>
      </c>
      <c r="K1511" s="6" t="s">
        <v>13525</v>
      </c>
      <c r="L1511" s="6" t="s">
        <v>13464</v>
      </c>
      <c r="M1511" s="6" t="s">
        <v>13361</v>
      </c>
      <c r="N1511" s="6">
        <v>1996</v>
      </c>
      <c r="O1511" s="6" t="str" cm="1">
        <f t="array" ref="O1511">_xlfn.TEXTSPLIT(N1511,"-")</f>
        <v>1996</v>
      </c>
      <c r="P1511" s="6" t="str" cm="1">
        <f t="array" ref="P1511">_xlfn.TEXTSPLIT(O1511,"-")</f>
        <v>1996</v>
      </c>
      <c r="Q1511" s="6">
        <v>28</v>
      </c>
      <c r="R1511" s="6">
        <v>6</v>
      </c>
      <c r="S1511" s="16">
        <f t="shared" si="131"/>
        <v>0.21428571428571427</v>
      </c>
      <c r="T1511" s="16">
        <f t="shared" si="132"/>
        <v>7.7544306905972776E-2</v>
      </c>
    </row>
    <row r="1512" spans="2:20" x14ac:dyDescent="0.6">
      <c r="B1512" s="6"/>
      <c r="C1512" s="6"/>
      <c r="D1512" s="6" t="s">
        <v>13813</v>
      </c>
      <c r="E1512" s="6" t="s">
        <v>13816</v>
      </c>
      <c r="F1512" s="20" t="s">
        <v>13821</v>
      </c>
      <c r="G1512" s="6" t="str">
        <f t="shared" si="130"/>
        <v>80-95</v>
      </c>
      <c r="H1512" s="6" t="str" cm="1">
        <f t="array" ref="H1512:I1512">_xlfn.TEXTSPLIT(G1512,"-")</f>
        <v>80</v>
      </c>
      <c r="I1512" s="6" t="str">
        <v>95</v>
      </c>
      <c r="J1512" s="6" t="s">
        <v>13541</v>
      </c>
      <c r="K1512" s="6" t="s">
        <v>13525</v>
      </c>
      <c r="L1512" s="6" t="s">
        <v>13464</v>
      </c>
      <c r="M1512" s="6" t="s">
        <v>13361</v>
      </c>
      <c r="N1512" s="6">
        <v>1996</v>
      </c>
      <c r="O1512" s="6" t="str" cm="1">
        <f t="array" ref="O1512">_xlfn.TEXTSPLIT(N1512,"-")</f>
        <v>1996</v>
      </c>
      <c r="P1512" s="6" t="str" cm="1">
        <f t="array" ref="P1512">_xlfn.TEXTSPLIT(O1512,"-")</f>
        <v>1996</v>
      </c>
      <c r="Q1512" s="6">
        <v>26</v>
      </c>
      <c r="R1512" s="6">
        <v>9</v>
      </c>
      <c r="S1512" s="16">
        <f t="shared" si="131"/>
        <v>0.34615384615384615</v>
      </c>
      <c r="T1512" s="16">
        <f t="shared" si="132"/>
        <v>9.3300870007227685E-2</v>
      </c>
    </row>
    <row r="1513" spans="2:20" x14ac:dyDescent="0.6">
      <c r="B1513" s="6"/>
      <c r="C1513" s="6"/>
      <c r="D1513" s="6" t="s">
        <v>13828</v>
      </c>
      <c r="E1513" s="6" t="s">
        <v>13815</v>
      </c>
      <c r="F1513" s="20" t="s">
        <v>13509</v>
      </c>
      <c r="G1513" s="6" t="str">
        <f t="shared" si="130"/>
        <v>50-95</v>
      </c>
      <c r="H1513" s="6" t="str" cm="1">
        <f t="array" ref="H1513:I1513">_xlfn.TEXTSPLIT(G1513,"-")</f>
        <v>50</v>
      </c>
      <c r="I1513" s="6" t="str">
        <v>95</v>
      </c>
      <c r="J1513" s="6" t="s">
        <v>13541</v>
      </c>
      <c r="K1513" s="6" t="s">
        <v>13525</v>
      </c>
      <c r="L1513" s="6" t="s">
        <v>13464</v>
      </c>
      <c r="M1513" s="6" t="s">
        <v>13361</v>
      </c>
      <c r="N1513" s="6">
        <v>1996</v>
      </c>
      <c r="O1513" s="6" t="str" cm="1">
        <f t="array" ref="O1513">_xlfn.TEXTSPLIT(N1513,"-")</f>
        <v>1996</v>
      </c>
      <c r="P1513" s="6" t="str" cm="1">
        <f t="array" ref="P1513">_xlfn.TEXTSPLIT(O1513,"-")</f>
        <v>1996</v>
      </c>
      <c r="Q1513" s="6">
        <v>914</v>
      </c>
      <c r="R1513" s="6">
        <v>6</v>
      </c>
      <c r="S1513" s="16">
        <f t="shared" si="131"/>
        <v>6.5645514223194746E-3</v>
      </c>
      <c r="T1513" s="16">
        <f t="shared" si="132"/>
        <v>2.6711560219076125E-3</v>
      </c>
    </row>
    <row r="1514" spans="2:20" x14ac:dyDescent="0.6">
      <c r="B1514" s="6"/>
      <c r="C1514" s="6"/>
      <c r="D1514" s="6" t="s">
        <v>13828</v>
      </c>
      <c r="E1514" s="6" t="s">
        <v>13908</v>
      </c>
      <c r="F1514" s="20" t="s">
        <v>13509</v>
      </c>
      <c r="G1514" s="6" t="str">
        <f t="shared" si="130"/>
        <v>50-95</v>
      </c>
      <c r="H1514" s="6" t="str" cm="1">
        <f t="array" ref="H1514:I1514">_xlfn.TEXTSPLIT(G1514,"-")</f>
        <v>50</v>
      </c>
      <c r="I1514" s="6" t="str">
        <v>95</v>
      </c>
      <c r="J1514" s="6" t="s">
        <v>13541</v>
      </c>
      <c r="K1514" s="6" t="s">
        <v>13525</v>
      </c>
      <c r="L1514" s="6" t="s">
        <v>13464</v>
      </c>
      <c r="M1514" s="6" t="s">
        <v>13361</v>
      </c>
      <c r="N1514" s="6">
        <v>1996</v>
      </c>
      <c r="O1514" s="6" t="str" cm="1">
        <f t="array" ref="O1514">_xlfn.TEXTSPLIT(N1514,"-")</f>
        <v>1996</v>
      </c>
      <c r="P1514" s="6" t="str" cm="1">
        <f t="array" ref="P1514">_xlfn.TEXTSPLIT(O1514,"-")</f>
        <v>1996</v>
      </c>
      <c r="Q1514" s="6">
        <v>448</v>
      </c>
      <c r="R1514" s="6">
        <v>3</v>
      </c>
      <c r="S1514" s="16">
        <f t="shared" si="131"/>
        <v>6.6964285714285711E-3</v>
      </c>
      <c r="T1514" s="16">
        <f t="shared" si="132"/>
        <v>3.8532182791444439E-3</v>
      </c>
    </row>
    <row r="1515" spans="2:20" x14ac:dyDescent="0.6">
      <c r="B1515" s="6"/>
      <c r="C1515" s="6"/>
      <c r="D1515" s="6" t="s">
        <v>13828</v>
      </c>
      <c r="E1515" s="6" t="s">
        <v>13816</v>
      </c>
      <c r="F1515" s="20" t="s">
        <v>13509</v>
      </c>
      <c r="G1515" s="6" t="str">
        <f t="shared" si="130"/>
        <v>50-95</v>
      </c>
      <c r="H1515" s="6" t="str" cm="1">
        <f t="array" ref="H1515:I1515">_xlfn.TEXTSPLIT(G1515,"-")</f>
        <v>50</v>
      </c>
      <c r="I1515" s="6" t="str">
        <v>95</v>
      </c>
      <c r="J1515" s="6" t="s">
        <v>13541</v>
      </c>
      <c r="K1515" s="6" t="s">
        <v>13525</v>
      </c>
      <c r="L1515" s="6" t="s">
        <v>13464</v>
      </c>
      <c r="M1515" s="6" t="s">
        <v>13361</v>
      </c>
      <c r="N1515" s="6">
        <v>1996</v>
      </c>
      <c r="O1515" s="6" t="str" cm="1">
        <f t="array" ref="O1515">_xlfn.TEXTSPLIT(N1515,"-")</f>
        <v>1996</v>
      </c>
      <c r="P1515" s="6" t="str" cm="1">
        <f t="array" ref="P1515">_xlfn.TEXTSPLIT(O1515,"-")</f>
        <v>1996</v>
      </c>
      <c r="Q1515" s="6">
        <v>487</v>
      </c>
      <c r="R1515" s="6">
        <v>3</v>
      </c>
      <c r="S1515" s="16">
        <f t="shared" si="131"/>
        <v>6.1601642710472282E-3</v>
      </c>
      <c r="T1515" s="16">
        <f t="shared" si="132"/>
        <v>3.5456010421223735E-3</v>
      </c>
    </row>
    <row r="1516" spans="2:20" x14ac:dyDescent="0.6">
      <c r="B1516" s="6"/>
      <c r="C1516" s="6"/>
      <c r="D1516" s="6" t="s">
        <v>13828</v>
      </c>
      <c r="E1516" s="6" t="s">
        <v>13815</v>
      </c>
      <c r="F1516" s="20" t="s">
        <v>13818</v>
      </c>
      <c r="G1516" s="6" t="str">
        <f t="shared" si="130"/>
        <v>50-59</v>
      </c>
      <c r="H1516" s="6" t="str" cm="1">
        <f t="array" ref="H1516:I1516">_xlfn.TEXTSPLIT(G1516,"-")</f>
        <v>50</v>
      </c>
      <c r="I1516" s="6" t="str">
        <v>59</v>
      </c>
      <c r="J1516" s="6" t="s">
        <v>13541</v>
      </c>
      <c r="K1516" s="6" t="s">
        <v>13525</v>
      </c>
      <c r="L1516" s="6" t="s">
        <v>13464</v>
      </c>
      <c r="M1516" s="6" t="s">
        <v>13361</v>
      </c>
      <c r="N1516" s="6">
        <v>1996</v>
      </c>
      <c r="O1516" s="6" t="str" cm="1">
        <f t="array" ref="O1516">_xlfn.TEXTSPLIT(N1516,"-")</f>
        <v>1996</v>
      </c>
      <c r="P1516" s="6" t="str" cm="1">
        <f t="array" ref="P1516">_xlfn.TEXTSPLIT(O1516,"-")</f>
        <v>1996</v>
      </c>
      <c r="Q1516" s="6">
        <v>333</v>
      </c>
      <c r="R1516" s="6">
        <v>0</v>
      </c>
      <c r="S1516" s="16">
        <f t="shared" si="131"/>
        <v>0</v>
      </c>
      <c r="T1516" s="16">
        <f t="shared" si="132"/>
        <v>0</v>
      </c>
    </row>
    <row r="1517" spans="2:20" x14ac:dyDescent="0.6">
      <c r="B1517" s="6"/>
      <c r="C1517" s="6"/>
      <c r="D1517" s="6" t="s">
        <v>13828</v>
      </c>
      <c r="E1517" s="6" t="s">
        <v>13908</v>
      </c>
      <c r="F1517" s="20" t="s">
        <v>13818</v>
      </c>
      <c r="G1517" s="6" t="str">
        <f t="shared" si="130"/>
        <v>50-59</v>
      </c>
      <c r="H1517" s="6" t="str" cm="1">
        <f t="array" ref="H1517:I1517">_xlfn.TEXTSPLIT(G1517,"-")</f>
        <v>50</v>
      </c>
      <c r="I1517" s="6" t="str">
        <v>59</v>
      </c>
      <c r="J1517" s="6" t="s">
        <v>13541</v>
      </c>
      <c r="K1517" s="6" t="s">
        <v>13525</v>
      </c>
      <c r="L1517" s="6" t="s">
        <v>13464</v>
      </c>
      <c r="M1517" s="6" t="s">
        <v>13361</v>
      </c>
      <c r="N1517" s="6">
        <v>1996</v>
      </c>
      <c r="O1517" s="6" t="str" cm="1">
        <f t="array" ref="O1517">_xlfn.TEXTSPLIT(N1517,"-")</f>
        <v>1996</v>
      </c>
      <c r="P1517" s="6" t="str" cm="1">
        <f t="array" ref="P1517">_xlfn.TEXTSPLIT(O1517,"-")</f>
        <v>1996</v>
      </c>
      <c r="Q1517" s="6">
        <v>166</v>
      </c>
      <c r="R1517" s="6">
        <v>0</v>
      </c>
      <c r="S1517" s="16">
        <f t="shared" si="131"/>
        <v>0</v>
      </c>
      <c r="T1517" s="16">
        <f t="shared" si="132"/>
        <v>0</v>
      </c>
    </row>
    <row r="1518" spans="2:20" x14ac:dyDescent="0.6">
      <c r="B1518" s="6"/>
      <c r="C1518" s="6"/>
      <c r="D1518" s="6" t="s">
        <v>13828</v>
      </c>
      <c r="E1518" s="6" t="s">
        <v>13816</v>
      </c>
      <c r="F1518" s="20" t="s">
        <v>13818</v>
      </c>
      <c r="G1518" s="6" t="str">
        <f t="shared" si="130"/>
        <v>50-59</v>
      </c>
      <c r="H1518" s="6" t="str" cm="1">
        <f t="array" ref="H1518:I1518">_xlfn.TEXTSPLIT(G1518,"-")</f>
        <v>50</v>
      </c>
      <c r="I1518" s="6" t="str">
        <v>59</v>
      </c>
      <c r="J1518" s="6" t="s">
        <v>13541</v>
      </c>
      <c r="K1518" s="6" t="s">
        <v>13525</v>
      </c>
      <c r="L1518" s="6" t="s">
        <v>13464</v>
      </c>
      <c r="M1518" s="6" t="s">
        <v>13361</v>
      </c>
      <c r="N1518" s="6">
        <v>1996</v>
      </c>
      <c r="O1518" s="6" t="str" cm="1">
        <f t="array" ref="O1518">_xlfn.TEXTSPLIT(N1518,"-")</f>
        <v>1996</v>
      </c>
      <c r="P1518" s="6" t="str" cm="1">
        <f t="array" ref="P1518">_xlfn.TEXTSPLIT(O1518,"-")</f>
        <v>1996</v>
      </c>
      <c r="Q1518" s="6">
        <v>167</v>
      </c>
      <c r="R1518" s="6">
        <v>0</v>
      </c>
      <c r="S1518" s="16">
        <f t="shared" si="131"/>
        <v>0</v>
      </c>
      <c r="T1518" s="16">
        <f t="shared" si="132"/>
        <v>0</v>
      </c>
    </row>
    <row r="1519" spans="2:20" x14ac:dyDescent="0.6">
      <c r="B1519" s="6"/>
      <c r="C1519" s="6"/>
      <c r="D1519" s="6" t="s">
        <v>13828</v>
      </c>
      <c r="E1519" s="6" t="s">
        <v>13815</v>
      </c>
      <c r="F1519" s="20" t="s">
        <v>13819</v>
      </c>
      <c r="G1519" s="6" t="str">
        <f t="shared" si="130"/>
        <v>60-69</v>
      </c>
      <c r="H1519" s="6" t="str" cm="1">
        <f t="array" ref="H1519:I1519">_xlfn.TEXTSPLIT(G1519,"-")</f>
        <v>60</v>
      </c>
      <c r="I1519" s="6" t="str">
        <v>69</v>
      </c>
      <c r="J1519" s="6" t="s">
        <v>13541</v>
      </c>
      <c r="K1519" s="6" t="s">
        <v>13525</v>
      </c>
      <c r="L1519" s="6" t="s">
        <v>13464</v>
      </c>
      <c r="M1519" s="6" t="s">
        <v>13361</v>
      </c>
      <c r="N1519" s="6">
        <v>1996</v>
      </c>
      <c r="O1519" s="6" t="str" cm="1">
        <f t="array" ref="O1519">_xlfn.TEXTSPLIT(N1519,"-")</f>
        <v>1996</v>
      </c>
      <c r="P1519" s="6" t="str" cm="1">
        <f t="array" ref="P1519">_xlfn.TEXTSPLIT(O1519,"-")</f>
        <v>1996</v>
      </c>
      <c r="Q1519" s="6">
        <v>333</v>
      </c>
      <c r="R1519" s="6">
        <v>0</v>
      </c>
      <c r="S1519" s="16">
        <f t="shared" si="131"/>
        <v>0</v>
      </c>
      <c r="T1519" s="16">
        <f t="shared" si="132"/>
        <v>0</v>
      </c>
    </row>
    <row r="1520" spans="2:20" x14ac:dyDescent="0.6">
      <c r="B1520" s="6"/>
      <c r="C1520" s="6"/>
      <c r="D1520" s="6" t="s">
        <v>13828</v>
      </c>
      <c r="E1520" s="6" t="s">
        <v>13908</v>
      </c>
      <c r="F1520" s="20" t="s">
        <v>13819</v>
      </c>
      <c r="G1520" s="6" t="str">
        <f t="shared" si="130"/>
        <v>60-69</v>
      </c>
      <c r="H1520" s="6" t="str" cm="1">
        <f t="array" ref="H1520:I1520">_xlfn.TEXTSPLIT(G1520,"-")</f>
        <v>60</v>
      </c>
      <c r="I1520" s="6" t="str">
        <v>69</v>
      </c>
      <c r="J1520" s="6" t="s">
        <v>13541</v>
      </c>
      <c r="K1520" s="6" t="s">
        <v>13525</v>
      </c>
      <c r="L1520" s="6" t="s">
        <v>13464</v>
      </c>
      <c r="M1520" s="6" t="s">
        <v>13361</v>
      </c>
      <c r="N1520" s="6">
        <v>1996</v>
      </c>
      <c r="O1520" s="6" t="str" cm="1">
        <f t="array" ref="O1520">_xlfn.TEXTSPLIT(N1520,"-")</f>
        <v>1996</v>
      </c>
      <c r="P1520" s="6" t="str" cm="1">
        <f t="array" ref="P1520">_xlfn.TEXTSPLIT(O1520,"-")</f>
        <v>1996</v>
      </c>
      <c r="Q1520" s="6">
        <v>133</v>
      </c>
      <c r="R1520" s="6">
        <v>0</v>
      </c>
      <c r="S1520" s="16">
        <f t="shared" si="131"/>
        <v>0</v>
      </c>
      <c r="T1520" s="16">
        <f t="shared" si="132"/>
        <v>0</v>
      </c>
    </row>
    <row r="1521" spans="2:20" x14ac:dyDescent="0.6">
      <c r="B1521" s="6"/>
      <c r="C1521" s="6"/>
      <c r="D1521" s="6" t="s">
        <v>13828</v>
      </c>
      <c r="E1521" s="6" t="s">
        <v>13816</v>
      </c>
      <c r="F1521" s="20" t="s">
        <v>13819</v>
      </c>
      <c r="G1521" s="6" t="str">
        <f t="shared" si="130"/>
        <v>60-69</v>
      </c>
      <c r="H1521" s="6" t="str" cm="1">
        <f t="array" ref="H1521:I1521">_xlfn.TEXTSPLIT(G1521,"-")</f>
        <v>60</v>
      </c>
      <c r="I1521" s="6" t="str">
        <v>69</v>
      </c>
      <c r="J1521" s="6" t="s">
        <v>13541</v>
      </c>
      <c r="K1521" s="6" t="s">
        <v>13525</v>
      </c>
      <c r="L1521" s="6" t="s">
        <v>13464</v>
      </c>
      <c r="M1521" s="6" t="s">
        <v>13361</v>
      </c>
      <c r="N1521" s="6">
        <v>1996</v>
      </c>
      <c r="O1521" s="6" t="str" cm="1">
        <f t="array" ref="O1521">_xlfn.TEXTSPLIT(N1521,"-")</f>
        <v>1996</v>
      </c>
      <c r="P1521" s="6" t="str" cm="1">
        <f t="array" ref="P1521">_xlfn.TEXTSPLIT(O1521,"-")</f>
        <v>1996</v>
      </c>
      <c r="Q1521" s="6">
        <v>200</v>
      </c>
      <c r="R1521" s="6">
        <v>0</v>
      </c>
      <c r="S1521" s="16">
        <f t="shared" si="131"/>
        <v>0</v>
      </c>
      <c r="T1521" s="16">
        <f t="shared" si="132"/>
        <v>0</v>
      </c>
    </row>
    <row r="1522" spans="2:20" x14ac:dyDescent="0.6">
      <c r="B1522" s="6"/>
      <c r="C1522" s="6"/>
      <c r="D1522" s="6" t="s">
        <v>13828</v>
      </c>
      <c r="E1522" s="6" t="s">
        <v>13815</v>
      </c>
      <c r="F1522" s="20" t="s">
        <v>13820</v>
      </c>
      <c r="G1522" s="6" t="str">
        <f t="shared" si="130"/>
        <v>70-79</v>
      </c>
      <c r="H1522" s="6" t="str" cm="1">
        <f t="array" ref="H1522:I1522">_xlfn.TEXTSPLIT(G1522,"-")</f>
        <v>70</v>
      </c>
      <c r="I1522" s="6" t="str">
        <v>79</v>
      </c>
      <c r="J1522" s="6" t="s">
        <v>13541</v>
      </c>
      <c r="K1522" s="6" t="s">
        <v>13525</v>
      </c>
      <c r="L1522" s="6" t="s">
        <v>13464</v>
      </c>
      <c r="M1522" s="6" t="s">
        <v>13361</v>
      </c>
      <c r="N1522" s="6">
        <v>1996</v>
      </c>
      <c r="O1522" s="6" t="str" cm="1">
        <f t="array" ref="O1522">_xlfn.TEXTSPLIT(N1522,"-")</f>
        <v>1996</v>
      </c>
      <c r="P1522" s="6" t="str" cm="1">
        <f t="array" ref="P1522">_xlfn.TEXTSPLIT(O1522,"-")</f>
        <v>1996</v>
      </c>
      <c r="Q1522" s="6">
        <v>207</v>
      </c>
      <c r="R1522" s="6">
        <v>1</v>
      </c>
      <c r="S1522" s="16">
        <f t="shared" si="131"/>
        <v>4.830917874396135E-3</v>
      </c>
      <c r="T1522" s="16">
        <f t="shared" si="132"/>
        <v>4.8192348636429379E-3</v>
      </c>
    </row>
    <row r="1523" spans="2:20" x14ac:dyDescent="0.6">
      <c r="B1523" s="6"/>
      <c r="C1523" s="6"/>
      <c r="D1523" s="6" t="s">
        <v>13828</v>
      </c>
      <c r="E1523" s="6" t="s">
        <v>13908</v>
      </c>
      <c r="F1523" s="20" t="s">
        <v>13820</v>
      </c>
      <c r="G1523" s="6" t="str">
        <f t="shared" si="130"/>
        <v>70-79</v>
      </c>
      <c r="H1523" s="6" t="str" cm="1">
        <f t="array" ref="H1523:I1523">_xlfn.TEXTSPLIT(G1523,"-")</f>
        <v>70</v>
      </c>
      <c r="I1523" s="6" t="str">
        <v>79</v>
      </c>
      <c r="J1523" s="6" t="s">
        <v>13541</v>
      </c>
      <c r="K1523" s="6" t="s">
        <v>13525</v>
      </c>
      <c r="L1523" s="6" t="s">
        <v>13464</v>
      </c>
      <c r="M1523" s="6" t="s">
        <v>13361</v>
      </c>
      <c r="N1523" s="6">
        <v>1996</v>
      </c>
      <c r="O1523" s="6" t="str" cm="1">
        <f t="array" ref="O1523">_xlfn.TEXTSPLIT(N1523,"-")</f>
        <v>1996</v>
      </c>
      <c r="P1523" s="6" t="str" cm="1">
        <f t="array" ref="P1523">_xlfn.TEXTSPLIT(O1523,"-")</f>
        <v>1996</v>
      </c>
      <c r="Q1523" s="6">
        <v>98</v>
      </c>
      <c r="R1523" s="6">
        <v>1</v>
      </c>
      <c r="S1523" s="16">
        <f t="shared" si="131"/>
        <v>1.020408163265306E-2</v>
      </c>
      <c r="T1523" s="16">
        <f t="shared" si="132"/>
        <v>1.0151886499405334E-2</v>
      </c>
    </row>
    <row r="1524" spans="2:20" x14ac:dyDescent="0.6">
      <c r="B1524" s="6"/>
      <c r="C1524" s="6"/>
      <c r="D1524" s="6" t="s">
        <v>13828</v>
      </c>
      <c r="E1524" s="6" t="s">
        <v>13816</v>
      </c>
      <c r="F1524" s="20" t="s">
        <v>13820</v>
      </c>
      <c r="G1524" s="6" t="str">
        <f t="shared" si="130"/>
        <v>70-79</v>
      </c>
      <c r="H1524" s="6" t="str" cm="1">
        <f t="array" ref="H1524:I1524">_xlfn.TEXTSPLIT(G1524,"-")</f>
        <v>70</v>
      </c>
      <c r="I1524" s="6" t="str">
        <v>79</v>
      </c>
      <c r="J1524" s="6" t="s">
        <v>13541</v>
      </c>
      <c r="K1524" s="6" t="s">
        <v>13525</v>
      </c>
      <c r="L1524" s="6" t="s">
        <v>13464</v>
      </c>
      <c r="M1524" s="6" t="s">
        <v>13361</v>
      </c>
      <c r="N1524" s="6">
        <v>1996</v>
      </c>
      <c r="O1524" s="6" t="str" cm="1">
        <f t="array" ref="O1524">_xlfn.TEXTSPLIT(N1524,"-")</f>
        <v>1996</v>
      </c>
      <c r="P1524" s="6" t="str" cm="1">
        <f t="array" ref="P1524">_xlfn.TEXTSPLIT(O1524,"-")</f>
        <v>1996</v>
      </c>
      <c r="Q1524" s="6">
        <v>108</v>
      </c>
      <c r="R1524" s="6">
        <v>0</v>
      </c>
      <c r="S1524" s="16">
        <f t="shared" si="131"/>
        <v>0</v>
      </c>
      <c r="T1524" s="16">
        <f t="shared" si="132"/>
        <v>0</v>
      </c>
    </row>
    <row r="1525" spans="2:20" x14ac:dyDescent="0.6">
      <c r="B1525" s="6"/>
      <c r="C1525" s="6"/>
      <c r="D1525" s="6" t="s">
        <v>13828</v>
      </c>
      <c r="E1525" s="6" t="s">
        <v>13815</v>
      </c>
      <c r="F1525" s="20" t="s">
        <v>13821</v>
      </c>
      <c r="G1525" s="6" t="str">
        <f t="shared" si="130"/>
        <v>80-95</v>
      </c>
      <c r="H1525" s="6" t="str" cm="1">
        <f t="array" ref="H1525:I1525">_xlfn.TEXTSPLIT(G1525,"-")</f>
        <v>80</v>
      </c>
      <c r="I1525" s="6" t="str">
        <v>95</v>
      </c>
      <c r="J1525" s="6" t="s">
        <v>13541</v>
      </c>
      <c r="K1525" s="6" t="s">
        <v>13525</v>
      </c>
      <c r="L1525" s="6" t="s">
        <v>13464</v>
      </c>
      <c r="M1525" s="6" t="s">
        <v>13361</v>
      </c>
      <c r="N1525" s="6">
        <v>1996</v>
      </c>
      <c r="O1525" s="6" t="str" cm="1">
        <f t="array" ref="O1525">_xlfn.TEXTSPLIT(N1525,"-")</f>
        <v>1996</v>
      </c>
      <c r="P1525" s="6" t="str" cm="1">
        <f t="array" ref="P1525">_xlfn.TEXTSPLIT(O1525,"-")</f>
        <v>1996</v>
      </c>
      <c r="Q1525" s="6">
        <v>49</v>
      </c>
      <c r="R1525" s="6">
        <v>5</v>
      </c>
      <c r="S1525" s="16">
        <f t="shared" si="131"/>
        <v>0.10204081632653061</v>
      </c>
      <c r="T1525" s="16">
        <f t="shared" si="132"/>
        <v>4.3243139866447011E-2</v>
      </c>
    </row>
    <row r="1526" spans="2:20" x14ac:dyDescent="0.6">
      <c r="B1526" s="6"/>
      <c r="C1526" s="6"/>
      <c r="D1526" s="6" t="s">
        <v>13828</v>
      </c>
      <c r="E1526" s="6" t="s">
        <v>13908</v>
      </c>
      <c r="F1526" s="20" t="s">
        <v>13821</v>
      </c>
      <c r="G1526" s="6" t="str">
        <f t="shared" si="130"/>
        <v>80-95</v>
      </c>
      <c r="H1526" s="6" t="str" cm="1">
        <f t="array" ref="H1526:I1526">_xlfn.TEXTSPLIT(G1526,"-")</f>
        <v>80</v>
      </c>
      <c r="I1526" s="6" t="str">
        <v>95</v>
      </c>
      <c r="J1526" s="6" t="s">
        <v>13541</v>
      </c>
      <c r="K1526" s="6" t="s">
        <v>13525</v>
      </c>
      <c r="L1526" s="6" t="s">
        <v>13464</v>
      </c>
      <c r="M1526" s="6" t="s">
        <v>13361</v>
      </c>
      <c r="N1526" s="6">
        <v>1996</v>
      </c>
      <c r="O1526" s="6" t="str" cm="1">
        <f t="array" ref="O1526">_xlfn.TEXTSPLIT(N1526,"-")</f>
        <v>1996</v>
      </c>
      <c r="P1526" s="6" t="str" cm="1">
        <f t="array" ref="P1526">_xlfn.TEXTSPLIT(O1526,"-")</f>
        <v>1996</v>
      </c>
      <c r="Q1526" s="6">
        <v>28</v>
      </c>
      <c r="R1526" s="6">
        <v>2</v>
      </c>
      <c r="S1526" s="16">
        <f t="shared" si="131"/>
        <v>7.1428571428571425E-2</v>
      </c>
      <c r="T1526" s="16">
        <f t="shared" si="132"/>
        <v>4.8670367419231919E-2</v>
      </c>
    </row>
    <row r="1527" spans="2:20" x14ac:dyDescent="0.6">
      <c r="B1527" s="6"/>
      <c r="C1527" s="6"/>
      <c r="D1527" s="6" t="s">
        <v>13828</v>
      </c>
      <c r="E1527" s="6" t="s">
        <v>13816</v>
      </c>
      <c r="F1527" s="20" t="s">
        <v>13821</v>
      </c>
      <c r="G1527" s="6" t="str">
        <f t="shared" si="130"/>
        <v>80-95</v>
      </c>
      <c r="H1527" s="6" t="str" cm="1">
        <f t="array" ref="H1527:I1527">_xlfn.TEXTSPLIT(G1527,"-")</f>
        <v>80</v>
      </c>
      <c r="I1527" s="6" t="str">
        <v>95</v>
      </c>
      <c r="J1527" s="6" t="s">
        <v>13541</v>
      </c>
      <c r="K1527" s="6" t="s">
        <v>13525</v>
      </c>
      <c r="L1527" s="6" t="s">
        <v>13464</v>
      </c>
      <c r="M1527" s="6" t="s">
        <v>13361</v>
      </c>
      <c r="N1527" s="6">
        <v>1996</v>
      </c>
      <c r="O1527" s="6" t="str" cm="1">
        <f t="array" ref="O1527">_xlfn.TEXTSPLIT(N1527,"-")</f>
        <v>1996</v>
      </c>
      <c r="P1527" s="6" t="str" cm="1">
        <f t="array" ref="P1527">_xlfn.TEXTSPLIT(O1527,"-")</f>
        <v>1996</v>
      </c>
      <c r="Q1527" s="6">
        <v>26</v>
      </c>
      <c r="R1527" s="6">
        <v>3</v>
      </c>
      <c r="S1527" s="16">
        <f t="shared" si="131"/>
        <v>0.11538461538461539</v>
      </c>
      <c r="T1527" s="16">
        <f t="shared" si="132"/>
        <v>6.2656268001619442E-2</v>
      </c>
    </row>
    <row r="1528" spans="2:20" x14ac:dyDescent="0.6">
      <c r="B1528" s="6"/>
      <c r="C1528" s="6"/>
      <c r="D1528" s="6" t="s">
        <v>13823</v>
      </c>
      <c r="E1528" s="6" t="s">
        <v>13815</v>
      </c>
      <c r="F1528" s="20" t="s">
        <v>13509</v>
      </c>
      <c r="G1528" s="6" t="str">
        <f t="shared" si="130"/>
        <v>50-95</v>
      </c>
      <c r="H1528" s="6" t="str" cm="1">
        <f t="array" ref="H1528:I1528">_xlfn.TEXTSPLIT(G1528,"-")</f>
        <v>50</v>
      </c>
      <c r="I1528" s="6" t="str">
        <v>95</v>
      </c>
      <c r="J1528" s="6" t="s">
        <v>13541</v>
      </c>
      <c r="K1528" s="6" t="s">
        <v>13525</v>
      </c>
      <c r="L1528" s="6" t="s">
        <v>13464</v>
      </c>
      <c r="M1528" s="6" t="s">
        <v>13361</v>
      </c>
      <c r="N1528" s="6">
        <v>1996</v>
      </c>
      <c r="O1528" s="6" t="str" cm="1">
        <f t="array" ref="O1528">_xlfn.TEXTSPLIT(N1528,"-")</f>
        <v>1996</v>
      </c>
      <c r="P1528" s="6" t="str" cm="1">
        <f t="array" ref="P1528">_xlfn.TEXTSPLIT(O1528,"-")</f>
        <v>1996</v>
      </c>
      <c r="Q1528" s="6">
        <v>914</v>
      </c>
      <c r="R1528" s="6">
        <v>29</v>
      </c>
      <c r="S1528" s="16">
        <f t="shared" si="131"/>
        <v>3.1728665207877461E-2</v>
      </c>
      <c r="T1528" s="16">
        <f t="shared" si="132"/>
        <v>5.797641281871848E-3</v>
      </c>
    </row>
    <row r="1529" spans="2:20" x14ac:dyDescent="0.6">
      <c r="B1529" s="6"/>
      <c r="C1529" s="6"/>
      <c r="D1529" s="6" t="s">
        <v>13823</v>
      </c>
      <c r="E1529" s="6" t="s">
        <v>13908</v>
      </c>
      <c r="F1529" s="20" t="s">
        <v>13509</v>
      </c>
      <c r="G1529" s="6" t="str">
        <f t="shared" si="130"/>
        <v>50-95</v>
      </c>
      <c r="H1529" s="6" t="str" cm="1">
        <f t="array" ref="H1529:I1529">_xlfn.TEXTSPLIT(G1529,"-")</f>
        <v>50</v>
      </c>
      <c r="I1529" s="6" t="str">
        <v>95</v>
      </c>
      <c r="J1529" s="6" t="s">
        <v>13541</v>
      </c>
      <c r="K1529" s="6" t="s">
        <v>13525</v>
      </c>
      <c r="L1529" s="6" t="s">
        <v>13464</v>
      </c>
      <c r="M1529" s="6" t="s">
        <v>13361</v>
      </c>
      <c r="N1529" s="6">
        <v>1996</v>
      </c>
      <c r="O1529" s="6" t="str" cm="1">
        <f t="array" ref="O1529">_xlfn.TEXTSPLIT(N1529,"-")</f>
        <v>1996</v>
      </c>
      <c r="P1529" s="6" t="str" cm="1">
        <f t="array" ref="P1529">_xlfn.TEXTSPLIT(O1529,"-")</f>
        <v>1996</v>
      </c>
      <c r="Q1529" s="6">
        <v>448</v>
      </c>
      <c r="R1529" s="6">
        <v>11</v>
      </c>
      <c r="S1529" s="16">
        <f t="shared" si="131"/>
        <v>2.4553571428571428E-2</v>
      </c>
      <c r="T1529" s="16">
        <f t="shared" si="132"/>
        <v>7.3117282191428878E-3</v>
      </c>
    </row>
    <row r="1530" spans="2:20" x14ac:dyDescent="0.6">
      <c r="B1530" s="6"/>
      <c r="C1530" s="6"/>
      <c r="D1530" s="6" t="s">
        <v>13823</v>
      </c>
      <c r="E1530" s="6" t="s">
        <v>13816</v>
      </c>
      <c r="F1530" s="20" t="s">
        <v>13509</v>
      </c>
      <c r="G1530" s="6" t="str">
        <f t="shared" si="130"/>
        <v>50-95</v>
      </c>
      <c r="H1530" s="6" t="str" cm="1">
        <f t="array" ref="H1530:I1530">_xlfn.TEXTSPLIT(G1530,"-")</f>
        <v>50</v>
      </c>
      <c r="I1530" s="6" t="str">
        <v>95</v>
      </c>
      <c r="J1530" s="6" t="s">
        <v>13541</v>
      </c>
      <c r="K1530" s="6" t="s">
        <v>13525</v>
      </c>
      <c r="L1530" s="6" t="s">
        <v>13464</v>
      </c>
      <c r="M1530" s="6" t="s">
        <v>13361</v>
      </c>
      <c r="N1530" s="6">
        <v>1996</v>
      </c>
      <c r="O1530" s="6" t="str" cm="1">
        <f t="array" ref="O1530">_xlfn.TEXTSPLIT(N1530,"-")</f>
        <v>1996</v>
      </c>
      <c r="P1530" s="6" t="str" cm="1">
        <f t="array" ref="P1530">_xlfn.TEXTSPLIT(O1530,"-")</f>
        <v>1996</v>
      </c>
      <c r="Q1530" s="6">
        <v>487</v>
      </c>
      <c r="R1530" s="6">
        <v>18</v>
      </c>
      <c r="S1530" s="16">
        <f t="shared" si="131"/>
        <v>3.6960985626283367E-2</v>
      </c>
      <c r="T1530" s="16">
        <f t="shared" si="132"/>
        <v>8.5492739184977115E-3</v>
      </c>
    </row>
    <row r="1531" spans="2:20" x14ac:dyDescent="0.6">
      <c r="B1531" s="6"/>
      <c r="C1531" s="6"/>
      <c r="D1531" s="6" t="s">
        <v>13823</v>
      </c>
      <c r="E1531" s="6" t="s">
        <v>13815</v>
      </c>
      <c r="F1531" s="20" t="s">
        <v>13818</v>
      </c>
      <c r="G1531" s="6" t="str">
        <f t="shared" si="130"/>
        <v>50-59</v>
      </c>
      <c r="H1531" s="6" t="str" cm="1">
        <f t="array" ref="H1531:I1531">_xlfn.TEXTSPLIT(G1531,"-")</f>
        <v>50</v>
      </c>
      <c r="I1531" s="6" t="str">
        <v>59</v>
      </c>
      <c r="J1531" s="6" t="s">
        <v>13541</v>
      </c>
      <c r="K1531" s="6" t="s">
        <v>13525</v>
      </c>
      <c r="L1531" s="6" t="s">
        <v>13464</v>
      </c>
      <c r="M1531" s="6" t="s">
        <v>13361</v>
      </c>
      <c r="N1531" s="6">
        <v>1996</v>
      </c>
      <c r="O1531" s="6" t="str" cm="1">
        <f t="array" ref="O1531">_xlfn.TEXTSPLIT(N1531,"-")</f>
        <v>1996</v>
      </c>
      <c r="P1531" s="6" t="str" cm="1">
        <f t="array" ref="P1531">_xlfn.TEXTSPLIT(O1531,"-")</f>
        <v>1996</v>
      </c>
      <c r="Q1531" s="6">
        <v>333</v>
      </c>
      <c r="R1531" s="6">
        <v>1</v>
      </c>
      <c r="S1531" s="16">
        <f t="shared" si="131"/>
        <v>3.003003003003003E-3</v>
      </c>
      <c r="T1531" s="16">
        <f t="shared" si="132"/>
        <v>2.9984905992473361E-3</v>
      </c>
    </row>
    <row r="1532" spans="2:20" x14ac:dyDescent="0.6">
      <c r="B1532" s="6"/>
      <c r="C1532" s="6"/>
      <c r="D1532" s="6" t="s">
        <v>13823</v>
      </c>
      <c r="E1532" s="6" t="s">
        <v>13908</v>
      </c>
      <c r="F1532" s="20" t="s">
        <v>13818</v>
      </c>
      <c r="G1532" s="6" t="str">
        <f t="shared" si="130"/>
        <v>50-59</v>
      </c>
      <c r="H1532" s="6" t="str" cm="1">
        <f t="array" ref="H1532:I1532">_xlfn.TEXTSPLIT(G1532,"-")</f>
        <v>50</v>
      </c>
      <c r="I1532" s="6" t="str">
        <v>59</v>
      </c>
      <c r="J1532" s="6" t="s">
        <v>13541</v>
      </c>
      <c r="K1532" s="6" t="s">
        <v>13525</v>
      </c>
      <c r="L1532" s="6" t="s">
        <v>13464</v>
      </c>
      <c r="M1532" s="6" t="s">
        <v>13361</v>
      </c>
      <c r="N1532" s="6">
        <v>1996</v>
      </c>
      <c r="O1532" s="6" t="str" cm="1">
        <f t="array" ref="O1532">_xlfn.TEXTSPLIT(N1532,"-")</f>
        <v>1996</v>
      </c>
      <c r="P1532" s="6" t="str" cm="1">
        <f t="array" ref="P1532">_xlfn.TEXTSPLIT(O1532,"-")</f>
        <v>1996</v>
      </c>
      <c r="Q1532" s="6">
        <v>166</v>
      </c>
      <c r="R1532" s="6">
        <v>0</v>
      </c>
      <c r="S1532" s="16">
        <f t="shared" si="131"/>
        <v>0</v>
      </c>
      <c r="T1532" s="16">
        <f t="shared" si="132"/>
        <v>0</v>
      </c>
    </row>
    <row r="1533" spans="2:20" x14ac:dyDescent="0.6">
      <c r="B1533" s="6"/>
      <c r="C1533" s="6"/>
      <c r="D1533" s="6" t="s">
        <v>13823</v>
      </c>
      <c r="E1533" s="6" t="s">
        <v>13816</v>
      </c>
      <c r="F1533" s="20" t="s">
        <v>13818</v>
      </c>
      <c r="G1533" s="6" t="str">
        <f t="shared" si="130"/>
        <v>50-59</v>
      </c>
      <c r="H1533" s="6" t="str" cm="1">
        <f t="array" ref="H1533:I1533">_xlfn.TEXTSPLIT(G1533,"-")</f>
        <v>50</v>
      </c>
      <c r="I1533" s="6" t="str">
        <v>59</v>
      </c>
      <c r="J1533" s="6" t="s">
        <v>13541</v>
      </c>
      <c r="K1533" s="6" t="s">
        <v>13525</v>
      </c>
      <c r="L1533" s="6" t="s">
        <v>13464</v>
      </c>
      <c r="M1533" s="6" t="s">
        <v>13361</v>
      </c>
      <c r="N1533" s="6">
        <v>1996</v>
      </c>
      <c r="O1533" s="6" t="str" cm="1">
        <f t="array" ref="O1533">_xlfn.TEXTSPLIT(N1533,"-")</f>
        <v>1996</v>
      </c>
      <c r="P1533" s="6" t="str" cm="1">
        <f t="array" ref="P1533">_xlfn.TEXTSPLIT(O1533,"-")</f>
        <v>1996</v>
      </c>
      <c r="Q1533" s="6">
        <v>167</v>
      </c>
      <c r="R1533" s="6">
        <v>1</v>
      </c>
      <c r="S1533" s="16">
        <f t="shared" si="131"/>
        <v>5.9880239520958087E-3</v>
      </c>
      <c r="T1533" s="16">
        <f t="shared" si="132"/>
        <v>5.9700688173673017E-3</v>
      </c>
    </row>
    <row r="1534" spans="2:20" x14ac:dyDescent="0.6">
      <c r="B1534" s="6"/>
      <c r="C1534" s="6"/>
      <c r="D1534" s="6" t="s">
        <v>13823</v>
      </c>
      <c r="E1534" s="6" t="s">
        <v>13815</v>
      </c>
      <c r="F1534" s="20" t="s">
        <v>13819</v>
      </c>
      <c r="G1534" s="6" t="str">
        <f t="shared" si="130"/>
        <v>60-69</v>
      </c>
      <c r="H1534" s="6" t="str" cm="1">
        <f t="array" ref="H1534:I1534">_xlfn.TEXTSPLIT(G1534,"-")</f>
        <v>60</v>
      </c>
      <c r="I1534" s="6" t="str">
        <v>69</v>
      </c>
      <c r="J1534" s="6" t="s">
        <v>13541</v>
      </c>
      <c r="K1534" s="6" t="s">
        <v>13525</v>
      </c>
      <c r="L1534" s="6" t="s">
        <v>13464</v>
      </c>
      <c r="M1534" s="6" t="s">
        <v>13361</v>
      </c>
      <c r="N1534" s="6">
        <v>1996</v>
      </c>
      <c r="O1534" s="6" t="str" cm="1">
        <f t="array" ref="O1534">_xlfn.TEXTSPLIT(N1534,"-")</f>
        <v>1996</v>
      </c>
      <c r="P1534" s="6" t="str" cm="1">
        <f t="array" ref="P1534">_xlfn.TEXTSPLIT(O1534,"-")</f>
        <v>1996</v>
      </c>
      <c r="Q1534" s="6">
        <v>333</v>
      </c>
      <c r="R1534" s="6">
        <v>4</v>
      </c>
      <c r="S1534" s="16">
        <f t="shared" si="131"/>
        <v>1.2012012012012012E-2</v>
      </c>
      <c r="T1534" s="16">
        <f t="shared" si="132"/>
        <v>5.9698249176884351E-3</v>
      </c>
    </row>
    <row r="1535" spans="2:20" x14ac:dyDescent="0.6">
      <c r="B1535" s="6"/>
      <c r="C1535" s="6"/>
      <c r="D1535" s="6" t="s">
        <v>13823</v>
      </c>
      <c r="E1535" s="6" t="s">
        <v>13908</v>
      </c>
      <c r="F1535" s="20" t="s">
        <v>13819</v>
      </c>
      <c r="G1535" s="6" t="str">
        <f t="shared" si="130"/>
        <v>60-69</v>
      </c>
      <c r="H1535" s="6" t="str" cm="1">
        <f t="array" ref="H1535:I1535">_xlfn.TEXTSPLIT(G1535,"-")</f>
        <v>60</v>
      </c>
      <c r="I1535" s="6" t="str">
        <v>69</v>
      </c>
      <c r="J1535" s="6" t="s">
        <v>13541</v>
      </c>
      <c r="K1535" s="6" t="s">
        <v>13525</v>
      </c>
      <c r="L1535" s="6" t="s">
        <v>13464</v>
      </c>
      <c r="M1535" s="6" t="s">
        <v>13361</v>
      </c>
      <c r="N1535" s="6">
        <v>1996</v>
      </c>
      <c r="O1535" s="6" t="str" cm="1">
        <f t="array" ref="O1535">_xlfn.TEXTSPLIT(N1535,"-")</f>
        <v>1996</v>
      </c>
      <c r="P1535" s="6" t="str" cm="1">
        <f t="array" ref="P1535">_xlfn.TEXTSPLIT(O1535,"-")</f>
        <v>1996</v>
      </c>
      <c r="Q1535" s="6">
        <v>133</v>
      </c>
      <c r="R1535" s="6">
        <v>2</v>
      </c>
      <c r="S1535" s="16">
        <f t="shared" si="131"/>
        <v>1.5037593984962405E-2</v>
      </c>
      <c r="T1535" s="16">
        <f t="shared" si="132"/>
        <v>1.0552933081962314E-2</v>
      </c>
    </row>
    <row r="1536" spans="2:20" x14ac:dyDescent="0.6">
      <c r="B1536" s="6"/>
      <c r="C1536" s="6"/>
      <c r="D1536" s="6" t="s">
        <v>13823</v>
      </c>
      <c r="E1536" s="6" t="s">
        <v>13816</v>
      </c>
      <c r="F1536" s="20" t="s">
        <v>13819</v>
      </c>
      <c r="G1536" s="6" t="str">
        <f t="shared" si="130"/>
        <v>60-69</v>
      </c>
      <c r="H1536" s="6" t="str" cm="1">
        <f t="array" ref="H1536:I1536">_xlfn.TEXTSPLIT(G1536,"-")</f>
        <v>60</v>
      </c>
      <c r="I1536" s="6" t="str">
        <v>69</v>
      </c>
      <c r="J1536" s="6" t="s">
        <v>13541</v>
      </c>
      <c r="K1536" s="6" t="s">
        <v>13525</v>
      </c>
      <c r="L1536" s="6" t="s">
        <v>13464</v>
      </c>
      <c r="M1536" s="6" t="s">
        <v>13361</v>
      </c>
      <c r="N1536" s="6">
        <v>1996</v>
      </c>
      <c r="O1536" s="6" t="str" cm="1">
        <f t="array" ref="O1536">_xlfn.TEXTSPLIT(N1536,"-")</f>
        <v>1996</v>
      </c>
      <c r="P1536" s="6" t="str" cm="1">
        <f t="array" ref="P1536">_xlfn.TEXTSPLIT(O1536,"-")</f>
        <v>1996</v>
      </c>
      <c r="Q1536" s="6">
        <v>200</v>
      </c>
      <c r="R1536" s="6">
        <v>2</v>
      </c>
      <c r="S1536" s="16">
        <f t="shared" si="131"/>
        <v>0.01</v>
      </c>
      <c r="T1536" s="16">
        <f t="shared" si="132"/>
        <v>7.0356236397351446E-3</v>
      </c>
    </row>
    <row r="1537" spans="1:20" x14ac:dyDescent="0.6">
      <c r="B1537" s="6"/>
      <c r="C1537" s="6"/>
      <c r="D1537" s="6" t="s">
        <v>13823</v>
      </c>
      <c r="E1537" s="6" t="s">
        <v>13815</v>
      </c>
      <c r="F1537" s="20" t="s">
        <v>13820</v>
      </c>
      <c r="G1537" s="6" t="str">
        <f t="shared" si="130"/>
        <v>70-79</v>
      </c>
      <c r="H1537" s="6" t="str" cm="1">
        <f t="array" ref="H1537:I1537">_xlfn.TEXTSPLIT(G1537,"-")</f>
        <v>70</v>
      </c>
      <c r="I1537" s="6" t="str">
        <v>79</v>
      </c>
      <c r="J1537" s="6" t="s">
        <v>13541</v>
      </c>
      <c r="K1537" s="6" t="s">
        <v>13525</v>
      </c>
      <c r="L1537" s="6" t="s">
        <v>13464</v>
      </c>
      <c r="M1537" s="6" t="s">
        <v>13361</v>
      </c>
      <c r="N1537" s="6">
        <v>1996</v>
      </c>
      <c r="O1537" s="6" t="str" cm="1">
        <f t="array" ref="O1537">_xlfn.TEXTSPLIT(N1537,"-")</f>
        <v>1996</v>
      </c>
      <c r="P1537" s="6" t="str" cm="1">
        <f t="array" ref="P1537">_xlfn.TEXTSPLIT(O1537,"-")</f>
        <v>1996</v>
      </c>
      <c r="Q1537" s="6">
        <v>207</v>
      </c>
      <c r="R1537" s="6">
        <v>11</v>
      </c>
      <c r="S1537" s="16">
        <f t="shared" si="131"/>
        <v>5.3140096618357488E-2</v>
      </c>
      <c r="T1537" s="16">
        <f t="shared" si="132"/>
        <v>1.5590816501310377E-2</v>
      </c>
    </row>
    <row r="1538" spans="1:20" x14ac:dyDescent="0.6">
      <c r="B1538" s="6"/>
      <c r="C1538" s="6"/>
      <c r="D1538" s="6" t="s">
        <v>13823</v>
      </c>
      <c r="E1538" s="6" t="s">
        <v>13908</v>
      </c>
      <c r="F1538" s="20" t="s">
        <v>13820</v>
      </c>
      <c r="G1538" s="6" t="str">
        <f t="shared" si="130"/>
        <v>70-79</v>
      </c>
      <c r="H1538" s="6" t="str" cm="1">
        <f t="array" ref="H1538:I1538">_xlfn.TEXTSPLIT(G1538,"-")</f>
        <v>70</v>
      </c>
      <c r="I1538" s="6" t="str">
        <v>79</v>
      </c>
      <c r="J1538" s="6" t="s">
        <v>13541</v>
      </c>
      <c r="K1538" s="6" t="s">
        <v>13525</v>
      </c>
      <c r="L1538" s="6" t="s">
        <v>13464</v>
      </c>
      <c r="M1538" s="6" t="s">
        <v>13361</v>
      </c>
      <c r="N1538" s="6">
        <v>1996</v>
      </c>
      <c r="O1538" s="6" t="str" cm="1">
        <f t="array" ref="O1538">_xlfn.TEXTSPLIT(N1538,"-")</f>
        <v>1996</v>
      </c>
      <c r="P1538" s="6" t="str" cm="1">
        <f t="array" ref="P1538">_xlfn.TEXTSPLIT(O1538,"-")</f>
        <v>1996</v>
      </c>
      <c r="Q1538" s="6">
        <v>98</v>
      </c>
      <c r="R1538" s="6">
        <v>4</v>
      </c>
      <c r="S1538" s="16">
        <f t="shared" si="131"/>
        <v>4.0816326530612242E-2</v>
      </c>
      <c r="T1538" s="16">
        <f t="shared" si="132"/>
        <v>1.9987331196504501E-2</v>
      </c>
    </row>
    <row r="1539" spans="1:20" x14ac:dyDescent="0.6">
      <c r="B1539" s="6"/>
      <c r="C1539" s="6"/>
      <c r="D1539" s="6" t="s">
        <v>13823</v>
      </c>
      <c r="E1539" s="6" t="s">
        <v>13816</v>
      </c>
      <c r="F1539" s="20" t="s">
        <v>13820</v>
      </c>
      <c r="G1539" s="6" t="str">
        <f t="shared" si="130"/>
        <v>70-79</v>
      </c>
      <c r="H1539" s="6" t="str" cm="1">
        <f t="array" ref="H1539:I1539">_xlfn.TEXTSPLIT(G1539,"-")</f>
        <v>70</v>
      </c>
      <c r="I1539" s="6" t="str">
        <v>79</v>
      </c>
      <c r="J1539" s="6" t="s">
        <v>13541</v>
      </c>
      <c r="K1539" s="6" t="s">
        <v>13525</v>
      </c>
      <c r="L1539" s="6" t="s">
        <v>13464</v>
      </c>
      <c r="M1539" s="6" t="s">
        <v>13361</v>
      </c>
      <c r="N1539" s="6">
        <v>1996</v>
      </c>
      <c r="O1539" s="6" t="str" cm="1">
        <f t="array" ref="O1539">_xlfn.TEXTSPLIT(N1539,"-")</f>
        <v>1996</v>
      </c>
      <c r="P1539" s="6" t="str" cm="1">
        <f t="array" ref="P1539">_xlfn.TEXTSPLIT(O1539,"-")</f>
        <v>1996</v>
      </c>
      <c r="Q1539" s="6">
        <v>108</v>
      </c>
      <c r="R1539" s="6">
        <v>7</v>
      </c>
      <c r="S1539" s="16">
        <f t="shared" si="131"/>
        <v>6.4814814814814811E-2</v>
      </c>
      <c r="T1539" s="16">
        <f t="shared" si="132"/>
        <v>2.36904916454104E-2</v>
      </c>
    </row>
    <row r="1540" spans="1:20" x14ac:dyDescent="0.6">
      <c r="B1540" s="6"/>
      <c r="C1540" s="6"/>
      <c r="D1540" s="6" t="s">
        <v>13823</v>
      </c>
      <c r="E1540" s="6" t="s">
        <v>13815</v>
      </c>
      <c r="F1540" s="20" t="s">
        <v>13821</v>
      </c>
      <c r="G1540" s="6" t="str">
        <f t="shared" si="130"/>
        <v>80-95</v>
      </c>
      <c r="H1540" s="6" t="str" cm="1">
        <f t="array" ref="H1540:I1540">_xlfn.TEXTSPLIT(G1540,"-")</f>
        <v>80</v>
      </c>
      <c r="I1540" s="6" t="str">
        <v>95</v>
      </c>
      <c r="J1540" s="6" t="s">
        <v>13541</v>
      </c>
      <c r="K1540" s="6" t="s">
        <v>13525</v>
      </c>
      <c r="L1540" s="6" t="s">
        <v>13464</v>
      </c>
      <c r="M1540" s="6" t="s">
        <v>13361</v>
      </c>
      <c r="N1540" s="6">
        <v>1996</v>
      </c>
      <c r="O1540" s="6" t="str" cm="1">
        <f t="array" ref="O1540">_xlfn.TEXTSPLIT(N1540,"-")</f>
        <v>1996</v>
      </c>
      <c r="P1540" s="6" t="str" cm="1">
        <f t="array" ref="P1540">_xlfn.TEXTSPLIT(O1540,"-")</f>
        <v>1996</v>
      </c>
      <c r="Q1540" s="6">
        <v>49</v>
      </c>
      <c r="R1540" s="6">
        <v>13</v>
      </c>
      <c r="S1540" s="16">
        <f t="shared" si="131"/>
        <v>0.26530612244897961</v>
      </c>
      <c r="T1540" s="16">
        <f t="shared" si="132"/>
        <v>6.3070867792372989E-2</v>
      </c>
    </row>
    <row r="1541" spans="1:20" x14ac:dyDescent="0.6">
      <c r="B1541" s="6"/>
      <c r="C1541" s="6"/>
      <c r="D1541" s="6" t="s">
        <v>13823</v>
      </c>
      <c r="E1541" s="6" t="s">
        <v>13908</v>
      </c>
      <c r="F1541" s="20" t="s">
        <v>13821</v>
      </c>
      <c r="G1541" s="6" t="str">
        <f t="shared" si="130"/>
        <v>80-95</v>
      </c>
      <c r="H1541" s="6" t="str" cm="1">
        <f t="array" ref="H1541:I1541">_xlfn.TEXTSPLIT(G1541,"-")</f>
        <v>80</v>
      </c>
      <c r="I1541" s="6" t="str">
        <v>95</v>
      </c>
      <c r="J1541" s="6" t="s">
        <v>13541</v>
      </c>
      <c r="K1541" s="6" t="s">
        <v>13525</v>
      </c>
      <c r="L1541" s="6" t="s">
        <v>13464</v>
      </c>
      <c r="M1541" s="6" t="s">
        <v>13361</v>
      </c>
      <c r="N1541" s="6">
        <v>1996</v>
      </c>
      <c r="O1541" s="6" t="str" cm="1">
        <f t="array" ref="O1541">_xlfn.TEXTSPLIT(N1541,"-")</f>
        <v>1996</v>
      </c>
      <c r="P1541" s="6" t="str" cm="1">
        <f t="array" ref="P1541">_xlfn.TEXTSPLIT(O1541,"-")</f>
        <v>1996</v>
      </c>
      <c r="Q1541" s="6">
        <v>28</v>
      </c>
      <c r="R1541" s="6">
        <v>5</v>
      </c>
      <c r="S1541" s="16">
        <f t="shared" si="131"/>
        <v>0.17857142857142858</v>
      </c>
      <c r="T1541" s="16">
        <f t="shared" si="132"/>
        <v>7.2378882444444431E-2</v>
      </c>
    </row>
    <row r="1542" spans="1:20" x14ac:dyDescent="0.6">
      <c r="B1542" s="6"/>
      <c r="C1542" s="6"/>
      <c r="D1542" s="6" t="s">
        <v>13823</v>
      </c>
      <c r="E1542" s="6" t="s">
        <v>13816</v>
      </c>
      <c r="F1542" s="20" t="s">
        <v>13821</v>
      </c>
      <c r="G1542" s="6" t="str">
        <f t="shared" si="130"/>
        <v>80-95</v>
      </c>
      <c r="H1542" s="6" t="str" cm="1">
        <f t="array" ref="H1542:I1542">_xlfn.TEXTSPLIT(G1542,"-")</f>
        <v>80</v>
      </c>
      <c r="I1542" s="6" t="str">
        <v>95</v>
      </c>
      <c r="J1542" s="6" t="s">
        <v>13541</v>
      </c>
      <c r="K1542" s="6" t="s">
        <v>13525</v>
      </c>
      <c r="L1542" s="6" t="s">
        <v>13464</v>
      </c>
      <c r="M1542" s="6" t="s">
        <v>13361</v>
      </c>
      <c r="N1542" s="6">
        <v>1996</v>
      </c>
      <c r="O1542" s="6" t="str" cm="1">
        <f t="array" ref="O1542">_xlfn.TEXTSPLIT(N1542,"-")</f>
        <v>1996</v>
      </c>
      <c r="P1542" s="6" t="str" cm="1">
        <f t="array" ref="P1542">_xlfn.TEXTSPLIT(O1542,"-")</f>
        <v>1996</v>
      </c>
      <c r="Q1542" s="6">
        <v>26</v>
      </c>
      <c r="R1542" s="6">
        <v>8</v>
      </c>
      <c r="S1542" s="16">
        <f t="shared" si="131"/>
        <v>0.30769230769230771</v>
      </c>
      <c r="T1542" s="16">
        <f t="shared" si="132"/>
        <v>9.0515139294546479E-2</v>
      </c>
    </row>
    <row r="1543" spans="1:20" x14ac:dyDescent="0.6">
      <c r="A1543" s="6">
        <v>12511342</v>
      </c>
      <c r="B1543" s="21" t="s">
        <v>13355</v>
      </c>
      <c r="C1543" s="6" t="s">
        <v>13910</v>
      </c>
      <c r="D1543" s="6" t="s">
        <v>13300</v>
      </c>
      <c r="E1543" s="6" t="s">
        <v>13815</v>
      </c>
      <c r="F1543" s="20" t="s">
        <v>13527</v>
      </c>
      <c r="G1543" s="6" t="str">
        <f t="shared" si="130"/>
        <v>69-97</v>
      </c>
      <c r="H1543" s="6" t="str" cm="1">
        <f t="array" ref="H1543:I1543">_xlfn.TEXTSPLIT(G1543,"-")</f>
        <v>69</v>
      </c>
      <c r="I1543" s="6" t="str">
        <v>97</v>
      </c>
      <c r="J1543" s="6" t="s">
        <v>13873</v>
      </c>
      <c r="K1543" s="6" t="s">
        <v>13465</v>
      </c>
      <c r="L1543" s="6" t="s">
        <v>13973</v>
      </c>
      <c r="M1543" s="6" t="s">
        <v>13365</v>
      </c>
      <c r="N1543" s="6" t="s">
        <v>13528</v>
      </c>
      <c r="O1543" s="6" t="str" cm="1">
        <f t="array" ref="O1543:P1543">_xlfn.TEXTSPLIT(N1543,"-")</f>
        <v>1997</v>
      </c>
      <c r="P1543" s="6" t="str">
        <v>1998</v>
      </c>
      <c r="Q1543" s="6">
        <v>2361</v>
      </c>
      <c r="R1543" s="6">
        <v>393</v>
      </c>
      <c r="S1543" s="16">
        <f t="shared" si="131"/>
        <v>0.16645489199491742</v>
      </c>
      <c r="T1543" s="16">
        <f t="shared" si="132"/>
        <v>7.6659298651312003E-3</v>
      </c>
    </row>
    <row r="1544" spans="1:20" x14ac:dyDescent="0.6">
      <c r="A1544" s="6"/>
      <c r="B1544" s="6"/>
      <c r="C1544" s="6"/>
      <c r="D1544" s="6" t="s">
        <v>13300</v>
      </c>
      <c r="E1544" s="6" t="s">
        <v>13815</v>
      </c>
      <c r="F1544" s="20" t="s">
        <v>13912</v>
      </c>
      <c r="G1544" s="6" t="str">
        <f t="shared" si="130"/>
        <v>69-74</v>
      </c>
      <c r="H1544" s="6" t="str" cm="1">
        <f t="array" ref="H1544:I1544">_xlfn.TEXTSPLIT(G1544,"-")</f>
        <v>69</v>
      </c>
      <c r="I1544" s="6" t="str">
        <v>74</v>
      </c>
      <c r="J1544" s="6" t="s">
        <v>13873</v>
      </c>
      <c r="K1544" s="6" t="s">
        <v>13465</v>
      </c>
      <c r="L1544" s="6" t="s">
        <v>13973</v>
      </c>
      <c r="M1544" s="6" t="s">
        <v>13365</v>
      </c>
      <c r="N1544" s="6" t="s">
        <v>13528</v>
      </c>
      <c r="O1544" s="6" t="str" cm="1">
        <f t="array" ref="O1544:P1544">_xlfn.TEXTSPLIT(N1544,"-")</f>
        <v>1997</v>
      </c>
      <c r="P1544" s="6" t="str">
        <v>1998</v>
      </c>
      <c r="Q1544" s="6">
        <v>387</v>
      </c>
      <c r="R1544" s="6">
        <v>43</v>
      </c>
      <c r="S1544" s="16">
        <f t="shared" si="131"/>
        <v>0.1111111111111111</v>
      </c>
      <c r="T1544" s="16">
        <f t="shared" si="132"/>
        <v>1.5975225659768656E-2</v>
      </c>
    </row>
    <row r="1545" spans="1:20" x14ac:dyDescent="0.6">
      <c r="A1545" s="6"/>
      <c r="B1545" s="6"/>
      <c r="C1545" s="6"/>
      <c r="D1545" s="6" t="s">
        <v>13300</v>
      </c>
      <c r="E1545" s="6" t="s">
        <v>13815</v>
      </c>
      <c r="F1545" s="20" t="s">
        <v>13826</v>
      </c>
      <c r="G1545" s="6" t="str">
        <f t="shared" si="130"/>
        <v>75-79</v>
      </c>
      <c r="H1545" s="6" t="str" cm="1">
        <f t="array" ref="H1545:I1545">_xlfn.TEXTSPLIT(G1545,"-")</f>
        <v>75</v>
      </c>
      <c r="I1545" s="6" t="str">
        <v>79</v>
      </c>
      <c r="J1545" s="6" t="s">
        <v>13873</v>
      </c>
      <c r="K1545" s="6" t="s">
        <v>13465</v>
      </c>
      <c r="L1545" s="6" t="s">
        <v>13973</v>
      </c>
      <c r="M1545" s="6" t="s">
        <v>13365</v>
      </c>
      <c r="N1545" s="6" t="s">
        <v>13528</v>
      </c>
      <c r="O1545" s="6" t="str" cm="1">
        <f t="array" ref="O1545:P1545">_xlfn.TEXTSPLIT(N1545,"-")</f>
        <v>1997</v>
      </c>
      <c r="P1545" s="6" t="str">
        <v>1998</v>
      </c>
      <c r="Q1545" s="6">
        <v>1185</v>
      </c>
      <c r="R1545" s="6">
        <v>157</v>
      </c>
      <c r="S1545" s="16">
        <f t="shared" si="131"/>
        <v>0.13248945147679325</v>
      </c>
      <c r="T1545" s="16">
        <f t="shared" si="132"/>
        <v>9.8484720794080067E-3</v>
      </c>
    </row>
    <row r="1546" spans="1:20" x14ac:dyDescent="0.6">
      <c r="A1546" s="6"/>
      <c r="B1546" s="6"/>
      <c r="C1546" s="6"/>
      <c r="D1546" s="6" t="s">
        <v>13300</v>
      </c>
      <c r="E1546" s="6" t="s">
        <v>13815</v>
      </c>
      <c r="F1546" s="20" t="s">
        <v>13860</v>
      </c>
      <c r="G1546" s="6" t="str">
        <f t="shared" si="130"/>
        <v>80-84</v>
      </c>
      <c r="H1546" s="6" t="str" cm="1">
        <f t="array" ref="H1546:I1546">_xlfn.TEXTSPLIT(G1546,"-")</f>
        <v>80</v>
      </c>
      <c r="I1546" s="6" t="str">
        <v>84</v>
      </c>
      <c r="J1546" s="6" t="s">
        <v>13873</v>
      </c>
      <c r="K1546" s="6" t="s">
        <v>13465</v>
      </c>
      <c r="L1546" s="6" t="s">
        <v>13973</v>
      </c>
      <c r="M1546" s="6" t="s">
        <v>13365</v>
      </c>
      <c r="N1546" s="6" t="s">
        <v>13528</v>
      </c>
      <c r="O1546" s="6" t="str" cm="1">
        <f t="array" ref="O1546:P1546">_xlfn.TEXTSPLIT(N1546,"-")</f>
        <v>1997</v>
      </c>
      <c r="P1546" s="6" t="str">
        <v>1998</v>
      </c>
      <c r="Q1546" s="6">
        <v>529</v>
      </c>
      <c r="R1546" s="6">
        <v>127</v>
      </c>
      <c r="S1546" s="16">
        <f t="shared" si="131"/>
        <v>0.24007561436672967</v>
      </c>
      <c r="T1546" s="16">
        <f t="shared" si="132"/>
        <v>1.8570832760031838E-2</v>
      </c>
    </row>
    <row r="1547" spans="1:20" x14ac:dyDescent="0.6">
      <c r="A1547" s="6"/>
      <c r="B1547" s="6"/>
      <c r="C1547" s="6"/>
      <c r="D1547" s="6" t="s">
        <v>13300</v>
      </c>
      <c r="E1547" s="6" t="s">
        <v>13815</v>
      </c>
      <c r="F1547" s="20" t="s">
        <v>13879</v>
      </c>
      <c r="G1547" s="6" t="str">
        <f t="shared" si="130"/>
        <v>85-89</v>
      </c>
      <c r="H1547" s="6" t="str" cm="1">
        <f t="array" ref="H1547:I1547">_xlfn.TEXTSPLIT(G1547,"-")</f>
        <v>85</v>
      </c>
      <c r="I1547" s="6" t="str">
        <v>89</v>
      </c>
      <c r="J1547" s="6" t="s">
        <v>13873</v>
      </c>
      <c r="K1547" s="6" t="s">
        <v>13465</v>
      </c>
      <c r="L1547" s="6" t="s">
        <v>13973</v>
      </c>
      <c r="M1547" s="6" t="s">
        <v>13365</v>
      </c>
      <c r="N1547" s="6" t="s">
        <v>13528</v>
      </c>
      <c r="O1547" s="6" t="str" cm="1">
        <f t="array" ref="O1547:P1547">_xlfn.TEXTSPLIT(N1547,"-")</f>
        <v>1997</v>
      </c>
      <c r="P1547" s="6" t="str">
        <v>1998</v>
      </c>
      <c r="Q1547" s="6">
        <v>215</v>
      </c>
      <c r="R1547" s="6">
        <v>59</v>
      </c>
      <c r="S1547" s="16">
        <f t="shared" si="131"/>
        <v>0.2744186046511628</v>
      </c>
      <c r="T1547" s="16">
        <f t="shared" si="132"/>
        <v>3.0432008399394188E-2</v>
      </c>
    </row>
    <row r="1548" spans="1:20" x14ac:dyDescent="0.6">
      <c r="A1548" s="6"/>
      <c r="B1548" s="6"/>
      <c r="C1548" s="6"/>
      <c r="D1548" s="6" t="s">
        <v>13300</v>
      </c>
      <c r="E1548" s="6" t="s">
        <v>13815</v>
      </c>
      <c r="F1548" s="20" t="s">
        <v>13911</v>
      </c>
      <c r="G1548" s="6" t="str">
        <f t="shared" si="130"/>
        <v>90-97</v>
      </c>
      <c r="H1548" s="6" t="str" cm="1">
        <f t="array" ref="H1548:I1548">_xlfn.TEXTSPLIT(G1548,"-")</f>
        <v>90</v>
      </c>
      <c r="I1548" s="6" t="str">
        <v>97</v>
      </c>
      <c r="J1548" s="6" t="s">
        <v>13873</v>
      </c>
      <c r="K1548" s="6" t="s">
        <v>13465</v>
      </c>
      <c r="L1548" s="6" t="s">
        <v>13973</v>
      </c>
      <c r="M1548" s="6" t="s">
        <v>13365</v>
      </c>
      <c r="N1548" s="6" t="s">
        <v>13528</v>
      </c>
      <c r="O1548" s="6" t="str" cm="1">
        <f t="array" ref="O1548:P1548">_xlfn.TEXTSPLIT(N1548,"-")</f>
        <v>1997</v>
      </c>
      <c r="P1548" s="6" t="str">
        <v>1998</v>
      </c>
      <c r="Q1548" s="6">
        <v>45</v>
      </c>
      <c r="R1548" s="6">
        <v>14</v>
      </c>
      <c r="S1548" s="16">
        <f t="shared" si="131"/>
        <v>0.31111111111111112</v>
      </c>
      <c r="T1548" s="16">
        <f t="shared" si="132"/>
        <v>6.9012235252456977E-2</v>
      </c>
    </row>
    <row r="1549" spans="1:20" x14ac:dyDescent="0.6">
      <c r="A1549" s="6"/>
      <c r="B1549" s="6"/>
      <c r="C1549" s="6"/>
      <c r="D1549" s="6" t="s">
        <v>13300</v>
      </c>
      <c r="E1549" s="6" t="s">
        <v>13815</v>
      </c>
      <c r="F1549" s="20" t="s">
        <v>13527</v>
      </c>
      <c r="G1549" s="6" t="str">
        <f t="shared" si="130"/>
        <v>69-97</v>
      </c>
      <c r="H1549" s="6" t="str" cm="1">
        <f t="array" ref="H1549:I1549">_xlfn.TEXTSPLIT(G1549,"-")</f>
        <v>69</v>
      </c>
      <c r="I1549" s="6" t="str">
        <v>97</v>
      </c>
      <c r="J1549" s="6" t="s">
        <v>13873</v>
      </c>
      <c r="K1549" s="6" t="s">
        <v>13465</v>
      </c>
      <c r="L1549" s="6" t="s">
        <v>13517</v>
      </c>
      <c r="M1549" s="6" t="s">
        <v>13365</v>
      </c>
      <c r="N1549" s="6" t="s">
        <v>13528</v>
      </c>
      <c r="O1549" s="6" t="str" cm="1">
        <f t="array" ref="O1549:P1549">_xlfn.TEXTSPLIT(N1549,"-")</f>
        <v>1997</v>
      </c>
      <c r="P1549" s="6" t="str">
        <v>1998</v>
      </c>
      <c r="Q1549" s="6">
        <v>1998</v>
      </c>
      <c r="R1549" s="6">
        <v>362</v>
      </c>
      <c r="S1549" s="16">
        <f t="shared" si="131"/>
        <v>0.18118118118118118</v>
      </c>
      <c r="T1549" s="16">
        <f t="shared" si="132"/>
        <v>8.6169328600959865E-3</v>
      </c>
    </row>
    <row r="1550" spans="1:20" x14ac:dyDescent="0.6">
      <c r="A1550" s="6"/>
      <c r="B1550" s="6"/>
      <c r="C1550" s="6"/>
      <c r="D1550" s="6" t="s">
        <v>13300</v>
      </c>
      <c r="E1550" s="6" t="s">
        <v>13815</v>
      </c>
      <c r="F1550" s="20" t="s">
        <v>13912</v>
      </c>
      <c r="G1550" s="6" t="str">
        <f t="shared" si="130"/>
        <v>69-74</v>
      </c>
      <c r="H1550" s="6" t="str" cm="1">
        <f t="array" ref="H1550:I1550">_xlfn.TEXTSPLIT(G1550,"-")</f>
        <v>69</v>
      </c>
      <c r="I1550" s="6" t="str">
        <v>74</v>
      </c>
      <c r="J1550" s="6" t="s">
        <v>13873</v>
      </c>
      <c r="K1550" s="6" t="s">
        <v>13465</v>
      </c>
      <c r="L1550" s="6" t="s">
        <v>13517</v>
      </c>
      <c r="M1550" s="6" t="s">
        <v>13365</v>
      </c>
      <c r="N1550" s="6" t="s">
        <v>13528</v>
      </c>
      <c r="O1550" s="6" t="str" cm="1">
        <f t="array" ref="O1550:P1550">_xlfn.TEXTSPLIT(N1550,"-")</f>
        <v>1997</v>
      </c>
      <c r="P1550" s="6" t="str">
        <v>1998</v>
      </c>
      <c r="Q1550" s="6">
        <v>267</v>
      </c>
      <c r="R1550" s="6">
        <v>36</v>
      </c>
      <c r="S1550" s="16">
        <f t="shared" si="131"/>
        <v>0.1348314606741573</v>
      </c>
      <c r="T1550" s="16">
        <f t="shared" si="132"/>
        <v>2.0902120556779678E-2</v>
      </c>
    </row>
    <row r="1551" spans="1:20" x14ac:dyDescent="0.6">
      <c r="A1551" s="6"/>
      <c r="B1551" s="6"/>
      <c r="C1551" s="6"/>
      <c r="D1551" s="6" t="s">
        <v>13300</v>
      </c>
      <c r="E1551" s="6" t="s">
        <v>13815</v>
      </c>
      <c r="F1551" s="20" t="s">
        <v>13826</v>
      </c>
      <c r="G1551" s="6" t="str">
        <f t="shared" si="130"/>
        <v>75-79</v>
      </c>
      <c r="H1551" s="6" t="str" cm="1">
        <f t="array" ref="H1551:I1551">_xlfn.TEXTSPLIT(G1551,"-")</f>
        <v>75</v>
      </c>
      <c r="I1551" s="6" t="str">
        <v>79</v>
      </c>
      <c r="J1551" s="6" t="s">
        <v>13873</v>
      </c>
      <c r="K1551" s="6" t="s">
        <v>13465</v>
      </c>
      <c r="L1551" s="6" t="s">
        <v>13517</v>
      </c>
      <c r="M1551" s="6" t="s">
        <v>13365</v>
      </c>
      <c r="N1551" s="6" t="s">
        <v>13528</v>
      </c>
      <c r="O1551" s="6" t="str" cm="1">
        <f t="array" ref="O1551:P1551">_xlfn.TEXTSPLIT(N1551,"-")</f>
        <v>1997</v>
      </c>
      <c r="P1551" s="6" t="str">
        <v>1998</v>
      </c>
      <c r="Q1551" s="6">
        <v>1032</v>
      </c>
      <c r="R1551" s="6">
        <v>145</v>
      </c>
      <c r="S1551" s="16">
        <f t="shared" si="131"/>
        <v>0.14050387596899225</v>
      </c>
      <c r="T1551" s="16">
        <f t="shared" si="132"/>
        <v>1.0817484089287073E-2</v>
      </c>
    </row>
    <row r="1552" spans="1:20" x14ac:dyDescent="0.6">
      <c r="A1552" s="6"/>
      <c r="B1552" s="6"/>
      <c r="C1552" s="6"/>
      <c r="D1552" s="6" t="s">
        <v>13300</v>
      </c>
      <c r="E1552" s="6" t="s">
        <v>13815</v>
      </c>
      <c r="F1552" s="20" t="s">
        <v>13860</v>
      </c>
      <c r="G1552" s="6" t="str">
        <f t="shared" si="130"/>
        <v>80-84</v>
      </c>
      <c r="H1552" s="6" t="str" cm="1">
        <f t="array" ref="H1552:I1552">_xlfn.TEXTSPLIT(G1552,"-")</f>
        <v>80</v>
      </c>
      <c r="I1552" s="6" t="str">
        <v>84</v>
      </c>
      <c r="J1552" s="6" t="s">
        <v>13873</v>
      </c>
      <c r="K1552" s="6" t="s">
        <v>13465</v>
      </c>
      <c r="L1552" s="6" t="s">
        <v>13517</v>
      </c>
      <c r="M1552" s="6" t="s">
        <v>13365</v>
      </c>
      <c r="N1552" s="6" t="s">
        <v>13528</v>
      </c>
      <c r="O1552" s="6" t="str" cm="1">
        <f t="array" ref="O1552:P1552">_xlfn.TEXTSPLIT(N1552,"-")</f>
        <v>1997</v>
      </c>
      <c r="P1552" s="6" t="str">
        <v>1998</v>
      </c>
      <c r="Q1552" s="6">
        <v>466</v>
      </c>
      <c r="R1552" s="6">
        <v>119</v>
      </c>
      <c r="S1552" s="16">
        <f t="shared" si="131"/>
        <v>0.25536480686695279</v>
      </c>
      <c r="T1552" s="16">
        <f t="shared" si="132"/>
        <v>2.0200370873701808E-2</v>
      </c>
    </row>
    <row r="1553" spans="1:20" x14ac:dyDescent="0.6">
      <c r="A1553" s="6"/>
      <c r="B1553" s="6"/>
      <c r="C1553" s="6"/>
      <c r="D1553" s="6" t="s">
        <v>13300</v>
      </c>
      <c r="E1553" s="6" t="s">
        <v>13815</v>
      </c>
      <c r="F1553" s="20" t="s">
        <v>13879</v>
      </c>
      <c r="G1553" s="6" t="str">
        <f t="shared" ref="G1553:G1670" si="133">IF(RIGHT(F1553,1)="+",LEFT(F1553,LEN(F1553)-1)&amp;"-95",F1553)</f>
        <v>85-89</v>
      </c>
      <c r="H1553" s="6" t="str" cm="1">
        <f t="array" ref="H1553:I1553">_xlfn.TEXTSPLIT(G1553,"-")</f>
        <v>85</v>
      </c>
      <c r="I1553" s="6" t="str">
        <v>89</v>
      </c>
      <c r="J1553" s="6" t="s">
        <v>13873</v>
      </c>
      <c r="K1553" s="6" t="s">
        <v>13465</v>
      </c>
      <c r="L1553" s="6" t="s">
        <v>13517</v>
      </c>
      <c r="M1553" s="6" t="s">
        <v>13365</v>
      </c>
      <c r="N1553" s="6" t="s">
        <v>13528</v>
      </c>
      <c r="O1553" s="6" t="str" cm="1">
        <f t="array" ref="O1553:P1553">_xlfn.TEXTSPLIT(N1553,"-")</f>
        <v>1997</v>
      </c>
      <c r="P1553" s="6" t="str">
        <v>1998</v>
      </c>
      <c r="Q1553" s="6">
        <v>191</v>
      </c>
      <c r="R1553" s="6">
        <v>56</v>
      </c>
      <c r="S1553" s="16">
        <f t="shared" ref="S1553:S1670" si="134">R1553/Q1553</f>
        <v>0.29319371727748689</v>
      </c>
      <c r="T1553" s="16">
        <f t="shared" ref="T1553:T1670" si="135">SQRT(S1553*(1-S1553)/Q1553)</f>
        <v>3.2939033118118743E-2</v>
      </c>
    </row>
    <row r="1554" spans="1:20" x14ac:dyDescent="0.6">
      <c r="A1554" s="6"/>
      <c r="B1554" s="6"/>
      <c r="C1554" s="6"/>
      <c r="D1554" s="6" t="s">
        <v>13300</v>
      </c>
      <c r="E1554" s="6" t="s">
        <v>13815</v>
      </c>
      <c r="F1554" s="20" t="s">
        <v>13911</v>
      </c>
      <c r="G1554" s="6" t="str">
        <f t="shared" si="133"/>
        <v>90-97</v>
      </c>
      <c r="H1554" s="6" t="str" cm="1">
        <f t="array" ref="H1554:I1554">_xlfn.TEXTSPLIT(G1554,"-")</f>
        <v>90</v>
      </c>
      <c r="I1554" s="6" t="str">
        <v>97</v>
      </c>
      <c r="J1554" s="6" t="s">
        <v>13873</v>
      </c>
      <c r="K1554" s="6" t="s">
        <v>13465</v>
      </c>
      <c r="L1554" s="6" t="s">
        <v>13517</v>
      </c>
      <c r="M1554" s="6" t="s">
        <v>13365</v>
      </c>
      <c r="N1554" s="6" t="s">
        <v>13528</v>
      </c>
      <c r="O1554" s="6" t="str" cm="1">
        <f t="array" ref="O1554:P1554">_xlfn.TEXTSPLIT(N1554,"-")</f>
        <v>1997</v>
      </c>
      <c r="P1554" s="6" t="str">
        <v>1998</v>
      </c>
      <c r="Q1554" s="6">
        <v>42</v>
      </c>
      <c r="R1554" s="6">
        <v>14</v>
      </c>
      <c r="S1554" s="16">
        <f t="shared" si="134"/>
        <v>0.33333333333333331</v>
      </c>
      <c r="T1554" s="16">
        <f t="shared" si="135"/>
        <v>7.2739296745330792E-2</v>
      </c>
    </row>
    <row r="1555" spans="1:20" x14ac:dyDescent="0.6">
      <c r="A1555" s="6"/>
      <c r="B1555" s="6"/>
      <c r="C1555" s="6"/>
      <c r="D1555" s="6" t="s">
        <v>13300</v>
      </c>
      <c r="E1555" s="6" t="s">
        <v>13815</v>
      </c>
      <c r="F1555" s="20" t="s">
        <v>13527</v>
      </c>
      <c r="G1555" s="6" t="str">
        <f t="shared" si="133"/>
        <v>69-97</v>
      </c>
      <c r="H1555" s="6" t="str" cm="1">
        <f t="array" ref="H1555:I1555">_xlfn.TEXTSPLIT(G1555,"-")</f>
        <v>69</v>
      </c>
      <c r="I1555" s="6" t="str">
        <v>97</v>
      </c>
      <c r="J1555" s="6" t="s">
        <v>13873</v>
      </c>
      <c r="K1555" s="6" t="s">
        <v>13465</v>
      </c>
      <c r="L1555" s="6" t="s">
        <v>13484</v>
      </c>
      <c r="M1555" s="6" t="s">
        <v>13365</v>
      </c>
      <c r="N1555" s="6" t="s">
        <v>13528</v>
      </c>
      <c r="O1555" s="6" t="str" cm="1">
        <f t="array" ref="O1555:P1555">_xlfn.TEXTSPLIT(N1555,"-")</f>
        <v>1997</v>
      </c>
      <c r="P1555" s="6" t="str">
        <v>1998</v>
      </c>
      <c r="Q1555" s="6">
        <v>363</v>
      </c>
      <c r="R1555" s="6">
        <v>31</v>
      </c>
      <c r="S1555" s="16">
        <f t="shared" si="134"/>
        <v>8.5399449035812675E-2</v>
      </c>
      <c r="T1555" s="16">
        <f t="shared" si="135"/>
        <v>1.4668643412386792E-2</v>
      </c>
    </row>
    <row r="1556" spans="1:20" x14ac:dyDescent="0.6">
      <c r="A1556" s="6"/>
      <c r="B1556" s="6"/>
      <c r="C1556" s="6"/>
      <c r="D1556" s="6" t="s">
        <v>13300</v>
      </c>
      <c r="E1556" s="6" t="s">
        <v>13815</v>
      </c>
      <c r="F1556" s="20" t="s">
        <v>13912</v>
      </c>
      <c r="G1556" s="6" t="str">
        <f t="shared" si="133"/>
        <v>69-74</v>
      </c>
      <c r="H1556" s="6" t="str" cm="1">
        <f t="array" ref="H1556:I1556">_xlfn.TEXTSPLIT(G1556,"-")</f>
        <v>69</v>
      </c>
      <c r="I1556" s="6" t="str">
        <v>74</v>
      </c>
      <c r="J1556" s="6" t="s">
        <v>13873</v>
      </c>
      <c r="K1556" s="6" t="s">
        <v>13465</v>
      </c>
      <c r="L1556" s="6" t="s">
        <v>13484</v>
      </c>
      <c r="M1556" s="6" t="s">
        <v>13365</v>
      </c>
      <c r="N1556" s="6" t="s">
        <v>13528</v>
      </c>
      <c r="O1556" s="6" t="str" cm="1">
        <f t="array" ref="O1556:P1556">_xlfn.TEXTSPLIT(N1556,"-")</f>
        <v>1997</v>
      </c>
      <c r="P1556" s="6" t="str">
        <v>1998</v>
      </c>
      <c r="Q1556" s="6">
        <v>120</v>
      </c>
      <c r="R1556" s="6">
        <v>7</v>
      </c>
      <c r="S1556" s="16">
        <f t="shared" si="134"/>
        <v>5.8333333333333334E-2</v>
      </c>
      <c r="T1556" s="16">
        <f t="shared" si="135"/>
        <v>2.1395201088786935E-2</v>
      </c>
    </row>
    <row r="1557" spans="1:20" x14ac:dyDescent="0.6">
      <c r="A1557" s="6"/>
      <c r="B1557" s="6"/>
      <c r="C1557" s="6"/>
      <c r="D1557" s="6" t="s">
        <v>13300</v>
      </c>
      <c r="E1557" s="6" t="s">
        <v>13815</v>
      </c>
      <c r="F1557" s="20" t="s">
        <v>13826</v>
      </c>
      <c r="G1557" s="6" t="str">
        <f t="shared" si="133"/>
        <v>75-79</v>
      </c>
      <c r="H1557" s="6" t="str" cm="1">
        <f t="array" ref="H1557:I1557">_xlfn.TEXTSPLIT(G1557,"-")</f>
        <v>75</v>
      </c>
      <c r="I1557" s="6" t="str">
        <v>79</v>
      </c>
      <c r="J1557" s="6" t="s">
        <v>13873</v>
      </c>
      <c r="K1557" s="6" t="s">
        <v>13465</v>
      </c>
      <c r="L1557" s="6" t="s">
        <v>13484</v>
      </c>
      <c r="M1557" s="6" t="s">
        <v>13365</v>
      </c>
      <c r="N1557" s="6" t="s">
        <v>13528</v>
      </c>
      <c r="O1557" s="6" t="str" cm="1">
        <f t="array" ref="O1557:P1557">_xlfn.TEXTSPLIT(N1557,"-")</f>
        <v>1997</v>
      </c>
      <c r="P1557" s="6" t="str">
        <v>1998</v>
      </c>
      <c r="Q1557" s="6">
        <v>153</v>
      </c>
      <c r="R1557" s="6">
        <v>12</v>
      </c>
      <c r="S1557" s="16">
        <f t="shared" si="134"/>
        <v>7.8431372549019607E-2</v>
      </c>
      <c r="T1557" s="16">
        <f t="shared" si="135"/>
        <v>2.1735169588777501E-2</v>
      </c>
    </row>
    <row r="1558" spans="1:20" x14ac:dyDescent="0.6">
      <c r="A1558" s="6"/>
      <c r="B1558" s="6"/>
      <c r="C1558" s="6"/>
      <c r="D1558" s="6" t="s">
        <v>13300</v>
      </c>
      <c r="E1558" s="6" t="s">
        <v>13815</v>
      </c>
      <c r="F1558" s="20" t="s">
        <v>13860</v>
      </c>
      <c r="G1558" s="6" t="str">
        <f t="shared" si="133"/>
        <v>80-84</v>
      </c>
      <c r="H1558" s="6" t="str" cm="1">
        <f t="array" ref="H1558:I1558">_xlfn.TEXTSPLIT(G1558,"-")</f>
        <v>80</v>
      </c>
      <c r="I1558" s="6" t="str">
        <v>84</v>
      </c>
      <c r="J1558" s="6" t="s">
        <v>13873</v>
      </c>
      <c r="K1558" s="6" t="s">
        <v>13465</v>
      </c>
      <c r="L1558" s="6" t="s">
        <v>13484</v>
      </c>
      <c r="M1558" s="6" t="s">
        <v>13365</v>
      </c>
      <c r="N1558" s="6" t="s">
        <v>13528</v>
      </c>
      <c r="O1558" s="6" t="str" cm="1">
        <f t="array" ref="O1558:P1558">_xlfn.TEXTSPLIT(N1558,"-")</f>
        <v>1997</v>
      </c>
      <c r="P1558" s="6" t="str">
        <v>1998</v>
      </c>
      <c r="Q1558" s="6">
        <v>63</v>
      </c>
      <c r="R1558" s="6">
        <v>8</v>
      </c>
      <c r="S1558" s="16">
        <f t="shared" si="134"/>
        <v>0.12698412698412698</v>
      </c>
      <c r="T1558" s="16">
        <f t="shared" si="135"/>
        <v>4.194841096148634E-2</v>
      </c>
    </row>
    <row r="1559" spans="1:20" x14ac:dyDescent="0.6">
      <c r="A1559" s="6"/>
      <c r="B1559" s="6"/>
      <c r="C1559" s="6"/>
      <c r="D1559" s="6" t="s">
        <v>13300</v>
      </c>
      <c r="E1559" s="6" t="s">
        <v>13815</v>
      </c>
      <c r="F1559" s="20" t="s">
        <v>13879</v>
      </c>
      <c r="G1559" s="6" t="str">
        <f t="shared" si="133"/>
        <v>85-89</v>
      </c>
      <c r="H1559" s="6" t="str" cm="1">
        <f t="array" ref="H1559:I1559">_xlfn.TEXTSPLIT(G1559,"-")</f>
        <v>85</v>
      </c>
      <c r="I1559" s="6" t="str">
        <v>89</v>
      </c>
      <c r="J1559" s="6" t="s">
        <v>13873</v>
      </c>
      <c r="K1559" s="6" t="s">
        <v>13465</v>
      </c>
      <c r="L1559" s="6" t="s">
        <v>13484</v>
      </c>
      <c r="M1559" s="6" t="s">
        <v>13365</v>
      </c>
      <c r="N1559" s="6" t="s">
        <v>13528</v>
      </c>
      <c r="O1559" s="6" t="str" cm="1">
        <f t="array" ref="O1559:P1559">_xlfn.TEXTSPLIT(N1559,"-")</f>
        <v>1997</v>
      </c>
      <c r="P1559" s="6" t="str">
        <v>1998</v>
      </c>
      <c r="Q1559" s="6">
        <v>24</v>
      </c>
      <c r="R1559" s="6">
        <v>3</v>
      </c>
      <c r="S1559" s="16">
        <f t="shared" si="134"/>
        <v>0.125</v>
      </c>
      <c r="T1559" s="16">
        <f t="shared" si="135"/>
        <v>6.7507715608415217E-2</v>
      </c>
    </row>
    <row r="1560" spans="1:20" x14ac:dyDescent="0.6">
      <c r="A1560" s="6"/>
      <c r="B1560" s="6"/>
      <c r="C1560" s="6"/>
      <c r="D1560" s="6" t="s">
        <v>13300</v>
      </c>
      <c r="E1560" s="6" t="s">
        <v>13815</v>
      </c>
      <c r="F1560" s="20" t="s">
        <v>13911</v>
      </c>
      <c r="G1560" s="6" t="str">
        <f t="shared" si="133"/>
        <v>90-97</v>
      </c>
      <c r="H1560" s="6" t="str" cm="1">
        <f t="array" ref="H1560:I1560">_xlfn.TEXTSPLIT(G1560,"-")</f>
        <v>90</v>
      </c>
      <c r="I1560" s="6" t="str">
        <v>97</v>
      </c>
      <c r="J1560" s="6" t="s">
        <v>13873</v>
      </c>
      <c r="K1560" s="6" t="s">
        <v>13465</v>
      </c>
      <c r="L1560" s="6" t="s">
        <v>13484</v>
      </c>
      <c r="M1560" s="6" t="s">
        <v>13365</v>
      </c>
      <c r="N1560" s="6" t="s">
        <v>13528</v>
      </c>
      <c r="O1560" s="6" t="str" cm="1">
        <f t="array" ref="O1560:P1560">_xlfn.TEXTSPLIT(N1560,"-")</f>
        <v>1997</v>
      </c>
      <c r="P1560" s="6" t="str">
        <v>1998</v>
      </c>
      <c r="Q1560" s="6">
        <v>3</v>
      </c>
      <c r="R1560" s="6">
        <v>0</v>
      </c>
      <c r="S1560" s="16">
        <f t="shared" si="134"/>
        <v>0</v>
      </c>
      <c r="T1560" s="16">
        <f t="shared" si="135"/>
        <v>0</v>
      </c>
    </row>
    <row r="1561" spans="1:20" x14ac:dyDescent="0.6">
      <c r="D1561" s="6" t="s">
        <v>13822</v>
      </c>
      <c r="E1561" s="6" t="s">
        <v>13815</v>
      </c>
      <c r="F1561" s="20" t="s">
        <v>13527</v>
      </c>
      <c r="G1561" s="6" t="str">
        <f t="shared" si="133"/>
        <v>69-97</v>
      </c>
      <c r="H1561" s="6" t="str" cm="1">
        <f t="array" ref="H1561:I1561">_xlfn.TEXTSPLIT(G1561,"-")</f>
        <v>69</v>
      </c>
      <c r="I1561" s="6" t="str">
        <v>97</v>
      </c>
      <c r="J1561" s="6" t="s">
        <v>13873</v>
      </c>
      <c r="K1561" s="6" t="s">
        <v>13465</v>
      </c>
      <c r="L1561" s="6" t="s">
        <v>13973</v>
      </c>
      <c r="M1561" s="6" t="s">
        <v>13365</v>
      </c>
      <c r="N1561" s="6" t="s">
        <v>13528</v>
      </c>
      <c r="O1561" s="6" t="str" cm="1">
        <f t="array" ref="O1561:P1561">_xlfn.TEXTSPLIT(N1561,"-")</f>
        <v>1997</v>
      </c>
      <c r="P1561" s="6" t="str">
        <v>1998</v>
      </c>
      <c r="Q1561" s="6">
        <v>2361</v>
      </c>
      <c r="R1561" s="6">
        <v>362</v>
      </c>
      <c r="S1561" s="16">
        <f t="shared" si="134"/>
        <v>0.15332486234646336</v>
      </c>
      <c r="T1561" s="16">
        <f t="shared" si="135"/>
        <v>7.4150946970288163E-3</v>
      </c>
    </row>
    <row r="1562" spans="1:20" x14ac:dyDescent="0.6">
      <c r="B1562" s="6"/>
      <c r="C1562" s="6"/>
      <c r="D1562" s="6" t="s">
        <v>13822</v>
      </c>
      <c r="E1562" s="6" t="s">
        <v>13815</v>
      </c>
      <c r="F1562" s="20" t="s">
        <v>13912</v>
      </c>
      <c r="G1562" s="6" t="str">
        <f t="shared" si="133"/>
        <v>69-74</v>
      </c>
      <c r="H1562" s="6" t="str" cm="1">
        <f t="array" ref="H1562:I1562">_xlfn.TEXTSPLIT(G1562,"-")</f>
        <v>69</v>
      </c>
      <c r="I1562" s="6" t="str">
        <v>74</v>
      </c>
      <c r="J1562" s="6" t="s">
        <v>13873</v>
      </c>
      <c r="K1562" s="6" t="s">
        <v>13465</v>
      </c>
      <c r="L1562" s="6" t="s">
        <v>13973</v>
      </c>
      <c r="M1562" s="6" t="s">
        <v>13365</v>
      </c>
      <c r="N1562" s="6" t="s">
        <v>13528</v>
      </c>
      <c r="O1562" s="6" t="str" cm="1">
        <f t="array" ref="O1562:P1562">_xlfn.TEXTSPLIT(N1562,"-")</f>
        <v>1997</v>
      </c>
      <c r="P1562" s="6" t="str">
        <v>1998</v>
      </c>
      <c r="Q1562" s="6">
        <v>387</v>
      </c>
      <c r="R1562" s="6">
        <v>41</v>
      </c>
      <c r="S1562" s="16">
        <f t="shared" si="134"/>
        <v>0.10594315245478036</v>
      </c>
      <c r="T1562" s="16">
        <f t="shared" si="135"/>
        <v>1.5644566376636353E-2</v>
      </c>
    </row>
    <row r="1563" spans="1:20" x14ac:dyDescent="0.6">
      <c r="B1563" s="6"/>
      <c r="C1563" s="6"/>
      <c r="D1563" s="6" t="s">
        <v>13822</v>
      </c>
      <c r="E1563" s="6" t="s">
        <v>13815</v>
      </c>
      <c r="F1563" s="20" t="s">
        <v>13826</v>
      </c>
      <c r="G1563" s="6" t="str">
        <f t="shared" si="133"/>
        <v>75-79</v>
      </c>
      <c r="H1563" s="6" t="str" cm="1">
        <f t="array" ref="H1563:I1563">_xlfn.TEXTSPLIT(G1563,"-")</f>
        <v>75</v>
      </c>
      <c r="I1563" s="6" t="str">
        <v>79</v>
      </c>
      <c r="J1563" s="6" t="s">
        <v>13873</v>
      </c>
      <c r="K1563" s="6" t="s">
        <v>13465</v>
      </c>
      <c r="L1563" s="6" t="s">
        <v>13973</v>
      </c>
      <c r="M1563" s="6" t="s">
        <v>13365</v>
      </c>
      <c r="N1563" s="6" t="s">
        <v>13528</v>
      </c>
      <c r="O1563" s="6" t="str" cm="1">
        <f t="array" ref="O1563:P1563">_xlfn.TEXTSPLIT(N1563,"-")</f>
        <v>1997</v>
      </c>
      <c r="P1563" s="6" t="str">
        <v>1998</v>
      </c>
      <c r="Q1563" s="6">
        <v>1185</v>
      </c>
      <c r="R1563" s="6">
        <v>150</v>
      </c>
      <c r="S1563" s="16">
        <f t="shared" si="134"/>
        <v>0.12658227848101267</v>
      </c>
      <c r="T1563" s="16">
        <f t="shared" si="135"/>
        <v>9.6591359545595487E-3</v>
      </c>
    </row>
    <row r="1564" spans="1:20" x14ac:dyDescent="0.6">
      <c r="B1564" s="6"/>
      <c r="C1564" s="6"/>
      <c r="D1564" s="6" t="s">
        <v>13822</v>
      </c>
      <c r="E1564" s="6" t="s">
        <v>13815</v>
      </c>
      <c r="F1564" s="20" t="s">
        <v>13860</v>
      </c>
      <c r="G1564" s="6" t="str">
        <f t="shared" si="133"/>
        <v>80-84</v>
      </c>
      <c r="H1564" s="6" t="str" cm="1">
        <f t="array" ref="H1564:I1564">_xlfn.TEXTSPLIT(G1564,"-")</f>
        <v>80</v>
      </c>
      <c r="I1564" s="6" t="str">
        <v>84</v>
      </c>
      <c r="J1564" s="6" t="s">
        <v>13873</v>
      </c>
      <c r="K1564" s="6" t="s">
        <v>13465</v>
      </c>
      <c r="L1564" s="6" t="s">
        <v>13973</v>
      </c>
      <c r="M1564" s="6" t="s">
        <v>13365</v>
      </c>
      <c r="N1564" s="6" t="s">
        <v>13528</v>
      </c>
      <c r="O1564" s="6" t="str" cm="1">
        <f t="array" ref="O1564:P1564">_xlfn.TEXTSPLIT(N1564,"-")</f>
        <v>1997</v>
      </c>
      <c r="P1564" s="6" t="str">
        <v>1998</v>
      </c>
      <c r="Q1564" s="6">
        <v>529</v>
      </c>
      <c r="R1564" s="6">
        <v>114</v>
      </c>
      <c r="S1564" s="16">
        <f t="shared" si="134"/>
        <v>0.21550094517958412</v>
      </c>
      <c r="T1564" s="16">
        <f t="shared" si="135"/>
        <v>1.7876931085626685E-2</v>
      </c>
    </row>
    <row r="1565" spans="1:20" x14ac:dyDescent="0.6">
      <c r="B1565" s="6"/>
      <c r="C1565" s="6"/>
      <c r="D1565" s="6" t="s">
        <v>13822</v>
      </c>
      <c r="E1565" s="6" t="s">
        <v>13815</v>
      </c>
      <c r="F1565" s="20" t="s">
        <v>13879</v>
      </c>
      <c r="G1565" s="6" t="str">
        <f t="shared" si="133"/>
        <v>85-89</v>
      </c>
      <c r="H1565" s="6" t="str" cm="1">
        <f t="array" ref="H1565:I1565">_xlfn.TEXTSPLIT(G1565,"-")</f>
        <v>85</v>
      </c>
      <c r="I1565" s="6" t="str">
        <v>89</v>
      </c>
      <c r="J1565" s="6" t="s">
        <v>13873</v>
      </c>
      <c r="K1565" s="6" t="s">
        <v>13465</v>
      </c>
      <c r="L1565" s="6" t="s">
        <v>13973</v>
      </c>
      <c r="M1565" s="6" t="s">
        <v>13365</v>
      </c>
      <c r="N1565" s="6" t="s">
        <v>13528</v>
      </c>
      <c r="O1565" s="6" t="str" cm="1">
        <f t="array" ref="O1565:P1565">_xlfn.TEXTSPLIT(N1565,"-")</f>
        <v>1997</v>
      </c>
      <c r="P1565" s="6" t="str">
        <v>1998</v>
      </c>
      <c r="Q1565" s="6">
        <v>215</v>
      </c>
      <c r="R1565" s="6">
        <v>53</v>
      </c>
      <c r="S1565" s="16">
        <f t="shared" si="134"/>
        <v>0.24651162790697675</v>
      </c>
      <c r="T1565" s="16">
        <f t="shared" si="135"/>
        <v>2.9392582928796533E-2</v>
      </c>
    </row>
    <row r="1566" spans="1:20" x14ac:dyDescent="0.6">
      <c r="B1566" s="6"/>
      <c r="C1566" s="6"/>
      <c r="D1566" s="6" t="s">
        <v>13822</v>
      </c>
      <c r="E1566" s="6" t="s">
        <v>13815</v>
      </c>
      <c r="F1566" s="20" t="s">
        <v>13911</v>
      </c>
      <c r="G1566" s="6" t="str">
        <f t="shared" si="133"/>
        <v>90-97</v>
      </c>
      <c r="H1566" s="6" t="str" cm="1">
        <f t="array" ref="H1566:I1566">_xlfn.TEXTSPLIT(G1566,"-")</f>
        <v>90</v>
      </c>
      <c r="I1566" s="6" t="str">
        <v>97</v>
      </c>
      <c r="J1566" s="6" t="s">
        <v>13873</v>
      </c>
      <c r="K1566" s="6" t="s">
        <v>13465</v>
      </c>
      <c r="L1566" s="6" t="s">
        <v>13973</v>
      </c>
      <c r="M1566" s="6" t="s">
        <v>13365</v>
      </c>
      <c r="N1566" s="6" t="s">
        <v>13528</v>
      </c>
      <c r="O1566" s="6" t="str" cm="1">
        <f t="array" ref="O1566:P1566">_xlfn.TEXTSPLIT(N1566,"-")</f>
        <v>1997</v>
      </c>
      <c r="P1566" s="6" t="str">
        <v>1998</v>
      </c>
      <c r="Q1566" s="6">
        <v>45</v>
      </c>
      <c r="R1566" s="6">
        <v>12</v>
      </c>
      <c r="S1566" s="16">
        <f t="shared" si="134"/>
        <v>0.26666666666666666</v>
      </c>
      <c r="T1566" s="16">
        <f t="shared" si="135"/>
        <v>6.592176432973923E-2</v>
      </c>
    </row>
    <row r="1567" spans="1:20" x14ac:dyDescent="0.6">
      <c r="B1567" s="6"/>
      <c r="C1567" s="6"/>
      <c r="D1567" s="6" t="s">
        <v>13822</v>
      </c>
      <c r="E1567" s="6" t="s">
        <v>13815</v>
      </c>
      <c r="F1567" s="20" t="s">
        <v>13527</v>
      </c>
      <c r="G1567" s="6" t="str">
        <f t="shared" si="133"/>
        <v>69-97</v>
      </c>
      <c r="H1567" s="6" t="str" cm="1">
        <f t="array" ref="H1567:I1567">_xlfn.TEXTSPLIT(G1567,"-")</f>
        <v>69</v>
      </c>
      <c r="I1567" s="6" t="str">
        <v>97</v>
      </c>
      <c r="J1567" s="6" t="s">
        <v>13873</v>
      </c>
      <c r="K1567" s="6" t="s">
        <v>13465</v>
      </c>
      <c r="L1567" s="6" t="s">
        <v>13517</v>
      </c>
      <c r="M1567" s="6" t="s">
        <v>13365</v>
      </c>
      <c r="N1567" s="6" t="s">
        <v>13528</v>
      </c>
      <c r="O1567" s="6" t="str" cm="1">
        <f t="array" ref="O1567:P1567">_xlfn.TEXTSPLIT(N1567,"-")</f>
        <v>1997</v>
      </c>
      <c r="P1567" s="6" t="str">
        <v>1998</v>
      </c>
      <c r="Q1567" s="6">
        <v>1998</v>
      </c>
      <c r="R1567" s="6">
        <v>332</v>
      </c>
      <c r="S1567" s="16">
        <f t="shared" si="134"/>
        <v>0.16616616616616617</v>
      </c>
      <c r="T1567" s="16">
        <f t="shared" si="135"/>
        <v>8.327474558737993E-3</v>
      </c>
    </row>
    <row r="1568" spans="1:20" x14ac:dyDescent="0.6">
      <c r="B1568" s="6"/>
      <c r="C1568" s="6"/>
      <c r="D1568" s="6" t="s">
        <v>13822</v>
      </c>
      <c r="E1568" s="6" t="s">
        <v>13815</v>
      </c>
      <c r="F1568" s="20" t="s">
        <v>13912</v>
      </c>
      <c r="G1568" s="6" t="str">
        <f t="shared" si="133"/>
        <v>69-74</v>
      </c>
      <c r="H1568" s="6" t="str" cm="1">
        <f t="array" ref="H1568:I1568">_xlfn.TEXTSPLIT(G1568,"-")</f>
        <v>69</v>
      </c>
      <c r="I1568" s="6" t="str">
        <v>74</v>
      </c>
      <c r="J1568" s="6" t="s">
        <v>13873</v>
      </c>
      <c r="K1568" s="6" t="s">
        <v>13465</v>
      </c>
      <c r="L1568" s="6" t="s">
        <v>13517</v>
      </c>
      <c r="M1568" s="6" t="s">
        <v>13365</v>
      </c>
      <c r="N1568" s="6" t="s">
        <v>13528</v>
      </c>
      <c r="O1568" s="6" t="str" cm="1">
        <f t="array" ref="O1568:P1568">_xlfn.TEXTSPLIT(N1568,"-")</f>
        <v>1997</v>
      </c>
      <c r="P1568" s="6" t="str">
        <v>1998</v>
      </c>
      <c r="Q1568" s="6">
        <v>267</v>
      </c>
      <c r="R1568" s="6">
        <v>35</v>
      </c>
      <c r="S1568" s="16">
        <f t="shared" si="134"/>
        <v>0.13108614232209737</v>
      </c>
      <c r="T1568" s="16">
        <f t="shared" si="135"/>
        <v>2.065433052262548E-2</v>
      </c>
    </row>
    <row r="1569" spans="2:20" x14ac:dyDescent="0.6">
      <c r="B1569" s="6"/>
      <c r="C1569" s="6"/>
      <c r="D1569" s="6" t="s">
        <v>13822</v>
      </c>
      <c r="E1569" s="6" t="s">
        <v>13815</v>
      </c>
      <c r="F1569" s="20" t="s">
        <v>13826</v>
      </c>
      <c r="G1569" s="6" t="str">
        <f t="shared" si="133"/>
        <v>75-79</v>
      </c>
      <c r="H1569" s="6" t="str" cm="1">
        <f t="array" ref="H1569:I1569">_xlfn.TEXTSPLIT(G1569,"-")</f>
        <v>75</v>
      </c>
      <c r="I1569" s="6" t="str">
        <v>79</v>
      </c>
      <c r="J1569" s="6" t="s">
        <v>13873</v>
      </c>
      <c r="K1569" s="6" t="s">
        <v>13465</v>
      </c>
      <c r="L1569" s="6" t="s">
        <v>13517</v>
      </c>
      <c r="M1569" s="6" t="s">
        <v>13365</v>
      </c>
      <c r="N1569" s="6" t="s">
        <v>13528</v>
      </c>
      <c r="O1569" s="6" t="str" cm="1">
        <f t="array" ref="O1569:P1569">_xlfn.TEXTSPLIT(N1569,"-")</f>
        <v>1997</v>
      </c>
      <c r="P1569" s="6" t="str">
        <v>1998</v>
      </c>
      <c r="Q1569" s="6">
        <v>1032</v>
      </c>
      <c r="R1569" s="6">
        <v>138</v>
      </c>
      <c r="S1569" s="16">
        <f t="shared" si="134"/>
        <v>0.13372093023255813</v>
      </c>
      <c r="T1569" s="16">
        <f t="shared" si="135"/>
        <v>1.0594702267360284E-2</v>
      </c>
    </row>
    <row r="1570" spans="2:20" x14ac:dyDescent="0.6">
      <c r="B1570" s="6"/>
      <c r="C1570" s="6"/>
      <c r="D1570" s="6" t="s">
        <v>13822</v>
      </c>
      <c r="E1570" s="6" t="s">
        <v>13815</v>
      </c>
      <c r="F1570" s="20" t="s">
        <v>13860</v>
      </c>
      <c r="G1570" s="6" t="str">
        <f t="shared" si="133"/>
        <v>80-84</v>
      </c>
      <c r="H1570" s="6" t="str" cm="1">
        <f t="array" ref="H1570:I1570">_xlfn.TEXTSPLIT(G1570,"-")</f>
        <v>80</v>
      </c>
      <c r="I1570" s="6" t="str">
        <v>84</v>
      </c>
      <c r="J1570" s="6" t="s">
        <v>13873</v>
      </c>
      <c r="K1570" s="6" t="s">
        <v>13465</v>
      </c>
      <c r="L1570" s="6" t="s">
        <v>13517</v>
      </c>
      <c r="M1570" s="6" t="s">
        <v>13365</v>
      </c>
      <c r="N1570" s="6" t="s">
        <v>13528</v>
      </c>
      <c r="O1570" s="6" t="str" cm="1">
        <f t="array" ref="O1570:P1570">_xlfn.TEXTSPLIT(N1570,"-")</f>
        <v>1997</v>
      </c>
      <c r="P1570" s="6" t="str">
        <v>1998</v>
      </c>
      <c r="Q1570" s="6">
        <v>466</v>
      </c>
      <c r="R1570" s="6">
        <v>106</v>
      </c>
      <c r="S1570" s="16">
        <f t="shared" si="134"/>
        <v>0.22746781115879827</v>
      </c>
      <c r="T1570" s="16">
        <f t="shared" si="135"/>
        <v>1.9418930525608759E-2</v>
      </c>
    </row>
    <row r="1571" spans="2:20" x14ac:dyDescent="0.6">
      <c r="B1571" s="6"/>
      <c r="C1571" s="6"/>
      <c r="D1571" s="6" t="s">
        <v>13822</v>
      </c>
      <c r="E1571" s="6" t="s">
        <v>13815</v>
      </c>
      <c r="F1571" s="20" t="s">
        <v>13879</v>
      </c>
      <c r="G1571" s="6" t="str">
        <f t="shared" si="133"/>
        <v>85-89</v>
      </c>
      <c r="H1571" s="6" t="str" cm="1">
        <f t="array" ref="H1571:I1571">_xlfn.TEXTSPLIT(G1571,"-")</f>
        <v>85</v>
      </c>
      <c r="I1571" s="6" t="str">
        <v>89</v>
      </c>
      <c r="J1571" s="6" t="s">
        <v>13873</v>
      </c>
      <c r="K1571" s="6" t="s">
        <v>13465</v>
      </c>
      <c r="L1571" s="6" t="s">
        <v>13517</v>
      </c>
      <c r="M1571" s="6" t="s">
        <v>13365</v>
      </c>
      <c r="N1571" s="6" t="s">
        <v>13528</v>
      </c>
      <c r="O1571" s="6" t="str" cm="1">
        <f t="array" ref="O1571:P1571">_xlfn.TEXTSPLIT(N1571,"-")</f>
        <v>1997</v>
      </c>
      <c r="P1571" s="6" t="str">
        <v>1998</v>
      </c>
      <c r="Q1571" s="6">
        <v>191</v>
      </c>
      <c r="R1571" s="6">
        <v>50</v>
      </c>
      <c r="S1571" s="16">
        <f t="shared" si="134"/>
        <v>0.26178010471204188</v>
      </c>
      <c r="T1571" s="16">
        <f t="shared" si="135"/>
        <v>3.1808596543678312E-2</v>
      </c>
    </row>
    <row r="1572" spans="2:20" x14ac:dyDescent="0.6">
      <c r="B1572" s="6"/>
      <c r="C1572" s="6"/>
      <c r="D1572" s="6" t="s">
        <v>13822</v>
      </c>
      <c r="E1572" s="6" t="s">
        <v>13815</v>
      </c>
      <c r="F1572" s="20" t="s">
        <v>13911</v>
      </c>
      <c r="G1572" s="6" t="str">
        <f t="shared" si="133"/>
        <v>90-97</v>
      </c>
      <c r="H1572" s="6" t="str" cm="1">
        <f t="array" ref="H1572:I1572">_xlfn.TEXTSPLIT(G1572,"-")</f>
        <v>90</v>
      </c>
      <c r="I1572" s="6" t="str">
        <v>97</v>
      </c>
      <c r="J1572" s="6" t="s">
        <v>13873</v>
      </c>
      <c r="K1572" s="6" t="s">
        <v>13465</v>
      </c>
      <c r="L1572" s="6" t="s">
        <v>13517</v>
      </c>
      <c r="M1572" s="6" t="s">
        <v>13365</v>
      </c>
      <c r="N1572" s="6" t="s">
        <v>13528</v>
      </c>
      <c r="O1572" s="6" t="str" cm="1">
        <f t="array" ref="O1572:P1572">_xlfn.TEXTSPLIT(N1572,"-")</f>
        <v>1997</v>
      </c>
      <c r="P1572" s="6" t="str">
        <v>1998</v>
      </c>
      <c r="Q1572" s="6">
        <v>42</v>
      </c>
      <c r="R1572" s="6">
        <v>12</v>
      </c>
      <c r="S1572" s="16">
        <f t="shared" si="134"/>
        <v>0.2857142857142857</v>
      </c>
      <c r="T1572" s="16">
        <f t="shared" si="135"/>
        <v>6.970714806775237E-2</v>
      </c>
    </row>
    <row r="1573" spans="2:20" x14ac:dyDescent="0.6">
      <c r="B1573" s="6"/>
      <c r="C1573" s="6"/>
      <c r="D1573" s="6" t="s">
        <v>13822</v>
      </c>
      <c r="E1573" s="6" t="s">
        <v>13815</v>
      </c>
      <c r="F1573" s="20" t="s">
        <v>13527</v>
      </c>
      <c r="G1573" s="6" t="str">
        <f t="shared" si="133"/>
        <v>69-97</v>
      </c>
      <c r="H1573" s="6" t="str" cm="1">
        <f t="array" ref="H1573:I1573">_xlfn.TEXTSPLIT(G1573,"-")</f>
        <v>69</v>
      </c>
      <c r="I1573" s="6" t="str">
        <v>97</v>
      </c>
      <c r="J1573" s="6" t="s">
        <v>13873</v>
      </c>
      <c r="K1573" s="6" t="s">
        <v>13465</v>
      </c>
      <c r="L1573" s="6" t="s">
        <v>13484</v>
      </c>
      <c r="M1573" s="6" t="s">
        <v>13365</v>
      </c>
      <c r="N1573" s="6" t="s">
        <v>13528</v>
      </c>
      <c r="O1573" s="6" t="str" cm="1">
        <f t="array" ref="O1573:P1573">_xlfn.TEXTSPLIT(N1573,"-")</f>
        <v>1997</v>
      </c>
      <c r="P1573" s="6" t="str">
        <v>1998</v>
      </c>
      <c r="Q1573" s="6">
        <v>363</v>
      </c>
      <c r="R1573" s="6">
        <v>30</v>
      </c>
      <c r="S1573" s="16">
        <f t="shared" si="134"/>
        <v>8.2644628099173556E-2</v>
      </c>
      <c r="T1573" s="16">
        <f t="shared" si="135"/>
        <v>1.4451828746559991E-2</v>
      </c>
    </row>
    <row r="1574" spans="2:20" x14ac:dyDescent="0.6">
      <c r="B1574" s="6"/>
      <c r="C1574" s="6"/>
      <c r="D1574" s="6" t="s">
        <v>13822</v>
      </c>
      <c r="E1574" s="6" t="s">
        <v>13815</v>
      </c>
      <c r="F1574" s="20" t="s">
        <v>13912</v>
      </c>
      <c r="G1574" s="6" t="str">
        <f t="shared" si="133"/>
        <v>69-74</v>
      </c>
      <c r="H1574" s="6" t="str" cm="1">
        <f t="array" ref="H1574:I1574">_xlfn.TEXTSPLIT(G1574,"-")</f>
        <v>69</v>
      </c>
      <c r="I1574" s="6" t="str">
        <v>74</v>
      </c>
      <c r="J1574" s="6" t="s">
        <v>13873</v>
      </c>
      <c r="K1574" s="6" t="s">
        <v>13465</v>
      </c>
      <c r="L1574" s="6" t="s">
        <v>13484</v>
      </c>
      <c r="M1574" s="6" t="s">
        <v>13365</v>
      </c>
      <c r="N1574" s="6" t="s">
        <v>13528</v>
      </c>
      <c r="O1574" s="6" t="str" cm="1">
        <f t="array" ref="O1574:P1574">_xlfn.TEXTSPLIT(N1574,"-")</f>
        <v>1997</v>
      </c>
      <c r="P1574" s="6" t="str">
        <v>1998</v>
      </c>
      <c r="Q1574" s="6">
        <v>120</v>
      </c>
      <c r="R1574" s="6">
        <v>6</v>
      </c>
      <c r="S1574" s="16">
        <f t="shared" si="134"/>
        <v>0.05</v>
      </c>
      <c r="T1574" s="16">
        <f t="shared" si="135"/>
        <v>1.9895560643855538E-2</v>
      </c>
    </row>
    <row r="1575" spans="2:20" x14ac:dyDescent="0.6">
      <c r="B1575" s="6"/>
      <c r="C1575" s="6"/>
      <c r="D1575" s="6" t="s">
        <v>13822</v>
      </c>
      <c r="E1575" s="6" t="s">
        <v>13815</v>
      </c>
      <c r="F1575" s="20" t="s">
        <v>13826</v>
      </c>
      <c r="G1575" s="6" t="str">
        <f t="shared" si="133"/>
        <v>75-79</v>
      </c>
      <c r="H1575" s="6" t="str" cm="1">
        <f t="array" ref="H1575:I1575">_xlfn.TEXTSPLIT(G1575,"-")</f>
        <v>75</v>
      </c>
      <c r="I1575" s="6" t="str">
        <v>79</v>
      </c>
      <c r="J1575" s="6" t="s">
        <v>13873</v>
      </c>
      <c r="K1575" s="6" t="s">
        <v>13465</v>
      </c>
      <c r="L1575" s="6" t="s">
        <v>13484</v>
      </c>
      <c r="M1575" s="6" t="s">
        <v>13365</v>
      </c>
      <c r="N1575" s="6" t="s">
        <v>13528</v>
      </c>
      <c r="O1575" s="6" t="str" cm="1">
        <f t="array" ref="O1575:P1575">_xlfn.TEXTSPLIT(N1575,"-")</f>
        <v>1997</v>
      </c>
      <c r="P1575" s="6" t="str">
        <v>1998</v>
      </c>
      <c r="Q1575" s="6">
        <v>153</v>
      </c>
      <c r="R1575" s="6">
        <v>12</v>
      </c>
      <c r="S1575" s="16">
        <f t="shared" si="134"/>
        <v>7.8431372549019607E-2</v>
      </c>
      <c r="T1575" s="16">
        <f t="shared" si="135"/>
        <v>2.1735169588777501E-2</v>
      </c>
    </row>
    <row r="1576" spans="2:20" x14ac:dyDescent="0.6">
      <c r="B1576" s="6"/>
      <c r="C1576" s="6"/>
      <c r="D1576" s="6" t="s">
        <v>13822</v>
      </c>
      <c r="E1576" s="6" t="s">
        <v>13815</v>
      </c>
      <c r="F1576" s="20" t="s">
        <v>13860</v>
      </c>
      <c r="G1576" s="6" t="str">
        <f t="shared" si="133"/>
        <v>80-84</v>
      </c>
      <c r="H1576" s="6" t="str" cm="1">
        <f t="array" ref="H1576:I1576">_xlfn.TEXTSPLIT(G1576,"-")</f>
        <v>80</v>
      </c>
      <c r="I1576" s="6" t="str">
        <v>84</v>
      </c>
      <c r="J1576" s="6" t="s">
        <v>13873</v>
      </c>
      <c r="K1576" s="6" t="s">
        <v>13465</v>
      </c>
      <c r="L1576" s="6" t="s">
        <v>13484</v>
      </c>
      <c r="M1576" s="6" t="s">
        <v>13365</v>
      </c>
      <c r="N1576" s="6" t="s">
        <v>13528</v>
      </c>
      <c r="O1576" s="6" t="str" cm="1">
        <f t="array" ref="O1576:P1576">_xlfn.TEXTSPLIT(N1576,"-")</f>
        <v>1997</v>
      </c>
      <c r="P1576" s="6" t="str">
        <v>1998</v>
      </c>
      <c r="Q1576" s="6">
        <v>63</v>
      </c>
      <c r="R1576" s="6">
        <v>8</v>
      </c>
      <c r="S1576" s="16">
        <f t="shared" si="134"/>
        <v>0.12698412698412698</v>
      </c>
      <c r="T1576" s="16">
        <f t="shared" si="135"/>
        <v>4.194841096148634E-2</v>
      </c>
    </row>
    <row r="1577" spans="2:20" x14ac:dyDescent="0.6">
      <c r="B1577" s="6"/>
      <c r="C1577" s="6"/>
      <c r="D1577" s="6" t="s">
        <v>13822</v>
      </c>
      <c r="E1577" s="6" t="s">
        <v>13815</v>
      </c>
      <c r="F1577" s="20" t="s">
        <v>13879</v>
      </c>
      <c r="G1577" s="6" t="str">
        <f t="shared" si="133"/>
        <v>85-89</v>
      </c>
      <c r="H1577" s="6" t="str" cm="1">
        <f t="array" ref="H1577:I1577">_xlfn.TEXTSPLIT(G1577,"-")</f>
        <v>85</v>
      </c>
      <c r="I1577" s="6" t="str">
        <v>89</v>
      </c>
      <c r="J1577" s="6" t="s">
        <v>13873</v>
      </c>
      <c r="K1577" s="6" t="s">
        <v>13465</v>
      </c>
      <c r="L1577" s="6" t="s">
        <v>13484</v>
      </c>
      <c r="M1577" s="6" t="s">
        <v>13365</v>
      </c>
      <c r="N1577" s="6" t="s">
        <v>13528</v>
      </c>
      <c r="O1577" s="6" t="str" cm="1">
        <f t="array" ref="O1577:P1577">_xlfn.TEXTSPLIT(N1577,"-")</f>
        <v>1997</v>
      </c>
      <c r="P1577" s="6" t="str">
        <v>1998</v>
      </c>
      <c r="Q1577" s="6">
        <v>24</v>
      </c>
      <c r="R1577" s="6">
        <v>3</v>
      </c>
      <c r="S1577" s="16">
        <f t="shared" si="134"/>
        <v>0.125</v>
      </c>
      <c r="T1577" s="16">
        <f t="shared" si="135"/>
        <v>6.7507715608415217E-2</v>
      </c>
    </row>
    <row r="1578" spans="2:20" x14ac:dyDescent="0.6">
      <c r="B1578" s="6"/>
      <c r="C1578" s="6"/>
      <c r="D1578" s="6" t="s">
        <v>13822</v>
      </c>
      <c r="E1578" s="6" t="s">
        <v>13815</v>
      </c>
      <c r="F1578" s="20" t="s">
        <v>13911</v>
      </c>
      <c r="G1578" s="6" t="str">
        <f t="shared" si="133"/>
        <v>90-97</v>
      </c>
      <c r="H1578" s="6" t="str" cm="1">
        <f t="array" ref="H1578:I1578">_xlfn.TEXTSPLIT(G1578,"-")</f>
        <v>90</v>
      </c>
      <c r="I1578" s="6" t="str">
        <v>97</v>
      </c>
      <c r="J1578" s="6" t="s">
        <v>13873</v>
      </c>
      <c r="K1578" s="6" t="s">
        <v>13465</v>
      </c>
      <c r="L1578" s="6" t="s">
        <v>13484</v>
      </c>
      <c r="M1578" s="6" t="s">
        <v>13365</v>
      </c>
      <c r="N1578" s="6" t="s">
        <v>13528</v>
      </c>
      <c r="O1578" s="6" t="str" cm="1">
        <f t="array" ref="O1578:P1578">_xlfn.TEXTSPLIT(N1578,"-")</f>
        <v>1997</v>
      </c>
      <c r="P1578" s="6" t="str">
        <v>1998</v>
      </c>
      <c r="Q1578" s="6">
        <v>3</v>
      </c>
      <c r="R1578" s="6">
        <v>0</v>
      </c>
      <c r="S1578" s="16">
        <f t="shared" si="134"/>
        <v>0</v>
      </c>
      <c r="T1578" s="16">
        <f t="shared" si="135"/>
        <v>0</v>
      </c>
    </row>
    <row r="1579" spans="2:20" x14ac:dyDescent="0.6">
      <c r="B1579" s="6"/>
      <c r="C1579" s="6"/>
      <c r="D1579" s="6" t="s">
        <v>13813</v>
      </c>
      <c r="E1579" s="6" t="s">
        <v>13815</v>
      </c>
      <c r="F1579" s="20" t="s">
        <v>13527</v>
      </c>
      <c r="G1579" s="6" t="str">
        <f t="shared" si="133"/>
        <v>69-97</v>
      </c>
      <c r="H1579" s="6" t="str" cm="1">
        <f t="array" ref="H1579:I1579">_xlfn.TEXTSPLIT(G1579,"-")</f>
        <v>69</v>
      </c>
      <c r="I1579" s="6" t="str">
        <v>97</v>
      </c>
      <c r="J1579" s="6" t="s">
        <v>13873</v>
      </c>
      <c r="K1579" s="6" t="s">
        <v>13465</v>
      </c>
      <c r="L1579" s="6" t="s">
        <v>13973</v>
      </c>
      <c r="M1579" s="6" t="s">
        <v>13365</v>
      </c>
      <c r="N1579" s="6" t="s">
        <v>13528</v>
      </c>
      <c r="O1579" s="6" t="str" cm="1">
        <f t="array" ref="O1579:P1579">_xlfn.TEXTSPLIT(N1579,"-")</f>
        <v>1997</v>
      </c>
      <c r="P1579" s="6" t="str">
        <v>1998</v>
      </c>
      <c r="Q1579" s="6">
        <v>2361</v>
      </c>
      <c r="R1579" s="6">
        <v>31</v>
      </c>
      <c r="S1579" s="16">
        <f t="shared" si="134"/>
        <v>1.3130029648454045E-2</v>
      </c>
      <c r="T1579" s="16">
        <f t="shared" si="135"/>
        <v>2.3426900166560864E-3</v>
      </c>
    </row>
    <row r="1580" spans="2:20" x14ac:dyDescent="0.6">
      <c r="B1580" s="6"/>
      <c r="C1580" s="6"/>
      <c r="D1580" s="6" t="s">
        <v>13813</v>
      </c>
      <c r="E1580" s="6" t="s">
        <v>13815</v>
      </c>
      <c r="F1580" s="20" t="s">
        <v>13912</v>
      </c>
      <c r="G1580" s="6" t="str">
        <f t="shared" si="133"/>
        <v>69-74</v>
      </c>
      <c r="H1580" s="6" t="str" cm="1">
        <f t="array" ref="H1580:I1580">_xlfn.TEXTSPLIT(G1580,"-")</f>
        <v>69</v>
      </c>
      <c r="I1580" s="6" t="str">
        <v>74</v>
      </c>
      <c r="J1580" s="6" t="s">
        <v>13873</v>
      </c>
      <c r="K1580" s="6" t="s">
        <v>13465</v>
      </c>
      <c r="L1580" s="6" t="s">
        <v>13973</v>
      </c>
      <c r="M1580" s="6" t="s">
        <v>13365</v>
      </c>
      <c r="N1580" s="6" t="s">
        <v>13528</v>
      </c>
      <c r="O1580" s="6" t="str" cm="1">
        <f t="array" ref="O1580:P1580">_xlfn.TEXTSPLIT(N1580,"-")</f>
        <v>1997</v>
      </c>
      <c r="P1580" s="6" t="str">
        <v>1998</v>
      </c>
      <c r="Q1580" s="6">
        <v>387</v>
      </c>
      <c r="R1580" s="6">
        <v>2</v>
      </c>
      <c r="S1580" s="16">
        <f t="shared" si="134"/>
        <v>5.1679586563307496E-3</v>
      </c>
      <c r="T1580" s="16">
        <f t="shared" si="135"/>
        <v>3.6448437473047706E-3</v>
      </c>
    </row>
    <row r="1581" spans="2:20" x14ac:dyDescent="0.6">
      <c r="B1581" s="6"/>
      <c r="C1581" s="6"/>
      <c r="D1581" s="6" t="s">
        <v>13813</v>
      </c>
      <c r="E1581" s="6" t="s">
        <v>13815</v>
      </c>
      <c r="F1581" s="20" t="s">
        <v>13826</v>
      </c>
      <c r="G1581" s="6" t="str">
        <f t="shared" si="133"/>
        <v>75-79</v>
      </c>
      <c r="H1581" s="6" t="str" cm="1">
        <f t="array" ref="H1581:I1581">_xlfn.TEXTSPLIT(G1581,"-")</f>
        <v>75</v>
      </c>
      <c r="I1581" s="6" t="str">
        <v>79</v>
      </c>
      <c r="J1581" s="6" t="s">
        <v>13873</v>
      </c>
      <c r="K1581" s="6" t="s">
        <v>13465</v>
      </c>
      <c r="L1581" s="6" t="s">
        <v>13973</v>
      </c>
      <c r="M1581" s="6" t="s">
        <v>13365</v>
      </c>
      <c r="N1581" s="6" t="s">
        <v>13528</v>
      </c>
      <c r="O1581" s="6" t="str" cm="1">
        <f t="array" ref="O1581:P1581">_xlfn.TEXTSPLIT(N1581,"-")</f>
        <v>1997</v>
      </c>
      <c r="P1581" s="6" t="str">
        <v>1998</v>
      </c>
      <c r="Q1581" s="6">
        <v>1185</v>
      </c>
      <c r="R1581" s="6">
        <v>7</v>
      </c>
      <c r="S1581" s="16">
        <f t="shared" si="134"/>
        <v>5.9071729957805904E-3</v>
      </c>
      <c r="T1581" s="16">
        <f t="shared" si="135"/>
        <v>2.2260972836867579E-3</v>
      </c>
    </row>
    <row r="1582" spans="2:20" x14ac:dyDescent="0.6">
      <c r="B1582" s="6"/>
      <c r="C1582" s="6"/>
      <c r="D1582" s="6" t="s">
        <v>13813</v>
      </c>
      <c r="E1582" s="6" t="s">
        <v>13815</v>
      </c>
      <c r="F1582" s="20" t="s">
        <v>13860</v>
      </c>
      <c r="G1582" s="6" t="str">
        <f t="shared" si="133"/>
        <v>80-84</v>
      </c>
      <c r="H1582" s="6" t="str" cm="1">
        <f t="array" ref="H1582:I1582">_xlfn.TEXTSPLIT(G1582,"-")</f>
        <v>80</v>
      </c>
      <c r="I1582" s="6" t="str">
        <v>84</v>
      </c>
      <c r="J1582" s="6" t="s">
        <v>13873</v>
      </c>
      <c r="K1582" s="6" t="s">
        <v>13465</v>
      </c>
      <c r="L1582" s="6" t="s">
        <v>13973</v>
      </c>
      <c r="M1582" s="6" t="s">
        <v>13365</v>
      </c>
      <c r="N1582" s="6" t="s">
        <v>13528</v>
      </c>
      <c r="O1582" s="6" t="str" cm="1">
        <f t="array" ref="O1582:P1582">_xlfn.TEXTSPLIT(N1582,"-")</f>
        <v>1997</v>
      </c>
      <c r="P1582" s="6" t="str">
        <v>1998</v>
      </c>
      <c r="Q1582" s="6">
        <v>529</v>
      </c>
      <c r="R1582" s="6">
        <v>13</v>
      </c>
      <c r="S1582" s="16">
        <f t="shared" si="134"/>
        <v>2.4574669187145556E-2</v>
      </c>
      <c r="T1582" s="16">
        <f t="shared" si="135"/>
        <v>6.7315181160329642E-3</v>
      </c>
    </row>
    <row r="1583" spans="2:20" x14ac:dyDescent="0.6">
      <c r="B1583" s="6"/>
      <c r="C1583" s="6"/>
      <c r="D1583" s="6" t="s">
        <v>13813</v>
      </c>
      <c r="E1583" s="6" t="s">
        <v>13815</v>
      </c>
      <c r="F1583" s="20" t="s">
        <v>13879</v>
      </c>
      <c r="G1583" s="6" t="str">
        <f t="shared" si="133"/>
        <v>85-89</v>
      </c>
      <c r="H1583" s="6" t="str" cm="1">
        <f t="array" ref="H1583:I1583">_xlfn.TEXTSPLIT(G1583,"-")</f>
        <v>85</v>
      </c>
      <c r="I1583" s="6" t="str">
        <v>89</v>
      </c>
      <c r="J1583" s="6" t="s">
        <v>13873</v>
      </c>
      <c r="K1583" s="6" t="s">
        <v>13465</v>
      </c>
      <c r="L1583" s="6" t="s">
        <v>13973</v>
      </c>
      <c r="M1583" s="6" t="s">
        <v>13365</v>
      </c>
      <c r="N1583" s="6" t="s">
        <v>13528</v>
      </c>
      <c r="O1583" s="6" t="str" cm="1">
        <f t="array" ref="O1583:P1583">_xlfn.TEXTSPLIT(N1583,"-")</f>
        <v>1997</v>
      </c>
      <c r="P1583" s="6" t="str">
        <v>1998</v>
      </c>
      <c r="Q1583" s="6">
        <v>215</v>
      </c>
      <c r="R1583" s="6">
        <v>6</v>
      </c>
      <c r="S1583" s="16">
        <f t="shared" si="134"/>
        <v>2.7906976744186046E-2</v>
      </c>
      <c r="T1583" s="16">
        <f t="shared" si="135"/>
        <v>1.1232878939551973E-2</v>
      </c>
    </row>
    <row r="1584" spans="2:20" x14ac:dyDescent="0.6">
      <c r="B1584" s="6"/>
      <c r="C1584" s="6"/>
      <c r="D1584" s="6" t="s">
        <v>13813</v>
      </c>
      <c r="E1584" s="6" t="s">
        <v>13815</v>
      </c>
      <c r="F1584" s="20" t="s">
        <v>13911</v>
      </c>
      <c r="G1584" s="6" t="str">
        <f t="shared" si="133"/>
        <v>90-97</v>
      </c>
      <c r="H1584" s="6" t="str" cm="1">
        <f t="array" ref="H1584:I1584">_xlfn.TEXTSPLIT(G1584,"-")</f>
        <v>90</v>
      </c>
      <c r="I1584" s="6" t="str">
        <v>97</v>
      </c>
      <c r="J1584" s="6" t="s">
        <v>13873</v>
      </c>
      <c r="K1584" s="6" t="s">
        <v>13465</v>
      </c>
      <c r="L1584" s="6" t="s">
        <v>13973</v>
      </c>
      <c r="M1584" s="6" t="s">
        <v>13365</v>
      </c>
      <c r="N1584" s="6" t="s">
        <v>13528</v>
      </c>
      <c r="O1584" s="6" t="str" cm="1">
        <f t="array" ref="O1584:P1584">_xlfn.TEXTSPLIT(N1584,"-")</f>
        <v>1997</v>
      </c>
      <c r="P1584" s="6" t="str">
        <v>1998</v>
      </c>
      <c r="Q1584" s="6">
        <v>45</v>
      </c>
      <c r="R1584" s="6">
        <v>2</v>
      </c>
      <c r="S1584" s="16">
        <f t="shared" si="134"/>
        <v>4.4444444444444446E-2</v>
      </c>
      <c r="T1584" s="16">
        <f t="shared" si="135"/>
        <v>3.0720653856781809E-2</v>
      </c>
    </row>
    <row r="1585" spans="1:20" x14ac:dyDescent="0.6">
      <c r="B1585" s="6"/>
      <c r="C1585" s="6"/>
      <c r="D1585" s="6" t="s">
        <v>13813</v>
      </c>
      <c r="E1585" s="6" t="s">
        <v>13815</v>
      </c>
      <c r="F1585" s="20" t="s">
        <v>13527</v>
      </c>
      <c r="G1585" s="6" t="str">
        <f t="shared" si="133"/>
        <v>69-97</v>
      </c>
      <c r="H1585" s="6" t="str" cm="1">
        <f t="array" ref="H1585:I1585">_xlfn.TEXTSPLIT(G1585,"-")</f>
        <v>69</v>
      </c>
      <c r="I1585" s="6" t="str">
        <v>97</v>
      </c>
      <c r="J1585" s="6" t="s">
        <v>13873</v>
      </c>
      <c r="K1585" s="6" t="s">
        <v>13465</v>
      </c>
      <c r="L1585" s="6" t="s">
        <v>13517</v>
      </c>
      <c r="M1585" s="6" t="s">
        <v>13365</v>
      </c>
      <c r="N1585" s="6" t="s">
        <v>13528</v>
      </c>
      <c r="O1585" s="6" t="str" cm="1">
        <f t="array" ref="O1585:P1585">_xlfn.TEXTSPLIT(N1585,"-")</f>
        <v>1997</v>
      </c>
      <c r="P1585" s="6" t="str">
        <v>1998</v>
      </c>
      <c r="Q1585" s="6">
        <v>1998</v>
      </c>
      <c r="R1585" s="6">
        <v>30</v>
      </c>
      <c r="S1585" s="16">
        <f t="shared" si="134"/>
        <v>1.5015015015015015E-2</v>
      </c>
      <c r="T1585" s="16">
        <f t="shared" si="135"/>
        <v>2.720695564356816E-3</v>
      </c>
    </row>
    <row r="1586" spans="1:20" x14ac:dyDescent="0.6">
      <c r="B1586" s="6"/>
      <c r="C1586" s="6"/>
      <c r="D1586" s="6" t="s">
        <v>13813</v>
      </c>
      <c r="E1586" s="6" t="s">
        <v>13815</v>
      </c>
      <c r="F1586" s="20" t="s">
        <v>13912</v>
      </c>
      <c r="G1586" s="6" t="str">
        <f t="shared" si="133"/>
        <v>69-74</v>
      </c>
      <c r="H1586" s="6" t="str" cm="1">
        <f t="array" ref="H1586:I1586">_xlfn.TEXTSPLIT(G1586,"-")</f>
        <v>69</v>
      </c>
      <c r="I1586" s="6" t="str">
        <v>74</v>
      </c>
      <c r="J1586" s="6" t="s">
        <v>13873</v>
      </c>
      <c r="K1586" s="6" t="s">
        <v>13465</v>
      </c>
      <c r="L1586" s="6" t="s">
        <v>13517</v>
      </c>
      <c r="M1586" s="6" t="s">
        <v>13365</v>
      </c>
      <c r="N1586" s="6" t="s">
        <v>13528</v>
      </c>
      <c r="O1586" s="6" t="str" cm="1">
        <f t="array" ref="O1586:P1586">_xlfn.TEXTSPLIT(N1586,"-")</f>
        <v>1997</v>
      </c>
      <c r="P1586" s="6" t="str">
        <v>1998</v>
      </c>
      <c r="Q1586" s="6">
        <v>267</v>
      </c>
      <c r="R1586" s="6">
        <v>1</v>
      </c>
      <c r="S1586" s="16">
        <f t="shared" si="134"/>
        <v>3.7453183520599251E-3</v>
      </c>
      <c r="T1586" s="16">
        <f t="shared" si="135"/>
        <v>3.7382980678146035E-3</v>
      </c>
    </row>
    <row r="1587" spans="1:20" x14ac:dyDescent="0.6">
      <c r="B1587" s="6"/>
      <c r="C1587" s="6"/>
      <c r="D1587" s="6" t="s">
        <v>13813</v>
      </c>
      <c r="E1587" s="6" t="s">
        <v>13815</v>
      </c>
      <c r="F1587" s="20" t="s">
        <v>13826</v>
      </c>
      <c r="G1587" s="6" t="str">
        <f t="shared" si="133"/>
        <v>75-79</v>
      </c>
      <c r="H1587" s="6" t="str" cm="1">
        <f t="array" ref="H1587:I1587">_xlfn.TEXTSPLIT(G1587,"-")</f>
        <v>75</v>
      </c>
      <c r="I1587" s="6" t="str">
        <v>79</v>
      </c>
      <c r="J1587" s="6" t="s">
        <v>13873</v>
      </c>
      <c r="K1587" s="6" t="s">
        <v>13465</v>
      </c>
      <c r="L1587" s="6" t="s">
        <v>13517</v>
      </c>
      <c r="M1587" s="6" t="s">
        <v>13365</v>
      </c>
      <c r="N1587" s="6" t="s">
        <v>13528</v>
      </c>
      <c r="O1587" s="6" t="str" cm="1">
        <f t="array" ref="O1587:P1587">_xlfn.TEXTSPLIT(N1587,"-")</f>
        <v>1997</v>
      </c>
      <c r="P1587" s="6" t="str">
        <v>1998</v>
      </c>
      <c r="Q1587" s="6">
        <v>1032</v>
      </c>
      <c r="R1587" s="6">
        <v>7</v>
      </c>
      <c r="S1587" s="16">
        <f t="shared" si="134"/>
        <v>6.7829457364341084E-3</v>
      </c>
      <c r="T1587" s="16">
        <f t="shared" si="135"/>
        <v>2.5550029550588005E-3</v>
      </c>
    </row>
    <row r="1588" spans="1:20" x14ac:dyDescent="0.6">
      <c r="B1588" s="6"/>
      <c r="C1588" s="6"/>
      <c r="D1588" s="6" t="s">
        <v>13813</v>
      </c>
      <c r="E1588" s="6" t="s">
        <v>13815</v>
      </c>
      <c r="F1588" s="20" t="s">
        <v>13860</v>
      </c>
      <c r="G1588" s="6" t="str">
        <f t="shared" si="133"/>
        <v>80-84</v>
      </c>
      <c r="H1588" s="6" t="str" cm="1">
        <f t="array" ref="H1588:I1588">_xlfn.TEXTSPLIT(G1588,"-")</f>
        <v>80</v>
      </c>
      <c r="I1588" s="6" t="str">
        <v>84</v>
      </c>
      <c r="J1588" s="6" t="s">
        <v>13873</v>
      </c>
      <c r="K1588" s="6" t="s">
        <v>13465</v>
      </c>
      <c r="L1588" s="6" t="s">
        <v>13517</v>
      </c>
      <c r="M1588" s="6" t="s">
        <v>13365</v>
      </c>
      <c r="N1588" s="6" t="s">
        <v>13528</v>
      </c>
      <c r="O1588" s="6" t="str" cm="1">
        <f t="array" ref="O1588:P1588">_xlfn.TEXTSPLIT(N1588,"-")</f>
        <v>1997</v>
      </c>
      <c r="P1588" s="6" t="str">
        <v>1998</v>
      </c>
      <c r="Q1588" s="6">
        <v>466</v>
      </c>
      <c r="R1588" s="6">
        <v>13</v>
      </c>
      <c r="S1588" s="16">
        <f t="shared" si="134"/>
        <v>2.7896995708154508E-2</v>
      </c>
      <c r="T1588" s="16">
        <f t="shared" si="135"/>
        <v>7.6285483320011485E-3</v>
      </c>
    </row>
    <row r="1589" spans="1:20" x14ac:dyDescent="0.6">
      <c r="B1589" s="6"/>
      <c r="C1589" s="6"/>
      <c r="D1589" s="6" t="s">
        <v>13813</v>
      </c>
      <c r="E1589" s="6" t="s">
        <v>13815</v>
      </c>
      <c r="F1589" s="20" t="s">
        <v>13879</v>
      </c>
      <c r="G1589" s="6" t="str">
        <f t="shared" si="133"/>
        <v>85-89</v>
      </c>
      <c r="H1589" s="6" t="str" cm="1">
        <f t="array" ref="H1589:I1589">_xlfn.TEXTSPLIT(G1589,"-")</f>
        <v>85</v>
      </c>
      <c r="I1589" s="6" t="str">
        <v>89</v>
      </c>
      <c r="J1589" s="6" t="s">
        <v>13873</v>
      </c>
      <c r="K1589" s="6" t="s">
        <v>13465</v>
      </c>
      <c r="L1589" s="6" t="s">
        <v>13517</v>
      </c>
      <c r="M1589" s="6" t="s">
        <v>13365</v>
      </c>
      <c r="N1589" s="6" t="s">
        <v>13528</v>
      </c>
      <c r="O1589" s="6" t="str" cm="1">
        <f t="array" ref="O1589:P1589">_xlfn.TEXTSPLIT(N1589,"-")</f>
        <v>1997</v>
      </c>
      <c r="P1589" s="6" t="str">
        <v>1998</v>
      </c>
      <c r="Q1589" s="6">
        <v>191</v>
      </c>
      <c r="R1589" s="6">
        <v>6</v>
      </c>
      <c r="S1589" s="16">
        <f t="shared" si="134"/>
        <v>3.1413612565445025E-2</v>
      </c>
      <c r="T1589" s="16">
        <f t="shared" si="135"/>
        <v>1.2621513568895255E-2</v>
      </c>
    </row>
    <row r="1590" spans="1:20" x14ac:dyDescent="0.6">
      <c r="B1590" s="6"/>
      <c r="C1590" s="6"/>
      <c r="D1590" s="6" t="s">
        <v>13813</v>
      </c>
      <c r="E1590" s="6" t="s">
        <v>13815</v>
      </c>
      <c r="F1590" s="20" t="s">
        <v>13911</v>
      </c>
      <c r="G1590" s="6" t="str">
        <f t="shared" si="133"/>
        <v>90-97</v>
      </c>
      <c r="H1590" s="6" t="str" cm="1">
        <f t="array" ref="H1590:I1590">_xlfn.TEXTSPLIT(G1590,"-")</f>
        <v>90</v>
      </c>
      <c r="I1590" s="6" t="str">
        <v>97</v>
      </c>
      <c r="J1590" s="6" t="s">
        <v>13873</v>
      </c>
      <c r="K1590" s="6" t="s">
        <v>13465</v>
      </c>
      <c r="L1590" s="6" t="s">
        <v>13517</v>
      </c>
      <c r="M1590" s="6" t="s">
        <v>13365</v>
      </c>
      <c r="N1590" s="6" t="s">
        <v>13528</v>
      </c>
      <c r="O1590" s="6" t="str" cm="1">
        <f t="array" ref="O1590:P1590">_xlfn.TEXTSPLIT(N1590,"-")</f>
        <v>1997</v>
      </c>
      <c r="P1590" s="6" t="str">
        <v>1998</v>
      </c>
      <c r="Q1590" s="6">
        <v>42</v>
      </c>
      <c r="R1590" s="6">
        <v>2</v>
      </c>
      <c r="S1590" s="16">
        <f t="shared" si="134"/>
        <v>4.7619047619047616E-2</v>
      </c>
      <c r="T1590" s="16">
        <f t="shared" si="135"/>
        <v>3.2860264730588291E-2</v>
      </c>
    </row>
    <row r="1591" spans="1:20" x14ac:dyDescent="0.6">
      <c r="B1591" s="6"/>
      <c r="C1591" s="6"/>
      <c r="D1591" s="6" t="s">
        <v>13813</v>
      </c>
      <c r="E1591" s="6" t="s">
        <v>13815</v>
      </c>
      <c r="F1591" s="20" t="s">
        <v>13527</v>
      </c>
      <c r="G1591" s="6" t="str">
        <f t="shared" si="133"/>
        <v>69-97</v>
      </c>
      <c r="H1591" s="6" t="str" cm="1">
        <f t="array" ref="H1591:I1591">_xlfn.TEXTSPLIT(G1591,"-")</f>
        <v>69</v>
      </c>
      <c r="I1591" s="6" t="str">
        <v>97</v>
      </c>
      <c r="J1591" s="6" t="s">
        <v>13873</v>
      </c>
      <c r="K1591" s="6" t="s">
        <v>13465</v>
      </c>
      <c r="L1591" s="6" t="s">
        <v>13484</v>
      </c>
      <c r="M1591" s="6" t="s">
        <v>13365</v>
      </c>
      <c r="N1591" s="6" t="s">
        <v>13528</v>
      </c>
      <c r="O1591" s="6" t="str" cm="1">
        <f t="array" ref="O1591:P1591">_xlfn.TEXTSPLIT(N1591,"-")</f>
        <v>1997</v>
      </c>
      <c r="P1591" s="6" t="str">
        <v>1998</v>
      </c>
      <c r="Q1591" s="6">
        <v>363</v>
      </c>
      <c r="R1591" s="6">
        <v>1</v>
      </c>
      <c r="S1591" s="16">
        <f t="shared" si="134"/>
        <v>2.7548209366391185E-3</v>
      </c>
      <c r="T1591" s="16">
        <f t="shared" si="135"/>
        <v>2.7510238005316106E-3</v>
      </c>
    </row>
    <row r="1592" spans="1:20" x14ac:dyDescent="0.6">
      <c r="B1592" s="6"/>
      <c r="C1592" s="6"/>
      <c r="D1592" s="6" t="s">
        <v>13813</v>
      </c>
      <c r="E1592" s="6" t="s">
        <v>13815</v>
      </c>
      <c r="F1592" s="20" t="s">
        <v>13912</v>
      </c>
      <c r="G1592" s="6" t="str">
        <f t="shared" si="133"/>
        <v>69-74</v>
      </c>
      <c r="H1592" s="6" t="str" cm="1">
        <f t="array" ref="H1592:I1592">_xlfn.TEXTSPLIT(G1592,"-")</f>
        <v>69</v>
      </c>
      <c r="I1592" s="6" t="str">
        <v>74</v>
      </c>
      <c r="J1592" s="6" t="s">
        <v>13873</v>
      </c>
      <c r="K1592" s="6" t="s">
        <v>13465</v>
      </c>
      <c r="L1592" s="6" t="s">
        <v>13484</v>
      </c>
      <c r="M1592" s="6" t="s">
        <v>13365</v>
      </c>
      <c r="N1592" s="6" t="s">
        <v>13528</v>
      </c>
      <c r="O1592" s="6" t="str" cm="1">
        <f t="array" ref="O1592:P1592">_xlfn.TEXTSPLIT(N1592,"-")</f>
        <v>1997</v>
      </c>
      <c r="P1592" s="6" t="str">
        <v>1998</v>
      </c>
      <c r="Q1592" s="6">
        <v>120</v>
      </c>
      <c r="R1592" s="6">
        <v>1</v>
      </c>
      <c r="S1592" s="16">
        <f t="shared" si="134"/>
        <v>8.3333333333333332E-3</v>
      </c>
      <c r="T1592" s="16">
        <f t="shared" si="135"/>
        <v>8.29853847016092E-3</v>
      </c>
    </row>
    <row r="1593" spans="1:20" x14ac:dyDescent="0.6">
      <c r="B1593" s="6"/>
      <c r="C1593" s="6"/>
      <c r="D1593" s="6" t="s">
        <v>13813</v>
      </c>
      <c r="E1593" s="6" t="s">
        <v>13815</v>
      </c>
      <c r="F1593" s="20" t="s">
        <v>13826</v>
      </c>
      <c r="G1593" s="6" t="str">
        <f t="shared" si="133"/>
        <v>75-79</v>
      </c>
      <c r="H1593" s="6" t="str" cm="1">
        <f t="array" ref="H1593:I1593">_xlfn.TEXTSPLIT(G1593,"-")</f>
        <v>75</v>
      </c>
      <c r="I1593" s="6" t="str">
        <v>79</v>
      </c>
      <c r="J1593" s="6" t="s">
        <v>13873</v>
      </c>
      <c r="K1593" s="6" t="s">
        <v>13465</v>
      </c>
      <c r="L1593" s="6" t="s">
        <v>13484</v>
      </c>
      <c r="M1593" s="6" t="s">
        <v>13365</v>
      </c>
      <c r="N1593" s="6" t="s">
        <v>13528</v>
      </c>
      <c r="O1593" s="6" t="str" cm="1">
        <f t="array" ref="O1593:P1593">_xlfn.TEXTSPLIT(N1593,"-")</f>
        <v>1997</v>
      </c>
      <c r="P1593" s="6" t="str">
        <v>1998</v>
      </c>
      <c r="Q1593" s="6">
        <v>153</v>
      </c>
      <c r="R1593" s="6">
        <v>0</v>
      </c>
      <c r="S1593" s="16">
        <f t="shared" si="134"/>
        <v>0</v>
      </c>
      <c r="T1593" s="16">
        <f t="shared" si="135"/>
        <v>0</v>
      </c>
    </row>
    <row r="1594" spans="1:20" x14ac:dyDescent="0.6">
      <c r="B1594" s="6"/>
      <c r="C1594" s="6"/>
      <c r="D1594" s="6" t="s">
        <v>13813</v>
      </c>
      <c r="E1594" s="6" t="s">
        <v>13815</v>
      </c>
      <c r="F1594" s="20" t="s">
        <v>13860</v>
      </c>
      <c r="G1594" s="6" t="str">
        <f t="shared" si="133"/>
        <v>80-84</v>
      </c>
      <c r="H1594" s="6" t="str" cm="1">
        <f t="array" ref="H1594:I1594">_xlfn.TEXTSPLIT(G1594,"-")</f>
        <v>80</v>
      </c>
      <c r="I1594" s="6" t="str">
        <v>84</v>
      </c>
      <c r="J1594" s="6" t="s">
        <v>13873</v>
      </c>
      <c r="K1594" s="6" t="s">
        <v>13465</v>
      </c>
      <c r="L1594" s="6" t="s">
        <v>13484</v>
      </c>
      <c r="M1594" s="6" t="s">
        <v>13365</v>
      </c>
      <c r="N1594" s="6" t="s">
        <v>13528</v>
      </c>
      <c r="O1594" s="6" t="str" cm="1">
        <f t="array" ref="O1594:P1594">_xlfn.TEXTSPLIT(N1594,"-")</f>
        <v>1997</v>
      </c>
      <c r="P1594" s="6" t="str">
        <v>1998</v>
      </c>
      <c r="Q1594" s="6">
        <v>63</v>
      </c>
      <c r="R1594" s="6">
        <v>0</v>
      </c>
      <c r="S1594" s="16">
        <f t="shared" si="134"/>
        <v>0</v>
      </c>
      <c r="T1594" s="16">
        <f t="shared" si="135"/>
        <v>0</v>
      </c>
    </row>
    <row r="1595" spans="1:20" x14ac:dyDescent="0.6">
      <c r="B1595" s="6"/>
      <c r="C1595" s="6"/>
      <c r="D1595" s="6" t="s">
        <v>13813</v>
      </c>
      <c r="E1595" s="6" t="s">
        <v>13815</v>
      </c>
      <c r="F1595" s="20" t="s">
        <v>13879</v>
      </c>
      <c r="G1595" s="6" t="str">
        <f t="shared" si="133"/>
        <v>85-89</v>
      </c>
      <c r="H1595" s="6" t="str" cm="1">
        <f t="array" ref="H1595:I1595">_xlfn.TEXTSPLIT(G1595,"-")</f>
        <v>85</v>
      </c>
      <c r="I1595" s="6" t="str">
        <v>89</v>
      </c>
      <c r="J1595" s="6" t="s">
        <v>13873</v>
      </c>
      <c r="K1595" s="6" t="s">
        <v>13465</v>
      </c>
      <c r="L1595" s="6" t="s">
        <v>13484</v>
      </c>
      <c r="M1595" s="6" t="s">
        <v>13365</v>
      </c>
      <c r="N1595" s="6" t="s">
        <v>13528</v>
      </c>
      <c r="O1595" s="6" t="str" cm="1">
        <f t="array" ref="O1595:P1595">_xlfn.TEXTSPLIT(N1595,"-")</f>
        <v>1997</v>
      </c>
      <c r="P1595" s="6" t="str">
        <v>1998</v>
      </c>
      <c r="Q1595" s="6">
        <v>24</v>
      </c>
      <c r="R1595" s="6">
        <v>0</v>
      </c>
      <c r="S1595" s="16">
        <f t="shared" si="134"/>
        <v>0</v>
      </c>
      <c r="T1595" s="16">
        <f t="shared" si="135"/>
        <v>0</v>
      </c>
    </row>
    <row r="1596" spans="1:20" x14ac:dyDescent="0.6">
      <c r="B1596" s="6"/>
      <c r="C1596" s="6"/>
      <c r="D1596" s="6" t="s">
        <v>13813</v>
      </c>
      <c r="E1596" s="6" t="s">
        <v>13815</v>
      </c>
      <c r="F1596" s="20" t="s">
        <v>13911</v>
      </c>
      <c r="G1596" s="6" t="str">
        <f t="shared" si="133"/>
        <v>90-97</v>
      </c>
      <c r="H1596" s="6" t="str" cm="1">
        <f t="array" ref="H1596:I1596">_xlfn.TEXTSPLIT(G1596,"-")</f>
        <v>90</v>
      </c>
      <c r="I1596" s="6" t="str">
        <v>97</v>
      </c>
      <c r="J1596" s="6" t="s">
        <v>13873</v>
      </c>
      <c r="K1596" s="6" t="s">
        <v>13465</v>
      </c>
      <c r="L1596" s="6" t="s">
        <v>13484</v>
      </c>
      <c r="M1596" s="6" t="s">
        <v>13365</v>
      </c>
      <c r="N1596" s="6" t="s">
        <v>13528</v>
      </c>
      <c r="O1596" s="6" t="str" cm="1">
        <f t="array" ref="O1596:P1596">_xlfn.TEXTSPLIT(N1596,"-")</f>
        <v>1997</v>
      </c>
      <c r="P1596" s="6" t="str">
        <v>1998</v>
      </c>
      <c r="Q1596" s="6">
        <v>3</v>
      </c>
      <c r="R1596" s="6">
        <v>0</v>
      </c>
      <c r="S1596" s="16">
        <f t="shared" si="134"/>
        <v>0</v>
      </c>
      <c r="T1596" s="16">
        <f t="shared" si="135"/>
        <v>0</v>
      </c>
    </row>
    <row r="1597" spans="1:20" x14ac:dyDescent="0.6">
      <c r="A1597" s="6">
        <v>15234128</v>
      </c>
      <c r="B1597" s="21" t="s">
        <v>13355</v>
      </c>
      <c r="C1597" s="6" t="s">
        <v>13812</v>
      </c>
      <c r="D1597" s="6" t="s">
        <v>13300</v>
      </c>
      <c r="E1597" s="6" t="s">
        <v>13815</v>
      </c>
      <c r="F1597" s="20" t="s">
        <v>13471</v>
      </c>
      <c r="G1597" s="6" t="str">
        <f t="shared" ref="G1597:G1650" si="136">IF(RIGHT(F1597,1)="+",LEFT(F1597,LEN(F1597)-1)&amp;"-95",F1597)</f>
        <v>40-95</v>
      </c>
      <c r="H1597" s="6" t="str" cm="1">
        <f t="array" ref="H1597:I1597">_xlfn.TEXTSPLIT(G1597,"-")</f>
        <v>40</v>
      </c>
      <c r="I1597" s="6" t="str">
        <v>95</v>
      </c>
      <c r="J1597" s="6" t="s">
        <v>13873</v>
      </c>
      <c r="K1597" s="6" t="s">
        <v>13465</v>
      </c>
      <c r="L1597" s="6" t="s">
        <v>13973</v>
      </c>
      <c r="M1597" s="6" t="s">
        <v>13372</v>
      </c>
      <c r="N1597" s="7">
        <v>2004</v>
      </c>
      <c r="O1597" s="6" t="str" cm="1">
        <f t="array" ref="O1597">_xlfn.TEXTSPLIT(N1597,"-")</f>
        <v>2004</v>
      </c>
      <c r="P1597" s="6" t="str" cm="1">
        <f t="array" ref="P1597">_xlfn.TEXTSPLIT(O1597,"-")</f>
        <v>2004</v>
      </c>
      <c r="Q1597" s="6">
        <v>5875</v>
      </c>
      <c r="R1597" s="6">
        <v>1388</v>
      </c>
      <c r="S1597" s="16">
        <f t="shared" ref="S1597:S1650" si="137">R1597/Q1597</f>
        <v>0.23625531914893616</v>
      </c>
      <c r="T1597" s="16">
        <f t="shared" ref="T1597:T1650" si="138">SQRT(S1597*(1-S1597)/Q1597)</f>
        <v>5.541929049244004E-3</v>
      </c>
    </row>
    <row r="1598" spans="1:20" x14ac:dyDescent="0.6">
      <c r="A1598" s="6"/>
      <c r="B1598" s="21"/>
      <c r="C1598" s="6"/>
      <c r="D1598" s="6" t="s">
        <v>13300</v>
      </c>
      <c r="E1598" s="6" t="s">
        <v>13814</v>
      </c>
      <c r="F1598" s="20" t="s">
        <v>13471</v>
      </c>
      <c r="G1598" s="6" t="str">
        <f t="shared" si="136"/>
        <v>40-95</v>
      </c>
      <c r="H1598" s="6" t="str" cm="1">
        <f t="array" ref="H1598:I1598">_xlfn.TEXTSPLIT(G1598,"-")</f>
        <v>40</v>
      </c>
      <c r="I1598" s="6" t="str">
        <v>95</v>
      </c>
      <c r="J1598" s="6" t="s">
        <v>13873</v>
      </c>
      <c r="K1598" s="6" t="s">
        <v>13465</v>
      </c>
      <c r="L1598" s="6" t="s">
        <v>13973</v>
      </c>
      <c r="M1598" s="6" t="s">
        <v>13372</v>
      </c>
      <c r="N1598" s="7">
        <v>2004</v>
      </c>
      <c r="O1598" s="6" t="str" cm="1">
        <f t="array" ref="O1598">_xlfn.TEXTSPLIT(N1598,"-")</f>
        <v>2004</v>
      </c>
      <c r="P1598" s="6" t="str" cm="1">
        <f t="array" ref="P1598">_xlfn.TEXTSPLIT(O1598,"-")</f>
        <v>2004</v>
      </c>
      <c r="Q1598" s="6">
        <v>2447</v>
      </c>
      <c r="R1598" s="6">
        <v>620</v>
      </c>
      <c r="S1598" s="16">
        <f t="shared" si="137"/>
        <v>0.25337147527584797</v>
      </c>
      <c r="T1598" s="16">
        <f t="shared" si="138"/>
        <v>8.7925361870211799E-3</v>
      </c>
    </row>
    <row r="1599" spans="1:20" x14ac:dyDescent="0.6">
      <c r="A1599" s="6"/>
      <c r="B1599" s="21"/>
      <c r="C1599" s="6"/>
      <c r="D1599" s="6" t="s">
        <v>13300</v>
      </c>
      <c r="E1599" s="6" t="s">
        <v>13816</v>
      </c>
      <c r="F1599" s="20" t="s">
        <v>13471</v>
      </c>
      <c r="G1599" s="6" t="str">
        <f t="shared" si="136"/>
        <v>40-95</v>
      </c>
      <c r="H1599" s="6" t="str" cm="1">
        <f t="array" ref="H1599:I1599">_xlfn.TEXTSPLIT(G1599,"-")</f>
        <v>40</v>
      </c>
      <c r="I1599" s="6" t="str">
        <v>95</v>
      </c>
      <c r="J1599" s="6" t="s">
        <v>13873</v>
      </c>
      <c r="K1599" s="6" t="s">
        <v>13465</v>
      </c>
      <c r="L1599" s="6" t="s">
        <v>13973</v>
      </c>
      <c r="M1599" s="6" t="s">
        <v>13372</v>
      </c>
      <c r="N1599" s="7">
        <v>2004</v>
      </c>
      <c r="O1599" s="6" t="str" cm="1">
        <f t="array" ref="O1599">_xlfn.TEXTSPLIT(N1599,"-")</f>
        <v>2004</v>
      </c>
      <c r="P1599" s="6" t="str" cm="1">
        <f t="array" ref="P1599">_xlfn.TEXTSPLIT(O1599,"-")</f>
        <v>2004</v>
      </c>
      <c r="Q1599" s="6">
        <v>3428</v>
      </c>
      <c r="R1599" s="6">
        <v>768</v>
      </c>
      <c r="S1599" s="16">
        <f t="shared" si="137"/>
        <v>0.22403733955659277</v>
      </c>
      <c r="T1599" s="16">
        <f t="shared" si="138"/>
        <v>7.121315195732939E-3</v>
      </c>
    </row>
    <row r="1600" spans="1:20" x14ac:dyDescent="0.6">
      <c r="A1600" s="6"/>
      <c r="B1600" s="21"/>
      <c r="C1600" s="6"/>
      <c r="D1600" s="6" t="s">
        <v>13300</v>
      </c>
      <c r="E1600" s="6" t="s">
        <v>13815</v>
      </c>
      <c r="F1600" s="20" t="s">
        <v>13817</v>
      </c>
      <c r="G1600" s="6" t="str">
        <f t="shared" si="136"/>
        <v>40-49</v>
      </c>
      <c r="H1600" s="6" t="str" cm="1">
        <f t="array" ref="H1600:I1600">_xlfn.TEXTSPLIT(G1600,"-")</f>
        <v>40</v>
      </c>
      <c r="I1600" s="6" t="str">
        <v>49</v>
      </c>
      <c r="J1600" s="6" t="s">
        <v>13873</v>
      </c>
      <c r="K1600" s="6" t="s">
        <v>13465</v>
      </c>
      <c r="L1600" s="6" t="s">
        <v>13973</v>
      </c>
      <c r="M1600" s="6" t="s">
        <v>13372</v>
      </c>
      <c r="N1600" s="7">
        <v>2004</v>
      </c>
      <c r="O1600" s="6" t="str" cm="1">
        <f t="array" ref="O1600">_xlfn.TEXTSPLIT(N1600,"-")</f>
        <v>2004</v>
      </c>
      <c r="P1600" s="6" t="str" cm="1">
        <f t="array" ref="P1600">_xlfn.TEXTSPLIT(O1600,"-")</f>
        <v>2004</v>
      </c>
      <c r="Q1600" s="6">
        <v>2296</v>
      </c>
      <c r="R1600" s="6">
        <v>354</v>
      </c>
      <c r="S1600" s="16">
        <f t="shared" si="137"/>
        <v>0.15418118466898956</v>
      </c>
      <c r="T1600" s="16">
        <f t="shared" si="138"/>
        <v>7.5364776961156727E-3</v>
      </c>
    </row>
    <row r="1601" spans="1:20" x14ac:dyDescent="0.6">
      <c r="A1601" s="6"/>
      <c r="B1601" s="21"/>
      <c r="C1601" s="6"/>
      <c r="D1601" s="6" t="s">
        <v>13300</v>
      </c>
      <c r="E1601" s="6" t="s">
        <v>13814</v>
      </c>
      <c r="F1601" s="20" t="s">
        <v>13817</v>
      </c>
      <c r="G1601" s="6" t="str">
        <f t="shared" si="136"/>
        <v>40-49</v>
      </c>
      <c r="H1601" s="6" t="str" cm="1">
        <f t="array" ref="H1601:I1601">_xlfn.TEXTSPLIT(G1601,"-")</f>
        <v>40</v>
      </c>
      <c r="I1601" s="6" t="str">
        <v>49</v>
      </c>
      <c r="J1601" s="6" t="s">
        <v>13873</v>
      </c>
      <c r="K1601" s="6" t="s">
        <v>13465</v>
      </c>
      <c r="L1601" s="6" t="s">
        <v>13973</v>
      </c>
      <c r="M1601" s="6" t="s">
        <v>13372</v>
      </c>
      <c r="N1601" s="7">
        <v>2004</v>
      </c>
      <c r="O1601" s="6" t="str" cm="1">
        <f t="array" ref="O1601">_xlfn.TEXTSPLIT(N1601,"-")</f>
        <v>2004</v>
      </c>
      <c r="P1601" s="6" t="str" cm="1">
        <f t="array" ref="P1601">_xlfn.TEXTSPLIT(O1601,"-")</f>
        <v>2004</v>
      </c>
      <c r="Q1601" s="6">
        <v>957</v>
      </c>
      <c r="R1601" s="6">
        <v>158</v>
      </c>
      <c r="S1601" s="16">
        <f t="shared" si="137"/>
        <v>0.16509926854754442</v>
      </c>
      <c r="T1601" s="16">
        <f t="shared" si="138"/>
        <v>1.2001458465558808E-2</v>
      </c>
    </row>
    <row r="1602" spans="1:20" x14ac:dyDescent="0.6">
      <c r="A1602" s="6"/>
      <c r="B1602" s="21"/>
      <c r="C1602" s="6"/>
      <c r="D1602" s="6" t="s">
        <v>13300</v>
      </c>
      <c r="E1602" s="6" t="s">
        <v>13816</v>
      </c>
      <c r="F1602" s="20" t="s">
        <v>13817</v>
      </c>
      <c r="G1602" s="6" t="str">
        <f t="shared" si="136"/>
        <v>40-49</v>
      </c>
      <c r="H1602" s="6" t="str" cm="1">
        <f t="array" ref="H1602:I1602">_xlfn.TEXTSPLIT(G1602,"-")</f>
        <v>40</v>
      </c>
      <c r="I1602" s="6" t="str">
        <v>49</v>
      </c>
      <c r="J1602" s="6" t="s">
        <v>13873</v>
      </c>
      <c r="K1602" s="6" t="s">
        <v>13465</v>
      </c>
      <c r="L1602" s="6" t="s">
        <v>13973</v>
      </c>
      <c r="M1602" s="6" t="s">
        <v>13372</v>
      </c>
      <c r="N1602" s="7">
        <v>2004</v>
      </c>
      <c r="O1602" s="6" t="str" cm="1">
        <f t="array" ref="O1602">_xlfn.TEXTSPLIT(N1602,"-")</f>
        <v>2004</v>
      </c>
      <c r="P1602" s="6" t="str" cm="1">
        <f t="array" ref="P1602">_xlfn.TEXTSPLIT(O1602,"-")</f>
        <v>2004</v>
      </c>
      <c r="Q1602" s="6">
        <v>1339</v>
      </c>
      <c r="R1602" s="6">
        <v>196</v>
      </c>
      <c r="S1602" s="16">
        <f t="shared" si="137"/>
        <v>0.14637789395070949</v>
      </c>
      <c r="T1602" s="16">
        <f t="shared" si="138"/>
        <v>9.6600702645222702E-3</v>
      </c>
    </row>
    <row r="1603" spans="1:20" x14ac:dyDescent="0.6">
      <c r="A1603" s="6"/>
      <c r="B1603" s="21"/>
      <c r="C1603" s="6"/>
      <c r="D1603" s="6" t="s">
        <v>13300</v>
      </c>
      <c r="E1603" s="6" t="s">
        <v>13815</v>
      </c>
      <c r="F1603" s="20" t="s">
        <v>13818</v>
      </c>
      <c r="G1603" s="6" t="str">
        <f t="shared" si="136"/>
        <v>50-59</v>
      </c>
      <c r="H1603" s="6" t="str" cm="1">
        <f t="array" ref="H1603:I1603">_xlfn.TEXTSPLIT(G1603,"-")</f>
        <v>50</v>
      </c>
      <c r="I1603" s="6" t="str">
        <v>59</v>
      </c>
      <c r="J1603" s="6" t="s">
        <v>13873</v>
      </c>
      <c r="K1603" s="6" t="s">
        <v>13465</v>
      </c>
      <c r="L1603" s="6" t="s">
        <v>13973</v>
      </c>
      <c r="M1603" s="6" t="s">
        <v>13372</v>
      </c>
      <c r="N1603" s="7">
        <v>2004</v>
      </c>
      <c r="O1603" s="6" t="str" cm="1">
        <f t="array" ref="O1603">_xlfn.TEXTSPLIT(N1603,"-")</f>
        <v>2004</v>
      </c>
      <c r="P1603" s="6" t="str" cm="1">
        <f t="array" ref="P1603">_xlfn.TEXTSPLIT(O1603,"-")</f>
        <v>2004</v>
      </c>
      <c r="Q1603" s="6">
        <v>1794</v>
      </c>
      <c r="R1603" s="6">
        <v>384</v>
      </c>
      <c r="S1603" s="16">
        <f t="shared" si="137"/>
        <v>0.21404682274247491</v>
      </c>
      <c r="T1603" s="16">
        <f t="shared" si="138"/>
        <v>9.6837040998118389E-3</v>
      </c>
    </row>
    <row r="1604" spans="1:20" x14ac:dyDescent="0.6">
      <c r="A1604" s="6"/>
      <c r="B1604" s="21"/>
      <c r="C1604" s="6"/>
      <c r="D1604" s="6" t="s">
        <v>13300</v>
      </c>
      <c r="E1604" s="6" t="s">
        <v>13814</v>
      </c>
      <c r="F1604" s="20" t="s">
        <v>13818</v>
      </c>
      <c r="G1604" s="6" t="str">
        <f t="shared" si="136"/>
        <v>50-59</v>
      </c>
      <c r="H1604" s="6" t="str" cm="1">
        <f t="array" ref="H1604:I1604">_xlfn.TEXTSPLIT(G1604,"-")</f>
        <v>50</v>
      </c>
      <c r="I1604" s="6" t="str">
        <v>59</v>
      </c>
      <c r="J1604" s="6" t="s">
        <v>13873</v>
      </c>
      <c r="K1604" s="6" t="s">
        <v>13465</v>
      </c>
      <c r="L1604" s="6" t="s">
        <v>13973</v>
      </c>
      <c r="M1604" s="6" t="s">
        <v>13372</v>
      </c>
      <c r="N1604" s="7">
        <v>2004</v>
      </c>
      <c r="O1604" s="6" t="str" cm="1">
        <f t="array" ref="O1604">_xlfn.TEXTSPLIT(N1604,"-")</f>
        <v>2004</v>
      </c>
      <c r="P1604" s="6" t="str" cm="1">
        <f t="array" ref="P1604">_xlfn.TEXTSPLIT(O1604,"-")</f>
        <v>2004</v>
      </c>
      <c r="Q1604" s="6">
        <v>739</v>
      </c>
      <c r="R1604" s="6">
        <v>175</v>
      </c>
      <c r="S1604" s="16">
        <f t="shared" si="137"/>
        <v>0.2368064952638701</v>
      </c>
      <c r="T1604" s="16">
        <f t="shared" si="138"/>
        <v>1.563838564672217E-2</v>
      </c>
    </row>
    <row r="1605" spans="1:20" x14ac:dyDescent="0.6">
      <c r="A1605" s="6"/>
      <c r="B1605" s="21"/>
      <c r="C1605" s="6"/>
      <c r="D1605" s="6" t="s">
        <v>13300</v>
      </c>
      <c r="E1605" s="6" t="s">
        <v>13816</v>
      </c>
      <c r="F1605" s="20" t="s">
        <v>13818</v>
      </c>
      <c r="G1605" s="6" t="str">
        <f t="shared" si="136"/>
        <v>50-59</v>
      </c>
      <c r="H1605" s="6" t="str" cm="1">
        <f t="array" ref="H1605:I1605">_xlfn.TEXTSPLIT(G1605,"-")</f>
        <v>50</v>
      </c>
      <c r="I1605" s="6" t="str">
        <v>59</v>
      </c>
      <c r="J1605" s="6" t="s">
        <v>13873</v>
      </c>
      <c r="K1605" s="6" t="s">
        <v>13465</v>
      </c>
      <c r="L1605" s="6" t="s">
        <v>13973</v>
      </c>
      <c r="M1605" s="6" t="s">
        <v>13372</v>
      </c>
      <c r="N1605" s="7">
        <v>2004</v>
      </c>
      <c r="O1605" s="6" t="str" cm="1">
        <f t="array" ref="O1605">_xlfn.TEXTSPLIT(N1605,"-")</f>
        <v>2004</v>
      </c>
      <c r="P1605" s="6" t="str" cm="1">
        <f t="array" ref="P1605">_xlfn.TEXTSPLIT(O1605,"-")</f>
        <v>2004</v>
      </c>
      <c r="Q1605" s="6">
        <v>1055</v>
      </c>
      <c r="R1605" s="6">
        <v>209</v>
      </c>
      <c r="S1605" s="16">
        <f t="shared" si="137"/>
        <v>0.19810426540284359</v>
      </c>
      <c r="T1605" s="16">
        <f t="shared" si="138"/>
        <v>1.2270990930605335E-2</v>
      </c>
    </row>
    <row r="1606" spans="1:20" x14ac:dyDescent="0.6">
      <c r="A1606" s="6"/>
      <c r="B1606" s="21"/>
      <c r="C1606" s="6"/>
      <c r="D1606" s="6" t="s">
        <v>13300</v>
      </c>
      <c r="E1606" s="6" t="s">
        <v>13815</v>
      </c>
      <c r="F1606" s="20" t="s">
        <v>13819</v>
      </c>
      <c r="G1606" s="6" t="str">
        <f t="shared" si="136"/>
        <v>60-69</v>
      </c>
      <c r="H1606" s="6" t="str" cm="1">
        <f t="array" ref="H1606:I1606">_xlfn.TEXTSPLIT(G1606,"-")</f>
        <v>60</v>
      </c>
      <c r="I1606" s="6" t="str">
        <v>69</v>
      </c>
      <c r="J1606" s="6" t="s">
        <v>13873</v>
      </c>
      <c r="K1606" s="6" t="s">
        <v>13465</v>
      </c>
      <c r="L1606" s="6" t="s">
        <v>13973</v>
      </c>
      <c r="M1606" s="6" t="s">
        <v>13372</v>
      </c>
      <c r="N1606" s="7">
        <v>2004</v>
      </c>
      <c r="O1606" s="6" t="str" cm="1">
        <f t="array" ref="O1606">_xlfn.TEXTSPLIT(N1606,"-")</f>
        <v>2004</v>
      </c>
      <c r="P1606" s="6" t="str" cm="1">
        <f t="array" ref="P1606">_xlfn.TEXTSPLIT(O1606,"-")</f>
        <v>2004</v>
      </c>
      <c r="Q1606" s="6">
        <v>1135</v>
      </c>
      <c r="R1606" s="6">
        <v>349</v>
      </c>
      <c r="S1606" s="16">
        <f t="shared" si="137"/>
        <v>0.30748898678414099</v>
      </c>
      <c r="T1606" s="16">
        <f t="shared" si="138"/>
        <v>1.3697149444289859E-2</v>
      </c>
    </row>
    <row r="1607" spans="1:20" x14ac:dyDescent="0.6">
      <c r="A1607" s="6"/>
      <c r="B1607" s="21"/>
      <c r="C1607" s="6"/>
      <c r="D1607" s="6" t="s">
        <v>13300</v>
      </c>
      <c r="E1607" s="6" t="s">
        <v>13814</v>
      </c>
      <c r="F1607" s="20" t="s">
        <v>13819</v>
      </c>
      <c r="G1607" s="6" t="str">
        <f t="shared" si="136"/>
        <v>60-69</v>
      </c>
      <c r="H1607" s="6" t="str" cm="1">
        <f t="array" ref="H1607:I1607">_xlfn.TEXTSPLIT(G1607,"-")</f>
        <v>60</v>
      </c>
      <c r="I1607" s="6" t="str">
        <v>69</v>
      </c>
      <c r="J1607" s="6" t="s">
        <v>13873</v>
      </c>
      <c r="K1607" s="6" t="s">
        <v>13465</v>
      </c>
      <c r="L1607" s="6" t="s">
        <v>13973</v>
      </c>
      <c r="M1607" s="6" t="s">
        <v>13372</v>
      </c>
      <c r="N1607" s="7">
        <v>2004</v>
      </c>
      <c r="O1607" s="6" t="str" cm="1">
        <f t="array" ref="O1607">_xlfn.TEXTSPLIT(N1607,"-")</f>
        <v>2004</v>
      </c>
      <c r="P1607" s="6" t="str" cm="1">
        <f t="array" ref="P1607">_xlfn.TEXTSPLIT(O1607,"-")</f>
        <v>2004</v>
      </c>
      <c r="Q1607" s="6">
        <v>470</v>
      </c>
      <c r="R1607" s="6">
        <v>159</v>
      </c>
      <c r="S1607" s="16">
        <f t="shared" si="137"/>
        <v>0.33829787234042552</v>
      </c>
      <c r="T1607" s="16">
        <f t="shared" si="138"/>
        <v>2.1823880240357373E-2</v>
      </c>
    </row>
    <row r="1608" spans="1:20" x14ac:dyDescent="0.6">
      <c r="A1608" s="6"/>
      <c r="B1608" s="21"/>
      <c r="C1608" s="6"/>
      <c r="D1608" s="6" t="s">
        <v>13300</v>
      </c>
      <c r="E1608" s="6" t="s">
        <v>13816</v>
      </c>
      <c r="F1608" s="20" t="s">
        <v>13819</v>
      </c>
      <c r="G1608" s="6" t="str">
        <f t="shared" si="136"/>
        <v>60-69</v>
      </c>
      <c r="H1608" s="6" t="str" cm="1">
        <f t="array" ref="H1608:I1608">_xlfn.TEXTSPLIT(G1608,"-")</f>
        <v>60</v>
      </c>
      <c r="I1608" s="6" t="str">
        <v>69</v>
      </c>
      <c r="J1608" s="6" t="s">
        <v>13873</v>
      </c>
      <c r="K1608" s="6" t="s">
        <v>13465</v>
      </c>
      <c r="L1608" s="6" t="s">
        <v>13973</v>
      </c>
      <c r="M1608" s="6" t="s">
        <v>13372</v>
      </c>
      <c r="N1608" s="7">
        <v>2004</v>
      </c>
      <c r="O1608" s="6" t="str" cm="1">
        <f t="array" ref="O1608">_xlfn.TEXTSPLIT(N1608,"-")</f>
        <v>2004</v>
      </c>
      <c r="P1608" s="6" t="str" cm="1">
        <f t="array" ref="P1608">_xlfn.TEXTSPLIT(O1608,"-")</f>
        <v>2004</v>
      </c>
      <c r="Q1608" s="6">
        <v>665</v>
      </c>
      <c r="R1608" s="6">
        <v>190</v>
      </c>
      <c r="S1608" s="16">
        <f t="shared" si="137"/>
        <v>0.2857142857142857</v>
      </c>
      <c r="T1608" s="16">
        <f t="shared" si="138"/>
        <v>1.7518266842427594E-2</v>
      </c>
    </row>
    <row r="1609" spans="1:20" x14ac:dyDescent="0.6">
      <c r="A1609" s="6"/>
      <c r="B1609" s="21"/>
      <c r="C1609" s="6"/>
      <c r="D1609" s="6" t="s">
        <v>13300</v>
      </c>
      <c r="E1609" s="6" t="s">
        <v>13815</v>
      </c>
      <c r="F1609" s="20" t="s">
        <v>13820</v>
      </c>
      <c r="G1609" s="6" t="str">
        <f t="shared" si="136"/>
        <v>70-79</v>
      </c>
      <c r="H1609" s="6" t="str" cm="1">
        <f t="array" ref="H1609:I1609">_xlfn.TEXTSPLIT(G1609,"-")</f>
        <v>70</v>
      </c>
      <c r="I1609" s="6" t="str">
        <v>79</v>
      </c>
      <c r="J1609" s="6" t="s">
        <v>13873</v>
      </c>
      <c r="K1609" s="6" t="s">
        <v>13465</v>
      </c>
      <c r="L1609" s="6" t="s">
        <v>13973</v>
      </c>
      <c r="M1609" s="6" t="s">
        <v>13372</v>
      </c>
      <c r="N1609" s="7">
        <v>2004</v>
      </c>
      <c r="O1609" s="6" t="str" cm="1">
        <f t="array" ref="O1609">_xlfn.TEXTSPLIT(N1609,"-")</f>
        <v>2004</v>
      </c>
      <c r="P1609" s="6" t="str" cm="1">
        <f t="array" ref="P1609">_xlfn.TEXTSPLIT(O1609,"-")</f>
        <v>2004</v>
      </c>
      <c r="Q1609" s="6">
        <v>532</v>
      </c>
      <c r="R1609" s="6">
        <v>223</v>
      </c>
      <c r="S1609" s="16">
        <f t="shared" si="137"/>
        <v>0.41917293233082709</v>
      </c>
      <c r="T1609" s="16">
        <f t="shared" si="138"/>
        <v>2.1392632117033714E-2</v>
      </c>
    </row>
    <row r="1610" spans="1:20" x14ac:dyDescent="0.6">
      <c r="A1610" s="6"/>
      <c r="B1610" s="21"/>
      <c r="C1610" s="6"/>
      <c r="D1610" s="6" t="s">
        <v>13300</v>
      </c>
      <c r="E1610" s="6" t="s">
        <v>13814</v>
      </c>
      <c r="F1610" s="20" t="s">
        <v>13820</v>
      </c>
      <c r="G1610" s="6" t="str">
        <f t="shared" si="136"/>
        <v>70-79</v>
      </c>
      <c r="H1610" s="6" t="str" cm="1">
        <f t="array" ref="H1610:I1610">_xlfn.TEXTSPLIT(G1610,"-")</f>
        <v>70</v>
      </c>
      <c r="I1610" s="6" t="str">
        <v>79</v>
      </c>
      <c r="J1610" s="6" t="s">
        <v>13873</v>
      </c>
      <c r="K1610" s="6" t="s">
        <v>13465</v>
      </c>
      <c r="L1610" s="6" t="s">
        <v>13973</v>
      </c>
      <c r="M1610" s="6" t="s">
        <v>13372</v>
      </c>
      <c r="N1610" s="7">
        <v>2004</v>
      </c>
      <c r="O1610" s="6" t="str" cm="1">
        <f t="array" ref="O1610">_xlfn.TEXTSPLIT(N1610,"-")</f>
        <v>2004</v>
      </c>
      <c r="P1610" s="6" t="str" cm="1">
        <f t="array" ref="P1610">_xlfn.TEXTSPLIT(O1610,"-")</f>
        <v>2004</v>
      </c>
      <c r="Q1610" s="6">
        <v>236</v>
      </c>
      <c r="R1610" s="6">
        <v>96</v>
      </c>
      <c r="S1610" s="16">
        <f t="shared" si="137"/>
        <v>0.40677966101694918</v>
      </c>
      <c r="T1610" s="16">
        <f t="shared" si="138"/>
        <v>3.1976551816936233E-2</v>
      </c>
    </row>
    <row r="1611" spans="1:20" x14ac:dyDescent="0.6">
      <c r="A1611" s="6"/>
      <c r="B1611" s="21"/>
      <c r="C1611" s="6"/>
      <c r="D1611" s="6" t="s">
        <v>13300</v>
      </c>
      <c r="E1611" s="6" t="s">
        <v>13816</v>
      </c>
      <c r="F1611" s="20" t="s">
        <v>13820</v>
      </c>
      <c r="G1611" s="6" t="str">
        <f t="shared" si="136"/>
        <v>70-79</v>
      </c>
      <c r="H1611" s="6" t="str" cm="1">
        <f t="array" ref="H1611:I1611">_xlfn.TEXTSPLIT(G1611,"-")</f>
        <v>70</v>
      </c>
      <c r="I1611" s="6" t="str">
        <v>79</v>
      </c>
      <c r="J1611" s="6" t="s">
        <v>13873</v>
      </c>
      <c r="K1611" s="6" t="s">
        <v>13465</v>
      </c>
      <c r="L1611" s="6" t="s">
        <v>13973</v>
      </c>
      <c r="M1611" s="6" t="s">
        <v>13372</v>
      </c>
      <c r="N1611" s="7">
        <v>2004</v>
      </c>
      <c r="O1611" s="6" t="str" cm="1">
        <f t="array" ref="O1611">_xlfn.TEXTSPLIT(N1611,"-")</f>
        <v>2004</v>
      </c>
      <c r="P1611" s="6" t="str" cm="1">
        <f t="array" ref="P1611">_xlfn.TEXTSPLIT(O1611,"-")</f>
        <v>2004</v>
      </c>
      <c r="Q1611" s="6">
        <v>296</v>
      </c>
      <c r="R1611" s="6">
        <v>127</v>
      </c>
      <c r="S1611" s="16">
        <f t="shared" si="137"/>
        <v>0.42905405405405406</v>
      </c>
      <c r="T1611" s="16">
        <f t="shared" si="138"/>
        <v>2.8767865938488516E-2</v>
      </c>
    </row>
    <row r="1612" spans="1:20" x14ac:dyDescent="0.6">
      <c r="A1612" s="6"/>
      <c r="B1612" s="21"/>
      <c r="C1612" s="6"/>
      <c r="D1612" s="6" t="s">
        <v>13300</v>
      </c>
      <c r="E1612" s="6" t="s">
        <v>13815</v>
      </c>
      <c r="F1612" s="20" t="s">
        <v>13821</v>
      </c>
      <c r="G1612" s="6" t="str">
        <f t="shared" si="136"/>
        <v>80-95</v>
      </c>
      <c r="H1612" s="6" t="str" cm="1">
        <f t="array" ref="H1612:I1612">_xlfn.TEXTSPLIT(G1612,"-")</f>
        <v>80</v>
      </c>
      <c r="I1612" s="6" t="str">
        <v>95</v>
      </c>
      <c r="J1612" s="6" t="s">
        <v>13873</v>
      </c>
      <c r="K1612" s="6" t="s">
        <v>13465</v>
      </c>
      <c r="L1612" s="6" t="s">
        <v>13973</v>
      </c>
      <c r="M1612" s="6" t="s">
        <v>13372</v>
      </c>
      <c r="N1612" s="7">
        <v>2004</v>
      </c>
      <c r="O1612" s="6" t="str" cm="1">
        <f t="array" ref="O1612">_xlfn.TEXTSPLIT(N1612,"-")</f>
        <v>2004</v>
      </c>
      <c r="P1612" s="6" t="str" cm="1">
        <f t="array" ref="P1612">_xlfn.TEXTSPLIT(O1612,"-")</f>
        <v>2004</v>
      </c>
      <c r="Q1612" s="6">
        <v>118</v>
      </c>
      <c r="R1612" s="6">
        <v>78</v>
      </c>
      <c r="S1612" s="16">
        <f t="shared" si="137"/>
        <v>0.66101694915254239</v>
      </c>
      <c r="T1612" s="16">
        <f t="shared" si="138"/>
        <v>4.3576694720451052E-2</v>
      </c>
    </row>
    <row r="1613" spans="1:20" x14ac:dyDescent="0.6">
      <c r="A1613" s="6"/>
      <c r="B1613" s="21"/>
      <c r="C1613" s="6"/>
      <c r="D1613" s="6" t="s">
        <v>13300</v>
      </c>
      <c r="E1613" s="6" t="s">
        <v>13814</v>
      </c>
      <c r="F1613" s="20" t="s">
        <v>13821</v>
      </c>
      <c r="G1613" s="6" t="str">
        <f t="shared" si="136"/>
        <v>80-95</v>
      </c>
      <c r="H1613" s="6" t="str" cm="1">
        <f t="array" ref="H1613:I1613">_xlfn.TEXTSPLIT(G1613,"-")</f>
        <v>80</v>
      </c>
      <c r="I1613" s="6" t="str">
        <v>95</v>
      </c>
      <c r="J1613" s="6" t="s">
        <v>13873</v>
      </c>
      <c r="K1613" s="6" t="s">
        <v>13465</v>
      </c>
      <c r="L1613" s="6" t="s">
        <v>13973</v>
      </c>
      <c r="M1613" s="6" t="s">
        <v>13372</v>
      </c>
      <c r="N1613" s="7">
        <v>2004</v>
      </c>
      <c r="O1613" s="6" t="str" cm="1">
        <f t="array" ref="O1613">_xlfn.TEXTSPLIT(N1613,"-")</f>
        <v>2004</v>
      </c>
      <c r="P1613" s="6" t="str" cm="1">
        <f t="array" ref="P1613">_xlfn.TEXTSPLIT(O1613,"-")</f>
        <v>2004</v>
      </c>
      <c r="Q1613" s="6">
        <v>45</v>
      </c>
      <c r="R1613" s="6">
        <v>32</v>
      </c>
      <c r="S1613" s="16">
        <f t="shared" si="137"/>
        <v>0.71111111111111114</v>
      </c>
      <c r="T1613" s="16">
        <f t="shared" si="138"/>
        <v>6.7565951116985962E-2</v>
      </c>
    </row>
    <row r="1614" spans="1:20" x14ac:dyDescent="0.6">
      <c r="A1614" s="6"/>
      <c r="B1614" s="21"/>
      <c r="C1614" s="6"/>
      <c r="D1614" s="6" t="s">
        <v>13300</v>
      </c>
      <c r="E1614" s="6" t="s">
        <v>13816</v>
      </c>
      <c r="F1614" s="20" t="s">
        <v>13821</v>
      </c>
      <c r="G1614" s="6" t="str">
        <f t="shared" si="136"/>
        <v>80-95</v>
      </c>
      <c r="H1614" s="6" t="str" cm="1">
        <f t="array" ref="H1614:I1614">_xlfn.TEXTSPLIT(G1614,"-")</f>
        <v>80</v>
      </c>
      <c r="I1614" s="6" t="str">
        <v>95</v>
      </c>
      <c r="J1614" s="6" t="s">
        <v>13873</v>
      </c>
      <c r="K1614" s="6" t="s">
        <v>13465</v>
      </c>
      <c r="L1614" s="6" t="s">
        <v>13973</v>
      </c>
      <c r="M1614" s="6" t="s">
        <v>13372</v>
      </c>
      <c r="N1614" s="7">
        <v>2004</v>
      </c>
      <c r="O1614" s="6" t="str" cm="1">
        <f t="array" ref="O1614">_xlfn.TEXTSPLIT(N1614,"-")</f>
        <v>2004</v>
      </c>
      <c r="P1614" s="6" t="str" cm="1">
        <f t="array" ref="P1614">_xlfn.TEXTSPLIT(O1614,"-")</f>
        <v>2004</v>
      </c>
      <c r="Q1614" s="6">
        <v>73</v>
      </c>
      <c r="R1614" s="6">
        <v>46</v>
      </c>
      <c r="S1614" s="16">
        <f t="shared" si="137"/>
        <v>0.63013698630136983</v>
      </c>
      <c r="T1614" s="16">
        <f t="shared" si="138"/>
        <v>5.6503650602925594E-2</v>
      </c>
    </row>
    <row r="1615" spans="1:20" x14ac:dyDescent="0.6">
      <c r="A1615" s="6"/>
      <c r="B1615" s="21"/>
      <c r="C1615" s="6"/>
      <c r="D1615" s="6" t="s">
        <v>13822</v>
      </c>
      <c r="E1615" s="6" t="s">
        <v>13815</v>
      </c>
      <c r="F1615" s="20" t="s">
        <v>13471</v>
      </c>
      <c r="G1615" s="6" t="str">
        <f t="shared" si="136"/>
        <v>40-95</v>
      </c>
      <c r="H1615" s="6" t="str" cm="1">
        <f t="array" ref="H1615:I1615">_xlfn.TEXTSPLIT(G1615,"-")</f>
        <v>40</v>
      </c>
      <c r="I1615" s="6" t="str">
        <v>95</v>
      </c>
      <c r="J1615" s="6" t="s">
        <v>13873</v>
      </c>
      <c r="K1615" s="6" t="s">
        <v>13465</v>
      </c>
      <c r="L1615" s="6" t="s">
        <v>13973</v>
      </c>
      <c r="M1615" s="6" t="s">
        <v>13372</v>
      </c>
      <c r="N1615" s="7">
        <v>2004</v>
      </c>
      <c r="O1615" s="6" t="str" cm="1">
        <f t="array" ref="O1615">_xlfn.TEXTSPLIT(N1615,"-")</f>
        <v>2004</v>
      </c>
      <c r="P1615" s="6" t="str" cm="1">
        <f t="array" ref="P1615">_xlfn.TEXTSPLIT(O1615,"-")</f>
        <v>2004</v>
      </c>
      <c r="Q1615" s="6">
        <v>5875</v>
      </c>
      <c r="R1615" s="6">
        <v>1363</v>
      </c>
      <c r="S1615" s="16">
        <f t="shared" si="137"/>
        <v>0.23200000000000001</v>
      </c>
      <c r="T1615" s="16">
        <f t="shared" si="138"/>
        <v>5.507070889977179E-3</v>
      </c>
    </row>
    <row r="1616" spans="1:20" x14ac:dyDescent="0.6">
      <c r="A1616" s="6"/>
      <c r="B1616" s="21"/>
      <c r="C1616" s="6"/>
      <c r="D1616" s="6" t="s">
        <v>13822</v>
      </c>
      <c r="E1616" s="6" t="s">
        <v>13814</v>
      </c>
      <c r="F1616" s="20" t="s">
        <v>13471</v>
      </c>
      <c r="G1616" s="6" t="str">
        <f t="shared" si="136"/>
        <v>40-95</v>
      </c>
      <c r="H1616" s="6" t="str" cm="1">
        <f t="array" ref="H1616:I1616">_xlfn.TEXTSPLIT(G1616,"-")</f>
        <v>40</v>
      </c>
      <c r="I1616" s="6" t="str">
        <v>95</v>
      </c>
      <c r="J1616" s="6" t="s">
        <v>13873</v>
      </c>
      <c r="K1616" s="6" t="s">
        <v>13465</v>
      </c>
      <c r="L1616" s="6" t="s">
        <v>13973</v>
      </c>
      <c r="M1616" s="6" t="s">
        <v>13372</v>
      </c>
      <c r="N1616" s="7">
        <v>2004</v>
      </c>
      <c r="O1616" s="6" t="str" cm="1">
        <f t="array" ref="O1616">_xlfn.TEXTSPLIT(N1616,"-")</f>
        <v>2004</v>
      </c>
      <c r="P1616" s="6" t="str" cm="1">
        <f t="array" ref="P1616">_xlfn.TEXTSPLIT(O1616,"-")</f>
        <v>2004</v>
      </c>
      <c r="Q1616" s="6">
        <v>2447</v>
      </c>
      <c r="R1616" s="6">
        <v>607</v>
      </c>
      <c r="S1616" s="16">
        <f t="shared" si="137"/>
        <v>0.24805884756845117</v>
      </c>
      <c r="T1616" s="16">
        <f t="shared" si="138"/>
        <v>8.7307650853090807E-3</v>
      </c>
    </row>
    <row r="1617" spans="1:20" x14ac:dyDescent="0.6">
      <c r="A1617" s="6"/>
      <c r="B1617" s="21"/>
      <c r="C1617" s="6"/>
      <c r="D1617" s="6" t="s">
        <v>13822</v>
      </c>
      <c r="E1617" s="6" t="s">
        <v>13816</v>
      </c>
      <c r="F1617" s="20" t="s">
        <v>13471</v>
      </c>
      <c r="G1617" s="6" t="str">
        <f t="shared" si="136"/>
        <v>40-95</v>
      </c>
      <c r="H1617" s="6" t="str" cm="1">
        <f t="array" ref="H1617:I1617">_xlfn.TEXTSPLIT(G1617,"-")</f>
        <v>40</v>
      </c>
      <c r="I1617" s="6" t="str">
        <v>95</v>
      </c>
      <c r="J1617" s="6" t="s">
        <v>13873</v>
      </c>
      <c r="K1617" s="6" t="s">
        <v>13465</v>
      </c>
      <c r="L1617" s="6" t="s">
        <v>13973</v>
      </c>
      <c r="M1617" s="6" t="s">
        <v>13372</v>
      </c>
      <c r="N1617" s="7">
        <v>2004</v>
      </c>
      <c r="O1617" s="6" t="str" cm="1">
        <f t="array" ref="O1617">_xlfn.TEXTSPLIT(N1617,"-")</f>
        <v>2004</v>
      </c>
      <c r="P1617" s="6" t="str" cm="1">
        <f t="array" ref="P1617">_xlfn.TEXTSPLIT(O1617,"-")</f>
        <v>2004</v>
      </c>
      <c r="Q1617" s="6">
        <v>3428</v>
      </c>
      <c r="R1617" s="6">
        <v>756</v>
      </c>
      <c r="S1617" s="16">
        <f t="shared" si="137"/>
        <v>0.220536756126021</v>
      </c>
      <c r="T1617" s="16">
        <f t="shared" si="138"/>
        <v>7.0813800768847425E-3</v>
      </c>
    </row>
    <row r="1618" spans="1:20" x14ac:dyDescent="0.6">
      <c r="A1618" s="6"/>
      <c r="B1618" s="21"/>
      <c r="C1618" s="6"/>
      <c r="D1618" s="6" t="s">
        <v>13822</v>
      </c>
      <c r="E1618" s="6" t="s">
        <v>13815</v>
      </c>
      <c r="F1618" s="20" t="s">
        <v>13817</v>
      </c>
      <c r="G1618" s="6" t="str">
        <f t="shared" si="136"/>
        <v>40-49</v>
      </c>
      <c r="H1618" s="6" t="str" cm="1">
        <f t="array" ref="H1618:I1618">_xlfn.TEXTSPLIT(G1618,"-")</f>
        <v>40</v>
      </c>
      <c r="I1618" s="6" t="str">
        <v>49</v>
      </c>
      <c r="J1618" s="6" t="s">
        <v>13873</v>
      </c>
      <c r="K1618" s="6" t="s">
        <v>13465</v>
      </c>
      <c r="L1618" s="6" t="s">
        <v>13973</v>
      </c>
      <c r="M1618" s="6" t="s">
        <v>13372</v>
      </c>
      <c r="N1618" s="7">
        <v>2004</v>
      </c>
      <c r="O1618" s="6" t="str" cm="1">
        <f t="array" ref="O1618">_xlfn.TEXTSPLIT(N1618,"-")</f>
        <v>2004</v>
      </c>
      <c r="P1618" s="6" t="str" cm="1">
        <f t="array" ref="P1618">_xlfn.TEXTSPLIT(O1618,"-")</f>
        <v>2004</v>
      </c>
      <c r="Q1618" s="6">
        <v>2296</v>
      </c>
      <c r="R1618" s="6">
        <v>354</v>
      </c>
      <c r="S1618" s="16">
        <f t="shared" si="137"/>
        <v>0.15418118466898956</v>
      </c>
      <c r="T1618" s="16">
        <f t="shared" si="138"/>
        <v>7.5364776961156727E-3</v>
      </c>
    </row>
    <row r="1619" spans="1:20" x14ac:dyDescent="0.6">
      <c r="A1619" s="6"/>
      <c r="B1619" s="21"/>
      <c r="C1619" s="6"/>
      <c r="D1619" s="6" t="s">
        <v>13822</v>
      </c>
      <c r="E1619" s="6" t="s">
        <v>13814</v>
      </c>
      <c r="F1619" s="20" t="s">
        <v>13817</v>
      </c>
      <c r="G1619" s="6" t="str">
        <f t="shared" si="136"/>
        <v>40-49</v>
      </c>
      <c r="H1619" s="6" t="str" cm="1">
        <f t="array" ref="H1619:I1619">_xlfn.TEXTSPLIT(G1619,"-")</f>
        <v>40</v>
      </c>
      <c r="I1619" s="6" t="str">
        <v>49</v>
      </c>
      <c r="J1619" s="6" t="s">
        <v>13873</v>
      </c>
      <c r="K1619" s="6" t="s">
        <v>13465</v>
      </c>
      <c r="L1619" s="6" t="s">
        <v>13973</v>
      </c>
      <c r="M1619" s="6" t="s">
        <v>13372</v>
      </c>
      <c r="N1619" s="7">
        <v>2004</v>
      </c>
      <c r="O1619" s="6" t="str" cm="1">
        <f t="array" ref="O1619">_xlfn.TEXTSPLIT(N1619,"-")</f>
        <v>2004</v>
      </c>
      <c r="P1619" s="6" t="str" cm="1">
        <f t="array" ref="P1619">_xlfn.TEXTSPLIT(O1619,"-")</f>
        <v>2004</v>
      </c>
      <c r="Q1619" s="6">
        <v>957</v>
      </c>
      <c r="R1619" s="6">
        <v>158</v>
      </c>
      <c r="S1619" s="16">
        <f t="shared" si="137"/>
        <v>0.16509926854754442</v>
      </c>
      <c r="T1619" s="16">
        <f t="shared" si="138"/>
        <v>1.2001458465558808E-2</v>
      </c>
    </row>
    <row r="1620" spans="1:20" x14ac:dyDescent="0.6">
      <c r="A1620" s="6"/>
      <c r="B1620" s="21"/>
      <c r="C1620" s="6"/>
      <c r="D1620" s="6" t="s">
        <v>13822</v>
      </c>
      <c r="E1620" s="6" t="s">
        <v>13816</v>
      </c>
      <c r="F1620" s="20" t="s">
        <v>13817</v>
      </c>
      <c r="G1620" s="6" t="str">
        <f t="shared" si="136"/>
        <v>40-49</v>
      </c>
      <c r="H1620" s="6" t="str" cm="1">
        <f t="array" ref="H1620:I1620">_xlfn.TEXTSPLIT(G1620,"-")</f>
        <v>40</v>
      </c>
      <c r="I1620" s="6" t="str">
        <v>49</v>
      </c>
      <c r="J1620" s="6" t="s">
        <v>13873</v>
      </c>
      <c r="K1620" s="6" t="s">
        <v>13465</v>
      </c>
      <c r="L1620" s="6" t="s">
        <v>13973</v>
      </c>
      <c r="M1620" s="6" t="s">
        <v>13372</v>
      </c>
      <c r="N1620" s="7">
        <v>2004</v>
      </c>
      <c r="O1620" s="6" t="str" cm="1">
        <f t="array" ref="O1620">_xlfn.TEXTSPLIT(N1620,"-")</f>
        <v>2004</v>
      </c>
      <c r="P1620" s="6" t="str" cm="1">
        <f t="array" ref="P1620">_xlfn.TEXTSPLIT(O1620,"-")</f>
        <v>2004</v>
      </c>
      <c r="Q1620" s="6">
        <v>1339</v>
      </c>
      <c r="R1620" s="6">
        <v>196</v>
      </c>
      <c r="S1620" s="16">
        <f t="shared" si="137"/>
        <v>0.14637789395070949</v>
      </c>
      <c r="T1620" s="16">
        <f t="shared" si="138"/>
        <v>9.6600702645222702E-3</v>
      </c>
    </row>
    <row r="1621" spans="1:20" x14ac:dyDescent="0.6">
      <c r="A1621" s="6"/>
      <c r="B1621" s="21"/>
      <c r="C1621" s="6"/>
      <c r="D1621" s="6" t="s">
        <v>13822</v>
      </c>
      <c r="E1621" s="6" t="s">
        <v>13815</v>
      </c>
      <c r="F1621" s="20" t="s">
        <v>13818</v>
      </c>
      <c r="G1621" s="6" t="str">
        <f t="shared" si="136"/>
        <v>50-59</v>
      </c>
      <c r="H1621" s="6" t="str" cm="1">
        <f t="array" ref="H1621:I1621">_xlfn.TEXTSPLIT(G1621,"-")</f>
        <v>50</v>
      </c>
      <c r="I1621" s="6" t="str">
        <v>59</v>
      </c>
      <c r="J1621" s="6" t="s">
        <v>13873</v>
      </c>
      <c r="K1621" s="6" t="s">
        <v>13465</v>
      </c>
      <c r="L1621" s="6" t="s">
        <v>13973</v>
      </c>
      <c r="M1621" s="6" t="s">
        <v>13372</v>
      </c>
      <c r="N1621" s="7">
        <v>2004</v>
      </c>
      <c r="O1621" s="6" t="str" cm="1">
        <f t="array" ref="O1621">_xlfn.TEXTSPLIT(N1621,"-")</f>
        <v>2004</v>
      </c>
      <c r="P1621" s="6" t="str" cm="1">
        <f t="array" ref="P1621">_xlfn.TEXTSPLIT(O1621,"-")</f>
        <v>2004</v>
      </c>
      <c r="Q1621" s="6">
        <v>1794</v>
      </c>
      <c r="R1621" s="6">
        <v>380</v>
      </c>
      <c r="S1621" s="16">
        <f t="shared" si="137"/>
        <v>0.21181716833890746</v>
      </c>
      <c r="T1621" s="16">
        <f t="shared" si="138"/>
        <v>9.6467904545223752E-3</v>
      </c>
    </row>
    <row r="1622" spans="1:20" x14ac:dyDescent="0.6">
      <c r="A1622" s="6"/>
      <c r="B1622" s="21"/>
      <c r="C1622" s="6"/>
      <c r="D1622" s="6" t="s">
        <v>13822</v>
      </c>
      <c r="E1622" s="6" t="s">
        <v>13814</v>
      </c>
      <c r="F1622" s="20" t="s">
        <v>13818</v>
      </c>
      <c r="G1622" s="6" t="str">
        <f t="shared" si="136"/>
        <v>50-59</v>
      </c>
      <c r="H1622" s="6" t="str" cm="1">
        <f t="array" ref="H1622:I1622">_xlfn.TEXTSPLIT(G1622,"-")</f>
        <v>50</v>
      </c>
      <c r="I1622" s="6" t="str">
        <v>59</v>
      </c>
      <c r="J1622" s="6" t="s">
        <v>13873</v>
      </c>
      <c r="K1622" s="6" t="s">
        <v>13465</v>
      </c>
      <c r="L1622" s="6" t="s">
        <v>13973</v>
      </c>
      <c r="M1622" s="6" t="s">
        <v>13372</v>
      </c>
      <c r="N1622" s="7">
        <v>2004</v>
      </c>
      <c r="O1622" s="6" t="str" cm="1">
        <f t="array" ref="O1622">_xlfn.TEXTSPLIT(N1622,"-")</f>
        <v>2004</v>
      </c>
      <c r="P1622" s="6" t="str" cm="1">
        <f t="array" ref="P1622">_xlfn.TEXTSPLIT(O1622,"-")</f>
        <v>2004</v>
      </c>
      <c r="Q1622" s="6">
        <v>739</v>
      </c>
      <c r="R1622" s="6">
        <v>171</v>
      </c>
      <c r="S1622" s="16">
        <f t="shared" si="137"/>
        <v>0.23139377537212449</v>
      </c>
      <c r="T1622" s="16">
        <f t="shared" si="138"/>
        <v>1.5513349094355961E-2</v>
      </c>
    </row>
    <row r="1623" spans="1:20" x14ac:dyDescent="0.6">
      <c r="A1623" s="6"/>
      <c r="B1623" s="21"/>
      <c r="C1623" s="6"/>
      <c r="D1623" s="6" t="s">
        <v>13822</v>
      </c>
      <c r="E1623" s="6" t="s">
        <v>13816</v>
      </c>
      <c r="F1623" s="20" t="s">
        <v>13818</v>
      </c>
      <c r="G1623" s="6" t="str">
        <f t="shared" si="136"/>
        <v>50-59</v>
      </c>
      <c r="H1623" s="6" t="str" cm="1">
        <f t="array" ref="H1623:I1623">_xlfn.TEXTSPLIT(G1623,"-")</f>
        <v>50</v>
      </c>
      <c r="I1623" s="6" t="str">
        <v>59</v>
      </c>
      <c r="J1623" s="6" t="s">
        <v>13873</v>
      </c>
      <c r="K1623" s="6" t="s">
        <v>13465</v>
      </c>
      <c r="L1623" s="6" t="s">
        <v>13973</v>
      </c>
      <c r="M1623" s="6" t="s">
        <v>13372</v>
      </c>
      <c r="N1623" s="7">
        <v>2004</v>
      </c>
      <c r="O1623" s="6" t="str" cm="1">
        <f t="array" ref="O1623">_xlfn.TEXTSPLIT(N1623,"-")</f>
        <v>2004</v>
      </c>
      <c r="P1623" s="6" t="str" cm="1">
        <f t="array" ref="P1623">_xlfn.TEXTSPLIT(O1623,"-")</f>
        <v>2004</v>
      </c>
      <c r="Q1623" s="6">
        <v>1055</v>
      </c>
      <c r="R1623" s="6">
        <v>209</v>
      </c>
      <c r="S1623" s="16">
        <f t="shared" si="137"/>
        <v>0.19810426540284359</v>
      </c>
      <c r="T1623" s="16">
        <f t="shared" si="138"/>
        <v>1.2270990930605335E-2</v>
      </c>
    </row>
    <row r="1624" spans="1:20" x14ac:dyDescent="0.6">
      <c r="A1624" s="6"/>
      <c r="B1624" s="21"/>
      <c r="C1624" s="6"/>
      <c r="D1624" s="6" t="s">
        <v>13822</v>
      </c>
      <c r="E1624" s="6" t="s">
        <v>13815</v>
      </c>
      <c r="F1624" s="20" t="s">
        <v>13819</v>
      </c>
      <c r="G1624" s="6" t="str">
        <f t="shared" si="136"/>
        <v>60-69</v>
      </c>
      <c r="H1624" s="6" t="str" cm="1">
        <f t="array" ref="H1624:I1624">_xlfn.TEXTSPLIT(G1624,"-")</f>
        <v>60</v>
      </c>
      <c r="I1624" s="6" t="str">
        <v>69</v>
      </c>
      <c r="J1624" s="6" t="s">
        <v>13873</v>
      </c>
      <c r="K1624" s="6" t="s">
        <v>13465</v>
      </c>
      <c r="L1624" s="6" t="s">
        <v>13973</v>
      </c>
      <c r="M1624" s="6" t="s">
        <v>13372</v>
      </c>
      <c r="N1624" s="7">
        <v>2004</v>
      </c>
      <c r="O1624" s="6" t="str" cm="1">
        <f t="array" ref="O1624">_xlfn.TEXTSPLIT(N1624,"-")</f>
        <v>2004</v>
      </c>
      <c r="P1624" s="6" t="str" cm="1">
        <f t="array" ref="P1624">_xlfn.TEXTSPLIT(O1624,"-")</f>
        <v>2004</v>
      </c>
      <c r="Q1624" s="6">
        <v>1135</v>
      </c>
      <c r="R1624" s="6">
        <v>346</v>
      </c>
      <c r="S1624" s="16">
        <f t="shared" si="137"/>
        <v>0.30484581497797358</v>
      </c>
      <c r="T1624" s="16">
        <f t="shared" si="138"/>
        <v>1.3664154335949297E-2</v>
      </c>
    </row>
    <row r="1625" spans="1:20" x14ac:dyDescent="0.6">
      <c r="A1625" s="6"/>
      <c r="B1625" s="21"/>
      <c r="C1625" s="6"/>
      <c r="D1625" s="6" t="s">
        <v>13822</v>
      </c>
      <c r="E1625" s="6" t="s">
        <v>13814</v>
      </c>
      <c r="F1625" s="20" t="s">
        <v>13819</v>
      </c>
      <c r="G1625" s="6" t="str">
        <f t="shared" si="136"/>
        <v>60-69</v>
      </c>
      <c r="H1625" s="6" t="str" cm="1">
        <f t="array" ref="H1625:I1625">_xlfn.TEXTSPLIT(G1625,"-")</f>
        <v>60</v>
      </c>
      <c r="I1625" s="6" t="str">
        <v>69</v>
      </c>
      <c r="J1625" s="6" t="s">
        <v>13873</v>
      </c>
      <c r="K1625" s="6" t="s">
        <v>13465</v>
      </c>
      <c r="L1625" s="6" t="s">
        <v>13973</v>
      </c>
      <c r="M1625" s="6" t="s">
        <v>13372</v>
      </c>
      <c r="N1625" s="7">
        <v>2004</v>
      </c>
      <c r="O1625" s="6" t="str" cm="1">
        <f t="array" ref="O1625">_xlfn.TEXTSPLIT(N1625,"-")</f>
        <v>2004</v>
      </c>
      <c r="P1625" s="6" t="str" cm="1">
        <f t="array" ref="P1625">_xlfn.TEXTSPLIT(O1625,"-")</f>
        <v>2004</v>
      </c>
      <c r="Q1625" s="6">
        <v>470</v>
      </c>
      <c r="R1625" s="6">
        <v>157</v>
      </c>
      <c r="S1625" s="16">
        <f t="shared" si="137"/>
        <v>0.33404255319148934</v>
      </c>
      <c r="T1625" s="16">
        <f t="shared" si="138"/>
        <v>2.1755807532252768E-2</v>
      </c>
    </row>
    <row r="1626" spans="1:20" x14ac:dyDescent="0.6">
      <c r="A1626" s="6"/>
      <c r="B1626" s="21"/>
      <c r="C1626" s="6"/>
      <c r="D1626" s="6" t="s">
        <v>13822</v>
      </c>
      <c r="E1626" s="6" t="s">
        <v>13816</v>
      </c>
      <c r="F1626" s="20" t="s">
        <v>13819</v>
      </c>
      <c r="G1626" s="6" t="str">
        <f t="shared" si="136"/>
        <v>60-69</v>
      </c>
      <c r="H1626" s="6" t="str" cm="1">
        <f t="array" ref="H1626:I1626">_xlfn.TEXTSPLIT(G1626,"-")</f>
        <v>60</v>
      </c>
      <c r="I1626" s="6" t="str">
        <v>69</v>
      </c>
      <c r="J1626" s="6" t="s">
        <v>13873</v>
      </c>
      <c r="K1626" s="6" t="s">
        <v>13465</v>
      </c>
      <c r="L1626" s="6" t="s">
        <v>13973</v>
      </c>
      <c r="M1626" s="6" t="s">
        <v>13372</v>
      </c>
      <c r="N1626" s="7">
        <v>2004</v>
      </c>
      <c r="O1626" s="6" t="str" cm="1">
        <f t="array" ref="O1626">_xlfn.TEXTSPLIT(N1626,"-")</f>
        <v>2004</v>
      </c>
      <c r="P1626" s="6" t="str" cm="1">
        <f t="array" ref="P1626">_xlfn.TEXTSPLIT(O1626,"-")</f>
        <v>2004</v>
      </c>
      <c r="Q1626" s="6">
        <v>665</v>
      </c>
      <c r="R1626" s="6">
        <v>189</v>
      </c>
      <c r="S1626" s="16">
        <f t="shared" si="137"/>
        <v>0.28421052631578947</v>
      </c>
      <c r="T1626" s="16">
        <f t="shared" si="138"/>
        <v>1.7490487341387466E-2</v>
      </c>
    </row>
    <row r="1627" spans="1:20" x14ac:dyDescent="0.6">
      <c r="A1627" s="6"/>
      <c r="B1627" s="21"/>
      <c r="C1627" s="6"/>
      <c r="D1627" s="6" t="s">
        <v>13822</v>
      </c>
      <c r="E1627" s="6" t="s">
        <v>13815</v>
      </c>
      <c r="F1627" s="20" t="s">
        <v>13820</v>
      </c>
      <c r="G1627" s="6" t="str">
        <f t="shared" si="136"/>
        <v>70-79</v>
      </c>
      <c r="H1627" s="6" t="str" cm="1">
        <f t="array" ref="H1627:I1627">_xlfn.TEXTSPLIT(G1627,"-")</f>
        <v>70</v>
      </c>
      <c r="I1627" s="6" t="str">
        <v>79</v>
      </c>
      <c r="J1627" s="6" t="s">
        <v>13873</v>
      </c>
      <c r="K1627" s="6" t="s">
        <v>13465</v>
      </c>
      <c r="L1627" s="6" t="s">
        <v>13973</v>
      </c>
      <c r="M1627" s="6" t="s">
        <v>13372</v>
      </c>
      <c r="N1627" s="7">
        <v>2004</v>
      </c>
      <c r="O1627" s="6" t="str" cm="1">
        <f t="array" ref="O1627">_xlfn.TEXTSPLIT(N1627,"-")</f>
        <v>2004</v>
      </c>
      <c r="P1627" s="6" t="str" cm="1">
        <f t="array" ref="P1627">_xlfn.TEXTSPLIT(O1627,"-")</f>
        <v>2004</v>
      </c>
      <c r="Q1627" s="6">
        <v>532</v>
      </c>
      <c r="R1627" s="6">
        <v>215</v>
      </c>
      <c r="S1627" s="16">
        <f t="shared" si="137"/>
        <v>0.40413533834586468</v>
      </c>
      <c r="T1627" s="16">
        <f t="shared" si="138"/>
        <v>2.1275580209344343E-2</v>
      </c>
    </row>
    <row r="1628" spans="1:20" x14ac:dyDescent="0.6">
      <c r="A1628" s="6"/>
      <c r="B1628" s="21"/>
      <c r="C1628" s="6"/>
      <c r="D1628" s="6" t="s">
        <v>13822</v>
      </c>
      <c r="E1628" s="6" t="s">
        <v>13814</v>
      </c>
      <c r="F1628" s="20" t="s">
        <v>13820</v>
      </c>
      <c r="G1628" s="6" t="str">
        <f t="shared" si="136"/>
        <v>70-79</v>
      </c>
      <c r="H1628" s="6" t="str" cm="1">
        <f t="array" ref="H1628:I1628">_xlfn.TEXTSPLIT(G1628,"-")</f>
        <v>70</v>
      </c>
      <c r="I1628" s="6" t="str">
        <v>79</v>
      </c>
      <c r="J1628" s="6" t="s">
        <v>13873</v>
      </c>
      <c r="K1628" s="6" t="s">
        <v>13465</v>
      </c>
      <c r="L1628" s="6" t="s">
        <v>13973</v>
      </c>
      <c r="M1628" s="6" t="s">
        <v>13372</v>
      </c>
      <c r="N1628" s="7">
        <v>2004</v>
      </c>
      <c r="O1628" s="6" t="str" cm="1">
        <f t="array" ref="O1628">_xlfn.TEXTSPLIT(N1628,"-")</f>
        <v>2004</v>
      </c>
      <c r="P1628" s="6" t="str" cm="1">
        <f t="array" ref="P1628">_xlfn.TEXTSPLIT(O1628,"-")</f>
        <v>2004</v>
      </c>
      <c r="Q1628" s="6">
        <v>236</v>
      </c>
      <c r="R1628" s="6">
        <v>91</v>
      </c>
      <c r="S1628" s="16">
        <f t="shared" si="137"/>
        <v>0.38559322033898308</v>
      </c>
      <c r="T1628" s="16">
        <f t="shared" si="138"/>
        <v>3.1683758388571973E-2</v>
      </c>
    </row>
    <row r="1629" spans="1:20" x14ac:dyDescent="0.6">
      <c r="A1629" s="6"/>
      <c r="B1629" s="21"/>
      <c r="C1629" s="6"/>
      <c r="D1629" s="6" t="s">
        <v>13822</v>
      </c>
      <c r="E1629" s="6" t="s">
        <v>13816</v>
      </c>
      <c r="F1629" s="20" t="s">
        <v>13820</v>
      </c>
      <c r="G1629" s="6" t="str">
        <f t="shared" si="136"/>
        <v>70-79</v>
      </c>
      <c r="H1629" s="6" t="str" cm="1">
        <f t="array" ref="H1629:I1629">_xlfn.TEXTSPLIT(G1629,"-")</f>
        <v>70</v>
      </c>
      <c r="I1629" s="6" t="str">
        <v>79</v>
      </c>
      <c r="J1629" s="6" t="s">
        <v>13873</v>
      </c>
      <c r="K1629" s="6" t="s">
        <v>13465</v>
      </c>
      <c r="L1629" s="6" t="s">
        <v>13973</v>
      </c>
      <c r="M1629" s="6" t="s">
        <v>13372</v>
      </c>
      <c r="N1629" s="7">
        <v>2004</v>
      </c>
      <c r="O1629" s="6" t="str" cm="1">
        <f t="array" ref="O1629">_xlfn.TEXTSPLIT(N1629,"-")</f>
        <v>2004</v>
      </c>
      <c r="P1629" s="6" t="str" cm="1">
        <f t="array" ref="P1629">_xlfn.TEXTSPLIT(O1629,"-")</f>
        <v>2004</v>
      </c>
      <c r="Q1629" s="6">
        <v>296</v>
      </c>
      <c r="R1629" s="6">
        <v>124</v>
      </c>
      <c r="S1629" s="16">
        <f t="shared" si="137"/>
        <v>0.41891891891891891</v>
      </c>
      <c r="T1629" s="16">
        <f t="shared" si="138"/>
        <v>2.8677249805160506E-2</v>
      </c>
    </row>
    <row r="1630" spans="1:20" x14ac:dyDescent="0.6">
      <c r="A1630" s="6"/>
      <c r="B1630" s="21"/>
      <c r="C1630" s="6"/>
      <c r="D1630" s="6" t="s">
        <v>13822</v>
      </c>
      <c r="E1630" s="6" t="s">
        <v>13815</v>
      </c>
      <c r="F1630" s="20" t="s">
        <v>13821</v>
      </c>
      <c r="G1630" s="6" t="str">
        <f t="shared" si="136"/>
        <v>80-95</v>
      </c>
      <c r="H1630" s="6" t="str" cm="1">
        <f t="array" ref="H1630:I1630">_xlfn.TEXTSPLIT(G1630,"-")</f>
        <v>80</v>
      </c>
      <c r="I1630" s="6" t="str">
        <v>95</v>
      </c>
      <c r="J1630" s="6" t="s">
        <v>13873</v>
      </c>
      <c r="K1630" s="6" t="s">
        <v>13465</v>
      </c>
      <c r="L1630" s="6" t="s">
        <v>13973</v>
      </c>
      <c r="M1630" s="6" t="s">
        <v>13372</v>
      </c>
      <c r="N1630" s="7">
        <v>2004</v>
      </c>
      <c r="O1630" s="6" t="str" cm="1">
        <f t="array" ref="O1630">_xlfn.TEXTSPLIT(N1630,"-")</f>
        <v>2004</v>
      </c>
      <c r="P1630" s="6" t="str" cm="1">
        <f t="array" ref="P1630">_xlfn.TEXTSPLIT(O1630,"-")</f>
        <v>2004</v>
      </c>
      <c r="Q1630" s="6">
        <v>118</v>
      </c>
      <c r="R1630" s="6">
        <v>68</v>
      </c>
      <c r="S1630" s="16">
        <f t="shared" si="137"/>
        <v>0.57627118644067798</v>
      </c>
      <c r="T1630" s="16">
        <f t="shared" si="138"/>
        <v>4.5490053496446754E-2</v>
      </c>
    </row>
    <row r="1631" spans="1:20" x14ac:dyDescent="0.6">
      <c r="A1631" s="6"/>
      <c r="B1631" s="21"/>
      <c r="C1631" s="6"/>
      <c r="D1631" s="6" t="s">
        <v>13822</v>
      </c>
      <c r="E1631" s="6" t="s">
        <v>13814</v>
      </c>
      <c r="F1631" s="20" t="s">
        <v>13821</v>
      </c>
      <c r="G1631" s="6" t="str">
        <f t="shared" si="136"/>
        <v>80-95</v>
      </c>
      <c r="H1631" s="6" t="str" cm="1">
        <f t="array" ref="H1631:I1631">_xlfn.TEXTSPLIT(G1631,"-")</f>
        <v>80</v>
      </c>
      <c r="I1631" s="6" t="str">
        <v>95</v>
      </c>
      <c r="J1631" s="6" t="s">
        <v>13873</v>
      </c>
      <c r="K1631" s="6" t="s">
        <v>13465</v>
      </c>
      <c r="L1631" s="6" t="s">
        <v>13973</v>
      </c>
      <c r="M1631" s="6" t="s">
        <v>13372</v>
      </c>
      <c r="N1631" s="7">
        <v>2004</v>
      </c>
      <c r="O1631" s="6" t="str" cm="1">
        <f t="array" ref="O1631">_xlfn.TEXTSPLIT(N1631,"-")</f>
        <v>2004</v>
      </c>
      <c r="P1631" s="6" t="str" cm="1">
        <f t="array" ref="P1631">_xlfn.TEXTSPLIT(O1631,"-")</f>
        <v>2004</v>
      </c>
      <c r="Q1631" s="6">
        <v>45</v>
      </c>
      <c r="R1631" s="6">
        <v>30</v>
      </c>
      <c r="S1631" s="16">
        <f t="shared" si="137"/>
        <v>0.66666666666666663</v>
      </c>
      <c r="T1631" s="16">
        <f t="shared" si="138"/>
        <v>7.0272836892630655E-2</v>
      </c>
    </row>
    <row r="1632" spans="1:20" x14ac:dyDescent="0.6">
      <c r="A1632" s="6"/>
      <c r="B1632" s="21"/>
      <c r="C1632" s="6"/>
      <c r="D1632" s="6" t="s">
        <v>13822</v>
      </c>
      <c r="E1632" s="6" t="s">
        <v>13816</v>
      </c>
      <c r="F1632" s="20" t="s">
        <v>13821</v>
      </c>
      <c r="G1632" s="6" t="str">
        <f t="shared" si="136"/>
        <v>80-95</v>
      </c>
      <c r="H1632" s="6" t="str" cm="1">
        <f t="array" ref="H1632:I1632">_xlfn.TEXTSPLIT(G1632,"-")</f>
        <v>80</v>
      </c>
      <c r="I1632" s="6" t="str">
        <v>95</v>
      </c>
      <c r="J1632" s="6" t="s">
        <v>13873</v>
      </c>
      <c r="K1632" s="6" t="s">
        <v>13465</v>
      </c>
      <c r="L1632" s="6" t="s">
        <v>13973</v>
      </c>
      <c r="M1632" s="6" t="s">
        <v>13372</v>
      </c>
      <c r="N1632" s="7">
        <v>2004</v>
      </c>
      <c r="O1632" s="6" t="str" cm="1">
        <f t="array" ref="O1632">_xlfn.TEXTSPLIT(N1632,"-")</f>
        <v>2004</v>
      </c>
      <c r="P1632" s="6" t="str" cm="1">
        <f t="array" ref="P1632">_xlfn.TEXTSPLIT(O1632,"-")</f>
        <v>2004</v>
      </c>
      <c r="Q1632" s="6">
        <v>73</v>
      </c>
      <c r="R1632" s="6">
        <v>38</v>
      </c>
      <c r="S1632" s="16">
        <f t="shared" si="137"/>
        <v>0.52054794520547942</v>
      </c>
      <c r="T1632" s="16">
        <f t="shared" si="138"/>
        <v>5.8471135830534163E-2</v>
      </c>
    </row>
    <row r="1633" spans="1:20" x14ac:dyDescent="0.6">
      <c r="A1633" s="6"/>
      <c r="B1633" s="21"/>
      <c r="C1633" s="6"/>
      <c r="D1633" s="6" t="s">
        <v>13813</v>
      </c>
      <c r="E1633" s="6" t="s">
        <v>13815</v>
      </c>
      <c r="F1633" s="20" t="s">
        <v>13471</v>
      </c>
      <c r="G1633" s="6" t="str">
        <f t="shared" si="136"/>
        <v>40-95</v>
      </c>
      <c r="H1633" s="6" t="str" cm="1">
        <f t="array" ref="H1633:I1633">_xlfn.TEXTSPLIT(G1633,"-")</f>
        <v>40</v>
      </c>
      <c r="I1633" s="6" t="str">
        <v>95</v>
      </c>
      <c r="J1633" s="6" t="s">
        <v>13873</v>
      </c>
      <c r="K1633" s="6" t="s">
        <v>13465</v>
      </c>
      <c r="L1633" s="6" t="s">
        <v>13973</v>
      </c>
      <c r="M1633" s="6" t="s">
        <v>13372</v>
      </c>
      <c r="N1633" s="7">
        <v>2004</v>
      </c>
      <c r="O1633" s="6" t="str" cm="1">
        <f t="array" ref="O1633">_xlfn.TEXTSPLIT(N1633,"-")</f>
        <v>2004</v>
      </c>
      <c r="P1633" s="6" t="str" cm="1">
        <f t="array" ref="P1633">_xlfn.TEXTSPLIT(O1633,"-")</f>
        <v>2004</v>
      </c>
      <c r="Q1633" s="6">
        <v>5875</v>
      </c>
      <c r="R1633" s="6">
        <v>25</v>
      </c>
      <c r="S1633" s="16">
        <f t="shared" si="137"/>
        <v>4.2553191489361703E-3</v>
      </c>
      <c r="T1633" s="16">
        <f t="shared" si="138"/>
        <v>8.4925112521631017E-4</v>
      </c>
    </row>
    <row r="1634" spans="1:20" x14ac:dyDescent="0.6">
      <c r="A1634" s="6"/>
      <c r="B1634" s="21"/>
      <c r="C1634" s="6"/>
      <c r="D1634" s="6" t="s">
        <v>13813</v>
      </c>
      <c r="E1634" s="6" t="s">
        <v>13814</v>
      </c>
      <c r="F1634" s="20" t="s">
        <v>13471</v>
      </c>
      <c r="G1634" s="6" t="str">
        <f t="shared" si="136"/>
        <v>40-95</v>
      </c>
      <c r="H1634" s="6" t="str" cm="1">
        <f t="array" ref="H1634:I1634">_xlfn.TEXTSPLIT(G1634,"-")</f>
        <v>40</v>
      </c>
      <c r="I1634" s="6" t="str">
        <v>95</v>
      </c>
      <c r="J1634" s="6" t="s">
        <v>13873</v>
      </c>
      <c r="K1634" s="6" t="s">
        <v>13465</v>
      </c>
      <c r="L1634" s="6" t="s">
        <v>13973</v>
      </c>
      <c r="M1634" s="6" t="s">
        <v>13372</v>
      </c>
      <c r="N1634" s="7">
        <v>2004</v>
      </c>
      <c r="O1634" s="6" t="str" cm="1">
        <f t="array" ref="O1634">_xlfn.TEXTSPLIT(N1634,"-")</f>
        <v>2004</v>
      </c>
      <c r="P1634" s="6" t="str" cm="1">
        <f t="array" ref="P1634">_xlfn.TEXTSPLIT(O1634,"-")</f>
        <v>2004</v>
      </c>
      <c r="Q1634" s="6">
        <v>2447</v>
      </c>
      <c r="R1634" s="6">
        <v>13</v>
      </c>
      <c r="S1634" s="16">
        <f t="shared" si="137"/>
        <v>5.3126277073968125E-3</v>
      </c>
      <c r="T1634" s="16">
        <f t="shared" si="138"/>
        <v>1.4695386372570339E-3</v>
      </c>
    </row>
    <row r="1635" spans="1:20" x14ac:dyDescent="0.6">
      <c r="A1635" s="6"/>
      <c r="B1635" s="21"/>
      <c r="C1635" s="6"/>
      <c r="D1635" s="6" t="s">
        <v>13813</v>
      </c>
      <c r="E1635" s="6" t="s">
        <v>13816</v>
      </c>
      <c r="F1635" s="20" t="s">
        <v>13471</v>
      </c>
      <c r="G1635" s="6" t="str">
        <f t="shared" si="136"/>
        <v>40-95</v>
      </c>
      <c r="H1635" s="6" t="str" cm="1">
        <f t="array" ref="H1635:I1635">_xlfn.TEXTSPLIT(G1635,"-")</f>
        <v>40</v>
      </c>
      <c r="I1635" s="6" t="str">
        <v>95</v>
      </c>
      <c r="J1635" s="6" t="s">
        <v>13873</v>
      </c>
      <c r="K1635" s="6" t="s">
        <v>13465</v>
      </c>
      <c r="L1635" s="6" t="s">
        <v>13973</v>
      </c>
      <c r="M1635" s="6" t="s">
        <v>13372</v>
      </c>
      <c r="N1635" s="7">
        <v>2004</v>
      </c>
      <c r="O1635" s="6" t="str" cm="1">
        <f t="array" ref="O1635">_xlfn.TEXTSPLIT(N1635,"-")</f>
        <v>2004</v>
      </c>
      <c r="P1635" s="6" t="str" cm="1">
        <f t="array" ref="P1635">_xlfn.TEXTSPLIT(O1635,"-")</f>
        <v>2004</v>
      </c>
      <c r="Q1635" s="6">
        <v>3428</v>
      </c>
      <c r="R1635" s="6">
        <v>12</v>
      </c>
      <c r="S1635" s="16">
        <f t="shared" si="137"/>
        <v>3.5005834305717621E-3</v>
      </c>
      <c r="T1635" s="16">
        <f t="shared" si="138"/>
        <v>1.0087611176481835E-3</v>
      </c>
    </row>
    <row r="1636" spans="1:20" x14ac:dyDescent="0.6">
      <c r="A1636" s="6"/>
      <c r="B1636" s="21"/>
      <c r="C1636" s="6"/>
      <c r="D1636" s="6" t="s">
        <v>13813</v>
      </c>
      <c r="E1636" s="6" t="s">
        <v>13815</v>
      </c>
      <c r="F1636" s="20" t="s">
        <v>13817</v>
      </c>
      <c r="G1636" s="6" t="str">
        <f t="shared" si="136"/>
        <v>40-49</v>
      </c>
      <c r="H1636" s="6" t="str" cm="1">
        <f t="array" ref="H1636:I1636">_xlfn.TEXTSPLIT(G1636,"-")</f>
        <v>40</v>
      </c>
      <c r="I1636" s="6" t="str">
        <v>49</v>
      </c>
      <c r="J1636" s="6" t="s">
        <v>13873</v>
      </c>
      <c r="K1636" s="6" t="s">
        <v>13465</v>
      </c>
      <c r="L1636" s="6" t="s">
        <v>13973</v>
      </c>
      <c r="M1636" s="6" t="s">
        <v>13372</v>
      </c>
      <c r="N1636" s="7">
        <v>2004</v>
      </c>
      <c r="O1636" s="6" t="str" cm="1">
        <f t="array" ref="O1636">_xlfn.TEXTSPLIT(N1636,"-")</f>
        <v>2004</v>
      </c>
      <c r="P1636" s="6" t="str" cm="1">
        <f t="array" ref="P1636">_xlfn.TEXTSPLIT(O1636,"-")</f>
        <v>2004</v>
      </c>
      <c r="Q1636" s="6">
        <v>2296</v>
      </c>
      <c r="R1636" s="6">
        <v>0</v>
      </c>
      <c r="S1636" s="16">
        <f t="shared" si="137"/>
        <v>0</v>
      </c>
      <c r="T1636" s="16">
        <f t="shared" si="138"/>
        <v>0</v>
      </c>
    </row>
    <row r="1637" spans="1:20" x14ac:dyDescent="0.6">
      <c r="A1637" s="6"/>
      <c r="B1637" s="21"/>
      <c r="C1637" s="6"/>
      <c r="D1637" s="6" t="s">
        <v>13813</v>
      </c>
      <c r="E1637" s="6" t="s">
        <v>13814</v>
      </c>
      <c r="F1637" s="20" t="s">
        <v>13817</v>
      </c>
      <c r="G1637" s="6" t="str">
        <f t="shared" si="136"/>
        <v>40-49</v>
      </c>
      <c r="H1637" s="6" t="str" cm="1">
        <f t="array" ref="H1637:I1637">_xlfn.TEXTSPLIT(G1637,"-")</f>
        <v>40</v>
      </c>
      <c r="I1637" s="6" t="str">
        <v>49</v>
      </c>
      <c r="J1637" s="6" t="s">
        <v>13873</v>
      </c>
      <c r="K1637" s="6" t="s">
        <v>13465</v>
      </c>
      <c r="L1637" s="6" t="s">
        <v>13973</v>
      </c>
      <c r="M1637" s="6" t="s">
        <v>13372</v>
      </c>
      <c r="N1637" s="7">
        <v>2004</v>
      </c>
      <c r="O1637" s="6" t="str" cm="1">
        <f t="array" ref="O1637">_xlfn.TEXTSPLIT(N1637,"-")</f>
        <v>2004</v>
      </c>
      <c r="P1637" s="6" t="str" cm="1">
        <f t="array" ref="P1637">_xlfn.TEXTSPLIT(O1637,"-")</f>
        <v>2004</v>
      </c>
      <c r="Q1637" s="6">
        <v>957</v>
      </c>
      <c r="R1637" s="6">
        <v>0</v>
      </c>
      <c r="S1637" s="16">
        <f t="shared" si="137"/>
        <v>0</v>
      </c>
      <c r="T1637" s="16">
        <f t="shared" si="138"/>
        <v>0</v>
      </c>
    </row>
    <row r="1638" spans="1:20" x14ac:dyDescent="0.6">
      <c r="A1638" s="6"/>
      <c r="B1638" s="21"/>
      <c r="C1638" s="6"/>
      <c r="D1638" s="6" t="s">
        <v>13813</v>
      </c>
      <c r="E1638" s="6" t="s">
        <v>13816</v>
      </c>
      <c r="F1638" s="20" t="s">
        <v>13817</v>
      </c>
      <c r="G1638" s="6" t="str">
        <f t="shared" si="136"/>
        <v>40-49</v>
      </c>
      <c r="H1638" s="6" t="str" cm="1">
        <f t="array" ref="H1638:I1638">_xlfn.TEXTSPLIT(G1638,"-")</f>
        <v>40</v>
      </c>
      <c r="I1638" s="6" t="str">
        <v>49</v>
      </c>
      <c r="J1638" s="6" t="s">
        <v>13873</v>
      </c>
      <c r="K1638" s="6" t="s">
        <v>13465</v>
      </c>
      <c r="L1638" s="6" t="s">
        <v>13973</v>
      </c>
      <c r="M1638" s="6" t="s">
        <v>13372</v>
      </c>
      <c r="N1638" s="7">
        <v>2004</v>
      </c>
      <c r="O1638" s="6" t="str" cm="1">
        <f t="array" ref="O1638">_xlfn.TEXTSPLIT(N1638,"-")</f>
        <v>2004</v>
      </c>
      <c r="P1638" s="6" t="str" cm="1">
        <f t="array" ref="P1638">_xlfn.TEXTSPLIT(O1638,"-")</f>
        <v>2004</v>
      </c>
      <c r="Q1638" s="6">
        <v>1339</v>
      </c>
      <c r="R1638" s="6">
        <v>0</v>
      </c>
      <c r="S1638" s="16">
        <f t="shared" si="137"/>
        <v>0</v>
      </c>
      <c r="T1638" s="16">
        <f t="shared" si="138"/>
        <v>0</v>
      </c>
    </row>
    <row r="1639" spans="1:20" x14ac:dyDescent="0.6">
      <c r="A1639" s="6"/>
      <c r="B1639" s="21"/>
      <c r="C1639" s="6"/>
      <c r="D1639" s="6" t="s">
        <v>13813</v>
      </c>
      <c r="E1639" s="6" t="s">
        <v>13815</v>
      </c>
      <c r="F1639" s="20" t="s">
        <v>13818</v>
      </c>
      <c r="G1639" s="6" t="str">
        <f t="shared" si="136"/>
        <v>50-59</v>
      </c>
      <c r="H1639" s="6" t="str" cm="1">
        <f t="array" ref="H1639:I1639">_xlfn.TEXTSPLIT(G1639,"-")</f>
        <v>50</v>
      </c>
      <c r="I1639" s="6" t="str">
        <v>59</v>
      </c>
      <c r="J1639" s="6" t="s">
        <v>13873</v>
      </c>
      <c r="K1639" s="6" t="s">
        <v>13465</v>
      </c>
      <c r="L1639" s="6" t="s">
        <v>13973</v>
      </c>
      <c r="M1639" s="6" t="s">
        <v>13372</v>
      </c>
      <c r="N1639" s="7">
        <v>2004</v>
      </c>
      <c r="O1639" s="6" t="str" cm="1">
        <f t="array" ref="O1639">_xlfn.TEXTSPLIT(N1639,"-")</f>
        <v>2004</v>
      </c>
      <c r="P1639" s="6" t="str" cm="1">
        <f t="array" ref="P1639">_xlfn.TEXTSPLIT(O1639,"-")</f>
        <v>2004</v>
      </c>
      <c r="Q1639" s="6">
        <v>1794</v>
      </c>
      <c r="R1639" s="6">
        <v>4</v>
      </c>
      <c r="S1639" s="16">
        <f t="shared" si="137"/>
        <v>2.229654403567447E-3</v>
      </c>
      <c r="T1639" s="16">
        <f t="shared" si="138"/>
        <v>1.1135836685447365E-3</v>
      </c>
    </row>
    <row r="1640" spans="1:20" x14ac:dyDescent="0.6">
      <c r="A1640" s="6"/>
      <c r="B1640" s="21"/>
      <c r="C1640" s="6"/>
      <c r="D1640" s="6" t="s">
        <v>13813</v>
      </c>
      <c r="E1640" s="6" t="s">
        <v>13814</v>
      </c>
      <c r="F1640" s="20" t="s">
        <v>13818</v>
      </c>
      <c r="G1640" s="6" t="str">
        <f t="shared" si="136"/>
        <v>50-59</v>
      </c>
      <c r="H1640" s="6" t="str" cm="1">
        <f t="array" ref="H1640:I1640">_xlfn.TEXTSPLIT(G1640,"-")</f>
        <v>50</v>
      </c>
      <c r="I1640" s="6" t="str">
        <v>59</v>
      </c>
      <c r="J1640" s="6" t="s">
        <v>13873</v>
      </c>
      <c r="K1640" s="6" t="s">
        <v>13465</v>
      </c>
      <c r="L1640" s="6" t="s">
        <v>13973</v>
      </c>
      <c r="M1640" s="6" t="s">
        <v>13372</v>
      </c>
      <c r="N1640" s="7">
        <v>2004</v>
      </c>
      <c r="O1640" s="6" t="str" cm="1">
        <f t="array" ref="O1640">_xlfn.TEXTSPLIT(N1640,"-")</f>
        <v>2004</v>
      </c>
      <c r="P1640" s="6" t="str" cm="1">
        <f t="array" ref="P1640">_xlfn.TEXTSPLIT(O1640,"-")</f>
        <v>2004</v>
      </c>
      <c r="Q1640" s="6">
        <v>739</v>
      </c>
      <c r="R1640" s="6">
        <v>4</v>
      </c>
      <c r="S1640" s="16">
        <f t="shared" si="137"/>
        <v>5.4127198917456026E-3</v>
      </c>
      <c r="T1640" s="16">
        <f t="shared" si="138"/>
        <v>2.699025623591833E-3</v>
      </c>
    </row>
    <row r="1641" spans="1:20" x14ac:dyDescent="0.6">
      <c r="A1641" s="6"/>
      <c r="B1641" s="21"/>
      <c r="C1641" s="6"/>
      <c r="D1641" s="6" t="s">
        <v>13813</v>
      </c>
      <c r="E1641" s="6" t="s">
        <v>13816</v>
      </c>
      <c r="F1641" s="20" t="s">
        <v>13818</v>
      </c>
      <c r="G1641" s="6" t="str">
        <f t="shared" si="136"/>
        <v>50-59</v>
      </c>
      <c r="H1641" s="6" t="str" cm="1">
        <f t="array" ref="H1641:I1641">_xlfn.TEXTSPLIT(G1641,"-")</f>
        <v>50</v>
      </c>
      <c r="I1641" s="6" t="str">
        <v>59</v>
      </c>
      <c r="J1641" s="6" t="s">
        <v>13873</v>
      </c>
      <c r="K1641" s="6" t="s">
        <v>13465</v>
      </c>
      <c r="L1641" s="6" t="s">
        <v>13973</v>
      </c>
      <c r="M1641" s="6" t="s">
        <v>13372</v>
      </c>
      <c r="N1641" s="7">
        <v>2004</v>
      </c>
      <c r="O1641" s="6" t="str" cm="1">
        <f t="array" ref="O1641">_xlfn.TEXTSPLIT(N1641,"-")</f>
        <v>2004</v>
      </c>
      <c r="P1641" s="6" t="str" cm="1">
        <f t="array" ref="P1641">_xlfn.TEXTSPLIT(O1641,"-")</f>
        <v>2004</v>
      </c>
      <c r="Q1641" s="6">
        <v>1055</v>
      </c>
      <c r="R1641" s="6">
        <v>0</v>
      </c>
      <c r="S1641" s="16">
        <f t="shared" si="137"/>
        <v>0</v>
      </c>
      <c r="T1641" s="16">
        <f t="shared" si="138"/>
        <v>0</v>
      </c>
    </row>
    <row r="1642" spans="1:20" x14ac:dyDescent="0.6">
      <c r="A1642" s="6"/>
      <c r="B1642" s="21"/>
      <c r="C1642" s="6"/>
      <c r="D1642" s="6" t="s">
        <v>13813</v>
      </c>
      <c r="E1642" s="6" t="s">
        <v>13815</v>
      </c>
      <c r="F1642" s="20" t="s">
        <v>13819</v>
      </c>
      <c r="G1642" s="6" t="str">
        <f t="shared" si="136"/>
        <v>60-69</v>
      </c>
      <c r="H1642" s="6" t="str" cm="1">
        <f t="array" ref="H1642:I1642">_xlfn.TEXTSPLIT(G1642,"-")</f>
        <v>60</v>
      </c>
      <c r="I1642" s="6" t="str">
        <v>69</v>
      </c>
      <c r="J1642" s="6" t="s">
        <v>13873</v>
      </c>
      <c r="K1642" s="6" t="s">
        <v>13465</v>
      </c>
      <c r="L1642" s="6" t="s">
        <v>13973</v>
      </c>
      <c r="M1642" s="6" t="s">
        <v>13372</v>
      </c>
      <c r="N1642" s="7">
        <v>2004</v>
      </c>
      <c r="O1642" s="6" t="str" cm="1">
        <f t="array" ref="O1642">_xlfn.TEXTSPLIT(N1642,"-")</f>
        <v>2004</v>
      </c>
      <c r="P1642" s="6" t="str" cm="1">
        <f t="array" ref="P1642">_xlfn.TEXTSPLIT(O1642,"-")</f>
        <v>2004</v>
      </c>
      <c r="Q1642" s="6">
        <v>1135</v>
      </c>
      <c r="R1642" s="6">
        <v>3</v>
      </c>
      <c r="S1642" s="16">
        <f t="shared" si="137"/>
        <v>2.6431718061674008E-3</v>
      </c>
      <c r="T1642" s="16">
        <f t="shared" si="138"/>
        <v>1.5240178317578322E-3</v>
      </c>
    </row>
    <row r="1643" spans="1:20" x14ac:dyDescent="0.6">
      <c r="A1643" s="6"/>
      <c r="B1643" s="21"/>
      <c r="C1643" s="6"/>
      <c r="D1643" s="6" t="s">
        <v>13813</v>
      </c>
      <c r="E1643" s="6" t="s">
        <v>13814</v>
      </c>
      <c r="F1643" s="20" t="s">
        <v>13819</v>
      </c>
      <c r="G1643" s="6" t="str">
        <f t="shared" si="136"/>
        <v>60-69</v>
      </c>
      <c r="H1643" s="6" t="str" cm="1">
        <f t="array" ref="H1643:I1643">_xlfn.TEXTSPLIT(G1643,"-")</f>
        <v>60</v>
      </c>
      <c r="I1643" s="6" t="str">
        <v>69</v>
      </c>
      <c r="J1643" s="6" t="s">
        <v>13873</v>
      </c>
      <c r="K1643" s="6" t="s">
        <v>13465</v>
      </c>
      <c r="L1643" s="6" t="s">
        <v>13973</v>
      </c>
      <c r="M1643" s="6" t="s">
        <v>13372</v>
      </c>
      <c r="N1643" s="7">
        <v>2004</v>
      </c>
      <c r="O1643" s="6" t="str" cm="1">
        <f t="array" ref="O1643">_xlfn.TEXTSPLIT(N1643,"-")</f>
        <v>2004</v>
      </c>
      <c r="P1643" s="6" t="str" cm="1">
        <f t="array" ref="P1643">_xlfn.TEXTSPLIT(O1643,"-")</f>
        <v>2004</v>
      </c>
      <c r="Q1643" s="6">
        <v>470</v>
      </c>
      <c r="R1643" s="6">
        <v>2</v>
      </c>
      <c r="S1643" s="16">
        <f t="shared" si="137"/>
        <v>4.2553191489361703E-3</v>
      </c>
      <c r="T1643" s="16">
        <f t="shared" si="138"/>
        <v>3.0025561478537934E-3</v>
      </c>
    </row>
    <row r="1644" spans="1:20" x14ac:dyDescent="0.6">
      <c r="A1644" s="6"/>
      <c r="B1644" s="21"/>
      <c r="C1644" s="6"/>
      <c r="D1644" s="6" t="s">
        <v>13813</v>
      </c>
      <c r="E1644" s="6" t="s">
        <v>13816</v>
      </c>
      <c r="F1644" s="20" t="s">
        <v>13819</v>
      </c>
      <c r="G1644" s="6" t="str">
        <f t="shared" si="136"/>
        <v>60-69</v>
      </c>
      <c r="H1644" s="6" t="str" cm="1">
        <f t="array" ref="H1644:I1644">_xlfn.TEXTSPLIT(G1644,"-")</f>
        <v>60</v>
      </c>
      <c r="I1644" s="6" t="str">
        <v>69</v>
      </c>
      <c r="J1644" s="6" t="s">
        <v>13873</v>
      </c>
      <c r="K1644" s="6" t="s">
        <v>13465</v>
      </c>
      <c r="L1644" s="6" t="s">
        <v>13973</v>
      </c>
      <c r="M1644" s="6" t="s">
        <v>13372</v>
      </c>
      <c r="N1644" s="7">
        <v>2004</v>
      </c>
      <c r="O1644" s="6" t="str" cm="1">
        <f t="array" ref="O1644">_xlfn.TEXTSPLIT(N1644,"-")</f>
        <v>2004</v>
      </c>
      <c r="P1644" s="6" t="str" cm="1">
        <f t="array" ref="P1644">_xlfn.TEXTSPLIT(O1644,"-")</f>
        <v>2004</v>
      </c>
      <c r="Q1644" s="6">
        <v>665</v>
      </c>
      <c r="R1644" s="6">
        <v>1</v>
      </c>
      <c r="S1644" s="16">
        <f t="shared" si="137"/>
        <v>1.5037593984962407E-3</v>
      </c>
      <c r="T1644" s="16">
        <f t="shared" si="138"/>
        <v>1.5026283269571178E-3</v>
      </c>
    </row>
    <row r="1645" spans="1:20" x14ac:dyDescent="0.6">
      <c r="A1645" s="6"/>
      <c r="B1645" s="21"/>
      <c r="C1645" s="6"/>
      <c r="D1645" s="6" t="s">
        <v>13813</v>
      </c>
      <c r="E1645" s="6" t="s">
        <v>13815</v>
      </c>
      <c r="F1645" s="20" t="s">
        <v>13820</v>
      </c>
      <c r="G1645" s="6" t="str">
        <f t="shared" si="136"/>
        <v>70-79</v>
      </c>
      <c r="H1645" s="6" t="str" cm="1">
        <f t="array" ref="H1645:I1645">_xlfn.TEXTSPLIT(G1645,"-")</f>
        <v>70</v>
      </c>
      <c r="I1645" s="6" t="str">
        <v>79</v>
      </c>
      <c r="J1645" s="6" t="s">
        <v>13873</v>
      </c>
      <c r="K1645" s="6" t="s">
        <v>13465</v>
      </c>
      <c r="L1645" s="6" t="s">
        <v>13973</v>
      </c>
      <c r="M1645" s="6" t="s">
        <v>13372</v>
      </c>
      <c r="N1645" s="7">
        <v>2004</v>
      </c>
      <c r="O1645" s="6" t="str" cm="1">
        <f t="array" ref="O1645">_xlfn.TEXTSPLIT(N1645,"-")</f>
        <v>2004</v>
      </c>
      <c r="P1645" s="6" t="str" cm="1">
        <f t="array" ref="P1645">_xlfn.TEXTSPLIT(O1645,"-")</f>
        <v>2004</v>
      </c>
      <c r="Q1645" s="6">
        <v>532</v>
      </c>
      <c r="R1645" s="6">
        <v>8</v>
      </c>
      <c r="S1645" s="16">
        <f t="shared" si="137"/>
        <v>1.5037593984962405E-2</v>
      </c>
      <c r="T1645" s="16">
        <f t="shared" si="138"/>
        <v>5.2764665409811571E-3</v>
      </c>
    </row>
    <row r="1646" spans="1:20" x14ac:dyDescent="0.6">
      <c r="A1646" s="6"/>
      <c r="B1646" s="21"/>
      <c r="C1646" s="6"/>
      <c r="D1646" s="6" t="s">
        <v>13813</v>
      </c>
      <c r="E1646" s="6" t="s">
        <v>13814</v>
      </c>
      <c r="F1646" s="20" t="s">
        <v>13820</v>
      </c>
      <c r="G1646" s="6" t="str">
        <f t="shared" si="136"/>
        <v>70-79</v>
      </c>
      <c r="H1646" s="6" t="str" cm="1">
        <f t="array" ref="H1646:I1646">_xlfn.TEXTSPLIT(G1646,"-")</f>
        <v>70</v>
      </c>
      <c r="I1646" s="6" t="str">
        <v>79</v>
      </c>
      <c r="J1646" s="6" t="s">
        <v>13873</v>
      </c>
      <c r="K1646" s="6" t="s">
        <v>13465</v>
      </c>
      <c r="L1646" s="6" t="s">
        <v>13973</v>
      </c>
      <c r="M1646" s="6" t="s">
        <v>13372</v>
      </c>
      <c r="N1646" s="7">
        <v>2004</v>
      </c>
      <c r="O1646" s="6" t="str" cm="1">
        <f t="array" ref="O1646">_xlfn.TEXTSPLIT(N1646,"-")</f>
        <v>2004</v>
      </c>
      <c r="P1646" s="6" t="str" cm="1">
        <f t="array" ref="P1646">_xlfn.TEXTSPLIT(O1646,"-")</f>
        <v>2004</v>
      </c>
      <c r="Q1646" s="6">
        <v>236</v>
      </c>
      <c r="R1646" s="6">
        <v>5</v>
      </c>
      <c r="S1646" s="16">
        <f t="shared" si="137"/>
        <v>2.1186440677966101E-2</v>
      </c>
      <c r="T1646" s="16">
        <f t="shared" si="138"/>
        <v>9.3739576616855141E-3</v>
      </c>
    </row>
    <row r="1647" spans="1:20" x14ac:dyDescent="0.6">
      <c r="A1647" s="6"/>
      <c r="B1647" s="21"/>
      <c r="C1647" s="6"/>
      <c r="D1647" s="6" t="s">
        <v>13813</v>
      </c>
      <c r="E1647" s="6" t="s">
        <v>13816</v>
      </c>
      <c r="F1647" s="20" t="s">
        <v>13820</v>
      </c>
      <c r="G1647" s="6" t="str">
        <f t="shared" si="136"/>
        <v>70-79</v>
      </c>
      <c r="H1647" s="6" t="str" cm="1">
        <f t="array" ref="H1647:I1647">_xlfn.TEXTSPLIT(G1647,"-")</f>
        <v>70</v>
      </c>
      <c r="I1647" s="6" t="str">
        <v>79</v>
      </c>
      <c r="J1647" s="6" t="s">
        <v>13873</v>
      </c>
      <c r="K1647" s="6" t="s">
        <v>13465</v>
      </c>
      <c r="L1647" s="6" t="s">
        <v>13973</v>
      </c>
      <c r="M1647" s="6" t="s">
        <v>13372</v>
      </c>
      <c r="N1647" s="7">
        <v>2004</v>
      </c>
      <c r="O1647" s="6" t="str" cm="1">
        <f t="array" ref="O1647">_xlfn.TEXTSPLIT(N1647,"-")</f>
        <v>2004</v>
      </c>
      <c r="P1647" s="6" t="str" cm="1">
        <f t="array" ref="P1647">_xlfn.TEXTSPLIT(O1647,"-")</f>
        <v>2004</v>
      </c>
      <c r="Q1647" s="6">
        <v>296</v>
      </c>
      <c r="R1647" s="6">
        <v>3</v>
      </c>
      <c r="S1647" s="16">
        <f t="shared" si="137"/>
        <v>1.0135135135135136E-2</v>
      </c>
      <c r="T1647" s="16">
        <f t="shared" si="138"/>
        <v>5.8217944929376316E-3</v>
      </c>
    </row>
    <row r="1648" spans="1:20" x14ac:dyDescent="0.6">
      <c r="A1648" s="6"/>
      <c r="B1648" s="21"/>
      <c r="C1648" s="6"/>
      <c r="D1648" s="6" t="s">
        <v>13813</v>
      </c>
      <c r="E1648" s="6" t="s">
        <v>13815</v>
      </c>
      <c r="F1648" s="20" t="s">
        <v>13821</v>
      </c>
      <c r="G1648" s="6" t="str">
        <f t="shared" si="136"/>
        <v>80-95</v>
      </c>
      <c r="H1648" s="6" t="str" cm="1">
        <f t="array" ref="H1648:I1648">_xlfn.TEXTSPLIT(G1648,"-")</f>
        <v>80</v>
      </c>
      <c r="I1648" s="6" t="str">
        <v>95</v>
      </c>
      <c r="J1648" s="6" t="s">
        <v>13873</v>
      </c>
      <c r="K1648" s="6" t="s">
        <v>13465</v>
      </c>
      <c r="L1648" s="6" t="s">
        <v>13973</v>
      </c>
      <c r="M1648" s="6" t="s">
        <v>13372</v>
      </c>
      <c r="N1648" s="7">
        <v>2004</v>
      </c>
      <c r="O1648" s="6" t="str" cm="1">
        <f t="array" ref="O1648">_xlfn.TEXTSPLIT(N1648,"-")</f>
        <v>2004</v>
      </c>
      <c r="P1648" s="6" t="str" cm="1">
        <f t="array" ref="P1648">_xlfn.TEXTSPLIT(O1648,"-")</f>
        <v>2004</v>
      </c>
      <c r="Q1648" s="6">
        <v>118</v>
      </c>
      <c r="R1648" s="6">
        <v>10</v>
      </c>
      <c r="S1648" s="16">
        <f t="shared" si="137"/>
        <v>8.4745762711864403E-2</v>
      </c>
      <c r="T1648" s="16">
        <f t="shared" si="138"/>
        <v>2.5638278852014102E-2</v>
      </c>
    </row>
    <row r="1649" spans="1:20" x14ac:dyDescent="0.6">
      <c r="A1649" s="6"/>
      <c r="B1649" s="21"/>
      <c r="C1649" s="6"/>
      <c r="D1649" s="6" t="s">
        <v>13813</v>
      </c>
      <c r="E1649" s="6" t="s">
        <v>13814</v>
      </c>
      <c r="F1649" s="20" t="s">
        <v>13821</v>
      </c>
      <c r="G1649" s="6" t="str">
        <f t="shared" si="136"/>
        <v>80-95</v>
      </c>
      <c r="H1649" s="6" t="str" cm="1">
        <f t="array" ref="H1649:I1649">_xlfn.TEXTSPLIT(G1649,"-")</f>
        <v>80</v>
      </c>
      <c r="I1649" s="6" t="str">
        <v>95</v>
      </c>
      <c r="J1649" s="6" t="s">
        <v>13873</v>
      </c>
      <c r="K1649" s="6" t="s">
        <v>13465</v>
      </c>
      <c r="L1649" s="6" t="s">
        <v>13973</v>
      </c>
      <c r="M1649" s="6" t="s">
        <v>13372</v>
      </c>
      <c r="N1649" s="7">
        <v>2004</v>
      </c>
      <c r="O1649" s="6" t="str" cm="1">
        <f t="array" ref="O1649">_xlfn.TEXTSPLIT(N1649,"-")</f>
        <v>2004</v>
      </c>
      <c r="P1649" s="6" t="str" cm="1">
        <f t="array" ref="P1649">_xlfn.TEXTSPLIT(O1649,"-")</f>
        <v>2004</v>
      </c>
      <c r="Q1649" s="6">
        <v>45</v>
      </c>
      <c r="R1649" s="6">
        <v>2</v>
      </c>
      <c r="S1649" s="16">
        <f t="shared" si="137"/>
        <v>4.4444444444444446E-2</v>
      </c>
      <c r="T1649" s="16">
        <f t="shared" si="138"/>
        <v>3.0720653856781809E-2</v>
      </c>
    </row>
    <row r="1650" spans="1:20" x14ac:dyDescent="0.6">
      <c r="A1650" s="6"/>
      <c r="B1650" s="21"/>
      <c r="C1650" s="6"/>
      <c r="D1650" s="6" t="s">
        <v>13813</v>
      </c>
      <c r="E1650" s="6" t="s">
        <v>13816</v>
      </c>
      <c r="F1650" s="20" t="s">
        <v>13821</v>
      </c>
      <c r="G1650" s="6" t="str">
        <f t="shared" si="136"/>
        <v>80-95</v>
      </c>
      <c r="H1650" s="6" t="str" cm="1">
        <f t="array" ref="H1650:I1650">_xlfn.TEXTSPLIT(G1650,"-")</f>
        <v>80</v>
      </c>
      <c r="I1650" s="6" t="str">
        <v>95</v>
      </c>
      <c r="J1650" s="6" t="s">
        <v>13873</v>
      </c>
      <c r="K1650" s="6" t="s">
        <v>13465</v>
      </c>
      <c r="L1650" s="6" t="s">
        <v>13973</v>
      </c>
      <c r="M1650" s="6" t="s">
        <v>13372</v>
      </c>
      <c r="N1650" s="7">
        <v>2004</v>
      </c>
      <c r="O1650" s="6" t="str" cm="1">
        <f t="array" ref="O1650">_xlfn.TEXTSPLIT(N1650,"-")</f>
        <v>2004</v>
      </c>
      <c r="P1650" s="6" t="str" cm="1">
        <f t="array" ref="P1650">_xlfn.TEXTSPLIT(O1650,"-")</f>
        <v>2004</v>
      </c>
      <c r="Q1650" s="6">
        <v>73</v>
      </c>
      <c r="R1650" s="6">
        <v>8</v>
      </c>
      <c r="S1650" s="16">
        <f t="shared" si="137"/>
        <v>0.1095890410958904</v>
      </c>
      <c r="T1650" s="16">
        <f t="shared" si="138"/>
        <v>3.6560942399572312E-2</v>
      </c>
    </row>
    <row r="1651" spans="1:20" x14ac:dyDescent="0.6">
      <c r="D1651" s="6" t="s">
        <v>13300</v>
      </c>
      <c r="E1651" s="6" t="s">
        <v>13815</v>
      </c>
      <c r="F1651" s="20" t="s">
        <v>13471</v>
      </c>
      <c r="G1651" s="6" t="str">
        <f t="shared" si="133"/>
        <v>40-95</v>
      </c>
      <c r="H1651" s="6" t="str" cm="1">
        <f t="array" ref="H1651:I1651">_xlfn.TEXTSPLIT(G1651,"-")</f>
        <v>40</v>
      </c>
      <c r="I1651" s="6" t="str">
        <v>95</v>
      </c>
      <c r="J1651" s="6" t="s">
        <v>13873</v>
      </c>
      <c r="K1651" s="6" t="s">
        <v>13465</v>
      </c>
      <c r="L1651" s="6" t="s">
        <v>13532</v>
      </c>
      <c r="M1651" s="6" t="s">
        <v>13372</v>
      </c>
      <c r="N1651" s="7">
        <v>2004</v>
      </c>
      <c r="O1651" s="6" t="str" cm="1">
        <f t="array" ref="O1651">_xlfn.TEXTSPLIT(N1651,"-")</f>
        <v>2004</v>
      </c>
      <c r="P1651" s="6" t="str" cm="1">
        <f t="array" ref="P1651">_xlfn.TEXTSPLIT(O1651,"-")</f>
        <v>2004</v>
      </c>
      <c r="Q1651" s="6">
        <v>5875</v>
      </c>
      <c r="R1651" s="6">
        <v>1388</v>
      </c>
      <c r="S1651" s="16">
        <f t="shared" si="134"/>
        <v>0.23625531914893616</v>
      </c>
      <c r="T1651" s="16">
        <f t="shared" si="135"/>
        <v>5.541929049244004E-3</v>
      </c>
    </row>
    <row r="1652" spans="1:20" x14ac:dyDescent="0.6">
      <c r="A1652" s="6"/>
      <c r="B1652" s="6"/>
      <c r="C1652" s="6"/>
      <c r="D1652" s="6" t="s">
        <v>13300</v>
      </c>
      <c r="E1652" s="6" t="s">
        <v>13814</v>
      </c>
      <c r="F1652" s="20" t="s">
        <v>13471</v>
      </c>
      <c r="G1652" s="6" t="str">
        <f t="shared" si="133"/>
        <v>40-95</v>
      </c>
      <c r="H1652" s="6" t="str" cm="1">
        <f t="array" ref="H1652:I1652">_xlfn.TEXTSPLIT(G1652,"-")</f>
        <v>40</v>
      </c>
      <c r="I1652" s="6" t="str">
        <v>95</v>
      </c>
      <c r="J1652" s="6" t="s">
        <v>13873</v>
      </c>
      <c r="K1652" s="6" t="s">
        <v>13465</v>
      </c>
      <c r="L1652" s="6" t="s">
        <v>13532</v>
      </c>
      <c r="M1652" s="6" t="s">
        <v>13372</v>
      </c>
      <c r="N1652" s="7">
        <v>2004</v>
      </c>
      <c r="O1652" s="6" t="str" cm="1">
        <f t="array" ref="O1652">_xlfn.TEXTSPLIT(N1652,"-")</f>
        <v>2004</v>
      </c>
      <c r="P1652" s="6" t="str" cm="1">
        <f t="array" ref="P1652">_xlfn.TEXTSPLIT(O1652,"-")</f>
        <v>2004</v>
      </c>
      <c r="Q1652" s="6">
        <v>2447</v>
      </c>
      <c r="R1652" s="6">
        <v>620</v>
      </c>
      <c r="S1652" s="16">
        <f t="shared" si="134"/>
        <v>0.25337147527584797</v>
      </c>
      <c r="T1652" s="16">
        <f t="shared" si="135"/>
        <v>8.7925361870211799E-3</v>
      </c>
    </row>
    <row r="1653" spans="1:20" x14ac:dyDescent="0.6">
      <c r="A1653" s="6"/>
      <c r="B1653" s="6"/>
      <c r="C1653" s="6"/>
      <c r="D1653" s="6" t="s">
        <v>13300</v>
      </c>
      <c r="E1653" s="6" t="s">
        <v>13816</v>
      </c>
      <c r="F1653" s="20" t="s">
        <v>13471</v>
      </c>
      <c r="G1653" s="6" t="str">
        <f t="shared" si="133"/>
        <v>40-95</v>
      </c>
      <c r="H1653" s="6" t="str" cm="1">
        <f t="array" ref="H1653:I1653">_xlfn.TEXTSPLIT(G1653,"-")</f>
        <v>40</v>
      </c>
      <c r="I1653" s="6" t="str">
        <v>95</v>
      </c>
      <c r="J1653" s="6" t="s">
        <v>13873</v>
      </c>
      <c r="K1653" s="6" t="s">
        <v>13465</v>
      </c>
      <c r="L1653" s="6" t="s">
        <v>13532</v>
      </c>
      <c r="M1653" s="6" t="s">
        <v>13372</v>
      </c>
      <c r="N1653" s="7">
        <v>2004</v>
      </c>
      <c r="O1653" s="6" t="str" cm="1">
        <f t="array" ref="O1653">_xlfn.TEXTSPLIT(N1653,"-")</f>
        <v>2004</v>
      </c>
      <c r="P1653" s="6" t="str" cm="1">
        <f t="array" ref="P1653">_xlfn.TEXTSPLIT(O1653,"-")</f>
        <v>2004</v>
      </c>
      <c r="Q1653" s="6">
        <v>3428</v>
      </c>
      <c r="R1653" s="6">
        <v>768</v>
      </c>
      <c r="S1653" s="16">
        <f t="shared" si="134"/>
        <v>0.22403733955659277</v>
      </c>
      <c r="T1653" s="16">
        <f t="shared" si="135"/>
        <v>7.121315195732939E-3</v>
      </c>
    </row>
    <row r="1654" spans="1:20" x14ac:dyDescent="0.6">
      <c r="A1654" s="6"/>
      <c r="B1654" s="6"/>
      <c r="C1654" s="6"/>
      <c r="D1654" s="6" t="s">
        <v>13300</v>
      </c>
      <c r="E1654" s="6" t="s">
        <v>13815</v>
      </c>
      <c r="F1654" s="20" t="s">
        <v>13817</v>
      </c>
      <c r="G1654" s="6" t="str">
        <f t="shared" si="133"/>
        <v>40-49</v>
      </c>
      <c r="H1654" s="6" t="str" cm="1">
        <f t="array" ref="H1654:I1654">_xlfn.TEXTSPLIT(G1654,"-")</f>
        <v>40</v>
      </c>
      <c r="I1654" s="6" t="str">
        <v>49</v>
      </c>
      <c r="J1654" s="6" t="s">
        <v>13873</v>
      </c>
      <c r="K1654" s="6" t="s">
        <v>13465</v>
      </c>
      <c r="L1654" s="6" t="s">
        <v>13532</v>
      </c>
      <c r="M1654" s="6" t="s">
        <v>13372</v>
      </c>
      <c r="N1654" s="7">
        <v>2004</v>
      </c>
      <c r="O1654" s="6" t="str" cm="1">
        <f t="array" ref="O1654">_xlfn.TEXTSPLIT(N1654,"-")</f>
        <v>2004</v>
      </c>
      <c r="P1654" s="6" t="str" cm="1">
        <f t="array" ref="P1654">_xlfn.TEXTSPLIT(O1654,"-")</f>
        <v>2004</v>
      </c>
      <c r="Q1654" s="6">
        <v>2296</v>
      </c>
      <c r="R1654" s="6">
        <v>354</v>
      </c>
      <c r="S1654" s="16">
        <f t="shared" si="134"/>
        <v>0.15418118466898956</v>
      </c>
      <c r="T1654" s="16">
        <f t="shared" si="135"/>
        <v>7.5364776961156727E-3</v>
      </c>
    </row>
    <row r="1655" spans="1:20" x14ac:dyDescent="0.6">
      <c r="A1655" s="6"/>
      <c r="B1655" s="6"/>
      <c r="C1655" s="6"/>
      <c r="D1655" s="6" t="s">
        <v>13300</v>
      </c>
      <c r="E1655" s="6" t="s">
        <v>13814</v>
      </c>
      <c r="F1655" s="20" t="s">
        <v>13817</v>
      </c>
      <c r="G1655" s="6" t="str">
        <f t="shared" si="133"/>
        <v>40-49</v>
      </c>
      <c r="H1655" s="6" t="str" cm="1">
        <f t="array" ref="H1655:I1655">_xlfn.TEXTSPLIT(G1655,"-")</f>
        <v>40</v>
      </c>
      <c r="I1655" s="6" t="str">
        <v>49</v>
      </c>
      <c r="J1655" s="6" t="s">
        <v>13873</v>
      </c>
      <c r="K1655" s="6" t="s">
        <v>13465</v>
      </c>
      <c r="L1655" s="6" t="s">
        <v>13532</v>
      </c>
      <c r="M1655" s="6" t="s">
        <v>13372</v>
      </c>
      <c r="N1655" s="7">
        <v>2004</v>
      </c>
      <c r="O1655" s="6" t="str" cm="1">
        <f t="array" ref="O1655">_xlfn.TEXTSPLIT(N1655,"-")</f>
        <v>2004</v>
      </c>
      <c r="P1655" s="6" t="str" cm="1">
        <f t="array" ref="P1655">_xlfn.TEXTSPLIT(O1655,"-")</f>
        <v>2004</v>
      </c>
      <c r="Q1655" s="6">
        <v>957</v>
      </c>
      <c r="R1655" s="6">
        <v>158</v>
      </c>
      <c r="S1655" s="16">
        <f t="shared" si="134"/>
        <v>0.16509926854754442</v>
      </c>
      <c r="T1655" s="16">
        <f t="shared" si="135"/>
        <v>1.2001458465558808E-2</v>
      </c>
    </row>
    <row r="1656" spans="1:20" x14ac:dyDescent="0.6">
      <c r="A1656" s="6"/>
      <c r="B1656" s="6"/>
      <c r="C1656" s="6"/>
      <c r="D1656" s="6" t="s">
        <v>13300</v>
      </c>
      <c r="E1656" s="6" t="s">
        <v>13816</v>
      </c>
      <c r="F1656" s="20" t="s">
        <v>13817</v>
      </c>
      <c r="G1656" s="6" t="str">
        <f t="shared" si="133"/>
        <v>40-49</v>
      </c>
      <c r="H1656" s="6" t="str" cm="1">
        <f t="array" ref="H1656:I1656">_xlfn.TEXTSPLIT(G1656,"-")</f>
        <v>40</v>
      </c>
      <c r="I1656" s="6" t="str">
        <v>49</v>
      </c>
      <c r="J1656" s="6" t="s">
        <v>13873</v>
      </c>
      <c r="K1656" s="6" t="s">
        <v>13465</v>
      </c>
      <c r="L1656" s="6" t="s">
        <v>13532</v>
      </c>
      <c r="M1656" s="6" t="s">
        <v>13372</v>
      </c>
      <c r="N1656" s="7">
        <v>2004</v>
      </c>
      <c r="O1656" s="6" t="str" cm="1">
        <f t="array" ref="O1656">_xlfn.TEXTSPLIT(N1656,"-")</f>
        <v>2004</v>
      </c>
      <c r="P1656" s="6" t="str" cm="1">
        <f t="array" ref="P1656">_xlfn.TEXTSPLIT(O1656,"-")</f>
        <v>2004</v>
      </c>
      <c r="Q1656" s="6">
        <v>1339</v>
      </c>
      <c r="R1656" s="6">
        <v>196</v>
      </c>
      <c r="S1656" s="16">
        <f t="shared" si="134"/>
        <v>0.14637789395070949</v>
      </c>
      <c r="T1656" s="16">
        <f t="shared" si="135"/>
        <v>9.6600702645222702E-3</v>
      </c>
    </row>
    <row r="1657" spans="1:20" x14ac:dyDescent="0.6">
      <c r="A1657" s="6"/>
      <c r="B1657" s="6"/>
      <c r="C1657" s="6"/>
      <c r="D1657" s="6" t="s">
        <v>13300</v>
      </c>
      <c r="E1657" s="6" t="s">
        <v>13815</v>
      </c>
      <c r="F1657" s="20" t="s">
        <v>13818</v>
      </c>
      <c r="G1657" s="6" t="str">
        <f t="shared" si="133"/>
        <v>50-59</v>
      </c>
      <c r="H1657" s="6" t="str" cm="1">
        <f t="array" ref="H1657:I1657">_xlfn.TEXTSPLIT(G1657,"-")</f>
        <v>50</v>
      </c>
      <c r="I1657" s="6" t="str">
        <v>59</v>
      </c>
      <c r="J1657" s="6" t="s">
        <v>13873</v>
      </c>
      <c r="K1657" s="6" t="s">
        <v>13465</v>
      </c>
      <c r="L1657" s="6" t="s">
        <v>13532</v>
      </c>
      <c r="M1657" s="6" t="s">
        <v>13372</v>
      </c>
      <c r="N1657" s="7">
        <v>2004</v>
      </c>
      <c r="O1657" s="6" t="str" cm="1">
        <f t="array" ref="O1657">_xlfn.TEXTSPLIT(N1657,"-")</f>
        <v>2004</v>
      </c>
      <c r="P1657" s="6" t="str" cm="1">
        <f t="array" ref="P1657">_xlfn.TEXTSPLIT(O1657,"-")</f>
        <v>2004</v>
      </c>
      <c r="Q1657" s="6">
        <v>1794</v>
      </c>
      <c r="R1657" s="6">
        <v>384</v>
      </c>
      <c r="S1657" s="16">
        <f t="shared" si="134"/>
        <v>0.21404682274247491</v>
      </c>
      <c r="T1657" s="16">
        <f t="shared" si="135"/>
        <v>9.6837040998118389E-3</v>
      </c>
    </row>
    <row r="1658" spans="1:20" x14ac:dyDescent="0.6">
      <c r="A1658" s="6"/>
      <c r="B1658" s="6"/>
      <c r="C1658" s="6"/>
      <c r="D1658" s="6" t="s">
        <v>13300</v>
      </c>
      <c r="E1658" s="6" t="s">
        <v>13814</v>
      </c>
      <c r="F1658" s="20" t="s">
        <v>13818</v>
      </c>
      <c r="G1658" s="6" t="str">
        <f t="shared" si="133"/>
        <v>50-59</v>
      </c>
      <c r="H1658" s="6" t="str" cm="1">
        <f t="array" ref="H1658:I1658">_xlfn.TEXTSPLIT(G1658,"-")</f>
        <v>50</v>
      </c>
      <c r="I1658" s="6" t="str">
        <v>59</v>
      </c>
      <c r="J1658" s="6" t="s">
        <v>13873</v>
      </c>
      <c r="K1658" s="6" t="s">
        <v>13465</v>
      </c>
      <c r="L1658" s="6" t="s">
        <v>13532</v>
      </c>
      <c r="M1658" s="6" t="s">
        <v>13372</v>
      </c>
      <c r="N1658" s="7">
        <v>2004</v>
      </c>
      <c r="O1658" s="6" t="str" cm="1">
        <f t="array" ref="O1658">_xlfn.TEXTSPLIT(N1658,"-")</f>
        <v>2004</v>
      </c>
      <c r="P1658" s="6" t="str" cm="1">
        <f t="array" ref="P1658">_xlfn.TEXTSPLIT(O1658,"-")</f>
        <v>2004</v>
      </c>
      <c r="Q1658" s="6">
        <v>739</v>
      </c>
      <c r="R1658" s="6">
        <v>175</v>
      </c>
      <c r="S1658" s="16">
        <f t="shared" si="134"/>
        <v>0.2368064952638701</v>
      </c>
      <c r="T1658" s="16">
        <f t="shared" si="135"/>
        <v>1.563838564672217E-2</v>
      </c>
    </row>
    <row r="1659" spans="1:20" x14ac:dyDescent="0.6">
      <c r="A1659" s="6"/>
      <c r="B1659" s="6"/>
      <c r="C1659" s="6"/>
      <c r="D1659" s="6" t="s">
        <v>13300</v>
      </c>
      <c r="E1659" s="6" t="s">
        <v>13816</v>
      </c>
      <c r="F1659" s="20" t="s">
        <v>13818</v>
      </c>
      <c r="G1659" s="6" t="str">
        <f t="shared" si="133"/>
        <v>50-59</v>
      </c>
      <c r="H1659" s="6" t="str" cm="1">
        <f t="array" ref="H1659:I1659">_xlfn.TEXTSPLIT(G1659,"-")</f>
        <v>50</v>
      </c>
      <c r="I1659" s="6" t="str">
        <v>59</v>
      </c>
      <c r="J1659" s="6" t="s">
        <v>13873</v>
      </c>
      <c r="K1659" s="6" t="s">
        <v>13465</v>
      </c>
      <c r="L1659" s="6" t="s">
        <v>13532</v>
      </c>
      <c r="M1659" s="6" t="s">
        <v>13372</v>
      </c>
      <c r="N1659" s="7">
        <v>2004</v>
      </c>
      <c r="O1659" s="6" t="str" cm="1">
        <f t="array" ref="O1659">_xlfn.TEXTSPLIT(N1659,"-")</f>
        <v>2004</v>
      </c>
      <c r="P1659" s="6" t="str" cm="1">
        <f t="array" ref="P1659">_xlfn.TEXTSPLIT(O1659,"-")</f>
        <v>2004</v>
      </c>
      <c r="Q1659" s="6">
        <v>1055</v>
      </c>
      <c r="R1659" s="6">
        <v>209</v>
      </c>
      <c r="S1659" s="16">
        <f t="shared" si="134"/>
        <v>0.19810426540284359</v>
      </c>
      <c r="T1659" s="16">
        <f t="shared" si="135"/>
        <v>1.2270990930605335E-2</v>
      </c>
    </row>
    <row r="1660" spans="1:20" x14ac:dyDescent="0.6">
      <c r="A1660" s="6"/>
      <c r="B1660" s="6"/>
      <c r="C1660" s="6"/>
      <c r="D1660" s="6" t="s">
        <v>13300</v>
      </c>
      <c r="E1660" s="6" t="s">
        <v>13815</v>
      </c>
      <c r="F1660" s="20" t="s">
        <v>13819</v>
      </c>
      <c r="G1660" s="6" t="str">
        <f t="shared" si="133"/>
        <v>60-69</v>
      </c>
      <c r="H1660" s="6" t="str" cm="1">
        <f t="array" ref="H1660:I1660">_xlfn.TEXTSPLIT(G1660,"-")</f>
        <v>60</v>
      </c>
      <c r="I1660" s="6" t="str">
        <v>69</v>
      </c>
      <c r="J1660" s="6" t="s">
        <v>13873</v>
      </c>
      <c r="K1660" s="6" t="s">
        <v>13465</v>
      </c>
      <c r="L1660" s="6" t="s">
        <v>13532</v>
      </c>
      <c r="M1660" s="6" t="s">
        <v>13372</v>
      </c>
      <c r="N1660" s="7">
        <v>2004</v>
      </c>
      <c r="O1660" s="6" t="str" cm="1">
        <f t="array" ref="O1660">_xlfn.TEXTSPLIT(N1660,"-")</f>
        <v>2004</v>
      </c>
      <c r="P1660" s="6" t="str" cm="1">
        <f t="array" ref="P1660">_xlfn.TEXTSPLIT(O1660,"-")</f>
        <v>2004</v>
      </c>
      <c r="Q1660" s="6">
        <v>1135</v>
      </c>
      <c r="R1660" s="6">
        <v>349</v>
      </c>
      <c r="S1660" s="16">
        <f t="shared" si="134"/>
        <v>0.30748898678414099</v>
      </c>
      <c r="T1660" s="16">
        <f t="shared" si="135"/>
        <v>1.3697149444289859E-2</v>
      </c>
    </row>
    <row r="1661" spans="1:20" x14ac:dyDescent="0.6">
      <c r="A1661" s="6"/>
      <c r="B1661" s="6"/>
      <c r="C1661" s="6"/>
      <c r="D1661" s="6" t="s">
        <v>13300</v>
      </c>
      <c r="E1661" s="6" t="s">
        <v>13814</v>
      </c>
      <c r="F1661" s="20" t="s">
        <v>13819</v>
      </c>
      <c r="G1661" s="6" t="str">
        <f t="shared" si="133"/>
        <v>60-69</v>
      </c>
      <c r="H1661" s="6" t="str" cm="1">
        <f t="array" ref="H1661:I1661">_xlfn.TEXTSPLIT(G1661,"-")</f>
        <v>60</v>
      </c>
      <c r="I1661" s="6" t="str">
        <v>69</v>
      </c>
      <c r="J1661" s="6" t="s">
        <v>13873</v>
      </c>
      <c r="K1661" s="6" t="s">
        <v>13465</v>
      </c>
      <c r="L1661" s="6" t="s">
        <v>13532</v>
      </c>
      <c r="M1661" s="6" t="s">
        <v>13372</v>
      </c>
      <c r="N1661" s="7">
        <v>2004</v>
      </c>
      <c r="O1661" s="6" t="str" cm="1">
        <f t="array" ref="O1661">_xlfn.TEXTSPLIT(N1661,"-")</f>
        <v>2004</v>
      </c>
      <c r="P1661" s="6" t="str" cm="1">
        <f t="array" ref="P1661">_xlfn.TEXTSPLIT(O1661,"-")</f>
        <v>2004</v>
      </c>
      <c r="Q1661" s="6">
        <v>470</v>
      </c>
      <c r="R1661" s="6">
        <v>159</v>
      </c>
      <c r="S1661" s="16">
        <f t="shared" si="134"/>
        <v>0.33829787234042552</v>
      </c>
      <c r="T1661" s="16">
        <f t="shared" si="135"/>
        <v>2.1823880240357373E-2</v>
      </c>
    </row>
    <row r="1662" spans="1:20" x14ac:dyDescent="0.6">
      <c r="A1662" s="6"/>
      <c r="B1662" s="6"/>
      <c r="C1662" s="6"/>
      <c r="D1662" s="6" t="s">
        <v>13300</v>
      </c>
      <c r="E1662" s="6" t="s">
        <v>13816</v>
      </c>
      <c r="F1662" s="20" t="s">
        <v>13819</v>
      </c>
      <c r="G1662" s="6" t="str">
        <f t="shared" si="133"/>
        <v>60-69</v>
      </c>
      <c r="H1662" s="6" t="str" cm="1">
        <f t="array" ref="H1662:I1662">_xlfn.TEXTSPLIT(G1662,"-")</f>
        <v>60</v>
      </c>
      <c r="I1662" s="6" t="str">
        <v>69</v>
      </c>
      <c r="J1662" s="6" t="s">
        <v>13873</v>
      </c>
      <c r="K1662" s="6" t="s">
        <v>13465</v>
      </c>
      <c r="L1662" s="6" t="s">
        <v>13532</v>
      </c>
      <c r="M1662" s="6" t="s">
        <v>13372</v>
      </c>
      <c r="N1662" s="7">
        <v>2004</v>
      </c>
      <c r="O1662" s="6" t="str" cm="1">
        <f t="array" ref="O1662">_xlfn.TEXTSPLIT(N1662,"-")</f>
        <v>2004</v>
      </c>
      <c r="P1662" s="6" t="str" cm="1">
        <f t="array" ref="P1662">_xlfn.TEXTSPLIT(O1662,"-")</f>
        <v>2004</v>
      </c>
      <c r="Q1662" s="6">
        <v>665</v>
      </c>
      <c r="R1662" s="6">
        <v>190</v>
      </c>
      <c r="S1662" s="16">
        <f t="shared" si="134"/>
        <v>0.2857142857142857</v>
      </c>
      <c r="T1662" s="16">
        <f t="shared" si="135"/>
        <v>1.7518266842427594E-2</v>
      </c>
    </row>
    <row r="1663" spans="1:20" x14ac:dyDescent="0.6">
      <c r="A1663" s="6"/>
      <c r="B1663" s="6"/>
      <c r="C1663" s="6"/>
      <c r="D1663" s="6" t="s">
        <v>13300</v>
      </c>
      <c r="E1663" s="6" t="s">
        <v>13815</v>
      </c>
      <c r="F1663" s="20" t="s">
        <v>13820</v>
      </c>
      <c r="G1663" s="6" t="str">
        <f t="shared" si="133"/>
        <v>70-79</v>
      </c>
      <c r="H1663" s="6" t="str" cm="1">
        <f t="array" ref="H1663:I1663">_xlfn.TEXTSPLIT(G1663,"-")</f>
        <v>70</v>
      </c>
      <c r="I1663" s="6" t="str">
        <v>79</v>
      </c>
      <c r="J1663" s="6" t="s">
        <v>13873</v>
      </c>
      <c r="K1663" s="6" t="s">
        <v>13465</v>
      </c>
      <c r="L1663" s="6" t="s">
        <v>13532</v>
      </c>
      <c r="M1663" s="6" t="s">
        <v>13372</v>
      </c>
      <c r="N1663" s="7">
        <v>2004</v>
      </c>
      <c r="O1663" s="6" t="str" cm="1">
        <f t="array" ref="O1663">_xlfn.TEXTSPLIT(N1663,"-")</f>
        <v>2004</v>
      </c>
      <c r="P1663" s="6" t="str" cm="1">
        <f t="array" ref="P1663">_xlfn.TEXTSPLIT(O1663,"-")</f>
        <v>2004</v>
      </c>
      <c r="Q1663" s="6">
        <v>532</v>
      </c>
      <c r="R1663" s="6">
        <v>223</v>
      </c>
      <c r="S1663" s="16">
        <f t="shared" si="134"/>
        <v>0.41917293233082709</v>
      </c>
      <c r="T1663" s="16">
        <f t="shared" si="135"/>
        <v>2.1392632117033714E-2</v>
      </c>
    </row>
    <row r="1664" spans="1:20" x14ac:dyDescent="0.6">
      <c r="A1664" s="6"/>
      <c r="B1664" s="6"/>
      <c r="C1664" s="6"/>
      <c r="D1664" s="6" t="s">
        <v>13300</v>
      </c>
      <c r="E1664" s="6" t="s">
        <v>13814</v>
      </c>
      <c r="F1664" s="20" t="s">
        <v>13820</v>
      </c>
      <c r="G1664" s="6" t="str">
        <f t="shared" si="133"/>
        <v>70-79</v>
      </c>
      <c r="H1664" s="6" t="str" cm="1">
        <f t="array" ref="H1664:I1664">_xlfn.TEXTSPLIT(G1664,"-")</f>
        <v>70</v>
      </c>
      <c r="I1664" s="6" t="str">
        <v>79</v>
      </c>
      <c r="J1664" s="6" t="s">
        <v>13873</v>
      </c>
      <c r="K1664" s="6" t="s">
        <v>13465</v>
      </c>
      <c r="L1664" s="6" t="s">
        <v>13532</v>
      </c>
      <c r="M1664" s="6" t="s">
        <v>13372</v>
      </c>
      <c r="N1664" s="7">
        <v>2004</v>
      </c>
      <c r="O1664" s="6" t="str" cm="1">
        <f t="array" ref="O1664">_xlfn.TEXTSPLIT(N1664,"-")</f>
        <v>2004</v>
      </c>
      <c r="P1664" s="6" t="str" cm="1">
        <f t="array" ref="P1664">_xlfn.TEXTSPLIT(O1664,"-")</f>
        <v>2004</v>
      </c>
      <c r="Q1664" s="6">
        <v>236</v>
      </c>
      <c r="R1664" s="6">
        <v>96</v>
      </c>
      <c r="S1664" s="16">
        <f t="shared" si="134"/>
        <v>0.40677966101694918</v>
      </c>
      <c r="T1664" s="16">
        <f t="shared" si="135"/>
        <v>3.1976551816936233E-2</v>
      </c>
    </row>
    <row r="1665" spans="1:20" x14ac:dyDescent="0.6">
      <c r="A1665" s="6"/>
      <c r="B1665" s="6"/>
      <c r="C1665" s="6"/>
      <c r="D1665" s="6" t="s">
        <v>13300</v>
      </c>
      <c r="E1665" s="6" t="s">
        <v>13816</v>
      </c>
      <c r="F1665" s="20" t="s">
        <v>13820</v>
      </c>
      <c r="G1665" s="6" t="str">
        <f t="shared" si="133"/>
        <v>70-79</v>
      </c>
      <c r="H1665" s="6" t="str" cm="1">
        <f t="array" ref="H1665:I1665">_xlfn.TEXTSPLIT(G1665,"-")</f>
        <v>70</v>
      </c>
      <c r="I1665" s="6" t="str">
        <v>79</v>
      </c>
      <c r="J1665" s="6" t="s">
        <v>13873</v>
      </c>
      <c r="K1665" s="6" t="s">
        <v>13465</v>
      </c>
      <c r="L1665" s="6" t="s">
        <v>13532</v>
      </c>
      <c r="M1665" s="6" t="s">
        <v>13372</v>
      </c>
      <c r="N1665" s="7">
        <v>2004</v>
      </c>
      <c r="O1665" s="6" t="str" cm="1">
        <f t="array" ref="O1665">_xlfn.TEXTSPLIT(N1665,"-")</f>
        <v>2004</v>
      </c>
      <c r="P1665" s="6" t="str" cm="1">
        <f t="array" ref="P1665">_xlfn.TEXTSPLIT(O1665,"-")</f>
        <v>2004</v>
      </c>
      <c r="Q1665" s="6">
        <v>296</v>
      </c>
      <c r="R1665" s="6">
        <v>127</v>
      </c>
      <c r="S1665" s="16">
        <f t="shared" si="134"/>
        <v>0.42905405405405406</v>
      </c>
      <c r="T1665" s="16">
        <f t="shared" si="135"/>
        <v>2.8767865938488516E-2</v>
      </c>
    </row>
    <row r="1666" spans="1:20" x14ac:dyDescent="0.6">
      <c r="A1666" s="6"/>
      <c r="B1666" s="6"/>
      <c r="C1666" s="6"/>
      <c r="D1666" s="6" t="s">
        <v>13300</v>
      </c>
      <c r="E1666" s="6" t="s">
        <v>13815</v>
      </c>
      <c r="F1666" s="20" t="s">
        <v>13821</v>
      </c>
      <c r="G1666" s="6" t="str">
        <f t="shared" si="133"/>
        <v>80-95</v>
      </c>
      <c r="H1666" s="6" t="str" cm="1">
        <f t="array" ref="H1666:I1666">_xlfn.TEXTSPLIT(G1666,"-")</f>
        <v>80</v>
      </c>
      <c r="I1666" s="6" t="str">
        <v>95</v>
      </c>
      <c r="J1666" s="6" t="s">
        <v>13873</v>
      </c>
      <c r="K1666" s="6" t="s">
        <v>13465</v>
      </c>
      <c r="L1666" s="6" t="s">
        <v>13532</v>
      </c>
      <c r="M1666" s="6" t="s">
        <v>13372</v>
      </c>
      <c r="N1666" s="7">
        <v>2004</v>
      </c>
      <c r="O1666" s="6" t="str" cm="1">
        <f t="array" ref="O1666">_xlfn.TEXTSPLIT(N1666,"-")</f>
        <v>2004</v>
      </c>
      <c r="P1666" s="6" t="str" cm="1">
        <f t="array" ref="P1666">_xlfn.TEXTSPLIT(O1666,"-")</f>
        <v>2004</v>
      </c>
      <c r="Q1666" s="6">
        <v>118</v>
      </c>
      <c r="R1666" s="6">
        <v>78</v>
      </c>
      <c r="S1666" s="16">
        <f t="shared" si="134"/>
        <v>0.66101694915254239</v>
      </c>
      <c r="T1666" s="16">
        <f t="shared" si="135"/>
        <v>4.3576694720451052E-2</v>
      </c>
    </row>
    <row r="1667" spans="1:20" x14ac:dyDescent="0.6">
      <c r="A1667" s="6"/>
      <c r="B1667" s="6"/>
      <c r="C1667" s="6"/>
      <c r="D1667" s="6" t="s">
        <v>13300</v>
      </c>
      <c r="E1667" s="6" t="s">
        <v>13814</v>
      </c>
      <c r="F1667" s="20" t="s">
        <v>13821</v>
      </c>
      <c r="G1667" s="6" t="str">
        <f t="shared" si="133"/>
        <v>80-95</v>
      </c>
      <c r="H1667" s="6" t="str" cm="1">
        <f t="array" ref="H1667:I1667">_xlfn.TEXTSPLIT(G1667,"-")</f>
        <v>80</v>
      </c>
      <c r="I1667" s="6" t="str">
        <v>95</v>
      </c>
      <c r="J1667" s="6" t="s">
        <v>13873</v>
      </c>
      <c r="K1667" s="6" t="s">
        <v>13465</v>
      </c>
      <c r="L1667" s="6" t="s">
        <v>13532</v>
      </c>
      <c r="M1667" s="6" t="s">
        <v>13372</v>
      </c>
      <c r="N1667" s="7">
        <v>2004</v>
      </c>
      <c r="O1667" s="6" t="str" cm="1">
        <f t="array" ref="O1667">_xlfn.TEXTSPLIT(N1667,"-")</f>
        <v>2004</v>
      </c>
      <c r="P1667" s="6" t="str" cm="1">
        <f t="array" ref="P1667">_xlfn.TEXTSPLIT(O1667,"-")</f>
        <v>2004</v>
      </c>
      <c r="Q1667" s="6">
        <v>45</v>
      </c>
      <c r="R1667" s="6">
        <v>32</v>
      </c>
      <c r="S1667" s="16">
        <f t="shared" si="134"/>
        <v>0.71111111111111114</v>
      </c>
      <c r="T1667" s="16">
        <f t="shared" si="135"/>
        <v>6.7565951116985962E-2</v>
      </c>
    </row>
    <row r="1668" spans="1:20" x14ac:dyDescent="0.6">
      <c r="A1668" s="6"/>
      <c r="B1668" s="6"/>
      <c r="C1668" s="6"/>
      <c r="D1668" s="6" t="s">
        <v>13300</v>
      </c>
      <c r="E1668" s="6" t="s">
        <v>13816</v>
      </c>
      <c r="F1668" s="20" t="s">
        <v>13821</v>
      </c>
      <c r="G1668" s="6" t="str">
        <f t="shared" si="133"/>
        <v>80-95</v>
      </c>
      <c r="H1668" s="6" t="str" cm="1">
        <f t="array" ref="H1668:I1668">_xlfn.TEXTSPLIT(G1668,"-")</f>
        <v>80</v>
      </c>
      <c r="I1668" s="6" t="str">
        <v>95</v>
      </c>
      <c r="J1668" s="6" t="s">
        <v>13873</v>
      </c>
      <c r="K1668" s="6" t="s">
        <v>13465</v>
      </c>
      <c r="L1668" s="6" t="s">
        <v>13532</v>
      </c>
      <c r="M1668" s="6" t="s">
        <v>13372</v>
      </c>
      <c r="N1668" s="7">
        <v>2004</v>
      </c>
      <c r="O1668" s="6" t="str" cm="1">
        <f t="array" ref="O1668">_xlfn.TEXTSPLIT(N1668,"-")</f>
        <v>2004</v>
      </c>
      <c r="P1668" s="6" t="str" cm="1">
        <f t="array" ref="P1668">_xlfn.TEXTSPLIT(O1668,"-")</f>
        <v>2004</v>
      </c>
      <c r="Q1668" s="6">
        <v>73</v>
      </c>
      <c r="R1668" s="6">
        <v>46</v>
      </c>
      <c r="S1668" s="16">
        <f t="shared" si="134"/>
        <v>0.63013698630136983</v>
      </c>
      <c r="T1668" s="16">
        <f t="shared" si="135"/>
        <v>5.6503650602925594E-2</v>
      </c>
    </row>
    <row r="1669" spans="1:20" x14ac:dyDescent="0.6">
      <c r="D1669" s="6" t="s">
        <v>13822</v>
      </c>
      <c r="E1669" s="6" t="s">
        <v>13815</v>
      </c>
      <c r="F1669" s="20" t="s">
        <v>13471</v>
      </c>
      <c r="G1669" s="6" t="str">
        <f t="shared" si="133"/>
        <v>40-95</v>
      </c>
      <c r="H1669" s="6" t="str" cm="1">
        <f t="array" ref="H1669:I1669">_xlfn.TEXTSPLIT(G1669,"-")</f>
        <v>40</v>
      </c>
      <c r="I1669" s="6" t="str">
        <v>95</v>
      </c>
      <c r="J1669" s="6" t="s">
        <v>13873</v>
      </c>
      <c r="K1669" s="6" t="s">
        <v>13465</v>
      </c>
      <c r="L1669" s="6" t="s">
        <v>13532</v>
      </c>
      <c r="M1669" s="6" t="s">
        <v>13372</v>
      </c>
      <c r="N1669" s="7">
        <v>2004</v>
      </c>
      <c r="O1669" s="6" t="str" cm="1">
        <f t="array" ref="O1669">_xlfn.TEXTSPLIT(N1669,"-")</f>
        <v>2004</v>
      </c>
      <c r="P1669" s="6" t="str" cm="1">
        <f t="array" ref="P1669">_xlfn.TEXTSPLIT(O1669,"-")</f>
        <v>2004</v>
      </c>
      <c r="Q1669" s="6">
        <v>5875</v>
      </c>
      <c r="R1669" s="6">
        <v>1363</v>
      </c>
      <c r="S1669" s="16">
        <f t="shared" si="134"/>
        <v>0.23200000000000001</v>
      </c>
      <c r="T1669" s="16">
        <f t="shared" si="135"/>
        <v>5.507070889977179E-3</v>
      </c>
    </row>
    <row r="1670" spans="1:20" x14ac:dyDescent="0.6">
      <c r="B1670" s="6"/>
      <c r="C1670" s="6"/>
      <c r="D1670" s="6" t="s">
        <v>13822</v>
      </c>
      <c r="E1670" s="6" t="s">
        <v>13814</v>
      </c>
      <c r="F1670" s="20" t="s">
        <v>13471</v>
      </c>
      <c r="G1670" s="6" t="str">
        <f t="shared" si="133"/>
        <v>40-95</v>
      </c>
      <c r="H1670" s="6" t="str" cm="1">
        <f t="array" ref="H1670:I1670">_xlfn.TEXTSPLIT(G1670,"-")</f>
        <v>40</v>
      </c>
      <c r="I1670" s="6" t="str">
        <v>95</v>
      </c>
      <c r="J1670" s="6" t="s">
        <v>13873</v>
      </c>
      <c r="K1670" s="6" t="s">
        <v>13465</v>
      </c>
      <c r="L1670" s="6" t="s">
        <v>13532</v>
      </c>
      <c r="M1670" s="6" t="s">
        <v>13372</v>
      </c>
      <c r="N1670" s="7">
        <v>2004</v>
      </c>
      <c r="O1670" s="6" t="str" cm="1">
        <f t="array" ref="O1670">_xlfn.TEXTSPLIT(N1670,"-")</f>
        <v>2004</v>
      </c>
      <c r="P1670" s="6" t="str" cm="1">
        <f t="array" ref="P1670">_xlfn.TEXTSPLIT(O1670,"-")</f>
        <v>2004</v>
      </c>
      <c r="Q1670" s="6">
        <v>2447</v>
      </c>
      <c r="R1670" s="6">
        <v>607</v>
      </c>
      <c r="S1670" s="16">
        <f t="shared" si="134"/>
        <v>0.24805884756845117</v>
      </c>
      <c r="T1670" s="16">
        <f t="shared" si="135"/>
        <v>8.7307650853090807E-3</v>
      </c>
    </row>
    <row r="1671" spans="1:20" x14ac:dyDescent="0.6">
      <c r="B1671" s="6"/>
      <c r="C1671" s="6"/>
      <c r="D1671" s="6" t="s">
        <v>13822</v>
      </c>
      <c r="E1671" s="6" t="s">
        <v>13816</v>
      </c>
      <c r="F1671" s="20" t="s">
        <v>13471</v>
      </c>
      <c r="G1671" s="6" t="str">
        <f t="shared" ref="G1671:G1814" si="139">IF(RIGHT(F1671,1)="+",LEFT(F1671,LEN(F1671)-1)&amp;"-95",F1671)</f>
        <v>40-95</v>
      </c>
      <c r="H1671" s="6" t="str" cm="1">
        <f t="array" ref="H1671:I1671">_xlfn.TEXTSPLIT(G1671,"-")</f>
        <v>40</v>
      </c>
      <c r="I1671" s="6" t="str">
        <v>95</v>
      </c>
      <c r="J1671" s="6" t="s">
        <v>13873</v>
      </c>
      <c r="K1671" s="6" t="s">
        <v>13465</v>
      </c>
      <c r="L1671" s="6" t="s">
        <v>13532</v>
      </c>
      <c r="M1671" s="6" t="s">
        <v>13372</v>
      </c>
      <c r="N1671" s="7">
        <v>2004</v>
      </c>
      <c r="O1671" s="6" t="str" cm="1">
        <f t="array" ref="O1671">_xlfn.TEXTSPLIT(N1671,"-")</f>
        <v>2004</v>
      </c>
      <c r="P1671" s="6" t="str" cm="1">
        <f t="array" ref="P1671">_xlfn.TEXTSPLIT(O1671,"-")</f>
        <v>2004</v>
      </c>
      <c r="Q1671" s="6">
        <v>3428</v>
      </c>
      <c r="R1671" s="6">
        <v>756</v>
      </c>
      <c r="S1671" s="16">
        <f t="shared" ref="S1671:S1814" si="140">R1671/Q1671</f>
        <v>0.220536756126021</v>
      </c>
      <c r="T1671" s="16">
        <f t="shared" ref="T1671:T1814" si="141">SQRT(S1671*(1-S1671)/Q1671)</f>
        <v>7.0813800768847425E-3</v>
      </c>
    </row>
    <row r="1672" spans="1:20" x14ac:dyDescent="0.6">
      <c r="B1672" s="6"/>
      <c r="C1672" s="6"/>
      <c r="D1672" s="6" t="s">
        <v>13822</v>
      </c>
      <c r="E1672" s="6" t="s">
        <v>13815</v>
      </c>
      <c r="F1672" s="20" t="s">
        <v>13817</v>
      </c>
      <c r="G1672" s="6" t="str">
        <f t="shared" si="139"/>
        <v>40-49</v>
      </c>
      <c r="H1672" s="6" t="str" cm="1">
        <f t="array" ref="H1672:I1672">_xlfn.TEXTSPLIT(G1672,"-")</f>
        <v>40</v>
      </c>
      <c r="I1672" s="6" t="str">
        <v>49</v>
      </c>
      <c r="J1672" s="6" t="s">
        <v>13873</v>
      </c>
      <c r="K1672" s="6" t="s">
        <v>13465</v>
      </c>
      <c r="L1672" s="6" t="s">
        <v>13532</v>
      </c>
      <c r="M1672" s="6" t="s">
        <v>13372</v>
      </c>
      <c r="N1672" s="7">
        <v>2004</v>
      </c>
      <c r="O1672" s="6" t="str" cm="1">
        <f t="array" ref="O1672">_xlfn.TEXTSPLIT(N1672,"-")</f>
        <v>2004</v>
      </c>
      <c r="P1672" s="6" t="str" cm="1">
        <f t="array" ref="P1672">_xlfn.TEXTSPLIT(O1672,"-")</f>
        <v>2004</v>
      </c>
      <c r="Q1672" s="6">
        <v>2296</v>
      </c>
      <c r="R1672" s="6">
        <v>354</v>
      </c>
      <c r="S1672" s="16">
        <f t="shared" si="140"/>
        <v>0.15418118466898956</v>
      </c>
      <c r="T1672" s="16">
        <f t="shared" si="141"/>
        <v>7.5364776961156727E-3</v>
      </c>
    </row>
    <row r="1673" spans="1:20" x14ac:dyDescent="0.6">
      <c r="B1673" s="6"/>
      <c r="C1673" s="6"/>
      <c r="D1673" s="6" t="s">
        <v>13822</v>
      </c>
      <c r="E1673" s="6" t="s">
        <v>13814</v>
      </c>
      <c r="F1673" s="20" t="s">
        <v>13817</v>
      </c>
      <c r="G1673" s="6" t="str">
        <f t="shared" si="139"/>
        <v>40-49</v>
      </c>
      <c r="H1673" s="6" t="str" cm="1">
        <f t="array" ref="H1673:I1673">_xlfn.TEXTSPLIT(G1673,"-")</f>
        <v>40</v>
      </c>
      <c r="I1673" s="6" t="str">
        <v>49</v>
      </c>
      <c r="J1673" s="6" t="s">
        <v>13873</v>
      </c>
      <c r="K1673" s="6" t="s">
        <v>13465</v>
      </c>
      <c r="L1673" s="6" t="s">
        <v>13532</v>
      </c>
      <c r="M1673" s="6" t="s">
        <v>13372</v>
      </c>
      <c r="N1673" s="7">
        <v>2004</v>
      </c>
      <c r="O1673" s="6" t="str" cm="1">
        <f t="array" ref="O1673">_xlfn.TEXTSPLIT(N1673,"-")</f>
        <v>2004</v>
      </c>
      <c r="P1673" s="6" t="str" cm="1">
        <f t="array" ref="P1673">_xlfn.TEXTSPLIT(O1673,"-")</f>
        <v>2004</v>
      </c>
      <c r="Q1673" s="6">
        <v>957</v>
      </c>
      <c r="R1673" s="6">
        <v>158</v>
      </c>
      <c r="S1673" s="16">
        <f t="shared" si="140"/>
        <v>0.16509926854754442</v>
      </c>
      <c r="T1673" s="16">
        <f t="shared" si="141"/>
        <v>1.2001458465558808E-2</v>
      </c>
    </row>
    <row r="1674" spans="1:20" x14ac:dyDescent="0.6">
      <c r="B1674" s="6"/>
      <c r="C1674" s="6"/>
      <c r="D1674" s="6" t="s">
        <v>13822</v>
      </c>
      <c r="E1674" s="6" t="s">
        <v>13816</v>
      </c>
      <c r="F1674" s="20" t="s">
        <v>13817</v>
      </c>
      <c r="G1674" s="6" t="str">
        <f t="shared" si="139"/>
        <v>40-49</v>
      </c>
      <c r="H1674" s="6" t="str" cm="1">
        <f t="array" ref="H1674:I1674">_xlfn.TEXTSPLIT(G1674,"-")</f>
        <v>40</v>
      </c>
      <c r="I1674" s="6" t="str">
        <v>49</v>
      </c>
      <c r="J1674" s="6" t="s">
        <v>13873</v>
      </c>
      <c r="K1674" s="6" t="s">
        <v>13465</v>
      </c>
      <c r="L1674" s="6" t="s">
        <v>13532</v>
      </c>
      <c r="M1674" s="6" t="s">
        <v>13372</v>
      </c>
      <c r="N1674" s="7">
        <v>2004</v>
      </c>
      <c r="O1674" s="6" t="str" cm="1">
        <f t="array" ref="O1674">_xlfn.TEXTSPLIT(N1674,"-")</f>
        <v>2004</v>
      </c>
      <c r="P1674" s="6" t="str" cm="1">
        <f t="array" ref="P1674">_xlfn.TEXTSPLIT(O1674,"-")</f>
        <v>2004</v>
      </c>
      <c r="Q1674" s="6">
        <v>1339</v>
      </c>
      <c r="R1674" s="6">
        <v>196</v>
      </c>
      <c r="S1674" s="16">
        <f t="shared" si="140"/>
        <v>0.14637789395070949</v>
      </c>
      <c r="T1674" s="16">
        <f t="shared" si="141"/>
        <v>9.6600702645222702E-3</v>
      </c>
    </row>
    <row r="1675" spans="1:20" x14ac:dyDescent="0.6">
      <c r="B1675" s="6"/>
      <c r="C1675" s="6"/>
      <c r="D1675" s="6" t="s">
        <v>13822</v>
      </c>
      <c r="E1675" s="6" t="s">
        <v>13815</v>
      </c>
      <c r="F1675" s="20" t="s">
        <v>13818</v>
      </c>
      <c r="G1675" s="6" t="str">
        <f t="shared" si="139"/>
        <v>50-59</v>
      </c>
      <c r="H1675" s="6" t="str" cm="1">
        <f t="array" ref="H1675:I1675">_xlfn.TEXTSPLIT(G1675,"-")</f>
        <v>50</v>
      </c>
      <c r="I1675" s="6" t="str">
        <v>59</v>
      </c>
      <c r="J1675" s="6" t="s">
        <v>13873</v>
      </c>
      <c r="K1675" s="6" t="s">
        <v>13465</v>
      </c>
      <c r="L1675" s="6" t="s">
        <v>13532</v>
      </c>
      <c r="M1675" s="6" t="s">
        <v>13372</v>
      </c>
      <c r="N1675" s="7">
        <v>2004</v>
      </c>
      <c r="O1675" s="6" t="str" cm="1">
        <f t="array" ref="O1675">_xlfn.TEXTSPLIT(N1675,"-")</f>
        <v>2004</v>
      </c>
      <c r="P1675" s="6" t="str" cm="1">
        <f t="array" ref="P1675">_xlfn.TEXTSPLIT(O1675,"-")</f>
        <v>2004</v>
      </c>
      <c r="Q1675" s="6">
        <v>1794</v>
      </c>
      <c r="R1675" s="6">
        <v>380</v>
      </c>
      <c r="S1675" s="16">
        <f t="shared" si="140"/>
        <v>0.21181716833890746</v>
      </c>
      <c r="T1675" s="16">
        <f t="shared" si="141"/>
        <v>9.6467904545223752E-3</v>
      </c>
    </row>
    <row r="1676" spans="1:20" x14ac:dyDescent="0.6">
      <c r="B1676" s="6"/>
      <c r="C1676" s="6"/>
      <c r="D1676" s="6" t="s">
        <v>13822</v>
      </c>
      <c r="E1676" s="6" t="s">
        <v>13814</v>
      </c>
      <c r="F1676" s="20" t="s">
        <v>13818</v>
      </c>
      <c r="G1676" s="6" t="str">
        <f t="shared" si="139"/>
        <v>50-59</v>
      </c>
      <c r="H1676" s="6" t="str" cm="1">
        <f t="array" ref="H1676:I1676">_xlfn.TEXTSPLIT(G1676,"-")</f>
        <v>50</v>
      </c>
      <c r="I1676" s="6" t="str">
        <v>59</v>
      </c>
      <c r="J1676" s="6" t="s">
        <v>13873</v>
      </c>
      <c r="K1676" s="6" t="s">
        <v>13465</v>
      </c>
      <c r="L1676" s="6" t="s">
        <v>13532</v>
      </c>
      <c r="M1676" s="6" t="s">
        <v>13372</v>
      </c>
      <c r="N1676" s="7">
        <v>2004</v>
      </c>
      <c r="O1676" s="6" t="str" cm="1">
        <f t="array" ref="O1676">_xlfn.TEXTSPLIT(N1676,"-")</f>
        <v>2004</v>
      </c>
      <c r="P1676" s="6" t="str" cm="1">
        <f t="array" ref="P1676">_xlfn.TEXTSPLIT(O1676,"-")</f>
        <v>2004</v>
      </c>
      <c r="Q1676" s="6">
        <v>739</v>
      </c>
      <c r="R1676" s="6">
        <v>171</v>
      </c>
      <c r="S1676" s="16">
        <f t="shared" si="140"/>
        <v>0.23139377537212449</v>
      </c>
      <c r="T1676" s="16">
        <f t="shared" si="141"/>
        <v>1.5513349094355961E-2</v>
      </c>
    </row>
    <row r="1677" spans="1:20" x14ac:dyDescent="0.6">
      <c r="B1677" s="6"/>
      <c r="C1677" s="6"/>
      <c r="D1677" s="6" t="s">
        <v>13822</v>
      </c>
      <c r="E1677" s="6" t="s">
        <v>13816</v>
      </c>
      <c r="F1677" s="20" t="s">
        <v>13818</v>
      </c>
      <c r="G1677" s="6" t="str">
        <f t="shared" si="139"/>
        <v>50-59</v>
      </c>
      <c r="H1677" s="6" t="str" cm="1">
        <f t="array" ref="H1677:I1677">_xlfn.TEXTSPLIT(G1677,"-")</f>
        <v>50</v>
      </c>
      <c r="I1677" s="6" t="str">
        <v>59</v>
      </c>
      <c r="J1677" s="6" t="s">
        <v>13873</v>
      </c>
      <c r="K1677" s="6" t="s">
        <v>13465</v>
      </c>
      <c r="L1677" s="6" t="s">
        <v>13532</v>
      </c>
      <c r="M1677" s="6" t="s">
        <v>13372</v>
      </c>
      <c r="N1677" s="7">
        <v>2004</v>
      </c>
      <c r="O1677" s="6" t="str" cm="1">
        <f t="array" ref="O1677">_xlfn.TEXTSPLIT(N1677,"-")</f>
        <v>2004</v>
      </c>
      <c r="P1677" s="6" t="str" cm="1">
        <f t="array" ref="P1677">_xlfn.TEXTSPLIT(O1677,"-")</f>
        <v>2004</v>
      </c>
      <c r="Q1677" s="6">
        <v>1055</v>
      </c>
      <c r="R1677" s="6">
        <v>209</v>
      </c>
      <c r="S1677" s="16">
        <f t="shared" si="140"/>
        <v>0.19810426540284359</v>
      </c>
      <c r="T1677" s="16">
        <f t="shared" si="141"/>
        <v>1.2270990930605335E-2</v>
      </c>
    </row>
    <row r="1678" spans="1:20" x14ac:dyDescent="0.6">
      <c r="B1678" s="6"/>
      <c r="C1678" s="6"/>
      <c r="D1678" s="6" t="s">
        <v>13822</v>
      </c>
      <c r="E1678" s="6" t="s">
        <v>13815</v>
      </c>
      <c r="F1678" s="20" t="s">
        <v>13819</v>
      </c>
      <c r="G1678" s="6" t="str">
        <f t="shared" si="139"/>
        <v>60-69</v>
      </c>
      <c r="H1678" s="6" t="str" cm="1">
        <f t="array" ref="H1678:I1678">_xlfn.TEXTSPLIT(G1678,"-")</f>
        <v>60</v>
      </c>
      <c r="I1678" s="6" t="str">
        <v>69</v>
      </c>
      <c r="J1678" s="6" t="s">
        <v>13873</v>
      </c>
      <c r="K1678" s="6" t="s">
        <v>13465</v>
      </c>
      <c r="L1678" s="6" t="s">
        <v>13532</v>
      </c>
      <c r="M1678" s="6" t="s">
        <v>13372</v>
      </c>
      <c r="N1678" s="7">
        <v>2004</v>
      </c>
      <c r="O1678" s="6" t="str" cm="1">
        <f t="array" ref="O1678">_xlfn.TEXTSPLIT(N1678,"-")</f>
        <v>2004</v>
      </c>
      <c r="P1678" s="6" t="str" cm="1">
        <f t="array" ref="P1678">_xlfn.TEXTSPLIT(O1678,"-")</f>
        <v>2004</v>
      </c>
      <c r="Q1678" s="6">
        <v>1135</v>
      </c>
      <c r="R1678" s="6">
        <v>346</v>
      </c>
      <c r="S1678" s="16">
        <f t="shared" si="140"/>
        <v>0.30484581497797358</v>
      </c>
      <c r="T1678" s="16">
        <f t="shared" si="141"/>
        <v>1.3664154335949297E-2</v>
      </c>
    </row>
    <row r="1679" spans="1:20" x14ac:dyDescent="0.6">
      <c r="B1679" s="6"/>
      <c r="C1679" s="6"/>
      <c r="D1679" s="6" t="s">
        <v>13822</v>
      </c>
      <c r="E1679" s="6" t="s">
        <v>13814</v>
      </c>
      <c r="F1679" s="20" t="s">
        <v>13819</v>
      </c>
      <c r="G1679" s="6" t="str">
        <f t="shared" si="139"/>
        <v>60-69</v>
      </c>
      <c r="H1679" s="6" t="str" cm="1">
        <f t="array" ref="H1679:I1679">_xlfn.TEXTSPLIT(G1679,"-")</f>
        <v>60</v>
      </c>
      <c r="I1679" s="6" t="str">
        <v>69</v>
      </c>
      <c r="J1679" s="6" t="s">
        <v>13873</v>
      </c>
      <c r="K1679" s="6" t="s">
        <v>13465</v>
      </c>
      <c r="L1679" s="6" t="s">
        <v>13532</v>
      </c>
      <c r="M1679" s="6" t="s">
        <v>13372</v>
      </c>
      <c r="N1679" s="7">
        <v>2004</v>
      </c>
      <c r="O1679" s="6" t="str" cm="1">
        <f t="array" ref="O1679">_xlfn.TEXTSPLIT(N1679,"-")</f>
        <v>2004</v>
      </c>
      <c r="P1679" s="6" t="str" cm="1">
        <f t="array" ref="P1679">_xlfn.TEXTSPLIT(O1679,"-")</f>
        <v>2004</v>
      </c>
      <c r="Q1679" s="6">
        <v>470</v>
      </c>
      <c r="R1679" s="6">
        <v>157</v>
      </c>
      <c r="S1679" s="16">
        <f t="shared" si="140"/>
        <v>0.33404255319148934</v>
      </c>
      <c r="T1679" s="16">
        <f t="shared" si="141"/>
        <v>2.1755807532252768E-2</v>
      </c>
    </row>
    <row r="1680" spans="1:20" x14ac:dyDescent="0.6">
      <c r="B1680" s="6"/>
      <c r="C1680" s="6"/>
      <c r="D1680" s="6" t="s">
        <v>13822</v>
      </c>
      <c r="E1680" s="6" t="s">
        <v>13816</v>
      </c>
      <c r="F1680" s="20" t="s">
        <v>13819</v>
      </c>
      <c r="G1680" s="6" t="str">
        <f t="shared" si="139"/>
        <v>60-69</v>
      </c>
      <c r="H1680" s="6" t="str" cm="1">
        <f t="array" ref="H1680:I1680">_xlfn.TEXTSPLIT(G1680,"-")</f>
        <v>60</v>
      </c>
      <c r="I1680" s="6" t="str">
        <v>69</v>
      </c>
      <c r="J1680" s="6" t="s">
        <v>13873</v>
      </c>
      <c r="K1680" s="6" t="s">
        <v>13465</v>
      </c>
      <c r="L1680" s="6" t="s">
        <v>13532</v>
      </c>
      <c r="M1680" s="6" t="s">
        <v>13372</v>
      </c>
      <c r="N1680" s="7">
        <v>2004</v>
      </c>
      <c r="O1680" s="6" t="str" cm="1">
        <f t="array" ref="O1680">_xlfn.TEXTSPLIT(N1680,"-")</f>
        <v>2004</v>
      </c>
      <c r="P1680" s="6" t="str" cm="1">
        <f t="array" ref="P1680">_xlfn.TEXTSPLIT(O1680,"-")</f>
        <v>2004</v>
      </c>
      <c r="Q1680" s="6">
        <v>665</v>
      </c>
      <c r="R1680" s="6">
        <v>189</v>
      </c>
      <c r="S1680" s="16">
        <f t="shared" si="140"/>
        <v>0.28421052631578947</v>
      </c>
      <c r="T1680" s="16">
        <f t="shared" si="141"/>
        <v>1.7490487341387466E-2</v>
      </c>
    </row>
    <row r="1681" spans="2:20" x14ac:dyDescent="0.6">
      <c r="B1681" s="6"/>
      <c r="C1681" s="6"/>
      <c r="D1681" s="6" t="s">
        <v>13822</v>
      </c>
      <c r="E1681" s="6" t="s">
        <v>13815</v>
      </c>
      <c r="F1681" s="20" t="s">
        <v>13820</v>
      </c>
      <c r="G1681" s="6" t="str">
        <f t="shared" si="139"/>
        <v>70-79</v>
      </c>
      <c r="H1681" s="6" t="str" cm="1">
        <f t="array" ref="H1681:I1681">_xlfn.TEXTSPLIT(G1681,"-")</f>
        <v>70</v>
      </c>
      <c r="I1681" s="6" t="str">
        <v>79</v>
      </c>
      <c r="J1681" s="6" t="s">
        <v>13873</v>
      </c>
      <c r="K1681" s="6" t="s">
        <v>13465</v>
      </c>
      <c r="L1681" s="6" t="s">
        <v>13532</v>
      </c>
      <c r="M1681" s="6" t="s">
        <v>13372</v>
      </c>
      <c r="N1681" s="7">
        <v>2004</v>
      </c>
      <c r="O1681" s="6" t="str" cm="1">
        <f t="array" ref="O1681">_xlfn.TEXTSPLIT(N1681,"-")</f>
        <v>2004</v>
      </c>
      <c r="P1681" s="6" t="str" cm="1">
        <f t="array" ref="P1681">_xlfn.TEXTSPLIT(O1681,"-")</f>
        <v>2004</v>
      </c>
      <c r="Q1681" s="6">
        <v>532</v>
      </c>
      <c r="R1681" s="6">
        <v>215</v>
      </c>
      <c r="S1681" s="16">
        <f t="shared" si="140"/>
        <v>0.40413533834586468</v>
      </c>
      <c r="T1681" s="16">
        <f t="shared" si="141"/>
        <v>2.1275580209344343E-2</v>
      </c>
    </row>
    <row r="1682" spans="2:20" x14ac:dyDescent="0.6">
      <c r="B1682" s="6"/>
      <c r="C1682" s="6"/>
      <c r="D1682" s="6" t="s">
        <v>13822</v>
      </c>
      <c r="E1682" s="6" t="s">
        <v>13814</v>
      </c>
      <c r="F1682" s="20" t="s">
        <v>13820</v>
      </c>
      <c r="G1682" s="6" t="str">
        <f t="shared" si="139"/>
        <v>70-79</v>
      </c>
      <c r="H1682" s="6" t="str" cm="1">
        <f t="array" ref="H1682:I1682">_xlfn.TEXTSPLIT(G1682,"-")</f>
        <v>70</v>
      </c>
      <c r="I1682" s="6" t="str">
        <v>79</v>
      </c>
      <c r="J1682" s="6" t="s">
        <v>13873</v>
      </c>
      <c r="K1682" s="6" t="s">
        <v>13465</v>
      </c>
      <c r="L1682" s="6" t="s">
        <v>13532</v>
      </c>
      <c r="M1682" s="6" t="s">
        <v>13372</v>
      </c>
      <c r="N1682" s="7">
        <v>2004</v>
      </c>
      <c r="O1682" s="6" t="str" cm="1">
        <f t="array" ref="O1682">_xlfn.TEXTSPLIT(N1682,"-")</f>
        <v>2004</v>
      </c>
      <c r="P1682" s="6" t="str" cm="1">
        <f t="array" ref="P1682">_xlfn.TEXTSPLIT(O1682,"-")</f>
        <v>2004</v>
      </c>
      <c r="Q1682" s="6">
        <v>236</v>
      </c>
      <c r="R1682" s="6">
        <v>91</v>
      </c>
      <c r="S1682" s="16">
        <f t="shared" si="140"/>
        <v>0.38559322033898308</v>
      </c>
      <c r="T1682" s="16">
        <f t="shared" si="141"/>
        <v>3.1683758388571973E-2</v>
      </c>
    </row>
    <row r="1683" spans="2:20" x14ac:dyDescent="0.6">
      <c r="B1683" s="6"/>
      <c r="C1683" s="6"/>
      <c r="D1683" s="6" t="s">
        <v>13822</v>
      </c>
      <c r="E1683" s="6" t="s">
        <v>13816</v>
      </c>
      <c r="F1683" s="20" t="s">
        <v>13820</v>
      </c>
      <c r="G1683" s="6" t="str">
        <f t="shared" si="139"/>
        <v>70-79</v>
      </c>
      <c r="H1683" s="6" t="str" cm="1">
        <f t="array" ref="H1683:I1683">_xlfn.TEXTSPLIT(G1683,"-")</f>
        <v>70</v>
      </c>
      <c r="I1683" s="6" t="str">
        <v>79</v>
      </c>
      <c r="J1683" s="6" t="s">
        <v>13873</v>
      </c>
      <c r="K1683" s="6" t="s">
        <v>13465</v>
      </c>
      <c r="L1683" s="6" t="s">
        <v>13532</v>
      </c>
      <c r="M1683" s="6" t="s">
        <v>13372</v>
      </c>
      <c r="N1683" s="7">
        <v>2004</v>
      </c>
      <c r="O1683" s="6" t="str" cm="1">
        <f t="array" ref="O1683">_xlfn.TEXTSPLIT(N1683,"-")</f>
        <v>2004</v>
      </c>
      <c r="P1683" s="6" t="str" cm="1">
        <f t="array" ref="P1683">_xlfn.TEXTSPLIT(O1683,"-")</f>
        <v>2004</v>
      </c>
      <c r="Q1683" s="6">
        <v>296</v>
      </c>
      <c r="R1683" s="6">
        <v>124</v>
      </c>
      <c r="S1683" s="16">
        <f t="shared" si="140"/>
        <v>0.41891891891891891</v>
      </c>
      <c r="T1683" s="16">
        <f t="shared" si="141"/>
        <v>2.8677249805160506E-2</v>
      </c>
    </row>
    <row r="1684" spans="2:20" x14ac:dyDescent="0.6">
      <c r="B1684" s="6"/>
      <c r="C1684" s="6"/>
      <c r="D1684" s="6" t="s">
        <v>13822</v>
      </c>
      <c r="E1684" s="6" t="s">
        <v>13815</v>
      </c>
      <c r="F1684" s="20" t="s">
        <v>13821</v>
      </c>
      <c r="G1684" s="6" t="str">
        <f t="shared" si="139"/>
        <v>80-95</v>
      </c>
      <c r="H1684" s="6" t="str" cm="1">
        <f t="array" ref="H1684:I1684">_xlfn.TEXTSPLIT(G1684,"-")</f>
        <v>80</v>
      </c>
      <c r="I1684" s="6" t="str">
        <v>95</v>
      </c>
      <c r="J1684" s="6" t="s">
        <v>13873</v>
      </c>
      <c r="K1684" s="6" t="s">
        <v>13465</v>
      </c>
      <c r="L1684" s="6" t="s">
        <v>13532</v>
      </c>
      <c r="M1684" s="6" t="s">
        <v>13372</v>
      </c>
      <c r="N1684" s="7">
        <v>2004</v>
      </c>
      <c r="O1684" s="6" t="str" cm="1">
        <f t="array" ref="O1684">_xlfn.TEXTSPLIT(N1684,"-")</f>
        <v>2004</v>
      </c>
      <c r="P1684" s="6" t="str" cm="1">
        <f t="array" ref="P1684">_xlfn.TEXTSPLIT(O1684,"-")</f>
        <v>2004</v>
      </c>
      <c r="Q1684" s="6">
        <v>118</v>
      </c>
      <c r="R1684" s="6">
        <v>68</v>
      </c>
      <c r="S1684" s="16">
        <f t="shared" si="140"/>
        <v>0.57627118644067798</v>
      </c>
      <c r="T1684" s="16">
        <f t="shared" si="141"/>
        <v>4.5490053496446754E-2</v>
      </c>
    </row>
    <row r="1685" spans="2:20" x14ac:dyDescent="0.6">
      <c r="B1685" s="6"/>
      <c r="C1685" s="6"/>
      <c r="D1685" s="6" t="s">
        <v>13822</v>
      </c>
      <c r="E1685" s="6" t="s">
        <v>13814</v>
      </c>
      <c r="F1685" s="20" t="s">
        <v>13821</v>
      </c>
      <c r="G1685" s="6" t="str">
        <f t="shared" si="139"/>
        <v>80-95</v>
      </c>
      <c r="H1685" s="6" t="str" cm="1">
        <f t="array" ref="H1685:I1685">_xlfn.TEXTSPLIT(G1685,"-")</f>
        <v>80</v>
      </c>
      <c r="I1685" s="6" t="str">
        <v>95</v>
      </c>
      <c r="J1685" s="6" t="s">
        <v>13873</v>
      </c>
      <c r="K1685" s="6" t="s">
        <v>13465</v>
      </c>
      <c r="L1685" s="6" t="s">
        <v>13532</v>
      </c>
      <c r="M1685" s="6" t="s">
        <v>13372</v>
      </c>
      <c r="N1685" s="7">
        <v>2004</v>
      </c>
      <c r="O1685" s="6" t="str" cm="1">
        <f t="array" ref="O1685">_xlfn.TEXTSPLIT(N1685,"-")</f>
        <v>2004</v>
      </c>
      <c r="P1685" s="6" t="str" cm="1">
        <f t="array" ref="P1685">_xlfn.TEXTSPLIT(O1685,"-")</f>
        <v>2004</v>
      </c>
      <c r="Q1685" s="6">
        <v>45</v>
      </c>
      <c r="R1685" s="6">
        <v>30</v>
      </c>
      <c r="S1685" s="16">
        <f t="shared" si="140"/>
        <v>0.66666666666666663</v>
      </c>
      <c r="T1685" s="16">
        <f t="shared" si="141"/>
        <v>7.0272836892630655E-2</v>
      </c>
    </row>
    <row r="1686" spans="2:20" x14ac:dyDescent="0.6">
      <c r="B1686" s="6"/>
      <c r="C1686" s="6"/>
      <c r="D1686" s="6" t="s">
        <v>13822</v>
      </c>
      <c r="E1686" s="6" t="s">
        <v>13816</v>
      </c>
      <c r="F1686" s="20" t="s">
        <v>13821</v>
      </c>
      <c r="G1686" s="6" t="str">
        <f t="shared" si="139"/>
        <v>80-95</v>
      </c>
      <c r="H1686" s="6" t="str" cm="1">
        <f t="array" ref="H1686:I1686">_xlfn.TEXTSPLIT(G1686,"-")</f>
        <v>80</v>
      </c>
      <c r="I1686" s="6" t="str">
        <v>95</v>
      </c>
      <c r="J1686" s="6" t="s">
        <v>13873</v>
      </c>
      <c r="K1686" s="6" t="s">
        <v>13465</v>
      </c>
      <c r="L1686" s="6" t="s">
        <v>13532</v>
      </c>
      <c r="M1686" s="6" t="s">
        <v>13372</v>
      </c>
      <c r="N1686" s="7">
        <v>2004</v>
      </c>
      <c r="O1686" s="6" t="str" cm="1">
        <f t="array" ref="O1686">_xlfn.TEXTSPLIT(N1686,"-")</f>
        <v>2004</v>
      </c>
      <c r="P1686" s="6" t="str" cm="1">
        <f t="array" ref="P1686">_xlfn.TEXTSPLIT(O1686,"-")</f>
        <v>2004</v>
      </c>
      <c r="Q1686" s="6">
        <v>73</v>
      </c>
      <c r="R1686" s="6">
        <v>38</v>
      </c>
      <c r="S1686" s="16">
        <f t="shared" si="140"/>
        <v>0.52054794520547942</v>
      </c>
      <c r="T1686" s="16">
        <f t="shared" si="141"/>
        <v>5.8471135830534163E-2</v>
      </c>
    </row>
    <row r="1687" spans="2:20" x14ac:dyDescent="0.6">
      <c r="B1687" s="6"/>
      <c r="C1687" s="6"/>
      <c r="D1687" s="6" t="s">
        <v>13813</v>
      </c>
      <c r="E1687" s="6" t="s">
        <v>13815</v>
      </c>
      <c r="F1687" s="20" t="s">
        <v>13471</v>
      </c>
      <c r="G1687" s="6" t="str">
        <f t="shared" si="139"/>
        <v>40-95</v>
      </c>
      <c r="H1687" s="6" t="str" cm="1">
        <f t="array" ref="H1687:I1687">_xlfn.TEXTSPLIT(G1687,"-")</f>
        <v>40</v>
      </c>
      <c r="I1687" s="6" t="str">
        <v>95</v>
      </c>
      <c r="J1687" s="6" t="s">
        <v>13873</v>
      </c>
      <c r="K1687" s="6" t="s">
        <v>13465</v>
      </c>
      <c r="L1687" s="6" t="s">
        <v>13532</v>
      </c>
      <c r="M1687" s="6" t="s">
        <v>13372</v>
      </c>
      <c r="N1687" s="7">
        <v>2004</v>
      </c>
      <c r="O1687" s="6" t="str" cm="1">
        <f t="array" ref="O1687">_xlfn.TEXTSPLIT(N1687,"-")</f>
        <v>2004</v>
      </c>
      <c r="P1687" s="6" t="str" cm="1">
        <f t="array" ref="P1687">_xlfn.TEXTSPLIT(O1687,"-")</f>
        <v>2004</v>
      </c>
      <c r="Q1687" s="6">
        <v>5875</v>
      </c>
      <c r="R1687" s="6">
        <v>25</v>
      </c>
      <c r="S1687" s="16">
        <f t="shared" si="140"/>
        <v>4.2553191489361703E-3</v>
      </c>
      <c r="T1687" s="16">
        <f t="shared" si="141"/>
        <v>8.4925112521631017E-4</v>
      </c>
    </row>
    <row r="1688" spans="2:20" x14ac:dyDescent="0.6">
      <c r="B1688" s="6"/>
      <c r="C1688" s="6"/>
      <c r="D1688" s="6" t="s">
        <v>13813</v>
      </c>
      <c r="E1688" s="6" t="s">
        <v>13814</v>
      </c>
      <c r="F1688" s="20" t="s">
        <v>13471</v>
      </c>
      <c r="G1688" s="6" t="str">
        <f t="shared" si="139"/>
        <v>40-95</v>
      </c>
      <c r="H1688" s="6" t="str" cm="1">
        <f t="array" ref="H1688:I1688">_xlfn.TEXTSPLIT(G1688,"-")</f>
        <v>40</v>
      </c>
      <c r="I1688" s="6" t="str">
        <v>95</v>
      </c>
      <c r="J1688" s="6" t="s">
        <v>13873</v>
      </c>
      <c r="K1688" s="6" t="s">
        <v>13465</v>
      </c>
      <c r="L1688" s="6" t="s">
        <v>13532</v>
      </c>
      <c r="M1688" s="6" t="s">
        <v>13372</v>
      </c>
      <c r="N1688" s="7">
        <v>2004</v>
      </c>
      <c r="O1688" s="6" t="str" cm="1">
        <f t="array" ref="O1688">_xlfn.TEXTSPLIT(N1688,"-")</f>
        <v>2004</v>
      </c>
      <c r="P1688" s="6" t="str" cm="1">
        <f t="array" ref="P1688">_xlfn.TEXTSPLIT(O1688,"-")</f>
        <v>2004</v>
      </c>
      <c r="Q1688" s="6">
        <v>2447</v>
      </c>
      <c r="R1688" s="6">
        <v>13</v>
      </c>
      <c r="S1688" s="16">
        <f t="shared" si="140"/>
        <v>5.3126277073968125E-3</v>
      </c>
      <c r="T1688" s="16">
        <f t="shared" si="141"/>
        <v>1.4695386372570339E-3</v>
      </c>
    </row>
    <row r="1689" spans="2:20" x14ac:dyDescent="0.6">
      <c r="B1689" s="6"/>
      <c r="C1689" s="6"/>
      <c r="D1689" s="6" t="s">
        <v>13813</v>
      </c>
      <c r="E1689" s="6" t="s">
        <v>13816</v>
      </c>
      <c r="F1689" s="20" t="s">
        <v>13471</v>
      </c>
      <c r="G1689" s="6" t="str">
        <f t="shared" si="139"/>
        <v>40-95</v>
      </c>
      <c r="H1689" s="6" t="str" cm="1">
        <f t="array" ref="H1689:I1689">_xlfn.TEXTSPLIT(G1689,"-")</f>
        <v>40</v>
      </c>
      <c r="I1689" s="6" t="str">
        <v>95</v>
      </c>
      <c r="J1689" s="6" t="s">
        <v>13873</v>
      </c>
      <c r="K1689" s="6" t="s">
        <v>13465</v>
      </c>
      <c r="L1689" s="6" t="s">
        <v>13532</v>
      </c>
      <c r="M1689" s="6" t="s">
        <v>13372</v>
      </c>
      <c r="N1689" s="7">
        <v>2004</v>
      </c>
      <c r="O1689" s="6" t="str" cm="1">
        <f t="array" ref="O1689">_xlfn.TEXTSPLIT(N1689,"-")</f>
        <v>2004</v>
      </c>
      <c r="P1689" s="6" t="str" cm="1">
        <f t="array" ref="P1689">_xlfn.TEXTSPLIT(O1689,"-")</f>
        <v>2004</v>
      </c>
      <c r="Q1689" s="6">
        <v>3428</v>
      </c>
      <c r="R1689" s="6">
        <v>12</v>
      </c>
      <c r="S1689" s="16">
        <f t="shared" si="140"/>
        <v>3.5005834305717621E-3</v>
      </c>
      <c r="T1689" s="16">
        <f t="shared" si="141"/>
        <v>1.0087611176481835E-3</v>
      </c>
    </row>
    <row r="1690" spans="2:20" x14ac:dyDescent="0.6">
      <c r="B1690" s="6"/>
      <c r="C1690" s="6"/>
      <c r="D1690" s="6" t="s">
        <v>13813</v>
      </c>
      <c r="E1690" s="6" t="s">
        <v>13815</v>
      </c>
      <c r="F1690" s="20" t="s">
        <v>13817</v>
      </c>
      <c r="G1690" s="6" t="str">
        <f t="shared" si="139"/>
        <v>40-49</v>
      </c>
      <c r="H1690" s="6" t="str" cm="1">
        <f t="array" ref="H1690:I1690">_xlfn.TEXTSPLIT(G1690,"-")</f>
        <v>40</v>
      </c>
      <c r="I1690" s="6" t="str">
        <v>49</v>
      </c>
      <c r="J1690" s="6" t="s">
        <v>13873</v>
      </c>
      <c r="K1690" s="6" t="s">
        <v>13465</v>
      </c>
      <c r="L1690" s="6" t="s">
        <v>13532</v>
      </c>
      <c r="M1690" s="6" t="s">
        <v>13372</v>
      </c>
      <c r="N1690" s="7">
        <v>2004</v>
      </c>
      <c r="O1690" s="6" t="str" cm="1">
        <f t="array" ref="O1690">_xlfn.TEXTSPLIT(N1690,"-")</f>
        <v>2004</v>
      </c>
      <c r="P1690" s="6" t="str" cm="1">
        <f t="array" ref="P1690">_xlfn.TEXTSPLIT(O1690,"-")</f>
        <v>2004</v>
      </c>
      <c r="Q1690" s="6">
        <v>2296</v>
      </c>
      <c r="R1690" s="6">
        <v>0</v>
      </c>
      <c r="S1690" s="16">
        <f t="shared" si="140"/>
        <v>0</v>
      </c>
      <c r="T1690" s="16">
        <f t="shared" si="141"/>
        <v>0</v>
      </c>
    </row>
    <row r="1691" spans="2:20" x14ac:dyDescent="0.6">
      <c r="B1691" s="6"/>
      <c r="C1691" s="6"/>
      <c r="D1691" s="6" t="s">
        <v>13813</v>
      </c>
      <c r="E1691" s="6" t="s">
        <v>13814</v>
      </c>
      <c r="F1691" s="20" t="s">
        <v>13817</v>
      </c>
      <c r="G1691" s="6" t="str">
        <f t="shared" si="139"/>
        <v>40-49</v>
      </c>
      <c r="H1691" s="6" t="str" cm="1">
        <f t="array" ref="H1691:I1691">_xlfn.TEXTSPLIT(G1691,"-")</f>
        <v>40</v>
      </c>
      <c r="I1691" s="6" t="str">
        <v>49</v>
      </c>
      <c r="J1691" s="6" t="s">
        <v>13873</v>
      </c>
      <c r="K1691" s="6" t="s">
        <v>13465</v>
      </c>
      <c r="L1691" s="6" t="s">
        <v>13532</v>
      </c>
      <c r="M1691" s="6" t="s">
        <v>13372</v>
      </c>
      <c r="N1691" s="7">
        <v>2004</v>
      </c>
      <c r="O1691" s="6" t="str" cm="1">
        <f t="array" ref="O1691">_xlfn.TEXTSPLIT(N1691,"-")</f>
        <v>2004</v>
      </c>
      <c r="P1691" s="6" t="str" cm="1">
        <f t="array" ref="P1691">_xlfn.TEXTSPLIT(O1691,"-")</f>
        <v>2004</v>
      </c>
      <c r="Q1691" s="6">
        <v>957</v>
      </c>
      <c r="R1691" s="6">
        <v>0</v>
      </c>
      <c r="S1691" s="16">
        <f t="shared" si="140"/>
        <v>0</v>
      </c>
      <c r="T1691" s="16">
        <f t="shared" si="141"/>
        <v>0</v>
      </c>
    </row>
    <row r="1692" spans="2:20" x14ac:dyDescent="0.6">
      <c r="B1692" s="6"/>
      <c r="C1692" s="6"/>
      <c r="D1692" s="6" t="s">
        <v>13813</v>
      </c>
      <c r="E1692" s="6" t="s">
        <v>13816</v>
      </c>
      <c r="F1692" s="20" t="s">
        <v>13817</v>
      </c>
      <c r="G1692" s="6" t="str">
        <f t="shared" si="139"/>
        <v>40-49</v>
      </c>
      <c r="H1692" s="6" t="str" cm="1">
        <f t="array" ref="H1692:I1692">_xlfn.TEXTSPLIT(G1692,"-")</f>
        <v>40</v>
      </c>
      <c r="I1692" s="6" t="str">
        <v>49</v>
      </c>
      <c r="J1692" s="6" t="s">
        <v>13873</v>
      </c>
      <c r="K1692" s="6" t="s">
        <v>13465</v>
      </c>
      <c r="L1692" s="6" t="s">
        <v>13532</v>
      </c>
      <c r="M1692" s="6" t="s">
        <v>13372</v>
      </c>
      <c r="N1692" s="7">
        <v>2004</v>
      </c>
      <c r="O1692" s="6" t="str" cm="1">
        <f t="array" ref="O1692">_xlfn.TEXTSPLIT(N1692,"-")</f>
        <v>2004</v>
      </c>
      <c r="P1692" s="6" t="str" cm="1">
        <f t="array" ref="P1692">_xlfn.TEXTSPLIT(O1692,"-")</f>
        <v>2004</v>
      </c>
      <c r="Q1692" s="6">
        <v>1339</v>
      </c>
      <c r="R1692" s="6">
        <v>0</v>
      </c>
      <c r="S1692" s="16">
        <f t="shared" si="140"/>
        <v>0</v>
      </c>
      <c r="T1692" s="16">
        <f t="shared" si="141"/>
        <v>0</v>
      </c>
    </row>
    <row r="1693" spans="2:20" x14ac:dyDescent="0.6">
      <c r="B1693" s="6"/>
      <c r="C1693" s="6"/>
      <c r="D1693" s="6" t="s">
        <v>13813</v>
      </c>
      <c r="E1693" s="6" t="s">
        <v>13815</v>
      </c>
      <c r="F1693" s="20" t="s">
        <v>13818</v>
      </c>
      <c r="G1693" s="6" t="str">
        <f t="shared" si="139"/>
        <v>50-59</v>
      </c>
      <c r="H1693" s="6" t="str" cm="1">
        <f t="array" ref="H1693:I1693">_xlfn.TEXTSPLIT(G1693,"-")</f>
        <v>50</v>
      </c>
      <c r="I1693" s="6" t="str">
        <v>59</v>
      </c>
      <c r="J1693" s="6" t="s">
        <v>13873</v>
      </c>
      <c r="K1693" s="6" t="s">
        <v>13465</v>
      </c>
      <c r="L1693" s="6" t="s">
        <v>13532</v>
      </c>
      <c r="M1693" s="6" t="s">
        <v>13372</v>
      </c>
      <c r="N1693" s="7">
        <v>2004</v>
      </c>
      <c r="O1693" s="6" t="str" cm="1">
        <f t="array" ref="O1693">_xlfn.TEXTSPLIT(N1693,"-")</f>
        <v>2004</v>
      </c>
      <c r="P1693" s="6" t="str" cm="1">
        <f t="array" ref="P1693">_xlfn.TEXTSPLIT(O1693,"-")</f>
        <v>2004</v>
      </c>
      <c r="Q1693" s="6">
        <v>1794</v>
      </c>
      <c r="R1693" s="6">
        <v>4</v>
      </c>
      <c r="S1693" s="16">
        <f t="shared" si="140"/>
        <v>2.229654403567447E-3</v>
      </c>
      <c r="T1693" s="16">
        <f t="shared" si="141"/>
        <v>1.1135836685447365E-3</v>
      </c>
    </row>
    <row r="1694" spans="2:20" x14ac:dyDescent="0.6">
      <c r="B1694" s="6"/>
      <c r="C1694" s="6"/>
      <c r="D1694" s="6" t="s">
        <v>13813</v>
      </c>
      <c r="E1694" s="6" t="s">
        <v>13814</v>
      </c>
      <c r="F1694" s="20" t="s">
        <v>13818</v>
      </c>
      <c r="G1694" s="6" t="str">
        <f t="shared" si="139"/>
        <v>50-59</v>
      </c>
      <c r="H1694" s="6" t="str" cm="1">
        <f t="array" ref="H1694:I1694">_xlfn.TEXTSPLIT(G1694,"-")</f>
        <v>50</v>
      </c>
      <c r="I1694" s="6" t="str">
        <v>59</v>
      </c>
      <c r="J1694" s="6" t="s">
        <v>13873</v>
      </c>
      <c r="K1694" s="6" t="s">
        <v>13465</v>
      </c>
      <c r="L1694" s="6" t="s">
        <v>13532</v>
      </c>
      <c r="M1694" s="6" t="s">
        <v>13372</v>
      </c>
      <c r="N1694" s="7">
        <v>2004</v>
      </c>
      <c r="O1694" s="6" t="str" cm="1">
        <f t="array" ref="O1694">_xlfn.TEXTSPLIT(N1694,"-")</f>
        <v>2004</v>
      </c>
      <c r="P1694" s="6" t="str" cm="1">
        <f t="array" ref="P1694">_xlfn.TEXTSPLIT(O1694,"-")</f>
        <v>2004</v>
      </c>
      <c r="Q1694" s="6">
        <v>739</v>
      </c>
      <c r="R1694" s="6">
        <v>4</v>
      </c>
      <c r="S1694" s="16">
        <f t="shared" si="140"/>
        <v>5.4127198917456026E-3</v>
      </c>
      <c r="T1694" s="16">
        <f t="shared" si="141"/>
        <v>2.699025623591833E-3</v>
      </c>
    </row>
    <row r="1695" spans="2:20" x14ac:dyDescent="0.6">
      <c r="B1695" s="6"/>
      <c r="C1695" s="6"/>
      <c r="D1695" s="6" t="s">
        <v>13813</v>
      </c>
      <c r="E1695" s="6" t="s">
        <v>13816</v>
      </c>
      <c r="F1695" s="20" t="s">
        <v>13818</v>
      </c>
      <c r="G1695" s="6" t="str">
        <f t="shared" si="139"/>
        <v>50-59</v>
      </c>
      <c r="H1695" s="6" t="str" cm="1">
        <f t="array" ref="H1695:I1695">_xlfn.TEXTSPLIT(G1695,"-")</f>
        <v>50</v>
      </c>
      <c r="I1695" s="6" t="str">
        <v>59</v>
      </c>
      <c r="J1695" s="6" t="s">
        <v>13873</v>
      </c>
      <c r="K1695" s="6" t="s">
        <v>13465</v>
      </c>
      <c r="L1695" s="6" t="s">
        <v>13532</v>
      </c>
      <c r="M1695" s="6" t="s">
        <v>13372</v>
      </c>
      <c r="N1695" s="7">
        <v>2004</v>
      </c>
      <c r="O1695" s="6" t="str" cm="1">
        <f t="array" ref="O1695">_xlfn.TEXTSPLIT(N1695,"-")</f>
        <v>2004</v>
      </c>
      <c r="P1695" s="6" t="str" cm="1">
        <f t="array" ref="P1695">_xlfn.TEXTSPLIT(O1695,"-")</f>
        <v>2004</v>
      </c>
      <c r="Q1695" s="6">
        <v>1055</v>
      </c>
      <c r="R1695" s="6">
        <v>0</v>
      </c>
      <c r="S1695" s="16">
        <f t="shared" si="140"/>
        <v>0</v>
      </c>
      <c r="T1695" s="16">
        <f t="shared" si="141"/>
        <v>0</v>
      </c>
    </row>
    <row r="1696" spans="2:20" x14ac:dyDescent="0.6">
      <c r="B1696" s="6"/>
      <c r="C1696" s="6"/>
      <c r="D1696" s="6" t="s">
        <v>13813</v>
      </c>
      <c r="E1696" s="6" t="s">
        <v>13815</v>
      </c>
      <c r="F1696" s="20" t="s">
        <v>13819</v>
      </c>
      <c r="G1696" s="6" t="str">
        <f t="shared" si="139"/>
        <v>60-69</v>
      </c>
      <c r="H1696" s="6" t="str" cm="1">
        <f t="array" ref="H1696:I1696">_xlfn.TEXTSPLIT(G1696,"-")</f>
        <v>60</v>
      </c>
      <c r="I1696" s="6" t="str">
        <v>69</v>
      </c>
      <c r="J1696" s="6" t="s">
        <v>13873</v>
      </c>
      <c r="K1696" s="6" t="s">
        <v>13465</v>
      </c>
      <c r="L1696" s="6" t="s">
        <v>13532</v>
      </c>
      <c r="M1696" s="6" t="s">
        <v>13372</v>
      </c>
      <c r="N1696" s="7">
        <v>2004</v>
      </c>
      <c r="O1696" s="6" t="str" cm="1">
        <f t="array" ref="O1696">_xlfn.TEXTSPLIT(N1696,"-")</f>
        <v>2004</v>
      </c>
      <c r="P1696" s="6" t="str" cm="1">
        <f t="array" ref="P1696">_xlfn.TEXTSPLIT(O1696,"-")</f>
        <v>2004</v>
      </c>
      <c r="Q1696" s="6">
        <v>1135</v>
      </c>
      <c r="R1696" s="6">
        <v>3</v>
      </c>
      <c r="S1696" s="16">
        <f t="shared" si="140"/>
        <v>2.6431718061674008E-3</v>
      </c>
      <c r="T1696" s="16">
        <f t="shared" si="141"/>
        <v>1.5240178317578322E-3</v>
      </c>
    </row>
    <row r="1697" spans="1:20" x14ac:dyDescent="0.6">
      <c r="B1697" s="6"/>
      <c r="C1697" s="6"/>
      <c r="D1697" s="6" t="s">
        <v>13813</v>
      </c>
      <c r="E1697" s="6" t="s">
        <v>13814</v>
      </c>
      <c r="F1697" s="20" t="s">
        <v>13819</v>
      </c>
      <c r="G1697" s="6" t="str">
        <f t="shared" si="139"/>
        <v>60-69</v>
      </c>
      <c r="H1697" s="6" t="str" cm="1">
        <f t="array" ref="H1697:I1697">_xlfn.TEXTSPLIT(G1697,"-")</f>
        <v>60</v>
      </c>
      <c r="I1697" s="6" t="str">
        <v>69</v>
      </c>
      <c r="J1697" s="6" t="s">
        <v>13873</v>
      </c>
      <c r="K1697" s="6" t="s">
        <v>13465</v>
      </c>
      <c r="L1697" s="6" t="s">
        <v>13532</v>
      </c>
      <c r="M1697" s="6" t="s">
        <v>13372</v>
      </c>
      <c r="N1697" s="7">
        <v>2004</v>
      </c>
      <c r="O1697" s="6" t="str" cm="1">
        <f t="array" ref="O1697">_xlfn.TEXTSPLIT(N1697,"-")</f>
        <v>2004</v>
      </c>
      <c r="P1697" s="6" t="str" cm="1">
        <f t="array" ref="P1697">_xlfn.TEXTSPLIT(O1697,"-")</f>
        <v>2004</v>
      </c>
      <c r="Q1697" s="6">
        <v>470</v>
      </c>
      <c r="R1697" s="6">
        <v>2</v>
      </c>
      <c r="S1697" s="16">
        <f t="shared" si="140"/>
        <v>4.2553191489361703E-3</v>
      </c>
      <c r="T1697" s="16">
        <f t="shared" si="141"/>
        <v>3.0025561478537934E-3</v>
      </c>
    </row>
    <row r="1698" spans="1:20" x14ac:dyDescent="0.6">
      <c r="B1698" s="6"/>
      <c r="C1698" s="6"/>
      <c r="D1698" s="6" t="s">
        <v>13813</v>
      </c>
      <c r="E1698" s="6" t="s">
        <v>13816</v>
      </c>
      <c r="F1698" s="20" t="s">
        <v>13819</v>
      </c>
      <c r="G1698" s="6" t="str">
        <f t="shared" si="139"/>
        <v>60-69</v>
      </c>
      <c r="H1698" s="6" t="str" cm="1">
        <f t="array" ref="H1698:I1698">_xlfn.TEXTSPLIT(G1698,"-")</f>
        <v>60</v>
      </c>
      <c r="I1698" s="6" t="str">
        <v>69</v>
      </c>
      <c r="J1698" s="6" t="s">
        <v>13873</v>
      </c>
      <c r="K1698" s="6" t="s">
        <v>13465</v>
      </c>
      <c r="L1698" s="6" t="s">
        <v>13532</v>
      </c>
      <c r="M1698" s="6" t="s">
        <v>13372</v>
      </c>
      <c r="N1698" s="7">
        <v>2004</v>
      </c>
      <c r="O1698" s="6" t="str" cm="1">
        <f t="array" ref="O1698">_xlfn.TEXTSPLIT(N1698,"-")</f>
        <v>2004</v>
      </c>
      <c r="P1698" s="6" t="str" cm="1">
        <f t="array" ref="P1698">_xlfn.TEXTSPLIT(O1698,"-")</f>
        <v>2004</v>
      </c>
      <c r="Q1698" s="6">
        <v>665</v>
      </c>
      <c r="R1698" s="6">
        <v>1</v>
      </c>
      <c r="S1698" s="16">
        <f t="shared" si="140"/>
        <v>1.5037593984962407E-3</v>
      </c>
      <c r="T1698" s="16">
        <f t="shared" si="141"/>
        <v>1.5026283269571178E-3</v>
      </c>
    </row>
    <row r="1699" spans="1:20" x14ac:dyDescent="0.6">
      <c r="B1699" s="6"/>
      <c r="C1699" s="6"/>
      <c r="D1699" s="6" t="s">
        <v>13813</v>
      </c>
      <c r="E1699" s="6" t="s">
        <v>13815</v>
      </c>
      <c r="F1699" s="20" t="s">
        <v>13820</v>
      </c>
      <c r="G1699" s="6" t="str">
        <f t="shared" si="139"/>
        <v>70-79</v>
      </c>
      <c r="H1699" s="6" t="str" cm="1">
        <f t="array" ref="H1699:I1699">_xlfn.TEXTSPLIT(G1699,"-")</f>
        <v>70</v>
      </c>
      <c r="I1699" s="6" t="str">
        <v>79</v>
      </c>
      <c r="J1699" s="6" t="s">
        <v>13873</v>
      </c>
      <c r="K1699" s="6" t="s">
        <v>13465</v>
      </c>
      <c r="L1699" s="6" t="s">
        <v>13532</v>
      </c>
      <c r="M1699" s="6" t="s">
        <v>13372</v>
      </c>
      <c r="N1699" s="7">
        <v>2004</v>
      </c>
      <c r="O1699" s="6" t="str" cm="1">
        <f t="array" ref="O1699">_xlfn.TEXTSPLIT(N1699,"-")</f>
        <v>2004</v>
      </c>
      <c r="P1699" s="6" t="str" cm="1">
        <f t="array" ref="P1699">_xlfn.TEXTSPLIT(O1699,"-")</f>
        <v>2004</v>
      </c>
      <c r="Q1699" s="6">
        <v>532</v>
      </c>
      <c r="R1699" s="6">
        <v>8</v>
      </c>
      <c r="S1699" s="16">
        <f t="shared" si="140"/>
        <v>1.5037593984962405E-2</v>
      </c>
      <c r="T1699" s="16">
        <f t="shared" si="141"/>
        <v>5.2764665409811571E-3</v>
      </c>
    </row>
    <row r="1700" spans="1:20" x14ac:dyDescent="0.6">
      <c r="B1700" s="6"/>
      <c r="C1700" s="6"/>
      <c r="D1700" s="6" t="s">
        <v>13813</v>
      </c>
      <c r="E1700" s="6" t="s">
        <v>13814</v>
      </c>
      <c r="F1700" s="20" t="s">
        <v>13820</v>
      </c>
      <c r="G1700" s="6" t="str">
        <f t="shared" si="139"/>
        <v>70-79</v>
      </c>
      <c r="H1700" s="6" t="str" cm="1">
        <f t="array" ref="H1700:I1700">_xlfn.TEXTSPLIT(G1700,"-")</f>
        <v>70</v>
      </c>
      <c r="I1700" s="6" t="str">
        <v>79</v>
      </c>
      <c r="J1700" s="6" t="s">
        <v>13873</v>
      </c>
      <c r="K1700" s="6" t="s">
        <v>13465</v>
      </c>
      <c r="L1700" s="6" t="s">
        <v>13532</v>
      </c>
      <c r="M1700" s="6" t="s">
        <v>13372</v>
      </c>
      <c r="N1700" s="7">
        <v>2004</v>
      </c>
      <c r="O1700" s="6" t="str" cm="1">
        <f t="array" ref="O1700">_xlfn.TEXTSPLIT(N1700,"-")</f>
        <v>2004</v>
      </c>
      <c r="P1700" s="6" t="str" cm="1">
        <f t="array" ref="P1700">_xlfn.TEXTSPLIT(O1700,"-")</f>
        <v>2004</v>
      </c>
      <c r="Q1700" s="6">
        <v>236</v>
      </c>
      <c r="R1700" s="6">
        <v>5</v>
      </c>
      <c r="S1700" s="16">
        <f t="shared" si="140"/>
        <v>2.1186440677966101E-2</v>
      </c>
      <c r="T1700" s="16">
        <f t="shared" si="141"/>
        <v>9.3739576616855141E-3</v>
      </c>
    </row>
    <row r="1701" spans="1:20" x14ac:dyDescent="0.6">
      <c r="B1701" s="6"/>
      <c r="C1701" s="6"/>
      <c r="D1701" s="6" t="s">
        <v>13813</v>
      </c>
      <c r="E1701" s="6" t="s">
        <v>13816</v>
      </c>
      <c r="F1701" s="20" t="s">
        <v>13820</v>
      </c>
      <c r="G1701" s="6" t="str">
        <f t="shared" si="139"/>
        <v>70-79</v>
      </c>
      <c r="H1701" s="6" t="str" cm="1">
        <f t="array" ref="H1701:I1701">_xlfn.TEXTSPLIT(G1701,"-")</f>
        <v>70</v>
      </c>
      <c r="I1701" s="6" t="str">
        <v>79</v>
      </c>
      <c r="J1701" s="6" t="s">
        <v>13873</v>
      </c>
      <c r="K1701" s="6" t="s">
        <v>13465</v>
      </c>
      <c r="L1701" s="6" t="s">
        <v>13532</v>
      </c>
      <c r="M1701" s="6" t="s">
        <v>13372</v>
      </c>
      <c r="N1701" s="7">
        <v>2004</v>
      </c>
      <c r="O1701" s="6" t="str" cm="1">
        <f t="array" ref="O1701">_xlfn.TEXTSPLIT(N1701,"-")</f>
        <v>2004</v>
      </c>
      <c r="P1701" s="6" t="str" cm="1">
        <f t="array" ref="P1701">_xlfn.TEXTSPLIT(O1701,"-")</f>
        <v>2004</v>
      </c>
      <c r="Q1701" s="6">
        <v>296</v>
      </c>
      <c r="R1701" s="6">
        <v>3</v>
      </c>
      <c r="S1701" s="16">
        <f t="shared" si="140"/>
        <v>1.0135135135135136E-2</v>
      </c>
      <c r="T1701" s="16">
        <f t="shared" si="141"/>
        <v>5.8217944929376316E-3</v>
      </c>
    </row>
    <row r="1702" spans="1:20" x14ac:dyDescent="0.6">
      <c r="B1702" s="6"/>
      <c r="C1702" s="6"/>
      <c r="D1702" s="6" t="s">
        <v>13813</v>
      </c>
      <c r="E1702" s="6" t="s">
        <v>13815</v>
      </c>
      <c r="F1702" s="20" t="s">
        <v>13821</v>
      </c>
      <c r="G1702" s="6" t="str">
        <f t="shared" si="139"/>
        <v>80-95</v>
      </c>
      <c r="H1702" s="6" t="str" cm="1">
        <f t="array" ref="H1702:I1702">_xlfn.TEXTSPLIT(G1702,"-")</f>
        <v>80</v>
      </c>
      <c r="I1702" s="6" t="str">
        <v>95</v>
      </c>
      <c r="J1702" s="6" t="s">
        <v>13873</v>
      </c>
      <c r="K1702" s="6" t="s">
        <v>13465</v>
      </c>
      <c r="L1702" s="6" t="s">
        <v>13532</v>
      </c>
      <c r="M1702" s="6" t="s">
        <v>13372</v>
      </c>
      <c r="N1702" s="7">
        <v>2004</v>
      </c>
      <c r="O1702" s="6" t="str" cm="1">
        <f t="array" ref="O1702">_xlfn.TEXTSPLIT(N1702,"-")</f>
        <v>2004</v>
      </c>
      <c r="P1702" s="6" t="str" cm="1">
        <f t="array" ref="P1702">_xlfn.TEXTSPLIT(O1702,"-")</f>
        <v>2004</v>
      </c>
      <c r="Q1702" s="6">
        <v>118</v>
      </c>
      <c r="R1702" s="6">
        <v>10</v>
      </c>
      <c r="S1702" s="16">
        <f t="shared" si="140"/>
        <v>8.4745762711864403E-2</v>
      </c>
      <c r="T1702" s="16">
        <f t="shared" si="141"/>
        <v>2.5638278852014102E-2</v>
      </c>
    </row>
    <row r="1703" spans="1:20" x14ac:dyDescent="0.6">
      <c r="B1703" s="6"/>
      <c r="C1703" s="6"/>
      <c r="D1703" s="6" t="s">
        <v>13813</v>
      </c>
      <c r="E1703" s="6" t="s">
        <v>13814</v>
      </c>
      <c r="F1703" s="20" t="s">
        <v>13821</v>
      </c>
      <c r="G1703" s="6" t="str">
        <f t="shared" si="139"/>
        <v>80-95</v>
      </c>
      <c r="H1703" s="6" t="str" cm="1">
        <f t="array" ref="H1703:I1703">_xlfn.TEXTSPLIT(G1703,"-")</f>
        <v>80</v>
      </c>
      <c r="I1703" s="6" t="str">
        <v>95</v>
      </c>
      <c r="J1703" s="6" t="s">
        <v>13873</v>
      </c>
      <c r="K1703" s="6" t="s">
        <v>13465</v>
      </c>
      <c r="L1703" s="6" t="s">
        <v>13532</v>
      </c>
      <c r="M1703" s="6" t="s">
        <v>13372</v>
      </c>
      <c r="N1703" s="7">
        <v>2004</v>
      </c>
      <c r="O1703" s="6" t="str" cm="1">
        <f t="array" ref="O1703">_xlfn.TEXTSPLIT(N1703,"-")</f>
        <v>2004</v>
      </c>
      <c r="P1703" s="6" t="str" cm="1">
        <f t="array" ref="P1703">_xlfn.TEXTSPLIT(O1703,"-")</f>
        <v>2004</v>
      </c>
      <c r="Q1703" s="6">
        <v>45</v>
      </c>
      <c r="R1703" s="6">
        <v>2</v>
      </c>
      <c r="S1703" s="16">
        <f t="shared" si="140"/>
        <v>4.4444444444444446E-2</v>
      </c>
      <c r="T1703" s="16">
        <f t="shared" si="141"/>
        <v>3.0720653856781809E-2</v>
      </c>
    </row>
    <row r="1704" spans="1:20" x14ac:dyDescent="0.6">
      <c r="B1704" s="6"/>
      <c r="C1704" s="6"/>
      <c r="D1704" s="6" t="s">
        <v>13813</v>
      </c>
      <c r="E1704" s="6" t="s">
        <v>13816</v>
      </c>
      <c r="F1704" s="20" t="s">
        <v>13821</v>
      </c>
      <c r="G1704" s="6" t="str">
        <f t="shared" si="139"/>
        <v>80-95</v>
      </c>
      <c r="H1704" s="6" t="str" cm="1">
        <f t="array" ref="H1704:I1704">_xlfn.TEXTSPLIT(G1704,"-")</f>
        <v>80</v>
      </c>
      <c r="I1704" s="6" t="str">
        <v>95</v>
      </c>
      <c r="J1704" s="6" t="s">
        <v>13873</v>
      </c>
      <c r="K1704" s="6" t="s">
        <v>13465</v>
      </c>
      <c r="L1704" s="6" t="s">
        <v>13532</v>
      </c>
      <c r="M1704" s="6" t="s">
        <v>13372</v>
      </c>
      <c r="N1704" s="7">
        <v>2004</v>
      </c>
      <c r="O1704" s="6" t="str" cm="1">
        <f t="array" ref="O1704">_xlfn.TEXTSPLIT(N1704,"-")</f>
        <v>2004</v>
      </c>
      <c r="P1704" s="6" t="str" cm="1">
        <f t="array" ref="P1704">_xlfn.TEXTSPLIT(O1704,"-")</f>
        <v>2004</v>
      </c>
      <c r="Q1704" s="6">
        <v>73</v>
      </c>
      <c r="R1704" s="6">
        <v>8</v>
      </c>
      <c r="S1704" s="16">
        <f t="shared" si="140"/>
        <v>0.1095890410958904</v>
      </c>
      <c r="T1704" s="16">
        <f t="shared" si="141"/>
        <v>3.6560942399572312E-2</v>
      </c>
    </row>
    <row r="1705" spans="1:20" x14ac:dyDescent="0.6">
      <c r="A1705" s="6">
        <v>16303932</v>
      </c>
      <c r="B1705" s="21" t="s">
        <v>13479</v>
      </c>
      <c r="C1705" s="6" t="s">
        <v>13812</v>
      </c>
      <c r="D1705" s="6" t="s">
        <v>13813</v>
      </c>
      <c r="E1705" s="6" t="s">
        <v>13815</v>
      </c>
      <c r="F1705" s="20" t="s">
        <v>13471</v>
      </c>
      <c r="G1705" s="6" t="str">
        <f t="shared" ref="G1705:G1709" si="142">IF(RIGHT(F1705,1)="+",LEFT(F1705,LEN(F1705)-1)&amp;"-95",F1705)</f>
        <v>40-95</v>
      </c>
      <c r="H1705" s="6" t="str" cm="1">
        <f t="array" ref="H1705:I1705">_xlfn.TEXTSPLIT(G1705,"-")</f>
        <v>40</v>
      </c>
      <c r="I1705" s="6" t="str">
        <v>95</v>
      </c>
      <c r="J1705" s="6" t="s">
        <v>13836</v>
      </c>
      <c r="K1705" s="6" t="s">
        <v>13480</v>
      </c>
      <c r="L1705" s="6" t="s">
        <v>13973</v>
      </c>
      <c r="M1705" s="6" t="s">
        <v>13379</v>
      </c>
      <c r="N1705" s="6" t="s">
        <v>13533</v>
      </c>
      <c r="O1705" s="6" t="str" cm="1">
        <f t="array" ref="O1705:P1705">_xlfn.TEXTSPLIT(N1705,"-")</f>
        <v>1996</v>
      </c>
      <c r="P1705" s="6" t="str">
        <v>2000</v>
      </c>
      <c r="Q1705" s="6">
        <v>3723</v>
      </c>
      <c r="R1705" s="6">
        <v>71</v>
      </c>
      <c r="S1705" s="16">
        <f t="shared" ref="S1705:S1709" si="143">R1705/Q1705</f>
        <v>1.9070641955412301E-2</v>
      </c>
      <c r="T1705" s="16">
        <f t="shared" ref="T1705:T1709" si="144">SQRT(S1705*(1-S1705)/Q1705)</f>
        <v>2.241583929916342E-3</v>
      </c>
    </row>
    <row r="1706" spans="1:20" x14ac:dyDescent="0.6">
      <c r="A1706" s="6"/>
      <c r="B1706" s="21"/>
      <c r="C1706" s="6"/>
      <c r="D1706" s="6" t="s">
        <v>13813</v>
      </c>
      <c r="E1706" s="6" t="s">
        <v>13815</v>
      </c>
      <c r="F1706" s="20" t="s">
        <v>13817</v>
      </c>
      <c r="G1706" s="6" t="str">
        <f t="shared" si="142"/>
        <v>40-49</v>
      </c>
      <c r="H1706" s="6" t="str" cm="1">
        <f t="array" ref="H1706:I1706">_xlfn.TEXTSPLIT(G1706,"-")</f>
        <v>40</v>
      </c>
      <c r="I1706" s="6" t="str">
        <v>49</v>
      </c>
      <c r="J1706" s="6" t="s">
        <v>13836</v>
      </c>
      <c r="K1706" s="6" t="s">
        <v>13480</v>
      </c>
      <c r="L1706" s="6" t="s">
        <v>13973</v>
      </c>
      <c r="M1706" s="6" t="s">
        <v>13379</v>
      </c>
      <c r="N1706" s="6" t="s">
        <v>13533</v>
      </c>
      <c r="O1706" s="6" t="str" cm="1">
        <f t="array" ref="O1706:P1706">_xlfn.TEXTSPLIT(N1706,"-")</f>
        <v>1996</v>
      </c>
      <c r="P1706" s="6" t="str">
        <v>2000</v>
      </c>
      <c r="Q1706" s="6">
        <v>1424</v>
      </c>
      <c r="R1706" s="6">
        <v>13</v>
      </c>
      <c r="S1706" s="16">
        <f t="shared" si="143"/>
        <v>9.1292134831460672E-3</v>
      </c>
      <c r="T1706" s="16">
        <f t="shared" si="144"/>
        <v>2.5204042256952624E-3</v>
      </c>
    </row>
    <row r="1707" spans="1:20" x14ac:dyDescent="0.6">
      <c r="A1707" s="6"/>
      <c r="B1707" s="21"/>
      <c r="C1707" s="6"/>
      <c r="D1707" s="6" t="s">
        <v>13813</v>
      </c>
      <c r="E1707" s="6" t="s">
        <v>13815</v>
      </c>
      <c r="F1707" s="20" t="s">
        <v>13818</v>
      </c>
      <c r="G1707" s="6" t="str">
        <f t="shared" si="142"/>
        <v>50-59</v>
      </c>
      <c r="H1707" s="6" t="str" cm="1">
        <f t="array" ref="H1707:I1707">_xlfn.TEXTSPLIT(G1707,"-")</f>
        <v>50</v>
      </c>
      <c r="I1707" s="6" t="str">
        <v>59</v>
      </c>
      <c r="J1707" s="6" t="s">
        <v>13836</v>
      </c>
      <c r="K1707" s="6" t="s">
        <v>13480</v>
      </c>
      <c r="L1707" s="6" t="s">
        <v>13973</v>
      </c>
      <c r="M1707" s="6" t="s">
        <v>13379</v>
      </c>
      <c r="N1707" s="6" t="s">
        <v>13533</v>
      </c>
      <c r="O1707" s="6" t="str" cm="1">
        <f t="array" ref="O1707:P1707">_xlfn.TEXTSPLIT(N1707,"-")</f>
        <v>1996</v>
      </c>
      <c r="P1707" s="6" t="str">
        <v>2000</v>
      </c>
      <c r="Q1707" s="6">
        <v>1047</v>
      </c>
      <c r="R1707" s="6">
        <v>14</v>
      </c>
      <c r="S1707" s="16">
        <f t="shared" si="143"/>
        <v>1.3371537726838587E-2</v>
      </c>
      <c r="T1707" s="16">
        <f t="shared" si="144"/>
        <v>3.5497204788805113E-3</v>
      </c>
    </row>
    <row r="1708" spans="1:20" x14ac:dyDescent="0.6">
      <c r="A1708" s="6"/>
      <c r="B1708" s="21"/>
      <c r="C1708" s="6"/>
      <c r="D1708" s="6" t="s">
        <v>13813</v>
      </c>
      <c r="E1708" s="6" t="s">
        <v>13815</v>
      </c>
      <c r="F1708" s="20" t="s">
        <v>13819</v>
      </c>
      <c r="G1708" s="6" t="str">
        <f t="shared" si="142"/>
        <v>60-69</v>
      </c>
      <c r="H1708" s="6" t="str" cm="1">
        <f t="array" ref="H1708:I1708">_xlfn.TEXTSPLIT(G1708,"-")</f>
        <v>60</v>
      </c>
      <c r="I1708" s="6" t="str">
        <v>69</v>
      </c>
      <c r="J1708" s="6" t="s">
        <v>13836</v>
      </c>
      <c r="K1708" s="6" t="s">
        <v>13480</v>
      </c>
      <c r="L1708" s="6" t="s">
        <v>13973</v>
      </c>
      <c r="M1708" s="6" t="s">
        <v>13379</v>
      </c>
      <c r="N1708" s="6" t="s">
        <v>13533</v>
      </c>
      <c r="O1708" s="6" t="str" cm="1">
        <f t="array" ref="O1708:P1708">_xlfn.TEXTSPLIT(N1708,"-")</f>
        <v>1996</v>
      </c>
      <c r="P1708" s="6" t="str">
        <v>2000</v>
      </c>
      <c r="Q1708" s="6">
        <v>899</v>
      </c>
      <c r="R1708" s="6">
        <v>31</v>
      </c>
      <c r="S1708" s="16">
        <f t="shared" si="143"/>
        <v>3.4482758620689655E-2</v>
      </c>
      <c r="T1708" s="16">
        <f t="shared" si="144"/>
        <v>6.085568733159066E-3</v>
      </c>
    </row>
    <row r="1709" spans="1:20" x14ac:dyDescent="0.6">
      <c r="A1709" s="6"/>
      <c r="B1709" s="21"/>
      <c r="C1709" s="6"/>
      <c r="D1709" s="6" t="s">
        <v>13813</v>
      </c>
      <c r="E1709" s="6" t="s">
        <v>13815</v>
      </c>
      <c r="F1709" s="20" t="s">
        <v>13752</v>
      </c>
      <c r="G1709" s="6" t="str">
        <f t="shared" si="142"/>
        <v>70-95</v>
      </c>
      <c r="H1709" s="6" t="str" cm="1">
        <f t="array" ref="H1709:I1709">_xlfn.TEXTSPLIT(G1709,"-")</f>
        <v>70</v>
      </c>
      <c r="I1709" s="6" t="str">
        <v>95</v>
      </c>
      <c r="J1709" s="6" t="s">
        <v>13836</v>
      </c>
      <c r="K1709" s="6" t="s">
        <v>13480</v>
      </c>
      <c r="L1709" s="6" t="s">
        <v>13973</v>
      </c>
      <c r="M1709" s="6" t="s">
        <v>13379</v>
      </c>
      <c r="N1709" s="6" t="s">
        <v>13533</v>
      </c>
      <c r="O1709" s="6" t="str" cm="1">
        <f t="array" ref="O1709:P1709">_xlfn.TEXTSPLIT(N1709,"-")</f>
        <v>1996</v>
      </c>
      <c r="P1709" s="6" t="str">
        <v>2000</v>
      </c>
      <c r="Q1709" s="6">
        <v>353</v>
      </c>
      <c r="R1709" s="6">
        <v>13</v>
      </c>
      <c r="S1709" s="16">
        <f t="shared" si="143"/>
        <v>3.6827195467422094E-2</v>
      </c>
      <c r="T1709" s="16">
        <f t="shared" si="144"/>
        <v>1.0024185080076159E-2</v>
      </c>
    </row>
    <row r="1710" spans="1:20" x14ac:dyDescent="0.6">
      <c r="D1710" s="6" t="s">
        <v>13813</v>
      </c>
      <c r="E1710" s="6" t="s">
        <v>13815</v>
      </c>
      <c r="F1710" s="20" t="s">
        <v>13471</v>
      </c>
      <c r="G1710" s="6" t="str">
        <f t="shared" si="139"/>
        <v>40-95</v>
      </c>
      <c r="H1710" s="6" t="str" cm="1">
        <f t="array" ref="H1710:I1710">_xlfn.TEXTSPLIT(G1710,"-")</f>
        <v>40</v>
      </c>
      <c r="I1710" s="6" t="str">
        <v>95</v>
      </c>
      <c r="J1710" s="6" t="s">
        <v>13836</v>
      </c>
      <c r="K1710" s="6" t="s">
        <v>13480</v>
      </c>
      <c r="L1710" s="6" t="s">
        <v>13909</v>
      </c>
      <c r="M1710" s="6" t="s">
        <v>13379</v>
      </c>
      <c r="N1710" s="6" t="s">
        <v>13533</v>
      </c>
      <c r="O1710" s="6" t="str" cm="1">
        <f t="array" ref="O1710:P1710">_xlfn.TEXTSPLIT(N1710,"-")</f>
        <v>1996</v>
      </c>
      <c r="P1710" s="6" t="str">
        <v>2000</v>
      </c>
      <c r="Q1710" s="6">
        <v>3723</v>
      </c>
      <c r="R1710" s="6">
        <v>71</v>
      </c>
      <c r="S1710" s="16">
        <f t="shared" si="140"/>
        <v>1.9070641955412301E-2</v>
      </c>
      <c r="T1710" s="16">
        <f t="shared" si="141"/>
        <v>2.241583929916342E-3</v>
      </c>
    </row>
    <row r="1711" spans="1:20" x14ac:dyDescent="0.6">
      <c r="B1711" s="6"/>
      <c r="C1711" s="6"/>
      <c r="D1711" s="6" t="s">
        <v>13813</v>
      </c>
      <c r="E1711" s="6" t="s">
        <v>13815</v>
      </c>
      <c r="F1711" s="20" t="s">
        <v>13817</v>
      </c>
      <c r="G1711" s="6" t="str">
        <f t="shared" si="139"/>
        <v>40-49</v>
      </c>
      <c r="H1711" s="6" t="str" cm="1">
        <f t="array" ref="H1711:I1711">_xlfn.TEXTSPLIT(G1711,"-")</f>
        <v>40</v>
      </c>
      <c r="I1711" s="6" t="str">
        <v>49</v>
      </c>
      <c r="J1711" s="6" t="s">
        <v>13836</v>
      </c>
      <c r="K1711" s="6" t="s">
        <v>13480</v>
      </c>
      <c r="L1711" s="6" t="s">
        <v>13909</v>
      </c>
      <c r="M1711" s="6" t="s">
        <v>13379</v>
      </c>
      <c r="N1711" s="6" t="s">
        <v>13533</v>
      </c>
      <c r="O1711" s="6" t="str" cm="1">
        <f t="array" ref="O1711:P1711">_xlfn.TEXTSPLIT(N1711,"-")</f>
        <v>1996</v>
      </c>
      <c r="P1711" s="6" t="str">
        <v>2000</v>
      </c>
      <c r="Q1711" s="6">
        <v>1424</v>
      </c>
      <c r="R1711" s="6">
        <v>13</v>
      </c>
      <c r="S1711" s="16">
        <f t="shared" si="140"/>
        <v>9.1292134831460672E-3</v>
      </c>
      <c r="T1711" s="16">
        <f t="shared" si="141"/>
        <v>2.5204042256952624E-3</v>
      </c>
    </row>
    <row r="1712" spans="1:20" x14ac:dyDescent="0.6">
      <c r="B1712" s="6"/>
      <c r="C1712" s="6"/>
      <c r="D1712" s="6" t="s">
        <v>13813</v>
      </c>
      <c r="E1712" s="6" t="s">
        <v>13815</v>
      </c>
      <c r="F1712" s="20" t="s">
        <v>13818</v>
      </c>
      <c r="G1712" s="6" t="str">
        <f t="shared" si="139"/>
        <v>50-59</v>
      </c>
      <c r="H1712" s="6" t="str" cm="1">
        <f t="array" ref="H1712:I1712">_xlfn.TEXTSPLIT(G1712,"-")</f>
        <v>50</v>
      </c>
      <c r="I1712" s="6" t="str">
        <v>59</v>
      </c>
      <c r="J1712" s="6" t="s">
        <v>13836</v>
      </c>
      <c r="K1712" s="6" t="s">
        <v>13480</v>
      </c>
      <c r="L1712" s="6" t="s">
        <v>13909</v>
      </c>
      <c r="M1712" s="6" t="s">
        <v>13379</v>
      </c>
      <c r="N1712" s="6" t="s">
        <v>13533</v>
      </c>
      <c r="O1712" s="6" t="str" cm="1">
        <f t="array" ref="O1712:P1712">_xlfn.TEXTSPLIT(N1712,"-")</f>
        <v>1996</v>
      </c>
      <c r="P1712" s="6" t="str">
        <v>2000</v>
      </c>
      <c r="Q1712" s="6">
        <v>1047</v>
      </c>
      <c r="R1712" s="6">
        <v>14</v>
      </c>
      <c r="S1712" s="16">
        <f t="shared" si="140"/>
        <v>1.3371537726838587E-2</v>
      </c>
      <c r="T1712" s="16">
        <f t="shared" si="141"/>
        <v>3.5497204788805113E-3</v>
      </c>
    </row>
    <row r="1713" spans="1:20" x14ac:dyDescent="0.6">
      <c r="B1713" s="6"/>
      <c r="C1713" s="6"/>
      <c r="D1713" s="6" t="s">
        <v>13813</v>
      </c>
      <c r="E1713" s="6" t="s">
        <v>13815</v>
      </c>
      <c r="F1713" s="20" t="s">
        <v>13819</v>
      </c>
      <c r="G1713" s="6" t="str">
        <f t="shared" si="139"/>
        <v>60-69</v>
      </c>
      <c r="H1713" s="6" t="str" cm="1">
        <f t="array" ref="H1713:I1713">_xlfn.TEXTSPLIT(G1713,"-")</f>
        <v>60</v>
      </c>
      <c r="I1713" s="6" t="str">
        <v>69</v>
      </c>
      <c r="J1713" s="6" t="s">
        <v>13836</v>
      </c>
      <c r="K1713" s="6" t="s">
        <v>13480</v>
      </c>
      <c r="L1713" s="6" t="s">
        <v>13909</v>
      </c>
      <c r="M1713" s="6" t="s">
        <v>13379</v>
      </c>
      <c r="N1713" s="6" t="s">
        <v>13533</v>
      </c>
      <c r="O1713" s="6" t="str" cm="1">
        <f t="array" ref="O1713:P1713">_xlfn.TEXTSPLIT(N1713,"-")</f>
        <v>1996</v>
      </c>
      <c r="P1713" s="6" t="str">
        <v>2000</v>
      </c>
      <c r="Q1713" s="6">
        <v>899</v>
      </c>
      <c r="R1713" s="6">
        <v>31</v>
      </c>
      <c r="S1713" s="16">
        <f t="shared" si="140"/>
        <v>3.4482758620689655E-2</v>
      </c>
      <c r="T1713" s="16">
        <f t="shared" si="141"/>
        <v>6.085568733159066E-3</v>
      </c>
    </row>
    <row r="1714" spans="1:20" x14ac:dyDescent="0.6">
      <c r="B1714" s="6"/>
      <c r="C1714" s="6"/>
      <c r="D1714" s="6" t="s">
        <v>13813</v>
      </c>
      <c r="E1714" s="6" t="s">
        <v>13815</v>
      </c>
      <c r="F1714" s="20" t="s">
        <v>13752</v>
      </c>
      <c r="G1714" s="6" t="str">
        <f t="shared" si="139"/>
        <v>70-95</v>
      </c>
      <c r="H1714" s="6" t="str" cm="1">
        <f t="array" ref="H1714:I1714">_xlfn.TEXTSPLIT(G1714,"-")</f>
        <v>70</v>
      </c>
      <c r="I1714" s="6" t="str">
        <v>95</v>
      </c>
      <c r="J1714" s="6" t="s">
        <v>13836</v>
      </c>
      <c r="K1714" s="6" t="s">
        <v>13480</v>
      </c>
      <c r="L1714" s="6" t="s">
        <v>13909</v>
      </c>
      <c r="M1714" s="6" t="s">
        <v>13379</v>
      </c>
      <c r="N1714" s="6" t="s">
        <v>13533</v>
      </c>
      <c r="O1714" s="6" t="str" cm="1">
        <f t="array" ref="O1714:P1714">_xlfn.TEXTSPLIT(N1714,"-")</f>
        <v>1996</v>
      </c>
      <c r="P1714" s="6" t="str">
        <v>2000</v>
      </c>
      <c r="Q1714" s="6">
        <v>353</v>
      </c>
      <c r="R1714" s="6">
        <v>13</v>
      </c>
      <c r="S1714" s="16">
        <f t="shared" si="140"/>
        <v>3.6827195467422094E-2</v>
      </c>
      <c r="T1714" s="16">
        <f t="shared" si="141"/>
        <v>1.0024185080076159E-2</v>
      </c>
    </row>
    <row r="1715" spans="1:20" x14ac:dyDescent="0.6">
      <c r="A1715" s="6">
        <v>16286621</v>
      </c>
      <c r="B1715" s="6" t="s">
        <v>13355</v>
      </c>
      <c r="C1715" s="6" t="s">
        <v>13812</v>
      </c>
      <c r="D1715" s="6" t="s">
        <v>13300</v>
      </c>
      <c r="E1715" s="6" t="s">
        <v>13815</v>
      </c>
      <c r="F1715" s="20" t="s">
        <v>13509</v>
      </c>
      <c r="G1715" s="6" t="str">
        <f t="shared" ref="G1715:G1789" si="145">IF(RIGHT(F1715,1)="+",LEFT(F1715,LEN(F1715)-1)&amp;"-95",F1715)</f>
        <v>50-95</v>
      </c>
      <c r="H1715" s="6" t="str" cm="1">
        <f t="array" ref="H1715:I1715">_xlfn.TEXTSPLIT(G1715,"-")</f>
        <v>50</v>
      </c>
      <c r="I1715" s="6" t="str">
        <v>95</v>
      </c>
      <c r="J1715" s="6" t="s">
        <v>13873</v>
      </c>
      <c r="K1715" s="6" t="s">
        <v>13465</v>
      </c>
      <c r="L1715" s="6" t="s">
        <v>13973</v>
      </c>
      <c r="M1715" s="6" t="s">
        <v>13385</v>
      </c>
      <c r="N1715" s="6" t="s">
        <v>13519</v>
      </c>
      <c r="O1715" s="6" t="str" cm="1">
        <f t="array" ref="O1715:P1715">_xlfn.TEXTSPLIT(N1715,"-")</f>
        <v>1997</v>
      </c>
      <c r="P1715" s="6" t="str">
        <v>1999</v>
      </c>
      <c r="Q1715" s="6">
        <v>2776</v>
      </c>
      <c r="R1715" s="6">
        <v>1079</v>
      </c>
      <c r="S1715" s="16">
        <f t="shared" ref="S1715:S1778" si="146">R1715/Q1715</f>
        <v>0.38868876080691644</v>
      </c>
      <c r="T1715" s="16">
        <f t="shared" ref="T1715:T1778" si="147">SQRT(S1715*(1-S1715)/Q1715)</f>
        <v>9.2517193672175275E-3</v>
      </c>
    </row>
    <row r="1716" spans="1:20" x14ac:dyDescent="0.6">
      <c r="A1716" s="6"/>
      <c r="B1716" s="6"/>
      <c r="C1716" s="6"/>
      <c r="D1716" s="6" t="s">
        <v>13300</v>
      </c>
      <c r="E1716" s="6" t="s">
        <v>13814</v>
      </c>
      <c r="F1716" s="20" t="s">
        <v>13509</v>
      </c>
      <c r="G1716" s="6" t="str">
        <f t="shared" si="145"/>
        <v>50-95</v>
      </c>
      <c r="H1716" s="6" t="str" cm="1">
        <f t="array" ref="H1716:I1716">_xlfn.TEXTSPLIT(G1716,"-")</f>
        <v>50</v>
      </c>
      <c r="I1716" s="6" t="str">
        <v>95</v>
      </c>
      <c r="J1716" s="6" t="s">
        <v>13873</v>
      </c>
      <c r="K1716" s="6" t="s">
        <v>13465</v>
      </c>
      <c r="L1716" s="6" t="s">
        <v>13973</v>
      </c>
      <c r="M1716" s="6" t="s">
        <v>13385</v>
      </c>
      <c r="N1716" s="6" t="s">
        <v>13519</v>
      </c>
      <c r="O1716" s="6" t="str" cm="1">
        <f t="array" ref="O1716:P1716">_xlfn.TEXTSPLIT(N1716,"-")</f>
        <v>1997</v>
      </c>
      <c r="P1716" s="6" t="str">
        <v>1999</v>
      </c>
      <c r="Q1716" s="6">
        <f>SUM(Q1719,Q1722,Q1725,Q1728)</f>
        <v>1088</v>
      </c>
      <c r="R1716" s="6">
        <v>421</v>
      </c>
      <c r="S1716" s="16">
        <f t="shared" si="146"/>
        <v>0.38694852941176472</v>
      </c>
      <c r="T1716" s="16">
        <f t="shared" si="147"/>
        <v>1.4765923763639055E-2</v>
      </c>
    </row>
    <row r="1717" spans="1:20" x14ac:dyDescent="0.6">
      <c r="A1717" s="6"/>
      <c r="B1717" s="6"/>
      <c r="C1717" s="6"/>
      <c r="D1717" s="6" t="s">
        <v>13300</v>
      </c>
      <c r="E1717" s="6" t="s">
        <v>13816</v>
      </c>
      <c r="F1717" s="20" t="s">
        <v>13509</v>
      </c>
      <c r="G1717" s="6" t="str">
        <f t="shared" si="145"/>
        <v>50-95</v>
      </c>
      <c r="H1717" s="6" t="str" cm="1">
        <f t="array" ref="H1717:I1717">_xlfn.TEXTSPLIT(G1717,"-")</f>
        <v>50</v>
      </c>
      <c r="I1717" s="6" t="str">
        <v>95</v>
      </c>
      <c r="J1717" s="6" t="s">
        <v>13873</v>
      </c>
      <c r="K1717" s="6" t="s">
        <v>13465</v>
      </c>
      <c r="L1717" s="6" t="s">
        <v>13973</v>
      </c>
      <c r="M1717" s="6" t="s">
        <v>13385</v>
      </c>
      <c r="N1717" s="6" t="s">
        <v>13519</v>
      </c>
      <c r="O1717" s="6" t="str" cm="1">
        <f t="array" ref="O1717:P1717">_xlfn.TEXTSPLIT(N1717,"-")</f>
        <v>1997</v>
      </c>
      <c r="P1717" s="6" t="str">
        <v>1999</v>
      </c>
      <c r="Q1717" s="6">
        <f>SUM(Q1720,Q1723,Q1726,Q1729)</f>
        <v>1688</v>
      </c>
      <c r="R1717" s="6">
        <v>658</v>
      </c>
      <c r="S1717" s="16">
        <f t="shared" si="146"/>
        <v>0.38981042654028436</v>
      </c>
      <c r="T1717" s="16">
        <f t="shared" si="147"/>
        <v>1.1870606143983222E-2</v>
      </c>
    </row>
    <row r="1718" spans="1:20" x14ac:dyDescent="0.6">
      <c r="A1718" s="6"/>
      <c r="B1718" s="6"/>
      <c r="C1718" s="6"/>
      <c r="D1718" s="6" t="s">
        <v>13300</v>
      </c>
      <c r="E1718" s="6" t="s">
        <v>13815</v>
      </c>
      <c r="F1718" s="20" t="s">
        <v>13818</v>
      </c>
      <c r="G1718" s="6" t="str">
        <f t="shared" si="145"/>
        <v>50-59</v>
      </c>
      <c r="H1718" s="6" t="str" cm="1">
        <f t="array" ref="H1718:I1718">_xlfn.TEXTSPLIT(G1718,"-")</f>
        <v>50</v>
      </c>
      <c r="I1718" s="6" t="str">
        <v>59</v>
      </c>
      <c r="J1718" s="6" t="s">
        <v>13873</v>
      </c>
      <c r="K1718" s="6" t="s">
        <v>13465</v>
      </c>
      <c r="L1718" s="6" t="s">
        <v>13973</v>
      </c>
      <c r="M1718" s="6" t="s">
        <v>13385</v>
      </c>
      <c r="N1718" s="6" t="s">
        <v>13519</v>
      </c>
      <c r="O1718" s="6" t="str" cm="1">
        <f t="array" ref="O1718:P1718">_xlfn.TEXTSPLIT(N1718,"-")</f>
        <v>1997</v>
      </c>
      <c r="P1718" s="6" t="str">
        <v>1999</v>
      </c>
      <c r="Q1718" s="6">
        <v>1270</v>
      </c>
      <c r="R1718" s="6">
        <v>383</v>
      </c>
      <c r="S1718" s="16">
        <f t="shared" si="146"/>
        <v>0.30157480314960627</v>
      </c>
      <c r="T1718" s="16">
        <f t="shared" si="147"/>
        <v>1.2878213344282364E-2</v>
      </c>
    </row>
    <row r="1719" spans="1:20" x14ac:dyDescent="0.6">
      <c r="A1719" s="6"/>
      <c r="B1719" s="6"/>
      <c r="C1719" s="6"/>
      <c r="D1719" s="6" t="s">
        <v>13300</v>
      </c>
      <c r="E1719" s="6" t="s">
        <v>13814</v>
      </c>
      <c r="F1719" s="20" t="s">
        <v>13818</v>
      </c>
      <c r="G1719" s="6" t="str">
        <f t="shared" si="145"/>
        <v>50-59</v>
      </c>
      <c r="H1719" s="6" t="str" cm="1">
        <f t="array" ref="H1719:I1719">_xlfn.TEXTSPLIT(G1719,"-")</f>
        <v>50</v>
      </c>
      <c r="I1719" s="6" t="str">
        <v>59</v>
      </c>
      <c r="J1719" s="6" t="s">
        <v>13873</v>
      </c>
      <c r="K1719" s="6" t="s">
        <v>13465</v>
      </c>
      <c r="L1719" s="6" t="s">
        <v>13973</v>
      </c>
      <c r="M1719" s="6" t="s">
        <v>13385</v>
      </c>
      <c r="N1719" s="6" t="s">
        <v>13519</v>
      </c>
      <c r="O1719" s="6" t="str" cm="1">
        <f t="array" ref="O1719:P1719">_xlfn.TEXTSPLIT(N1719,"-")</f>
        <v>1997</v>
      </c>
      <c r="P1719" s="6" t="str">
        <v>1999</v>
      </c>
      <c r="Q1719" s="6">
        <v>491</v>
      </c>
      <c r="R1719" s="6">
        <v>155</v>
      </c>
      <c r="S1719" s="16">
        <f t="shared" si="146"/>
        <v>0.31568228105906315</v>
      </c>
      <c r="T1719" s="16">
        <f t="shared" si="147"/>
        <v>2.097554479868519E-2</v>
      </c>
    </row>
    <row r="1720" spans="1:20" x14ac:dyDescent="0.6">
      <c r="A1720" s="6"/>
      <c r="B1720" s="6"/>
      <c r="C1720" s="6"/>
      <c r="D1720" s="6" t="s">
        <v>13300</v>
      </c>
      <c r="E1720" s="6" t="s">
        <v>13816</v>
      </c>
      <c r="F1720" s="20" t="s">
        <v>13818</v>
      </c>
      <c r="G1720" s="6" t="str">
        <f t="shared" si="145"/>
        <v>50-59</v>
      </c>
      <c r="H1720" s="6" t="str" cm="1">
        <f t="array" ref="H1720:I1720">_xlfn.TEXTSPLIT(G1720,"-")</f>
        <v>50</v>
      </c>
      <c r="I1720" s="6" t="str">
        <v>59</v>
      </c>
      <c r="J1720" s="6" t="s">
        <v>13873</v>
      </c>
      <c r="K1720" s="6" t="s">
        <v>13465</v>
      </c>
      <c r="L1720" s="6" t="s">
        <v>13973</v>
      </c>
      <c r="M1720" s="6" t="s">
        <v>13385</v>
      </c>
      <c r="N1720" s="6" t="s">
        <v>13519</v>
      </c>
      <c r="O1720" s="6" t="str" cm="1">
        <f t="array" ref="O1720:P1720">_xlfn.TEXTSPLIT(N1720,"-")</f>
        <v>1997</v>
      </c>
      <c r="P1720" s="6" t="str">
        <v>1999</v>
      </c>
      <c r="Q1720" s="6">
        <v>779</v>
      </c>
      <c r="R1720" s="6">
        <v>228</v>
      </c>
      <c r="S1720" s="16">
        <f t="shared" si="146"/>
        <v>0.29268292682926828</v>
      </c>
      <c r="T1720" s="16">
        <f t="shared" si="147"/>
        <v>1.6301855394686524E-2</v>
      </c>
    </row>
    <row r="1721" spans="1:20" x14ac:dyDescent="0.6">
      <c r="A1721" s="6"/>
      <c r="B1721" s="6"/>
      <c r="C1721" s="6"/>
      <c r="D1721" s="6" t="s">
        <v>13300</v>
      </c>
      <c r="E1721" s="6" t="s">
        <v>13815</v>
      </c>
      <c r="F1721" s="20" t="s">
        <v>13819</v>
      </c>
      <c r="G1721" s="6" t="str">
        <f t="shared" si="145"/>
        <v>60-69</v>
      </c>
      <c r="H1721" s="6" t="str" cm="1">
        <f t="array" ref="H1721:I1721">_xlfn.TEXTSPLIT(G1721,"-")</f>
        <v>60</v>
      </c>
      <c r="I1721" s="6" t="str">
        <v>69</v>
      </c>
      <c r="J1721" s="6" t="s">
        <v>13873</v>
      </c>
      <c r="K1721" s="6" t="s">
        <v>13465</v>
      </c>
      <c r="L1721" s="6" t="s">
        <v>13973</v>
      </c>
      <c r="M1721" s="6" t="s">
        <v>13385</v>
      </c>
      <c r="N1721" s="6" t="s">
        <v>13519</v>
      </c>
      <c r="O1721" s="6" t="str" cm="1">
        <f t="array" ref="O1721:P1721">_xlfn.TEXTSPLIT(N1721,"-")</f>
        <v>1997</v>
      </c>
      <c r="P1721" s="6" t="str">
        <v>1999</v>
      </c>
      <c r="Q1721" s="6">
        <v>859</v>
      </c>
      <c r="R1721" s="6">
        <v>349</v>
      </c>
      <c r="S1721" s="16">
        <f t="shared" si="146"/>
        <v>0.40628637951105939</v>
      </c>
      <c r="T1721" s="16">
        <f t="shared" si="147"/>
        <v>1.6757454766812396E-2</v>
      </c>
    </row>
    <row r="1722" spans="1:20" x14ac:dyDescent="0.6">
      <c r="A1722" s="6"/>
      <c r="B1722" s="6"/>
      <c r="C1722" s="6"/>
      <c r="D1722" s="6" t="s">
        <v>13300</v>
      </c>
      <c r="E1722" s="6" t="s">
        <v>13814</v>
      </c>
      <c r="F1722" s="20" t="s">
        <v>13819</v>
      </c>
      <c r="G1722" s="6" t="str">
        <f t="shared" si="145"/>
        <v>60-69</v>
      </c>
      <c r="H1722" s="6" t="str" cm="1">
        <f t="array" ref="H1722:I1722">_xlfn.TEXTSPLIT(G1722,"-")</f>
        <v>60</v>
      </c>
      <c r="I1722" s="6" t="str">
        <v>69</v>
      </c>
      <c r="J1722" s="6" t="s">
        <v>13873</v>
      </c>
      <c r="K1722" s="6" t="s">
        <v>13465</v>
      </c>
      <c r="L1722" s="6" t="s">
        <v>13973</v>
      </c>
      <c r="M1722" s="6" t="s">
        <v>13385</v>
      </c>
      <c r="N1722" s="6" t="s">
        <v>13519</v>
      </c>
      <c r="O1722" s="6" t="str" cm="1">
        <f t="array" ref="O1722:P1722">_xlfn.TEXTSPLIT(N1722,"-")</f>
        <v>1997</v>
      </c>
      <c r="P1722" s="6" t="str">
        <v>1999</v>
      </c>
      <c r="Q1722" s="6">
        <v>347</v>
      </c>
      <c r="R1722" s="6">
        <v>139</v>
      </c>
      <c r="S1722" s="16">
        <f t="shared" si="146"/>
        <v>0.40057636887608067</v>
      </c>
      <c r="T1722" s="16">
        <f t="shared" si="147"/>
        <v>2.6305396690153242E-2</v>
      </c>
    </row>
    <row r="1723" spans="1:20" x14ac:dyDescent="0.6">
      <c r="A1723" s="6"/>
      <c r="B1723" s="6"/>
      <c r="C1723" s="6"/>
      <c r="D1723" s="6" t="s">
        <v>13300</v>
      </c>
      <c r="E1723" s="6" t="s">
        <v>13816</v>
      </c>
      <c r="F1723" s="20" t="s">
        <v>13819</v>
      </c>
      <c r="G1723" s="6" t="str">
        <f t="shared" si="145"/>
        <v>60-69</v>
      </c>
      <c r="H1723" s="6" t="str" cm="1">
        <f t="array" ref="H1723:I1723">_xlfn.TEXTSPLIT(G1723,"-")</f>
        <v>60</v>
      </c>
      <c r="I1723" s="6" t="str">
        <v>69</v>
      </c>
      <c r="J1723" s="6" t="s">
        <v>13873</v>
      </c>
      <c r="K1723" s="6" t="s">
        <v>13465</v>
      </c>
      <c r="L1723" s="6" t="s">
        <v>13973</v>
      </c>
      <c r="M1723" s="6" t="s">
        <v>13385</v>
      </c>
      <c r="N1723" s="6" t="s">
        <v>13519</v>
      </c>
      <c r="O1723" s="6" t="str" cm="1">
        <f t="array" ref="O1723:P1723">_xlfn.TEXTSPLIT(N1723,"-")</f>
        <v>1997</v>
      </c>
      <c r="P1723" s="6" t="str">
        <v>1999</v>
      </c>
      <c r="Q1723" s="6">
        <v>512</v>
      </c>
      <c r="R1723" s="6">
        <v>210</v>
      </c>
      <c r="S1723" s="16">
        <f t="shared" si="146"/>
        <v>0.41015625</v>
      </c>
      <c r="T1723" s="16">
        <f t="shared" si="147"/>
        <v>2.1737429044321438E-2</v>
      </c>
    </row>
    <row r="1724" spans="1:20" x14ac:dyDescent="0.6">
      <c r="A1724" s="6"/>
      <c r="B1724" s="6"/>
      <c r="C1724" s="6"/>
      <c r="D1724" s="6" t="s">
        <v>13300</v>
      </c>
      <c r="E1724" s="6" t="s">
        <v>13815</v>
      </c>
      <c r="F1724" s="20" t="s">
        <v>13820</v>
      </c>
      <c r="G1724" s="6" t="str">
        <f t="shared" si="145"/>
        <v>70-79</v>
      </c>
      <c r="H1724" s="6" t="str" cm="1">
        <f t="array" ref="H1724:I1724">_xlfn.TEXTSPLIT(G1724,"-")</f>
        <v>70</v>
      </c>
      <c r="I1724" s="6" t="str">
        <v>79</v>
      </c>
      <c r="J1724" s="6" t="s">
        <v>13873</v>
      </c>
      <c r="K1724" s="6" t="s">
        <v>13465</v>
      </c>
      <c r="L1724" s="6" t="s">
        <v>13973</v>
      </c>
      <c r="M1724" s="6" t="s">
        <v>13385</v>
      </c>
      <c r="N1724" s="6" t="s">
        <v>13519</v>
      </c>
      <c r="O1724" s="6" t="str" cm="1">
        <f t="array" ref="O1724:P1724">_xlfn.TEXTSPLIT(N1724,"-")</f>
        <v>1997</v>
      </c>
      <c r="P1724" s="6" t="str">
        <v>1999</v>
      </c>
      <c r="Q1724" s="6">
        <v>514</v>
      </c>
      <c r="R1724" s="6">
        <v>265</v>
      </c>
      <c r="S1724" s="16">
        <f t="shared" si="146"/>
        <v>0.51556420233463029</v>
      </c>
      <c r="T1724" s="16">
        <f t="shared" si="147"/>
        <v>2.2043367037756691E-2</v>
      </c>
    </row>
    <row r="1725" spans="1:20" x14ac:dyDescent="0.6">
      <c r="A1725" s="6"/>
      <c r="B1725" s="6"/>
      <c r="C1725" s="6"/>
      <c r="D1725" s="6" t="s">
        <v>13300</v>
      </c>
      <c r="E1725" s="6" t="s">
        <v>13814</v>
      </c>
      <c r="F1725" s="20" t="s">
        <v>13820</v>
      </c>
      <c r="G1725" s="6" t="str">
        <f t="shared" si="145"/>
        <v>70-79</v>
      </c>
      <c r="H1725" s="6" t="str" cm="1">
        <f t="array" ref="H1725:I1725">_xlfn.TEXTSPLIT(G1725,"-")</f>
        <v>70</v>
      </c>
      <c r="I1725" s="6" t="str">
        <v>79</v>
      </c>
      <c r="J1725" s="6" t="s">
        <v>13873</v>
      </c>
      <c r="K1725" s="6" t="s">
        <v>13465</v>
      </c>
      <c r="L1725" s="6" t="s">
        <v>13973</v>
      </c>
      <c r="M1725" s="6" t="s">
        <v>13385</v>
      </c>
      <c r="N1725" s="6" t="s">
        <v>13519</v>
      </c>
      <c r="O1725" s="6" t="str" cm="1">
        <f t="array" ref="O1725:P1725">_xlfn.TEXTSPLIT(N1725,"-")</f>
        <v>1997</v>
      </c>
      <c r="P1725" s="6" t="str">
        <v>1999</v>
      </c>
      <c r="Q1725" s="6">
        <v>214</v>
      </c>
      <c r="R1725" s="6">
        <v>106</v>
      </c>
      <c r="S1725" s="16">
        <f t="shared" si="146"/>
        <v>0.49532710280373832</v>
      </c>
      <c r="T1725" s="16">
        <f t="shared" si="147"/>
        <v>3.4177803642580801E-2</v>
      </c>
    </row>
    <row r="1726" spans="1:20" x14ac:dyDescent="0.6">
      <c r="A1726" s="6"/>
      <c r="B1726" s="6"/>
      <c r="C1726" s="6"/>
      <c r="D1726" s="6" t="s">
        <v>13300</v>
      </c>
      <c r="E1726" s="6" t="s">
        <v>13816</v>
      </c>
      <c r="F1726" s="20" t="s">
        <v>13820</v>
      </c>
      <c r="G1726" s="6" t="str">
        <f t="shared" si="145"/>
        <v>70-79</v>
      </c>
      <c r="H1726" s="6" t="str" cm="1">
        <f t="array" ref="H1726:I1726">_xlfn.TEXTSPLIT(G1726,"-")</f>
        <v>70</v>
      </c>
      <c r="I1726" s="6" t="str">
        <v>79</v>
      </c>
      <c r="J1726" s="6" t="s">
        <v>13873</v>
      </c>
      <c r="K1726" s="6" t="s">
        <v>13465</v>
      </c>
      <c r="L1726" s="6" t="s">
        <v>13973</v>
      </c>
      <c r="M1726" s="6" t="s">
        <v>13385</v>
      </c>
      <c r="N1726" s="6" t="s">
        <v>13519</v>
      </c>
      <c r="O1726" s="6" t="str" cm="1">
        <f t="array" ref="O1726:P1726">_xlfn.TEXTSPLIT(N1726,"-")</f>
        <v>1997</v>
      </c>
      <c r="P1726" s="6" t="str">
        <v>1999</v>
      </c>
      <c r="Q1726" s="6">
        <v>300</v>
      </c>
      <c r="R1726" s="6">
        <v>159</v>
      </c>
      <c r="S1726" s="16">
        <f t="shared" si="146"/>
        <v>0.53</v>
      </c>
      <c r="T1726" s="16">
        <f t="shared" si="147"/>
        <v>2.8815505085514871E-2</v>
      </c>
    </row>
    <row r="1727" spans="1:20" x14ac:dyDescent="0.6">
      <c r="A1727" s="6"/>
      <c r="B1727" s="6"/>
      <c r="C1727" s="6"/>
      <c r="D1727" s="6" t="s">
        <v>13300</v>
      </c>
      <c r="E1727" s="6" t="s">
        <v>13815</v>
      </c>
      <c r="F1727" s="20" t="s">
        <v>13821</v>
      </c>
      <c r="G1727" s="6" t="str">
        <f t="shared" si="145"/>
        <v>80-95</v>
      </c>
      <c r="H1727" s="6" t="str" cm="1">
        <f t="array" ref="H1727:I1727">_xlfn.TEXTSPLIT(G1727,"-")</f>
        <v>80</v>
      </c>
      <c r="I1727" s="6" t="str">
        <v>95</v>
      </c>
      <c r="J1727" s="6" t="s">
        <v>13873</v>
      </c>
      <c r="K1727" s="6" t="s">
        <v>13465</v>
      </c>
      <c r="L1727" s="6" t="s">
        <v>13973</v>
      </c>
      <c r="M1727" s="6" t="s">
        <v>13385</v>
      </c>
      <c r="N1727" s="6" t="s">
        <v>13519</v>
      </c>
      <c r="O1727" s="6" t="str" cm="1">
        <f t="array" ref="O1727:P1727">_xlfn.TEXTSPLIT(N1727,"-")</f>
        <v>1997</v>
      </c>
      <c r="P1727" s="6" t="str">
        <v>1999</v>
      </c>
      <c r="Q1727" s="6">
        <v>133</v>
      </c>
      <c r="R1727" s="6">
        <v>82</v>
      </c>
      <c r="S1727" s="16">
        <f t="shared" si="146"/>
        <v>0.61654135338345861</v>
      </c>
      <c r="T1727" s="16">
        <f t="shared" si="147"/>
        <v>4.216135430258626E-2</v>
      </c>
    </row>
    <row r="1728" spans="1:20" x14ac:dyDescent="0.6">
      <c r="A1728" s="6"/>
      <c r="B1728" s="6"/>
      <c r="C1728" s="6"/>
      <c r="D1728" s="6" t="s">
        <v>13300</v>
      </c>
      <c r="E1728" s="6" t="s">
        <v>13814</v>
      </c>
      <c r="F1728" s="20" t="s">
        <v>13821</v>
      </c>
      <c r="G1728" s="6" t="str">
        <f t="shared" si="145"/>
        <v>80-95</v>
      </c>
      <c r="H1728" s="6" t="str" cm="1">
        <f t="array" ref="H1728:I1728">_xlfn.TEXTSPLIT(G1728,"-")</f>
        <v>80</v>
      </c>
      <c r="I1728" s="6" t="str">
        <v>95</v>
      </c>
      <c r="J1728" s="6" t="s">
        <v>13873</v>
      </c>
      <c r="K1728" s="6" t="s">
        <v>13465</v>
      </c>
      <c r="L1728" s="6" t="s">
        <v>13973</v>
      </c>
      <c r="M1728" s="6" t="s">
        <v>13385</v>
      </c>
      <c r="N1728" s="6" t="s">
        <v>13519</v>
      </c>
      <c r="O1728" s="6" t="str" cm="1">
        <f t="array" ref="O1728:P1728">_xlfn.TEXTSPLIT(N1728,"-")</f>
        <v>1997</v>
      </c>
      <c r="P1728" s="6" t="str">
        <v>1999</v>
      </c>
      <c r="Q1728" s="6">
        <v>36</v>
      </c>
      <c r="R1728" s="6">
        <v>21</v>
      </c>
      <c r="S1728" s="16">
        <f t="shared" si="146"/>
        <v>0.58333333333333337</v>
      </c>
      <c r="T1728" s="16">
        <f t="shared" si="147"/>
        <v>8.2167774765272442E-2</v>
      </c>
    </row>
    <row r="1729" spans="1:20" x14ac:dyDescent="0.6">
      <c r="A1729" s="6"/>
      <c r="B1729" s="6"/>
      <c r="C1729" s="6"/>
      <c r="D1729" s="6" t="s">
        <v>13300</v>
      </c>
      <c r="E1729" s="6" t="s">
        <v>13816</v>
      </c>
      <c r="F1729" s="20" t="s">
        <v>13821</v>
      </c>
      <c r="G1729" s="6" t="str">
        <f t="shared" si="145"/>
        <v>80-95</v>
      </c>
      <c r="H1729" s="6" t="str" cm="1">
        <f t="array" ref="H1729:I1729">_xlfn.TEXTSPLIT(G1729,"-")</f>
        <v>80</v>
      </c>
      <c r="I1729" s="6" t="str">
        <v>95</v>
      </c>
      <c r="J1729" s="6" t="s">
        <v>13873</v>
      </c>
      <c r="K1729" s="6" t="s">
        <v>13465</v>
      </c>
      <c r="L1729" s="6" t="s">
        <v>13973</v>
      </c>
      <c r="M1729" s="6" t="s">
        <v>13385</v>
      </c>
      <c r="N1729" s="6" t="s">
        <v>13519</v>
      </c>
      <c r="O1729" s="6" t="str" cm="1">
        <f t="array" ref="O1729:P1729">_xlfn.TEXTSPLIT(N1729,"-")</f>
        <v>1997</v>
      </c>
      <c r="P1729" s="6" t="str">
        <v>1999</v>
      </c>
      <c r="Q1729" s="6">
        <v>97</v>
      </c>
      <c r="R1729" s="6">
        <v>61</v>
      </c>
      <c r="S1729" s="16">
        <f t="shared" si="146"/>
        <v>0.62886597938144329</v>
      </c>
      <c r="T1729" s="16">
        <f t="shared" si="147"/>
        <v>4.9052208601038635E-2</v>
      </c>
    </row>
    <row r="1730" spans="1:20" x14ac:dyDescent="0.6">
      <c r="A1730" s="6"/>
      <c r="B1730" s="6"/>
      <c r="C1730" s="6"/>
      <c r="D1730" s="6" t="s">
        <v>13822</v>
      </c>
      <c r="E1730" s="6" t="s">
        <v>13815</v>
      </c>
      <c r="F1730" s="20" t="s">
        <v>13509</v>
      </c>
      <c r="G1730" s="6" t="str">
        <f t="shared" si="145"/>
        <v>50-95</v>
      </c>
      <c r="H1730" s="6" t="str" cm="1">
        <f t="array" ref="H1730:I1730">_xlfn.TEXTSPLIT(G1730,"-")</f>
        <v>50</v>
      </c>
      <c r="I1730" s="6" t="str">
        <v>95</v>
      </c>
      <c r="J1730" s="6" t="s">
        <v>13873</v>
      </c>
      <c r="K1730" s="6" t="s">
        <v>13465</v>
      </c>
      <c r="L1730" s="6" t="s">
        <v>13973</v>
      </c>
      <c r="M1730" s="6" t="s">
        <v>13385</v>
      </c>
      <c r="N1730" s="6" t="s">
        <v>13519</v>
      </c>
      <c r="O1730" s="6" t="str" cm="1">
        <f t="array" ref="O1730:P1730">_xlfn.TEXTSPLIT(N1730,"-")</f>
        <v>1997</v>
      </c>
      <c r="P1730" s="6" t="str">
        <v>1999</v>
      </c>
      <c r="Q1730" s="6">
        <v>2776</v>
      </c>
      <c r="R1730" s="6">
        <f>SUM(R1733,R1736,R1739,R1742)</f>
        <v>1064</v>
      </c>
      <c r="S1730" s="16">
        <f t="shared" si="146"/>
        <v>0.38328530259365995</v>
      </c>
      <c r="T1730" s="16">
        <f t="shared" si="147"/>
        <v>9.227700736496031E-3</v>
      </c>
    </row>
    <row r="1731" spans="1:20" x14ac:dyDescent="0.6">
      <c r="A1731" s="6"/>
      <c r="B1731" s="6"/>
      <c r="C1731" s="6"/>
      <c r="D1731" s="6" t="s">
        <v>13822</v>
      </c>
      <c r="E1731" s="6" t="s">
        <v>13814</v>
      </c>
      <c r="F1731" s="20" t="s">
        <v>13509</v>
      </c>
      <c r="G1731" s="6" t="str">
        <f t="shared" si="145"/>
        <v>50-95</v>
      </c>
      <c r="H1731" s="6" t="str" cm="1">
        <f t="array" ref="H1731:I1731">_xlfn.TEXTSPLIT(G1731,"-")</f>
        <v>50</v>
      </c>
      <c r="I1731" s="6" t="str">
        <v>95</v>
      </c>
      <c r="J1731" s="6" t="s">
        <v>13873</v>
      </c>
      <c r="K1731" s="6" t="s">
        <v>13465</v>
      </c>
      <c r="L1731" s="6" t="s">
        <v>13973</v>
      </c>
      <c r="M1731" s="6" t="s">
        <v>13385</v>
      </c>
      <c r="N1731" s="6" t="s">
        <v>13519</v>
      </c>
      <c r="O1731" s="6" t="str" cm="1">
        <f t="array" ref="O1731:P1731">_xlfn.TEXTSPLIT(N1731,"-")</f>
        <v>1997</v>
      </c>
      <c r="P1731" s="6" t="str">
        <v>1999</v>
      </c>
      <c r="Q1731" s="6">
        <f>SUM(Q1734,Q1737,Q1740,Q1743)</f>
        <v>1088</v>
      </c>
      <c r="R1731" s="6">
        <f>SUM(R1734,R1737,R1740,R1743)</f>
        <v>415</v>
      </c>
      <c r="S1731" s="16">
        <f t="shared" si="146"/>
        <v>0.38143382352941174</v>
      </c>
      <c r="T1731" s="16">
        <f t="shared" si="147"/>
        <v>1.472611668706994E-2</v>
      </c>
    </row>
    <row r="1732" spans="1:20" x14ac:dyDescent="0.6">
      <c r="A1732" s="6"/>
      <c r="B1732" s="6"/>
      <c r="C1732" s="6"/>
      <c r="D1732" s="6" t="s">
        <v>13822</v>
      </c>
      <c r="E1732" s="6" t="s">
        <v>13816</v>
      </c>
      <c r="F1732" s="20" t="s">
        <v>13509</v>
      </c>
      <c r="G1732" s="6" t="str">
        <f t="shared" si="145"/>
        <v>50-95</v>
      </c>
      <c r="H1732" s="6" t="str" cm="1">
        <f t="array" ref="H1732:I1732">_xlfn.TEXTSPLIT(G1732,"-")</f>
        <v>50</v>
      </c>
      <c r="I1732" s="6" t="str">
        <v>95</v>
      </c>
      <c r="J1732" s="6" t="s">
        <v>13873</v>
      </c>
      <c r="K1732" s="6" t="s">
        <v>13465</v>
      </c>
      <c r="L1732" s="6" t="s">
        <v>13973</v>
      </c>
      <c r="M1732" s="6" t="s">
        <v>13385</v>
      </c>
      <c r="N1732" s="6" t="s">
        <v>13519</v>
      </c>
      <c r="O1732" s="6" t="str" cm="1">
        <f t="array" ref="O1732:P1732">_xlfn.TEXTSPLIT(N1732,"-")</f>
        <v>1997</v>
      </c>
      <c r="P1732" s="6" t="str">
        <v>1999</v>
      </c>
      <c r="Q1732" s="6">
        <f>SUM(Q1735,Q1738,Q1741,Q1744)</f>
        <v>1688</v>
      </c>
      <c r="R1732" s="6">
        <f>SUM(R1735,R1738,R1741,R1744)</f>
        <v>649</v>
      </c>
      <c r="S1732" s="16">
        <f t="shared" si="146"/>
        <v>0.38447867298578198</v>
      </c>
      <c r="T1732" s="16">
        <f t="shared" si="147"/>
        <v>1.1840538622068989E-2</v>
      </c>
    </row>
    <row r="1733" spans="1:20" x14ac:dyDescent="0.6">
      <c r="A1733" s="6"/>
      <c r="B1733" s="6"/>
      <c r="C1733" s="6"/>
      <c r="D1733" s="6" t="s">
        <v>13822</v>
      </c>
      <c r="E1733" s="6" t="s">
        <v>13815</v>
      </c>
      <c r="F1733" s="20" t="s">
        <v>13818</v>
      </c>
      <c r="G1733" s="6" t="str">
        <f t="shared" si="145"/>
        <v>50-59</v>
      </c>
      <c r="H1733" s="6" t="str" cm="1">
        <f t="array" ref="H1733:I1733">_xlfn.TEXTSPLIT(G1733,"-")</f>
        <v>50</v>
      </c>
      <c r="I1733" s="6" t="str">
        <v>59</v>
      </c>
      <c r="J1733" s="6" t="s">
        <v>13873</v>
      </c>
      <c r="K1733" s="6" t="s">
        <v>13465</v>
      </c>
      <c r="L1733" s="6" t="s">
        <v>13973</v>
      </c>
      <c r="M1733" s="6" t="s">
        <v>13385</v>
      </c>
      <c r="N1733" s="6" t="s">
        <v>13519</v>
      </c>
      <c r="O1733" s="6" t="str" cm="1">
        <f t="array" ref="O1733:P1733">_xlfn.TEXTSPLIT(N1733,"-")</f>
        <v>1997</v>
      </c>
      <c r="P1733" s="6" t="str">
        <v>1999</v>
      </c>
      <c r="Q1733" s="6">
        <v>1270</v>
      </c>
      <c r="R1733" s="6">
        <v>382</v>
      </c>
      <c r="S1733" s="16">
        <f t="shared" si="146"/>
        <v>0.30078740157480316</v>
      </c>
      <c r="T1733" s="16">
        <f t="shared" si="147"/>
        <v>1.2868637962687024E-2</v>
      </c>
    </row>
    <row r="1734" spans="1:20" x14ac:dyDescent="0.6">
      <c r="A1734" s="6"/>
      <c r="B1734" s="6"/>
      <c r="C1734" s="6"/>
      <c r="D1734" s="6" t="s">
        <v>13822</v>
      </c>
      <c r="E1734" s="6" t="s">
        <v>13814</v>
      </c>
      <c r="F1734" s="20" t="s">
        <v>13818</v>
      </c>
      <c r="G1734" s="6" t="str">
        <f t="shared" si="145"/>
        <v>50-59</v>
      </c>
      <c r="H1734" s="6" t="str" cm="1">
        <f t="array" ref="H1734:I1734">_xlfn.TEXTSPLIT(G1734,"-")</f>
        <v>50</v>
      </c>
      <c r="I1734" s="6" t="str">
        <v>59</v>
      </c>
      <c r="J1734" s="6" t="s">
        <v>13873</v>
      </c>
      <c r="K1734" s="6" t="s">
        <v>13465</v>
      </c>
      <c r="L1734" s="6" t="s">
        <v>13973</v>
      </c>
      <c r="M1734" s="6" t="s">
        <v>13385</v>
      </c>
      <c r="N1734" s="6" t="s">
        <v>13519</v>
      </c>
      <c r="O1734" s="6" t="str" cm="1">
        <f t="array" ref="O1734:P1734">_xlfn.TEXTSPLIT(N1734,"-")</f>
        <v>1997</v>
      </c>
      <c r="P1734" s="6" t="str">
        <v>1999</v>
      </c>
      <c r="Q1734" s="6">
        <v>491</v>
      </c>
      <c r="R1734" s="6">
        <v>155</v>
      </c>
      <c r="S1734" s="16">
        <f t="shared" si="146"/>
        <v>0.31568228105906315</v>
      </c>
      <c r="T1734" s="16">
        <f t="shared" si="147"/>
        <v>2.097554479868519E-2</v>
      </c>
    </row>
    <row r="1735" spans="1:20" x14ac:dyDescent="0.6">
      <c r="A1735" s="6"/>
      <c r="B1735" s="6"/>
      <c r="C1735" s="6"/>
      <c r="D1735" s="6" t="s">
        <v>13822</v>
      </c>
      <c r="E1735" s="6" t="s">
        <v>13816</v>
      </c>
      <c r="F1735" s="20" t="s">
        <v>13818</v>
      </c>
      <c r="G1735" s="6" t="str">
        <f t="shared" si="145"/>
        <v>50-59</v>
      </c>
      <c r="H1735" s="6" t="str" cm="1">
        <f t="array" ref="H1735:I1735">_xlfn.TEXTSPLIT(G1735,"-")</f>
        <v>50</v>
      </c>
      <c r="I1735" s="6" t="str">
        <v>59</v>
      </c>
      <c r="J1735" s="6" t="s">
        <v>13873</v>
      </c>
      <c r="K1735" s="6" t="s">
        <v>13465</v>
      </c>
      <c r="L1735" s="6" t="s">
        <v>13973</v>
      </c>
      <c r="M1735" s="6" t="s">
        <v>13385</v>
      </c>
      <c r="N1735" s="6" t="s">
        <v>13519</v>
      </c>
      <c r="O1735" s="6" t="str" cm="1">
        <f t="array" ref="O1735:P1735">_xlfn.TEXTSPLIT(N1735,"-")</f>
        <v>1997</v>
      </c>
      <c r="P1735" s="6" t="str">
        <v>1999</v>
      </c>
      <c r="Q1735" s="6">
        <v>779</v>
      </c>
      <c r="R1735" s="6">
        <v>227</v>
      </c>
      <c r="S1735" s="16">
        <f t="shared" si="146"/>
        <v>0.29139922978177152</v>
      </c>
      <c r="T1735" s="16">
        <f t="shared" si="147"/>
        <v>1.6280820231170612E-2</v>
      </c>
    </row>
    <row r="1736" spans="1:20" x14ac:dyDescent="0.6">
      <c r="A1736" s="6"/>
      <c r="B1736" s="6"/>
      <c r="C1736" s="6"/>
      <c r="D1736" s="6" t="s">
        <v>13822</v>
      </c>
      <c r="E1736" s="6" t="s">
        <v>13815</v>
      </c>
      <c r="F1736" s="20" t="s">
        <v>13819</v>
      </c>
      <c r="G1736" s="6" t="str">
        <f t="shared" si="145"/>
        <v>60-69</v>
      </c>
      <c r="H1736" s="6" t="str" cm="1">
        <f t="array" ref="H1736:I1736">_xlfn.TEXTSPLIT(G1736,"-")</f>
        <v>60</v>
      </c>
      <c r="I1736" s="6" t="str">
        <v>69</v>
      </c>
      <c r="J1736" s="6" t="s">
        <v>13873</v>
      </c>
      <c r="K1736" s="6" t="s">
        <v>13465</v>
      </c>
      <c r="L1736" s="6" t="s">
        <v>13973</v>
      </c>
      <c r="M1736" s="6" t="s">
        <v>13385</v>
      </c>
      <c r="N1736" s="6" t="s">
        <v>13519</v>
      </c>
      <c r="O1736" s="6" t="str" cm="1">
        <f t="array" ref="O1736:P1736">_xlfn.TEXTSPLIT(N1736,"-")</f>
        <v>1997</v>
      </c>
      <c r="P1736" s="6" t="str">
        <v>1999</v>
      </c>
      <c r="Q1736" s="6">
        <v>859</v>
      </c>
      <c r="R1736" s="6">
        <v>345</v>
      </c>
      <c r="S1736" s="16">
        <f t="shared" si="146"/>
        <v>0.40162980209545984</v>
      </c>
      <c r="T1736" s="16">
        <f t="shared" si="147"/>
        <v>1.6726356974946545E-2</v>
      </c>
    </row>
    <row r="1737" spans="1:20" x14ac:dyDescent="0.6">
      <c r="A1737" s="6"/>
      <c r="B1737" s="6"/>
      <c r="C1737" s="6"/>
      <c r="D1737" s="6" t="s">
        <v>13822</v>
      </c>
      <c r="E1737" s="6" t="s">
        <v>13814</v>
      </c>
      <c r="F1737" s="20" t="s">
        <v>13819</v>
      </c>
      <c r="G1737" s="6" t="str">
        <f t="shared" si="145"/>
        <v>60-69</v>
      </c>
      <c r="H1737" s="6" t="str" cm="1">
        <f t="array" ref="H1737:I1737">_xlfn.TEXTSPLIT(G1737,"-")</f>
        <v>60</v>
      </c>
      <c r="I1737" s="6" t="str">
        <v>69</v>
      </c>
      <c r="J1737" s="6" t="s">
        <v>13873</v>
      </c>
      <c r="K1737" s="6" t="s">
        <v>13465</v>
      </c>
      <c r="L1737" s="6" t="s">
        <v>13973</v>
      </c>
      <c r="M1737" s="6" t="s">
        <v>13385</v>
      </c>
      <c r="N1737" s="6" t="s">
        <v>13519</v>
      </c>
      <c r="O1737" s="6" t="str" cm="1">
        <f t="array" ref="O1737:P1737">_xlfn.TEXTSPLIT(N1737,"-")</f>
        <v>1997</v>
      </c>
      <c r="P1737" s="6" t="str">
        <v>1999</v>
      </c>
      <c r="Q1737" s="6">
        <v>347</v>
      </c>
      <c r="R1737" s="6">
        <v>136</v>
      </c>
      <c r="S1737" s="16">
        <f t="shared" si="146"/>
        <v>0.39193083573487031</v>
      </c>
      <c r="T1737" s="16">
        <f t="shared" si="147"/>
        <v>2.6206949368475417E-2</v>
      </c>
    </row>
    <row r="1738" spans="1:20" x14ac:dyDescent="0.6">
      <c r="A1738" s="6"/>
      <c r="B1738" s="6"/>
      <c r="C1738" s="6"/>
      <c r="D1738" s="6" t="s">
        <v>13822</v>
      </c>
      <c r="E1738" s="6" t="s">
        <v>13816</v>
      </c>
      <c r="F1738" s="20" t="s">
        <v>13819</v>
      </c>
      <c r="G1738" s="6" t="str">
        <f t="shared" si="145"/>
        <v>60-69</v>
      </c>
      <c r="H1738" s="6" t="str" cm="1">
        <f t="array" ref="H1738:I1738">_xlfn.TEXTSPLIT(G1738,"-")</f>
        <v>60</v>
      </c>
      <c r="I1738" s="6" t="str">
        <v>69</v>
      </c>
      <c r="J1738" s="6" t="s">
        <v>13873</v>
      </c>
      <c r="K1738" s="6" t="s">
        <v>13465</v>
      </c>
      <c r="L1738" s="6" t="s">
        <v>13973</v>
      </c>
      <c r="M1738" s="6" t="s">
        <v>13385</v>
      </c>
      <c r="N1738" s="6" t="s">
        <v>13519</v>
      </c>
      <c r="O1738" s="6" t="str" cm="1">
        <f t="array" ref="O1738:P1738">_xlfn.TEXTSPLIT(N1738,"-")</f>
        <v>1997</v>
      </c>
      <c r="P1738" s="6" t="str">
        <v>1999</v>
      </c>
      <c r="Q1738" s="6">
        <v>512</v>
      </c>
      <c r="R1738" s="6">
        <v>209</v>
      </c>
      <c r="S1738" s="16">
        <f t="shared" si="146"/>
        <v>0.408203125</v>
      </c>
      <c r="T1738" s="16">
        <f t="shared" si="147"/>
        <v>2.1721485157820016E-2</v>
      </c>
    </row>
    <row r="1739" spans="1:20" x14ac:dyDescent="0.6">
      <c r="A1739" s="6"/>
      <c r="B1739" s="6"/>
      <c r="C1739" s="6"/>
      <c r="D1739" s="6" t="s">
        <v>13822</v>
      </c>
      <c r="E1739" s="6" t="s">
        <v>13815</v>
      </c>
      <c r="F1739" s="20" t="s">
        <v>13820</v>
      </c>
      <c r="G1739" s="6" t="str">
        <f t="shared" si="145"/>
        <v>70-79</v>
      </c>
      <c r="H1739" s="6" t="str" cm="1">
        <f t="array" ref="H1739:I1739">_xlfn.TEXTSPLIT(G1739,"-")</f>
        <v>70</v>
      </c>
      <c r="I1739" s="6" t="str">
        <v>79</v>
      </c>
      <c r="J1739" s="6" t="s">
        <v>13873</v>
      </c>
      <c r="K1739" s="6" t="s">
        <v>13465</v>
      </c>
      <c r="L1739" s="6" t="s">
        <v>13973</v>
      </c>
      <c r="M1739" s="6" t="s">
        <v>13385</v>
      </c>
      <c r="N1739" s="6" t="s">
        <v>13519</v>
      </c>
      <c r="O1739" s="6" t="str" cm="1">
        <f t="array" ref="O1739:P1739">_xlfn.TEXTSPLIT(N1739,"-")</f>
        <v>1997</v>
      </c>
      <c r="P1739" s="6" t="str">
        <v>1999</v>
      </c>
      <c r="Q1739" s="6">
        <v>514</v>
      </c>
      <c r="R1739" s="6">
        <v>261</v>
      </c>
      <c r="S1739" s="16">
        <f t="shared" si="146"/>
        <v>0.50778210116731515</v>
      </c>
      <c r="T1739" s="16">
        <f t="shared" si="147"/>
        <v>2.2051383172223309E-2</v>
      </c>
    </row>
    <row r="1740" spans="1:20" x14ac:dyDescent="0.6">
      <c r="A1740" s="6"/>
      <c r="B1740" s="6"/>
      <c r="C1740" s="6"/>
      <c r="D1740" s="6" t="s">
        <v>13822</v>
      </c>
      <c r="E1740" s="6" t="s">
        <v>13814</v>
      </c>
      <c r="F1740" s="20" t="s">
        <v>13820</v>
      </c>
      <c r="G1740" s="6" t="str">
        <f t="shared" si="145"/>
        <v>70-79</v>
      </c>
      <c r="H1740" s="6" t="str" cm="1">
        <f t="array" ref="H1740:I1740">_xlfn.TEXTSPLIT(G1740,"-")</f>
        <v>70</v>
      </c>
      <c r="I1740" s="6" t="str">
        <v>79</v>
      </c>
      <c r="J1740" s="6" t="s">
        <v>13873</v>
      </c>
      <c r="K1740" s="6" t="s">
        <v>13465</v>
      </c>
      <c r="L1740" s="6" t="s">
        <v>13973</v>
      </c>
      <c r="M1740" s="6" t="s">
        <v>13385</v>
      </c>
      <c r="N1740" s="6" t="s">
        <v>13519</v>
      </c>
      <c r="O1740" s="6" t="str" cm="1">
        <f t="array" ref="O1740:P1740">_xlfn.TEXTSPLIT(N1740,"-")</f>
        <v>1997</v>
      </c>
      <c r="P1740" s="6" t="str">
        <v>1999</v>
      </c>
      <c r="Q1740" s="6">
        <v>214</v>
      </c>
      <c r="R1740" s="6">
        <v>104</v>
      </c>
      <c r="S1740" s="16">
        <f t="shared" si="146"/>
        <v>0.48598130841121495</v>
      </c>
      <c r="T1740" s="16">
        <f t="shared" si="147"/>
        <v>3.4165859625566543E-2</v>
      </c>
    </row>
    <row r="1741" spans="1:20" x14ac:dyDescent="0.6">
      <c r="A1741" s="6"/>
      <c r="B1741" s="6"/>
      <c r="C1741" s="6"/>
      <c r="D1741" s="6" t="s">
        <v>13822</v>
      </c>
      <c r="E1741" s="6" t="s">
        <v>13816</v>
      </c>
      <c r="F1741" s="20" t="s">
        <v>13820</v>
      </c>
      <c r="G1741" s="6" t="str">
        <f t="shared" si="145"/>
        <v>70-79</v>
      </c>
      <c r="H1741" s="6" t="str" cm="1">
        <f t="array" ref="H1741:I1741">_xlfn.TEXTSPLIT(G1741,"-")</f>
        <v>70</v>
      </c>
      <c r="I1741" s="6" t="str">
        <v>79</v>
      </c>
      <c r="J1741" s="6" t="s">
        <v>13873</v>
      </c>
      <c r="K1741" s="6" t="s">
        <v>13465</v>
      </c>
      <c r="L1741" s="6" t="s">
        <v>13973</v>
      </c>
      <c r="M1741" s="6" t="s">
        <v>13385</v>
      </c>
      <c r="N1741" s="6" t="s">
        <v>13519</v>
      </c>
      <c r="O1741" s="6" t="str" cm="1">
        <f t="array" ref="O1741:P1741">_xlfn.TEXTSPLIT(N1741,"-")</f>
        <v>1997</v>
      </c>
      <c r="P1741" s="6" t="str">
        <v>1999</v>
      </c>
      <c r="Q1741" s="6">
        <v>300</v>
      </c>
      <c r="R1741" s="6">
        <v>157</v>
      </c>
      <c r="S1741" s="16">
        <f t="shared" si="146"/>
        <v>0.52333333333333332</v>
      </c>
      <c r="T1741" s="16">
        <f t="shared" si="147"/>
        <v>2.8836062812362551E-2</v>
      </c>
    </row>
    <row r="1742" spans="1:20" x14ac:dyDescent="0.6">
      <c r="A1742" s="6"/>
      <c r="B1742" s="6"/>
      <c r="C1742" s="6"/>
      <c r="D1742" s="6" t="s">
        <v>13822</v>
      </c>
      <c r="E1742" s="6" t="s">
        <v>13815</v>
      </c>
      <c r="F1742" s="20" t="s">
        <v>13821</v>
      </c>
      <c r="G1742" s="6" t="str">
        <f t="shared" si="145"/>
        <v>80-95</v>
      </c>
      <c r="H1742" s="6" t="str" cm="1">
        <f t="array" ref="H1742:I1742">_xlfn.TEXTSPLIT(G1742,"-")</f>
        <v>80</v>
      </c>
      <c r="I1742" s="6" t="str">
        <v>95</v>
      </c>
      <c r="J1742" s="6" t="s">
        <v>13873</v>
      </c>
      <c r="K1742" s="6" t="s">
        <v>13465</v>
      </c>
      <c r="L1742" s="6" t="s">
        <v>13973</v>
      </c>
      <c r="M1742" s="6" t="s">
        <v>13385</v>
      </c>
      <c r="N1742" s="6" t="s">
        <v>13519</v>
      </c>
      <c r="O1742" s="6" t="str" cm="1">
        <f t="array" ref="O1742:P1742">_xlfn.TEXTSPLIT(N1742,"-")</f>
        <v>1997</v>
      </c>
      <c r="P1742" s="6" t="str">
        <v>1999</v>
      </c>
      <c r="Q1742" s="6">
        <v>133</v>
      </c>
      <c r="R1742" s="6">
        <v>76</v>
      </c>
      <c r="S1742" s="16">
        <f t="shared" si="146"/>
        <v>0.5714285714285714</v>
      </c>
      <c r="T1742" s="16">
        <f t="shared" si="147"/>
        <v>4.2910814941865043E-2</v>
      </c>
    </row>
    <row r="1743" spans="1:20" x14ac:dyDescent="0.6">
      <c r="A1743" s="6"/>
      <c r="B1743" s="6"/>
      <c r="C1743" s="6"/>
      <c r="D1743" s="6" t="s">
        <v>13822</v>
      </c>
      <c r="E1743" s="6" t="s">
        <v>13814</v>
      </c>
      <c r="F1743" s="20" t="s">
        <v>13821</v>
      </c>
      <c r="G1743" s="6" t="str">
        <f t="shared" si="145"/>
        <v>80-95</v>
      </c>
      <c r="H1743" s="6" t="str" cm="1">
        <f t="array" ref="H1743:I1743">_xlfn.TEXTSPLIT(G1743,"-")</f>
        <v>80</v>
      </c>
      <c r="I1743" s="6" t="str">
        <v>95</v>
      </c>
      <c r="J1743" s="6" t="s">
        <v>13873</v>
      </c>
      <c r="K1743" s="6" t="s">
        <v>13465</v>
      </c>
      <c r="L1743" s="6" t="s">
        <v>13973</v>
      </c>
      <c r="M1743" s="6" t="s">
        <v>13385</v>
      </c>
      <c r="N1743" s="6" t="s">
        <v>13519</v>
      </c>
      <c r="O1743" s="6" t="str" cm="1">
        <f t="array" ref="O1743:P1743">_xlfn.TEXTSPLIT(N1743,"-")</f>
        <v>1997</v>
      </c>
      <c r="P1743" s="6" t="str">
        <v>1999</v>
      </c>
      <c r="Q1743" s="6">
        <v>36</v>
      </c>
      <c r="R1743" s="6">
        <v>20</v>
      </c>
      <c r="S1743" s="16">
        <f t="shared" si="146"/>
        <v>0.55555555555555558</v>
      </c>
      <c r="T1743" s="16">
        <f t="shared" si="147"/>
        <v>8.2817332499992208E-2</v>
      </c>
    </row>
    <row r="1744" spans="1:20" x14ac:dyDescent="0.6">
      <c r="A1744" s="6"/>
      <c r="B1744" s="6"/>
      <c r="C1744" s="6"/>
      <c r="D1744" s="6" t="s">
        <v>13822</v>
      </c>
      <c r="E1744" s="6" t="s">
        <v>13816</v>
      </c>
      <c r="F1744" s="20" t="s">
        <v>13821</v>
      </c>
      <c r="G1744" s="6" t="str">
        <f t="shared" si="145"/>
        <v>80-95</v>
      </c>
      <c r="H1744" s="6" t="str" cm="1">
        <f t="array" ref="H1744:I1744">_xlfn.TEXTSPLIT(G1744,"-")</f>
        <v>80</v>
      </c>
      <c r="I1744" s="6" t="str">
        <v>95</v>
      </c>
      <c r="J1744" s="6" t="s">
        <v>13873</v>
      </c>
      <c r="K1744" s="6" t="s">
        <v>13465</v>
      </c>
      <c r="L1744" s="6" t="s">
        <v>13973</v>
      </c>
      <c r="M1744" s="6" t="s">
        <v>13385</v>
      </c>
      <c r="N1744" s="6" t="s">
        <v>13519</v>
      </c>
      <c r="O1744" s="6" t="str" cm="1">
        <f t="array" ref="O1744:P1744">_xlfn.TEXTSPLIT(N1744,"-")</f>
        <v>1997</v>
      </c>
      <c r="P1744" s="6" t="str">
        <v>1999</v>
      </c>
      <c r="Q1744" s="6">
        <v>97</v>
      </c>
      <c r="R1744" s="6">
        <v>56</v>
      </c>
      <c r="S1744" s="16">
        <f t="shared" si="146"/>
        <v>0.57731958762886593</v>
      </c>
      <c r="T1744" s="16">
        <f t="shared" si="147"/>
        <v>5.0156629041362075E-2</v>
      </c>
    </row>
    <row r="1745" spans="1:20" x14ac:dyDescent="0.6">
      <c r="A1745" s="6"/>
      <c r="B1745" s="6"/>
      <c r="C1745" s="6"/>
      <c r="D1745" s="6" t="s">
        <v>13848</v>
      </c>
      <c r="E1745" s="6" t="s">
        <v>13815</v>
      </c>
      <c r="F1745" s="20" t="s">
        <v>13509</v>
      </c>
      <c r="G1745" s="6" t="str">
        <f t="shared" si="145"/>
        <v>50-95</v>
      </c>
      <c r="H1745" s="6" t="str" cm="1">
        <f t="array" ref="H1745:I1745">_xlfn.TEXTSPLIT(G1745,"-")</f>
        <v>50</v>
      </c>
      <c r="I1745" s="6" t="str">
        <v>95</v>
      </c>
      <c r="J1745" s="6" t="s">
        <v>13873</v>
      </c>
      <c r="K1745" s="6" t="s">
        <v>13465</v>
      </c>
      <c r="L1745" s="6" t="s">
        <v>13973</v>
      </c>
      <c r="M1745" s="6" t="s">
        <v>13385</v>
      </c>
      <c r="N1745" s="6" t="s">
        <v>13519</v>
      </c>
      <c r="O1745" s="6" t="str" cm="1">
        <f t="array" ref="O1745:P1745">_xlfn.TEXTSPLIT(N1745,"-")</f>
        <v>1997</v>
      </c>
      <c r="P1745" s="6" t="str">
        <v>1999</v>
      </c>
      <c r="Q1745" s="6">
        <v>2776</v>
      </c>
      <c r="R1745" s="6">
        <f>SUM(R1748,R1751,R1754,R1757)</f>
        <v>778</v>
      </c>
      <c r="S1745" s="16">
        <f t="shared" si="146"/>
        <v>0.28025936599423629</v>
      </c>
      <c r="T1745" s="16">
        <f t="shared" si="147"/>
        <v>8.5242925827901921E-3</v>
      </c>
    </row>
    <row r="1746" spans="1:20" x14ac:dyDescent="0.6">
      <c r="A1746" s="6"/>
      <c r="B1746" s="6"/>
      <c r="C1746" s="6"/>
      <c r="D1746" s="6" t="s">
        <v>13848</v>
      </c>
      <c r="E1746" s="6" t="s">
        <v>13814</v>
      </c>
      <c r="F1746" s="20" t="s">
        <v>13509</v>
      </c>
      <c r="G1746" s="6" t="str">
        <f t="shared" si="145"/>
        <v>50-95</v>
      </c>
      <c r="H1746" s="6" t="str" cm="1">
        <f t="array" ref="H1746:I1746">_xlfn.TEXTSPLIT(G1746,"-")</f>
        <v>50</v>
      </c>
      <c r="I1746" s="6" t="str">
        <v>95</v>
      </c>
      <c r="J1746" s="6" t="s">
        <v>13873</v>
      </c>
      <c r="K1746" s="6" t="s">
        <v>13465</v>
      </c>
      <c r="L1746" s="6" t="s">
        <v>13973</v>
      </c>
      <c r="M1746" s="6" t="s">
        <v>13385</v>
      </c>
      <c r="N1746" s="6" t="s">
        <v>13519</v>
      </c>
      <c r="O1746" s="6" t="str" cm="1">
        <f t="array" ref="O1746:P1746">_xlfn.TEXTSPLIT(N1746,"-")</f>
        <v>1997</v>
      </c>
      <c r="P1746" s="6" t="str">
        <v>1999</v>
      </c>
      <c r="Q1746" s="6">
        <f>SUM(Q1749,Q1752,Q1755,Q1758)</f>
        <v>1088</v>
      </c>
      <c r="R1746" s="6">
        <f>SUM(R1749,R1752,R1755,R1758)</f>
        <v>301</v>
      </c>
      <c r="S1746" s="16">
        <f t="shared" si="146"/>
        <v>0.2766544117647059</v>
      </c>
      <c r="T1746" s="16">
        <f t="shared" si="147"/>
        <v>1.3562110261946595E-2</v>
      </c>
    </row>
    <row r="1747" spans="1:20" x14ac:dyDescent="0.6">
      <c r="A1747" s="6"/>
      <c r="B1747" s="6"/>
      <c r="C1747" s="6"/>
      <c r="D1747" s="6" t="s">
        <v>13848</v>
      </c>
      <c r="E1747" s="6" t="s">
        <v>13816</v>
      </c>
      <c r="F1747" s="20" t="s">
        <v>13509</v>
      </c>
      <c r="G1747" s="6" t="str">
        <f t="shared" si="145"/>
        <v>50-95</v>
      </c>
      <c r="H1747" s="6" t="str" cm="1">
        <f t="array" ref="H1747:I1747">_xlfn.TEXTSPLIT(G1747,"-")</f>
        <v>50</v>
      </c>
      <c r="I1747" s="6" t="str">
        <v>95</v>
      </c>
      <c r="J1747" s="6" t="s">
        <v>13873</v>
      </c>
      <c r="K1747" s="6" t="s">
        <v>13465</v>
      </c>
      <c r="L1747" s="6" t="s">
        <v>13973</v>
      </c>
      <c r="M1747" s="6" t="s">
        <v>13385</v>
      </c>
      <c r="N1747" s="6" t="s">
        <v>13519</v>
      </c>
      <c r="O1747" s="6" t="str" cm="1">
        <f t="array" ref="O1747:P1747">_xlfn.TEXTSPLIT(N1747,"-")</f>
        <v>1997</v>
      </c>
      <c r="P1747" s="6" t="str">
        <v>1999</v>
      </c>
      <c r="Q1747" s="6">
        <f>SUM(Q1750,Q1753,Q1756,Q1759)</f>
        <v>1688</v>
      </c>
      <c r="R1747" s="6">
        <f>SUM(R1750,R1753,R1756,R1759)</f>
        <v>480</v>
      </c>
      <c r="S1747" s="16">
        <f t="shared" si="146"/>
        <v>0.28436018957345971</v>
      </c>
      <c r="T1747" s="16">
        <f t="shared" si="147"/>
        <v>1.0979825104983338E-2</v>
      </c>
    </row>
    <row r="1748" spans="1:20" x14ac:dyDescent="0.6">
      <c r="A1748" s="6"/>
      <c r="B1748" s="6"/>
      <c r="C1748" s="6"/>
      <c r="D1748" s="6" t="s">
        <v>13848</v>
      </c>
      <c r="E1748" s="6" t="s">
        <v>13815</v>
      </c>
      <c r="F1748" s="20" t="s">
        <v>13818</v>
      </c>
      <c r="G1748" s="6" t="str">
        <f t="shared" si="145"/>
        <v>50-59</v>
      </c>
      <c r="H1748" s="6" t="str" cm="1">
        <f t="array" ref="H1748:I1748">_xlfn.TEXTSPLIT(G1748,"-")</f>
        <v>50</v>
      </c>
      <c r="I1748" s="6" t="str">
        <v>59</v>
      </c>
      <c r="J1748" s="6" t="s">
        <v>13873</v>
      </c>
      <c r="K1748" s="6" t="s">
        <v>13465</v>
      </c>
      <c r="L1748" s="6" t="s">
        <v>13973</v>
      </c>
      <c r="M1748" s="6" t="s">
        <v>13385</v>
      </c>
      <c r="N1748" s="6" t="s">
        <v>13519</v>
      </c>
      <c r="O1748" s="6" t="str" cm="1">
        <f t="array" ref="O1748:P1748">_xlfn.TEXTSPLIT(N1748,"-")</f>
        <v>1997</v>
      </c>
      <c r="P1748" s="6" t="str">
        <v>1999</v>
      </c>
      <c r="Q1748" s="6">
        <v>1270</v>
      </c>
      <c r="R1748" s="6">
        <v>309</v>
      </c>
      <c r="S1748" s="16">
        <f t="shared" si="146"/>
        <v>0.24330708661417322</v>
      </c>
      <c r="T1748" s="16">
        <f t="shared" si="147"/>
        <v>1.2040245773301027E-2</v>
      </c>
    </row>
    <row r="1749" spans="1:20" x14ac:dyDescent="0.6">
      <c r="A1749" s="6"/>
      <c r="B1749" s="6"/>
      <c r="C1749" s="6"/>
      <c r="D1749" s="6" t="s">
        <v>13848</v>
      </c>
      <c r="E1749" s="6" t="s">
        <v>13814</v>
      </c>
      <c r="F1749" s="20" t="s">
        <v>13818</v>
      </c>
      <c r="G1749" s="6" t="str">
        <f t="shared" si="145"/>
        <v>50-59</v>
      </c>
      <c r="H1749" s="6" t="str" cm="1">
        <f t="array" ref="H1749:I1749">_xlfn.TEXTSPLIT(G1749,"-")</f>
        <v>50</v>
      </c>
      <c r="I1749" s="6" t="str">
        <v>59</v>
      </c>
      <c r="J1749" s="6" t="s">
        <v>13873</v>
      </c>
      <c r="K1749" s="6" t="s">
        <v>13465</v>
      </c>
      <c r="L1749" s="6" t="s">
        <v>13973</v>
      </c>
      <c r="M1749" s="6" t="s">
        <v>13385</v>
      </c>
      <c r="N1749" s="6" t="s">
        <v>13519</v>
      </c>
      <c r="O1749" s="6" t="str" cm="1">
        <f t="array" ref="O1749:P1749">_xlfn.TEXTSPLIT(N1749,"-")</f>
        <v>1997</v>
      </c>
      <c r="P1749" s="6" t="str">
        <v>1999</v>
      </c>
      <c r="Q1749" s="6">
        <v>491</v>
      </c>
      <c r="R1749" s="6">
        <v>121</v>
      </c>
      <c r="S1749" s="16">
        <f t="shared" si="146"/>
        <v>0.24643584521384929</v>
      </c>
      <c r="T1749" s="16">
        <f t="shared" si="147"/>
        <v>1.944783714106918E-2</v>
      </c>
    </row>
    <row r="1750" spans="1:20" x14ac:dyDescent="0.6">
      <c r="A1750" s="6"/>
      <c r="B1750" s="6"/>
      <c r="C1750" s="6"/>
      <c r="D1750" s="6" t="s">
        <v>13848</v>
      </c>
      <c r="E1750" s="6" t="s">
        <v>13816</v>
      </c>
      <c r="F1750" s="20" t="s">
        <v>13818</v>
      </c>
      <c r="G1750" s="6" t="str">
        <f t="shared" si="145"/>
        <v>50-59</v>
      </c>
      <c r="H1750" s="6" t="str" cm="1">
        <f t="array" ref="H1750:I1750">_xlfn.TEXTSPLIT(G1750,"-")</f>
        <v>50</v>
      </c>
      <c r="I1750" s="6" t="str">
        <v>59</v>
      </c>
      <c r="J1750" s="6" t="s">
        <v>13873</v>
      </c>
      <c r="K1750" s="6" t="s">
        <v>13465</v>
      </c>
      <c r="L1750" s="6" t="s">
        <v>13973</v>
      </c>
      <c r="M1750" s="6" t="s">
        <v>13385</v>
      </c>
      <c r="N1750" s="6" t="s">
        <v>13519</v>
      </c>
      <c r="O1750" s="6" t="str" cm="1">
        <f t="array" ref="O1750:P1750">_xlfn.TEXTSPLIT(N1750,"-")</f>
        <v>1997</v>
      </c>
      <c r="P1750" s="6" t="str">
        <v>1999</v>
      </c>
      <c r="Q1750" s="6">
        <v>779</v>
      </c>
      <c r="R1750" s="6">
        <v>187</v>
      </c>
      <c r="S1750" s="16">
        <f t="shared" si="146"/>
        <v>0.24005134788189988</v>
      </c>
      <c r="T1750" s="16">
        <f t="shared" si="147"/>
        <v>1.5302960953472222E-2</v>
      </c>
    </row>
    <row r="1751" spans="1:20" x14ac:dyDescent="0.6">
      <c r="A1751" s="6"/>
      <c r="B1751" s="6"/>
      <c r="C1751" s="6"/>
      <c r="D1751" s="6" t="s">
        <v>13848</v>
      </c>
      <c r="E1751" s="6" t="s">
        <v>13815</v>
      </c>
      <c r="F1751" s="20" t="s">
        <v>13819</v>
      </c>
      <c r="G1751" s="6" t="str">
        <f t="shared" si="145"/>
        <v>60-69</v>
      </c>
      <c r="H1751" s="6" t="str" cm="1">
        <f t="array" ref="H1751:I1751">_xlfn.TEXTSPLIT(G1751,"-")</f>
        <v>60</v>
      </c>
      <c r="I1751" s="6" t="str">
        <v>69</v>
      </c>
      <c r="J1751" s="6" t="s">
        <v>13873</v>
      </c>
      <c r="K1751" s="6" t="s">
        <v>13465</v>
      </c>
      <c r="L1751" s="6" t="s">
        <v>13973</v>
      </c>
      <c r="M1751" s="6" t="s">
        <v>13385</v>
      </c>
      <c r="N1751" s="6" t="s">
        <v>13519</v>
      </c>
      <c r="O1751" s="6" t="str" cm="1">
        <f t="array" ref="O1751:P1751">_xlfn.TEXTSPLIT(N1751,"-")</f>
        <v>1997</v>
      </c>
      <c r="P1751" s="6" t="str">
        <v>1999</v>
      </c>
      <c r="Q1751" s="6">
        <v>859</v>
      </c>
      <c r="R1751" s="6">
        <v>270</v>
      </c>
      <c r="S1751" s="16">
        <f t="shared" si="146"/>
        <v>0.31431897555296856</v>
      </c>
      <c r="T1751" s="16">
        <f t="shared" si="147"/>
        <v>1.5839803283381686E-2</v>
      </c>
    </row>
    <row r="1752" spans="1:20" x14ac:dyDescent="0.6">
      <c r="A1752" s="6"/>
      <c r="B1752" s="6"/>
      <c r="C1752" s="6"/>
      <c r="D1752" s="6" t="s">
        <v>13848</v>
      </c>
      <c r="E1752" s="6" t="s">
        <v>13814</v>
      </c>
      <c r="F1752" s="20" t="s">
        <v>13819</v>
      </c>
      <c r="G1752" s="6" t="str">
        <f t="shared" si="145"/>
        <v>60-69</v>
      </c>
      <c r="H1752" s="6" t="str" cm="1">
        <f t="array" ref="H1752:I1752">_xlfn.TEXTSPLIT(G1752,"-")</f>
        <v>60</v>
      </c>
      <c r="I1752" s="6" t="str">
        <v>69</v>
      </c>
      <c r="J1752" s="6" t="s">
        <v>13873</v>
      </c>
      <c r="K1752" s="6" t="s">
        <v>13465</v>
      </c>
      <c r="L1752" s="6" t="s">
        <v>13973</v>
      </c>
      <c r="M1752" s="6" t="s">
        <v>13385</v>
      </c>
      <c r="N1752" s="6" t="s">
        <v>13519</v>
      </c>
      <c r="O1752" s="6" t="str" cm="1">
        <f t="array" ref="O1752:P1752">_xlfn.TEXTSPLIT(N1752,"-")</f>
        <v>1997</v>
      </c>
      <c r="P1752" s="6" t="str">
        <v>1999</v>
      </c>
      <c r="Q1752" s="6">
        <v>347</v>
      </c>
      <c r="R1752" s="6">
        <v>109</v>
      </c>
      <c r="S1752" s="16">
        <f t="shared" si="146"/>
        <v>0.31412103746397696</v>
      </c>
      <c r="T1752" s="16">
        <f t="shared" si="147"/>
        <v>2.4917674900350812E-2</v>
      </c>
    </row>
    <row r="1753" spans="1:20" x14ac:dyDescent="0.6">
      <c r="A1753" s="6"/>
      <c r="B1753" s="6"/>
      <c r="C1753" s="6"/>
      <c r="D1753" s="6" t="s">
        <v>13848</v>
      </c>
      <c r="E1753" s="6" t="s">
        <v>13816</v>
      </c>
      <c r="F1753" s="20" t="s">
        <v>13819</v>
      </c>
      <c r="G1753" s="6" t="str">
        <f t="shared" si="145"/>
        <v>60-69</v>
      </c>
      <c r="H1753" s="6" t="str" cm="1">
        <f t="array" ref="H1753:I1753">_xlfn.TEXTSPLIT(G1753,"-")</f>
        <v>60</v>
      </c>
      <c r="I1753" s="6" t="str">
        <v>69</v>
      </c>
      <c r="J1753" s="6" t="s">
        <v>13873</v>
      </c>
      <c r="K1753" s="6" t="s">
        <v>13465</v>
      </c>
      <c r="L1753" s="6" t="s">
        <v>13973</v>
      </c>
      <c r="M1753" s="6" t="s">
        <v>13385</v>
      </c>
      <c r="N1753" s="6" t="s">
        <v>13519</v>
      </c>
      <c r="O1753" s="6" t="str" cm="1">
        <f t="array" ref="O1753:P1753">_xlfn.TEXTSPLIT(N1753,"-")</f>
        <v>1997</v>
      </c>
      <c r="P1753" s="6" t="str">
        <v>1999</v>
      </c>
      <c r="Q1753" s="6">
        <v>512</v>
      </c>
      <c r="R1753" s="6">
        <v>165</v>
      </c>
      <c r="S1753" s="16">
        <f t="shared" si="146"/>
        <v>0.322265625</v>
      </c>
      <c r="T1753" s="16">
        <f t="shared" si="147"/>
        <v>2.0653885641129948E-2</v>
      </c>
    </row>
    <row r="1754" spans="1:20" x14ac:dyDescent="0.6">
      <c r="A1754" s="6"/>
      <c r="B1754" s="6"/>
      <c r="C1754" s="6"/>
      <c r="D1754" s="6" t="s">
        <v>13848</v>
      </c>
      <c r="E1754" s="6" t="s">
        <v>13815</v>
      </c>
      <c r="F1754" s="20" t="s">
        <v>13820</v>
      </c>
      <c r="G1754" s="6" t="str">
        <f t="shared" si="145"/>
        <v>70-79</v>
      </c>
      <c r="H1754" s="6" t="str" cm="1">
        <f t="array" ref="H1754:I1754">_xlfn.TEXTSPLIT(G1754,"-")</f>
        <v>70</v>
      </c>
      <c r="I1754" s="6" t="str">
        <v>79</v>
      </c>
      <c r="J1754" s="6" t="s">
        <v>13873</v>
      </c>
      <c r="K1754" s="6" t="s">
        <v>13465</v>
      </c>
      <c r="L1754" s="6" t="s">
        <v>13973</v>
      </c>
      <c r="M1754" s="6" t="s">
        <v>13385</v>
      </c>
      <c r="N1754" s="6" t="s">
        <v>13519</v>
      </c>
      <c r="O1754" s="6" t="str" cm="1">
        <f t="array" ref="O1754:P1754">_xlfn.TEXTSPLIT(N1754,"-")</f>
        <v>1997</v>
      </c>
      <c r="P1754" s="6" t="str">
        <v>1999</v>
      </c>
      <c r="Q1754" s="6">
        <v>514</v>
      </c>
      <c r="R1754" s="6">
        <v>164</v>
      </c>
      <c r="S1754" s="16">
        <f t="shared" si="146"/>
        <v>0.31906614785992216</v>
      </c>
      <c r="T1754" s="16">
        <f t="shared" si="147"/>
        <v>2.0559439364534096E-2</v>
      </c>
    </row>
    <row r="1755" spans="1:20" x14ac:dyDescent="0.6">
      <c r="A1755" s="6"/>
      <c r="B1755" s="6"/>
      <c r="C1755" s="6"/>
      <c r="D1755" s="6" t="s">
        <v>13848</v>
      </c>
      <c r="E1755" s="6" t="s">
        <v>13814</v>
      </c>
      <c r="F1755" s="20" t="s">
        <v>13820</v>
      </c>
      <c r="G1755" s="6" t="str">
        <f t="shared" si="145"/>
        <v>70-79</v>
      </c>
      <c r="H1755" s="6" t="str" cm="1">
        <f t="array" ref="H1755:I1755">_xlfn.TEXTSPLIT(G1755,"-")</f>
        <v>70</v>
      </c>
      <c r="I1755" s="6" t="str">
        <v>79</v>
      </c>
      <c r="J1755" s="6" t="s">
        <v>13873</v>
      </c>
      <c r="K1755" s="6" t="s">
        <v>13465</v>
      </c>
      <c r="L1755" s="6" t="s">
        <v>13973</v>
      </c>
      <c r="M1755" s="6" t="s">
        <v>13385</v>
      </c>
      <c r="N1755" s="6" t="s">
        <v>13519</v>
      </c>
      <c r="O1755" s="6" t="str" cm="1">
        <f t="array" ref="O1755:P1755">_xlfn.TEXTSPLIT(N1755,"-")</f>
        <v>1997</v>
      </c>
      <c r="P1755" s="6" t="str">
        <v>1999</v>
      </c>
      <c r="Q1755" s="6">
        <v>214</v>
      </c>
      <c r="R1755" s="6">
        <v>57</v>
      </c>
      <c r="S1755" s="16">
        <f t="shared" si="146"/>
        <v>0.26635514018691586</v>
      </c>
      <c r="T1755" s="16">
        <f t="shared" si="147"/>
        <v>3.021806103205547E-2</v>
      </c>
    </row>
    <row r="1756" spans="1:20" x14ac:dyDescent="0.6">
      <c r="A1756" s="6"/>
      <c r="B1756" s="6"/>
      <c r="C1756" s="6"/>
      <c r="D1756" s="6" t="s">
        <v>13848</v>
      </c>
      <c r="E1756" s="6" t="s">
        <v>13816</v>
      </c>
      <c r="F1756" s="20" t="s">
        <v>13820</v>
      </c>
      <c r="G1756" s="6" t="str">
        <f t="shared" si="145"/>
        <v>70-79</v>
      </c>
      <c r="H1756" s="6" t="str" cm="1">
        <f t="array" ref="H1756:I1756">_xlfn.TEXTSPLIT(G1756,"-")</f>
        <v>70</v>
      </c>
      <c r="I1756" s="6" t="str">
        <v>79</v>
      </c>
      <c r="J1756" s="6" t="s">
        <v>13873</v>
      </c>
      <c r="K1756" s="6" t="s">
        <v>13465</v>
      </c>
      <c r="L1756" s="6" t="s">
        <v>13973</v>
      </c>
      <c r="M1756" s="6" t="s">
        <v>13385</v>
      </c>
      <c r="N1756" s="6" t="s">
        <v>13519</v>
      </c>
      <c r="O1756" s="6" t="str" cm="1">
        <f t="array" ref="O1756:P1756">_xlfn.TEXTSPLIT(N1756,"-")</f>
        <v>1997</v>
      </c>
      <c r="P1756" s="6" t="str">
        <v>1999</v>
      </c>
      <c r="Q1756" s="6">
        <v>300</v>
      </c>
      <c r="R1756" s="6">
        <v>107</v>
      </c>
      <c r="S1756" s="16">
        <f t="shared" si="146"/>
        <v>0.35666666666666669</v>
      </c>
      <c r="T1756" s="16">
        <f t="shared" si="147"/>
        <v>2.7655955088404592E-2</v>
      </c>
    </row>
    <row r="1757" spans="1:20" x14ac:dyDescent="0.6">
      <c r="A1757" s="6"/>
      <c r="B1757" s="6"/>
      <c r="C1757" s="6"/>
      <c r="D1757" s="6" t="s">
        <v>13848</v>
      </c>
      <c r="E1757" s="6" t="s">
        <v>13815</v>
      </c>
      <c r="F1757" s="20" t="s">
        <v>13821</v>
      </c>
      <c r="G1757" s="6" t="str">
        <f t="shared" si="145"/>
        <v>80-95</v>
      </c>
      <c r="H1757" s="6" t="str" cm="1">
        <f t="array" ref="H1757:I1757">_xlfn.TEXTSPLIT(G1757,"-")</f>
        <v>80</v>
      </c>
      <c r="I1757" s="6" t="str">
        <v>95</v>
      </c>
      <c r="J1757" s="6" t="s">
        <v>13873</v>
      </c>
      <c r="K1757" s="6" t="s">
        <v>13465</v>
      </c>
      <c r="L1757" s="6" t="s">
        <v>13973</v>
      </c>
      <c r="M1757" s="6" t="s">
        <v>13385</v>
      </c>
      <c r="N1757" s="6" t="s">
        <v>13519</v>
      </c>
      <c r="O1757" s="6" t="str" cm="1">
        <f t="array" ref="O1757:P1757">_xlfn.TEXTSPLIT(N1757,"-")</f>
        <v>1997</v>
      </c>
      <c r="P1757" s="6" t="str">
        <v>1999</v>
      </c>
      <c r="Q1757" s="6">
        <v>133</v>
      </c>
      <c r="R1757" s="6">
        <v>35</v>
      </c>
      <c r="S1757" s="16">
        <f t="shared" si="146"/>
        <v>0.26315789473684209</v>
      </c>
      <c r="T1757" s="16">
        <f t="shared" si="147"/>
        <v>3.8182960532105875E-2</v>
      </c>
    </row>
    <row r="1758" spans="1:20" x14ac:dyDescent="0.6">
      <c r="A1758" s="6"/>
      <c r="B1758" s="6"/>
      <c r="C1758" s="6"/>
      <c r="D1758" s="6" t="s">
        <v>13848</v>
      </c>
      <c r="E1758" s="6" t="s">
        <v>13814</v>
      </c>
      <c r="F1758" s="20" t="s">
        <v>13821</v>
      </c>
      <c r="G1758" s="6" t="str">
        <f t="shared" si="145"/>
        <v>80-95</v>
      </c>
      <c r="H1758" s="6" t="str" cm="1">
        <f t="array" ref="H1758:I1758">_xlfn.TEXTSPLIT(G1758,"-")</f>
        <v>80</v>
      </c>
      <c r="I1758" s="6" t="str">
        <v>95</v>
      </c>
      <c r="J1758" s="6" t="s">
        <v>13873</v>
      </c>
      <c r="K1758" s="6" t="s">
        <v>13465</v>
      </c>
      <c r="L1758" s="6" t="s">
        <v>13973</v>
      </c>
      <c r="M1758" s="6" t="s">
        <v>13385</v>
      </c>
      <c r="N1758" s="6" t="s">
        <v>13519</v>
      </c>
      <c r="O1758" s="6" t="str" cm="1">
        <f t="array" ref="O1758:P1758">_xlfn.TEXTSPLIT(N1758,"-")</f>
        <v>1997</v>
      </c>
      <c r="P1758" s="6" t="str">
        <v>1999</v>
      </c>
      <c r="Q1758" s="6">
        <v>36</v>
      </c>
      <c r="R1758" s="6">
        <v>14</v>
      </c>
      <c r="S1758" s="16">
        <f t="shared" si="146"/>
        <v>0.3888888888888889</v>
      </c>
      <c r="T1758" s="16">
        <f t="shared" si="147"/>
        <v>8.1249670253630765E-2</v>
      </c>
    </row>
    <row r="1759" spans="1:20" x14ac:dyDescent="0.6">
      <c r="A1759" s="6"/>
      <c r="B1759" s="6"/>
      <c r="C1759" s="6"/>
      <c r="D1759" s="6" t="s">
        <v>13848</v>
      </c>
      <c r="E1759" s="6" t="s">
        <v>13816</v>
      </c>
      <c r="F1759" s="20" t="s">
        <v>13821</v>
      </c>
      <c r="G1759" s="6" t="str">
        <f t="shared" si="145"/>
        <v>80-95</v>
      </c>
      <c r="H1759" s="6" t="str" cm="1">
        <f t="array" ref="H1759:I1759">_xlfn.TEXTSPLIT(G1759,"-")</f>
        <v>80</v>
      </c>
      <c r="I1759" s="6" t="str">
        <v>95</v>
      </c>
      <c r="J1759" s="6" t="s">
        <v>13873</v>
      </c>
      <c r="K1759" s="6" t="s">
        <v>13465</v>
      </c>
      <c r="L1759" s="6" t="s">
        <v>13973</v>
      </c>
      <c r="M1759" s="6" t="s">
        <v>13385</v>
      </c>
      <c r="N1759" s="6" t="s">
        <v>13519</v>
      </c>
      <c r="O1759" s="6" t="str" cm="1">
        <f t="array" ref="O1759:P1759">_xlfn.TEXTSPLIT(N1759,"-")</f>
        <v>1997</v>
      </c>
      <c r="P1759" s="6" t="str">
        <v>1999</v>
      </c>
      <c r="Q1759" s="6">
        <v>97</v>
      </c>
      <c r="R1759" s="6">
        <v>21</v>
      </c>
      <c r="S1759" s="16">
        <f t="shared" si="146"/>
        <v>0.21649484536082475</v>
      </c>
      <c r="T1759" s="16">
        <f t="shared" si="147"/>
        <v>4.1817574770924106E-2</v>
      </c>
    </row>
    <row r="1760" spans="1:20" x14ac:dyDescent="0.6">
      <c r="A1760" s="6"/>
      <c r="B1760" s="6"/>
      <c r="C1760" s="6"/>
      <c r="D1760" s="6" t="s">
        <v>13847</v>
      </c>
      <c r="E1760" s="6" t="s">
        <v>13815</v>
      </c>
      <c r="F1760" s="20" t="s">
        <v>13509</v>
      </c>
      <c r="G1760" s="6" t="str">
        <f t="shared" si="145"/>
        <v>50-95</v>
      </c>
      <c r="H1760" s="6" t="str" cm="1">
        <f t="array" ref="H1760:I1760">_xlfn.TEXTSPLIT(G1760,"-")</f>
        <v>50</v>
      </c>
      <c r="I1760" s="6" t="str">
        <v>95</v>
      </c>
      <c r="J1760" s="6" t="s">
        <v>13873</v>
      </c>
      <c r="K1760" s="6" t="s">
        <v>13465</v>
      </c>
      <c r="L1760" s="6" t="s">
        <v>13973</v>
      </c>
      <c r="M1760" s="6" t="s">
        <v>13385</v>
      </c>
      <c r="N1760" s="6" t="s">
        <v>13519</v>
      </c>
      <c r="O1760" s="6" t="str" cm="1">
        <f t="array" ref="O1760:P1760">_xlfn.TEXTSPLIT(N1760,"-")</f>
        <v>1997</v>
      </c>
      <c r="P1760" s="6" t="str">
        <v>1999</v>
      </c>
      <c r="Q1760" s="6">
        <v>2776</v>
      </c>
      <c r="R1760" s="6">
        <f>SUM(R1763,R1766,R1769,R1772)</f>
        <v>287</v>
      </c>
      <c r="S1760" s="16">
        <f t="shared" si="146"/>
        <v>0.10338616714697406</v>
      </c>
      <c r="T1760" s="16">
        <f t="shared" si="147"/>
        <v>5.778620900037619E-3</v>
      </c>
    </row>
    <row r="1761" spans="1:20" x14ac:dyDescent="0.6">
      <c r="A1761" s="6"/>
      <c r="B1761" s="6"/>
      <c r="C1761" s="6"/>
      <c r="D1761" s="6" t="s">
        <v>13847</v>
      </c>
      <c r="E1761" s="6" t="s">
        <v>13814</v>
      </c>
      <c r="F1761" s="20" t="s">
        <v>13509</v>
      </c>
      <c r="G1761" s="6" t="str">
        <f t="shared" si="145"/>
        <v>50-95</v>
      </c>
      <c r="H1761" s="6" t="str" cm="1">
        <f t="array" ref="H1761:I1761">_xlfn.TEXTSPLIT(G1761,"-")</f>
        <v>50</v>
      </c>
      <c r="I1761" s="6" t="str">
        <v>95</v>
      </c>
      <c r="J1761" s="6" t="s">
        <v>13873</v>
      </c>
      <c r="K1761" s="6" t="s">
        <v>13465</v>
      </c>
      <c r="L1761" s="6" t="s">
        <v>13973</v>
      </c>
      <c r="M1761" s="6" t="s">
        <v>13385</v>
      </c>
      <c r="N1761" s="6" t="s">
        <v>13519</v>
      </c>
      <c r="O1761" s="6" t="str" cm="1">
        <f t="array" ref="O1761:P1761">_xlfn.TEXTSPLIT(N1761,"-")</f>
        <v>1997</v>
      </c>
      <c r="P1761" s="6" t="str">
        <v>1999</v>
      </c>
      <c r="Q1761" s="6">
        <f>SUM(Q1764,Q1767,Q1770,Q1773)</f>
        <v>1088</v>
      </c>
      <c r="R1761" s="6">
        <f>SUM(R1764,R1767,R1770,R1773)</f>
        <v>114</v>
      </c>
      <c r="S1761" s="16">
        <f t="shared" si="146"/>
        <v>0.10477941176470588</v>
      </c>
      <c r="T1761" s="16">
        <f t="shared" si="147"/>
        <v>9.2851422386744046E-3</v>
      </c>
    </row>
    <row r="1762" spans="1:20" x14ac:dyDescent="0.6">
      <c r="A1762" s="6"/>
      <c r="B1762" s="6"/>
      <c r="C1762" s="6"/>
      <c r="D1762" s="6" t="s">
        <v>13847</v>
      </c>
      <c r="E1762" s="6" t="s">
        <v>13816</v>
      </c>
      <c r="F1762" s="20" t="s">
        <v>13509</v>
      </c>
      <c r="G1762" s="6" t="str">
        <f t="shared" si="145"/>
        <v>50-95</v>
      </c>
      <c r="H1762" s="6" t="str" cm="1">
        <f t="array" ref="H1762:I1762">_xlfn.TEXTSPLIT(G1762,"-")</f>
        <v>50</v>
      </c>
      <c r="I1762" s="6" t="str">
        <v>95</v>
      </c>
      <c r="J1762" s="6" t="s">
        <v>13873</v>
      </c>
      <c r="K1762" s="6" t="s">
        <v>13465</v>
      </c>
      <c r="L1762" s="6" t="s">
        <v>13973</v>
      </c>
      <c r="M1762" s="6" t="s">
        <v>13385</v>
      </c>
      <c r="N1762" s="6" t="s">
        <v>13519</v>
      </c>
      <c r="O1762" s="6" t="str" cm="1">
        <f t="array" ref="O1762:P1762">_xlfn.TEXTSPLIT(N1762,"-")</f>
        <v>1997</v>
      </c>
      <c r="P1762" s="6" t="str">
        <v>1999</v>
      </c>
      <c r="Q1762" s="6">
        <f>SUM(Q1765,Q1768,Q1771,Q1774)</f>
        <v>1688</v>
      </c>
      <c r="R1762" s="6">
        <f>SUM(R1765,R1768,R1771,R1774)</f>
        <v>168</v>
      </c>
      <c r="S1762" s="16">
        <f t="shared" si="146"/>
        <v>9.9526066350710901E-2</v>
      </c>
      <c r="T1762" s="16">
        <f t="shared" si="147"/>
        <v>7.2864799029751107E-3</v>
      </c>
    </row>
    <row r="1763" spans="1:20" x14ac:dyDescent="0.6">
      <c r="A1763" s="6"/>
      <c r="B1763" s="6"/>
      <c r="C1763" s="6"/>
      <c r="D1763" s="6" t="s">
        <v>13847</v>
      </c>
      <c r="E1763" s="6" t="s">
        <v>13815</v>
      </c>
      <c r="F1763" s="20" t="s">
        <v>13818</v>
      </c>
      <c r="G1763" s="6" t="str">
        <f t="shared" si="145"/>
        <v>50-59</v>
      </c>
      <c r="H1763" s="6" t="str" cm="1">
        <f t="array" ref="H1763:I1763">_xlfn.TEXTSPLIT(G1763,"-")</f>
        <v>50</v>
      </c>
      <c r="I1763" s="6" t="str">
        <v>59</v>
      </c>
      <c r="J1763" s="6" t="s">
        <v>13873</v>
      </c>
      <c r="K1763" s="6" t="s">
        <v>13465</v>
      </c>
      <c r="L1763" s="6" t="s">
        <v>13973</v>
      </c>
      <c r="M1763" s="6" t="s">
        <v>13385</v>
      </c>
      <c r="N1763" s="6" t="s">
        <v>13519</v>
      </c>
      <c r="O1763" s="6" t="str" cm="1">
        <f t="array" ref="O1763:P1763">_xlfn.TEXTSPLIT(N1763,"-")</f>
        <v>1997</v>
      </c>
      <c r="P1763" s="6" t="str">
        <v>1999</v>
      </c>
      <c r="Q1763" s="6">
        <v>1270</v>
      </c>
      <c r="R1763" s="6">
        <v>74</v>
      </c>
      <c r="S1763" s="16">
        <f t="shared" si="146"/>
        <v>5.826771653543307E-2</v>
      </c>
      <c r="T1763" s="16">
        <f t="shared" si="147"/>
        <v>6.573185192802763E-3</v>
      </c>
    </row>
    <row r="1764" spans="1:20" x14ac:dyDescent="0.6">
      <c r="A1764" s="6"/>
      <c r="B1764" s="6"/>
      <c r="C1764" s="6"/>
      <c r="D1764" s="6" t="s">
        <v>13847</v>
      </c>
      <c r="E1764" s="6" t="s">
        <v>13814</v>
      </c>
      <c r="F1764" s="20" t="s">
        <v>13818</v>
      </c>
      <c r="G1764" s="6" t="str">
        <f t="shared" si="145"/>
        <v>50-59</v>
      </c>
      <c r="H1764" s="6" t="str" cm="1">
        <f t="array" ref="H1764:I1764">_xlfn.TEXTSPLIT(G1764,"-")</f>
        <v>50</v>
      </c>
      <c r="I1764" s="6" t="str">
        <v>59</v>
      </c>
      <c r="J1764" s="6" t="s">
        <v>13873</v>
      </c>
      <c r="K1764" s="6" t="s">
        <v>13465</v>
      </c>
      <c r="L1764" s="6" t="s">
        <v>13973</v>
      </c>
      <c r="M1764" s="6" t="s">
        <v>13385</v>
      </c>
      <c r="N1764" s="6" t="s">
        <v>13519</v>
      </c>
      <c r="O1764" s="6" t="str" cm="1">
        <f t="array" ref="O1764:P1764">_xlfn.TEXTSPLIT(N1764,"-")</f>
        <v>1997</v>
      </c>
      <c r="P1764" s="6" t="str">
        <v>1999</v>
      </c>
      <c r="Q1764" s="6">
        <v>491</v>
      </c>
      <c r="R1764" s="6">
        <v>34</v>
      </c>
      <c r="S1764" s="16">
        <f t="shared" si="146"/>
        <v>6.9246435845213852E-2</v>
      </c>
      <c r="T1764" s="16">
        <f t="shared" si="147"/>
        <v>1.1457116267761766E-2</v>
      </c>
    </row>
    <row r="1765" spans="1:20" x14ac:dyDescent="0.6">
      <c r="A1765" s="6"/>
      <c r="B1765" s="6"/>
      <c r="C1765" s="6"/>
      <c r="D1765" s="6" t="s">
        <v>13847</v>
      </c>
      <c r="E1765" s="6" t="s">
        <v>13816</v>
      </c>
      <c r="F1765" s="20" t="s">
        <v>13818</v>
      </c>
      <c r="G1765" s="6" t="str">
        <f t="shared" si="145"/>
        <v>50-59</v>
      </c>
      <c r="H1765" s="6" t="str" cm="1">
        <f t="array" ref="H1765:I1765">_xlfn.TEXTSPLIT(G1765,"-")</f>
        <v>50</v>
      </c>
      <c r="I1765" s="6" t="str">
        <v>59</v>
      </c>
      <c r="J1765" s="6" t="s">
        <v>13873</v>
      </c>
      <c r="K1765" s="6" t="s">
        <v>13465</v>
      </c>
      <c r="L1765" s="6" t="s">
        <v>13973</v>
      </c>
      <c r="M1765" s="6" t="s">
        <v>13385</v>
      </c>
      <c r="N1765" s="6" t="s">
        <v>13519</v>
      </c>
      <c r="O1765" s="6" t="str" cm="1">
        <f t="array" ref="O1765:P1765">_xlfn.TEXTSPLIT(N1765,"-")</f>
        <v>1997</v>
      </c>
      <c r="P1765" s="6" t="str">
        <v>1999</v>
      </c>
      <c r="Q1765" s="6">
        <v>779</v>
      </c>
      <c r="R1765" s="6">
        <v>40</v>
      </c>
      <c r="S1765" s="16">
        <f t="shared" si="146"/>
        <v>5.1347881899871634E-2</v>
      </c>
      <c r="T1765" s="16">
        <f t="shared" si="147"/>
        <v>7.907624318812952E-3</v>
      </c>
    </row>
    <row r="1766" spans="1:20" x14ac:dyDescent="0.6">
      <c r="A1766" s="6"/>
      <c r="B1766" s="6"/>
      <c r="C1766" s="6"/>
      <c r="D1766" s="6" t="s">
        <v>13847</v>
      </c>
      <c r="E1766" s="6" t="s">
        <v>13815</v>
      </c>
      <c r="F1766" s="20" t="s">
        <v>13819</v>
      </c>
      <c r="G1766" s="6" t="str">
        <f t="shared" si="145"/>
        <v>60-69</v>
      </c>
      <c r="H1766" s="6" t="str" cm="1">
        <f t="array" ref="H1766:I1766">_xlfn.TEXTSPLIT(G1766,"-")</f>
        <v>60</v>
      </c>
      <c r="I1766" s="6" t="str">
        <v>69</v>
      </c>
      <c r="J1766" s="6" t="s">
        <v>13873</v>
      </c>
      <c r="K1766" s="6" t="s">
        <v>13465</v>
      </c>
      <c r="L1766" s="6" t="s">
        <v>13973</v>
      </c>
      <c r="M1766" s="6" t="s">
        <v>13385</v>
      </c>
      <c r="N1766" s="6" t="s">
        <v>13519</v>
      </c>
      <c r="O1766" s="6" t="str" cm="1">
        <f t="array" ref="O1766:P1766">_xlfn.TEXTSPLIT(N1766,"-")</f>
        <v>1997</v>
      </c>
      <c r="P1766" s="6" t="str">
        <v>1999</v>
      </c>
      <c r="Q1766" s="6">
        <v>859</v>
      </c>
      <c r="R1766" s="6">
        <v>76</v>
      </c>
      <c r="S1766" s="16">
        <f t="shared" si="146"/>
        <v>8.8474970896391156E-2</v>
      </c>
      <c r="T1766" s="16">
        <f t="shared" si="147"/>
        <v>9.6894233482205019E-3</v>
      </c>
    </row>
    <row r="1767" spans="1:20" x14ac:dyDescent="0.6">
      <c r="A1767" s="6"/>
      <c r="B1767" s="6"/>
      <c r="C1767" s="6"/>
      <c r="D1767" s="6" t="s">
        <v>13847</v>
      </c>
      <c r="E1767" s="6" t="s">
        <v>13814</v>
      </c>
      <c r="F1767" s="20" t="s">
        <v>13819</v>
      </c>
      <c r="G1767" s="6" t="str">
        <f t="shared" si="145"/>
        <v>60-69</v>
      </c>
      <c r="H1767" s="6" t="str" cm="1">
        <f t="array" ref="H1767:I1767">_xlfn.TEXTSPLIT(G1767,"-")</f>
        <v>60</v>
      </c>
      <c r="I1767" s="6" t="str">
        <v>69</v>
      </c>
      <c r="J1767" s="6" t="s">
        <v>13873</v>
      </c>
      <c r="K1767" s="6" t="s">
        <v>13465</v>
      </c>
      <c r="L1767" s="6" t="s">
        <v>13973</v>
      </c>
      <c r="M1767" s="6" t="s">
        <v>13385</v>
      </c>
      <c r="N1767" s="6" t="s">
        <v>13519</v>
      </c>
      <c r="O1767" s="6" t="str" cm="1">
        <f t="array" ref="O1767:P1767">_xlfn.TEXTSPLIT(N1767,"-")</f>
        <v>1997</v>
      </c>
      <c r="P1767" s="6" t="str">
        <v>1999</v>
      </c>
      <c r="Q1767" s="6">
        <v>347</v>
      </c>
      <c r="R1767" s="6">
        <v>27</v>
      </c>
      <c r="S1767" s="16">
        <f t="shared" si="146"/>
        <v>7.7809798270893377E-2</v>
      </c>
      <c r="T1767" s="16">
        <f t="shared" si="147"/>
        <v>1.4380124929208487E-2</v>
      </c>
    </row>
    <row r="1768" spans="1:20" x14ac:dyDescent="0.6">
      <c r="A1768" s="6"/>
      <c r="B1768" s="6"/>
      <c r="C1768" s="6"/>
      <c r="D1768" s="6" t="s">
        <v>13847</v>
      </c>
      <c r="E1768" s="6" t="s">
        <v>13816</v>
      </c>
      <c r="F1768" s="20" t="s">
        <v>13819</v>
      </c>
      <c r="G1768" s="6" t="str">
        <f t="shared" si="145"/>
        <v>60-69</v>
      </c>
      <c r="H1768" s="6" t="str" cm="1">
        <f t="array" ref="H1768:I1768">_xlfn.TEXTSPLIT(G1768,"-")</f>
        <v>60</v>
      </c>
      <c r="I1768" s="6" t="str">
        <v>69</v>
      </c>
      <c r="J1768" s="6" t="s">
        <v>13873</v>
      </c>
      <c r="K1768" s="6" t="s">
        <v>13465</v>
      </c>
      <c r="L1768" s="6" t="s">
        <v>13973</v>
      </c>
      <c r="M1768" s="6" t="s">
        <v>13385</v>
      </c>
      <c r="N1768" s="6" t="s">
        <v>13519</v>
      </c>
      <c r="O1768" s="6" t="str" cm="1">
        <f t="array" ref="O1768:P1768">_xlfn.TEXTSPLIT(N1768,"-")</f>
        <v>1997</v>
      </c>
      <c r="P1768" s="6" t="str">
        <v>1999</v>
      </c>
      <c r="Q1768" s="6">
        <v>512</v>
      </c>
      <c r="R1768" s="6">
        <v>44</v>
      </c>
      <c r="S1768" s="16">
        <f t="shared" si="146"/>
        <v>8.59375E-2</v>
      </c>
      <c r="T1768" s="16">
        <f t="shared" si="147"/>
        <v>1.2386377826138498E-2</v>
      </c>
    </row>
    <row r="1769" spans="1:20" x14ac:dyDescent="0.6">
      <c r="A1769" s="6"/>
      <c r="B1769" s="6"/>
      <c r="C1769" s="6"/>
      <c r="D1769" s="6" t="s">
        <v>13847</v>
      </c>
      <c r="E1769" s="6" t="s">
        <v>13815</v>
      </c>
      <c r="F1769" s="20" t="s">
        <v>13820</v>
      </c>
      <c r="G1769" s="6" t="str">
        <f t="shared" si="145"/>
        <v>70-79</v>
      </c>
      <c r="H1769" s="6" t="str" cm="1">
        <f t="array" ref="H1769:I1769">_xlfn.TEXTSPLIT(G1769,"-")</f>
        <v>70</v>
      </c>
      <c r="I1769" s="6" t="str">
        <v>79</v>
      </c>
      <c r="J1769" s="6" t="s">
        <v>13873</v>
      </c>
      <c r="K1769" s="6" t="s">
        <v>13465</v>
      </c>
      <c r="L1769" s="6" t="s">
        <v>13973</v>
      </c>
      <c r="M1769" s="6" t="s">
        <v>13385</v>
      </c>
      <c r="N1769" s="6" t="s">
        <v>13519</v>
      </c>
      <c r="O1769" s="6" t="str" cm="1">
        <f t="array" ref="O1769:P1769">_xlfn.TEXTSPLIT(N1769,"-")</f>
        <v>1997</v>
      </c>
      <c r="P1769" s="6" t="str">
        <v>1999</v>
      </c>
      <c r="Q1769" s="6">
        <v>514</v>
      </c>
      <c r="R1769" s="6">
        <v>96</v>
      </c>
      <c r="S1769" s="16">
        <f t="shared" si="146"/>
        <v>0.1867704280155642</v>
      </c>
      <c r="T1769" s="16">
        <f t="shared" si="147"/>
        <v>1.7190126749229234E-2</v>
      </c>
    </row>
    <row r="1770" spans="1:20" x14ac:dyDescent="0.6">
      <c r="A1770" s="6"/>
      <c r="B1770" s="6"/>
      <c r="C1770" s="6"/>
      <c r="D1770" s="6" t="s">
        <v>13847</v>
      </c>
      <c r="E1770" s="6" t="s">
        <v>13814</v>
      </c>
      <c r="F1770" s="20" t="s">
        <v>13820</v>
      </c>
      <c r="G1770" s="6" t="str">
        <f t="shared" si="145"/>
        <v>70-79</v>
      </c>
      <c r="H1770" s="6" t="str" cm="1">
        <f t="array" ref="H1770:I1770">_xlfn.TEXTSPLIT(G1770,"-")</f>
        <v>70</v>
      </c>
      <c r="I1770" s="6" t="str">
        <v>79</v>
      </c>
      <c r="J1770" s="6" t="s">
        <v>13873</v>
      </c>
      <c r="K1770" s="6" t="s">
        <v>13465</v>
      </c>
      <c r="L1770" s="6" t="s">
        <v>13973</v>
      </c>
      <c r="M1770" s="6" t="s">
        <v>13385</v>
      </c>
      <c r="N1770" s="6" t="s">
        <v>13519</v>
      </c>
      <c r="O1770" s="6" t="str" cm="1">
        <f t="array" ref="O1770:P1770">_xlfn.TEXTSPLIT(N1770,"-")</f>
        <v>1997</v>
      </c>
      <c r="P1770" s="6" t="str">
        <v>1999</v>
      </c>
      <c r="Q1770" s="6">
        <v>214</v>
      </c>
      <c r="R1770" s="6">
        <v>47</v>
      </c>
      <c r="S1770" s="16">
        <f t="shared" si="146"/>
        <v>0.21962616822429906</v>
      </c>
      <c r="T1770" s="16">
        <f t="shared" si="147"/>
        <v>2.8300004495839522E-2</v>
      </c>
    </row>
    <row r="1771" spans="1:20" x14ac:dyDescent="0.6">
      <c r="A1771" s="6"/>
      <c r="B1771" s="6"/>
      <c r="C1771" s="6"/>
      <c r="D1771" s="6" t="s">
        <v>13847</v>
      </c>
      <c r="E1771" s="6" t="s">
        <v>13816</v>
      </c>
      <c r="F1771" s="20" t="s">
        <v>13820</v>
      </c>
      <c r="G1771" s="6" t="str">
        <f t="shared" si="145"/>
        <v>70-79</v>
      </c>
      <c r="H1771" s="6" t="str" cm="1">
        <f t="array" ref="H1771:I1771">_xlfn.TEXTSPLIT(G1771,"-")</f>
        <v>70</v>
      </c>
      <c r="I1771" s="6" t="str">
        <v>79</v>
      </c>
      <c r="J1771" s="6" t="s">
        <v>13873</v>
      </c>
      <c r="K1771" s="6" t="s">
        <v>13465</v>
      </c>
      <c r="L1771" s="6" t="s">
        <v>13973</v>
      </c>
      <c r="M1771" s="6" t="s">
        <v>13385</v>
      </c>
      <c r="N1771" s="6" t="s">
        <v>13519</v>
      </c>
      <c r="O1771" s="6" t="str" cm="1">
        <f t="array" ref="O1771:P1771">_xlfn.TEXTSPLIT(N1771,"-")</f>
        <v>1997</v>
      </c>
      <c r="P1771" s="6" t="str">
        <v>1999</v>
      </c>
      <c r="Q1771" s="6">
        <v>300</v>
      </c>
      <c r="R1771" s="6">
        <v>49</v>
      </c>
      <c r="S1771" s="16">
        <f t="shared" si="146"/>
        <v>0.16333333333333333</v>
      </c>
      <c r="T1771" s="16">
        <f t="shared" si="147"/>
        <v>2.1342879808463489E-2</v>
      </c>
    </row>
    <row r="1772" spans="1:20" x14ac:dyDescent="0.6">
      <c r="A1772" s="6"/>
      <c r="B1772" s="6"/>
      <c r="C1772" s="6"/>
      <c r="D1772" s="6" t="s">
        <v>13847</v>
      </c>
      <c r="E1772" s="6" t="s">
        <v>13815</v>
      </c>
      <c r="F1772" s="20" t="s">
        <v>13821</v>
      </c>
      <c r="G1772" s="6" t="str">
        <f t="shared" si="145"/>
        <v>80-95</v>
      </c>
      <c r="H1772" s="6" t="str" cm="1">
        <f t="array" ref="H1772:I1772">_xlfn.TEXTSPLIT(G1772,"-")</f>
        <v>80</v>
      </c>
      <c r="I1772" s="6" t="str">
        <v>95</v>
      </c>
      <c r="J1772" s="6" t="s">
        <v>13873</v>
      </c>
      <c r="K1772" s="6" t="s">
        <v>13465</v>
      </c>
      <c r="L1772" s="6" t="s">
        <v>13973</v>
      </c>
      <c r="M1772" s="6" t="s">
        <v>13385</v>
      </c>
      <c r="N1772" s="6" t="s">
        <v>13519</v>
      </c>
      <c r="O1772" s="6" t="str" cm="1">
        <f t="array" ref="O1772:P1772">_xlfn.TEXTSPLIT(N1772,"-")</f>
        <v>1997</v>
      </c>
      <c r="P1772" s="6" t="str">
        <v>1999</v>
      </c>
      <c r="Q1772" s="6">
        <v>133</v>
      </c>
      <c r="R1772" s="6">
        <v>41</v>
      </c>
      <c r="S1772" s="16">
        <f t="shared" si="146"/>
        <v>0.30827067669172931</v>
      </c>
      <c r="T1772" s="16">
        <f t="shared" si="147"/>
        <v>4.0041319503070973E-2</v>
      </c>
    </row>
    <row r="1773" spans="1:20" x14ac:dyDescent="0.6">
      <c r="A1773" s="6"/>
      <c r="B1773" s="6"/>
      <c r="C1773" s="6"/>
      <c r="D1773" s="6" t="s">
        <v>13847</v>
      </c>
      <c r="E1773" s="6" t="s">
        <v>13814</v>
      </c>
      <c r="F1773" s="20" t="s">
        <v>13821</v>
      </c>
      <c r="G1773" s="6" t="str">
        <f t="shared" si="145"/>
        <v>80-95</v>
      </c>
      <c r="H1773" s="6" t="str" cm="1">
        <f t="array" ref="H1773:I1773">_xlfn.TEXTSPLIT(G1773,"-")</f>
        <v>80</v>
      </c>
      <c r="I1773" s="6" t="str">
        <v>95</v>
      </c>
      <c r="J1773" s="6" t="s">
        <v>13873</v>
      </c>
      <c r="K1773" s="6" t="s">
        <v>13465</v>
      </c>
      <c r="L1773" s="6" t="s">
        <v>13973</v>
      </c>
      <c r="M1773" s="6" t="s">
        <v>13385</v>
      </c>
      <c r="N1773" s="6" t="s">
        <v>13519</v>
      </c>
      <c r="O1773" s="6" t="str" cm="1">
        <f t="array" ref="O1773:P1773">_xlfn.TEXTSPLIT(N1773,"-")</f>
        <v>1997</v>
      </c>
      <c r="P1773" s="6" t="str">
        <v>1999</v>
      </c>
      <c r="Q1773" s="6">
        <v>36</v>
      </c>
      <c r="R1773" s="6">
        <v>6</v>
      </c>
      <c r="S1773" s="16">
        <f t="shared" si="146"/>
        <v>0.16666666666666666</v>
      </c>
      <c r="T1773" s="16">
        <f t="shared" si="147"/>
        <v>6.2112999374994163E-2</v>
      </c>
    </row>
    <row r="1774" spans="1:20" x14ac:dyDescent="0.6">
      <c r="A1774" s="6"/>
      <c r="B1774" s="6"/>
      <c r="C1774" s="6"/>
      <c r="D1774" s="6" t="s">
        <v>13847</v>
      </c>
      <c r="E1774" s="6" t="s">
        <v>13816</v>
      </c>
      <c r="F1774" s="20" t="s">
        <v>13821</v>
      </c>
      <c r="G1774" s="6" t="str">
        <f t="shared" si="145"/>
        <v>80-95</v>
      </c>
      <c r="H1774" s="6" t="str" cm="1">
        <f t="array" ref="H1774:I1774">_xlfn.TEXTSPLIT(G1774,"-")</f>
        <v>80</v>
      </c>
      <c r="I1774" s="6" t="str">
        <v>95</v>
      </c>
      <c r="J1774" s="6" t="s">
        <v>13873</v>
      </c>
      <c r="K1774" s="6" t="s">
        <v>13465</v>
      </c>
      <c r="L1774" s="6" t="s">
        <v>13973</v>
      </c>
      <c r="M1774" s="6" t="s">
        <v>13385</v>
      </c>
      <c r="N1774" s="6" t="s">
        <v>13519</v>
      </c>
      <c r="O1774" s="6" t="str" cm="1">
        <f t="array" ref="O1774:P1774">_xlfn.TEXTSPLIT(N1774,"-")</f>
        <v>1997</v>
      </c>
      <c r="P1774" s="6" t="str">
        <v>1999</v>
      </c>
      <c r="Q1774" s="6">
        <v>97</v>
      </c>
      <c r="R1774" s="6">
        <v>35</v>
      </c>
      <c r="S1774" s="16">
        <f t="shared" si="146"/>
        <v>0.36082474226804123</v>
      </c>
      <c r="T1774" s="16">
        <f t="shared" si="147"/>
        <v>4.876096203849991E-2</v>
      </c>
    </row>
    <row r="1775" spans="1:20" x14ac:dyDescent="0.6">
      <c r="A1775" s="6"/>
      <c r="B1775" s="6"/>
      <c r="C1775" s="6"/>
      <c r="D1775" s="6" t="s">
        <v>13813</v>
      </c>
      <c r="E1775" s="6" t="s">
        <v>13815</v>
      </c>
      <c r="F1775" s="20" t="s">
        <v>13509</v>
      </c>
      <c r="G1775" s="6" t="str">
        <f t="shared" si="145"/>
        <v>50-95</v>
      </c>
      <c r="H1775" s="6" t="str" cm="1">
        <f t="array" ref="H1775:I1775">_xlfn.TEXTSPLIT(G1775,"-")</f>
        <v>50</v>
      </c>
      <c r="I1775" s="6" t="str">
        <v>95</v>
      </c>
      <c r="J1775" s="6" t="s">
        <v>13873</v>
      </c>
      <c r="K1775" s="6" t="s">
        <v>13465</v>
      </c>
      <c r="L1775" s="6" t="s">
        <v>13973</v>
      </c>
      <c r="M1775" s="6" t="s">
        <v>13385</v>
      </c>
      <c r="N1775" s="6" t="s">
        <v>13519</v>
      </c>
      <c r="O1775" s="6" t="str" cm="1">
        <f t="array" ref="O1775:P1775">_xlfn.TEXTSPLIT(N1775,"-")</f>
        <v>1997</v>
      </c>
      <c r="P1775" s="6" t="str">
        <v>1999</v>
      </c>
      <c r="Q1775" s="6">
        <v>2776</v>
      </c>
      <c r="R1775" s="6">
        <f>SUM(R1778,R1781,R1784,R1787)</f>
        <v>15</v>
      </c>
      <c r="S1775" s="16">
        <f t="shared" si="146"/>
        <v>5.4034582132564844E-3</v>
      </c>
      <c r="T1775" s="16">
        <f t="shared" si="147"/>
        <v>1.391392442702208E-3</v>
      </c>
    </row>
    <row r="1776" spans="1:20" x14ac:dyDescent="0.6">
      <c r="A1776" s="6"/>
      <c r="B1776" s="6"/>
      <c r="C1776" s="6"/>
      <c r="D1776" s="6" t="s">
        <v>13813</v>
      </c>
      <c r="E1776" s="6" t="s">
        <v>13814</v>
      </c>
      <c r="F1776" s="20" t="s">
        <v>13509</v>
      </c>
      <c r="G1776" s="6" t="str">
        <f t="shared" si="145"/>
        <v>50-95</v>
      </c>
      <c r="H1776" s="6" t="str" cm="1">
        <f t="array" ref="H1776:I1776">_xlfn.TEXTSPLIT(G1776,"-")</f>
        <v>50</v>
      </c>
      <c r="I1776" s="6" t="str">
        <v>95</v>
      </c>
      <c r="J1776" s="6" t="s">
        <v>13873</v>
      </c>
      <c r="K1776" s="6" t="s">
        <v>13465</v>
      </c>
      <c r="L1776" s="6" t="s">
        <v>13973</v>
      </c>
      <c r="M1776" s="6" t="s">
        <v>13385</v>
      </c>
      <c r="N1776" s="6" t="s">
        <v>13519</v>
      </c>
      <c r="O1776" s="6" t="str" cm="1">
        <f t="array" ref="O1776:P1776">_xlfn.TEXTSPLIT(N1776,"-")</f>
        <v>1997</v>
      </c>
      <c r="P1776" s="6" t="str">
        <v>1999</v>
      </c>
      <c r="Q1776" s="6">
        <f>SUM(Q1779,Q1782,Q1785,Q1788)</f>
        <v>1088</v>
      </c>
      <c r="R1776" s="6">
        <f>SUM(R1779,R1782,R1785,R1788)</f>
        <v>6</v>
      </c>
      <c r="S1776" s="16">
        <f t="shared" si="146"/>
        <v>5.5147058823529415E-3</v>
      </c>
      <c r="T1776" s="16">
        <f t="shared" si="147"/>
        <v>2.2451528470060103E-3</v>
      </c>
    </row>
    <row r="1777" spans="1:20" x14ac:dyDescent="0.6">
      <c r="A1777" s="6"/>
      <c r="B1777" s="6"/>
      <c r="C1777" s="6"/>
      <c r="D1777" s="6" t="s">
        <v>13813</v>
      </c>
      <c r="E1777" s="6" t="s">
        <v>13816</v>
      </c>
      <c r="F1777" s="20" t="s">
        <v>13509</v>
      </c>
      <c r="G1777" s="6" t="str">
        <f t="shared" si="145"/>
        <v>50-95</v>
      </c>
      <c r="H1777" s="6" t="str" cm="1">
        <f t="array" ref="H1777:I1777">_xlfn.TEXTSPLIT(G1777,"-")</f>
        <v>50</v>
      </c>
      <c r="I1777" s="6" t="str">
        <v>95</v>
      </c>
      <c r="J1777" s="6" t="s">
        <v>13873</v>
      </c>
      <c r="K1777" s="6" t="s">
        <v>13465</v>
      </c>
      <c r="L1777" s="6" t="s">
        <v>13973</v>
      </c>
      <c r="M1777" s="6" t="s">
        <v>13385</v>
      </c>
      <c r="N1777" s="6" t="s">
        <v>13519</v>
      </c>
      <c r="O1777" s="6" t="str" cm="1">
        <f t="array" ref="O1777:P1777">_xlfn.TEXTSPLIT(N1777,"-")</f>
        <v>1997</v>
      </c>
      <c r="P1777" s="6" t="str">
        <v>1999</v>
      </c>
      <c r="Q1777" s="6">
        <f>SUM(Q1780,Q1783,Q1786,Q1789)</f>
        <v>1688</v>
      </c>
      <c r="R1777" s="6">
        <f>SUM(R1780,R1783,R1786,R1789)</f>
        <v>9</v>
      </c>
      <c r="S1777" s="16">
        <f t="shared" si="146"/>
        <v>5.3317535545023701E-3</v>
      </c>
      <c r="T1777" s="16">
        <f t="shared" si="147"/>
        <v>1.7725069199084874E-3</v>
      </c>
    </row>
    <row r="1778" spans="1:20" x14ac:dyDescent="0.6">
      <c r="A1778" s="6"/>
      <c r="B1778" s="6"/>
      <c r="C1778" s="6"/>
      <c r="D1778" s="6" t="s">
        <v>13813</v>
      </c>
      <c r="E1778" s="6" t="s">
        <v>13815</v>
      </c>
      <c r="F1778" s="20" t="s">
        <v>13818</v>
      </c>
      <c r="G1778" s="6" t="str">
        <f t="shared" si="145"/>
        <v>50-59</v>
      </c>
      <c r="H1778" s="6" t="str" cm="1">
        <f t="array" ref="H1778:I1778">_xlfn.TEXTSPLIT(G1778,"-")</f>
        <v>50</v>
      </c>
      <c r="I1778" s="6" t="str">
        <v>59</v>
      </c>
      <c r="J1778" s="6" t="s">
        <v>13873</v>
      </c>
      <c r="K1778" s="6" t="s">
        <v>13465</v>
      </c>
      <c r="L1778" s="6" t="s">
        <v>13973</v>
      </c>
      <c r="M1778" s="6" t="s">
        <v>13385</v>
      </c>
      <c r="N1778" s="6" t="s">
        <v>13519</v>
      </c>
      <c r="O1778" s="6" t="str" cm="1">
        <f t="array" ref="O1778:P1778">_xlfn.TEXTSPLIT(N1778,"-")</f>
        <v>1997</v>
      </c>
      <c r="P1778" s="6" t="str">
        <v>1999</v>
      </c>
      <c r="Q1778" s="6">
        <v>1270</v>
      </c>
      <c r="R1778" s="6">
        <v>1</v>
      </c>
      <c r="S1778" s="16">
        <f t="shared" si="146"/>
        <v>7.874015748031496E-4</v>
      </c>
      <c r="T1778" s="16">
        <f t="shared" si="147"/>
        <v>7.8709151313536738E-4</v>
      </c>
    </row>
    <row r="1779" spans="1:20" x14ac:dyDescent="0.6">
      <c r="A1779" s="6"/>
      <c r="B1779" s="6"/>
      <c r="C1779" s="6"/>
      <c r="D1779" s="6" t="s">
        <v>13813</v>
      </c>
      <c r="E1779" s="6" t="s">
        <v>13814</v>
      </c>
      <c r="F1779" s="20" t="s">
        <v>13818</v>
      </c>
      <c r="G1779" s="6" t="str">
        <f t="shared" si="145"/>
        <v>50-59</v>
      </c>
      <c r="H1779" s="6" t="str" cm="1">
        <f t="array" ref="H1779:I1779">_xlfn.TEXTSPLIT(G1779,"-")</f>
        <v>50</v>
      </c>
      <c r="I1779" s="6" t="str">
        <v>59</v>
      </c>
      <c r="J1779" s="6" t="s">
        <v>13873</v>
      </c>
      <c r="K1779" s="6" t="s">
        <v>13465</v>
      </c>
      <c r="L1779" s="6" t="s">
        <v>13973</v>
      </c>
      <c r="M1779" s="6" t="s">
        <v>13385</v>
      </c>
      <c r="N1779" s="6" t="s">
        <v>13519</v>
      </c>
      <c r="O1779" s="6" t="str" cm="1">
        <f t="array" ref="O1779:P1779">_xlfn.TEXTSPLIT(N1779,"-")</f>
        <v>1997</v>
      </c>
      <c r="P1779" s="6" t="str">
        <v>1999</v>
      </c>
      <c r="Q1779" s="6">
        <v>491</v>
      </c>
      <c r="R1779" s="6">
        <v>0</v>
      </c>
      <c r="S1779" s="16">
        <f t="shared" ref="S1779:S1789" si="148">R1779/Q1779</f>
        <v>0</v>
      </c>
      <c r="T1779" s="16">
        <f t="shared" ref="T1779:T1789" si="149">SQRT(S1779*(1-S1779)/Q1779)</f>
        <v>0</v>
      </c>
    </row>
    <row r="1780" spans="1:20" x14ac:dyDescent="0.6">
      <c r="A1780" s="6"/>
      <c r="B1780" s="6"/>
      <c r="C1780" s="6"/>
      <c r="D1780" s="6" t="s">
        <v>13813</v>
      </c>
      <c r="E1780" s="6" t="s">
        <v>13816</v>
      </c>
      <c r="F1780" s="20" t="s">
        <v>13818</v>
      </c>
      <c r="G1780" s="6" t="str">
        <f t="shared" si="145"/>
        <v>50-59</v>
      </c>
      <c r="H1780" s="6" t="str" cm="1">
        <f t="array" ref="H1780:I1780">_xlfn.TEXTSPLIT(G1780,"-")</f>
        <v>50</v>
      </c>
      <c r="I1780" s="6" t="str">
        <v>59</v>
      </c>
      <c r="J1780" s="6" t="s">
        <v>13873</v>
      </c>
      <c r="K1780" s="6" t="s">
        <v>13465</v>
      </c>
      <c r="L1780" s="6" t="s">
        <v>13973</v>
      </c>
      <c r="M1780" s="6" t="s">
        <v>13385</v>
      </c>
      <c r="N1780" s="6" t="s">
        <v>13519</v>
      </c>
      <c r="O1780" s="6" t="str" cm="1">
        <f t="array" ref="O1780:P1780">_xlfn.TEXTSPLIT(N1780,"-")</f>
        <v>1997</v>
      </c>
      <c r="P1780" s="6" t="str">
        <v>1999</v>
      </c>
      <c r="Q1780" s="6">
        <v>779</v>
      </c>
      <c r="R1780" s="6">
        <v>1</v>
      </c>
      <c r="S1780" s="16">
        <f t="shared" si="148"/>
        <v>1.2836970474967907E-3</v>
      </c>
      <c r="T1780" s="16">
        <f t="shared" si="149"/>
        <v>1.2828728438500265E-3</v>
      </c>
    </row>
    <row r="1781" spans="1:20" x14ac:dyDescent="0.6">
      <c r="A1781" s="6"/>
      <c r="B1781" s="6"/>
      <c r="C1781" s="6"/>
      <c r="D1781" s="6" t="s">
        <v>13813</v>
      </c>
      <c r="E1781" s="6" t="s">
        <v>13815</v>
      </c>
      <c r="F1781" s="20" t="s">
        <v>13819</v>
      </c>
      <c r="G1781" s="6" t="str">
        <f t="shared" si="145"/>
        <v>60-69</v>
      </c>
      <c r="H1781" s="6" t="str" cm="1">
        <f t="array" ref="H1781:I1781">_xlfn.TEXTSPLIT(G1781,"-")</f>
        <v>60</v>
      </c>
      <c r="I1781" s="6" t="str">
        <v>69</v>
      </c>
      <c r="J1781" s="6" t="s">
        <v>13873</v>
      </c>
      <c r="K1781" s="6" t="s">
        <v>13465</v>
      </c>
      <c r="L1781" s="6" t="s">
        <v>13973</v>
      </c>
      <c r="M1781" s="6" t="s">
        <v>13385</v>
      </c>
      <c r="N1781" s="6" t="s">
        <v>13519</v>
      </c>
      <c r="O1781" s="6" t="str" cm="1">
        <f t="array" ref="O1781:P1781">_xlfn.TEXTSPLIT(N1781,"-")</f>
        <v>1997</v>
      </c>
      <c r="P1781" s="6" t="str">
        <v>1999</v>
      </c>
      <c r="Q1781" s="6">
        <v>859</v>
      </c>
      <c r="R1781" s="6">
        <v>4</v>
      </c>
      <c r="S1781" s="16">
        <f t="shared" si="148"/>
        <v>4.6565774155995342E-3</v>
      </c>
      <c r="T1781" s="16">
        <f t="shared" si="149"/>
        <v>2.3228614540136833E-3</v>
      </c>
    </row>
    <row r="1782" spans="1:20" x14ac:dyDescent="0.6">
      <c r="A1782" s="6"/>
      <c r="B1782" s="6"/>
      <c r="C1782" s="6"/>
      <c r="D1782" s="6" t="s">
        <v>13813</v>
      </c>
      <c r="E1782" s="6" t="s">
        <v>13814</v>
      </c>
      <c r="F1782" s="20" t="s">
        <v>13819</v>
      </c>
      <c r="G1782" s="6" t="str">
        <f t="shared" si="145"/>
        <v>60-69</v>
      </c>
      <c r="H1782" s="6" t="str" cm="1">
        <f t="array" ref="H1782:I1782">_xlfn.TEXTSPLIT(G1782,"-")</f>
        <v>60</v>
      </c>
      <c r="I1782" s="6" t="str">
        <v>69</v>
      </c>
      <c r="J1782" s="6" t="s">
        <v>13873</v>
      </c>
      <c r="K1782" s="6" t="s">
        <v>13465</v>
      </c>
      <c r="L1782" s="6" t="s">
        <v>13973</v>
      </c>
      <c r="M1782" s="6" t="s">
        <v>13385</v>
      </c>
      <c r="N1782" s="6" t="s">
        <v>13519</v>
      </c>
      <c r="O1782" s="6" t="str" cm="1">
        <f t="array" ref="O1782:P1782">_xlfn.TEXTSPLIT(N1782,"-")</f>
        <v>1997</v>
      </c>
      <c r="P1782" s="6" t="str">
        <v>1999</v>
      </c>
      <c r="Q1782" s="6">
        <v>347</v>
      </c>
      <c r="R1782" s="6">
        <v>3</v>
      </c>
      <c r="S1782" s="16">
        <f t="shared" si="148"/>
        <v>8.6455331412103754E-3</v>
      </c>
      <c r="T1782" s="16">
        <f t="shared" si="149"/>
        <v>4.9698769541342957E-3</v>
      </c>
    </row>
    <row r="1783" spans="1:20" x14ac:dyDescent="0.6">
      <c r="A1783" s="6"/>
      <c r="B1783" s="6"/>
      <c r="C1783" s="6"/>
      <c r="D1783" s="6" t="s">
        <v>13813</v>
      </c>
      <c r="E1783" s="6" t="s">
        <v>13816</v>
      </c>
      <c r="F1783" s="20" t="s">
        <v>13819</v>
      </c>
      <c r="G1783" s="6" t="str">
        <f t="shared" si="145"/>
        <v>60-69</v>
      </c>
      <c r="H1783" s="6" t="str" cm="1">
        <f t="array" ref="H1783:I1783">_xlfn.TEXTSPLIT(G1783,"-")</f>
        <v>60</v>
      </c>
      <c r="I1783" s="6" t="str">
        <v>69</v>
      </c>
      <c r="J1783" s="6" t="s">
        <v>13873</v>
      </c>
      <c r="K1783" s="6" t="s">
        <v>13465</v>
      </c>
      <c r="L1783" s="6" t="s">
        <v>13973</v>
      </c>
      <c r="M1783" s="6" t="s">
        <v>13385</v>
      </c>
      <c r="N1783" s="6" t="s">
        <v>13519</v>
      </c>
      <c r="O1783" s="6" t="str" cm="1">
        <f t="array" ref="O1783:P1783">_xlfn.TEXTSPLIT(N1783,"-")</f>
        <v>1997</v>
      </c>
      <c r="P1783" s="6" t="str">
        <v>1999</v>
      </c>
      <c r="Q1783" s="6">
        <v>512</v>
      </c>
      <c r="R1783" s="6">
        <v>1</v>
      </c>
      <c r="S1783" s="16">
        <f t="shared" si="148"/>
        <v>1.953125E-3</v>
      </c>
      <c r="T1783" s="16">
        <f t="shared" si="149"/>
        <v>1.9512167191340064E-3</v>
      </c>
    </row>
    <row r="1784" spans="1:20" x14ac:dyDescent="0.6">
      <c r="A1784" s="6"/>
      <c r="B1784" s="6"/>
      <c r="C1784" s="6"/>
      <c r="D1784" s="6" t="s">
        <v>13813</v>
      </c>
      <c r="E1784" s="6" t="s">
        <v>13815</v>
      </c>
      <c r="F1784" s="20" t="s">
        <v>13820</v>
      </c>
      <c r="G1784" s="6" t="str">
        <f t="shared" si="145"/>
        <v>70-79</v>
      </c>
      <c r="H1784" s="6" t="str" cm="1">
        <f t="array" ref="H1784:I1784">_xlfn.TEXTSPLIT(G1784,"-")</f>
        <v>70</v>
      </c>
      <c r="I1784" s="6" t="str">
        <v>79</v>
      </c>
      <c r="J1784" s="6" t="s">
        <v>13873</v>
      </c>
      <c r="K1784" s="6" t="s">
        <v>13465</v>
      </c>
      <c r="L1784" s="6" t="s">
        <v>13973</v>
      </c>
      <c r="M1784" s="6" t="s">
        <v>13385</v>
      </c>
      <c r="N1784" s="6" t="s">
        <v>13519</v>
      </c>
      <c r="O1784" s="6" t="str" cm="1">
        <f t="array" ref="O1784:P1784">_xlfn.TEXTSPLIT(N1784,"-")</f>
        <v>1997</v>
      </c>
      <c r="P1784" s="6" t="str">
        <v>1999</v>
      </c>
      <c r="Q1784" s="6">
        <v>514</v>
      </c>
      <c r="R1784" s="6">
        <v>4</v>
      </c>
      <c r="S1784" s="16">
        <f t="shared" si="148"/>
        <v>7.7821011673151752E-3</v>
      </c>
      <c r="T1784" s="16">
        <f t="shared" si="149"/>
        <v>3.8758807380512858E-3</v>
      </c>
    </row>
    <row r="1785" spans="1:20" x14ac:dyDescent="0.6">
      <c r="A1785" s="6"/>
      <c r="B1785" s="6"/>
      <c r="C1785" s="6"/>
      <c r="D1785" s="6" t="s">
        <v>13813</v>
      </c>
      <c r="E1785" s="6" t="s">
        <v>13814</v>
      </c>
      <c r="F1785" s="20" t="s">
        <v>13820</v>
      </c>
      <c r="G1785" s="6" t="str">
        <f t="shared" si="145"/>
        <v>70-79</v>
      </c>
      <c r="H1785" s="6" t="str" cm="1">
        <f t="array" ref="H1785:I1785">_xlfn.TEXTSPLIT(G1785,"-")</f>
        <v>70</v>
      </c>
      <c r="I1785" s="6" t="str">
        <v>79</v>
      </c>
      <c r="J1785" s="6" t="s">
        <v>13873</v>
      </c>
      <c r="K1785" s="6" t="s">
        <v>13465</v>
      </c>
      <c r="L1785" s="6" t="s">
        <v>13973</v>
      </c>
      <c r="M1785" s="6" t="s">
        <v>13385</v>
      </c>
      <c r="N1785" s="6" t="s">
        <v>13519</v>
      </c>
      <c r="O1785" s="6" t="str" cm="1">
        <f t="array" ref="O1785:P1785">_xlfn.TEXTSPLIT(N1785,"-")</f>
        <v>1997</v>
      </c>
      <c r="P1785" s="6" t="str">
        <v>1999</v>
      </c>
      <c r="Q1785" s="6">
        <v>214</v>
      </c>
      <c r="R1785" s="6">
        <v>2</v>
      </c>
      <c r="S1785" s="16">
        <f t="shared" si="148"/>
        <v>9.3457943925233638E-3</v>
      </c>
      <c r="T1785" s="16">
        <f t="shared" si="149"/>
        <v>6.5775213777847317E-3</v>
      </c>
    </row>
    <row r="1786" spans="1:20" x14ac:dyDescent="0.6">
      <c r="A1786" s="6"/>
      <c r="B1786" s="6"/>
      <c r="C1786" s="6"/>
      <c r="D1786" s="6" t="s">
        <v>13813</v>
      </c>
      <c r="E1786" s="6" t="s">
        <v>13816</v>
      </c>
      <c r="F1786" s="20" t="s">
        <v>13820</v>
      </c>
      <c r="G1786" s="6" t="str">
        <f t="shared" si="145"/>
        <v>70-79</v>
      </c>
      <c r="H1786" s="6" t="str" cm="1">
        <f t="array" ref="H1786:I1786">_xlfn.TEXTSPLIT(G1786,"-")</f>
        <v>70</v>
      </c>
      <c r="I1786" s="6" t="str">
        <v>79</v>
      </c>
      <c r="J1786" s="6" t="s">
        <v>13873</v>
      </c>
      <c r="K1786" s="6" t="s">
        <v>13465</v>
      </c>
      <c r="L1786" s="6" t="s">
        <v>13973</v>
      </c>
      <c r="M1786" s="6" t="s">
        <v>13385</v>
      </c>
      <c r="N1786" s="6" t="s">
        <v>13519</v>
      </c>
      <c r="O1786" s="6" t="str" cm="1">
        <f t="array" ref="O1786:P1786">_xlfn.TEXTSPLIT(N1786,"-")</f>
        <v>1997</v>
      </c>
      <c r="P1786" s="6" t="str">
        <v>1999</v>
      </c>
      <c r="Q1786" s="6">
        <v>300</v>
      </c>
      <c r="R1786" s="6">
        <v>2</v>
      </c>
      <c r="S1786" s="16">
        <f t="shared" si="148"/>
        <v>6.6666666666666671E-3</v>
      </c>
      <c r="T1786" s="16">
        <f t="shared" si="149"/>
        <v>4.6983054470813275E-3</v>
      </c>
    </row>
    <row r="1787" spans="1:20" x14ac:dyDescent="0.6">
      <c r="A1787" s="6"/>
      <c r="B1787" s="6"/>
      <c r="C1787" s="6"/>
      <c r="D1787" s="6" t="s">
        <v>13813</v>
      </c>
      <c r="E1787" s="6" t="s">
        <v>13815</v>
      </c>
      <c r="F1787" s="20" t="s">
        <v>13821</v>
      </c>
      <c r="G1787" s="6" t="str">
        <f t="shared" si="145"/>
        <v>80-95</v>
      </c>
      <c r="H1787" s="6" t="str" cm="1">
        <f t="array" ref="H1787:I1787">_xlfn.TEXTSPLIT(G1787,"-")</f>
        <v>80</v>
      </c>
      <c r="I1787" s="6" t="str">
        <v>95</v>
      </c>
      <c r="J1787" s="6" t="s">
        <v>13873</v>
      </c>
      <c r="K1787" s="6" t="s">
        <v>13465</v>
      </c>
      <c r="L1787" s="6" t="s">
        <v>13973</v>
      </c>
      <c r="M1787" s="6" t="s">
        <v>13385</v>
      </c>
      <c r="N1787" s="6" t="s">
        <v>13519</v>
      </c>
      <c r="O1787" s="6" t="str" cm="1">
        <f t="array" ref="O1787:P1787">_xlfn.TEXTSPLIT(N1787,"-")</f>
        <v>1997</v>
      </c>
      <c r="P1787" s="6" t="str">
        <v>1999</v>
      </c>
      <c r="Q1787" s="6">
        <v>133</v>
      </c>
      <c r="R1787" s="6">
        <v>6</v>
      </c>
      <c r="S1787" s="16">
        <f t="shared" si="148"/>
        <v>4.5112781954887216E-2</v>
      </c>
      <c r="T1787" s="16">
        <f t="shared" si="149"/>
        <v>1.7996996169406695E-2</v>
      </c>
    </row>
    <row r="1788" spans="1:20" x14ac:dyDescent="0.6">
      <c r="A1788" s="6"/>
      <c r="B1788" s="6"/>
      <c r="C1788" s="6"/>
      <c r="D1788" s="6" t="s">
        <v>13813</v>
      </c>
      <c r="E1788" s="6" t="s">
        <v>13814</v>
      </c>
      <c r="F1788" s="20" t="s">
        <v>13821</v>
      </c>
      <c r="G1788" s="6" t="str">
        <f t="shared" si="145"/>
        <v>80-95</v>
      </c>
      <c r="H1788" s="6" t="str" cm="1">
        <f t="array" ref="H1788:I1788">_xlfn.TEXTSPLIT(G1788,"-")</f>
        <v>80</v>
      </c>
      <c r="I1788" s="6" t="str">
        <v>95</v>
      </c>
      <c r="J1788" s="6" t="s">
        <v>13873</v>
      </c>
      <c r="K1788" s="6" t="s">
        <v>13465</v>
      </c>
      <c r="L1788" s="6" t="s">
        <v>13973</v>
      </c>
      <c r="M1788" s="6" t="s">
        <v>13385</v>
      </c>
      <c r="N1788" s="6" t="s">
        <v>13519</v>
      </c>
      <c r="O1788" s="6" t="str" cm="1">
        <f t="array" ref="O1788:P1788">_xlfn.TEXTSPLIT(N1788,"-")</f>
        <v>1997</v>
      </c>
      <c r="P1788" s="6" t="str">
        <v>1999</v>
      </c>
      <c r="Q1788" s="6">
        <v>36</v>
      </c>
      <c r="R1788" s="6">
        <v>1</v>
      </c>
      <c r="S1788" s="16">
        <f t="shared" si="148"/>
        <v>2.7777777777777776E-2</v>
      </c>
      <c r="T1788" s="16">
        <f t="shared" si="149"/>
        <v>2.7389258255090816E-2</v>
      </c>
    </row>
    <row r="1789" spans="1:20" x14ac:dyDescent="0.6">
      <c r="A1789" s="6"/>
      <c r="B1789" s="6"/>
      <c r="C1789" s="6"/>
      <c r="D1789" s="6" t="s">
        <v>13813</v>
      </c>
      <c r="E1789" s="6" t="s">
        <v>13816</v>
      </c>
      <c r="F1789" s="20" t="s">
        <v>13821</v>
      </c>
      <c r="G1789" s="6" t="str">
        <f t="shared" si="145"/>
        <v>80-95</v>
      </c>
      <c r="H1789" s="6" t="str" cm="1">
        <f t="array" ref="H1789:I1789">_xlfn.TEXTSPLIT(G1789,"-")</f>
        <v>80</v>
      </c>
      <c r="I1789" s="6" t="str">
        <v>95</v>
      </c>
      <c r="J1789" s="6" t="s">
        <v>13873</v>
      </c>
      <c r="K1789" s="6" t="s">
        <v>13465</v>
      </c>
      <c r="L1789" s="6" t="s">
        <v>13973</v>
      </c>
      <c r="M1789" s="6" t="s">
        <v>13385</v>
      </c>
      <c r="N1789" s="6" t="s">
        <v>13519</v>
      </c>
      <c r="O1789" s="6" t="str" cm="1">
        <f t="array" ref="O1789:P1789">_xlfn.TEXTSPLIT(N1789,"-")</f>
        <v>1997</v>
      </c>
      <c r="P1789" s="6" t="str">
        <v>1999</v>
      </c>
      <c r="Q1789" s="6">
        <v>97</v>
      </c>
      <c r="R1789" s="6">
        <v>5</v>
      </c>
      <c r="S1789" s="16">
        <f t="shared" si="148"/>
        <v>5.1546391752577317E-2</v>
      </c>
      <c r="T1789" s="16">
        <f t="shared" si="149"/>
        <v>2.2450256869438821E-2</v>
      </c>
    </row>
    <row r="1790" spans="1:20" x14ac:dyDescent="0.6">
      <c r="D1790" s="6" t="s">
        <v>13300</v>
      </c>
      <c r="E1790" s="6" t="s">
        <v>13815</v>
      </c>
      <c r="F1790" s="20" t="s">
        <v>13509</v>
      </c>
      <c r="G1790" s="6" t="str">
        <f t="shared" si="139"/>
        <v>50-95</v>
      </c>
      <c r="H1790" s="6" t="str" cm="1">
        <f t="array" ref="H1790:I1790">_xlfn.TEXTSPLIT(G1790,"-")</f>
        <v>50</v>
      </c>
      <c r="I1790" s="6" t="str">
        <v>95</v>
      </c>
      <c r="J1790" s="6" t="s">
        <v>13873</v>
      </c>
      <c r="K1790" s="6" t="s">
        <v>13465</v>
      </c>
      <c r="L1790" s="6" t="s">
        <v>13532</v>
      </c>
      <c r="M1790" s="6" t="s">
        <v>13385</v>
      </c>
      <c r="N1790" s="6" t="s">
        <v>13519</v>
      </c>
      <c r="O1790" s="6" t="str" cm="1">
        <f t="array" ref="O1790:P1790">_xlfn.TEXTSPLIT(N1790,"-")</f>
        <v>1997</v>
      </c>
      <c r="P1790" s="6" t="str">
        <v>1999</v>
      </c>
      <c r="Q1790" s="6">
        <v>2776</v>
      </c>
      <c r="R1790" s="6">
        <v>1079</v>
      </c>
      <c r="S1790" s="16">
        <f t="shared" si="140"/>
        <v>0.38868876080691644</v>
      </c>
      <c r="T1790" s="16">
        <f t="shared" si="141"/>
        <v>9.2517193672175275E-3</v>
      </c>
    </row>
    <row r="1791" spans="1:20" x14ac:dyDescent="0.6">
      <c r="A1791" s="6"/>
      <c r="B1791" s="6"/>
      <c r="C1791" s="6"/>
      <c r="D1791" s="6" t="s">
        <v>13300</v>
      </c>
      <c r="E1791" s="6" t="s">
        <v>13814</v>
      </c>
      <c r="F1791" s="20" t="s">
        <v>13509</v>
      </c>
      <c r="G1791" s="6" t="str">
        <f t="shared" si="139"/>
        <v>50-95</v>
      </c>
      <c r="H1791" s="6" t="str" cm="1">
        <f t="array" ref="H1791:I1791">_xlfn.TEXTSPLIT(G1791,"-")</f>
        <v>50</v>
      </c>
      <c r="I1791" s="6" t="str">
        <v>95</v>
      </c>
      <c r="J1791" s="6" t="s">
        <v>13873</v>
      </c>
      <c r="K1791" s="6" t="s">
        <v>13465</v>
      </c>
      <c r="L1791" s="6" t="s">
        <v>13532</v>
      </c>
      <c r="M1791" s="6" t="s">
        <v>13385</v>
      </c>
      <c r="N1791" s="6" t="s">
        <v>13519</v>
      </c>
      <c r="O1791" s="6" t="str" cm="1">
        <f t="array" ref="O1791:P1791">_xlfn.TEXTSPLIT(N1791,"-")</f>
        <v>1997</v>
      </c>
      <c r="P1791" s="6" t="str">
        <v>1999</v>
      </c>
      <c r="Q1791" s="6">
        <f>SUM(Q1794,Q1797,Q1800,Q1803)</f>
        <v>1088</v>
      </c>
      <c r="R1791" s="6">
        <v>421</v>
      </c>
      <c r="S1791" s="16">
        <f t="shared" si="140"/>
        <v>0.38694852941176472</v>
      </c>
      <c r="T1791" s="16">
        <f t="shared" si="141"/>
        <v>1.4765923763639055E-2</v>
      </c>
    </row>
    <row r="1792" spans="1:20" x14ac:dyDescent="0.6">
      <c r="A1792" s="6"/>
      <c r="B1792" s="6"/>
      <c r="C1792" s="6"/>
      <c r="D1792" s="6" t="s">
        <v>13300</v>
      </c>
      <c r="E1792" s="6" t="s">
        <v>13816</v>
      </c>
      <c r="F1792" s="20" t="s">
        <v>13509</v>
      </c>
      <c r="G1792" s="6" t="str">
        <f t="shared" si="139"/>
        <v>50-95</v>
      </c>
      <c r="H1792" s="6" t="str" cm="1">
        <f t="array" ref="H1792:I1792">_xlfn.TEXTSPLIT(G1792,"-")</f>
        <v>50</v>
      </c>
      <c r="I1792" s="6" t="str">
        <v>95</v>
      </c>
      <c r="J1792" s="6" t="s">
        <v>13873</v>
      </c>
      <c r="K1792" s="6" t="s">
        <v>13465</v>
      </c>
      <c r="L1792" s="6" t="s">
        <v>13532</v>
      </c>
      <c r="M1792" s="6" t="s">
        <v>13385</v>
      </c>
      <c r="N1792" s="6" t="s">
        <v>13519</v>
      </c>
      <c r="O1792" s="6" t="str" cm="1">
        <f t="array" ref="O1792:P1792">_xlfn.TEXTSPLIT(N1792,"-")</f>
        <v>1997</v>
      </c>
      <c r="P1792" s="6" t="str">
        <v>1999</v>
      </c>
      <c r="Q1792" s="6">
        <f>SUM(Q1795,Q1798,Q1801,Q1804)</f>
        <v>1688</v>
      </c>
      <c r="R1792" s="6">
        <v>658</v>
      </c>
      <c r="S1792" s="16">
        <f t="shared" si="140"/>
        <v>0.38981042654028436</v>
      </c>
      <c r="T1792" s="16">
        <f t="shared" si="141"/>
        <v>1.1870606143983222E-2</v>
      </c>
    </row>
    <row r="1793" spans="1:20" x14ac:dyDescent="0.6">
      <c r="A1793" s="6"/>
      <c r="B1793" s="6"/>
      <c r="C1793" s="6"/>
      <c r="D1793" s="6" t="s">
        <v>13300</v>
      </c>
      <c r="E1793" s="6" t="s">
        <v>13815</v>
      </c>
      <c r="F1793" s="20" t="s">
        <v>13818</v>
      </c>
      <c r="G1793" s="6" t="str">
        <f t="shared" si="139"/>
        <v>50-59</v>
      </c>
      <c r="H1793" s="6" t="str" cm="1">
        <f t="array" ref="H1793:I1793">_xlfn.TEXTSPLIT(G1793,"-")</f>
        <v>50</v>
      </c>
      <c r="I1793" s="6" t="str">
        <v>59</v>
      </c>
      <c r="J1793" s="6" t="s">
        <v>13873</v>
      </c>
      <c r="K1793" s="6" t="s">
        <v>13465</v>
      </c>
      <c r="L1793" s="6" t="s">
        <v>13532</v>
      </c>
      <c r="M1793" s="6" t="s">
        <v>13385</v>
      </c>
      <c r="N1793" s="6" t="s">
        <v>13519</v>
      </c>
      <c r="O1793" s="6" t="str" cm="1">
        <f t="array" ref="O1793:P1793">_xlfn.TEXTSPLIT(N1793,"-")</f>
        <v>1997</v>
      </c>
      <c r="P1793" s="6" t="str">
        <v>1999</v>
      </c>
      <c r="Q1793" s="6">
        <v>1270</v>
      </c>
      <c r="R1793" s="6">
        <v>383</v>
      </c>
      <c r="S1793" s="16">
        <f t="shared" si="140"/>
        <v>0.30157480314960627</v>
      </c>
      <c r="T1793" s="16">
        <f t="shared" si="141"/>
        <v>1.2878213344282364E-2</v>
      </c>
    </row>
    <row r="1794" spans="1:20" x14ac:dyDescent="0.6">
      <c r="A1794" s="6"/>
      <c r="B1794" s="6"/>
      <c r="C1794" s="6"/>
      <c r="D1794" s="6" t="s">
        <v>13300</v>
      </c>
      <c r="E1794" s="6" t="s">
        <v>13814</v>
      </c>
      <c r="F1794" s="20" t="s">
        <v>13818</v>
      </c>
      <c r="G1794" s="6" t="str">
        <f t="shared" si="139"/>
        <v>50-59</v>
      </c>
      <c r="H1794" s="6" t="str" cm="1">
        <f t="array" ref="H1794:I1794">_xlfn.TEXTSPLIT(G1794,"-")</f>
        <v>50</v>
      </c>
      <c r="I1794" s="6" t="str">
        <v>59</v>
      </c>
      <c r="J1794" s="6" t="s">
        <v>13873</v>
      </c>
      <c r="K1794" s="6" t="s">
        <v>13465</v>
      </c>
      <c r="L1794" s="6" t="s">
        <v>13532</v>
      </c>
      <c r="M1794" s="6" t="s">
        <v>13385</v>
      </c>
      <c r="N1794" s="6" t="s">
        <v>13519</v>
      </c>
      <c r="O1794" s="6" t="str" cm="1">
        <f t="array" ref="O1794:P1794">_xlfn.TEXTSPLIT(N1794,"-")</f>
        <v>1997</v>
      </c>
      <c r="P1794" s="6" t="str">
        <v>1999</v>
      </c>
      <c r="Q1794" s="6">
        <v>491</v>
      </c>
      <c r="R1794" s="6">
        <v>155</v>
      </c>
      <c r="S1794" s="16">
        <f t="shared" si="140"/>
        <v>0.31568228105906315</v>
      </c>
      <c r="T1794" s="16">
        <f t="shared" si="141"/>
        <v>2.097554479868519E-2</v>
      </c>
    </row>
    <row r="1795" spans="1:20" x14ac:dyDescent="0.6">
      <c r="A1795" s="6"/>
      <c r="B1795" s="6"/>
      <c r="C1795" s="6"/>
      <c r="D1795" s="6" t="s">
        <v>13300</v>
      </c>
      <c r="E1795" s="6" t="s">
        <v>13816</v>
      </c>
      <c r="F1795" s="20" t="s">
        <v>13818</v>
      </c>
      <c r="G1795" s="6" t="str">
        <f t="shared" si="139"/>
        <v>50-59</v>
      </c>
      <c r="H1795" s="6" t="str" cm="1">
        <f t="array" ref="H1795:I1795">_xlfn.TEXTSPLIT(G1795,"-")</f>
        <v>50</v>
      </c>
      <c r="I1795" s="6" t="str">
        <v>59</v>
      </c>
      <c r="J1795" s="6" t="s">
        <v>13873</v>
      </c>
      <c r="K1795" s="6" t="s">
        <v>13465</v>
      </c>
      <c r="L1795" s="6" t="s">
        <v>13532</v>
      </c>
      <c r="M1795" s="6" t="s">
        <v>13385</v>
      </c>
      <c r="N1795" s="6" t="s">
        <v>13519</v>
      </c>
      <c r="O1795" s="6" t="str" cm="1">
        <f t="array" ref="O1795:P1795">_xlfn.TEXTSPLIT(N1795,"-")</f>
        <v>1997</v>
      </c>
      <c r="P1795" s="6" t="str">
        <v>1999</v>
      </c>
      <c r="Q1795" s="6">
        <v>779</v>
      </c>
      <c r="R1795" s="6">
        <v>228</v>
      </c>
      <c r="S1795" s="16">
        <f t="shared" si="140"/>
        <v>0.29268292682926828</v>
      </c>
      <c r="T1795" s="16">
        <f t="shared" si="141"/>
        <v>1.6301855394686524E-2</v>
      </c>
    </row>
    <row r="1796" spans="1:20" x14ac:dyDescent="0.6">
      <c r="A1796" s="6"/>
      <c r="B1796" s="6"/>
      <c r="C1796" s="6"/>
      <c r="D1796" s="6" t="s">
        <v>13300</v>
      </c>
      <c r="E1796" s="6" t="s">
        <v>13815</v>
      </c>
      <c r="F1796" s="20" t="s">
        <v>13819</v>
      </c>
      <c r="G1796" s="6" t="str">
        <f t="shared" si="139"/>
        <v>60-69</v>
      </c>
      <c r="H1796" s="6" t="str" cm="1">
        <f t="array" ref="H1796:I1796">_xlfn.TEXTSPLIT(G1796,"-")</f>
        <v>60</v>
      </c>
      <c r="I1796" s="6" t="str">
        <v>69</v>
      </c>
      <c r="J1796" s="6" t="s">
        <v>13873</v>
      </c>
      <c r="K1796" s="6" t="s">
        <v>13465</v>
      </c>
      <c r="L1796" s="6" t="s">
        <v>13532</v>
      </c>
      <c r="M1796" s="6" t="s">
        <v>13385</v>
      </c>
      <c r="N1796" s="6" t="s">
        <v>13519</v>
      </c>
      <c r="O1796" s="6" t="str" cm="1">
        <f t="array" ref="O1796:P1796">_xlfn.TEXTSPLIT(N1796,"-")</f>
        <v>1997</v>
      </c>
      <c r="P1796" s="6" t="str">
        <v>1999</v>
      </c>
      <c r="Q1796" s="6">
        <v>859</v>
      </c>
      <c r="R1796" s="6">
        <v>349</v>
      </c>
      <c r="S1796" s="16">
        <f t="shared" si="140"/>
        <v>0.40628637951105939</v>
      </c>
      <c r="T1796" s="16">
        <f t="shared" si="141"/>
        <v>1.6757454766812396E-2</v>
      </c>
    </row>
    <row r="1797" spans="1:20" x14ac:dyDescent="0.6">
      <c r="A1797" s="6"/>
      <c r="B1797" s="6"/>
      <c r="C1797" s="6"/>
      <c r="D1797" s="6" t="s">
        <v>13300</v>
      </c>
      <c r="E1797" s="6" t="s">
        <v>13814</v>
      </c>
      <c r="F1797" s="20" t="s">
        <v>13819</v>
      </c>
      <c r="G1797" s="6" t="str">
        <f t="shared" si="139"/>
        <v>60-69</v>
      </c>
      <c r="H1797" s="6" t="str" cm="1">
        <f t="array" ref="H1797:I1797">_xlfn.TEXTSPLIT(G1797,"-")</f>
        <v>60</v>
      </c>
      <c r="I1797" s="6" t="str">
        <v>69</v>
      </c>
      <c r="J1797" s="6" t="s">
        <v>13873</v>
      </c>
      <c r="K1797" s="6" t="s">
        <v>13465</v>
      </c>
      <c r="L1797" s="6" t="s">
        <v>13532</v>
      </c>
      <c r="M1797" s="6" t="s">
        <v>13385</v>
      </c>
      <c r="N1797" s="6" t="s">
        <v>13519</v>
      </c>
      <c r="O1797" s="6" t="str" cm="1">
        <f t="array" ref="O1797:P1797">_xlfn.TEXTSPLIT(N1797,"-")</f>
        <v>1997</v>
      </c>
      <c r="P1797" s="6" t="str">
        <v>1999</v>
      </c>
      <c r="Q1797" s="6">
        <v>347</v>
      </c>
      <c r="R1797" s="6">
        <v>139</v>
      </c>
      <c r="S1797" s="16">
        <f t="shared" si="140"/>
        <v>0.40057636887608067</v>
      </c>
      <c r="T1797" s="16">
        <f t="shared" si="141"/>
        <v>2.6305396690153242E-2</v>
      </c>
    </row>
    <row r="1798" spans="1:20" x14ac:dyDescent="0.6">
      <c r="A1798" s="6"/>
      <c r="B1798" s="6"/>
      <c r="C1798" s="6"/>
      <c r="D1798" s="6" t="s">
        <v>13300</v>
      </c>
      <c r="E1798" s="6" t="s">
        <v>13816</v>
      </c>
      <c r="F1798" s="20" t="s">
        <v>13819</v>
      </c>
      <c r="G1798" s="6" t="str">
        <f t="shared" si="139"/>
        <v>60-69</v>
      </c>
      <c r="H1798" s="6" t="str" cm="1">
        <f t="array" ref="H1798:I1798">_xlfn.TEXTSPLIT(G1798,"-")</f>
        <v>60</v>
      </c>
      <c r="I1798" s="6" t="str">
        <v>69</v>
      </c>
      <c r="J1798" s="6" t="s">
        <v>13873</v>
      </c>
      <c r="K1798" s="6" t="s">
        <v>13465</v>
      </c>
      <c r="L1798" s="6" t="s">
        <v>13532</v>
      </c>
      <c r="M1798" s="6" t="s">
        <v>13385</v>
      </c>
      <c r="N1798" s="6" t="s">
        <v>13519</v>
      </c>
      <c r="O1798" s="6" t="str" cm="1">
        <f t="array" ref="O1798:P1798">_xlfn.TEXTSPLIT(N1798,"-")</f>
        <v>1997</v>
      </c>
      <c r="P1798" s="6" t="str">
        <v>1999</v>
      </c>
      <c r="Q1798" s="6">
        <v>512</v>
      </c>
      <c r="R1798" s="6">
        <v>210</v>
      </c>
      <c r="S1798" s="16">
        <f t="shared" si="140"/>
        <v>0.41015625</v>
      </c>
      <c r="T1798" s="16">
        <f t="shared" si="141"/>
        <v>2.1737429044321438E-2</v>
      </c>
    </row>
    <row r="1799" spans="1:20" x14ac:dyDescent="0.6">
      <c r="A1799" s="6"/>
      <c r="B1799" s="6"/>
      <c r="C1799" s="6"/>
      <c r="D1799" s="6" t="s">
        <v>13300</v>
      </c>
      <c r="E1799" s="6" t="s">
        <v>13815</v>
      </c>
      <c r="F1799" s="20" t="s">
        <v>13820</v>
      </c>
      <c r="G1799" s="6" t="str">
        <f t="shared" si="139"/>
        <v>70-79</v>
      </c>
      <c r="H1799" s="6" t="str" cm="1">
        <f t="array" ref="H1799:I1799">_xlfn.TEXTSPLIT(G1799,"-")</f>
        <v>70</v>
      </c>
      <c r="I1799" s="6" t="str">
        <v>79</v>
      </c>
      <c r="J1799" s="6" t="s">
        <v>13873</v>
      </c>
      <c r="K1799" s="6" t="s">
        <v>13465</v>
      </c>
      <c r="L1799" s="6" t="s">
        <v>13532</v>
      </c>
      <c r="M1799" s="6" t="s">
        <v>13385</v>
      </c>
      <c r="N1799" s="6" t="s">
        <v>13519</v>
      </c>
      <c r="O1799" s="6" t="str" cm="1">
        <f t="array" ref="O1799:P1799">_xlfn.TEXTSPLIT(N1799,"-")</f>
        <v>1997</v>
      </c>
      <c r="P1799" s="6" t="str">
        <v>1999</v>
      </c>
      <c r="Q1799" s="6">
        <v>514</v>
      </c>
      <c r="R1799" s="6">
        <v>265</v>
      </c>
      <c r="S1799" s="16">
        <f t="shared" si="140"/>
        <v>0.51556420233463029</v>
      </c>
      <c r="T1799" s="16">
        <f t="shared" si="141"/>
        <v>2.2043367037756691E-2</v>
      </c>
    </row>
    <row r="1800" spans="1:20" x14ac:dyDescent="0.6">
      <c r="A1800" s="6"/>
      <c r="B1800" s="6"/>
      <c r="C1800" s="6"/>
      <c r="D1800" s="6" t="s">
        <v>13300</v>
      </c>
      <c r="E1800" s="6" t="s">
        <v>13814</v>
      </c>
      <c r="F1800" s="20" t="s">
        <v>13820</v>
      </c>
      <c r="G1800" s="6" t="str">
        <f t="shared" si="139"/>
        <v>70-79</v>
      </c>
      <c r="H1800" s="6" t="str" cm="1">
        <f t="array" ref="H1800:I1800">_xlfn.TEXTSPLIT(G1800,"-")</f>
        <v>70</v>
      </c>
      <c r="I1800" s="6" t="str">
        <v>79</v>
      </c>
      <c r="J1800" s="6" t="s">
        <v>13873</v>
      </c>
      <c r="K1800" s="6" t="s">
        <v>13465</v>
      </c>
      <c r="L1800" s="6" t="s">
        <v>13532</v>
      </c>
      <c r="M1800" s="6" t="s">
        <v>13385</v>
      </c>
      <c r="N1800" s="6" t="s">
        <v>13519</v>
      </c>
      <c r="O1800" s="6" t="str" cm="1">
        <f t="array" ref="O1800:P1800">_xlfn.TEXTSPLIT(N1800,"-")</f>
        <v>1997</v>
      </c>
      <c r="P1800" s="6" t="str">
        <v>1999</v>
      </c>
      <c r="Q1800" s="6">
        <v>214</v>
      </c>
      <c r="R1800" s="6">
        <v>106</v>
      </c>
      <c r="S1800" s="16">
        <f t="shared" si="140"/>
        <v>0.49532710280373832</v>
      </c>
      <c r="T1800" s="16">
        <f t="shared" si="141"/>
        <v>3.4177803642580801E-2</v>
      </c>
    </row>
    <row r="1801" spans="1:20" x14ac:dyDescent="0.6">
      <c r="A1801" s="6"/>
      <c r="B1801" s="6"/>
      <c r="C1801" s="6"/>
      <c r="D1801" s="6" t="s">
        <v>13300</v>
      </c>
      <c r="E1801" s="6" t="s">
        <v>13816</v>
      </c>
      <c r="F1801" s="20" t="s">
        <v>13820</v>
      </c>
      <c r="G1801" s="6" t="str">
        <f t="shared" si="139"/>
        <v>70-79</v>
      </c>
      <c r="H1801" s="6" t="str" cm="1">
        <f t="array" ref="H1801:I1801">_xlfn.TEXTSPLIT(G1801,"-")</f>
        <v>70</v>
      </c>
      <c r="I1801" s="6" t="str">
        <v>79</v>
      </c>
      <c r="J1801" s="6" t="s">
        <v>13873</v>
      </c>
      <c r="K1801" s="6" t="s">
        <v>13465</v>
      </c>
      <c r="L1801" s="6" t="s">
        <v>13532</v>
      </c>
      <c r="M1801" s="6" t="s">
        <v>13385</v>
      </c>
      <c r="N1801" s="6" t="s">
        <v>13519</v>
      </c>
      <c r="O1801" s="6" t="str" cm="1">
        <f t="array" ref="O1801:P1801">_xlfn.TEXTSPLIT(N1801,"-")</f>
        <v>1997</v>
      </c>
      <c r="P1801" s="6" t="str">
        <v>1999</v>
      </c>
      <c r="Q1801" s="6">
        <v>300</v>
      </c>
      <c r="R1801" s="6">
        <v>159</v>
      </c>
      <c r="S1801" s="16">
        <f t="shared" si="140"/>
        <v>0.53</v>
      </c>
      <c r="T1801" s="16">
        <f t="shared" si="141"/>
        <v>2.8815505085514871E-2</v>
      </c>
    </row>
    <row r="1802" spans="1:20" x14ac:dyDescent="0.6">
      <c r="A1802" s="6"/>
      <c r="B1802" s="6"/>
      <c r="C1802" s="6"/>
      <c r="D1802" s="6" t="s">
        <v>13300</v>
      </c>
      <c r="E1802" s="6" t="s">
        <v>13815</v>
      </c>
      <c r="F1802" s="20" t="s">
        <v>13821</v>
      </c>
      <c r="G1802" s="6" t="str">
        <f t="shared" si="139"/>
        <v>80-95</v>
      </c>
      <c r="H1802" s="6" t="str" cm="1">
        <f t="array" ref="H1802:I1802">_xlfn.TEXTSPLIT(G1802,"-")</f>
        <v>80</v>
      </c>
      <c r="I1802" s="6" t="str">
        <v>95</v>
      </c>
      <c r="J1802" s="6" t="s">
        <v>13873</v>
      </c>
      <c r="K1802" s="6" t="s">
        <v>13465</v>
      </c>
      <c r="L1802" s="6" t="s">
        <v>13532</v>
      </c>
      <c r="M1802" s="6" t="s">
        <v>13385</v>
      </c>
      <c r="N1802" s="6" t="s">
        <v>13519</v>
      </c>
      <c r="O1802" s="6" t="str" cm="1">
        <f t="array" ref="O1802:P1802">_xlfn.TEXTSPLIT(N1802,"-")</f>
        <v>1997</v>
      </c>
      <c r="P1802" s="6" t="str">
        <v>1999</v>
      </c>
      <c r="Q1802" s="6">
        <v>133</v>
      </c>
      <c r="R1802" s="6">
        <v>82</v>
      </c>
      <c r="S1802" s="16">
        <f t="shared" si="140"/>
        <v>0.61654135338345861</v>
      </c>
      <c r="T1802" s="16">
        <f t="shared" si="141"/>
        <v>4.216135430258626E-2</v>
      </c>
    </row>
    <row r="1803" spans="1:20" x14ac:dyDescent="0.6">
      <c r="A1803" s="6"/>
      <c r="B1803" s="6"/>
      <c r="C1803" s="6"/>
      <c r="D1803" s="6" t="s">
        <v>13300</v>
      </c>
      <c r="E1803" s="6" t="s">
        <v>13814</v>
      </c>
      <c r="F1803" s="20" t="s">
        <v>13821</v>
      </c>
      <c r="G1803" s="6" t="str">
        <f t="shared" si="139"/>
        <v>80-95</v>
      </c>
      <c r="H1803" s="6" t="str" cm="1">
        <f t="array" ref="H1803:I1803">_xlfn.TEXTSPLIT(G1803,"-")</f>
        <v>80</v>
      </c>
      <c r="I1803" s="6" t="str">
        <v>95</v>
      </c>
      <c r="J1803" s="6" t="s">
        <v>13873</v>
      </c>
      <c r="K1803" s="6" t="s">
        <v>13465</v>
      </c>
      <c r="L1803" s="6" t="s">
        <v>13532</v>
      </c>
      <c r="M1803" s="6" t="s">
        <v>13385</v>
      </c>
      <c r="N1803" s="6" t="s">
        <v>13519</v>
      </c>
      <c r="O1803" s="6" t="str" cm="1">
        <f t="array" ref="O1803:P1803">_xlfn.TEXTSPLIT(N1803,"-")</f>
        <v>1997</v>
      </c>
      <c r="P1803" s="6" t="str">
        <v>1999</v>
      </c>
      <c r="Q1803" s="6">
        <v>36</v>
      </c>
      <c r="R1803" s="6">
        <v>21</v>
      </c>
      <c r="S1803" s="16">
        <f t="shared" si="140"/>
        <v>0.58333333333333337</v>
      </c>
      <c r="T1803" s="16">
        <f t="shared" si="141"/>
        <v>8.2167774765272442E-2</v>
      </c>
    </row>
    <row r="1804" spans="1:20" x14ac:dyDescent="0.6">
      <c r="A1804" s="6"/>
      <c r="B1804" s="6"/>
      <c r="C1804" s="6"/>
      <c r="D1804" s="6" t="s">
        <v>13300</v>
      </c>
      <c r="E1804" s="6" t="s">
        <v>13816</v>
      </c>
      <c r="F1804" s="20" t="s">
        <v>13821</v>
      </c>
      <c r="G1804" s="6" t="str">
        <f t="shared" si="139"/>
        <v>80-95</v>
      </c>
      <c r="H1804" s="6" t="str" cm="1">
        <f t="array" ref="H1804:I1804">_xlfn.TEXTSPLIT(G1804,"-")</f>
        <v>80</v>
      </c>
      <c r="I1804" s="6" t="str">
        <v>95</v>
      </c>
      <c r="J1804" s="6" t="s">
        <v>13873</v>
      </c>
      <c r="K1804" s="6" t="s">
        <v>13465</v>
      </c>
      <c r="L1804" s="6" t="s">
        <v>13532</v>
      </c>
      <c r="M1804" s="6" t="s">
        <v>13385</v>
      </c>
      <c r="N1804" s="6" t="s">
        <v>13519</v>
      </c>
      <c r="O1804" s="6" t="str" cm="1">
        <f t="array" ref="O1804:P1804">_xlfn.TEXTSPLIT(N1804,"-")</f>
        <v>1997</v>
      </c>
      <c r="P1804" s="6" t="str">
        <v>1999</v>
      </c>
      <c r="Q1804" s="6">
        <v>97</v>
      </c>
      <c r="R1804" s="6">
        <v>61</v>
      </c>
      <c r="S1804" s="16">
        <f t="shared" si="140"/>
        <v>0.62886597938144329</v>
      </c>
      <c r="T1804" s="16">
        <f t="shared" si="141"/>
        <v>4.9052208601038635E-2</v>
      </c>
    </row>
    <row r="1805" spans="1:20" x14ac:dyDescent="0.6">
      <c r="D1805" s="6" t="s">
        <v>13822</v>
      </c>
      <c r="E1805" s="6" t="s">
        <v>13815</v>
      </c>
      <c r="F1805" s="20" t="s">
        <v>13509</v>
      </c>
      <c r="G1805" s="6" t="str">
        <f t="shared" si="139"/>
        <v>50-95</v>
      </c>
      <c r="H1805" s="6" t="str" cm="1">
        <f t="array" ref="H1805:I1805">_xlfn.TEXTSPLIT(G1805,"-")</f>
        <v>50</v>
      </c>
      <c r="I1805" s="6" t="str">
        <v>95</v>
      </c>
      <c r="J1805" s="6" t="s">
        <v>13873</v>
      </c>
      <c r="K1805" s="6" t="s">
        <v>13465</v>
      </c>
      <c r="L1805" s="6" t="s">
        <v>13532</v>
      </c>
      <c r="M1805" s="6" t="s">
        <v>13385</v>
      </c>
      <c r="N1805" s="6" t="s">
        <v>13519</v>
      </c>
      <c r="O1805" s="6" t="str" cm="1">
        <f t="array" ref="O1805:P1805">_xlfn.TEXTSPLIT(N1805,"-")</f>
        <v>1997</v>
      </c>
      <c r="P1805" s="6" t="str">
        <v>1999</v>
      </c>
      <c r="Q1805" s="6">
        <v>2776</v>
      </c>
      <c r="R1805" s="6">
        <f>SUM(R1808,R1811,R1814,R1817)</f>
        <v>1064</v>
      </c>
      <c r="S1805" s="16">
        <f t="shared" si="140"/>
        <v>0.38328530259365995</v>
      </c>
      <c r="T1805" s="16">
        <f t="shared" si="141"/>
        <v>9.227700736496031E-3</v>
      </c>
    </row>
    <row r="1806" spans="1:20" x14ac:dyDescent="0.6">
      <c r="B1806" s="6"/>
      <c r="C1806" s="6"/>
      <c r="D1806" s="6" t="s">
        <v>13822</v>
      </c>
      <c r="E1806" s="6" t="s">
        <v>13814</v>
      </c>
      <c r="F1806" s="20" t="s">
        <v>13509</v>
      </c>
      <c r="G1806" s="6" t="str">
        <f t="shared" si="139"/>
        <v>50-95</v>
      </c>
      <c r="H1806" s="6" t="str" cm="1">
        <f t="array" ref="H1806:I1806">_xlfn.TEXTSPLIT(G1806,"-")</f>
        <v>50</v>
      </c>
      <c r="I1806" s="6" t="str">
        <v>95</v>
      </c>
      <c r="J1806" s="6" t="s">
        <v>13873</v>
      </c>
      <c r="K1806" s="6" t="s">
        <v>13465</v>
      </c>
      <c r="L1806" s="6" t="s">
        <v>13532</v>
      </c>
      <c r="M1806" s="6" t="s">
        <v>13385</v>
      </c>
      <c r="N1806" s="6" t="s">
        <v>13519</v>
      </c>
      <c r="O1806" s="6" t="str" cm="1">
        <f t="array" ref="O1806:P1806">_xlfn.TEXTSPLIT(N1806,"-")</f>
        <v>1997</v>
      </c>
      <c r="P1806" s="6" t="str">
        <v>1999</v>
      </c>
      <c r="Q1806" s="6">
        <f>SUM(Q1809,Q1812,Q1815,Q1818)</f>
        <v>1088</v>
      </c>
      <c r="R1806" s="6">
        <f>SUM(R1809,R1812,R1815,R1818)</f>
        <v>415</v>
      </c>
      <c r="S1806" s="16">
        <f t="shared" si="140"/>
        <v>0.38143382352941174</v>
      </c>
      <c r="T1806" s="16">
        <f t="shared" si="141"/>
        <v>1.472611668706994E-2</v>
      </c>
    </row>
    <row r="1807" spans="1:20" x14ac:dyDescent="0.6">
      <c r="B1807" s="6"/>
      <c r="C1807" s="6"/>
      <c r="D1807" s="6" t="s">
        <v>13822</v>
      </c>
      <c r="E1807" s="6" t="s">
        <v>13816</v>
      </c>
      <c r="F1807" s="20" t="s">
        <v>13509</v>
      </c>
      <c r="G1807" s="6" t="str">
        <f t="shared" si="139"/>
        <v>50-95</v>
      </c>
      <c r="H1807" s="6" t="str" cm="1">
        <f t="array" ref="H1807:I1807">_xlfn.TEXTSPLIT(G1807,"-")</f>
        <v>50</v>
      </c>
      <c r="I1807" s="6" t="str">
        <v>95</v>
      </c>
      <c r="J1807" s="6" t="s">
        <v>13873</v>
      </c>
      <c r="K1807" s="6" t="s">
        <v>13465</v>
      </c>
      <c r="L1807" s="6" t="s">
        <v>13532</v>
      </c>
      <c r="M1807" s="6" t="s">
        <v>13385</v>
      </c>
      <c r="N1807" s="6" t="s">
        <v>13519</v>
      </c>
      <c r="O1807" s="6" t="str" cm="1">
        <f t="array" ref="O1807:P1807">_xlfn.TEXTSPLIT(N1807,"-")</f>
        <v>1997</v>
      </c>
      <c r="P1807" s="6" t="str">
        <v>1999</v>
      </c>
      <c r="Q1807" s="6">
        <f>SUM(Q1810,Q1813,Q1816,Q1819)</f>
        <v>1688</v>
      </c>
      <c r="R1807" s="6">
        <f>SUM(R1810,R1813,R1816,R1819)</f>
        <v>649</v>
      </c>
      <c r="S1807" s="16">
        <f t="shared" si="140"/>
        <v>0.38447867298578198</v>
      </c>
      <c r="T1807" s="16">
        <f t="shared" si="141"/>
        <v>1.1840538622068989E-2</v>
      </c>
    </row>
    <row r="1808" spans="1:20" x14ac:dyDescent="0.6">
      <c r="B1808" s="6"/>
      <c r="C1808" s="6"/>
      <c r="D1808" s="6" t="s">
        <v>13822</v>
      </c>
      <c r="E1808" s="6" t="s">
        <v>13815</v>
      </c>
      <c r="F1808" s="20" t="s">
        <v>13818</v>
      </c>
      <c r="G1808" s="6" t="str">
        <f t="shared" si="139"/>
        <v>50-59</v>
      </c>
      <c r="H1808" s="6" t="str" cm="1">
        <f t="array" ref="H1808:I1808">_xlfn.TEXTSPLIT(G1808,"-")</f>
        <v>50</v>
      </c>
      <c r="I1808" s="6" t="str">
        <v>59</v>
      </c>
      <c r="J1808" s="6" t="s">
        <v>13873</v>
      </c>
      <c r="K1808" s="6" t="s">
        <v>13465</v>
      </c>
      <c r="L1808" s="6" t="s">
        <v>13532</v>
      </c>
      <c r="M1808" s="6" t="s">
        <v>13385</v>
      </c>
      <c r="N1808" s="6" t="s">
        <v>13519</v>
      </c>
      <c r="O1808" s="6" t="str" cm="1">
        <f t="array" ref="O1808:P1808">_xlfn.TEXTSPLIT(N1808,"-")</f>
        <v>1997</v>
      </c>
      <c r="P1808" s="6" t="str">
        <v>1999</v>
      </c>
      <c r="Q1808" s="6">
        <v>1270</v>
      </c>
      <c r="R1808" s="6">
        <v>382</v>
      </c>
      <c r="S1808" s="16">
        <f t="shared" si="140"/>
        <v>0.30078740157480316</v>
      </c>
      <c r="T1808" s="16">
        <f t="shared" si="141"/>
        <v>1.2868637962687024E-2</v>
      </c>
    </row>
    <row r="1809" spans="2:20" x14ac:dyDescent="0.6">
      <c r="B1809" s="6"/>
      <c r="C1809" s="6"/>
      <c r="D1809" s="6" t="s">
        <v>13822</v>
      </c>
      <c r="E1809" s="6" t="s">
        <v>13814</v>
      </c>
      <c r="F1809" s="20" t="s">
        <v>13818</v>
      </c>
      <c r="G1809" s="6" t="str">
        <f t="shared" si="139"/>
        <v>50-59</v>
      </c>
      <c r="H1809" s="6" t="str" cm="1">
        <f t="array" ref="H1809:I1809">_xlfn.TEXTSPLIT(G1809,"-")</f>
        <v>50</v>
      </c>
      <c r="I1809" s="6" t="str">
        <v>59</v>
      </c>
      <c r="J1809" s="6" t="s">
        <v>13873</v>
      </c>
      <c r="K1809" s="6" t="s">
        <v>13465</v>
      </c>
      <c r="L1809" s="6" t="s">
        <v>13532</v>
      </c>
      <c r="M1809" s="6" t="s">
        <v>13385</v>
      </c>
      <c r="N1809" s="6" t="s">
        <v>13519</v>
      </c>
      <c r="O1809" s="6" t="str" cm="1">
        <f t="array" ref="O1809:P1809">_xlfn.TEXTSPLIT(N1809,"-")</f>
        <v>1997</v>
      </c>
      <c r="P1809" s="6" t="str">
        <v>1999</v>
      </c>
      <c r="Q1809" s="6">
        <v>491</v>
      </c>
      <c r="R1809" s="6">
        <v>155</v>
      </c>
      <c r="S1809" s="16">
        <f t="shared" si="140"/>
        <v>0.31568228105906315</v>
      </c>
      <c r="T1809" s="16">
        <f t="shared" si="141"/>
        <v>2.097554479868519E-2</v>
      </c>
    </row>
    <row r="1810" spans="2:20" x14ac:dyDescent="0.6">
      <c r="B1810" s="6"/>
      <c r="C1810" s="6"/>
      <c r="D1810" s="6" t="s">
        <v>13822</v>
      </c>
      <c r="E1810" s="6" t="s">
        <v>13816</v>
      </c>
      <c r="F1810" s="20" t="s">
        <v>13818</v>
      </c>
      <c r="G1810" s="6" t="str">
        <f t="shared" si="139"/>
        <v>50-59</v>
      </c>
      <c r="H1810" s="6" t="str" cm="1">
        <f t="array" ref="H1810:I1810">_xlfn.TEXTSPLIT(G1810,"-")</f>
        <v>50</v>
      </c>
      <c r="I1810" s="6" t="str">
        <v>59</v>
      </c>
      <c r="J1810" s="6" t="s">
        <v>13873</v>
      </c>
      <c r="K1810" s="6" t="s">
        <v>13465</v>
      </c>
      <c r="L1810" s="6" t="s">
        <v>13532</v>
      </c>
      <c r="M1810" s="6" t="s">
        <v>13385</v>
      </c>
      <c r="N1810" s="6" t="s">
        <v>13519</v>
      </c>
      <c r="O1810" s="6" t="str" cm="1">
        <f t="array" ref="O1810:P1810">_xlfn.TEXTSPLIT(N1810,"-")</f>
        <v>1997</v>
      </c>
      <c r="P1810" s="6" t="str">
        <v>1999</v>
      </c>
      <c r="Q1810" s="6">
        <v>779</v>
      </c>
      <c r="R1810" s="6">
        <v>227</v>
      </c>
      <c r="S1810" s="16">
        <f t="shared" si="140"/>
        <v>0.29139922978177152</v>
      </c>
      <c r="T1810" s="16">
        <f t="shared" si="141"/>
        <v>1.6280820231170612E-2</v>
      </c>
    </row>
    <row r="1811" spans="2:20" x14ac:dyDescent="0.6">
      <c r="B1811" s="6"/>
      <c r="C1811" s="6"/>
      <c r="D1811" s="6" t="s">
        <v>13822</v>
      </c>
      <c r="E1811" s="6" t="s">
        <v>13815</v>
      </c>
      <c r="F1811" s="20" t="s">
        <v>13819</v>
      </c>
      <c r="G1811" s="6" t="str">
        <f t="shared" si="139"/>
        <v>60-69</v>
      </c>
      <c r="H1811" s="6" t="str" cm="1">
        <f t="array" ref="H1811:I1811">_xlfn.TEXTSPLIT(G1811,"-")</f>
        <v>60</v>
      </c>
      <c r="I1811" s="6" t="str">
        <v>69</v>
      </c>
      <c r="J1811" s="6" t="s">
        <v>13873</v>
      </c>
      <c r="K1811" s="6" t="s">
        <v>13465</v>
      </c>
      <c r="L1811" s="6" t="s">
        <v>13532</v>
      </c>
      <c r="M1811" s="6" t="s">
        <v>13385</v>
      </c>
      <c r="N1811" s="6" t="s">
        <v>13519</v>
      </c>
      <c r="O1811" s="6" t="str" cm="1">
        <f t="array" ref="O1811:P1811">_xlfn.TEXTSPLIT(N1811,"-")</f>
        <v>1997</v>
      </c>
      <c r="P1811" s="6" t="str">
        <v>1999</v>
      </c>
      <c r="Q1811" s="6">
        <v>859</v>
      </c>
      <c r="R1811" s="6">
        <v>345</v>
      </c>
      <c r="S1811" s="16">
        <f t="shared" si="140"/>
        <v>0.40162980209545984</v>
      </c>
      <c r="T1811" s="16">
        <f t="shared" si="141"/>
        <v>1.6726356974946545E-2</v>
      </c>
    </row>
    <row r="1812" spans="2:20" x14ac:dyDescent="0.6">
      <c r="B1812" s="6"/>
      <c r="C1812" s="6"/>
      <c r="D1812" s="6" t="s">
        <v>13822</v>
      </c>
      <c r="E1812" s="6" t="s">
        <v>13814</v>
      </c>
      <c r="F1812" s="20" t="s">
        <v>13819</v>
      </c>
      <c r="G1812" s="6" t="str">
        <f t="shared" si="139"/>
        <v>60-69</v>
      </c>
      <c r="H1812" s="6" t="str" cm="1">
        <f t="array" ref="H1812:I1812">_xlfn.TEXTSPLIT(G1812,"-")</f>
        <v>60</v>
      </c>
      <c r="I1812" s="6" t="str">
        <v>69</v>
      </c>
      <c r="J1812" s="6" t="s">
        <v>13873</v>
      </c>
      <c r="K1812" s="6" t="s">
        <v>13465</v>
      </c>
      <c r="L1812" s="6" t="s">
        <v>13532</v>
      </c>
      <c r="M1812" s="6" t="s">
        <v>13385</v>
      </c>
      <c r="N1812" s="6" t="s">
        <v>13519</v>
      </c>
      <c r="O1812" s="6" t="str" cm="1">
        <f t="array" ref="O1812:P1812">_xlfn.TEXTSPLIT(N1812,"-")</f>
        <v>1997</v>
      </c>
      <c r="P1812" s="6" t="str">
        <v>1999</v>
      </c>
      <c r="Q1812" s="6">
        <v>347</v>
      </c>
      <c r="R1812" s="6">
        <v>136</v>
      </c>
      <c r="S1812" s="16">
        <f t="shared" si="140"/>
        <v>0.39193083573487031</v>
      </c>
      <c r="T1812" s="16">
        <f t="shared" si="141"/>
        <v>2.6206949368475417E-2</v>
      </c>
    </row>
    <row r="1813" spans="2:20" x14ac:dyDescent="0.6">
      <c r="B1813" s="6"/>
      <c r="C1813" s="6"/>
      <c r="D1813" s="6" t="s">
        <v>13822</v>
      </c>
      <c r="E1813" s="6" t="s">
        <v>13816</v>
      </c>
      <c r="F1813" s="20" t="s">
        <v>13819</v>
      </c>
      <c r="G1813" s="6" t="str">
        <f t="shared" si="139"/>
        <v>60-69</v>
      </c>
      <c r="H1813" s="6" t="str" cm="1">
        <f t="array" ref="H1813:I1813">_xlfn.TEXTSPLIT(G1813,"-")</f>
        <v>60</v>
      </c>
      <c r="I1813" s="6" t="str">
        <v>69</v>
      </c>
      <c r="J1813" s="6" t="s">
        <v>13873</v>
      </c>
      <c r="K1813" s="6" t="s">
        <v>13465</v>
      </c>
      <c r="L1813" s="6" t="s">
        <v>13532</v>
      </c>
      <c r="M1813" s="6" t="s">
        <v>13385</v>
      </c>
      <c r="N1813" s="6" t="s">
        <v>13519</v>
      </c>
      <c r="O1813" s="6" t="str" cm="1">
        <f t="array" ref="O1813:P1813">_xlfn.TEXTSPLIT(N1813,"-")</f>
        <v>1997</v>
      </c>
      <c r="P1813" s="6" t="str">
        <v>1999</v>
      </c>
      <c r="Q1813" s="6">
        <v>512</v>
      </c>
      <c r="R1813" s="6">
        <v>209</v>
      </c>
      <c r="S1813" s="16">
        <f t="shared" si="140"/>
        <v>0.408203125</v>
      </c>
      <c r="T1813" s="16">
        <f t="shared" si="141"/>
        <v>2.1721485157820016E-2</v>
      </c>
    </row>
    <row r="1814" spans="2:20" x14ac:dyDescent="0.6">
      <c r="B1814" s="6"/>
      <c r="C1814" s="6"/>
      <c r="D1814" s="6" t="s">
        <v>13822</v>
      </c>
      <c r="E1814" s="6" t="s">
        <v>13815</v>
      </c>
      <c r="F1814" s="20" t="s">
        <v>13820</v>
      </c>
      <c r="G1814" s="6" t="str">
        <f t="shared" si="139"/>
        <v>70-79</v>
      </c>
      <c r="H1814" s="6" t="str" cm="1">
        <f t="array" ref="H1814:I1814">_xlfn.TEXTSPLIT(G1814,"-")</f>
        <v>70</v>
      </c>
      <c r="I1814" s="6" t="str">
        <v>79</v>
      </c>
      <c r="J1814" s="6" t="s">
        <v>13873</v>
      </c>
      <c r="K1814" s="6" t="s">
        <v>13465</v>
      </c>
      <c r="L1814" s="6" t="s">
        <v>13532</v>
      </c>
      <c r="M1814" s="6" t="s">
        <v>13385</v>
      </c>
      <c r="N1814" s="6" t="s">
        <v>13519</v>
      </c>
      <c r="O1814" s="6" t="str" cm="1">
        <f t="array" ref="O1814:P1814">_xlfn.TEXTSPLIT(N1814,"-")</f>
        <v>1997</v>
      </c>
      <c r="P1814" s="6" t="str">
        <v>1999</v>
      </c>
      <c r="Q1814" s="6">
        <v>514</v>
      </c>
      <c r="R1814" s="6">
        <v>261</v>
      </c>
      <c r="S1814" s="16">
        <f t="shared" si="140"/>
        <v>0.50778210116731515</v>
      </c>
      <c r="T1814" s="16">
        <f t="shared" si="141"/>
        <v>2.2051383172223309E-2</v>
      </c>
    </row>
    <row r="1815" spans="2:20" x14ac:dyDescent="0.6">
      <c r="B1815" s="6"/>
      <c r="C1815" s="6"/>
      <c r="D1815" s="6" t="s">
        <v>13822</v>
      </c>
      <c r="E1815" s="6" t="s">
        <v>13814</v>
      </c>
      <c r="F1815" s="20" t="s">
        <v>13820</v>
      </c>
      <c r="G1815" s="6" t="str">
        <f t="shared" ref="G1815:G1939" si="150">IF(RIGHT(F1815,1)="+",LEFT(F1815,LEN(F1815)-1)&amp;"-95",F1815)</f>
        <v>70-79</v>
      </c>
      <c r="H1815" s="6" t="str" cm="1">
        <f t="array" ref="H1815:I1815">_xlfn.TEXTSPLIT(G1815,"-")</f>
        <v>70</v>
      </c>
      <c r="I1815" s="6" t="str">
        <v>79</v>
      </c>
      <c r="J1815" s="6" t="s">
        <v>13873</v>
      </c>
      <c r="K1815" s="6" t="s">
        <v>13465</v>
      </c>
      <c r="L1815" s="6" t="s">
        <v>13532</v>
      </c>
      <c r="M1815" s="6" t="s">
        <v>13385</v>
      </c>
      <c r="N1815" s="6" t="s">
        <v>13519</v>
      </c>
      <c r="O1815" s="6" t="str" cm="1">
        <f t="array" ref="O1815:P1815">_xlfn.TEXTSPLIT(N1815,"-")</f>
        <v>1997</v>
      </c>
      <c r="P1815" s="6" t="str">
        <v>1999</v>
      </c>
      <c r="Q1815" s="6">
        <v>214</v>
      </c>
      <c r="R1815" s="6">
        <v>104</v>
      </c>
      <c r="S1815" s="16">
        <f t="shared" ref="S1815:S1939" si="151">R1815/Q1815</f>
        <v>0.48598130841121495</v>
      </c>
      <c r="T1815" s="16">
        <f t="shared" ref="T1815:T1939" si="152">SQRT(S1815*(1-S1815)/Q1815)</f>
        <v>3.4165859625566543E-2</v>
      </c>
    </row>
    <row r="1816" spans="2:20" x14ac:dyDescent="0.6">
      <c r="B1816" s="6"/>
      <c r="C1816" s="6"/>
      <c r="D1816" s="6" t="s">
        <v>13822</v>
      </c>
      <c r="E1816" s="6" t="s">
        <v>13816</v>
      </c>
      <c r="F1816" s="20" t="s">
        <v>13820</v>
      </c>
      <c r="G1816" s="6" t="str">
        <f t="shared" si="150"/>
        <v>70-79</v>
      </c>
      <c r="H1816" s="6" t="str" cm="1">
        <f t="array" ref="H1816:I1816">_xlfn.TEXTSPLIT(G1816,"-")</f>
        <v>70</v>
      </c>
      <c r="I1816" s="6" t="str">
        <v>79</v>
      </c>
      <c r="J1816" s="6" t="s">
        <v>13873</v>
      </c>
      <c r="K1816" s="6" t="s">
        <v>13465</v>
      </c>
      <c r="L1816" s="6" t="s">
        <v>13532</v>
      </c>
      <c r="M1816" s="6" t="s">
        <v>13385</v>
      </c>
      <c r="N1816" s="6" t="s">
        <v>13519</v>
      </c>
      <c r="O1816" s="6" t="str" cm="1">
        <f t="array" ref="O1816:P1816">_xlfn.TEXTSPLIT(N1816,"-")</f>
        <v>1997</v>
      </c>
      <c r="P1816" s="6" t="str">
        <v>1999</v>
      </c>
      <c r="Q1816" s="6">
        <v>300</v>
      </c>
      <c r="R1816" s="6">
        <v>157</v>
      </c>
      <c r="S1816" s="16">
        <f t="shared" si="151"/>
        <v>0.52333333333333332</v>
      </c>
      <c r="T1816" s="16">
        <f t="shared" si="152"/>
        <v>2.8836062812362551E-2</v>
      </c>
    </row>
    <row r="1817" spans="2:20" x14ac:dyDescent="0.6">
      <c r="B1817" s="6"/>
      <c r="C1817" s="6"/>
      <c r="D1817" s="6" t="s">
        <v>13822</v>
      </c>
      <c r="E1817" s="6" t="s">
        <v>13815</v>
      </c>
      <c r="F1817" s="20" t="s">
        <v>13821</v>
      </c>
      <c r="G1817" s="6" t="str">
        <f t="shared" si="150"/>
        <v>80-95</v>
      </c>
      <c r="H1817" s="6" t="str" cm="1">
        <f t="array" ref="H1817:I1817">_xlfn.TEXTSPLIT(G1817,"-")</f>
        <v>80</v>
      </c>
      <c r="I1817" s="6" t="str">
        <v>95</v>
      </c>
      <c r="J1817" s="6" t="s">
        <v>13873</v>
      </c>
      <c r="K1817" s="6" t="s">
        <v>13465</v>
      </c>
      <c r="L1817" s="6" t="s">
        <v>13532</v>
      </c>
      <c r="M1817" s="6" t="s">
        <v>13385</v>
      </c>
      <c r="N1817" s="6" t="s">
        <v>13519</v>
      </c>
      <c r="O1817" s="6" t="str" cm="1">
        <f t="array" ref="O1817:P1817">_xlfn.TEXTSPLIT(N1817,"-")</f>
        <v>1997</v>
      </c>
      <c r="P1817" s="6" t="str">
        <v>1999</v>
      </c>
      <c r="Q1817" s="6">
        <v>133</v>
      </c>
      <c r="R1817" s="6">
        <v>76</v>
      </c>
      <c r="S1817" s="16">
        <f t="shared" si="151"/>
        <v>0.5714285714285714</v>
      </c>
      <c r="T1817" s="16">
        <f t="shared" si="152"/>
        <v>4.2910814941865043E-2</v>
      </c>
    </row>
    <row r="1818" spans="2:20" x14ac:dyDescent="0.6">
      <c r="B1818" s="6"/>
      <c r="C1818" s="6"/>
      <c r="D1818" s="6" t="s">
        <v>13822</v>
      </c>
      <c r="E1818" s="6" t="s">
        <v>13814</v>
      </c>
      <c r="F1818" s="20" t="s">
        <v>13821</v>
      </c>
      <c r="G1818" s="6" t="str">
        <f t="shared" si="150"/>
        <v>80-95</v>
      </c>
      <c r="H1818" s="6" t="str" cm="1">
        <f t="array" ref="H1818:I1818">_xlfn.TEXTSPLIT(G1818,"-")</f>
        <v>80</v>
      </c>
      <c r="I1818" s="6" t="str">
        <v>95</v>
      </c>
      <c r="J1818" s="6" t="s">
        <v>13873</v>
      </c>
      <c r="K1818" s="6" t="s">
        <v>13465</v>
      </c>
      <c r="L1818" s="6" t="s">
        <v>13532</v>
      </c>
      <c r="M1818" s="6" t="s">
        <v>13385</v>
      </c>
      <c r="N1818" s="6" t="s">
        <v>13519</v>
      </c>
      <c r="O1818" s="6" t="str" cm="1">
        <f t="array" ref="O1818:P1818">_xlfn.TEXTSPLIT(N1818,"-")</f>
        <v>1997</v>
      </c>
      <c r="P1818" s="6" t="str">
        <v>1999</v>
      </c>
      <c r="Q1818" s="6">
        <v>36</v>
      </c>
      <c r="R1818" s="6">
        <v>20</v>
      </c>
      <c r="S1818" s="16">
        <f t="shared" si="151"/>
        <v>0.55555555555555558</v>
      </c>
      <c r="T1818" s="16">
        <f t="shared" si="152"/>
        <v>8.2817332499992208E-2</v>
      </c>
    </row>
    <row r="1819" spans="2:20" x14ac:dyDescent="0.6">
      <c r="B1819" s="6"/>
      <c r="C1819" s="6"/>
      <c r="D1819" s="6" t="s">
        <v>13822</v>
      </c>
      <c r="E1819" s="6" t="s">
        <v>13816</v>
      </c>
      <c r="F1819" s="20" t="s">
        <v>13821</v>
      </c>
      <c r="G1819" s="6" t="str">
        <f t="shared" si="150"/>
        <v>80-95</v>
      </c>
      <c r="H1819" s="6" t="str" cm="1">
        <f t="array" ref="H1819:I1819">_xlfn.TEXTSPLIT(G1819,"-")</f>
        <v>80</v>
      </c>
      <c r="I1819" s="6" t="str">
        <v>95</v>
      </c>
      <c r="J1819" s="6" t="s">
        <v>13873</v>
      </c>
      <c r="K1819" s="6" t="s">
        <v>13465</v>
      </c>
      <c r="L1819" s="6" t="s">
        <v>13532</v>
      </c>
      <c r="M1819" s="6" t="s">
        <v>13385</v>
      </c>
      <c r="N1819" s="6" t="s">
        <v>13519</v>
      </c>
      <c r="O1819" s="6" t="str" cm="1">
        <f t="array" ref="O1819:P1819">_xlfn.TEXTSPLIT(N1819,"-")</f>
        <v>1997</v>
      </c>
      <c r="P1819" s="6" t="str">
        <v>1999</v>
      </c>
      <c r="Q1819" s="6">
        <v>97</v>
      </c>
      <c r="R1819" s="6">
        <v>56</v>
      </c>
      <c r="S1819" s="16">
        <f t="shared" si="151"/>
        <v>0.57731958762886593</v>
      </c>
      <c r="T1819" s="16">
        <f t="shared" si="152"/>
        <v>5.0156629041362075E-2</v>
      </c>
    </row>
    <row r="1820" spans="2:20" x14ac:dyDescent="0.6">
      <c r="B1820" s="6"/>
      <c r="C1820" s="6"/>
      <c r="D1820" s="6" t="s">
        <v>13848</v>
      </c>
      <c r="E1820" s="6" t="s">
        <v>13815</v>
      </c>
      <c r="F1820" s="20" t="s">
        <v>13509</v>
      </c>
      <c r="G1820" s="6" t="str">
        <f t="shared" si="150"/>
        <v>50-95</v>
      </c>
      <c r="H1820" s="6" t="str" cm="1">
        <f t="array" ref="H1820:I1820">_xlfn.TEXTSPLIT(G1820,"-")</f>
        <v>50</v>
      </c>
      <c r="I1820" s="6" t="str">
        <v>95</v>
      </c>
      <c r="J1820" s="6" t="s">
        <v>13873</v>
      </c>
      <c r="K1820" s="6" t="s">
        <v>13465</v>
      </c>
      <c r="L1820" s="6" t="s">
        <v>13532</v>
      </c>
      <c r="M1820" s="6" t="s">
        <v>13385</v>
      </c>
      <c r="N1820" s="6" t="s">
        <v>13519</v>
      </c>
      <c r="O1820" s="6" t="str" cm="1">
        <f t="array" ref="O1820:P1820">_xlfn.TEXTSPLIT(N1820,"-")</f>
        <v>1997</v>
      </c>
      <c r="P1820" s="6" t="str">
        <v>1999</v>
      </c>
      <c r="Q1820" s="6">
        <v>2776</v>
      </c>
      <c r="R1820" s="6">
        <f>SUM(R1823,R1826,R1829,R1832)</f>
        <v>778</v>
      </c>
      <c r="S1820" s="16">
        <f t="shared" si="151"/>
        <v>0.28025936599423629</v>
      </c>
      <c r="T1820" s="16">
        <f t="shared" si="152"/>
        <v>8.5242925827901921E-3</v>
      </c>
    </row>
    <row r="1821" spans="2:20" x14ac:dyDescent="0.6">
      <c r="B1821" s="6"/>
      <c r="C1821" s="6"/>
      <c r="D1821" s="6" t="s">
        <v>13848</v>
      </c>
      <c r="E1821" s="6" t="s">
        <v>13814</v>
      </c>
      <c r="F1821" s="20" t="s">
        <v>13509</v>
      </c>
      <c r="G1821" s="6" t="str">
        <f t="shared" si="150"/>
        <v>50-95</v>
      </c>
      <c r="H1821" s="6" t="str" cm="1">
        <f t="array" ref="H1821:I1821">_xlfn.TEXTSPLIT(G1821,"-")</f>
        <v>50</v>
      </c>
      <c r="I1821" s="6" t="str">
        <v>95</v>
      </c>
      <c r="J1821" s="6" t="s">
        <v>13873</v>
      </c>
      <c r="K1821" s="6" t="s">
        <v>13465</v>
      </c>
      <c r="L1821" s="6" t="s">
        <v>13532</v>
      </c>
      <c r="M1821" s="6" t="s">
        <v>13385</v>
      </c>
      <c r="N1821" s="6" t="s">
        <v>13519</v>
      </c>
      <c r="O1821" s="6" t="str" cm="1">
        <f t="array" ref="O1821:P1821">_xlfn.TEXTSPLIT(N1821,"-")</f>
        <v>1997</v>
      </c>
      <c r="P1821" s="6" t="str">
        <v>1999</v>
      </c>
      <c r="Q1821" s="6">
        <f>SUM(Q1824,Q1827,Q1830,Q1833)</f>
        <v>1088</v>
      </c>
      <c r="R1821" s="6">
        <f>SUM(R1824,R1827,R1830,R1833)</f>
        <v>301</v>
      </c>
      <c r="S1821" s="16">
        <f t="shared" si="151"/>
        <v>0.2766544117647059</v>
      </c>
      <c r="T1821" s="16">
        <f t="shared" si="152"/>
        <v>1.3562110261946595E-2</v>
      </c>
    </row>
    <row r="1822" spans="2:20" x14ac:dyDescent="0.6">
      <c r="B1822" s="6"/>
      <c r="C1822" s="6"/>
      <c r="D1822" s="6" t="s">
        <v>13848</v>
      </c>
      <c r="E1822" s="6" t="s">
        <v>13816</v>
      </c>
      <c r="F1822" s="20" t="s">
        <v>13509</v>
      </c>
      <c r="G1822" s="6" t="str">
        <f t="shared" si="150"/>
        <v>50-95</v>
      </c>
      <c r="H1822" s="6" t="str" cm="1">
        <f t="array" ref="H1822:I1822">_xlfn.TEXTSPLIT(G1822,"-")</f>
        <v>50</v>
      </c>
      <c r="I1822" s="6" t="str">
        <v>95</v>
      </c>
      <c r="J1822" s="6" t="s">
        <v>13873</v>
      </c>
      <c r="K1822" s="6" t="s">
        <v>13465</v>
      </c>
      <c r="L1822" s="6" t="s">
        <v>13532</v>
      </c>
      <c r="M1822" s="6" t="s">
        <v>13385</v>
      </c>
      <c r="N1822" s="6" t="s">
        <v>13519</v>
      </c>
      <c r="O1822" s="6" t="str" cm="1">
        <f t="array" ref="O1822:P1822">_xlfn.TEXTSPLIT(N1822,"-")</f>
        <v>1997</v>
      </c>
      <c r="P1822" s="6" t="str">
        <v>1999</v>
      </c>
      <c r="Q1822" s="6">
        <f>SUM(Q1825,Q1828,Q1831,Q1834)</f>
        <v>1688</v>
      </c>
      <c r="R1822" s="6">
        <f>SUM(R1825,R1828,R1831,R1834)</f>
        <v>480</v>
      </c>
      <c r="S1822" s="16">
        <f t="shared" si="151"/>
        <v>0.28436018957345971</v>
      </c>
      <c r="T1822" s="16">
        <f t="shared" si="152"/>
        <v>1.0979825104983338E-2</v>
      </c>
    </row>
    <row r="1823" spans="2:20" x14ac:dyDescent="0.6">
      <c r="B1823" s="6"/>
      <c r="C1823" s="6"/>
      <c r="D1823" s="6" t="s">
        <v>13848</v>
      </c>
      <c r="E1823" s="6" t="s">
        <v>13815</v>
      </c>
      <c r="F1823" s="20" t="s">
        <v>13818</v>
      </c>
      <c r="G1823" s="6" t="str">
        <f t="shared" si="150"/>
        <v>50-59</v>
      </c>
      <c r="H1823" s="6" t="str" cm="1">
        <f t="array" ref="H1823:I1823">_xlfn.TEXTSPLIT(G1823,"-")</f>
        <v>50</v>
      </c>
      <c r="I1823" s="6" t="str">
        <v>59</v>
      </c>
      <c r="J1823" s="6" t="s">
        <v>13873</v>
      </c>
      <c r="K1823" s="6" t="s">
        <v>13465</v>
      </c>
      <c r="L1823" s="6" t="s">
        <v>13532</v>
      </c>
      <c r="M1823" s="6" t="s">
        <v>13385</v>
      </c>
      <c r="N1823" s="6" t="s">
        <v>13519</v>
      </c>
      <c r="O1823" s="6" t="str" cm="1">
        <f t="array" ref="O1823:P1823">_xlfn.TEXTSPLIT(N1823,"-")</f>
        <v>1997</v>
      </c>
      <c r="P1823" s="6" t="str">
        <v>1999</v>
      </c>
      <c r="Q1823" s="6">
        <v>1270</v>
      </c>
      <c r="R1823" s="6">
        <v>309</v>
      </c>
      <c r="S1823" s="16">
        <f t="shared" si="151"/>
        <v>0.24330708661417322</v>
      </c>
      <c r="T1823" s="16">
        <f t="shared" si="152"/>
        <v>1.2040245773301027E-2</v>
      </c>
    </row>
    <row r="1824" spans="2:20" x14ac:dyDescent="0.6">
      <c r="B1824" s="6"/>
      <c r="C1824" s="6"/>
      <c r="D1824" s="6" t="s">
        <v>13848</v>
      </c>
      <c r="E1824" s="6" t="s">
        <v>13814</v>
      </c>
      <c r="F1824" s="20" t="s">
        <v>13818</v>
      </c>
      <c r="G1824" s="6" t="str">
        <f t="shared" si="150"/>
        <v>50-59</v>
      </c>
      <c r="H1824" s="6" t="str" cm="1">
        <f t="array" ref="H1824:I1824">_xlfn.TEXTSPLIT(G1824,"-")</f>
        <v>50</v>
      </c>
      <c r="I1824" s="6" t="str">
        <v>59</v>
      </c>
      <c r="J1824" s="6" t="s">
        <v>13873</v>
      </c>
      <c r="K1824" s="6" t="s">
        <v>13465</v>
      </c>
      <c r="L1824" s="6" t="s">
        <v>13532</v>
      </c>
      <c r="M1824" s="6" t="s">
        <v>13385</v>
      </c>
      <c r="N1824" s="6" t="s">
        <v>13519</v>
      </c>
      <c r="O1824" s="6" t="str" cm="1">
        <f t="array" ref="O1824:P1824">_xlfn.TEXTSPLIT(N1824,"-")</f>
        <v>1997</v>
      </c>
      <c r="P1824" s="6" t="str">
        <v>1999</v>
      </c>
      <c r="Q1824" s="6">
        <v>491</v>
      </c>
      <c r="R1824" s="6">
        <v>121</v>
      </c>
      <c r="S1824" s="16">
        <f t="shared" si="151"/>
        <v>0.24643584521384929</v>
      </c>
      <c r="T1824" s="16">
        <f t="shared" si="152"/>
        <v>1.944783714106918E-2</v>
      </c>
    </row>
    <row r="1825" spans="2:20" x14ac:dyDescent="0.6">
      <c r="B1825" s="6"/>
      <c r="C1825" s="6"/>
      <c r="D1825" s="6" t="s">
        <v>13848</v>
      </c>
      <c r="E1825" s="6" t="s">
        <v>13816</v>
      </c>
      <c r="F1825" s="20" t="s">
        <v>13818</v>
      </c>
      <c r="G1825" s="6" t="str">
        <f t="shared" si="150"/>
        <v>50-59</v>
      </c>
      <c r="H1825" s="6" t="str" cm="1">
        <f t="array" ref="H1825:I1825">_xlfn.TEXTSPLIT(G1825,"-")</f>
        <v>50</v>
      </c>
      <c r="I1825" s="6" t="str">
        <v>59</v>
      </c>
      <c r="J1825" s="6" t="s">
        <v>13873</v>
      </c>
      <c r="K1825" s="6" t="s">
        <v>13465</v>
      </c>
      <c r="L1825" s="6" t="s">
        <v>13532</v>
      </c>
      <c r="M1825" s="6" t="s">
        <v>13385</v>
      </c>
      <c r="N1825" s="6" t="s">
        <v>13519</v>
      </c>
      <c r="O1825" s="6" t="str" cm="1">
        <f t="array" ref="O1825:P1825">_xlfn.TEXTSPLIT(N1825,"-")</f>
        <v>1997</v>
      </c>
      <c r="P1825" s="6" t="str">
        <v>1999</v>
      </c>
      <c r="Q1825" s="6">
        <v>779</v>
      </c>
      <c r="R1825" s="6">
        <v>187</v>
      </c>
      <c r="S1825" s="16">
        <f t="shared" si="151"/>
        <v>0.24005134788189988</v>
      </c>
      <c r="T1825" s="16">
        <f t="shared" si="152"/>
        <v>1.5302960953472222E-2</v>
      </c>
    </row>
    <row r="1826" spans="2:20" x14ac:dyDescent="0.6">
      <c r="B1826" s="6"/>
      <c r="C1826" s="6"/>
      <c r="D1826" s="6" t="s">
        <v>13848</v>
      </c>
      <c r="E1826" s="6" t="s">
        <v>13815</v>
      </c>
      <c r="F1826" s="20" t="s">
        <v>13819</v>
      </c>
      <c r="G1826" s="6" t="str">
        <f t="shared" si="150"/>
        <v>60-69</v>
      </c>
      <c r="H1826" s="6" t="str" cm="1">
        <f t="array" ref="H1826:I1826">_xlfn.TEXTSPLIT(G1826,"-")</f>
        <v>60</v>
      </c>
      <c r="I1826" s="6" t="str">
        <v>69</v>
      </c>
      <c r="J1826" s="6" t="s">
        <v>13873</v>
      </c>
      <c r="K1826" s="6" t="s">
        <v>13465</v>
      </c>
      <c r="L1826" s="6" t="s">
        <v>13532</v>
      </c>
      <c r="M1826" s="6" t="s">
        <v>13385</v>
      </c>
      <c r="N1826" s="6" t="s">
        <v>13519</v>
      </c>
      <c r="O1826" s="6" t="str" cm="1">
        <f t="array" ref="O1826:P1826">_xlfn.TEXTSPLIT(N1826,"-")</f>
        <v>1997</v>
      </c>
      <c r="P1826" s="6" t="str">
        <v>1999</v>
      </c>
      <c r="Q1826" s="6">
        <v>859</v>
      </c>
      <c r="R1826" s="6">
        <v>270</v>
      </c>
      <c r="S1826" s="16">
        <f t="shared" si="151"/>
        <v>0.31431897555296856</v>
      </c>
      <c r="T1826" s="16">
        <f t="shared" si="152"/>
        <v>1.5839803283381686E-2</v>
      </c>
    </row>
    <row r="1827" spans="2:20" x14ac:dyDescent="0.6">
      <c r="B1827" s="6"/>
      <c r="C1827" s="6"/>
      <c r="D1827" s="6" t="s">
        <v>13848</v>
      </c>
      <c r="E1827" s="6" t="s">
        <v>13814</v>
      </c>
      <c r="F1827" s="20" t="s">
        <v>13819</v>
      </c>
      <c r="G1827" s="6" t="str">
        <f t="shared" si="150"/>
        <v>60-69</v>
      </c>
      <c r="H1827" s="6" t="str" cm="1">
        <f t="array" ref="H1827:I1827">_xlfn.TEXTSPLIT(G1827,"-")</f>
        <v>60</v>
      </c>
      <c r="I1827" s="6" t="str">
        <v>69</v>
      </c>
      <c r="J1827" s="6" t="s">
        <v>13873</v>
      </c>
      <c r="K1827" s="6" t="s">
        <v>13465</v>
      </c>
      <c r="L1827" s="6" t="s">
        <v>13532</v>
      </c>
      <c r="M1827" s="6" t="s">
        <v>13385</v>
      </c>
      <c r="N1827" s="6" t="s">
        <v>13519</v>
      </c>
      <c r="O1827" s="6" t="str" cm="1">
        <f t="array" ref="O1827:P1827">_xlfn.TEXTSPLIT(N1827,"-")</f>
        <v>1997</v>
      </c>
      <c r="P1827" s="6" t="str">
        <v>1999</v>
      </c>
      <c r="Q1827" s="6">
        <v>347</v>
      </c>
      <c r="R1827" s="6">
        <v>109</v>
      </c>
      <c r="S1827" s="16">
        <f t="shared" si="151"/>
        <v>0.31412103746397696</v>
      </c>
      <c r="T1827" s="16">
        <f t="shared" si="152"/>
        <v>2.4917674900350812E-2</v>
      </c>
    </row>
    <row r="1828" spans="2:20" x14ac:dyDescent="0.6">
      <c r="B1828" s="6"/>
      <c r="C1828" s="6"/>
      <c r="D1828" s="6" t="s">
        <v>13848</v>
      </c>
      <c r="E1828" s="6" t="s">
        <v>13816</v>
      </c>
      <c r="F1828" s="20" t="s">
        <v>13819</v>
      </c>
      <c r="G1828" s="6" t="str">
        <f t="shared" si="150"/>
        <v>60-69</v>
      </c>
      <c r="H1828" s="6" t="str" cm="1">
        <f t="array" ref="H1828:I1828">_xlfn.TEXTSPLIT(G1828,"-")</f>
        <v>60</v>
      </c>
      <c r="I1828" s="6" t="str">
        <v>69</v>
      </c>
      <c r="J1828" s="6" t="s">
        <v>13873</v>
      </c>
      <c r="K1828" s="6" t="s">
        <v>13465</v>
      </c>
      <c r="L1828" s="6" t="s">
        <v>13532</v>
      </c>
      <c r="M1828" s="6" t="s">
        <v>13385</v>
      </c>
      <c r="N1828" s="6" t="s">
        <v>13519</v>
      </c>
      <c r="O1828" s="6" t="str" cm="1">
        <f t="array" ref="O1828:P1828">_xlfn.TEXTSPLIT(N1828,"-")</f>
        <v>1997</v>
      </c>
      <c r="P1828" s="6" t="str">
        <v>1999</v>
      </c>
      <c r="Q1828" s="6">
        <v>512</v>
      </c>
      <c r="R1828" s="6">
        <v>165</v>
      </c>
      <c r="S1828" s="16">
        <f t="shared" si="151"/>
        <v>0.322265625</v>
      </c>
      <c r="T1828" s="16">
        <f t="shared" si="152"/>
        <v>2.0653885641129948E-2</v>
      </c>
    </row>
    <row r="1829" spans="2:20" x14ac:dyDescent="0.6">
      <c r="B1829" s="6"/>
      <c r="C1829" s="6"/>
      <c r="D1829" s="6" t="s">
        <v>13848</v>
      </c>
      <c r="E1829" s="6" t="s">
        <v>13815</v>
      </c>
      <c r="F1829" s="20" t="s">
        <v>13820</v>
      </c>
      <c r="G1829" s="6" t="str">
        <f t="shared" si="150"/>
        <v>70-79</v>
      </c>
      <c r="H1829" s="6" t="str" cm="1">
        <f t="array" ref="H1829:I1829">_xlfn.TEXTSPLIT(G1829,"-")</f>
        <v>70</v>
      </c>
      <c r="I1829" s="6" t="str">
        <v>79</v>
      </c>
      <c r="J1829" s="6" t="s">
        <v>13873</v>
      </c>
      <c r="K1829" s="6" t="s">
        <v>13465</v>
      </c>
      <c r="L1829" s="6" t="s">
        <v>13532</v>
      </c>
      <c r="M1829" s="6" t="s">
        <v>13385</v>
      </c>
      <c r="N1829" s="6" t="s">
        <v>13519</v>
      </c>
      <c r="O1829" s="6" t="str" cm="1">
        <f t="array" ref="O1829:P1829">_xlfn.TEXTSPLIT(N1829,"-")</f>
        <v>1997</v>
      </c>
      <c r="P1829" s="6" t="str">
        <v>1999</v>
      </c>
      <c r="Q1829" s="6">
        <v>514</v>
      </c>
      <c r="R1829" s="6">
        <v>164</v>
      </c>
      <c r="S1829" s="16">
        <f t="shared" si="151"/>
        <v>0.31906614785992216</v>
      </c>
      <c r="T1829" s="16">
        <f t="shared" si="152"/>
        <v>2.0559439364534096E-2</v>
      </c>
    </row>
    <row r="1830" spans="2:20" x14ac:dyDescent="0.6">
      <c r="B1830" s="6"/>
      <c r="C1830" s="6"/>
      <c r="D1830" s="6" t="s">
        <v>13848</v>
      </c>
      <c r="E1830" s="6" t="s">
        <v>13814</v>
      </c>
      <c r="F1830" s="20" t="s">
        <v>13820</v>
      </c>
      <c r="G1830" s="6" t="str">
        <f t="shared" si="150"/>
        <v>70-79</v>
      </c>
      <c r="H1830" s="6" t="str" cm="1">
        <f t="array" ref="H1830:I1830">_xlfn.TEXTSPLIT(G1830,"-")</f>
        <v>70</v>
      </c>
      <c r="I1830" s="6" t="str">
        <v>79</v>
      </c>
      <c r="J1830" s="6" t="s">
        <v>13873</v>
      </c>
      <c r="K1830" s="6" t="s">
        <v>13465</v>
      </c>
      <c r="L1830" s="6" t="s">
        <v>13532</v>
      </c>
      <c r="M1830" s="6" t="s">
        <v>13385</v>
      </c>
      <c r="N1830" s="6" t="s">
        <v>13519</v>
      </c>
      <c r="O1830" s="6" t="str" cm="1">
        <f t="array" ref="O1830:P1830">_xlfn.TEXTSPLIT(N1830,"-")</f>
        <v>1997</v>
      </c>
      <c r="P1830" s="6" t="str">
        <v>1999</v>
      </c>
      <c r="Q1830" s="6">
        <v>214</v>
      </c>
      <c r="R1830" s="6">
        <v>57</v>
      </c>
      <c r="S1830" s="16">
        <f t="shared" si="151"/>
        <v>0.26635514018691586</v>
      </c>
      <c r="T1830" s="16">
        <f t="shared" si="152"/>
        <v>3.021806103205547E-2</v>
      </c>
    </row>
    <row r="1831" spans="2:20" x14ac:dyDescent="0.6">
      <c r="B1831" s="6"/>
      <c r="C1831" s="6"/>
      <c r="D1831" s="6" t="s">
        <v>13848</v>
      </c>
      <c r="E1831" s="6" t="s">
        <v>13816</v>
      </c>
      <c r="F1831" s="20" t="s">
        <v>13820</v>
      </c>
      <c r="G1831" s="6" t="str">
        <f t="shared" si="150"/>
        <v>70-79</v>
      </c>
      <c r="H1831" s="6" t="str" cm="1">
        <f t="array" ref="H1831:I1831">_xlfn.TEXTSPLIT(G1831,"-")</f>
        <v>70</v>
      </c>
      <c r="I1831" s="6" t="str">
        <v>79</v>
      </c>
      <c r="J1831" s="6" t="s">
        <v>13873</v>
      </c>
      <c r="K1831" s="6" t="s">
        <v>13465</v>
      </c>
      <c r="L1831" s="6" t="s">
        <v>13532</v>
      </c>
      <c r="M1831" s="6" t="s">
        <v>13385</v>
      </c>
      <c r="N1831" s="6" t="s">
        <v>13519</v>
      </c>
      <c r="O1831" s="6" t="str" cm="1">
        <f t="array" ref="O1831:P1831">_xlfn.TEXTSPLIT(N1831,"-")</f>
        <v>1997</v>
      </c>
      <c r="P1831" s="6" t="str">
        <v>1999</v>
      </c>
      <c r="Q1831" s="6">
        <v>300</v>
      </c>
      <c r="R1831" s="6">
        <v>107</v>
      </c>
      <c r="S1831" s="16">
        <f t="shared" si="151"/>
        <v>0.35666666666666669</v>
      </c>
      <c r="T1831" s="16">
        <f t="shared" si="152"/>
        <v>2.7655955088404592E-2</v>
      </c>
    </row>
    <row r="1832" spans="2:20" x14ac:dyDescent="0.6">
      <c r="B1832" s="6"/>
      <c r="C1832" s="6"/>
      <c r="D1832" s="6" t="s">
        <v>13848</v>
      </c>
      <c r="E1832" s="6" t="s">
        <v>13815</v>
      </c>
      <c r="F1832" s="20" t="s">
        <v>13821</v>
      </c>
      <c r="G1832" s="6" t="str">
        <f t="shared" si="150"/>
        <v>80-95</v>
      </c>
      <c r="H1832" s="6" t="str" cm="1">
        <f t="array" ref="H1832:I1832">_xlfn.TEXTSPLIT(G1832,"-")</f>
        <v>80</v>
      </c>
      <c r="I1832" s="6" t="str">
        <v>95</v>
      </c>
      <c r="J1832" s="6" t="s">
        <v>13873</v>
      </c>
      <c r="K1832" s="6" t="s">
        <v>13465</v>
      </c>
      <c r="L1832" s="6" t="s">
        <v>13532</v>
      </c>
      <c r="M1832" s="6" t="s">
        <v>13385</v>
      </c>
      <c r="N1832" s="6" t="s">
        <v>13519</v>
      </c>
      <c r="O1832" s="6" t="str" cm="1">
        <f t="array" ref="O1832:P1832">_xlfn.TEXTSPLIT(N1832,"-")</f>
        <v>1997</v>
      </c>
      <c r="P1832" s="6" t="str">
        <v>1999</v>
      </c>
      <c r="Q1832" s="6">
        <v>133</v>
      </c>
      <c r="R1832" s="6">
        <v>35</v>
      </c>
      <c r="S1832" s="16">
        <f t="shared" si="151"/>
        <v>0.26315789473684209</v>
      </c>
      <c r="T1832" s="16">
        <f t="shared" si="152"/>
        <v>3.8182960532105875E-2</v>
      </c>
    </row>
    <row r="1833" spans="2:20" x14ac:dyDescent="0.6">
      <c r="B1833" s="6"/>
      <c r="C1833" s="6"/>
      <c r="D1833" s="6" t="s">
        <v>13848</v>
      </c>
      <c r="E1833" s="6" t="s">
        <v>13814</v>
      </c>
      <c r="F1833" s="20" t="s">
        <v>13821</v>
      </c>
      <c r="G1833" s="6" t="str">
        <f t="shared" si="150"/>
        <v>80-95</v>
      </c>
      <c r="H1833" s="6" t="str" cm="1">
        <f t="array" ref="H1833:I1833">_xlfn.TEXTSPLIT(G1833,"-")</f>
        <v>80</v>
      </c>
      <c r="I1833" s="6" t="str">
        <v>95</v>
      </c>
      <c r="J1833" s="6" t="s">
        <v>13873</v>
      </c>
      <c r="K1833" s="6" t="s">
        <v>13465</v>
      </c>
      <c r="L1833" s="6" t="s">
        <v>13532</v>
      </c>
      <c r="M1833" s="6" t="s">
        <v>13385</v>
      </c>
      <c r="N1833" s="6" t="s">
        <v>13519</v>
      </c>
      <c r="O1833" s="6" t="str" cm="1">
        <f t="array" ref="O1833:P1833">_xlfn.TEXTSPLIT(N1833,"-")</f>
        <v>1997</v>
      </c>
      <c r="P1833" s="6" t="str">
        <v>1999</v>
      </c>
      <c r="Q1833" s="6">
        <v>36</v>
      </c>
      <c r="R1833" s="6">
        <v>14</v>
      </c>
      <c r="S1833" s="16">
        <f t="shared" si="151"/>
        <v>0.3888888888888889</v>
      </c>
      <c r="T1833" s="16">
        <f t="shared" si="152"/>
        <v>8.1249670253630765E-2</v>
      </c>
    </row>
    <row r="1834" spans="2:20" x14ac:dyDescent="0.6">
      <c r="B1834" s="6"/>
      <c r="C1834" s="6"/>
      <c r="D1834" s="6" t="s">
        <v>13848</v>
      </c>
      <c r="E1834" s="6" t="s">
        <v>13816</v>
      </c>
      <c r="F1834" s="20" t="s">
        <v>13821</v>
      </c>
      <c r="G1834" s="6" t="str">
        <f t="shared" si="150"/>
        <v>80-95</v>
      </c>
      <c r="H1834" s="6" t="str" cm="1">
        <f t="array" ref="H1834:I1834">_xlfn.TEXTSPLIT(G1834,"-")</f>
        <v>80</v>
      </c>
      <c r="I1834" s="6" t="str">
        <v>95</v>
      </c>
      <c r="J1834" s="6" t="s">
        <v>13873</v>
      </c>
      <c r="K1834" s="6" t="s">
        <v>13465</v>
      </c>
      <c r="L1834" s="6" t="s">
        <v>13532</v>
      </c>
      <c r="M1834" s="6" t="s">
        <v>13385</v>
      </c>
      <c r="N1834" s="6" t="s">
        <v>13519</v>
      </c>
      <c r="O1834" s="6" t="str" cm="1">
        <f t="array" ref="O1834:P1834">_xlfn.TEXTSPLIT(N1834,"-")</f>
        <v>1997</v>
      </c>
      <c r="P1834" s="6" t="str">
        <v>1999</v>
      </c>
      <c r="Q1834" s="6">
        <v>97</v>
      </c>
      <c r="R1834" s="6">
        <v>21</v>
      </c>
      <c r="S1834" s="16">
        <f t="shared" si="151"/>
        <v>0.21649484536082475</v>
      </c>
      <c r="T1834" s="16">
        <f t="shared" si="152"/>
        <v>4.1817574770924106E-2</v>
      </c>
    </row>
    <row r="1835" spans="2:20" x14ac:dyDescent="0.6">
      <c r="B1835" s="6"/>
      <c r="C1835" s="6"/>
      <c r="D1835" s="6" t="s">
        <v>13847</v>
      </c>
      <c r="E1835" s="6" t="s">
        <v>13815</v>
      </c>
      <c r="F1835" s="20" t="s">
        <v>13509</v>
      </c>
      <c r="G1835" s="6" t="str">
        <f t="shared" si="150"/>
        <v>50-95</v>
      </c>
      <c r="H1835" s="6" t="str" cm="1">
        <f t="array" ref="H1835:I1835">_xlfn.TEXTSPLIT(G1835,"-")</f>
        <v>50</v>
      </c>
      <c r="I1835" s="6" t="str">
        <v>95</v>
      </c>
      <c r="J1835" s="6" t="s">
        <v>13873</v>
      </c>
      <c r="K1835" s="6" t="s">
        <v>13465</v>
      </c>
      <c r="L1835" s="6" t="s">
        <v>13532</v>
      </c>
      <c r="M1835" s="6" t="s">
        <v>13385</v>
      </c>
      <c r="N1835" s="6" t="s">
        <v>13519</v>
      </c>
      <c r="O1835" s="6" t="str" cm="1">
        <f t="array" ref="O1835:P1835">_xlfn.TEXTSPLIT(N1835,"-")</f>
        <v>1997</v>
      </c>
      <c r="P1835" s="6" t="str">
        <v>1999</v>
      </c>
      <c r="Q1835" s="6">
        <v>2776</v>
      </c>
      <c r="R1835" s="6">
        <f>SUM(R1838,R1841,R1844,R1847)</f>
        <v>287</v>
      </c>
      <c r="S1835" s="16">
        <f t="shared" si="151"/>
        <v>0.10338616714697406</v>
      </c>
      <c r="T1835" s="16">
        <f t="shared" si="152"/>
        <v>5.778620900037619E-3</v>
      </c>
    </row>
    <row r="1836" spans="2:20" x14ac:dyDescent="0.6">
      <c r="B1836" s="6"/>
      <c r="C1836" s="6"/>
      <c r="D1836" s="6" t="s">
        <v>13847</v>
      </c>
      <c r="E1836" s="6" t="s">
        <v>13814</v>
      </c>
      <c r="F1836" s="20" t="s">
        <v>13509</v>
      </c>
      <c r="G1836" s="6" t="str">
        <f t="shared" si="150"/>
        <v>50-95</v>
      </c>
      <c r="H1836" s="6" t="str" cm="1">
        <f t="array" ref="H1836:I1836">_xlfn.TEXTSPLIT(G1836,"-")</f>
        <v>50</v>
      </c>
      <c r="I1836" s="6" t="str">
        <v>95</v>
      </c>
      <c r="J1836" s="6" t="s">
        <v>13873</v>
      </c>
      <c r="K1836" s="6" t="s">
        <v>13465</v>
      </c>
      <c r="L1836" s="6" t="s">
        <v>13532</v>
      </c>
      <c r="M1836" s="6" t="s">
        <v>13385</v>
      </c>
      <c r="N1836" s="6" t="s">
        <v>13519</v>
      </c>
      <c r="O1836" s="6" t="str" cm="1">
        <f t="array" ref="O1836:P1836">_xlfn.TEXTSPLIT(N1836,"-")</f>
        <v>1997</v>
      </c>
      <c r="P1836" s="6" t="str">
        <v>1999</v>
      </c>
      <c r="Q1836" s="6">
        <f>SUM(Q1839,Q1842,Q1845,Q1848)</f>
        <v>1088</v>
      </c>
      <c r="R1836" s="6">
        <f>SUM(R1839,R1842,R1845,R1848)</f>
        <v>114</v>
      </c>
      <c r="S1836" s="16">
        <f t="shared" si="151"/>
        <v>0.10477941176470588</v>
      </c>
      <c r="T1836" s="16">
        <f t="shared" si="152"/>
        <v>9.2851422386744046E-3</v>
      </c>
    </row>
    <row r="1837" spans="2:20" x14ac:dyDescent="0.6">
      <c r="B1837" s="6"/>
      <c r="C1837" s="6"/>
      <c r="D1837" s="6" t="s">
        <v>13847</v>
      </c>
      <c r="E1837" s="6" t="s">
        <v>13816</v>
      </c>
      <c r="F1837" s="20" t="s">
        <v>13509</v>
      </c>
      <c r="G1837" s="6" t="str">
        <f t="shared" si="150"/>
        <v>50-95</v>
      </c>
      <c r="H1837" s="6" t="str" cm="1">
        <f t="array" ref="H1837:I1837">_xlfn.TEXTSPLIT(G1837,"-")</f>
        <v>50</v>
      </c>
      <c r="I1837" s="6" t="str">
        <v>95</v>
      </c>
      <c r="J1837" s="6" t="s">
        <v>13873</v>
      </c>
      <c r="K1837" s="6" t="s">
        <v>13465</v>
      </c>
      <c r="L1837" s="6" t="s">
        <v>13532</v>
      </c>
      <c r="M1837" s="6" t="s">
        <v>13385</v>
      </c>
      <c r="N1837" s="6" t="s">
        <v>13519</v>
      </c>
      <c r="O1837" s="6" t="str" cm="1">
        <f t="array" ref="O1837:P1837">_xlfn.TEXTSPLIT(N1837,"-")</f>
        <v>1997</v>
      </c>
      <c r="P1837" s="6" t="str">
        <v>1999</v>
      </c>
      <c r="Q1837" s="6">
        <f>SUM(Q1840,Q1843,Q1846,Q1849)</f>
        <v>1688</v>
      </c>
      <c r="R1837" s="6">
        <f>SUM(R1840,R1843,R1846,R1849)</f>
        <v>168</v>
      </c>
      <c r="S1837" s="16">
        <f t="shared" si="151"/>
        <v>9.9526066350710901E-2</v>
      </c>
      <c r="T1837" s="16">
        <f t="shared" si="152"/>
        <v>7.2864799029751107E-3</v>
      </c>
    </row>
    <row r="1838" spans="2:20" x14ac:dyDescent="0.6">
      <c r="B1838" s="6"/>
      <c r="C1838" s="6"/>
      <c r="D1838" s="6" t="s">
        <v>13847</v>
      </c>
      <c r="E1838" s="6" t="s">
        <v>13815</v>
      </c>
      <c r="F1838" s="20" t="s">
        <v>13818</v>
      </c>
      <c r="G1838" s="6" t="str">
        <f t="shared" si="150"/>
        <v>50-59</v>
      </c>
      <c r="H1838" s="6" t="str" cm="1">
        <f t="array" ref="H1838:I1838">_xlfn.TEXTSPLIT(G1838,"-")</f>
        <v>50</v>
      </c>
      <c r="I1838" s="6" t="str">
        <v>59</v>
      </c>
      <c r="J1838" s="6" t="s">
        <v>13873</v>
      </c>
      <c r="K1838" s="6" t="s">
        <v>13465</v>
      </c>
      <c r="L1838" s="6" t="s">
        <v>13532</v>
      </c>
      <c r="M1838" s="6" t="s">
        <v>13385</v>
      </c>
      <c r="N1838" s="6" t="s">
        <v>13519</v>
      </c>
      <c r="O1838" s="6" t="str" cm="1">
        <f t="array" ref="O1838:P1838">_xlfn.TEXTSPLIT(N1838,"-")</f>
        <v>1997</v>
      </c>
      <c r="P1838" s="6" t="str">
        <v>1999</v>
      </c>
      <c r="Q1838" s="6">
        <v>1270</v>
      </c>
      <c r="R1838" s="6">
        <v>74</v>
      </c>
      <c r="S1838" s="16">
        <f t="shared" si="151"/>
        <v>5.826771653543307E-2</v>
      </c>
      <c r="T1838" s="16">
        <f t="shared" si="152"/>
        <v>6.573185192802763E-3</v>
      </c>
    </row>
    <row r="1839" spans="2:20" x14ac:dyDescent="0.6">
      <c r="B1839" s="6"/>
      <c r="C1839" s="6"/>
      <c r="D1839" s="6" t="s">
        <v>13847</v>
      </c>
      <c r="E1839" s="6" t="s">
        <v>13814</v>
      </c>
      <c r="F1839" s="20" t="s">
        <v>13818</v>
      </c>
      <c r="G1839" s="6" t="str">
        <f t="shared" si="150"/>
        <v>50-59</v>
      </c>
      <c r="H1839" s="6" t="str" cm="1">
        <f t="array" ref="H1839:I1839">_xlfn.TEXTSPLIT(G1839,"-")</f>
        <v>50</v>
      </c>
      <c r="I1839" s="6" t="str">
        <v>59</v>
      </c>
      <c r="J1839" s="6" t="s">
        <v>13873</v>
      </c>
      <c r="K1839" s="6" t="s">
        <v>13465</v>
      </c>
      <c r="L1839" s="6" t="s">
        <v>13532</v>
      </c>
      <c r="M1839" s="6" t="s">
        <v>13385</v>
      </c>
      <c r="N1839" s="6" t="s">
        <v>13519</v>
      </c>
      <c r="O1839" s="6" t="str" cm="1">
        <f t="array" ref="O1839:P1839">_xlfn.TEXTSPLIT(N1839,"-")</f>
        <v>1997</v>
      </c>
      <c r="P1839" s="6" t="str">
        <v>1999</v>
      </c>
      <c r="Q1839" s="6">
        <v>491</v>
      </c>
      <c r="R1839" s="6">
        <v>34</v>
      </c>
      <c r="S1839" s="16">
        <f t="shared" si="151"/>
        <v>6.9246435845213852E-2</v>
      </c>
      <c r="T1839" s="16">
        <f t="shared" si="152"/>
        <v>1.1457116267761766E-2</v>
      </c>
    </row>
    <row r="1840" spans="2:20" x14ac:dyDescent="0.6">
      <c r="B1840" s="6"/>
      <c r="C1840" s="6"/>
      <c r="D1840" s="6" t="s">
        <v>13847</v>
      </c>
      <c r="E1840" s="6" t="s">
        <v>13816</v>
      </c>
      <c r="F1840" s="20" t="s">
        <v>13818</v>
      </c>
      <c r="G1840" s="6" t="str">
        <f t="shared" si="150"/>
        <v>50-59</v>
      </c>
      <c r="H1840" s="6" t="str" cm="1">
        <f t="array" ref="H1840:I1840">_xlfn.TEXTSPLIT(G1840,"-")</f>
        <v>50</v>
      </c>
      <c r="I1840" s="6" t="str">
        <v>59</v>
      </c>
      <c r="J1840" s="6" t="s">
        <v>13873</v>
      </c>
      <c r="K1840" s="6" t="s">
        <v>13465</v>
      </c>
      <c r="L1840" s="6" t="s">
        <v>13532</v>
      </c>
      <c r="M1840" s="6" t="s">
        <v>13385</v>
      </c>
      <c r="N1840" s="6" t="s">
        <v>13519</v>
      </c>
      <c r="O1840" s="6" t="str" cm="1">
        <f t="array" ref="O1840:P1840">_xlfn.TEXTSPLIT(N1840,"-")</f>
        <v>1997</v>
      </c>
      <c r="P1840" s="6" t="str">
        <v>1999</v>
      </c>
      <c r="Q1840" s="6">
        <v>779</v>
      </c>
      <c r="R1840" s="6">
        <v>40</v>
      </c>
      <c r="S1840" s="16">
        <f t="shared" si="151"/>
        <v>5.1347881899871634E-2</v>
      </c>
      <c r="T1840" s="16">
        <f t="shared" si="152"/>
        <v>7.907624318812952E-3</v>
      </c>
    </row>
    <row r="1841" spans="2:20" x14ac:dyDescent="0.6">
      <c r="B1841" s="6"/>
      <c r="C1841" s="6"/>
      <c r="D1841" s="6" t="s">
        <v>13847</v>
      </c>
      <c r="E1841" s="6" t="s">
        <v>13815</v>
      </c>
      <c r="F1841" s="20" t="s">
        <v>13819</v>
      </c>
      <c r="G1841" s="6" t="str">
        <f t="shared" si="150"/>
        <v>60-69</v>
      </c>
      <c r="H1841" s="6" t="str" cm="1">
        <f t="array" ref="H1841:I1841">_xlfn.TEXTSPLIT(G1841,"-")</f>
        <v>60</v>
      </c>
      <c r="I1841" s="6" t="str">
        <v>69</v>
      </c>
      <c r="J1841" s="6" t="s">
        <v>13873</v>
      </c>
      <c r="K1841" s="6" t="s">
        <v>13465</v>
      </c>
      <c r="L1841" s="6" t="s">
        <v>13532</v>
      </c>
      <c r="M1841" s="6" t="s">
        <v>13385</v>
      </c>
      <c r="N1841" s="6" t="s">
        <v>13519</v>
      </c>
      <c r="O1841" s="6" t="str" cm="1">
        <f t="array" ref="O1841:P1841">_xlfn.TEXTSPLIT(N1841,"-")</f>
        <v>1997</v>
      </c>
      <c r="P1841" s="6" t="str">
        <v>1999</v>
      </c>
      <c r="Q1841" s="6">
        <v>859</v>
      </c>
      <c r="R1841" s="6">
        <v>76</v>
      </c>
      <c r="S1841" s="16">
        <f t="shared" si="151"/>
        <v>8.8474970896391156E-2</v>
      </c>
      <c r="T1841" s="16">
        <f t="shared" si="152"/>
        <v>9.6894233482205019E-3</v>
      </c>
    </row>
    <row r="1842" spans="2:20" x14ac:dyDescent="0.6">
      <c r="B1842" s="6"/>
      <c r="C1842" s="6"/>
      <c r="D1842" s="6" t="s">
        <v>13847</v>
      </c>
      <c r="E1842" s="6" t="s">
        <v>13814</v>
      </c>
      <c r="F1842" s="20" t="s">
        <v>13819</v>
      </c>
      <c r="G1842" s="6" t="str">
        <f t="shared" si="150"/>
        <v>60-69</v>
      </c>
      <c r="H1842" s="6" t="str" cm="1">
        <f t="array" ref="H1842:I1842">_xlfn.TEXTSPLIT(G1842,"-")</f>
        <v>60</v>
      </c>
      <c r="I1842" s="6" t="str">
        <v>69</v>
      </c>
      <c r="J1842" s="6" t="s">
        <v>13873</v>
      </c>
      <c r="K1842" s="6" t="s">
        <v>13465</v>
      </c>
      <c r="L1842" s="6" t="s">
        <v>13532</v>
      </c>
      <c r="M1842" s="6" t="s">
        <v>13385</v>
      </c>
      <c r="N1842" s="6" t="s">
        <v>13519</v>
      </c>
      <c r="O1842" s="6" t="str" cm="1">
        <f t="array" ref="O1842:P1842">_xlfn.TEXTSPLIT(N1842,"-")</f>
        <v>1997</v>
      </c>
      <c r="P1842" s="6" t="str">
        <v>1999</v>
      </c>
      <c r="Q1842" s="6">
        <v>347</v>
      </c>
      <c r="R1842" s="6">
        <v>27</v>
      </c>
      <c r="S1842" s="16">
        <f t="shared" si="151"/>
        <v>7.7809798270893377E-2</v>
      </c>
      <c r="T1842" s="16">
        <f t="shared" si="152"/>
        <v>1.4380124929208487E-2</v>
      </c>
    </row>
    <row r="1843" spans="2:20" x14ac:dyDescent="0.6">
      <c r="B1843" s="6"/>
      <c r="C1843" s="6"/>
      <c r="D1843" s="6" t="s">
        <v>13847</v>
      </c>
      <c r="E1843" s="6" t="s">
        <v>13816</v>
      </c>
      <c r="F1843" s="20" t="s">
        <v>13819</v>
      </c>
      <c r="G1843" s="6" t="str">
        <f t="shared" si="150"/>
        <v>60-69</v>
      </c>
      <c r="H1843" s="6" t="str" cm="1">
        <f t="array" ref="H1843:I1843">_xlfn.TEXTSPLIT(G1843,"-")</f>
        <v>60</v>
      </c>
      <c r="I1843" s="6" t="str">
        <v>69</v>
      </c>
      <c r="J1843" s="6" t="s">
        <v>13873</v>
      </c>
      <c r="K1843" s="6" t="s">
        <v>13465</v>
      </c>
      <c r="L1843" s="6" t="s">
        <v>13532</v>
      </c>
      <c r="M1843" s="6" t="s">
        <v>13385</v>
      </c>
      <c r="N1843" s="6" t="s">
        <v>13519</v>
      </c>
      <c r="O1843" s="6" t="str" cm="1">
        <f t="array" ref="O1843:P1843">_xlfn.TEXTSPLIT(N1843,"-")</f>
        <v>1997</v>
      </c>
      <c r="P1843" s="6" t="str">
        <v>1999</v>
      </c>
      <c r="Q1843" s="6">
        <v>512</v>
      </c>
      <c r="R1843" s="6">
        <v>44</v>
      </c>
      <c r="S1843" s="16">
        <f t="shared" si="151"/>
        <v>8.59375E-2</v>
      </c>
      <c r="T1843" s="16">
        <f t="shared" si="152"/>
        <v>1.2386377826138498E-2</v>
      </c>
    </row>
    <row r="1844" spans="2:20" x14ac:dyDescent="0.6">
      <c r="B1844" s="6"/>
      <c r="C1844" s="6"/>
      <c r="D1844" s="6" t="s">
        <v>13847</v>
      </c>
      <c r="E1844" s="6" t="s">
        <v>13815</v>
      </c>
      <c r="F1844" s="20" t="s">
        <v>13820</v>
      </c>
      <c r="G1844" s="6" t="str">
        <f t="shared" si="150"/>
        <v>70-79</v>
      </c>
      <c r="H1844" s="6" t="str" cm="1">
        <f t="array" ref="H1844:I1844">_xlfn.TEXTSPLIT(G1844,"-")</f>
        <v>70</v>
      </c>
      <c r="I1844" s="6" t="str">
        <v>79</v>
      </c>
      <c r="J1844" s="6" t="s">
        <v>13873</v>
      </c>
      <c r="K1844" s="6" t="s">
        <v>13465</v>
      </c>
      <c r="L1844" s="6" t="s">
        <v>13532</v>
      </c>
      <c r="M1844" s="6" t="s">
        <v>13385</v>
      </c>
      <c r="N1844" s="6" t="s">
        <v>13519</v>
      </c>
      <c r="O1844" s="6" t="str" cm="1">
        <f t="array" ref="O1844:P1844">_xlfn.TEXTSPLIT(N1844,"-")</f>
        <v>1997</v>
      </c>
      <c r="P1844" s="6" t="str">
        <v>1999</v>
      </c>
      <c r="Q1844" s="6">
        <v>514</v>
      </c>
      <c r="R1844" s="6">
        <v>96</v>
      </c>
      <c r="S1844" s="16">
        <f t="shared" si="151"/>
        <v>0.1867704280155642</v>
      </c>
      <c r="T1844" s="16">
        <f t="shared" si="152"/>
        <v>1.7190126749229234E-2</v>
      </c>
    </row>
    <row r="1845" spans="2:20" x14ac:dyDescent="0.6">
      <c r="B1845" s="6"/>
      <c r="C1845" s="6"/>
      <c r="D1845" s="6" t="s">
        <v>13847</v>
      </c>
      <c r="E1845" s="6" t="s">
        <v>13814</v>
      </c>
      <c r="F1845" s="20" t="s">
        <v>13820</v>
      </c>
      <c r="G1845" s="6" t="str">
        <f t="shared" si="150"/>
        <v>70-79</v>
      </c>
      <c r="H1845" s="6" t="str" cm="1">
        <f t="array" ref="H1845:I1845">_xlfn.TEXTSPLIT(G1845,"-")</f>
        <v>70</v>
      </c>
      <c r="I1845" s="6" t="str">
        <v>79</v>
      </c>
      <c r="J1845" s="6" t="s">
        <v>13873</v>
      </c>
      <c r="K1845" s="6" t="s">
        <v>13465</v>
      </c>
      <c r="L1845" s="6" t="s">
        <v>13532</v>
      </c>
      <c r="M1845" s="6" t="s">
        <v>13385</v>
      </c>
      <c r="N1845" s="6" t="s">
        <v>13519</v>
      </c>
      <c r="O1845" s="6" t="str" cm="1">
        <f t="array" ref="O1845:P1845">_xlfn.TEXTSPLIT(N1845,"-")</f>
        <v>1997</v>
      </c>
      <c r="P1845" s="6" t="str">
        <v>1999</v>
      </c>
      <c r="Q1845" s="6">
        <v>214</v>
      </c>
      <c r="R1845" s="6">
        <v>47</v>
      </c>
      <c r="S1845" s="16">
        <f t="shared" si="151"/>
        <v>0.21962616822429906</v>
      </c>
      <c r="T1845" s="16">
        <f t="shared" si="152"/>
        <v>2.8300004495839522E-2</v>
      </c>
    </row>
    <row r="1846" spans="2:20" x14ac:dyDescent="0.6">
      <c r="B1846" s="6"/>
      <c r="C1846" s="6"/>
      <c r="D1846" s="6" t="s">
        <v>13847</v>
      </c>
      <c r="E1846" s="6" t="s">
        <v>13816</v>
      </c>
      <c r="F1846" s="20" t="s">
        <v>13820</v>
      </c>
      <c r="G1846" s="6" t="str">
        <f t="shared" si="150"/>
        <v>70-79</v>
      </c>
      <c r="H1846" s="6" t="str" cm="1">
        <f t="array" ref="H1846:I1846">_xlfn.TEXTSPLIT(G1846,"-")</f>
        <v>70</v>
      </c>
      <c r="I1846" s="6" t="str">
        <v>79</v>
      </c>
      <c r="J1846" s="6" t="s">
        <v>13873</v>
      </c>
      <c r="K1846" s="6" t="s">
        <v>13465</v>
      </c>
      <c r="L1846" s="6" t="s">
        <v>13532</v>
      </c>
      <c r="M1846" s="6" t="s">
        <v>13385</v>
      </c>
      <c r="N1846" s="6" t="s">
        <v>13519</v>
      </c>
      <c r="O1846" s="6" t="str" cm="1">
        <f t="array" ref="O1846:P1846">_xlfn.TEXTSPLIT(N1846,"-")</f>
        <v>1997</v>
      </c>
      <c r="P1846" s="6" t="str">
        <v>1999</v>
      </c>
      <c r="Q1846" s="6">
        <v>300</v>
      </c>
      <c r="R1846" s="6">
        <v>49</v>
      </c>
      <c r="S1846" s="16">
        <f t="shared" si="151"/>
        <v>0.16333333333333333</v>
      </c>
      <c r="T1846" s="16">
        <f t="shared" si="152"/>
        <v>2.1342879808463489E-2</v>
      </c>
    </row>
    <row r="1847" spans="2:20" x14ac:dyDescent="0.6">
      <c r="B1847" s="6"/>
      <c r="C1847" s="6"/>
      <c r="D1847" s="6" t="s">
        <v>13847</v>
      </c>
      <c r="E1847" s="6" t="s">
        <v>13815</v>
      </c>
      <c r="F1847" s="20" t="s">
        <v>13821</v>
      </c>
      <c r="G1847" s="6" t="str">
        <f t="shared" si="150"/>
        <v>80-95</v>
      </c>
      <c r="H1847" s="6" t="str" cm="1">
        <f t="array" ref="H1847:I1847">_xlfn.TEXTSPLIT(G1847,"-")</f>
        <v>80</v>
      </c>
      <c r="I1847" s="6" t="str">
        <v>95</v>
      </c>
      <c r="J1847" s="6" t="s">
        <v>13873</v>
      </c>
      <c r="K1847" s="6" t="s">
        <v>13465</v>
      </c>
      <c r="L1847" s="6" t="s">
        <v>13532</v>
      </c>
      <c r="M1847" s="6" t="s">
        <v>13385</v>
      </c>
      <c r="N1847" s="6" t="s">
        <v>13519</v>
      </c>
      <c r="O1847" s="6" t="str" cm="1">
        <f t="array" ref="O1847:P1847">_xlfn.TEXTSPLIT(N1847,"-")</f>
        <v>1997</v>
      </c>
      <c r="P1847" s="6" t="str">
        <v>1999</v>
      </c>
      <c r="Q1847" s="6">
        <v>133</v>
      </c>
      <c r="R1847" s="6">
        <v>41</v>
      </c>
      <c r="S1847" s="16">
        <f t="shared" si="151"/>
        <v>0.30827067669172931</v>
      </c>
      <c r="T1847" s="16">
        <f t="shared" si="152"/>
        <v>4.0041319503070973E-2</v>
      </c>
    </row>
    <row r="1848" spans="2:20" x14ac:dyDescent="0.6">
      <c r="B1848" s="6"/>
      <c r="C1848" s="6"/>
      <c r="D1848" s="6" t="s">
        <v>13847</v>
      </c>
      <c r="E1848" s="6" t="s">
        <v>13814</v>
      </c>
      <c r="F1848" s="20" t="s">
        <v>13821</v>
      </c>
      <c r="G1848" s="6" t="str">
        <f t="shared" si="150"/>
        <v>80-95</v>
      </c>
      <c r="H1848" s="6" t="str" cm="1">
        <f t="array" ref="H1848:I1848">_xlfn.TEXTSPLIT(G1848,"-")</f>
        <v>80</v>
      </c>
      <c r="I1848" s="6" t="str">
        <v>95</v>
      </c>
      <c r="J1848" s="6" t="s">
        <v>13873</v>
      </c>
      <c r="K1848" s="6" t="s">
        <v>13465</v>
      </c>
      <c r="L1848" s="6" t="s">
        <v>13532</v>
      </c>
      <c r="M1848" s="6" t="s">
        <v>13385</v>
      </c>
      <c r="N1848" s="6" t="s">
        <v>13519</v>
      </c>
      <c r="O1848" s="6" t="str" cm="1">
        <f t="array" ref="O1848:P1848">_xlfn.TEXTSPLIT(N1848,"-")</f>
        <v>1997</v>
      </c>
      <c r="P1848" s="6" t="str">
        <v>1999</v>
      </c>
      <c r="Q1848" s="6">
        <v>36</v>
      </c>
      <c r="R1848" s="6">
        <v>6</v>
      </c>
      <c r="S1848" s="16">
        <f t="shared" si="151"/>
        <v>0.16666666666666666</v>
      </c>
      <c r="T1848" s="16">
        <f t="shared" si="152"/>
        <v>6.2112999374994163E-2</v>
      </c>
    </row>
    <row r="1849" spans="2:20" x14ac:dyDescent="0.6">
      <c r="B1849" s="6"/>
      <c r="C1849" s="6"/>
      <c r="D1849" s="6" t="s">
        <v>13847</v>
      </c>
      <c r="E1849" s="6" t="s">
        <v>13816</v>
      </c>
      <c r="F1849" s="20" t="s">
        <v>13821</v>
      </c>
      <c r="G1849" s="6" t="str">
        <f t="shared" si="150"/>
        <v>80-95</v>
      </c>
      <c r="H1849" s="6" t="str" cm="1">
        <f t="array" ref="H1849:I1849">_xlfn.TEXTSPLIT(G1849,"-")</f>
        <v>80</v>
      </c>
      <c r="I1849" s="6" t="str">
        <v>95</v>
      </c>
      <c r="J1849" s="6" t="s">
        <v>13873</v>
      </c>
      <c r="K1849" s="6" t="s">
        <v>13465</v>
      </c>
      <c r="L1849" s="6" t="s">
        <v>13532</v>
      </c>
      <c r="M1849" s="6" t="s">
        <v>13385</v>
      </c>
      <c r="N1849" s="6" t="s">
        <v>13519</v>
      </c>
      <c r="O1849" s="6" t="str" cm="1">
        <f t="array" ref="O1849:P1849">_xlfn.TEXTSPLIT(N1849,"-")</f>
        <v>1997</v>
      </c>
      <c r="P1849" s="6" t="str">
        <v>1999</v>
      </c>
      <c r="Q1849" s="6">
        <v>97</v>
      </c>
      <c r="R1849" s="6">
        <v>35</v>
      </c>
      <c r="S1849" s="16">
        <f t="shared" si="151"/>
        <v>0.36082474226804123</v>
      </c>
      <c r="T1849" s="16">
        <f t="shared" si="152"/>
        <v>4.876096203849991E-2</v>
      </c>
    </row>
    <row r="1850" spans="2:20" x14ac:dyDescent="0.6">
      <c r="B1850" s="6"/>
      <c r="C1850" s="6"/>
      <c r="D1850" s="6" t="s">
        <v>13813</v>
      </c>
      <c r="E1850" s="6" t="s">
        <v>13815</v>
      </c>
      <c r="F1850" s="20" t="s">
        <v>13509</v>
      </c>
      <c r="G1850" s="6" t="str">
        <f t="shared" si="150"/>
        <v>50-95</v>
      </c>
      <c r="H1850" s="6" t="str" cm="1">
        <f t="array" ref="H1850:I1850">_xlfn.TEXTSPLIT(G1850,"-")</f>
        <v>50</v>
      </c>
      <c r="I1850" s="6" t="str">
        <v>95</v>
      </c>
      <c r="J1850" s="6" t="s">
        <v>13873</v>
      </c>
      <c r="K1850" s="6" t="s">
        <v>13465</v>
      </c>
      <c r="L1850" s="6" t="s">
        <v>13532</v>
      </c>
      <c r="M1850" s="6" t="s">
        <v>13385</v>
      </c>
      <c r="N1850" s="6" t="s">
        <v>13519</v>
      </c>
      <c r="O1850" s="6" t="str" cm="1">
        <f t="array" ref="O1850:P1850">_xlfn.TEXTSPLIT(N1850,"-")</f>
        <v>1997</v>
      </c>
      <c r="P1850" s="6" t="str">
        <v>1999</v>
      </c>
      <c r="Q1850" s="6">
        <v>2776</v>
      </c>
      <c r="R1850" s="6">
        <f>SUM(R1853,R1856,R1859,R1862)</f>
        <v>15</v>
      </c>
      <c r="S1850" s="16">
        <f t="shared" si="151"/>
        <v>5.4034582132564844E-3</v>
      </c>
      <c r="T1850" s="16">
        <f t="shared" si="152"/>
        <v>1.391392442702208E-3</v>
      </c>
    </row>
    <row r="1851" spans="2:20" x14ac:dyDescent="0.6">
      <c r="B1851" s="6"/>
      <c r="C1851" s="6"/>
      <c r="D1851" s="6" t="s">
        <v>13813</v>
      </c>
      <c r="E1851" s="6" t="s">
        <v>13814</v>
      </c>
      <c r="F1851" s="20" t="s">
        <v>13509</v>
      </c>
      <c r="G1851" s="6" t="str">
        <f t="shared" si="150"/>
        <v>50-95</v>
      </c>
      <c r="H1851" s="6" t="str" cm="1">
        <f t="array" ref="H1851:I1851">_xlfn.TEXTSPLIT(G1851,"-")</f>
        <v>50</v>
      </c>
      <c r="I1851" s="6" t="str">
        <v>95</v>
      </c>
      <c r="J1851" s="6" t="s">
        <v>13873</v>
      </c>
      <c r="K1851" s="6" t="s">
        <v>13465</v>
      </c>
      <c r="L1851" s="6" t="s">
        <v>13532</v>
      </c>
      <c r="M1851" s="6" t="s">
        <v>13385</v>
      </c>
      <c r="N1851" s="6" t="s">
        <v>13519</v>
      </c>
      <c r="O1851" s="6" t="str" cm="1">
        <f t="array" ref="O1851:P1851">_xlfn.TEXTSPLIT(N1851,"-")</f>
        <v>1997</v>
      </c>
      <c r="P1851" s="6" t="str">
        <v>1999</v>
      </c>
      <c r="Q1851" s="6">
        <f>SUM(Q1854,Q1857,Q1860,Q1863)</f>
        <v>1088</v>
      </c>
      <c r="R1851" s="6">
        <f>SUM(R1854,R1857,R1860,R1863)</f>
        <v>6</v>
      </c>
      <c r="S1851" s="16">
        <f t="shared" si="151"/>
        <v>5.5147058823529415E-3</v>
      </c>
      <c r="T1851" s="16">
        <f t="shared" si="152"/>
        <v>2.2451528470060103E-3</v>
      </c>
    </row>
    <row r="1852" spans="2:20" x14ac:dyDescent="0.6">
      <c r="B1852" s="6"/>
      <c r="C1852" s="6"/>
      <c r="D1852" s="6" t="s">
        <v>13813</v>
      </c>
      <c r="E1852" s="6" t="s">
        <v>13816</v>
      </c>
      <c r="F1852" s="20" t="s">
        <v>13509</v>
      </c>
      <c r="G1852" s="6" t="str">
        <f t="shared" si="150"/>
        <v>50-95</v>
      </c>
      <c r="H1852" s="6" t="str" cm="1">
        <f t="array" ref="H1852:I1852">_xlfn.TEXTSPLIT(G1852,"-")</f>
        <v>50</v>
      </c>
      <c r="I1852" s="6" t="str">
        <v>95</v>
      </c>
      <c r="J1852" s="6" t="s">
        <v>13873</v>
      </c>
      <c r="K1852" s="6" t="s">
        <v>13465</v>
      </c>
      <c r="L1852" s="6" t="s">
        <v>13532</v>
      </c>
      <c r="M1852" s="6" t="s">
        <v>13385</v>
      </c>
      <c r="N1852" s="6" t="s">
        <v>13519</v>
      </c>
      <c r="O1852" s="6" t="str" cm="1">
        <f t="array" ref="O1852:P1852">_xlfn.TEXTSPLIT(N1852,"-")</f>
        <v>1997</v>
      </c>
      <c r="P1852" s="6" t="str">
        <v>1999</v>
      </c>
      <c r="Q1852" s="6">
        <f>SUM(Q1855,Q1858,Q1861,Q1864)</f>
        <v>1688</v>
      </c>
      <c r="R1852" s="6">
        <f>SUM(R1855,R1858,R1861,R1864)</f>
        <v>9</v>
      </c>
      <c r="S1852" s="16">
        <f t="shared" si="151"/>
        <v>5.3317535545023701E-3</v>
      </c>
      <c r="T1852" s="16">
        <f t="shared" si="152"/>
        <v>1.7725069199084874E-3</v>
      </c>
    </row>
    <row r="1853" spans="2:20" x14ac:dyDescent="0.6">
      <c r="B1853" s="6"/>
      <c r="C1853" s="6"/>
      <c r="D1853" s="6" t="s">
        <v>13813</v>
      </c>
      <c r="E1853" s="6" t="s">
        <v>13815</v>
      </c>
      <c r="F1853" s="20" t="s">
        <v>13818</v>
      </c>
      <c r="G1853" s="6" t="str">
        <f t="shared" si="150"/>
        <v>50-59</v>
      </c>
      <c r="H1853" s="6" t="str" cm="1">
        <f t="array" ref="H1853:I1853">_xlfn.TEXTSPLIT(G1853,"-")</f>
        <v>50</v>
      </c>
      <c r="I1853" s="6" t="str">
        <v>59</v>
      </c>
      <c r="J1853" s="6" t="s">
        <v>13873</v>
      </c>
      <c r="K1853" s="6" t="s">
        <v>13465</v>
      </c>
      <c r="L1853" s="6" t="s">
        <v>13532</v>
      </c>
      <c r="M1853" s="6" t="s">
        <v>13385</v>
      </c>
      <c r="N1853" s="6" t="s">
        <v>13519</v>
      </c>
      <c r="O1853" s="6" t="str" cm="1">
        <f t="array" ref="O1853:P1853">_xlfn.TEXTSPLIT(N1853,"-")</f>
        <v>1997</v>
      </c>
      <c r="P1853" s="6" t="str">
        <v>1999</v>
      </c>
      <c r="Q1853" s="6">
        <v>1270</v>
      </c>
      <c r="R1853" s="6">
        <v>1</v>
      </c>
      <c r="S1853" s="16">
        <f t="shared" si="151"/>
        <v>7.874015748031496E-4</v>
      </c>
      <c r="T1853" s="16">
        <f t="shared" si="152"/>
        <v>7.8709151313536738E-4</v>
      </c>
    </row>
    <row r="1854" spans="2:20" x14ac:dyDescent="0.6">
      <c r="B1854" s="6"/>
      <c r="C1854" s="6"/>
      <c r="D1854" s="6" t="s">
        <v>13813</v>
      </c>
      <c r="E1854" s="6" t="s">
        <v>13814</v>
      </c>
      <c r="F1854" s="20" t="s">
        <v>13818</v>
      </c>
      <c r="G1854" s="6" t="str">
        <f t="shared" si="150"/>
        <v>50-59</v>
      </c>
      <c r="H1854" s="6" t="str" cm="1">
        <f t="array" ref="H1854:I1854">_xlfn.TEXTSPLIT(G1854,"-")</f>
        <v>50</v>
      </c>
      <c r="I1854" s="6" t="str">
        <v>59</v>
      </c>
      <c r="J1854" s="6" t="s">
        <v>13873</v>
      </c>
      <c r="K1854" s="6" t="s">
        <v>13465</v>
      </c>
      <c r="L1854" s="6" t="s">
        <v>13532</v>
      </c>
      <c r="M1854" s="6" t="s">
        <v>13385</v>
      </c>
      <c r="N1854" s="6" t="s">
        <v>13519</v>
      </c>
      <c r="O1854" s="6" t="str" cm="1">
        <f t="array" ref="O1854:P1854">_xlfn.TEXTSPLIT(N1854,"-")</f>
        <v>1997</v>
      </c>
      <c r="P1854" s="6" t="str">
        <v>1999</v>
      </c>
      <c r="Q1854" s="6">
        <v>491</v>
      </c>
      <c r="R1854" s="6">
        <v>0</v>
      </c>
      <c r="S1854" s="16">
        <f t="shared" si="151"/>
        <v>0</v>
      </c>
      <c r="T1854" s="16">
        <f t="shared" si="152"/>
        <v>0</v>
      </c>
    </row>
    <row r="1855" spans="2:20" x14ac:dyDescent="0.6">
      <c r="B1855" s="6"/>
      <c r="C1855" s="6"/>
      <c r="D1855" s="6" t="s">
        <v>13813</v>
      </c>
      <c r="E1855" s="6" t="s">
        <v>13816</v>
      </c>
      <c r="F1855" s="20" t="s">
        <v>13818</v>
      </c>
      <c r="G1855" s="6" t="str">
        <f t="shared" si="150"/>
        <v>50-59</v>
      </c>
      <c r="H1855" s="6" t="str" cm="1">
        <f t="array" ref="H1855:I1855">_xlfn.TEXTSPLIT(G1855,"-")</f>
        <v>50</v>
      </c>
      <c r="I1855" s="6" t="str">
        <v>59</v>
      </c>
      <c r="J1855" s="6" t="s">
        <v>13873</v>
      </c>
      <c r="K1855" s="6" t="s">
        <v>13465</v>
      </c>
      <c r="L1855" s="6" t="s">
        <v>13532</v>
      </c>
      <c r="M1855" s="6" t="s">
        <v>13385</v>
      </c>
      <c r="N1855" s="6" t="s">
        <v>13519</v>
      </c>
      <c r="O1855" s="6" t="str" cm="1">
        <f t="array" ref="O1855:P1855">_xlfn.TEXTSPLIT(N1855,"-")</f>
        <v>1997</v>
      </c>
      <c r="P1855" s="6" t="str">
        <v>1999</v>
      </c>
      <c r="Q1855" s="6">
        <v>779</v>
      </c>
      <c r="R1855" s="6">
        <v>1</v>
      </c>
      <c r="S1855" s="16">
        <f t="shared" si="151"/>
        <v>1.2836970474967907E-3</v>
      </c>
      <c r="T1855" s="16">
        <f t="shared" si="152"/>
        <v>1.2828728438500265E-3</v>
      </c>
    </row>
    <row r="1856" spans="2:20" x14ac:dyDescent="0.6">
      <c r="B1856" s="6"/>
      <c r="C1856" s="6"/>
      <c r="D1856" s="6" t="s">
        <v>13813</v>
      </c>
      <c r="E1856" s="6" t="s">
        <v>13815</v>
      </c>
      <c r="F1856" s="20" t="s">
        <v>13819</v>
      </c>
      <c r="G1856" s="6" t="str">
        <f t="shared" si="150"/>
        <v>60-69</v>
      </c>
      <c r="H1856" s="6" t="str" cm="1">
        <f t="array" ref="H1856:I1856">_xlfn.TEXTSPLIT(G1856,"-")</f>
        <v>60</v>
      </c>
      <c r="I1856" s="6" t="str">
        <v>69</v>
      </c>
      <c r="J1856" s="6" t="s">
        <v>13873</v>
      </c>
      <c r="K1856" s="6" t="s">
        <v>13465</v>
      </c>
      <c r="L1856" s="6" t="s">
        <v>13532</v>
      </c>
      <c r="M1856" s="6" t="s">
        <v>13385</v>
      </c>
      <c r="N1856" s="6" t="s">
        <v>13519</v>
      </c>
      <c r="O1856" s="6" t="str" cm="1">
        <f t="array" ref="O1856:P1856">_xlfn.TEXTSPLIT(N1856,"-")</f>
        <v>1997</v>
      </c>
      <c r="P1856" s="6" t="str">
        <v>1999</v>
      </c>
      <c r="Q1856" s="6">
        <v>859</v>
      </c>
      <c r="R1856" s="6">
        <v>4</v>
      </c>
      <c r="S1856" s="16">
        <f t="shared" si="151"/>
        <v>4.6565774155995342E-3</v>
      </c>
      <c r="T1856" s="16">
        <f t="shared" si="152"/>
        <v>2.3228614540136833E-3</v>
      </c>
    </row>
    <row r="1857" spans="1:20" x14ac:dyDescent="0.6">
      <c r="B1857" s="6"/>
      <c r="C1857" s="6"/>
      <c r="D1857" s="6" t="s">
        <v>13813</v>
      </c>
      <c r="E1857" s="6" t="s">
        <v>13814</v>
      </c>
      <c r="F1857" s="20" t="s">
        <v>13819</v>
      </c>
      <c r="G1857" s="6" t="str">
        <f t="shared" si="150"/>
        <v>60-69</v>
      </c>
      <c r="H1857" s="6" t="str" cm="1">
        <f t="array" ref="H1857:I1857">_xlfn.TEXTSPLIT(G1857,"-")</f>
        <v>60</v>
      </c>
      <c r="I1857" s="6" t="str">
        <v>69</v>
      </c>
      <c r="J1857" s="6" t="s">
        <v>13873</v>
      </c>
      <c r="K1857" s="6" t="s">
        <v>13465</v>
      </c>
      <c r="L1857" s="6" t="s">
        <v>13532</v>
      </c>
      <c r="M1857" s="6" t="s">
        <v>13385</v>
      </c>
      <c r="N1857" s="6" t="s">
        <v>13519</v>
      </c>
      <c r="O1857" s="6" t="str" cm="1">
        <f t="array" ref="O1857:P1857">_xlfn.TEXTSPLIT(N1857,"-")</f>
        <v>1997</v>
      </c>
      <c r="P1857" s="6" t="str">
        <v>1999</v>
      </c>
      <c r="Q1857" s="6">
        <v>347</v>
      </c>
      <c r="R1857" s="6">
        <v>3</v>
      </c>
      <c r="S1857" s="16">
        <f t="shared" si="151"/>
        <v>8.6455331412103754E-3</v>
      </c>
      <c r="T1857" s="16">
        <f t="shared" si="152"/>
        <v>4.9698769541342957E-3</v>
      </c>
    </row>
    <row r="1858" spans="1:20" x14ac:dyDescent="0.6">
      <c r="B1858" s="6"/>
      <c r="C1858" s="6"/>
      <c r="D1858" s="6" t="s">
        <v>13813</v>
      </c>
      <c r="E1858" s="6" t="s">
        <v>13816</v>
      </c>
      <c r="F1858" s="20" t="s">
        <v>13819</v>
      </c>
      <c r="G1858" s="6" t="str">
        <f t="shared" si="150"/>
        <v>60-69</v>
      </c>
      <c r="H1858" s="6" t="str" cm="1">
        <f t="array" ref="H1858:I1858">_xlfn.TEXTSPLIT(G1858,"-")</f>
        <v>60</v>
      </c>
      <c r="I1858" s="6" t="str">
        <v>69</v>
      </c>
      <c r="J1858" s="6" t="s">
        <v>13873</v>
      </c>
      <c r="K1858" s="6" t="s">
        <v>13465</v>
      </c>
      <c r="L1858" s="6" t="s">
        <v>13532</v>
      </c>
      <c r="M1858" s="6" t="s">
        <v>13385</v>
      </c>
      <c r="N1858" s="6" t="s">
        <v>13519</v>
      </c>
      <c r="O1858" s="6" t="str" cm="1">
        <f t="array" ref="O1858:P1858">_xlfn.TEXTSPLIT(N1858,"-")</f>
        <v>1997</v>
      </c>
      <c r="P1858" s="6" t="str">
        <v>1999</v>
      </c>
      <c r="Q1858" s="6">
        <v>512</v>
      </c>
      <c r="R1858" s="6">
        <v>1</v>
      </c>
      <c r="S1858" s="16">
        <f t="shared" si="151"/>
        <v>1.953125E-3</v>
      </c>
      <c r="T1858" s="16">
        <f t="shared" si="152"/>
        <v>1.9512167191340064E-3</v>
      </c>
    </row>
    <row r="1859" spans="1:20" x14ac:dyDescent="0.6">
      <c r="B1859" s="6"/>
      <c r="C1859" s="6"/>
      <c r="D1859" s="6" t="s">
        <v>13813</v>
      </c>
      <c r="E1859" s="6" t="s">
        <v>13815</v>
      </c>
      <c r="F1859" s="20" t="s">
        <v>13820</v>
      </c>
      <c r="G1859" s="6" t="str">
        <f t="shared" si="150"/>
        <v>70-79</v>
      </c>
      <c r="H1859" s="6" t="str" cm="1">
        <f t="array" ref="H1859:I1859">_xlfn.TEXTSPLIT(G1859,"-")</f>
        <v>70</v>
      </c>
      <c r="I1859" s="6" t="str">
        <v>79</v>
      </c>
      <c r="J1859" s="6" t="s">
        <v>13873</v>
      </c>
      <c r="K1859" s="6" t="s">
        <v>13465</v>
      </c>
      <c r="L1859" s="6" t="s">
        <v>13532</v>
      </c>
      <c r="M1859" s="6" t="s">
        <v>13385</v>
      </c>
      <c r="N1859" s="6" t="s">
        <v>13519</v>
      </c>
      <c r="O1859" s="6" t="str" cm="1">
        <f t="array" ref="O1859:P1859">_xlfn.TEXTSPLIT(N1859,"-")</f>
        <v>1997</v>
      </c>
      <c r="P1859" s="6" t="str">
        <v>1999</v>
      </c>
      <c r="Q1859" s="6">
        <v>514</v>
      </c>
      <c r="R1859" s="6">
        <v>4</v>
      </c>
      <c r="S1859" s="16">
        <f t="shared" si="151"/>
        <v>7.7821011673151752E-3</v>
      </c>
      <c r="T1859" s="16">
        <f t="shared" si="152"/>
        <v>3.8758807380512858E-3</v>
      </c>
    </row>
    <row r="1860" spans="1:20" x14ac:dyDescent="0.6">
      <c r="B1860" s="6"/>
      <c r="C1860" s="6"/>
      <c r="D1860" s="6" t="s">
        <v>13813</v>
      </c>
      <c r="E1860" s="6" t="s">
        <v>13814</v>
      </c>
      <c r="F1860" s="20" t="s">
        <v>13820</v>
      </c>
      <c r="G1860" s="6" t="str">
        <f t="shared" si="150"/>
        <v>70-79</v>
      </c>
      <c r="H1860" s="6" t="str" cm="1">
        <f t="array" ref="H1860:I1860">_xlfn.TEXTSPLIT(G1860,"-")</f>
        <v>70</v>
      </c>
      <c r="I1860" s="6" t="str">
        <v>79</v>
      </c>
      <c r="J1860" s="6" t="s">
        <v>13873</v>
      </c>
      <c r="K1860" s="6" t="s">
        <v>13465</v>
      </c>
      <c r="L1860" s="6" t="s">
        <v>13532</v>
      </c>
      <c r="M1860" s="6" t="s">
        <v>13385</v>
      </c>
      <c r="N1860" s="6" t="s">
        <v>13519</v>
      </c>
      <c r="O1860" s="6" t="str" cm="1">
        <f t="array" ref="O1860:P1860">_xlfn.TEXTSPLIT(N1860,"-")</f>
        <v>1997</v>
      </c>
      <c r="P1860" s="6" t="str">
        <v>1999</v>
      </c>
      <c r="Q1860" s="6">
        <v>214</v>
      </c>
      <c r="R1860" s="6">
        <v>2</v>
      </c>
      <c r="S1860" s="16">
        <f t="shared" si="151"/>
        <v>9.3457943925233638E-3</v>
      </c>
      <c r="T1860" s="16">
        <f t="shared" si="152"/>
        <v>6.5775213777847317E-3</v>
      </c>
    </row>
    <row r="1861" spans="1:20" x14ac:dyDescent="0.6">
      <c r="B1861" s="6"/>
      <c r="C1861" s="6"/>
      <c r="D1861" s="6" t="s">
        <v>13813</v>
      </c>
      <c r="E1861" s="6" t="s">
        <v>13816</v>
      </c>
      <c r="F1861" s="20" t="s">
        <v>13820</v>
      </c>
      <c r="G1861" s="6" t="str">
        <f t="shared" si="150"/>
        <v>70-79</v>
      </c>
      <c r="H1861" s="6" t="str" cm="1">
        <f t="array" ref="H1861:I1861">_xlfn.TEXTSPLIT(G1861,"-")</f>
        <v>70</v>
      </c>
      <c r="I1861" s="6" t="str">
        <v>79</v>
      </c>
      <c r="J1861" s="6" t="s">
        <v>13873</v>
      </c>
      <c r="K1861" s="6" t="s">
        <v>13465</v>
      </c>
      <c r="L1861" s="6" t="s">
        <v>13532</v>
      </c>
      <c r="M1861" s="6" t="s">
        <v>13385</v>
      </c>
      <c r="N1861" s="6" t="s">
        <v>13519</v>
      </c>
      <c r="O1861" s="6" t="str" cm="1">
        <f t="array" ref="O1861:P1861">_xlfn.TEXTSPLIT(N1861,"-")</f>
        <v>1997</v>
      </c>
      <c r="P1861" s="6" t="str">
        <v>1999</v>
      </c>
      <c r="Q1861" s="6">
        <v>300</v>
      </c>
      <c r="R1861" s="6">
        <v>2</v>
      </c>
      <c r="S1861" s="16">
        <f t="shared" si="151"/>
        <v>6.6666666666666671E-3</v>
      </c>
      <c r="T1861" s="16">
        <f t="shared" si="152"/>
        <v>4.6983054470813275E-3</v>
      </c>
    </row>
    <row r="1862" spans="1:20" x14ac:dyDescent="0.6">
      <c r="B1862" s="6"/>
      <c r="C1862" s="6"/>
      <c r="D1862" s="6" t="s">
        <v>13813</v>
      </c>
      <c r="E1862" s="6" t="s">
        <v>13815</v>
      </c>
      <c r="F1862" s="20" t="s">
        <v>13821</v>
      </c>
      <c r="G1862" s="6" t="str">
        <f t="shared" si="150"/>
        <v>80-95</v>
      </c>
      <c r="H1862" s="6" t="str" cm="1">
        <f t="array" ref="H1862:I1862">_xlfn.TEXTSPLIT(G1862,"-")</f>
        <v>80</v>
      </c>
      <c r="I1862" s="6" t="str">
        <v>95</v>
      </c>
      <c r="J1862" s="6" t="s">
        <v>13873</v>
      </c>
      <c r="K1862" s="6" t="s">
        <v>13465</v>
      </c>
      <c r="L1862" s="6" t="s">
        <v>13532</v>
      </c>
      <c r="M1862" s="6" t="s">
        <v>13385</v>
      </c>
      <c r="N1862" s="6" t="s">
        <v>13519</v>
      </c>
      <c r="O1862" s="6" t="str" cm="1">
        <f t="array" ref="O1862:P1862">_xlfn.TEXTSPLIT(N1862,"-")</f>
        <v>1997</v>
      </c>
      <c r="P1862" s="6" t="str">
        <v>1999</v>
      </c>
      <c r="Q1862" s="6">
        <v>133</v>
      </c>
      <c r="R1862" s="6">
        <v>6</v>
      </c>
      <c r="S1862" s="16">
        <f t="shared" si="151"/>
        <v>4.5112781954887216E-2</v>
      </c>
      <c r="T1862" s="16">
        <f t="shared" si="152"/>
        <v>1.7996996169406695E-2</v>
      </c>
    </row>
    <row r="1863" spans="1:20" x14ac:dyDescent="0.6">
      <c r="B1863" s="6"/>
      <c r="C1863" s="6"/>
      <c r="D1863" s="6" t="s">
        <v>13813</v>
      </c>
      <c r="E1863" s="6" t="s">
        <v>13814</v>
      </c>
      <c r="F1863" s="20" t="s">
        <v>13821</v>
      </c>
      <c r="G1863" s="6" t="str">
        <f t="shared" si="150"/>
        <v>80-95</v>
      </c>
      <c r="H1863" s="6" t="str" cm="1">
        <f t="array" ref="H1863:I1863">_xlfn.TEXTSPLIT(G1863,"-")</f>
        <v>80</v>
      </c>
      <c r="I1863" s="6" t="str">
        <v>95</v>
      </c>
      <c r="J1863" s="6" t="s">
        <v>13873</v>
      </c>
      <c r="K1863" s="6" t="s">
        <v>13465</v>
      </c>
      <c r="L1863" s="6" t="s">
        <v>13532</v>
      </c>
      <c r="M1863" s="6" t="s">
        <v>13385</v>
      </c>
      <c r="N1863" s="6" t="s">
        <v>13519</v>
      </c>
      <c r="O1863" s="6" t="str" cm="1">
        <f t="array" ref="O1863:P1863">_xlfn.TEXTSPLIT(N1863,"-")</f>
        <v>1997</v>
      </c>
      <c r="P1863" s="6" t="str">
        <v>1999</v>
      </c>
      <c r="Q1863" s="6">
        <v>36</v>
      </c>
      <c r="R1863" s="6">
        <v>1</v>
      </c>
      <c r="S1863" s="16">
        <f t="shared" si="151"/>
        <v>2.7777777777777776E-2</v>
      </c>
      <c r="T1863" s="16">
        <f t="shared" si="152"/>
        <v>2.7389258255090816E-2</v>
      </c>
    </row>
    <row r="1864" spans="1:20" x14ac:dyDescent="0.6">
      <c r="B1864" s="6"/>
      <c r="C1864" s="6"/>
      <c r="D1864" s="6" t="s">
        <v>13813</v>
      </c>
      <c r="E1864" s="6" t="s">
        <v>13816</v>
      </c>
      <c r="F1864" s="20" t="s">
        <v>13821</v>
      </c>
      <c r="G1864" s="6" t="str">
        <f t="shared" si="150"/>
        <v>80-95</v>
      </c>
      <c r="H1864" s="6" t="str" cm="1">
        <f t="array" ref="H1864:I1864">_xlfn.TEXTSPLIT(G1864,"-")</f>
        <v>80</v>
      </c>
      <c r="I1864" s="6" t="str">
        <v>95</v>
      </c>
      <c r="J1864" s="6" t="s">
        <v>13873</v>
      </c>
      <c r="K1864" s="6" t="s">
        <v>13465</v>
      </c>
      <c r="L1864" s="6" t="s">
        <v>13532</v>
      </c>
      <c r="M1864" s="6" t="s">
        <v>13385</v>
      </c>
      <c r="N1864" s="6" t="s">
        <v>13519</v>
      </c>
      <c r="O1864" s="6" t="str" cm="1">
        <f t="array" ref="O1864:P1864">_xlfn.TEXTSPLIT(N1864,"-")</f>
        <v>1997</v>
      </c>
      <c r="P1864" s="6" t="str">
        <v>1999</v>
      </c>
      <c r="Q1864" s="6">
        <v>97</v>
      </c>
      <c r="R1864" s="6">
        <v>5</v>
      </c>
      <c r="S1864" s="16">
        <f t="shared" si="151"/>
        <v>5.1546391752577317E-2</v>
      </c>
      <c r="T1864" s="16">
        <f t="shared" si="152"/>
        <v>2.2450256869438821E-2</v>
      </c>
    </row>
    <row r="1865" spans="1:20" x14ac:dyDescent="0.6">
      <c r="A1865" s="6">
        <v>15774107</v>
      </c>
      <c r="B1865" s="6" t="s">
        <v>13538</v>
      </c>
      <c r="C1865" s="6" t="s">
        <v>13812</v>
      </c>
      <c r="D1865" s="6" t="s">
        <v>13813</v>
      </c>
      <c r="E1865" s="6" t="s">
        <v>13815</v>
      </c>
      <c r="F1865" s="20" t="s">
        <v>13509</v>
      </c>
      <c r="G1865" s="6" t="str">
        <f t="shared" ref="G1865:G1873" si="153">IF(RIGHT(F1865,1)="+",LEFT(F1865,LEN(F1865)-1)&amp;"-95",F1865)</f>
        <v>50-95</v>
      </c>
      <c r="H1865" s="6" t="str" cm="1">
        <f t="array" ref="H1865:I1865">_xlfn.TEXTSPLIT(G1865,"-")</f>
        <v>50</v>
      </c>
      <c r="I1865" s="6" t="str">
        <v>95</v>
      </c>
      <c r="J1865" s="6" t="s">
        <v>13541</v>
      </c>
      <c r="K1865" s="6" t="s">
        <v>13358</v>
      </c>
      <c r="L1865" s="6" t="s">
        <v>13973</v>
      </c>
      <c r="M1865" s="6" t="s">
        <v>13390</v>
      </c>
      <c r="N1865" s="6" t="s">
        <v>13539</v>
      </c>
      <c r="O1865" s="6" t="str" cm="1">
        <f t="array" ref="O1865:P1865">_xlfn.TEXTSPLIT(N1865,"-")</f>
        <v>2002</v>
      </c>
      <c r="P1865" s="6" t="str">
        <v>2003</v>
      </c>
      <c r="Q1865" s="6">
        <v>1023</v>
      </c>
      <c r="R1865" s="6">
        <v>159</v>
      </c>
      <c r="S1865" s="16">
        <f t="shared" ref="S1865:S1873" si="154">R1865/Q1865</f>
        <v>0.15542521994134897</v>
      </c>
      <c r="T1865" s="16">
        <f t="shared" ref="T1865:T1873" si="155">SQRT(S1865*(1-S1865)/Q1865)</f>
        <v>1.1327706366361835E-2</v>
      </c>
    </row>
    <row r="1866" spans="1:20" x14ac:dyDescent="0.6">
      <c r="A1866" s="6"/>
      <c r="B1866" s="6"/>
      <c r="C1866" s="6"/>
      <c r="D1866" s="6" t="s">
        <v>13813</v>
      </c>
      <c r="E1866" s="6" t="s">
        <v>13814</v>
      </c>
      <c r="F1866" s="20" t="s">
        <v>13509</v>
      </c>
      <c r="G1866" s="6" t="str">
        <f t="shared" si="153"/>
        <v>50-95</v>
      </c>
      <c r="H1866" s="6" t="str" cm="1">
        <f t="array" ref="H1866:I1866">_xlfn.TEXTSPLIT(G1866,"-")</f>
        <v>50</v>
      </c>
      <c r="I1866" s="6" t="str">
        <v>95</v>
      </c>
      <c r="J1866" s="6" t="s">
        <v>13541</v>
      </c>
      <c r="K1866" s="6" t="s">
        <v>13358</v>
      </c>
      <c r="L1866" s="6" t="s">
        <v>13973</v>
      </c>
      <c r="M1866" s="6" t="s">
        <v>13390</v>
      </c>
      <c r="N1866" s="6" t="s">
        <v>13539</v>
      </c>
      <c r="O1866" s="6" t="str" cm="1">
        <f t="array" ref="O1866:P1866">_xlfn.TEXTSPLIT(N1866,"-")</f>
        <v>2002</v>
      </c>
      <c r="P1866" s="6" t="str">
        <v>2003</v>
      </c>
      <c r="Q1866" s="6">
        <v>459</v>
      </c>
      <c r="R1866" s="6">
        <v>69</v>
      </c>
      <c r="S1866" s="16">
        <f t="shared" si="154"/>
        <v>0.15032679738562091</v>
      </c>
      <c r="T1866" s="16">
        <f t="shared" si="155"/>
        <v>1.6681604506704088E-2</v>
      </c>
    </row>
    <row r="1867" spans="1:20" x14ac:dyDescent="0.6">
      <c r="A1867" s="6"/>
      <c r="B1867" s="6"/>
      <c r="C1867" s="6"/>
      <c r="D1867" s="6" t="s">
        <v>13813</v>
      </c>
      <c r="E1867" s="6" t="s">
        <v>13816</v>
      </c>
      <c r="F1867" s="20" t="s">
        <v>13509</v>
      </c>
      <c r="G1867" s="6" t="str">
        <f t="shared" si="153"/>
        <v>50-95</v>
      </c>
      <c r="H1867" s="6" t="str" cm="1">
        <f t="array" ref="H1867:I1867">_xlfn.TEXTSPLIT(G1867,"-")</f>
        <v>50</v>
      </c>
      <c r="I1867" s="6" t="str">
        <v>95</v>
      </c>
      <c r="J1867" s="6" t="s">
        <v>13541</v>
      </c>
      <c r="K1867" s="6" t="s">
        <v>13358</v>
      </c>
      <c r="L1867" s="6" t="s">
        <v>13973</v>
      </c>
      <c r="M1867" s="6" t="s">
        <v>13390</v>
      </c>
      <c r="N1867" s="6" t="s">
        <v>13539</v>
      </c>
      <c r="O1867" s="6" t="str" cm="1">
        <f t="array" ref="O1867:P1867">_xlfn.TEXTSPLIT(N1867,"-")</f>
        <v>2002</v>
      </c>
      <c r="P1867" s="6" t="str">
        <v>2003</v>
      </c>
      <c r="Q1867" s="6">
        <v>564</v>
      </c>
      <c r="R1867" s="6">
        <v>90</v>
      </c>
      <c r="S1867" s="16">
        <f t="shared" si="154"/>
        <v>0.15957446808510639</v>
      </c>
      <c r="T1867" s="16">
        <f t="shared" si="155"/>
        <v>1.5420262598861277E-2</v>
      </c>
    </row>
    <row r="1868" spans="1:20" x14ac:dyDescent="0.6">
      <c r="A1868" s="6"/>
      <c r="B1868" s="6"/>
      <c r="C1868" s="6"/>
      <c r="D1868" s="6" t="s">
        <v>13813</v>
      </c>
      <c r="E1868" s="6" t="s">
        <v>13815</v>
      </c>
      <c r="F1868" s="20" t="s">
        <v>13818</v>
      </c>
      <c r="G1868" s="6" t="str">
        <f t="shared" si="153"/>
        <v>50-59</v>
      </c>
      <c r="H1868" s="6" t="str" cm="1">
        <f t="array" ref="H1868:I1868">_xlfn.TEXTSPLIT(G1868,"-")</f>
        <v>50</v>
      </c>
      <c r="I1868" s="6" t="str">
        <v>59</v>
      </c>
      <c r="J1868" s="6" t="s">
        <v>13541</v>
      </c>
      <c r="K1868" s="6" t="s">
        <v>13358</v>
      </c>
      <c r="L1868" s="6" t="s">
        <v>13973</v>
      </c>
      <c r="M1868" s="6" t="s">
        <v>13390</v>
      </c>
      <c r="N1868" s="6" t="s">
        <v>13539</v>
      </c>
      <c r="O1868" s="6" t="str" cm="1">
        <f t="array" ref="O1868:P1868">_xlfn.TEXTSPLIT(N1868,"-")</f>
        <v>2002</v>
      </c>
      <c r="P1868" s="6" t="str">
        <v>2003</v>
      </c>
      <c r="Q1868" s="6">
        <v>212</v>
      </c>
      <c r="R1868" s="6">
        <v>12</v>
      </c>
      <c r="S1868" s="16">
        <f t="shared" si="154"/>
        <v>5.6603773584905662E-2</v>
      </c>
      <c r="T1868" s="16">
        <f t="shared" si="155"/>
        <v>1.587091002147295E-2</v>
      </c>
    </row>
    <row r="1869" spans="1:20" x14ac:dyDescent="0.6">
      <c r="A1869" s="6"/>
      <c r="B1869" s="6"/>
      <c r="C1869" s="6"/>
      <c r="D1869" s="6" t="s">
        <v>13813</v>
      </c>
      <c r="E1869" s="6" t="s">
        <v>13815</v>
      </c>
      <c r="F1869" s="20" t="s">
        <v>13819</v>
      </c>
      <c r="G1869" s="6" t="str">
        <f t="shared" si="153"/>
        <v>60-69</v>
      </c>
      <c r="H1869" s="6" t="str" cm="1">
        <f t="array" ref="H1869:I1869">_xlfn.TEXTSPLIT(G1869,"-")</f>
        <v>60</v>
      </c>
      <c r="I1869" s="6" t="str">
        <v>69</v>
      </c>
      <c r="J1869" s="6" t="s">
        <v>13541</v>
      </c>
      <c r="K1869" s="6" t="s">
        <v>13358</v>
      </c>
      <c r="L1869" s="6" t="s">
        <v>13973</v>
      </c>
      <c r="M1869" s="6" t="s">
        <v>13390</v>
      </c>
      <c r="N1869" s="6" t="s">
        <v>13539</v>
      </c>
      <c r="O1869" s="6" t="str" cm="1">
        <f t="array" ref="O1869:P1869">_xlfn.TEXTSPLIT(N1869,"-")</f>
        <v>2002</v>
      </c>
      <c r="P1869" s="6" t="str">
        <v>2003</v>
      </c>
      <c r="Q1869" s="6">
        <v>311</v>
      </c>
      <c r="R1869" s="6">
        <v>42</v>
      </c>
      <c r="S1869" s="16">
        <f t="shared" si="154"/>
        <v>0.13504823151125403</v>
      </c>
      <c r="T1869" s="16">
        <f t="shared" si="155"/>
        <v>1.9380286888008986E-2</v>
      </c>
    </row>
    <row r="1870" spans="1:20" x14ac:dyDescent="0.6">
      <c r="A1870" s="6"/>
      <c r="B1870" s="6"/>
      <c r="C1870" s="6"/>
      <c r="D1870" s="6" t="s">
        <v>13813</v>
      </c>
      <c r="E1870" s="6" t="s">
        <v>13815</v>
      </c>
      <c r="F1870" s="20" t="s">
        <v>13820</v>
      </c>
      <c r="G1870" s="6" t="str">
        <f t="shared" si="153"/>
        <v>70-79</v>
      </c>
      <c r="H1870" s="6" t="str" cm="1">
        <f t="array" ref="H1870:I1870">_xlfn.TEXTSPLIT(G1870,"-")</f>
        <v>70</v>
      </c>
      <c r="I1870" s="6" t="str">
        <v>79</v>
      </c>
      <c r="J1870" s="6" t="s">
        <v>13541</v>
      </c>
      <c r="K1870" s="6" t="s">
        <v>13358</v>
      </c>
      <c r="L1870" s="6" t="s">
        <v>13973</v>
      </c>
      <c r="M1870" s="6" t="s">
        <v>13390</v>
      </c>
      <c r="N1870" s="6" t="s">
        <v>13539</v>
      </c>
      <c r="O1870" s="6" t="str" cm="1">
        <f t="array" ref="O1870:P1870">_xlfn.TEXTSPLIT(N1870,"-")</f>
        <v>2002</v>
      </c>
      <c r="P1870" s="6" t="str">
        <v>2003</v>
      </c>
      <c r="Q1870" s="6">
        <v>381</v>
      </c>
      <c r="R1870" s="6">
        <v>77</v>
      </c>
      <c r="S1870" s="16">
        <f t="shared" si="154"/>
        <v>0.20209973753280841</v>
      </c>
      <c r="T1870" s="16">
        <f t="shared" si="155"/>
        <v>2.0572860956408121E-2</v>
      </c>
    </row>
    <row r="1871" spans="1:20" x14ac:dyDescent="0.6">
      <c r="A1871" s="6"/>
      <c r="B1871" s="6"/>
      <c r="C1871" s="6"/>
      <c r="D1871" s="6" t="s">
        <v>13813</v>
      </c>
      <c r="E1871" s="6" t="s">
        <v>13815</v>
      </c>
      <c r="F1871" s="20" t="s">
        <v>13821</v>
      </c>
      <c r="G1871" s="6" t="str">
        <f t="shared" si="153"/>
        <v>80-95</v>
      </c>
      <c r="H1871" s="6" t="str" cm="1">
        <f t="array" ref="H1871:I1871">_xlfn.TEXTSPLIT(G1871,"-")</f>
        <v>80</v>
      </c>
      <c r="I1871" s="6" t="str">
        <v>95</v>
      </c>
      <c r="J1871" s="6" t="s">
        <v>13541</v>
      </c>
      <c r="K1871" s="6" t="s">
        <v>13358</v>
      </c>
      <c r="L1871" s="6" t="s">
        <v>13973</v>
      </c>
      <c r="M1871" s="6" t="s">
        <v>13390</v>
      </c>
      <c r="N1871" s="6" t="s">
        <v>13539</v>
      </c>
      <c r="O1871" s="6" t="str" cm="1">
        <f t="array" ref="O1871:P1871">_xlfn.TEXTSPLIT(N1871,"-")</f>
        <v>2002</v>
      </c>
      <c r="P1871" s="6" t="str">
        <v>2003</v>
      </c>
      <c r="Q1871" s="6">
        <v>119</v>
      </c>
      <c r="R1871" s="6">
        <v>28</v>
      </c>
      <c r="S1871" s="16">
        <f t="shared" si="154"/>
        <v>0.23529411764705882</v>
      </c>
      <c r="T1871" s="16">
        <f t="shared" si="155"/>
        <v>3.8884746296188107E-2</v>
      </c>
    </row>
    <row r="1872" spans="1:20" x14ac:dyDescent="0.6">
      <c r="A1872" s="6"/>
      <c r="B1872" s="6"/>
      <c r="C1872" s="6"/>
      <c r="D1872" s="6" t="s">
        <v>13828</v>
      </c>
      <c r="E1872" s="6" t="s">
        <v>13815</v>
      </c>
      <c r="F1872" s="20" t="s">
        <v>13509</v>
      </c>
      <c r="G1872" s="6" t="str">
        <f t="shared" si="153"/>
        <v>50-95</v>
      </c>
      <c r="H1872" s="6" t="str" cm="1">
        <f t="array" ref="H1872:I1872">_xlfn.TEXTSPLIT(G1872,"-")</f>
        <v>50</v>
      </c>
      <c r="I1872" s="6" t="str">
        <v>95</v>
      </c>
      <c r="J1872" s="6" t="s">
        <v>13541</v>
      </c>
      <c r="K1872" s="6" t="s">
        <v>13358</v>
      </c>
      <c r="L1872" s="6" t="s">
        <v>13973</v>
      </c>
      <c r="M1872" s="6" t="s">
        <v>13390</v>
      </c>
      <c r="N1872" s="6" t="s">
        <v>13539</v>
      </c>
      <c r="O1872" s="6" t="str" cm="1">
        <f t="array" ref="O1872:P1872">_xlfn.TEXTSPLIT(N1872,"-")</f>
        <v>2002</v>
      </c>
      <c r="P1872" s="6" t="str">
        <v>2003</v>
      </c>
      <c r="Q1872" s="6">
        <v>1023</v>
      </c>
      <c r="R1872" s="6">
        <v>19</v>
      </c>
      <c r="S1872" s="16">
        <f t="shared" si="154"/>
        <v>1.8572825024437929E-2</v>
      </c>
      <c r="T1872" s="16">
        <f t="shared" si="155"/>
        <v>4.2211443731774633E-3</v>
      </c>
    </row>
    <row r="1873" spans="1:20" x14ac:dyDescent="0.6">
      <c r="A1873" s="6"/>
      <c r="B1873" s="6"/>
      <c r="C1873" s="6"/>
      <c r="D1873" s="6" t="s">
        <v>13823</v>
      </c>
      <c r="E1873" s="6" t="s">
        <v>13815</v>
      </c>
      <c r="F1873" s="20" t="s">
        <v>13509</v>
      </c>
      <c r="G1873" s="6" t="str">
        <f t="shared" si="153"/>
        <v>50-95</v>
      </c>
      <c r="H1873" s="6" t="str" cm="1">
        <f t="array" ref="H1873:I1873">_xlfn.TEXTSPLIT(G1873,"-")</f>
        <v>50</v>
      </c>
      <c r="I1873" s="6" t="str">
        <v>95</v>
      </c>
      <c r="J1873" s="6" t="s">
        <v>13541</v>
      </c>
      <c r="K1873" s="6" t="s">
        <v>13358</v>
      </c>
      <c r="L1873" s="6" t="s">
        <v>13973</v>
      </c>
      <c r="M1873" s="6" t="s">
        <v>13390</v>
      </c>
      <c r="N1873" s="6" t="s">
        <v>13539</v>
      </c>
      <c r="O1873" s="6" t="str" cm="1">
        <f t="array" ref="O1873:P1873">_xlfn.TEXTSPLIT(N1873,"-")</f>
        <v>2002</v>
      </c>
      <c r="P1873" s="6" t="str">
        <v>2003</v>
      </c>
      <c r="Q1873" s="6">
        <v>1023</v>
      </c>
      <c r="R1873" s="6">
        <v>140</v>
      </c>
      <c r="S1873" s="16">
        <f t="shared" si="154"/>
        <v>0.13685239491691104</v>
      </c>
      <c r="T1873" s="16">
        <f t="shared" si="155"/>
        <v>1.0745606159382904E-2</v>
      </c>
    </row>
    <row r="1874" spans="1:20" x14ac:dyDescent="0.6">
      <c r="D1874" s="6" t="s">
        <v>13813</v>
      </c>
      <c r="E1874" s="6" t="s">
        <v>13815</v>
      </c>
      <c r="F1874" s="20" t="s">
        <v>13509</v>
      </c>
      <c r="G1874" s="6" t="str">
        <f t="shared" si="150"/>
        <v>50-95</v>
      </c>
      <c r="H1874" s="6" t="str" cm="1">
        <f t="array" ref="H1874:I1874">_xlfn.TEXTSPLIT(G1874,"-")</f>
        <v>50</v>
      </c>
      <c r="I1874" s="6" t="str">
        <v>95</v>
      </c>
      <c r="J1874" s="6" t="s">
        <v>13541</v>
      </c>
      <c r="K1874" s="6" t="s">
        <v>13358</v>
      </c>
      <c r="L1874" s="6" t="s">
        <v>13909</v>
      </c>
      <c r="M1874" s="6" t="s">
        <v>13390</v>
      </c>
      <c r="N1874" s="6" t="s">
        <v>13539</v>
      </c>
      <c r="O1874" s="6" t="str" cm="1">
        <f t="array" ref="O1874:P1874">_xlfn.TEXTSPLIT(N1874,"-")</f>
        <v>2002</v>
      </c>
      <c r="P1874" s="6" t="str">
        <v>2003</v>
      </c>
      <c r="Q1874" s="6">
        <v>1023</v>
      </c>
      <c r="R1874" s="6">
        <v>159</v>
      </c>
      <c r="S1874" s="16">
        <f t="shared" si="151"/>
        <v>0.15542521994134897</v>
      </c>
      <c r="T1874" s="16">
        <f t="shared" si="152"/>
        <v>1.1327706366361835E-2</v>
      </c>
    </row>
    <row r="1875" spans="1:20" x14ac:dyDescent="0.6">
      <c r="A1875" s="6"/>
      <c r="B1875" s="6"/>
      <c r="C1875" s="6"/>
      <c r="D1875" s="6" t="s">
        <v>13813</v>
      </c>
      <c r="E1875" s="6" t="s">
        <v>13814</v>
      </c>
      <c r="F1875" s="20" t="s">
        <v>13509</v>
      </c>
      <c r="G1875" s="6" t="str">
        <f t="shared" si="150"/>
        <v>50-95</v>
      </c>
      <c r="H1875" s="6" t="str" cm="1">
        <f t="array" ref="H1875:I1875">_xlfn.TEXTSPLIT(G1875,"-")</f>
        <v>50</v>
      </c>
      <c r="I1875" s="6" t="str">
        <v>95</v>
      </c>
      <c r="J1875" s="6" t="s">
        <v>13541</v>
      </c>
      <c r="K1875" s="6" t="s">
        <v>13358</v>
      </c>
      <c r="L1875" s="6" t="s">
        <v>13909</v>
      </c>
      <c r="M1875" s="6" t="s">
        <v>13390</v>
      </c>
      <c r="N1875" s="6" t="s">
        <v>13539</v>
      </c>
      <c r="O1875" s="6" t="str" cm="1">
        <f t="array" ref="O1875:P1875">_xlfn.TEXTSPLIT(N1875,"-")</f>
        <v>2002</v>
      </c>
      <c r="P1875" s="6" t="str">
        <v>2003</v>
      </c>
      <c r="Q1875" s="6">
        <v>459</v>
      </c>
      <c r="R1875" s="6">
        <v>69</v>
      </c>
      <c r="S1875" s="16">
        <f t="shared" si="151"/>
        <v>0.15032679738562091</v>
      </c>
      <c r="T1875" s="16">
        <f t="shared" si="152"/>
        <v>1.6681604506704088E-2</v>
      </c>
    </row>
    <row r="1876" spans="1:20" x14ac:dyDescent="0.6">
      <c r="A1876" s="6"/>
      <c r="B1876" s="6"/>
      <c r="C1876" s="6"/>
      <c r="D1876" s="6" t="s">
        <v>13813</v>
      </c>
      <c r="E1876" s="6" t="s">
        <v>13816</v>
      </c>
      <c r="F1876" s="20" t="s">
        <v>13509</v>
      </c>
      <c r="G1876" s="6" t="str">
        <f t="shared" si="150"/>
        <v>50-95</v>
      </c>
      <c r="H1876" s="6" t="str" cm="1">
        <f t="array" ref="H1876:I1876">_xlfn.TEXTSPLIT(G1876,"-")</f>
        <v>50</v>
      </c>
      <c r="I1876" s="6" t="str">
        <v>95</v>
      </c>
      <c r="J1876" s="6" t="s">
        <v>13541</v>
      </c>
      <c r="K1876" s="6" t="s">
        <v>13358</v>
      </c>
      <c r="L1876" s="6" t="s">
        <v>13909</v>
      </c>
      <c r="M1876" s="6" t="s">
        <v>13390</v>
      </c>
      <c r="N1876" s="6" t="s">
        <v>13539</v>
      </c>
      <c r="O1876" s="6" t="str" cm="1">
        <f t="array" ref="O1876:P1876">_xlfn.TEXTSPLIT(N1876,"-")</f>
        <v>2002</v>
      </c>
      <c r="P1876" s="6" t="str">
        <v>2003</v>
      </c>
      <c r="Q1876" s="6">
        <v>564</v>
      </c>
      <c r="R1876" s="6">
        <v>90</v>
      </c>
      <c r="S1876" s="16">
        <f t="shared" si="151"/>
        <v>0.15957446808510639</v>
      </c>
      <c r="T1876" s="16">
        <f t="shared" si="152"/>
        <v>1.5420262598861277E-2</v>
      </c>
    </row>
    <row r="1877" spans="1:20" x14ac:dyDescent="0.6">
      <c r="B1877" s="6"/>
      <c r="C1877" s="6"/>
      <c r="D1877" s="6" t="s">
        <v>13813</v>
      </c>
      <c r="E1877" s="6" t="s">
        <v>13815</v>
      </c>
      <c r="F1877" s="20" t="s">
        <v>13818</v>
      </c>
      <c r="G1877" s="6" t="str">
        <f t="shared" si="150"/>
        <v>50-59</v>
      </c>
      <c r="H1877" s="6" t="str" cm="1">
        <f t="array" ref="H1877:I1877">_xlfn.TEXTSPLIT(G1877,"-")</f>
        <v>50</v>
      </c>
      <c r="I1877" s="6" t="str">
        <v>59</v>
      </c>
      <c r="J1877" s="6" t="s">
        <v>13541</v>
      </c>
      <c r="K1877" s="6" t="s">
        <v>13358</v>
      </c>
      <c r="L1877" s="6" t="s">
        <v>13909</v>
      </c>
      <c r="M1877" s="6" t="s">
        <v>13390</v>
      </c>
      <c r="N1877" s="6" t="s">
        <v>13539</v>
      </c>
      <c r="O1877" s="6" t="str" cm="1">
        <f t="array" ref="O1877:P1877">_xlfn.TEXTSPLIT(N1877,"-")</f>
        <v>2002</v>
      </c>
      <c r="P1877" s="6" t="str">
        <v>2003</v>
      </c>
      <c r="Q1877" s="6">
        <v>212</v>
      </c>
      <c r="R1877" s="6">
        <v>12</v>
      </c>
      <c r="S1877" s="16">
        <f t="shared" si="151"/>
        <v>5.6603773584905662E-2</v>
      </c>
      <c r="T1877" s="16">
        <f t="shared" si="152"/>
        <v>1.587091002147295E-2</v>
      </c>
    </row>
    <row r="1878" spans="1:20" x14ac:dyDescent="0.6">
      <c r="B1878" s="6"/>
      <c r="C1878" s="6"/>
      <c r="D1878" s="6" t="s">
        <v>13813</v>
      </c>
      <c r="E1878" s="6" t="s">
        <v>13815</v>
      </c>
      <c r="F1878" s="20" t="s">
        <v>13819</v>
      </c>
      <c r="G1878" s="6" t="str">
        <f t="shared" si="150"/>
        <v>60-69</v>
      </c>
      <c r="H1878" s="6" t="str" cm="1">
        <f t="array" ref="H1878:I1878">_xlfn.TEXTSPLIT(G1878,"-")</f>
        <v>60</v>
      </c>
      <c r="I1878" s="6" t="str">
        <v>69</v>
      </c>
      <c r="J1878" s="6" t="s">
        <v>13541</v>
      </c>
      <c r="K1878" s="6" t="s">
        <v>13358</v>
      </c>
      <c r="L1878" s="6" t="s">
        <v>13909</v>
      </c>
      <c r="M1878" s="6" t="s">
        <v>13390</v>
      </c>
      <c r="N1878" s="6" t="s">
        <v>13539</v>
      </c>
      <c r="O1878" s="6" t="str" cm="1">
        <f t="array" ref="O1878:P1878">_xlfn.TEXTSPLIT(N1878,"-")</f>
        <v>2002</v>
      </c>
      <c r="P1878" s="6" t="str">
        <v>2003</v>
      </c>
      <c r="Q1878" s="6">
        <v>311</v>
      </c>
      <c r="R1878" s="6">
        <v>42</v>
      </c>
      <c r="S1878" s="16">
        <f t="shared" si="151"/>
        <v>0.13504823151125403</v>
      </c>
      <c r="T1878" s="16">
        <f t="shared" si="152"/>
        <v>1.9380286888008986E-2</v>
      </c>
    </row>
    <row r="1879" spans="1:20" x14ac:dyDescent="0.6">
      <c r="B1879" s="6"/>
      <c r="C1879" s="6"/>
      <c r="D1879" s="6" t="s">
        <v>13813</v>
      </c>
      <c r="E1879" s="6" t="s">
        <v>13815</v>
      </c>
      <c r="F1879" s="20" t="s">
        <v>13820</v>
      </c>
      <c r="G1879" s="6" t="str">
        <f t="shared" si="150"/>
        <v>70-79</v>
      </c>
      <c r="H1879" s="6" t="str" cm="1">
        <f t="array" ref="H1879:I1879">_xlfn.TEXTSPLIT(G1879,"-")</f>
        <v>70</v>
      </c>
      <c r="I1879" s="6" t="str">
        <v>79</v>
      </c>
      <c r="J1879" s="6" t="s">
        <v>13541</v>
      </c>
      <c r="K1879" s="6" t="s">
        <v>13358</v>
      </c>
      <c r="L1879" s="6" t="s">
        <v>13909</v>
      </c>
      <c r="M1879" s="6" t="s">
        <v>13390</v>
      </c>
      <c r="N1879" s="6" t="s">
        <v>13539</v>
      </c>
      <c r="O1879" s="6" t="str" cm="1">
        <f t="array" ref="O1879:P1879">_xlfn.TEXTSPLIT(N1879,"-")</f>
        <v>2002</v>
      </c>
      <c r="P1879" s="6" t="str">
        <v>2003</v>
      </c>
      <c r="Q1879" s="6">
        <v>381</v>
      </c>
      <c r="R1879" s="6">
        <v>77</v>
      </c>
      <c r="S1879" s="16">
        <f t="shared" si="151"/>
        <v>0.20209973753280841</v>
      </c>
      <c r="T1879" s="16">
        <f t="shared" si="152"/>
        <v>2.0572860956408121E-2</v>
      </c>
    </row>
    <row r="1880" spans="1:20" x14ac:dyDescent="0.6">
      <c r="B1880" s="6"/>
      <c r="C1880" s="6"/>
      <c r="D1880" s="6" t="s">
        <v>13813</v>
      </c>
      <c r="E1880" s="6" t="s">
        <v>13815</v>
      </c>
      <c r="F1880" s="20" t="s">
        <v>13821</v>
      </c>
      <c r="G1880" s="6" t="str">
        <f t="shared" si="150"/>
        <v>80-95</v>
      </c>
      <c r="H1880" s="6" t="str" cm="1">
        <f t="array" ref="H1880:I1880">_xlfn.TEXTSPLIT(G1880,"-")</f>
        <v>80</v>
      </c>
      <c r="I1880" s="6" t="str">
        <v>95</v>
      </c>
      <c r="J1880" s="6" t="s">
        <v>13541</v>
      </c>
      <c r="K1880" s="6" t="s">
        <v>13358</v>
      </c>
      <c r="L1880" s="6" t="s">
        <v>13909</v>
      </c>
      <c r="M1880" s="6" t="s">
        <v>13390</v>
      </c>
      <c r="N1880" s="6" t="s">
        <v>13539</v>
      </c>
      <c r="O1880" s="6" t="str" cm="1">
        <f t="array" ref="O1880:P1880">_xlfn.TEXTSPLIT(N1880,"-")</f>
        <v>2002</v>
      </c>
      <c r="P1880" s="6" t="str">
        <v>2003</v>
      </c>
      <c r="Q1880" s="6">
        <v>119</v>
      </c>
      <c r="R1880" s="6">
        <v>28</v>
      </c>
      <c r="S1880" s="16">
        <f t="shared" si="151"/>
        <v>0.23529411764705882</v>
      </c>
      <c r="T1880" s="16">
        <f t="shared" si="152"/>
        <v>3.8884746296188107E-2</v>
      </c>
    </row>
    <row r="1881" spans="1:20" x14ac:dyDescent="0.6">
      <c r="B1881" s="6"/>
      <c r="C1881" s="6"/>
      <c r="D1881" s="6" t="s">
        <v>13828</v>
      </c>
      <c r="E1881" s="6" t="s">
        <v>13815</v>
      </c>
      <c r="F1881" s="20" t="s">
        <v>13509</v>
      </c>
      <c r="G1881" s="6" t="str">
        <f t="shared" si="150"/>
        <v>50-95</v>
      </c>
      <c r="H1881" s="6" t="str" cm="1">
        <f t="array" ref="H1881:I1881">_xlfn.TEXTSPLIT(G1881,"-")</f>
        <v>50</v>
      </c>
      <c r="I1881" s="6" t="str">
        <v>95</v>
      </c>
      <c r="J1881" s="6" t="s">
        <v>13541</v>
      </c>
      <c r="K1881" s="6" t="s">
        <v>13358</v>
      </c>
      <c r="L1881" s="6" t="s">
        <v>13909</v>
      </c>
      <c r="M1881" s="6" t="s">
        <v>13390</v>
      </c>
      <c r="N1881" s="6" t="s">
        <v>13539</v>
      </c>
      <c r="O1881" s="6" t="str" cm="1">
        <f t="array" ref="O1881:P1881">_xlfn.TEXTSPLIT(N1881,"-")</f>
        <v>2002</v>
      </c>
      <c r="P1881" s="6" t="str">
        <v>2003</v>
      </c>
      <c r="Q1881" s="6">
        <v>1023</v>
      </c>
      <c r="R1881" s="6">
        <v>19</v>
      </c>
      <c r="S1881" s="16">
        <f t="shared" si="151"/>
        <v>1.8572825024437929E-2</v>
      </c>
      <c r="T1881" s="16">
        <f t="shared" si="152"/>
        <v>4.2211443731774633E-3</v>
      </c>
    </row>
    <row r="1882" spans="1:20" x14ac:dyDescent="0.6">
      <c r="B1882" s="6"/>
      <c r="C1882" s="6"/>
      <c r="D1882" s="6" t="s">
        <v>13823</v>
      </c>
      <c r="E1882" s="6" t="s">
        <v>13815</v>
      </c>
      <c r="F1882" s="20" t="s">
        <v>13509</v>
      </c>
      <c r="G1882" s="6" t="str">
        <f t="shared" si="150"/>
        <v>50-95</v>
      </c>
      <c r="H1882" s="6" t="str" cm="1">
        <f t="array" ref="H1882:I1882">_xlfn.TEXTSPLIT(G1882,"-")</f>
        <v>50</v>
      </c>
      <c r="I1882" s="6" t="str">
        <v>95</v>
      </c>
      <c r="J1882" s="6" t="s">
        <v>13541</v>
      </c>
      <c r="K1882" s="6" t="s">
        <v>13358</v>
      </c>
      <c r="L1882" s="6" t="s">
        <v>13909</v>
      </c>
      <c r="M1882" s="6" t="s">
        <v>13390</v>
      </c>
      <c r="N1882" s="6" t="s">
        <v>13539</v>
      </c>
      <c r="O1882" s="6" t="str" cm="1">
        <f t="array" ref="O1882:P1882">_xlfn.TEXTSPLIT(N1882,"-")</f>
        <v>2002</v>
      </c>
      <c r="P1882" s="6" t="str">
        <v>2003</v>
      </c>
      <c r="Q1882" s="6">
        <v>1023</v>
      </c>
      <c r="R1882" s="6">
        <v>140</v>
      </c>
      <c r="S1882" s="16">
        <f t="shared" si="151"/>
        <v>0.13685239491691104</v>
      </c>
      <c r="T1882" s="16">
        <f t="shared" si="152"/>
        <v>1.0745606159382904E-2</v>
      </c>
    </row>
    <row r="1883" spans="1:20" x14ac:dyDescent="0.6">
      <c r="A1883" s="6">
        <v>16606879</v>
      </c>
      <c r="B1883" s="21" t="s">
        <v>13479</v>
      </c>
      <c r="C1883" s="6" t="s">
        <v>13812</v>
      </c>
      <c r="D1883" s="6" t="s">
        <v>13813</v>
      </c>
      <c r="E1883" s="6" t="s">
        <v>13815</v>
      </c>
      <c r="F1883" s="20" t="s">
        <v>13524</v>
      </c>
      <c r="G1883" s="6" t="str">
        <f t="shared" ref="G1883:G1934" si="156">IF(RIGHT(F1883,1)="+",LEFT(F1883,LEN(F1883)-1)&amp;"-95",F1883)</f>
        <v>65-95</v>
      </c>
      <c r="H1883" s="6" t="str" cm="1">
        <f t="array" ref="H1883:I1883">_xlfn.TEXTSPLIT(G1883,"-")</f>
        <v>65</v>
      </c>
      <c r="I1883" s="6" t="str">
        <v>95</v>
      </c>
      <c r="J1883" s="6" t="s">
        <v>13541</v>
      </c>
      <c r="K1883" s="6" t="s">
        <v>13913</v>
      </c>
      <c r="L1883" s="6" t="s">
        <v>13973</v>
      </c>
      <c r="M1883" s="6" t="s">
        <v>13394</v>
      </c>
      <c r="N1883" s="7">
        <v>2006</v>
      </c>
      <c r="O1883" s="6" t="str" cm="1">
        <f t="array" ref="O1883">_xlfn.TEXTSPLIT(N1883,"-")</f>
        <v>2006</v>
      </c>
      <c r="P1883" s="6" t="str" cm="1">
        <f t="array" ref="P1883">_xlfn.TEXTSPLIT(O1883,"-")</f>
        <v>2006</v>
      </c>
      <c r="Q1883" s="6">
        <v>4753</v>
      </c>
      <c r="R1883" s="6">
        <v>166</v>
      </c>
      <c r="S1883" s="16">
        <f t="shared" ref="S1883:S1934" si="157">R1883/Q1883</f>
        <v>3.4925310330317691E-2</v>
      </c>
      <c r="T1883" s="16">
        <f t="shared" ref="T1883:T1934" si="158">SQRT(S1883*(1-S1883)/Q1883)</f>
        <v>2.6629725677958654E-3</v>
      </c>
    </row>
    <row r="1884" spans="1:20" x14ac:dyDescent="0.6">
      <c r="B1884" s="6"/>
      <c r="C1884" s="6"/>
      <c r="D1884" s="6" t="s">
        <v>13813</v>
      </c>
      <c r="E1884" s="6" t="s">
        <v>13815</v>
      </c>
      <c r="F1884" s="20" t="s">
        <v>13524</v>
      </c>
      <c r="G1884" s="6" t="str">
        <f t="shared" si="156"/>
        <v>65-95</v>
      </c>
      <c r="H1884" s="6" t="str" cm="1">
        <f t="array" ref="H1884:I1884">_xlfn.TEXTSPLIT(G1884,"-")</f>
        <v>65</v>
      </c>
      <c r="I1884" s="6" t="str">
        <v>95</v>
      </c>
      <c r="J1884" s="6" t="s">
        <v>13541</v>
      </c>
      <c r="K1884" s="6" t="s">
        <v>13547</v>
      </c>
      <c r="L1884" s="6" t="s">
        <v>13973</v>
      </c>
      <c r="M1884" s="6" t="s">
        <v>13394</v>
      </c>
      <c r="N1884" s="7">
        <v>2006</v>
      </c>
      <c r="O1884" s="6" t="str" cm="1">
        <f t="array" ref="O1884">_xlfn.TEXTSPLIT(N1884,"-")</f>
        <v>2006</v>
      </c>
      <c r="P1884" s="6" t="str" cm="1">
        <f t="array" ref="P1884">_xlfn.TEXTSPLIT(O1884,"-")</f>
        <v>2006</v>
      </c>
      <c r="Q1884" s="6">
        <v>744</v>
      </c>
      <c r="R1884" s="6">
        <v>26</v>
      </c>
      <c r="S1884" s="16">
        <f t="shared" si="157"/>
        <v>3.4946236559139782E-2</v>
      </c>
      <c r="T1884" s="16">
        <f t="shared" si="158"/>
        <v>6.7327035572775657E-3</v>
      </c>
    </row>
    <row r="1885" spans="1:20" x14ac:dyDescent="0.6">
      <c r="B1885" s="6"/>
      <c r="C1885" s="6"/>
      <c r="D1885" s="6" t="s">
        <v>13813</v>
      </c>
      <c r="E1885" s="6" t="s">
        <v>13815</v>
      </c>
      <c r="F1885" s="20" t="s">
        <v>13524</v>
      </c>
      <c r="G1885" s="6" t="str">
        <f t="shared" si="156"/>
        <v>65-95</v>
      </c>
      <c r="H1885" s="6" t="str" cm="1">
        <f t="array" ref="H1885:I1885">_xlfn.TEXTSPLIT(G1885,"-")</f>
        <v>65</v>
      </c>
      <c r="I1885" s="6" t="str">
        <v>95</v>
      </c>
      <c r="J1885" s="6" t="s">
        <v>13541</v>
      </c>
      <c r="K1885" s="6" t="s">
        <v>13914</v>
      </c>
      <c r="L1885" s="6" t="s">
        <v>13973</v>
      </c>
      <c r="M1885" s="6" t="s">
        <v>13394</v>
      </c>
      <c r="N1885" s="7">
        <v>2006</v>
      </c>
      <c r="O1885" s="6" t="str" cm="1">
        <f t="array" ref="O1885">_xlfn.TEXTSPLIT(N1885,"-")</f>
        <v>2006</v>
      </c>
      <c r="P1885" s="6" t="str" cm="1">
        <f t="array" ref="P1885">_xlfn.TEXTSPLIT(O1885,"-")</f>
        <v>2006</v>
      </c>
      <c r="Q1885" s="6">
        <v>914</v>
      </c>
      <c r="R1885" s="6">
        <v>35</v>
      </c>
      <c r="S1885" s="16">
        <f t="shared" si="157"/>
        <v>3.8293216630196934E-2</v>
      </c>
      <c r="T1885" s="16">
        <f t="shared" si="158"/>
        <v>6.3475943676605858E-3</v>
      </c>
    </row>
    <row r="1886" spans="1:20" x14ac:dyDescent="0.6">
      <c r="B1886" s="6"/>
      <c r="C1886" s="6"/>
      <c r="D1886" s="6" t="s">
        <v>13813</v>
      </c>
      <c r="E1886" s="6" t="s">
        <v>13815</v>
      </c>
      <c r="F1886" s="20" t="s">
        <v>13524</v>
      </c>
      <c r="G1886" s="6" t="str">
        <f t="shared" si="156"/>
        <v>65-95</v>
      </c>
      <c r="H1886" s="6" t="str" cm="1">
        <f t="array" ref="H1886:I1886">_xlfn.TEXTSPLIT(G1886,"-")</f>
        <v>65</v>
      </c>
      <c r="I1886" s="6" t="str">
        <v>95</v>
      </c>
      <c r="J1886" s="6" t="s">
        <v>13541</v>
      </c>
      <c r="K1886" s="6" t="s">
        <v>13915</v>
      </c>
      <c r="L1886" s="6" t="s">
        <v>13973</v>
      </c>
      <c r="M1886" s="6" t="s">
        <v>13394</v>
      </c>
      <c r="N1886" s="7">
        <v>2006</v>
      </c>
      <c r="O1886" s="6" t="str" cm="1">
        <f t="array" ref="O1886">_xlfn.TEXTSPLIT(N1886,"-")</f>
        <v>2006</v>
      </c>
      <c r="P1886" s="6" t="str" cm="1">
        <f t="array" ref="P1886">_xlfn.TEXTSPLIT(O1886,"-")</f>
        <v>2006</v>
      </c>
      <c r="Q1886" s="6">
        <v>634</v>
      </c>
      <c r="R1886" s="6">
        <v>24</v>
      </c>
      <c r="S1886" s="16">
        <f t="shared" si="157"/>
        <v>3.7854889589905363E-2</v>
      </c>
      <c r="T1886" s="16">
        <f t="shared" si="158"/>
        <v>7.5794318353315637E-3</v>
      </c>
    </row>
    <row r="1887" spans="1:20" x14ac:dyDescent="0.6">
      <c r="B1887" s="6"/>
      <c r="C1887" s="6"/>
      <c r="D1887" s="6" t="s">
        <v>13813</v>
      </c>
      <c r="E1887" s="6" t="s">
        <v>13815</v>
      </c>
      <c r="F1887" s="20" t="s">
        <v>13524</v>
      </c>
      <c r="G1887" s="6" t="str">
        <f t="shared" si="156"/>
        <v>65-95</v>
      </c>
      <c r="H1887" s="6" t="str" cm="1">
        <f t="array" ref="H1887:I1887">_xlfn.TEXTSPLIT(G1887,"-")</f>
        <v>65</v>
      </c>
      <c r="I1887" s="6" t="str">
        <v>95</v>
      </c>
      <c r="J1887" s="6" t="s">
        <v>13541</v>
      </c>
      <c r="K1887" s="6" t="s">
        <v>13513</v>
      </c>
      <c r="L1887" s="6" t="s">
        <v>13973</v>
      </c>
      <c r="M1887" s="6" t="s">
        <v>13394</v>
      </c>
      <c r="N1887" s="7">
        <v>2006</v>
      </c>
      <c r="O1887" s="6" t="str" cm="1">
        <f t="array" ref="O1887">_xlfn.TEXTSPLIT(N1887,"-")</f>
        <v>2006</v>
      </c>
      <c r="P1887" s="6" t="str" cm="1">
        <f t="array" ref="P1887">_xlfn.TEXTSPLIT(O1887,"-")</f>
        <v>2006</v>
      </c>
      <c r="Q1887" s="6">
        <v>703</v>
      </c>
      <c r="R1887" s="6">
        <v>21</v>
      </c>
      <c r="S1887" s="16">
        <f t="shared" si="157"/>
        <v>2.9871977240398292E-2</v>
      </c>
      <c r="T1887" s="16">
        <f t="shared" si="158"/>
        <v>6.4204999535180879E-3</v>
      </c>
    </row>
    <row r="1888" spans="1:20" x14ac:dyDescent="0.6">
      <c r="B1888" s="6"/>
      <c r="C1888" s="6"/>
      <c r="D1888" s="6" t="s">
        <v>13813</v>
      </c>
      <c r="E1888" s="6" t="s">
        <v>13815</v>
      </c>
      <c r="F1888" s="20" t="s">
        <v>13524</v>
      </c>
      <c r="G1888" s="6" t="str">
        <f t="shared" si="156"/>
        <v>65-95</v>
      </c>
      <c r="H1888" s="6" t="str" cm="1">
        <f t="array" ref="H1888:I1888">_xlfn.TEXTSPLIT(G1888,"-")</f>
        <v>65</v>
      </c>
      <c r="I1888" s="6" t="str">
        <v>95</v>
      </c>
      <c r="J1888" s="6" t="s">
        <v>13541</v>
      </c>
      <c r="K1888" s="6" t="s">
        <v>13489</v>
      </c>
      <c r="L1888" s="6" t="s">
        <v>13973</v>
      </c>
      <c r="M1888" s="6" t="s">
        <v>13394</v>
      </c>
      <c r="N1888" s="7">
        <v>2006</v>
      </c>
      <c r="O1888" s="6" t="str" cm="1">
        <f t="array" ref="O1888">_xlfn.TEXTSPLIT(N1888,"-")</f>
        <v>2006</v>
      </c>
      <c r="P1888" s="6" t="str" cm="1">
        <f t="array" ref="P1888">_xlfn.TEXTSPLIT(O1888,"-")</f>
        <v>2006</v>
      </c>
      <c r="Q1888" s="6">
        <v>605</v>
      </c>
      <c r="R1888" s="6">
        <v>22</v>
      </c>
      <c r="S1888" s="16">
        <f t="shared" si="157"/>
        <v>3.6363636363636362E-2</v>
      </c>
      <c r="T1888" s="16">
        <f t="shared" si="158"/>
        <v>7.6104888814686527E-3</v>
      </c>
    </row>
    <row r="1889" spans="2:20" x14ac:dyDescent="0.6">
      <c r="B1889" s="6"/>
      <c r="C1889" s="6"/>
      <c r="D1889" s="6" t="s">
        <v>13813</v>
      </c>
      <c r="E1889" s="6" t="s">
        <v>13815</v>
      </c>
      <c r="F1889" s="20" t="s">
        <v>13524</v>
      </c>
      <c r="G1889" s="6" t="str">
        <f t="shared" si="156"/>
        <v>65-95</v>
      </c>
      <c r="H1889" s="6" t="str" cm="1">
        <f t="array" ref="H1889:I1889">_xlfn.TEXTSPLIT(G1889,"-")</f>
        <v>65</v>
      </c>
      <c r="I1889" s="6" t="str">
        <v>95</v>
      </c>
      <c r="J1889" s="6" t="s">
        <v>13541</v>
      </c>
      <c r="K1889" s="6" t="s">
        <v>13497</v>
      </c>
      <c r="L1889" s="6" t="s">
        <v>13973</v>
      </c>
      <c r="M1889" s="6" t="s">
        <v>13394</v>
      </c>
      <c r="N1889" s="7">
        <v>2006</v>
      </c>
      <c r="O1889" s="6" t="str" cm="1">
        <f t="array" ref="O1889">_xlfn.TEXTSPLIT(N1889,"-")</f>
        <v>2006</v>
      </c>
      <c r="P1889" s="6" t="str" cm="1">
        <f t="array" ref="P1889">_xlfn.TEXTSPLIT(O1889,"-")</f>
        <v>2006</v>
      </c>
      <c r="Q1889" s="6">
        <v>587</v>
      </c>
      <c r="R1889" s="6">
        <v>28</v>
      </c>
      <c r="S1889" s="16">
        <f t="shared" si="157"/>
        <v>4.770017035775128E-2</v>
      </c>
      <c r="T1889" s="16">
        <f t="shared" si="158"/>
        <v>8.7968617706106599E-3</v>
      </c>
    </row>
    <row r="1890" spans="2:20" x14ac:dyDescent="0.6">
      <c r="B1890" s="6"/>
      <c r="C1890" s="6"/>
      <c r="D1890" s="6" t="s">
        <v>13813</v>
      </c>
      <c r="E1890" s="6" t="s">
        <v>13815</v>
      </c>
      <c r="F1890" s="20" t="s">
        <v>13524</v>
      </c>
      <c r="G1890" s="6" t="str">
        <f t="shared" si="156"/>
        <v>65-95</v>
      </c>
      <c r="H1890" s="6" t="str" cm="1">
        <f t="array" ref="H1890:I1890">_xlfn.TEXTSPLIT(G1890,"-")</f>
        <v>65</v>
      </c>
      <c r="I1890" s="6" t="str">
        <v>95</v>
      </c>
      <c r="J1890" s="6" t="s">
        <v>13541</v>
      </c>
      <c r="K1890" s="6" t="s">
        <v>13549</v>
      </c>
      <c r="L1890" s="6" t="s">
        <v>13973</v>
      </c>
      <c r="M1890" s="6" t="s">
        <v>13394</v>
      </c>
      <c r="N1890" s="7">
        <v>2006</v>
      </c>
      <c r="O1890" s="6" t="str" cm="1">
        <f t="array" ref="O1890">_xlfn.TEXTSPLIT(N1890,"-")</f>
        <v>2006</v>
      </c>
      <c r="P1890" s="6" t="str" cm="1">
        <f t="array" ref="P1890">_xlfn.TEXTSPLIT(O1890,"-")</f>
        <v>2006</v>
      </c>
      <c r="Q1890" s="6">
        <v>566</v>
      </c>
      <c r="R1890" s="6">
        <v>8</v>
      </c>
      <c r="S1890" s="16">
        <f t="shared" si="157"/>
        <v>1.4134275618374558E-2</v>
      </c>
      <c r="T1890" s="16">
        <f t="shared" si="158"/>
        <v>4.9617793370176277E-3</v>
      </c>
    </row>
    <row r="1891" spans="2:20" x14ac:dyDescent="0.6">
      <c r="B1891" s="6"/>
      <c r="C1891" s="6"/>
      <c r="D1891" s="6" t="s">
        <v>13813</v>
      </c>
      <c r="E1891" s="6" t="s">
        <v>13814</v>
      </c>
      <c r="F1891" s="20" t="s">
        <v>13524</v>
      </c>
      <c r="G1891" s="6" t="str">
        <f t="shared" si="156"/>
        <v>65-95</v>
      </c>
      <c r="H1891" s="6" t="str" cm="1">
        <f t="array" ref="H1891:I1891">_xlfn.TEXTSPLIT(G1891,"-")</f>
        <v>65</v>
      </c>
      <c r="I1891" s="6" t="str">
        <v>95</v>
      </c>
      <c r="J1891" s="6" t="s">
        <v>13541</v>
      </c>
      <c r="K1891" s="6" t="s">
        <v>13913</v>
      </c>
      <c r="L1891" s="6" t="s">
        <v>13973</v>
      </c>
      <c r="M1891" s="6" t="s">
        <v>13394</v>
      </c>
      <c r="N1891" s="7">
        <v>2006</v>
      </c>
      <c r="O1891" s="6" t="str" cm="1">
        <f t="array" ref="O1891">_xlfn.TEXTSPLIT(N1891,"-")</f>
        <v>2006</v>
      </c>
      <c r="P1891" s="6" t="str" cm="1">
        <f t="array" ref="P1891">_xlfn.TEXTSPLIT(O1891,"-")</f>
        <v>2006</v>
      </c>
      <c r="Q1891" s="6">
        <v>2128</v>
      </c>
      <c r="R1891" s="6">
        <v>55</v>
      </c>
      <c r="S1891" s="16">
        <f t="shared" si="157"/>
        <v>2.5845864661654134E-2</v>
      </c>
      <c r="T1891" s="16">
        <f t="shared" si="158"/>
        <v>3.4397237128367046E-3</v>
      </c>
    </row>
    <row r="1892" spans="2:20" x14ac:dyDescent="0.6">
      <c r="B1892" s="6"/>
      <c r="C1892" s="6"/>
      <c r="D1892" s="6" t="s">
        <v>13813</v>
      </c>
      <c r="E1892" s="6" t="s">
        <v>13816</v>
      </c>
      <c r="F1892" s="20" t="s">
        <v>13524</v>
      </c>
      <c r="G1892" s="6" t="str">
        <f t="shared" si="156"/>
        <v>65-95</v>
      </c>
      <c r="H1892" s="6" t="str" cm="1">
        <f t="array" ref="H1892:I1892">_xlfn.TEXTSPLIT(G1892,"-")</f>
        <v>65</v>
      </c>
      <c r="I1892" s="6" t="str">
        <v>95</v>
      </c>
      <c r="J1892" s="6" t="s">
        <v>13541</v>
      </c>
      <c r="K1892" s="6" t="s">
        <v>13913</v>
      </c>
      <c r="L1892" s="6" t="s">
        <v>13973</v>
      </c>
      <c r="M1892" s="6" t="s">
        <v>13394</v>
      </c>
      <c r="N1892" s="7">
        <v>2006</v>
      </c>
      <c r="O1892" s="6" t="str" cm="1">
        <f t="array" ref="O1892">_xlfn.TEXTSPLIT(N1892,"-")</f>
        <v>2006</v>
      </c>
      <c r="P1892" s="6" t="str" cm="1">
        <f t="array" ref="P1892">_xlfn.TEXTSPLIT(O1892,"-")</f>
        <v>2006</v>
      </c>
      <c r="Q1892" s="6">
        <v>2625</v>
      </c>
      <c r="R1892" s="6">
        <v>111</v>
      </c>
      <c r="S1892" s="16">
        <f t="shared" si="157"/>
        <v>4.2285714285714288E-2</v>
      </c>
      <c r="T1892" s="16">
        <f t="shared" si="158"/>
        <v>3.9278072231359023E-3</v>
      </c>
    </row>
    <row r="1893" spans="2:20" x14ac:dyDescent="0.6">
      <c r="B1893" s="6"/>
      <c r="C1893" s="6"/>
      <c r="D1893" s="6" t="s">
        <v>13813</v>
      </c>
      <c r="E1893" s="6" t="s">
        <v>13815</v>
      </c>
      <c r="F1893" s="20" t="s">
        <v>13824</v>
      </c>
      <c r="G1893" s="6" t="str">
        <f t="shared" si="156"/>
        <v>65-69</v>
      </c>
      <c r="H1893" s="6" t="str" cm="1">
        <f t="array" ref="H1893:I1893">_xlfn.TEXTSPLIT(G1893,"-")</f>
        <v>65</v>
      </c>
      <c r="I1893" s="6" t="str">
        <v>69</v>
      </c>
      <c r="J1893" s="6" t="s">
        <v>13541</v>
      </c>
      <c r="K1893" s="6" t="s">
        <v>13913</v>
      </c>
      <c r="L1893" s="6" t="s">
        <v>13973</v>
      </c>
      <c r="M1893" s="6" t="s">
        <v>13394</v>
      </c>
      <c r="N1893" s="7">
        <v>2006</v>
      </c>
      <c r="O1893" s="6" t="str" cm="1">
        <f t="array" ref="O1893">_xlfn.TEXTSPLIT(N1893,"-")</f>
        <v>2006</v>
      </c>
      <c r="P1893" s="6" t="str" cm="1">
        <f t="array" ref="P1893">_xlfn.TEXTSPLIT(O1893,"-")</f>
        <v>2006</v>
      </c>
      <c r="Q1893" s="6">
        <v>1593</v>
      </c>
      <c r="R1893" s="6">
        <v>16</v>
      </c>
      <c r="S1893" s="16">
        <f t="shared" si="157"/>
        <v>1.0043942247332079E-2</v>
      </c>
      <c r="T1893" s="16">
        <f t="shared" si="158"/>
        <v>2.4983436410582673E-3</v>
      </c>
    </row>
    <row r="1894" spans="2:20" x14ac:dyDescent="0.6">
      <c r="B1894" s="6"/>
      <c r="C1894" s="6"/>
      <c r="D1894" s="6" t="s">
        <v>13813</v>
      </c>
      <c r="E1894" s="6" t="s">
        <v>13814</v>
      </c>
      <c r="F1894" s="20" t="s">
        <v>13824</v>
      </c>
      <c r="G1894" s="6" t="str">
        <f t="shared" si="156"/>
        <v>65-69</v>
      </c>
      <c r="H1894" s="6" t="str" cm="1">
        <f t="array" ref="H1894:I1894">_xlfn.TEXTSPLIT(G1894,"-")</f>
        <v>65</v>
      </c>
      <c r="I1894" s="6" t="str">
        <v>69</v>
      </c>
      <c r="J1894" s="6" t="s">
        <v>13541</v>
      </c>
      <c r="K1894" s="6" t="s">
        <v>13913</v>
      </c>
      <c r="L1894" s="6" t="s">
        <v>13973</v>
      </c>
      <c r="M1894" s="6" t="s">
        <v>13394</v>
      </c>
      <c r="N1894" s="7">
        <v>2006</v>
      </c>
      <c r="O1894" s="6" t="str" cm="1">
        <f t="array" ref="O1894">_xlfn.TEXTSPLIT(N1894,"-")</f>
        <v>2006</v>
      </c>
      <c r="P1894" s="6" t="str" cm="1">
        <f t="array" ref="P1894">_xlfn.TEXTSPLIT(O1894,"-")</f>
        <v>2006</v>
      </c>
      <c r="Q1894" s="6">
        <v>782</v>
      </c>
      <c r="R1894" s="6">
        <v>7</v>
      </c>
      <c r="S1894" s="16">
        <f t="shared" si="157"/>
        <v>8.9514066496163679E-3</v>
      </c>
      <c r="T1894" s="16">
        <f t="shared" si="158"/>
        <v>3.3681369489932216E-3</v>
      </c>
    </row>
    <row r="1895" spans="2:20" x14ac:dyDescent="0.6">
      <c r="B1895" s="6"/>
      <c r="C1895" s="6"/>
      <c r="D1895" s="6" t="s">
        <v>13813</v>
      </c>
      <c r="E1895" s="6" t="s">
        <v>13816</v>
      </c>
      <c r="F1895" s="20" t="s">
        <v>13824</v>
      </c>
      <c r="G1895" s="6" t="str">
        <f t="shared" si="156"/>
        <v>65-69</v>
      </c>
      <c r="H1895" s="6" t="str" cm="1">
        <f t="array" ref="H1895:I1895">_xlfn.TEXTSPLIT(G1895,"-")</f>
        <v>65</v>
      </c>
      <c r="I1895" s="6" t="str">
        <v>69</v>
      </c>
      <c r="J1895" s="6" t="s">
        <v>13541</v>
      </c>
      <c r="K1895" s="6" t="s">
        <v>13913</v>
      </c>
      <c r="L1895" s="6" t="s">
        <v>13973</v>
      </c>
      <c r="M1895" s="6" t="s">
        <v>13394</v>
      </c>
      <c r="N1895" s="7">
        <v>2006</v>
      </c>
      <c r="O1895" s="6" t="str" cm="1">
        <f t="array" ref="O1895">_xlfn.TEXTSPLIT(N1895,"-")</f>
        <v>2006</v>
      </c>
      <c r="P1895" s="6" t="str" cm="1">
        <f t="array" ref="P1895">_xlfn.TEXTSPLIT(O1895,"-")</f>
        <v>2006</v>
      </c>
      <c r="Q1895" s="6">
        <v>871</v>
      </c>
      <c r="R1895" s="6">
        <v>9</v>
      </c>
      <c r="S1895" s="16">
        <f t="shared" si="157"/>
        <v>1.0332950631458095E-2</v>
      </c>
      <c r="T1895" s="16">
        <f t="shared" si="158"/>
        <v>3.4264756913288388E-3</v>
      </c>
    </row>
    <row r="1896" spans="2:20" x14ac:dyDescent="0.6">
      <c r="B1896" s="6"/>
      <c r="C1896" s="6"/>
      <c r="D1896" s="6" t="s">
        <v>13813</v>
      </c>
      <c r="E1896" s="6" t="s">
        <v>13815</v>
      </c>
      <c r="F1896" s="20" t="s">
        <v>13825</v>
      </c>
      <c r="G1896" s="6" t="str">
        <f t="shared" si="156"/>
        <v>70-74</v>
      </c>
      <c r="H1896" s="6" t="str" cm="1">
        <f t="array" ref="H1896:I1896">_xlfn.TEXTSPLIT(G1896,"-")</f>
        <v>70</v>
      </c>
      <c r="I1896" s="6" t="str">
        <v>74</v>
      </c>
      <c r="J1896" s="6" t="s">
        <v>13541</v>
      </c>
      <c r="K1896" s="6" t="s">
        <v>13913</v>
      </c>
      <c r="L1896" s="6" t="s">
        <v>13973</v>
      </c>
      <c r="M1896" s="6" t="s">
        <v>13394</v>
      </c>
      <c r="N1896" s="7">
        <v>2006</v>
      </c>
      <c r="O1896" s="6" t="str" cm="1">
        <f t="array" ref="O1896">_xlfn.TEXTSPLIT(N1896,"-")</f>
        <v>2006</v>
      </c>
      <c r="P1896" s="6" t="str" cm="1">
        <f t="array" ref="P1896">_xlfn.TEXTSPLIT(O1896,"-")</f>
        <v>2006</v>
      </c>
      <c r="Q1896" s="6">
        <v>1558</v>
      </c>
      <c r="R1896" s="6">
        <v>34</v>
      </c>
      <c r="S1896" s="16">
        <f t="shared" si="157"/>
        <v>2.1822849807445442E-2</v>
      </c>
      <c r="T1896" s="16">
        <f t="shared" si="158"/>
        <v>3.7015256398849933E-3</v>
      </c>
    </row>
    <row r="1897" spans="2:20" x14ac:dyDescent="0.6">
      <c r="B1897" s="6"/>
      <c r="C1897" s="6"/>
      <c r="D1897" s="6" t="s">
        <v>13813</v>
      </c>
      <c r="E1897" s="6" t="s">
        <v>13814</v>
      </c>
      <c r="F1897" s="20" t="s">
        <v>13825</v>
      </c>
      <c r="G1897" s="6" t="str">
        <f t="shared" si="156"/>
        <v>70-74</v>
      </c>
      <c r="H1897" s="6" t="str" cm="1">
        <f t="array" ref="H1897:I1897">_xlfn.TEXTSPLIT(G1897,"-")</f>
        <v>70</v>
      </c>
      <c r="I1897" s="6" t="str">
        <v>74</v>
      </c>
      <c r="J1897" s="6" t="s">
        <v>13541</v>
      </c>
      <c r="K1897" s="6" t="s">
        <v>13913</v>
      </c>
      <c r="L1897" s="6" t="s">
        <v>13973</v>
      </c>
      <c r="M1897" s="6" t="s">
        <v>13394</v>
      </c>
      <c r="N1897" s="7">
        <v>2006</v>
      </c>
      <c r="O1897" s="6" t="str" cm="1">
        <f t="array" ref="O1897">_xlfn.TEXTSPLIT(N1897,"-")</f>
        <v>2006</v>
      </c>
      <c r="P1897" s="6" t="str" cm="1">
        <f t="array" ref="P1897">_xlfn.TEXTSPLIT(O1897,"-")</f>
        <v>2006</v>
      </c>
      <c r="Q1897" s="6">
        <v>712</v>
      </c>
      <c r="R1897" s="6">
        <v>14</v>
      </c>
      <c r="S1897" s="16">
        <f t="shared" si="157"/>
        <v>1.9662921348314606E-2</v>
      </c>
      <c r="T1897" s="16">
        <f t="shared" si="158"/>
        <v>5.2032146060360732E-3</v>
      </c>
    </row>
    <row r="1898" spans="2:20" x14ac:dyDescent="0.6">
      <c r="B1898" s="6"/>
      <c r="C1898" s="6"/>
      <c r="D1898" s="6" t="s">
        <v>13813</v>
      </c>
      <c r="E1898" s="6" t="s">
        <v>13816</v>
      </c>
      <c r="F1898" s="20" t="s">
        <v>13825</v>
      </c>
      <c r="G1898" s="6" t="str">
        <f t="shared" si="156"/>
        <v>70-74</v>
      </c>
      <c r="H1898" s="6" t="str" cm="1">
        <f t="array" ref="H1898:I1898">_xlfn.TEXTSPLIT(G1898,"-")</f>
        <v>70</v>
      </c>
      <c r="I1898" s="6" t="str">
        <v>74</v>
      </c>
      <c r="J1898" s="6" t="s">
        <v>13541</v>
      </c>
      <c r="K1898" s="6" t="s">
        <v>13913</v>
      </c>
      <c r="L1898" s="6" t="s">
        <v>13973</v>
      </c>
      <c r="M1898" s="6" t="s">
        <v>13394</v>
      </c>
      <c r="N1898" s="7">
        <v>2006</v>
      </c>
      <c r="O1898" s="6" t="str" cm="1">
        <f t="array" ref="O1898">_xlfn.TEXTSPLIT(N1898,"-")</f>
        <v>2006</v>
      </c>
      <c r="P1898" s="6" t="str" cm="1">
        <f t="array" ref="P1898">_xlfn.TEXTSPLIT(O1898,"-")</f>
        <v>2006</v>
      </c>
      <c r="Q1898" s="6">
        <v>846</v>
      </c>
      <c r="R1898" s="6">
        <v>20</v>
      </c>
      <c r="S1898" s="16">
        <f t="shared" si="157"/>
        <v>2.3640661938534278E-2</v>
      </c>
      <c r="T1898" s="16">
        <f t="shared" si="158"/>
        <v>5.2233542027356958E-3</v>
      </c>
    </row>
    <row r="1899" spans="2:20" x14ac:dyDescent="0.6">
      <c r="B1899" s="6"/>
      <c r="C1899" s="6"/>
      <c r="D1899" s="6" t="s">
        <v>13813</v>
      </c>
      <c r="E1899" s="6" t="s">
        <v>13815</v>
      </c>
      <c r="F1899" s="20" t="s">
        <v>13826</v>
      </c>
      <c r="G1899" s="6" t="str">
        <f t="shared" si="156"/>
        <v>75-79</v>
      </c>
      <c r="H1899" s="6" t="str" cm="1">
        <f t="array" ref="H1899:I1899">_xlfn.TEXTSPLIT(G1899,"-")</f>
        <v>75</v>
      </c>
      <c r="I1899" s="6" t="str">
        <v>79</v>
      </c>
      <c r="J1899" s="6" t="s">
        <v>13541</v>
      </c>
      <c r="K1899" s="6" t="s">
        <v>13913</v>
      </c>
      <c r="L1899" s="6" t="s">
        <v>13973</v>
      </c>
      <c r="M1899" s="6" t="s">
        <v>13394</v>
      </c>
      <c r="N1899" s="7">
        <v>2006</v>
      </c>
      <c r="O1899" s="6" t="str" cm="1">
        <f t="array" ref="O1899">_xlfn.TEXTSPLIT(N1899,"-")</f>
        <v>2006</v>
      </c>
      <c r="P1899" s="6" t="str" cm="1">
        <f t="array" ref="P1899">_xlfn.TEXTSPLIT(O1899,"-")</f>
        <v>2006</v>
      </c>
      <c r="Q1899" s="6">
        <v>918</v>
      </c>
      <c r="R1899" s="6">
        <v>36</v>
      </c>
      <c r="S1899" s="16">
        <f t="shared" si="157"/>
        <v>3.9215686274509803E-2</v>
      </c>
      <c r="T1899" s="16">
        <f t="shared" si="158"/>
        <v>6.4065101883634436E-3</v>
      </c>
    </row>
    <row r="1900" spans="2:20" x14ac:dyDescent="0.6">
      <c r="B1900" s="6"/>
      <c r="C1900" s="6"/>
      <c r="D1900" s="6" t="s">
        <v>13813</v>
      </c>
      <c r="E1900" s="6" t="s">
        <v>13814</v>
      </c>
      <c r="F1900" s="20" t="s">
        <v>13826</v>
      </c>
      <c r="G1900" s="6" t="str">
        <f t="shared" si="156"/>
        <v>75-79</v>
      </c>
      <c r="H1900" s="6" t="str" cm="1">
        <f t="array" ref="H1900:I1900">_xlfn.TEXTSPLIT(G1900,"-")</f>
        <v>75</v>
      </c>
      <c r="I1900" s="6" t="str">
        <v>79</v>
      </c>
      <c r="J1900" s="6" t="s">
        <v>13541</v>
      </c>
      <c r="K1900" s="6" t="s">
        <v>13913</v>
      </c>
      <c r="L1900" s="6" t="s">
        <v>13973</v>
      </c>
      <c r="M1900" s="6" t="s">
        <v>13394</v>
      </c>
      <c r="N1900" s="7">
        <v>2006</v>
      </c>
      <c r="O1900" s="6" t="str" cm="1">
        <f t="array" ref="O1900">_xlfn.TEXTSPLIT(N1900,"-")</f>
        <v>2006</v>
      </c>
      <c r="P1900" s="6" t="str" cm="1">
        <f t="array" ref="P1900">_xlfn.TEXTSPLIT(O1900,"-")</f>
        <v>2006</v>
      </c>
      <c r="Q1900" s="6">
        <v>418</v>
      </c>
      <c r="R1900" s="6">
        <v>19</v>
      </c>
      <c r="S1900" s="16">
        <f t="shared" si="157"/>
        <v>4.5454545454545456E-2</v>
      </c>
      <c r="T1900" s="16">
        <f t="shared" si="158"/>
        <v>1.0188231994668735E-2</v>
      </c>
    </row>
    <row r="1901" spans="2:20" x14ac:dyDescent="0.6">
      <c r="B1901" s="6"/>
      <c r="C1901" s="6"/>
      <c r="D1901" s="6" t="s">
        <v>13813</v>
      </c>
      <c r="E1901" s="6" t="s">
        <v>13816</v>
      </c>
      <c r="F1901" s="20" t="s">
        <v>13826</v>
      </c>
      <c r="G1901" s="6" t="str">
        <f t="shared" si="156"/>
        <v>75-79</v>
      </c>
      <c r="H1901" s="6" t="str" cm="1">
        <f t="array" ref="H1901:I1901">_xlfn.TEXTSPLIT(G1901,"-")</f>
        <v>75</v>
      </c>
      <c r="I1901" s="6" t="str">
        <v>79</v>
      </c>
      <c r="J1901" s="6" t="s">
        <v>13541</v>
      </c>
      <c r="K1901" s="6" t="s">
        <v>13913</v>
      </c>
      <c r="L1901" s="6" t="s">
        <v>13973</v>
      </c>
      <c r="M1901" s="6" t="s">
        <v>13394</v>
      </c>
      <c r="N1901" s="7">
        <v>2006</v>
      </c>
      <c r="O1901" s="6" t="str" cm="1">
        <f t="array" ref="O1901">_xlfn.TEXTSPLIT(N1901,"-")</f>
        <v>2006</v>
      </c>
      <c r="P1901" s="6" t="str" cm="1">
        <f t="array" ref="P1901">_xlfn.TEXTSPLIT(O1901,"-")</f>
        <v>2006</v>
      </c>
      <c r="Q1901" s="6">
        <v>508</v>
      </c>
      <c r="R1901" s="6">
        <v>17</v>
      </c>
      <c r="S1901" s="16">
        <f t="shared" si="157"/>
        <v>3.3464566929133861E-2</v>
      </c>
      <c r="T1901" s="16">
        <f t="shared" si="158"/>
        <v>7.9793890113743233E-3</v>
      </c>
    </row>
    <row r="1902" spans="2:20" x14ac:dyDescent="0.6">
      <c r="B1902" s="6"/>
      <c r="C1902" s="6"/>
      <c r="D1902" s="6" t="s">
        <v>13813</v>
      </c>
      <c r="E1902" s="6" t="s">
        <v>13815</v>
      </c>
      <c r="F1902" s="20" t="s">
        <v>13821</v>
      </c>
      <c r="G1902" s="6" t="str">
        <f t="shared" si="156"/>
        <v>80-95</v>
      </c>
      <c r="H1902" s="6" t="str" cm="1">
        <f t="array" ref="H1902:I1902">_xlfn.TEXTSPLIT(G1902,"-")</f>
        <v>80</v>
      </c>
      <c r="I1902" s="6" t="str">
        <v>95</v>
      </c>
      <c r="J1902" s="6" t="s">
        <v>13541</v>
      </c>
      <c r="K1902" s="6" t="s">
        <v>13913</v>
      </c>
      <c r="L1902" s="6" t="s">
        <v>13973</v>
      </c>
      <c r="M1902" s="6" t="s">
        <v>13394</v>
      </c>
      <c r="N1902" s="7">
        <v>2006</v>
      </c>
      <c r="O1902" s="6" t="str" cm="1">
        <f t="array" ref="O1902">_xlfn.TEXTSPLIT(N1902,"-")</f>
        <v>2006</v>
      </c>
      <c r="P1902" s="6" t="str" cm="1">
        <f t="array" ref="P1902">_xlfn.TEXTSPLIT(O1902,"-")</f>
        <v>2006</v>
      </c>
      <c r="Q1902" s="6">
        <v>616</v>
      </c>
      <c r="R1902" s="6">
        <v>80</v>
      </c>
      <c r="S1902" s="16">
        <f t="shared" si="157"/>
        <v>0.12987012987012986</v>
      </c>
      <c r="T1902" s="16">
        <f t="shared" si="158"/>
        <v>1.3544292373736938E-2</v>
      </c>
    </row>
    <row r="1903" spans="2:20" x14ac:dyDescent="0.6">
      <c r="B1903" s="6"/>
      <c r="C1903" s="6"/>
      <c r="D1903" s="6" t="s">
        <v>13813</v>
      </c>
      <c r="E1903" s="6" t="s">
        <v>13814</v>
      </c>
      <c r="F1903" s="20" t="s">
        <v>13821</v>
      </c>
      <c r="G1903" s="6" t="str">
        <f t="shared" si="156"/>
        <v>80-95</v>
      </c>
      <c r="H1903" s="6" t="str" cm="1">
        <f t="array" ref="H1903:I1903">_xlfn.TEXTSPLIT(G1903,"-")</f>
        <v>80</v>
      </c>
      <c r="I1903" s="6" t="str">
        <v>95</v>
      </c>
      <c r="J1903" s="6" t="s">
        <v>13541</v>
      </c>
      <c r="K1903" s="6" t="s">
        <v>13913</v>
      </c>
      <c r="L1903" s="6" t="s">
        <v>13973</v>
      </c>
      <c r="M1903" s="6" t="s">
        <v>13394</v>
      </c>
      <c r="N1903" s="7">
        <v>2006</v>
      </c>
      <c r="O1903" s="6" t="str" cm="1">
        <f t="array" ref="O1903">_xlfn.TEXTSPLIT(N1903,"-")</f>
        <v>2006</v>
      </c>
      <c r="P1903" s="6" t="str" cm="1">
        <f t="array" ref="P1903">_xlfn.TEXTSPLIT(O1903,"-")</f>
        <v>2006</v>
      </c>
      <c r="Q1903" s="6">
        <v>216</v>
      </c>
      <c r="R1903" s="6">
        <v>15</v>
      </c>
      <c r="S1903" s="16">
        <f t="shared" si="157"/>
        <v>6.9444444444444448E-2</v>
      </c>
      <c r="T1903" s="16">
        <f t="shared" si="158"/>
        <v>1.729669118168202E-2</v>
      </c>
    </row>
    <row r="1904" spans="2:20" x14ac:dyDescent="0.6">
      <c r="B1904" s="6"/>
      <c r="C1904" s="6"/>
      <c r="D1904" s="6" t="s">
        <v>13813</v>
      </c>
      <c r="E1904" s="6" t="s">
        <v>13816</v>
      </c>
      <c r="F1904" s="20" t="s">
        <v>13821</v>
      </c>
      <c r="G1904" s="6" t="str">
        <f t="shared" si="156"/>
        <v>80-95</v>
      </c>
      <c r="H1904" s="6" t="str" cm="1">
        <f t="array" ref="H1904:I1904">_xlfn.TEXTSPLIT(G1904,"-")</f>
        <v>80</v>
      </c>
      <c r="I1904" s="6" t="str">
        <v>95</v>
      </c>
      <c r="J1904" s="6" t="s">
        <v>13541</v>
      </c>
      <c r="K1904" s="6" t="s">
        <v>13913</v>
      </c>
      <c r="L1904" s="6" t="s">
        <v>13973</v>
      </c>
      <c r="M1904" s="6" t="s">
        <v>13394</v>
      </c>
      <c r="N1904" s="7">
        <v>2006</v>
      </c>
      <c r="O1904" s="6" t="str" cm="1">
        <f t="array" ref="O1904">_xlfn.TEXTSPLIT(N1904,"-")</f>
        <v>2006</v>
      </c>
      <c r="P1904" s="6" t="str" cm="1">
        <f t="array" ref="P1904">_xlfn.TEXTSPLIT(O1904,"-")</f>
        <v>2006</v>
      </c>
      <c r="Q1904" s="6">
        <v>400</v>
      </c>
      <c r="R1904" s="6">
        <v>65</v>
      </c>
      <c r="S1904" s="16">
        <f t="shared" si="157"/>
        <v>0.16250000000000001</v>
      </c>
      <c r="T1904" s="16">
        <f t="shared" si="158"/>
        <v>1.8445443204217135E-2</v>
      </c>
    </row>
    <row r="1905" spans="2:20" x14ac:dyDescent="0.6">
      <c r="B1905" s="6"/>
      <c r="C1905" s="6"/>
      <c r="D1905" s="6" t="s">
        <v>13828</v>
      </c>
      <c r="E1905" s="6" t="s">
        <v>13815</v>
      </c>
      <c r="F1905" s="20" t="s">
        <v>13524</v>
      </c>
      <c r="G1905" s="6" t="str">
        <f t="shared" si="156"/>
        <v>65-95</v>
      </c>
      <c r="H1905" s="6" t="str" cm="1">
        <f t="array" ref="H1905:I1905">_xlfn.TEXTSPLIT(G1905,"-")</f>
        <v>65</v>
      </c>
      <c r="I1905" s="6" t="str">
        <v>95</v>
      </c>
      <c r="J1905" s="6" t="s">
        <v>13541</v>
      </c>
      <c r="K1905" s="6" t="s">
        <v>13913</v>
      </c>
      <c r="L1905" s="6" t="s">
        <v>13973</v>
      </c>
      <c r="M1905" s="6" t="s">
        <v>13394</v>
      </c>
      <c r="N1905" s="7">
        <v>2006</v>
      </c>
      <c r="O1905" s="6" t="str" cm="1">
        <f t="array" ref="O1905">_xlfn.TEXTSPLIT(N1905,"-")</f>
        <v>2006</v>
      </c>
      <c r="P1905" s="6" t="str" cm="1">
        <f t="array" ref="P1905">_xlfn.TEXTSPLIT(O1905,"-")</f>
        <v>2006</v>
      </c>
      <c r="Q1905" s="6">
        <v>4753</v>
      </c>
      <c r="R1905" s="6">
        <v>109</v>
      </c>
      <c r="S1905" s="16">
        <f t="shared" si="157"/>
        <v>2.2932884494003786E-2</v>
      </c>
      <c r="T1905" s="16">
        <f t="shared" si="158"/>
        <v>2.1712390091850877E-3</v>
      </c>
    </row>
    <row r="1906" spans="2:20" x14ac:dyDescent="0.6">
      <c r="B1906" s="6"/>
      <c r="C1906" s="6"/>
      <c r="D1906" s="6" t="s">
        <v>13828</v>
      </c>
      <c r="E1906" s="6" t="s">
        <v>13814</v>
      </c>
      <c r="F1906" s="20" t="s">
        <v>13524</v>
      </c>
      <c r="G1906" s="6" t="str">
        <f t="shared" si="156"/>
        <v>65-95</v>
      </c>
      <c r="H1906" s="6" t="str" cm="1">
        <f t="array" ref="H1906:I1906">_xlfn.TEXTSPLIT(G1906,"-")</f>
        <v>65</v>
      </c>
      <c r="I1906" s="6" t="str">
        <v>95</v>
      </c>
      <c r="J1906" s="6" t="s">
        <v>13541</v>
      </c>
      <c r="K1906" s="6" t="s">
        <v>13913</v>
      </c>
      <c r="L1906" s="6" t="s">
        <v>13973</v>
      </c>
      <c r="M1906" s="6" t="s">
        <v>13394</v>
      </c>
      <c r="N1906" s="7">
        <v>2006</v>
      </c>
      <c r="O1906" s="6" t="str" cm="1">
        <f t="array" ref="O1906">_xlfn.TEXTSPLIT(N1906,"-")</f>
        <v>2006</v>
      </c>
      <c r="P1906" s="6" t="str" cm="1">
        <f t="array" ref="P1906">_xlfn.TEXTSPLIT(O1906,"-")</f>
        <v>2006</v>
      </c>
      <c r="Q1906" s="6">
        <v>2128</v>
      </c>
      <c r="R1906" s="6">
        <v>36</v>
      </c>
      <c r="S1906" s="16">
        <f t="shared" si="157"/>
        <v>1.6917293233082706E-2</v>
      </c>
      <c r="T1906" s="16">
        <f t="shared" si="158"/>
        <v>2.7955975747885847E-3</v>
      </c>
    </row>
    <row r="1907" spans="2:20" x14ac:dyDescent="0.6">
      <c r="B1907" s="6"/>
      <c r="C1907" s="6"/>
      <c r="D1907" s="6" t="s">
        <v>13828</v>
      </c>
      <c r="E1907" s="6" t="s">
        <v>13816</v>
      </c>
      <c r="F1907" s="20" t="s">
        <v>13524</v>
      </c>
      <c r="G1907" s="6" t="str">
        <f t="shared" si="156"/>
        <v>65-95</v>
      </c>
      <c r="H1907" s="6" t="str" cm="1">
        <f t="array" ref="H1907:I1907">_xlfn.TEXTSPLIT(G1907,"-")</f>
        <v>65</v>
      </c>
      <c r="I1907" s="6" t="str">
        <v>95</v>
      </c>
      <c r="J1907" s="6" t="s">
        <v>13541</v>
      </c>
      <c r="K1907" s="6" t="s">
        <v>13913</v>
      </c>
      <c r="L1907" s="6" t="s">
        <v>13973</v>
      </c>
      <c r="M1907" s="6" t="s">
        <v>13394</v>
      </c>
      <c r="N1907" s="7">
        <v>2006</v>
      </c>
      <c r="O1907" s="6" t="str" cm="1">
        <f t="array" ref="O1907">_xlfn.TEXTSPLIT(N1907,"-")</f>
        <v>2006</v>
      </c>
      <c r="P1907" s="6" t="str" cm="1">
        <f t="array" ref="P1907">_xlfn.TEXTSPLIT(O1907,"-")</f>
        <v>2006</v>
      </c>
      <c r="Q1907" s="6">
        <v>2625</v>
      </c>
      <c r="R1907" s="6">
        <v>73</v>
      </c>
      <c r="S1907" s="16">
        <f t="shared" si="157"/>
        <v>2.7809523809523808E-2</v>
      </c>
      <c r="T1907" s="16">
        <f t="shared" si="158"/>
        <v>3.209281432405901E-3</v>
      </c>
    </row>
    <row r="1908" spans="2:20" x14ac:dyDescent="0.6">
      <c r="B1908" s="6"/>
      <c r="C1908" s="6"/>
      <c r="D1908" s="6" t="s">
        <v>13828</v>
      </c>
      <c r="E1908" s="6" t="s">
        <v>13815</v>
      </c>
      <c r="F1908" s="20" t="s">
        <v>13824</v>
      </c>
      <c r="G1908" s="6" t="str">
        <f t="shared" si="156"/>
        <v>65-69</v>
      </c>
      <c r="H1908" s="6" t="str" cm="1">
        <f t="array" ref="H1908:I1908">_xlfn.TEXTSPLIT(G1908,"-")</f>
        <v>65</v>
      </c>
      <c r="I1908" s="6" t="str">
        <v>69</v>
      </c>
      <c r="J1908" s="6" t="s">
        <v>13541</v>
      </c>
      <c r="K1908" s="6" t="s">
        <v>13913</v>
      </c>
      <c r="L1908" s="6" t="s">
        <v>13973</v>
      </c>
      <c r="M1908" s="6" t="s">
        <v>13394</v>
      </c>
      <c r="N1908" s="7">
        <v>2006</v>
      </c>
      <c r="O1908" s="6" t="str" cm="1">
        <f t="array" ref="O1908">_xlfn.TEXTSPLIT(N1908,"-")</f>
        <v>2006</v>
      </c>
      <c r="P1908" s="6" t="str" cm="1">
        <f t="array" ref="P1908">_xlfn.TEXTSPLIT(O1908,"-")</f>
        <v>2006</v>
      </c>
      <c r="Q1908" s="6">
        <v>1593</v>
      </c>
      <c r="R1908" s="6">
        <v>11</v>
      </c>
      <c r="S1908" s="16">
        <f t="shared" si="157"/>
        <v>6.9052102950408036E-3</v>
      </c>
      <c r="T1908" s="16">
        <f t="shared" si="158"/>
        <v>2.0747984671070818E-3</v>
      </c>
    </row>
    <row r="1909" spans="2:20" x14ac:dyDescent="0.6">
      <c r="B1909" s="6"/>
      <c r="C1909" s="6"/>
      <c r="D1909" s="6" t="s">
        <v>13828</v>
      </c>
      <c r="E1909" s="6" t="s">
        <v>13814</v>
      </c>
      <c r="F1909" s="20" t="s">
        <v>13824</v>
      </c>
      <c r="G1909" s="6" t="str">
        <f t="shared" si="156"/>
        <v>65-69</v>
      </c>
      <c r="H1909" s="6" t="str" cm="1">
        <f t="array" ref="H1909:I1909">_xlfn.TEXTSPLIT(G1909,"-")</f>
        <v>65</v>
      </c>
      <c r="I1909" s="6" t="str">
        <v>69</v>
      </c>
      <c r="J1909" s="6" t="s">
        <v>13541</v>
      </c>
      <c r="K1909" s="6" t="s">
        <v>13913</v>
      </c>
      <c r="L1909" s="6" t="s">
        <v>13973</v>
      </c>
      <c r="M1909" s="6" t="s">
        <v>13394</v>
      </c>
      <c r="N1909" s="7">
        <v>2006</v>
      </c>
      <c r="O1909" s="6" t="str" cm="1">
        <f t="array" ref="O1909">_xlfn.TEXTSPLIT(N1909,"-")</f>
        <v>2006</v>
      </c>
      <c r="P1909" s="6" t="str" cm="1">
        <f t="array" ref="P1909">_xlfn.TEXTSPLIT(O1909,"-")</f>
        <v>2006</v>
      </c>
      <c r="Q1909" s="6">
        <v>782</v>
      </c>
      <c r="R1909" s="6">
        <v>3</v>
      </c>
      <c r="S1909" s="16">
        <f t="shared" si="157"/>
        <v>3.8363171355498722E-3</v>
      </c>
      <c r="T1909" s="16">
        <f t="shared" si="158"/>
        <v>2.2106461214201774E-3</v>
      </c>
    </row>
    <row r="1910" spans="2:20" x14ac:dyDescent="0.6">
      <c r="B1910" s="6"/>
      <c r="C1910" s="6"/>
      <c r="D1910" s="6" t="s">
        <v>13828</v>
      </c>
      <c r="E1910" s="6" t="s">
        <v>13816</v>
      </c>
      <c r="F1910" s="20" t="s">
        <v>13824</v>
      </c>
      <c r="G1910" s="6" t="str">
        <f t="shared" si="156"/>
        <v>65-69</v>
      </c>
      <c r="H1910" s="6" t="str" cm="1">
        <f t="array" ref="H1910:I1910">_xlfn.TEXTSPLIT(G1910,"-")</f>
        <v>65</v>
      </c>
      <c r="I1910" s="6" t="str">
        <v>69</v>
      </c>
      <c r="J1910" s="6" t="s">
        <v>13541</v>
      </c>
      <c r="K1910" s="6" t="s">
        <v>13913</v>
      </c>
      <c r="L1910" s="6" t="s">
        <v>13973</v>
      </c>
      <c r="M1910" s="6" t="s">
        <v>13394</v>
      </c>
      <c r="N1910" s="7">
        <v>2006</v>
      </c>
      <c r="O1910" s="6" t="str" cm="1">
        <f t="array" ref="O1910">_xlfn.TEXTSPLIT(N1910,"-")</f>
        <v>2006</v>
      </c>
      <c r="P1910" s="6" t="str" cm="1">
        <f t="array" ref="P1910">_xlfn.TEXTSPLIT(O1910,"-")</f>
        <v>2006</v>
      </c>
      <c r="Q1910" s="6">
        <v>871</v>
      </c>
      <c r="R1910" s="6">
        <v>8</v>
      </c>
      <c r="S1910" s="16">
        <f t="shared" si="157"/>
        <v>9.1848450057405284E-3</v>
      </c>
      <c r="T1910" s="16">
        <f t="shared" si="158"/>
        <v>3.2323855664219093E-3</v>
      </c>
    </row>
    <row r="1911" spans="2:20" x14ac:dyDescent="0.6">
      <c r="B1911" s="6"/>
      <c r="C1911" s="6"/>
      <c r="D1911" s="6" t="s">
        <v>13828</v>
      </c>
      <c r="E1911" s="6" t="s">
        <v>13815</v>
      </c>
      <c r="F1911" s="20" t="s">
        <v>13825</v>
      </c>
      <c r="G1911" s="6" t="str">
        <f t="shared" si="156"/>
        <v>70-74</v>
      </c>
      <c r="H1911" s="6" t="str" cm="1">
        <f t="array" ref="H1911:I1911">_xlfn.TEXTSPLIT(G1911,"-")</f>
        <v>70</v>
      </c>
      <c r="I1911" s="6" t="str">
        <v>74</v>
      </c>
      <c r="J1911" s="6" t="s">
        <v>13541</v>
      </c>
      <c r="K1911" s="6" t="s">
        <v>13913</v>
      </c>
      <c r="L1911" s="6" t="s">
        <v>13973</v>
      </c>
      <c r="M1911" s="6" t="s">
        <v>13394</v>
      </c>
      <c r="N1911" s="7">
        <v>2006</v>
      </c>
      <c r="O1911" s="6" t="str" cm="1">
        <f t="array" ref="O1911">_xlfn.TEXTSPLIT(N1911,"-")</f>
        <v>2006</v>
      </c>
      <c r="P1911" s="6" t="str" cm="1">
        <f t="array" ref="P1911">_xlfn.TEXTSPLIT(O1911,"-")</f>
        <v>2006</v>
      </c>
      <c r="Q1911" s="6">
        <v>1558</v>
      </c>
      <c r="R1911" s="6">
        <v>22</v>
      </c>
      <c r="S1911" s="16">
        <f t="shared" si="157"/>
        <v>1.4120667522464698E-2</v>
      </c>
      <c r="T1911" s="16">
        <f t="shared" si="158"/>
        <v>2.9892054696284134E-3</v>
      </c>
    </row>
    <row r="1912" spans="2:20" x14ac:dyDescent="0.6">
      <c r="B1912" s="6"/>
      <c r="C1912" s="6"/>
      <c r="D1912" s="6" t="s">
        <v>13828</v>
      </c>
      <c r="E1912" s="6" t="s">
        <v>13814</v>
      </c>
      <c r="F1912" s="20" t="s">
        <v>13825</v>
      </c>
      <c r="G1912" s="6" t="str">
        <f t="shared" si="156"/>
        <v>70-74</v>
      </c>
      <c r="H1912" s="6" t="str" cm="1">
        <f t="array" ref="H1912:I1912">_xlfn.TEXTSPLIT(G1912,"-")</f>
        <v>70</v>
      </c>
      <c r="I1912" s="6" t="str">
        <v>74</v>
      </c>
      <c r="J1912" s="6" t="s">
        <v>13541</v>
      </c>
      <c r="K1912" s="6" t="s">
        <v>13913</v>
      </c>
      <c r="L1912" s="6" t="s">
        <v>13973</v>
      </c>
      <c r="M1912" s="6" t="s">
        <v>13394</v>
      </c>
      <c r="N1912" s="7">
        <v>2006</v>
      </c>
      <c r="O1912" s="6" t="str" cm="1">
        <f t="array" ref="O1912">_xlfn.TEXTSPLIT(N1912,"-")</f>
        <v>2006</v>
      </c>
      <c r="P1912" s="6" t="str" cm="1">
        <f t="array" ref="P1912">_xlfn.TEXTSPLIT(O1912,"-")</f>
        <v>2006</v>
      </c>
      <c r="Q1912" s="6">
        <v>712</v>
      </c>
      <c r="R1912" s="6">
        <v>10</v>
      </c>
      <c r="S1912" s="16">
        <f t="shared" si="157"/>
        <v>1.4044943820224719E-2</v>
      </c>
      <c r="T1912" s="16">
        <f t="shared" si="158"/>
        <v>4.4101013029001872E-3</v>
      </c>
    </row>
    <row r="1913" spans="2:20" x14ac:dyDescent="0.6">
      <c r="B1913" s="6"/>
      <c r="C1913" s="6"/>
      <c r="D1913" s="6" t="s">
        <v>13828</v>
      </c>
      <c r="E1913" s="6" t="s">
        <v>13816</v>
      </c>
      <c r="F1913" s="20" t="s">
        <v>13825</v>
      </c>
      <c r="G1913" s="6" t="str">
        <f t="shared" si="156"/>
        <v>70-74</v>
      </c>
      <c r="H1913" s="6" t="str" cm="1">
        <f t="array" ref="H1913:I1913">_xlfn.TEXTSPLIT(G1913,"-")</f>
        <v>70</v>
      </c>
      <c r="I1913" s="6" t="str">
        <v>74</v>
      </c>
      <c r="J1913" s="6" t="s">
        <v>13541</v>
      </c>
      <c r="K1913" s="6" t="s">
        <v>13913</v>
      </c>
      <c r="L1913" s="6" t="s">
        <v>13973</v>
      </c>
      <c r="M1913" s="6" t="s">
        <v>13394</v>
      </c>
      <c r="N1913" s="7">
        <v>2006</v>
      </c>
      <c r="O1913" s="6" t="str" cm="1">
        <f t="array" ref="O1913">_xlfn.TEXTSPLIT(N1913,"-")</f>
        <v>2006</v>
      </c>
      <c r="P1913" s="6" t="str" cm="1">
        <f t="array" ref="P1913">_xlfn.TEXTSPLIT(O1913,"-")</f>
        <v>2006</v>
      </c>
      <c r="Q1913" s="6">
        <v>846</v>
      </c>
      <c r="R1913" s="6">
        <v>12</v>
      </c>
      <c r="S1913" s="16">
        <f t="shared" si="157"/>
        <v>1.4184397163120567E-2</v>
      </c>
      <c r="T1913" s="16">
        <f t="shared" si="158"/>
        <v>4.0655387402544763E-3</v>
      </c>
    </row>
    <row r="1914" spans="2:20" x14ac:dyDescent="0.6">
      <c r="B1914" s="6"/>
      <c r="C1914" s="6"/>
      <c r="D1914" s="6" t="s">
        <v>13828</v>
      </c>
      <c r="E1914" s="6" t="s">
        <v>13815</v>
      </c>
      <c r="F1914" s="20" t="s">
        <v>13826</v>
      </c>
      <c r="G1914" s="6" t="str">
        <f t="shared" si="156"/>
        <v>75-79</v>
      </c>
      <c r="H1914" s="6" t="str" cm="1">
        <f t="array" ref="H1914:I1914">_xlfn.TEXTSPLIT(G1914,"-")</f>
        <v>75</v>
      </c>
      <c r="I1914" s="6" t="str">
        <v>79</v>
      </c>
      <c r="J1914" s="6" t="s">
        <v>13541</v>
      </c>
      <c r="K1914" s="6" t="s">
        <v>13913</v>
      </c>
      <c r="L1914" s="6" t="s">
        <v>13973</v>
      </c>
      <c r="M1914" s="6" t="s">
        <v>13394</v>
      </c>
      <c r="N1914" s="7">
        <v>2006</v>
      </c>
      <c r="O1914" s="6" t="str" cm="1">
        <f t="array" ref="O1914">_xlfn.TEXTSPLIT(N1914,"-")</f>
        <v>2006</v>
      </c>
      <c r="P1914" s="6" t="str" cm="1">
        <f t="array" ref="P1914">_xlfn.TEXTSPLIT(O1914,"-")</f>
        <v>2006</v>
      </c>
      <c r="Q1914" s="6">
        <v>918</v>
      </c>
      <c r="R1914" s="6">
        <v>22</v>
      </c>
      <c r="S1914" s="16">
        <f t="shared" si="157"/>
        <v>2.3965141612200435E-2</v>
      </c>
      <c r="T1914" s="16">
        <f t="shared" si="158"/>
        <v>5.047790517289253E-3</v>
      </c>
    </row>
    <row r="1915" spans="2:20" x14ac:dyDescent="0.6">
      <c r="B1915" s="6"/>
      <c r="C1915" s="6"/>
      <c r="D1915" s="6" t="s">
        <v>13828</v>
      </c>
      <c r="E1915" s="6" t="s">
        <v>13814</v>
      </c>
      <c r="F1915" s="20" t="s">
        <v>13826</v>
      </c>
      <c r="G1915" s="6" t="str">
        <f t="shared" si="156"/>
        <v>75-79</v>
      </c>
      <c r="H1915" s="6" t="str" cm="1">
        <f t="array" ref="H1915:I1915">_xlfn.TEXTSPLIT(G1915,"-")</f>
        <v>75</v>
      </c>
      <c r="I1915" s="6" t="str">
        <v>79</v>
      </c>
      <c r="J1915" s="6" t="s">
        <v>13541</v>
      </c>
      <c r="K1915" s="6" t="s">
        <v>13913</v>
      </c>
      <c r="L1915" s="6" t="s">
        <v>13973</v>
      </c>
      <c r="M1915" s="6" t="s">
        <v>13394</v>
      </c>
      <c r="N1915" s="7">
        <v>2006</v>
      </c>
      <c r="O1915" s="6" t="str" cm="1">
        <f t="array" ref="O1915">_xlfn.TEXTSPLIT(N1915,"-")</f>
        <v>2006</v>
      </c>
      <c r="P1915" s="6" t="str" cm="1">
        <f t="array" ref="P1915">_xlfn.TEXTSPLIT(O1915,"-")</f>
        <v>2006</v>
      </c>
      <c r="Q1915" s="6">
        <v>418</v>
      </c>
      <c r="R1915" s="6">
        <v>11</v>
      </c>
      <c r="S1915" s="16">
        <f t="shared" si="157"/>
        <v>2.6315789473684209E-2</v>
      </c>
      <c r="T1915" s="16">
        <f t="shared" si="158"/>
        <v>7.8294115922289183E-3</v>
      </c>
    </row>
    <row r="1916" spans="2:20" x14ac:dyDescent="0.6">
      <c r="B1916" s="6"/>
      <c r="C1916" s="6"/>
      <c r="D1916" s="6" t="s">
        <v>13828</v>
      </c>
      <c r="E1916" s="6" t="s">
        <v>13816</v>
      </c>
      <c r="F1916" s="20" t="s">
        <v>13826</v>
      </c>
      <c r="G1916" s="6" t="str">
        <f t="shared" si="156"/>
        <v>75-79</v>
      </c>
      <c r="H1916" s="6" t="str" cm="1">
        <f t="array" ref="H1916:I1916">_xlfn.TEXTSPLIT(G1916,"-")</f>
        <v>75</v>
      </c>
      <c r="I1916" s="6" t="str">
        <v>79</v>
      </c>
      <c r="J1916" s="6" t="s">
        <v>13541</v>
      </c>
      <c r="K1916" s="6" t="s">
        <v>13913</v>
      </c>
      <c r="L1916" s="6" t="s">
        <v>13973</v>
      </c>
      <c r="M1916" s="6" t="s">
        <v>13394</v>
      </c>
      <c r="N1916" s="7">
        <v>2006</v>
      </c>
      <c r="O1916" s="6" t="str" cm="1">
        <f t="array" ref="O1916">_xlfn.TEXTSPLIT(N1916,"-")</f>
        <v>2006</v>
      </c>
      <c r="P1916" s="6" t="str" cm="1">
        <f t="array" ref="P1916">_xlfn.TEXTSPLIT(O1916,"-")</f>
        <v>2006</v>
      </c>
      <c r="Q1916" s="6">
        <v>508</v>
      </c>
      <c r="R1916" s="6">
        <v>11</v>
      </c>
      <c r="S1916" s="16">
        <f t="shared" si="157"/>
        <v>2.1653543307086614E-2</v>
      </c>
      <c r="T1916" s="16">
        <f t="shared" si="158"/>
        <v>6.4577164013866137E-3</v>
      </c>
    </row>
    <row r="1917" spans="2:20" x14ac:dyDescent="0.6">
      <c r="B1917" s="6"/>
      <c r="C1917" s="6"/>
      <c r="D1917" s="6" t="s">
        <v>13828</v>
      </c>
      <c r="E1917" s="6" t="s">
        <v>13815</v>
      </c>
      <c r="F1917" s="20" t="s">
        <v>13821</v>
      </c>
      <c r="G1917" s="6" t="str">
        <f t="shared" si="156"/>
        <v>80-95</v>
      </c>
      <c r="H1917" s="6" t="str" cm="1">
        <f t="array" ref="H1917:I1917">_xlfn.TEXTSPLIT(G1917,"-")</f>
        <v>80</v>
      </c>
      <c r="I1917" s="6" t="str">
        <v>95</v>
      </c>
      <c r="J1917" s="6" t="s">
        <v>13541</v>
      </c>
      <c r="K1917" s="6" t="s">
        <v>13913</v>
      </c>
      <c r="L1917" s="6" t="s">
        <v>13973</v>
      </c>
      <c r="M1917" s="6" t="s">
        <v>13394</v>
      </c>
      <c r="N1917" s="7">
        <v>2006</v>
      </c>
      <c r="O1917" s="6" t="str" cm="1">
        <f t="array" ref="O1917">_xlfn.TEXTSPLIT(N1917,"-")</f>
        <v>2006</v>
      </c>
      <c r="P1917" s="6" t="str" cm="1">
        <f t="array" ref="P1917">_xlfn.TEXTSPLIT(O1917,"-")</f>
        <v>2006</v>
      </c>
      <c r="Q1917" s="6">
        <v>616</v>
      </c>
      <c r="R1917" s="6">
        <v>54</v>
      </c>
      <c r="S1917" s="16">
        <f t="shared" si="157"/>
        <v>8.7662337662337664E-2</v>
      </c>
      <c r="T1917" s="16">
        <f t="shared" si="158"/>
        <v>1.1394465805956145E-2</v>
      </c>
    </row>
    <row r="1918" spans="2:20" x14ac:dyDescent="0.6">
      <c r="B1918" s="6"/>
      <c r="C1918" s="6"/>
      <c r="D1918" s="6" t="s">
        <v>13828</v>
      </c>
      <c r="E1918" s="6" t="s">
        <v>13814</v>
      </c>
      <c r="F1918" s="20" t="s">
        <v>13821</v>
      </c>
      <c r="G1918" s="6" t="str">
        <f t="shared" si="156"/>
        <v>80-95</v>
      </c>
      <c r="H1918" s="6" t="str" cm="1">
        <f t="array" ref="H1918:I1918">_xlfn.TEXTSPLIT(G1918,"-")</f>
        <v>80</v>
      </c>
      <c r="I1918" s="6" t="str">
        <v>95</v>
      </c>
      <c r="J1918" s="6" t="s">
        <v>13541</v>
      </c>
      <c r="K1918" s="6" t="s">
        <v>13913</v>
      </c>
      <c r="L1918" s="6" t="s">
        <v>13973</v>
      </c>
      <c r="M1918" s="6" t="s">
        <v>13394</v>
      </c>
      <c r="N1918" s="7">
        <v>2006</v>
      </c>
      <c r="O1918" s="6" t="str" cm="1">
        <f t="array" ref="O1918">_xlfn.TEXTSPLIT(N1918,"-")</f>
        <v>2006</v>
      </c>
      <c r="P1918" s="6" t="str" cm="1">
        <f t="array" ref="P1918">_xlfn.TEXTSPLIT(O1918,"-")</f>
        <v>2006</v>
      </c>
      <c r="Q1918" s="6">
        <v>216</v>
      </c>
      <c r="R1918" s="6">
        <v>12</v>
      </c>
      <c r="S1918" s="16">
        <f t="shared" si="157"/>
        <v>5.5555555555555552E-2</v>
      </c>
      <c r="T1918" s="16">
        <f t="shared" si="158"/>
        <v>1.5585655769077281E-2</v>
      </c>
    </row>
    <row r="1919" spans="2:20" x14ac:dyDescent="0.6">
      <c r="B1919" s="6"/>
      <c r="C1919" s="6"/>
      <c r="D1919" s="6" t="s">
        <v>13828</v>
      </c>
      <c r="E1919" s="6" t="s">
        <v>13816</v>
      </c>
      <c r="F1919" s="20" t="s">
        <v>13821</v>
      </c>
      <c r="G1919" s="6" t="str">
        <f t="shared" si="156"/>
        <v>80-95</v>
      </c>
      <c r="H1919" s="6" t="str" cm="1">
        <f t="array" ref="H1919:I1919">_xlfn.TEXTSPLIT(G1919,"-")</f>
        <v>80</v>
      </c>
      <c r="I1919" s="6" t="str">
        <v>95</v>
      </c>
      <c r="J1919" s="6" t="s">
        <v>13541</v>
      </c>
      <c r="K1919" s="6" t="s">
        <v>13913</v>
      </c>
      <c r="L1919" s="6" t="s">
        <v>13973</v>
      </c>
      <c r="M1919" s="6" t="s">
        <v>13394</v>
      </c>
      <c r="N1919" s="7">
        <v>2006</v>
      </c>
      <c r="O1919" s="6" t="str" cm="1">
        <f t="array" ref="O1919">_xlfn.TEXTSPLIT(N1919,"-")</f>
        <v>2006</v>
      </c>
      <c r="P1919" s="6" t="str" cm="1">
        <f t="array" ref="P1919">_xlfn.TEXTSPLIT(O1919,"-")</f>
        <v>2006</v>
      </c>
      <c r="Q1919" s="6">
        <v>400</v>
      </c>
      <c r="R1919" s="6">
        <v>42</v>
      </c>
      <c r="S1919" s="16">
        <f t="shared" si="157"/>
        <v>0.105</v>
      </c>
      <c r="T1919" s="16">
        <f t="shared" si="158"/>
        <v>1.5327671055969333E-2</v>
      </c>
    </row>
    <row r="1920" spans="2:20" x14ac:dyDescent="0.6">
      <c r="B1920" s="6"/>
      <c r="C1920" s="6"/>
      <c r="D1920" s="6" t="s">
        <v>13823</v>
      </c>
      <c r="E1920" s="6" t="s">
        <v>13815</v>
      </c>
      <c r="F1920" s="20" t="s">
        <v>13524</v>
      </c>
      <c r="G1920" s="6" t="str">
        <f t="shared" si="156"/>
        <v>65-95</v>
      </c>
      <c r="H1920" s="6" t="str" cm="1">
        <f t="array" ref="H1920:I1920">_xlfn.TEXTSPLIT(G1920,"-")</f>
        <v>65</v>
      </c>
      <c r="I1920" s="6" t="str">
        <v>95</v>
      </c>
      <c r="J1920" s="6" t="s">
        <v>13541</v>
      </c>
      <c r="K1920" s="6" t="s">
        <v>13913</v>
      </c>
      <c r="L1920" s="6" t="s">
        <v>13973</v>
      </c>
      <c r="M1920" s="6" t="s">
        <v>13394</v>
      </c>
      <c r="N1920" s="7">
        <v>2006</v>
      </c>
      <c r="O1920" s="6" t="str" cm="1">
        <f t="array" ref="O1920">_xlfn.TEXTSPLIT(N1920,"-")</f>
        <v>2006</v>
      </c>
      <c r="P1920" s="6" t="str" cm="1">
        <f t="array" ref="P1920">_xlfn.TEXTSPLIT(O1920,"-")</f>
        <v>2006</v>
      </c>
      <c r="Q1920" s="6">
        <v>4753</v>
      </c>
      <c r="R1920" s="6">
        <v>57</v>
      </c>
      <c r="S1920" s="16">
        <f t="shared" si="157"/>
        <v>1.1992425836313906E-2</v>
      </c>
      <c r="T1920" s="16">
        <f t="shared" si="158"/>
        <v>1.5788822796100057E-3</v>
      </c>
    </row>
    <row r="1921" spans="1:20" x14ac:dyDescent="0.6">
      <c r="B1921" s="6"/>
      <c r="C1921" s="6"/>
      <c r="D1921" s="6" t="s">
        <v>13823</v>
      </c>
      <c r="E1921" s="6" t="s">
        <v>13814</v>
      </c>
      <c r="F1921" s="20" t="s">
        <v>13524</v>
      </c>
      <c r="G1921" s="6" t="str">
        <f t="shared" si="156"/>
        <v>65-95</v>
      </c>
      <c r="H1921" s="6" t="str" cm="1">
        <f t="array" ref="H1921:I1921">_xlfn.TEXTSPLIT(G1921,"-")</f>
        <v>65</v>
      </c>
      <c r="I1921" s="6" t="str">
        <v>95</v>
      </c>
      <c r="J1921" s="6" t="s">
        <v>13541</v>
      </c>
      <c r="K1921" s="6" t="s">
        <v>13913</v>
      </c>
      <c r="L1921" s="6" t="s">
        <v>13973</v>
      </c>
      <c r="M1921" s="6" t="s">
        <v>13394</v>
      </c>
      <c r="N1921" s="7">
        <v>2006</v>
      </c>
      <c r="O1921" s="6" t="str" cm="1">
        <f t="array" ref="O1921">_xlfn.TEXTSPLIT(N1921,"-")</f>
        <v>2006</v>
      </c>
      <c r="P1921" s="6" t="str" cm="1">
        <f t="array" ref="P1921">_xlfn.TEXTSPLIT(O1921,"-")</f>
        <v>2006</v>
      </c>
      <c r="Q1921" s="6">
        <v>2128</v>
      </c>
      <c r="R1921" s="6">
        <v>19</v>
      </c>
      <c r="S1921" s="16">
        <f t="shared" si="157"/>
        <v>8.9285714285714281E-3</v>
      </c>
      <c r="T1921" s="16">
        <f t="shared" si="158"/>
        <v>2.0391898224448256E-3</v>
      </c>
    </row>
    <row r="1922" spans="1:20" x14ac:dyDescent="0.6">
      <c r="B1922" s="6"/>
      <c r="C1922" s="6"/>
      <c r="D1922" s="6" t="s">
        <v>13823</v>
      </c>
      <c r="E1922" s="6" t="s">
        <v>13816</v>
      </c>
      <c r="F1922" s="20" t="s">
        <v>13524</v>
      </c>
      <c r="G1922" s="6" t="str">
        <f t="shared" si="156"/>
        <v>65-95</v>
      </c>
      <c r="H1922" s="6" t="str" cm="1">
        <f t="array" ref="H1922:I1922">_xlfn.TEXTSPLIT(G1922,"-")</f>
        <v>65</v>
      </c>
      <c r="I1922" s="6" t="str">
        <v>95</v>
      </c>
      <c r="J1922" s="6" t="s">
        <v>13541</v>
      </c>
      <c r="K1922" s="6" t="s">
        <v>13913</v>
      </c>
      <c r="L1922" s="6" t="s">
        <v>13973</v>
      </c>
      <c r="M1922" s="6" t="s">
        <v>13394</v>
      </c>
      <c r="N1922" s="7">
        <v>2006</v>
      </c>
      <c r="O1922" s="6" t="str" cm="1">
        <f t="array" ref="O1922">_xlfn.TEXTSPLIT(N1922,"-")</f>
        <v>2006</v>
      </c>
      <c r="P1922" s="6" t="str" cm="1">
        <f t="array" ref="P1922">_xlfn.TEXTSPLIT(O1922,"-")</f>
        <v>2006</v>
      </c>
      <c r="Q1922" s="6">
        <v>2625</v>
      </c>
      <c r="R1922" s="6">
        <v>38</v>
      </c>
      <c r="S1922" s="16">
        <f t="shared" si="157"/>
        <v>1.4476190476190476E-2</v>
      </c>
      <c r="T1922" s="16">
        <f t="shared" si="158"/>
        <v>2.3312886594154441E-3</v>
      </c>
    </row>
    <row r="1923" spans="1:20" x14ac:dyDescent="0.6">
      <c r="B1923" s="6"/>
      <c r="C1923" s="6"/>
      <c r="D1923" s="6" t="s">
        <v>13823</v>
      </c>
      <c r="E1923" s="6" t="s">
        <v>13815</v>
      </c>
      <c r="F1923" s="20" t="s">
        <v>13824</v>
      </c>
      <c r="G1923" s="6" t="str">
        <f t="shared" si="156"/>
        <v>65-69</v>
      </c>
      <c r="H1923" s="6" t="str" cm="1">
        <f t="array" ref="H1923:I1923">_xlfn.TEXTSPLIT(G1923,"-")</f>
        <v>65</v>
      </c>
      <c r="I1923" s="6" t="str">
        <v>69</v>
      </c>
      <c r="J1923" s="6" t="s">
        <v>13541</v>
      </c>
      <c r="K1923" s="6" t="s">
        <v>13913</v>
      </c>
      <c r="L1923" s="6" t="s">
        <v>13973</v>
      </c>
      <c r="M1923" s="6" t="s">
        <v>13394</v>
      </c>
      <c r="N1923" s="7">
        <v>2006</v>
      </c>
      <c r="O1923" s="6" t="str" cm="1">
        <f t="array" ref="O1923">_xlfn.TEXTSPLIT(N1923,"-")</f>
        <v>2006</v>
      </c>
      <c r="P1923" s="6" t="str" cm="1">
        <f t="array" ref="P1923">_xlfn.TEXTSPLIT(O1923,"-")</f>
        <v>2006</v>
      </c>
      <c r="Q1923" s="6">
        <v>1593</v>
      </c>
      <c r="R1923" s="6">
        <v>5</v>
      </c>
      <c r="S1923" s="16">
        <f t="shared" si="157"/>
        <v>3.1387319522912741E-3</v>
      </c>
      <c r="T1923" s="16">
        <f t="shared" si="158"/>
        <v>1.4014789771180272E-3</v>
      </c>
    </row>
    <row r="1924" spans="1:20" x14ac:dyDescent="0.6">
      <c r="B1924" s="6"/>
      <c r="C1924" s="6"/>
      <c r="D1924" s="6" t="s">
        <v>13823</v>
      </c>
      <c r="E1924" s="6" t="s">
        <v>13814</v>
      </c>
      <c r="F1924" s="20" t="s">
        <v>13824</v>
      </c>
      <c r="G1924" s="6" t="str">
        <f t="shared" si="156"/>
        <v>65-69</v>
      </c>
      <c r="H1924" s="6" t="str" cm="1">
        <f t="array" ref="H1924:I1924">_xlfn.TEXTSPLIT(G1924,"-")</f>
        <v>65</v>
      </c>
      <c r="I1924" s="6" t="str">
        <v>69</v>
      </c>
      <c r="J1924" s="6" t="s">
        <v>13541</v>
      </c>
      <c r="K1924" s="6" t="s">
        <v>13913</v>
      </c>
      <c r="L1924" s="6" t="s">
        <v>13973</v>
      </c>
      <c r="M1924" s="6" t="s">
        <v>13394</v>
      </c>
      <c r="N1924" s="7">
        <v>2006</v>
      </c>
      <c r="O1924" s="6" t="str" cm="1">
        <f t="array" ref="O1924">_xlfn.TEXTSPLIT(N1924,"-")</f>
        <v>2006</v>
      </c>
      <c r="P1924" s="6" t="str" cm="1">
        <f t="array" ref="P1924">_xlfn.TEXTSPLIT(O1924,"-")</f>
        <v>2006</v>
      </c>
      <c r="Q1924" s="6">
        <v>782</v>
      </c>
      <c r="R1924" s="6">
        <v>4</v>
      </c>
      <c r="S1924" s="16">
        <f t="shared" si="157"/>
        <v>5.1150895140664966E-3</v>
      </c>
      <c r="T1924" s="16">
        <f t="shared" si="158"/>
        <v>2.5509953358926925E-3</v>
      </c>
    </row>
    <row r="1925" spans="1:20" x14ac:dyDescent="0.6">
      <c r="B1925" s="6"/>
      <c r="C1925" s="6"/>
      <c r="D1925" s="6" t="s">
        <v>13823</v>
      </c>
      <c r="E1925" s="6" t="s">
        <v>13816</v>
      </c>
      <c r="F1925" s="20" t="s">
        <v>13824</v>
      </c>
      <c r="G1925" s="6" t="str">
        <f t="shared" si="156"/>
        <v>65-69</v>
      </c>
      <c r="H1925" s="6" t="str" cm="1">
        <f t="array" ref="H1925:I1925">_xlfn.TEXTSPLIT(G1925,"-")</f>
        <v>65</v>
      </c>
      <c r="I1925" s="6" t="str">
        <v>69</v>
      </c>
      <c r="J1925" s="6" t="s">
        <v>13541</v>
      </c>
      <c r="K1925" s="6" t="s">
        <v>13913</v>
      </c>
      <c r="L1925" s="6" t="s">
        <v>13973</v>
      </c>
      <c r="M1925" s="6" t="s">
        <v>13394</v>
      </c>
      <c r="N1925" s="7">
        <v>2006</v>
      </c>
      <c r="O1925" s="6" t="str" cm="1">
        <f t="array" ref="O1925">_xlfn.TEXTSPLIT(N1925,"-")</f>
        <v>2006</v>
      </c>
      <c r="P1925" s="6" t="str" cm="1">
        <f t="array" ref="P1925">_xlfn.TEXTSPLIT(O1925,"-")</f>
        <v>2006</v>
      </c>
      <c r="Q1925" s="6">
        <v>871</v>
      </c>
      <c r="R1925" s="6">
        <v>1</v>
      </c>
      <c r="S1925" s="16">
        <f t="shared" si="157"/>
        <v>1.148105625717566E-3</v>
      </c>
      <c r="T1925" s="16">
        <f t="shared" si="158"/>
        <v>1.147446363173561E-3</v>
      </c>
    </row>
    <row r="1926" spans="1:20" x14ac:dyDescent="0.6">
      <c r="B1926" s="6"/>
      <c r="C1926" s="6"/>
      <c r="D1926" s="6" t="s">
        <v>13823</v>
      </c>
      <c r="E1926" s="6" t="s">
        <v>13815</v>
      </c>
      <c r="F1926" s="20" t="s">
        <v>13825</v>
      </c>
      <c r="G1926" s="6" t="str">
        <f t="shared" si="156"/>
        <v>70-74</v>
      </c>
      <c r="H1926" s="6" t="str" cm="1">
        <f t="array" ref="H1926:I1926">_xlfn.TEXTSPLIT(G1926,"-")</f>
        <v>70</v>
      </c>
      <c r="I1926" s="6" t="str">
        <v>74</v>
      </c>
      <c r="J1926" s="6" t="s">
        <v>13541</v>
      </c>
      <c r="K1926" s="6" t="s">
        <v>13913</v>
      </c>
      <c r="L1926" s="6" t="s">
        <v>13973</v>
      </c>
      <c r="M1926" s="6" t="s">
        <v>13394</v>
      </c>
      <c r="N1926" s="7">
        <v>2006</v>
      </c>
      <c r="O1926" s="6" t="str" cm="1">
        <f t="array" ref="O1926">_xlfn.TEXTSPLIT(N1926,"-")</f>
        <v>2006</v>
      </c>
      <c r="P1926" s="6" t="str" cm="1">
        <f t="array" ref="P1926">_xlfn.TEXTSPLIT(O1926,"-")</f>
        <v>2006</v>
      </c>
      <c r="Q1926" s="6">
        <v>1558</v>
      </c>
      <c r="R1926" s="6">
        <v>12</v>
      </c>
      <c r="S1926" s="16">
        <f t="shared" si="157"/>
        <v>7.7021822849807449E-3</v>
      </c>
      <c r="T1926" s="16">
        <f t="shared" si="158"/>
        <v>2.2148493304289833E-3</v>
      </c>
    </row>
    <row r="1927" spans="1:20" x14ac:dyDescent="0.6">
      <c r="B1927" s="6"/>
      <c r="C1927" s="6"/>
      <c r="D1927" s="6" t="s">
        <v>13823</v>
      </c>
      <c r="E1927" s="6" t="s">
        <v>13814</v>
      </c>
      <c r="F1927" s="20" t="s">
        <v>13825</v>
      </c>
      <c r="G1927" s="6" t="str">
        <f t="shared" si="156"/>
        <v>70-74</v>
      </c>
      <c r="H1927" s="6" t="str" cm="1">
        <f t="array" ref="H1927:I1927">_xlfn.TEXTSPLIT(G1927,"-")</f>
        <v>70</v>
      </c>
      <c r="I1927" s="6" t="str">
        <v>74</v>
      </c>
      <c r="J1927" s="6" t="s">
        <v>13541</v>
      </c>
      <c r="K1927" s="6" t="s">
        <v>13913</v>
      </c>
      <c r="L1927" s="6" t="s">
        <v>13973</v>
      </c>
      <c r="M1927" s="6" t="s">
        <v>13394</v>
      </c>
      <c r="N1927" s="7">
        <v>2006</v>
      </c>
      <c r="O1927" s="6" t="str" cm="1">
        <f t="array" ref="O1927">_xlfn.TEXTSPLIT(N1927,"-")</f>
        <v>2006</v>
      </c>
      <c r="P1927" s="6" t="str" cm="1">
        <f t="array" ref="P1927">_xlfn.TEXTSPLIT(O1927,"-")</f>
        <v>2006</v>
      </c>
      <c r="Q1927" s="6">
        <v>712</v>
      </c>
      <c r="R1927" s="6">
        <v>4</v>
      </c>
      <c r="S1927" s="16">
        <f t="shared" si="157"/>
        <v>5.6179775280898875E-3</v>
      </c>
      <c r="T1927" s="16">
        <f t="shared" si="158"/>
        <v>2.8010872328817524E-3</v>
      </c>
    </row>
    <row r="1928" spans="1:20" x14ac:dyDescent="0.6">
      <c r="B1928" s="6"/>
      <c r="C1928" s="6"/>
      <c r="D1928" s="6" t="s">
        <v>13823</v>
      </c>
      <c r="E1928" s="6" t="s">
        <v>13816</v>
      </c>
      <c r="F1928" s="20" t="s">
        <v>13825</v>
      </c>
      <c r="G1928" s="6" t="str">
        <f t="shared" si="156"/>
        <v>70-74</v>
      </c>
      <c r="H1928" s="6" t="str" cm="1">
        <f t="array" ref="H1928:I1928">_xlfn.TEXTSPLIT(G1928,"-")</f>
        <v>70</v>
      </c>
      <c r="I1928" s="6" t="str">
        <v>74</v>
      </c>
      <c r="J1928" s="6" t="s">
        <v>13541</v>
      </c>
      <c r="K1928" s="6" t="s">
        <v>13913</v>
      </c>
      <c r="L1928" s="6" t="s">
        <v>13973</v>
      </c>
      <c r="M1928" s="6" t="s">
        <v>13394</v>
      </c>
      <c r="N1928" s="7">
        <v>2006</v>
      </c>
      <c r="O1928" s="6" t="str" cm="1">
        <f t="array" ref="O1928">_xlfn.TEXTSPLIT(N1928,"-")</f>
        <v>2006</v>
      </c>
      <c r="P1928" s="6" t="str" cm="1">
        <f t="array" ref="P1928">_xlfn.TEXTSPLIT(O1928,"-")</f>
        <v>2006</v>
      </c>
      <c r="Q1928" s="6">
        <v>846</v>
      </c>
      <c r="R1928" s="6">
        <v>8</v>
      </c>
      <c r="S1928" s="16">
        <f t="shared" si="157"/>
        <v>9.4562647754137114E-3</v>
      </c>
      <c r="T1928" s="16">
        <f t="shared" si="158"/>
        <v>3.3274493870023968E-3</v>
      </c>
    </row>
    <row r="1929" spans="1:20" x14ac:dyDescent="0.6">
      <c r="B1929" s="6"/>
      <c r="C1929" s="6"/>
      <c r="D1929" s="6" t="s">
        <v>13823</v>
      </c>
      <c r="E1929" s="6" t="s">
        <v>13815</v>
      </c>
      <c r="F1929" s="20" t="s">
        <v>13826</v>
      </c>
      <c r="G1929" s="6" t="str">
        <f t="shared" si="156"/>
        <v>75-79</v>
      </c>
      <c r="H1929" s="6" t="str" cm="1">
        <f t="array" ref="H1929:I1929">_xlfn.TEXTSPLIT(G1929,"-")</f>
        <v>75</v>
      </c>
      <c r="I1929" s="6" t="str">
        <v>79</v>
      </c>
      <c r="J1929" s="6" t="s">
        <v>13541</v>
      </c>
      <c r="K1929" s="6" t="s">
        <v>13913</v>
      </c>
      <c r="L1929" s="6" t="s">
        <v>13973</v>
      </c>
      <c r="M1929" s="6" t="s">
        <v>13394</v>
      </c>
      <c r="N1929" s="7">
        <v>2006</v>
      </c>
      <c r="O1929" s="6" t="str" cm="1">
        <f t="array" ref="O1929">_xlfn.TEXTSPLIT(N1929,"-")</f>
        <v>2006</v>
      </c>
      <c r="P1929" s="6" t="str" cm="1">
        <f t="array" ref="P1929">_xlfn.TEXTSPLIT(O1929,"-")</f>
        <v>2006</v>
      </c>
      <c r="Q1929" s="6">
        <v>918</v>
      </c>
      <c r="R1929" s="6">
        <v>14</v>
      </c>
      <c r="S1929" s="16">
        <f t="shared" si="157"/>
        <v>1.5250544662309368E-2</v>
      </c>
      <c r="T1929" s="16">
        <f t="shared" si="158"/>
        <v>4.0446804072442359E-3</v>
      </c>
    </row>
    <row r="1930" spans="1:20" x14ac:dyDescent="0.6">
      <c r="B1930" s="6"/>
      <c r="C1930" s="6"/>
      <c r="D1930" s="6" t="s">
        <v>13823</v>
      </c>
      <c r="E1930" s="6" t="s">
        <v>13814</v>
      </c>
      <c r="F1930" s="20" t="s">
        <v>13826</v>
      </c>
      <c r="G1930" s="6" t="str">
        <f t="shared" si="156"/>
        <v>75-79</v>
      </c>
      <c r="H1930" s="6" t="str" cm="1">
        <f t="array" ref="H1930:I1930">_xlfn.TEXTSPLIT(G1930,"-")</f>
        <v>75</v>
      </c>
      <c r="I1930" s="6" t="str">
        <v>79</v>
      </c>
      <c r="J1930" s="6" t="s">
        <v>13541</v>
      </c>
      <c r="K1930" s="6" t="s">
        <v>13913</v>
      </c>
      <c r="L1930" s="6" t="s">
        <v>13973</v>
      </c>
      <c r="M1930" s="6" t="s">
        <v>13394</v>
      </c>
      <c r="N1930" s="7">
        <v>2006</v>
      </c>
      <c r="O1930" s="6" t="str" cm="1">
        <f t="array" ref="O1930">_xlfn.TEXTSPLIT(N1930,"-")</f>
        <v>2006</v>
      </c>
      <c r="P1930" s="6" t="str" cm="1">
        <f t="array" ref="P1930">_xlfn.TEXTSPLIT(O1930,"-")</f>
        <v>2006</v>
      </c>
      <c r="Q1930" s="6">
        <v>418</v>
      </c>
      <c r="R1930" s="6">
        <v>8</v>
      </c>
      <c r="S1930" s="16">
        <f t="shared" si="157"/>
        <v>1.9138755980861243E-2</v>
      </c>
      <c r="T1930" s="16">
        <f t="shared" si="158"/>
        <v>6.7015073646019448E-3</v>
      </c>
    </row>
    <row r="1931" spans="1:20" x14ac:dyDescent="0.6">
      <c r="B1931" s="6"/>
      <c r="C1931" s="6"/>
      <c r="D1931" s="6" t="s">
        <v>13823</v>
      </c>
      <c r="E1931" s="6" t="s">
        <v>13816</v>
      </c>
      <c r="F1931" s="20" t="s">
        <v>13826</v>
      </c>
      <c r="G1931" s="6" t="str">
        <f t="shared" si="156"/>
        <v>75-79</v>
      </c>
      <c r="H1931" s="6" t="str" cm="1">
        <f t="array" ref="H1931:I1931">_xlfn.TEXTSPLIT(G1931,"-")</f>
        <v>75</v>
      </c>
      <c r="I1931" s="6" t="str">
        <v>79</v>
      </c>
      <c r="J1931" s="6" t="s">
        <v>13541</v>
      </c>
      <c r="K1931" s="6" t="s">
        <v>13913</v>
      </c>
      <c r="L1931" s="6" t="s">
        <v>13973</v>
      </c>
      <c r="M1931" s="6" t="s">
        <v>13394</v>
      </c>
      <c r="N1931" s="7">
        <v>2006</v>
      </c>
      <c r="O1931" s="6" t="str" cm="1">
        <f t="array" ref="O1931">_xlfn.TEXTSPLIT(N1931,"-")</f>
        <v>2006</v>
      </c>
      <c r="P1931" s="6" t="str" cm="1">
        <f t="array" ref="P1931">_xlfn.TEXTSPLIT(O1931,"-")</f>
        <v>2006</v>
      </c>
      <c r="Q1931" s="6">
        <v>508</v>
      </c>
      <c r="R1931" s="6">
        <v>6</v>
      </c>
      <c r="S1931" s="16">
        <f t="shared" si="157"/>
        <v>1.1811023622047244E-2</v>
      </c>
      <c r="T1931" s="16">
        <f t="shared" si="158"/>
        <v>4.7932702460498416E-3</v>
      </c>
    </row>
    <row r="1932" spans="1:20" x14ac:dyDescent="0.6">
      <c r="B1932" s="6"/>
      <c r="C1932" s="6"/>
      <c r="D1932" s="6" t="s">
        <v>13823</v>
      </c>
      <c r="E1932" s="6" t="s">
        <v>13815</v>
      </c>
      <c r="F1932" s="20" t="s">
        <v>13821</v>
      </c>
      <c r="G1932" s="6" t="str">
        <f t="shared" si="156"/>
        <v>80-95</v>
      </c>
      <c r="H1932" s="6" t="str" cm="1">
        <f t="array" ref="H1932:I1932">_xlfn.TEXTSPLIT(G1932,"-")</f>
        <v>80</v>
      </c>
      <c r="I1932" s="6" t="str">
        <v>95</v>
      </c>
      <c r="J1932" s="6" t="s">
        <v>13541</v>
      </c>
      <c r="K1932" s="6" t="s">
        <v>13913</v>
      </c>
      <c r="L1932" s="6" t="s">
        <v>13973</v>
      </c>
      <c r="M1932" s="6" t="s">
        <v>13394</v>
      </c>
      <c r="N1932" s="7">
        <v>2006</v>
      </c>
      <c r="O1932" s="6" t="str" cm="1">
        <f t="array" ref="O1932">_xlfn.TEXTSPLIT(N1932,"-")</f>
        <v>2006</v>
      </c>
      <c r="P1932" s="6" t="str" cm="1">
        <f t="array" ref="P1932">_xlfn.TEXTSPLIT(O1932,"-")</f>
        <v>2006</v>
      </c>
      <c r="Q1932" s="6">
        <v>616</v>
      </c>
      <c r="R1932" s="6">
        <v>26</v>
      </c>
      <c r="S1932" s="16">
        <f t="shared" si="157"/>
        <v>4.2207792207792208E-2</v>
      </c>
      <c r="T1932" s="16">
        <f t="shared" si="158"/>
        <v>8.1010555754333531E-3</v>
      </c>
    </row>
    <row r="1933" spans="1:20" x14ac:dyDescent="0.6">
      <c r="B1933" s="6"/>
      <c r="C1933" s="6"/>
      <c r="D1933" s="6" t="s">
        <v>13823</v>
      </c>
      <c r="E1933" s="6" t="s">
        <v>13814</v>
      </c>
      <c r="F1933" s="20" t="s">
        <v>13821</v>
      </c>
      <c r="G1933" s="6" t="str">
        <f t="shared" si="156"/>
        <v>80-95</v>
      </c>
      <c r="H1933" s="6" t="str" cm="1">
        <f t="array" ref="H1933:I1933">_xlfn.TEXTSPLIT(G1933,"-")</f>
        <v>80</v>
      </c>
      <c r="I1933" s="6" t="str">
        <v>95</v>
      </c>
      <c r="J1933" s="6" t="s">
        <v>13541</v>
      </c>
      <c r="K1933" s="6" t="s">
        <v>13913</v>
      </c>
      <c r="L1933" s="6" t="s">
        <v>13973</v>
      </c>
      <c r="M1933" s="6" t="s">
        <v>13394</v>
      </c>
      <c r="N1933" s="7">
        <v>2006</v>
      </c>
      <c r="O1933" s="6" t="str" cm="1">
        <f t="array" ref="O1933">_xlfn.TEXTSPLIT(N1933,"-")</f>
        <v>2006</v>
      </c>
      <c r="P1933" s="6" t="str" cm="1">
        <f t="array" ref="P1933">_xlfn.TEXTSPLIT(O1933,"-")</f>
        <v>2006</v>
      </c>
      <c r="Q1933" s="6">
        <v>216</v>
      </c>
      <c r="R1933" s="6">
        <v>3</v>
      </c>
      <c r="S1933" s="16">
        <f t="shared" si="157"/>
        <v>1.3888888888888888E-2</v>
      </c>
      <c r="T1933" s="16">
        <f t="shared" si="158"/>
        <v>7.9628732409530445E-3</v>
      </c>
    </row>
    <row r="1934" spans="1:20" x14ac:dyDescent="0.6">
      <c r="B1934" s="6"/>
      <c r="C1934" s="6"/>
      <c r="D1934" s="6" t="s">
        <v>13823</v>
      </c>
      <c r="E1934" s="6" t="s">
        <v>13816</v>
      </c>
      <c r="F1934" s="20" t="s">
        <v>13821</v>
      </c>
      <c r="G1934" s="6" t="str">
        <f t="shared" si="156"/>
        <v>80-95</v>
      </c>
      <c r="H1934" s="6" t="str" cm="1">
        <f t="array" ref="H1934:I1934">_xlfn.TEXTSPLIT(G1934,"-")</f>
        <v>80</v>
      </c>
      <c r="I1934" s="6" t="str">
        <v>95</v>
      </c>
      <c r="J1934" s="6" t="s">
        <v>13541</v>
      </c>
      <c r="K1934" s="6" t="s">
        <v>13913</v>
      </c>
      <c r="L1934" s="6" t="s">
        <v>13973</v>
      </c>
      <c r="M1934" s="6" t="s">
        <v>13394</v>
      </c>
      <c r="N1934" s="7">
        <v>2006</v>
      </c>
      <c r="O1934" s="6" t="str" cm="1">
        <f t="array" ref="O1934">_xlfn.TEXTSPLIT(N1934,"-")</f>
        <v>2006</v>
      </c>
      <c r="P1934" s="6" t="str" cm="1">
        <f t="array" ref="P1934">_xlfn.TEXTSPLIT(O1934,"-")</f>
        <v>2006</v>
      </c>
      <c r="Q1934" s="6">
        <v>400</v>
      </c>
      <c r="R1934" s="6">
        <v>23</v>
      </c>
      <c r="S1934" s="16">
        <f t="shared" si="157"/>
        <v>5.7500000000000002E-2</v>
      </c>
      <c r="T1934" s="16">
        <f t="shared" si="158"/>
        <v>1.1639775556255371E-2</v>
      </c>
    </row>
    <row r="1935" spans="1:20" x14ac:dyDescent="0.6">
      <c r="D1935" s="6" t="s">
        <v>13813</v>
      </c>
      <c r="E1935" s="6" t="s">
        <v>13815</v>
      </c>
      <c r="F1935" s="20" t="s">
        <v>13524</v>
      </c>
      <c r="G1935" s="6" t="str">
        <f t="shared" si="150"/>
        <v>65-95</v>
      </c>
      <c r="H1935" s="6" t="str" cm="1">
        <f t="array" ref="H1935:I1935">_xlfn.TEXTSPLIT(G1935,"-")</f>
        <v>65</v>
      </c>
      <c r="I1935" s="6" t="str">
        <v>95</v>
      </c>
      <c r="J1935" s="6" t="s">
        <v>13541</v>
      </c>
      <c r="K1935" s="6" t="s">
        <v>13913</v>
      </c>
      <c r="L1935" s="6" t="s">
        <v>13517</v>
      </c>
      <c r="M1935" s="6" t="s">
        <v>13394</v>
      </c>
      <c r="N1935" s="7">
        <v>2006</v>
      </c>
      <c r="O1935" s="6" t="str" cm="1">
        <f t="array" ref="O1935">_xlfn.TEXTSPLIT(N1935,"-")</f>
        <v>2006</v>
      </c>
      <c r="P1935" s="6" t="str" cm="1">
        <f t="array" ref="P1935">_xlfn.TEXTSPLIT(O1935,"-")</f>
        <v>2006</v>
      </c>
      <c r="Q1935" s="6">
        <v>4753</v>
      </c>
      <c r="R1935" s="6">
        <v>166</v>
      </c>
      <c r="S1935" s="16">
        <f t="shared" si="151"/>
        <v>3.4925310330317691E-2</v>
      </c>
      <c r="T1935" s="16">
        <f t="shared" si="152"/>
        <v>2.6629725677958654E-3</v>
      </c>
    </row>
    <row r="1936" spans="1:20" x14ac:dyDescent="0.6">
      <c r="A1936" s="6"/>
      <c r="B1936" s="21"/>
      <c r="C1936" s="6"/>
      <c r="D1936" s="6" t="s">
        <v>13813</v>
      </c>
      <c r="E1936" s="6" t="s">
        <v>13815</v>
      </c>
      <c r="F1936" s="20" t="s">
        <v>13524</v>
      </c>
      <c r="G1936" s="6" t="str">
        <f t="shared" si="150"/>
        <v>65-95</v>
      </c>
      <c r="H1936" s="6" t="str" cm="1">
        <f t="array" ref="H1936:I1936">_xlfn.TEXTSPLIT(G1936,"-")</f>
        <v>65</v>
      </c>
      <c r="I1936" s="6" t="str">
        <v>95</v>
      </c>
      <c r="J1936" s="6" t="s">
        <v>13541</v>
      </c>
      <c r="K1936" s="6" t="s">
        <v>13547</v>
      </c>
      <c r="L1936" s="6" t="s">
        <v>13517</v>
      </c>
      <c r="M1936" s="6" t="s">
        <v>13394</v>
      </c>
      <c r="N1936" s="7">
        <v>2006</v>
      </c>
      <c r="O1936" s="6" t="str" cm="1">
        <f t="array" ref="O1936">_xlfn.TEXTSPLIT(N1936,"-")</f>
        <v>2006</v>
      </c>
      <c r="P1936" s="6" t="str" cm="1">
        <f t="array" ref="P1936">_xlfn.TEXTSPLIT(O1936,"-")</f>
        <v>2006</v>
      </c>
      <c r="Q1936" s="6">
        <v>744</v>
      </c>
      <c r="R1936" s="6">
        <v>26</v>
      </c>
      <c r="S1936" s="16">
        <f t="shared" si="151"/>
        <v>3.4946236559139782E-2</v>
      </c>
      <c r="T1936" s="16">
        <f t="shared" si="152"/>
        <v>6.7327035572775657E-3</v>
      </c>
    </row>
    <row r="1937" spans="1:20" x14ac:dyDescent="0.6">
      <c r="A1937" s="6"/>
      <c r="B1937" s="21"/>
      <c r="C1937" s="6"/>
      <c r="D1937" s="6" t="s">
        <v>13813</v>
      </c>
      <c r="E1937" s="6" t="s">
        <v>13815</v>
      </c>
      <c r="F1937" s="20" t="s">
        <v>13524</v>
      </c>
      <c r="G1937" s="6" t="str">
        <f t="shared" si="150"/>
        <v>65-95</v>
      </c>
      <c r="H1937" s="6" t="str" cm="1">
        <f t="array" ref="H1937:I1937">_xlfn.TEXTSPLIT(G1937,"-")</f>
        <v>65</v>
      </c>
      <c r="I1937" s="6" t="str">
        <v>95</v>
      </c>
      <c r="J1937" s="6" t="s">
        <v>13541</v>
      </c>
      <c r="K1937" s="6" t="s">
        <v>13914</v>
      </c>
      <c r="L1937" s="6" t="s">
        <v>13517</v>
      </c>
      <c r="M1937" s="6" t="s">
        <v>13394</v>
      </c>
      <c r="N1937" s="7">
        <v>2006</v>
      </c>
      <c r="O1937" s="6" t="str" cm="1">
        <f t="array" ref="O1937">_xlfn.TEXTSPLIT(N1937,"-")</f>
        <v>2006</v>
      </c>
      <c r="P1937" s="6" t="str" cm="1">
        <f t="array" ref="P1937">_xlfn.TEXTSPLIT(O1937,"-")</f>
        <v>2006</v>
      </c>
      <c r="Q1937" s="6">
        <v>914</v>
      </c>
      <c r="R1937" s="6">
        <v>35</v>
      </c>
      <c r="S1937" s="16">
        <f t="shared" si="151"/>
        <v>3.8293216630196934E-2</v>
      </c>
      <c r="T1937" s="16">
        <f t="shared" si="152"/>
        <v>6.3475943676605858E-3</v>
      </c>
    </row>
    <row r="1938" spans="1:20" x14ac:dyDescent="0.6">
      <c r="A1938" s="6"/>
      <c r="B1938" s="21"/>
      <c r="C1938" s="6"/>
      <c r="D1938" s="6" t="s">
        <v>13813</v>
      </c>
      <c r="E1938" s="6" t="s">
        <v>13815</v>
      </c>
      <c r="F1938" s="20" t="s">
        <v>13524</v>
      </c>
      <c r="G1938" s="6" t="str">
        <f t="shared" si="150"/>
        <v>65-95</v>
      </c>
      <c r="H1938" s="6" t="str" cm="1">
        <f t="array" ref="H1938:I1938">_xlfn.TEXTSPLIT(G1938,"-")</f>
        <v>65</v>
      </c>
      <c r="I1938" s="6" t="str">
        <v>95</v>
      </c>
      <c r="J1938" s="6" t="s">
        <v>13541</v>
      </c>
      <c r="K1938" s="6" t="s">
        <v>13915</v>
      </c>
      <c r="L1938" s="6" t="s">
        <v>13517</v>
      </c>
      <c r="M1938" s="6" t="s">
        <v>13394</v>
      </c>
      <c r="N1938" s="7">
        <v>2006</v>
      </c>
      <c r="O1938" s="6" t="str" cm="1">
        <f t="array" ref="O1938">_xlfn.TEXTSPLIT(N1938,"-")</f>
        <v>2006</v>
      </c>
      <c r="P1938" s="6" t="str" cm="1">
        <f t="array" ref="P1938">_xlfn.TEXTSPLIT(O1938,"-")</f>
        <v>2006</v>
      </c>
      <c r="Q1938" s="6">
        <v>634</v>
      </c>
      <c r="R1938" s="6">
        <v>24</v>
      </c>
      <c r="S1938" s="16">
        <f t="shared" si="151"/>
        <v>3.7854889589905363E-2</v>
      </c>
      <c r="T1938" s="16">
        <f t="shared" si="152"/>
        <v>7.5794318353315637E-3</v>
      </c>
    </row>
    <row r="1939" spans="1:20" x14ac:dyDescent="0.6">
      <c r="A1939" s="6"/>
      <c r="B1939" s="21"/>
      <c r="C1939" s="6"/>
      <c r="D1939" s="6" t="s">
        <v>13813</v>
      </c>
      <c r="E1939" s="6" t="s">
        <v>13815</v>
      </c>
      <c r="F1939" s="20" t="s">
        <v>13524</v>
      </c>
      <c r="G1939" s="6" t="str">
        <f t="shared" si="150"/>
        <v>65-95</v>
      </c>
      <c r="H1939" s="6" t="str" cm="1">
        <f t="array" ref="H1939:I1939">_xlfn.TEXTSPLIT(G1939,"-")</f>
        <v>65</v>
      </c>
      <c r="I1939" s="6" t="str">
        <v>95</v>
      </c>
      <c r="J1939" s="6" t="s">
        <v>13541</v>
      </c>
      <c r="K1939" s="6" t="s">
        <v>13513</v>
      </c>
      <c r="L1939" s="6" t="s">
        <v>13517</v>
      </c>
      <c r="M1939" s="6" t="s">
        <v>13394</v>
      </c>
      <c r="N1939" s="7">
        <v>2006</v>
      </c>
      <c r="O1939" s="6" t="str" cm="1">
        <f t="array" ref="O1939">_xlfn.TEXTSPLIT(N1939,"-")</f>
        <v>2006</v>
      </c>
      <c r="P1939" s="6" t="str" cm="1">
        <f t="array" ref="P1939">_xlfn.TEXTSPLIT(O1939,"-")</f>
        <v>2006</v>
      </c>
      <c r="Q1939" s="6">
        <v>703</v>
      </c>
      <c r="R1939" s="6">
        <v>21</v>
      </c>
      <c r="S1939" s="16">
        <f t="shared" si="151"/>
        <v>2.9871977240398292E-2</v>
      </c>
      <c r="T1939" s="16">
        <f t="shared" si="152"/>
        <v>6.4204999535180879E-3</v>
      </c>
    </row>
    <row r="1940" spans="1:20" x14ac:dyDescent="0.6">
      <c r="A1940" s="6"/>
      <c r="B1940" s="21"/>
      <c r="C1940" s="6"/>
      <c r="D1940" s="6" t="s">
        <v>13813</v>
      </c>
      <c r="E1940" s="6" t="s">
        <v>13815</v>
      </c>
      <c r="F1940" s="20" t="s">
        <v>13524</v>
      </c>
      <c r="G1940" s="6" t="str">
        <f t="shared" ref="G1940:G2057" si="159">IF(RIGHT(F1940,1)="+",LEFT(F1940,LEN(F1940)-1)&amp;"-95",F1940)</f>
        <v>65-95</v>
      </c>
      <c r="H1940" s="6" t="str" cm="1">
        <f t="array" ref="H1940:I1940">_xlfn.TEXTSPLIT(G1940,"-")</f>
        <v>65</v>
      </c>
      <c r="I1940" s="6" t="str">
        <v>95</v>
      </c>
      <c r="J1940" s="6" t="s">
        <v>13541</v>
      </c>
      <c r="K1940" s="6" t="s">
        <v>13489</v>
      </c>
      <c r="L1940" s="6" t="s">
        <v>13517</v>
      </c>
      <c r="M1940" s="6" t="s">
        <v>13394</v>
      </c>
      <c r="N1940" s="7">
        <v>2006</v>
      </c>
      <c r="O1940" s="6" t="str" cm="1">
        <f t="array" ref="O1940">_xlfn.TEXTSPLIT(N1940,"-")</f>
        <v>2006</v>
      </c>
      <c r="P1940" s="6" t="str" cm="1">
        <f t="array" ref="P1940">_xlfn.TEXTSPLIT(O1940,"-")</f>
        <v>2006</v>
      </c>
      <c r="Q1940" s="6">
        <v>605</v>
      </c>
      <c r="R1940" s="6">
        <v>22</v>
      </c>
      <c r="S1940" s="16">
        <f t="shared" ref="S1940:S2057" si="160">R1940/Q1940</f>
        <v>3.6363636363636362E-2</v>
      </c>
      <c r="T1940" s="16">
        <f t="shared" ref="T1940:T2057" si="161">SQRT(S1940*(1-S1940)/Q1940)</f>
        <v>7.6104888814686527E-3</v>
      </c>
    </row>
    <row r="1941" spans="1:20" x14ac:dyDescent="0.6">
      <c r="A1941" s="6"/>
      <c r="B1941" s="21"/>
      <c r="C1941" s="6"/>
      <c r="D1941" s="6" t="s">
        <v>13813</v>
      </c>
      <c r="E1941" s="6" t="s">
        <v>13815</v>
      </c>
      <c r="F1941" s="20" t="s">
        <v>13524</v>
      </c>
      <c r="G1941" s="6" t="str">
        <f t="shared" si="159"/>
        <v>65-95</v>
      </c>
      <c r="H1941" s="6" t="str" cm="1">
        <f t="array" ref="H1941:I1941">_xlfn.TEXTSPLIT(G1941,"-")</f>
        <v>65</v>
      </c>
      <c r="I1941" s="6" t="str">
        <v>95</v>
      </c>
      <c r="J1941" s="6" t="s">
        <v>13541</v>
      </c>
      <c r="K1941" s="6" t="s">
        <v>13497</v>
      </c>
      <c r="L1941" s="6" t="s">
        <v>13517</v>
      </c>
      <c r="M1941" s="6" t="s">
        <v>13394</v>
      </c>
      <c r="N1941" s="7">
        <v>2006</v>
      </c>
      <c r="O1941" s="6" t="str" cm="1">
        <f t="array" ref="O1941">_xlfn.TEXTSPLIT(N1941,"-")</f>
        <v>2006</v>
      </c>
      <c r="P1941" s="6" t="str" cm="1">
        <f t="array" ref="P1941">_xlfn.TEXTSPLIT(O1941,"-")</f>
        <v>2006</v>
      </c>
      <c r="Q1941" s="6">
        <v>587</v>
      </c>
      <c r="R1941" s="6">
        <v>28</v>
      </c>
      <c r="S1941" s="16">
        <f t="shared" si="160"/>
        <v>4.770017035775128E-2</v>
      </c>
      <c r="T1941" s="16">
        <f t="shared" si="161"/>
        <v>8.7968617706106599E-3</v>
      </c>
    </row>
    <row r="1942" spans="1:20" x14ac:dyDescent="0.6">
      <c r="A1942" s="6"/>
      <c r="B1942" s="21"/>
      <c r="C1942" s="6"/>
      <c r="D1942" s="6" t="s">
        <v>13813</v>
      </c>
      <c r="E1942" s="6" t="s">
        <v>13815</v>
      </c>
      <c r="F1942" s="20" t="s">
        <v>13524</v>
      </c>
      <c r="G1942" s="6" t="str">
        <f t="shared" si="159"/>
        <v>65-95</v>
      </c>
      <c r="H1942" s="6" t="str" cm="1">
        <f t="array" ref="H1942:I1942">_xlfn.TEXTSPLIT(G1942,"-")</f>
        <v>65</v>
      </c>
      <c r="I1942" s="6" t="str">
        <v>95</v>
      </c>
      <c r="J1942" s="6" t="s">
        <v>13541</v>
      </c>
      <c r="K1942" s="6" t="s">
        <v>13549</v>
      </c>
      <c r="L1942" s="6" t="s">
        <v>13517</v>
      </c>
      <c r="M1942" s="6" t="s">
        <v>13394</v>
      </c>
      <c r="N1942" s="7">
        <v>2006</v>
      </c>
      <c r="O1942" s="6" t="str" cm="1">
        <f t="array" ref="O1942">_xlfn.TEXTSPLIT(N1942,"-")</f>
        <v>2006</v>
      </c>
      <c r="P1942" s="6" t="str" cm="1">
        <f t="array" ref="P1942">_xlfn.TEXTSPLIT(O1942,"-")</f>
        <v>2006</v>
      </c>
      <c r="Q1942" s="6">
        <v>566</v>
      </c>
      <c r="R1942" s="6">
        <v>8</v>
      </c>
      <c r="S1942" s="16">
        <f t="shared" si="160"/>
        <v>1.4134275618374558E-2</v>
      </c>
      <c r="T1942" s="16">
        <f t="shared" si="161"/>
        <v>4.9617793370176277E-3</v>
      </c>
    </row>
    <row r="1943" spans="1:20" x14ac:dyDescent="0.6">
      <c r="B1943" s="6"/>
      <c r="C1943" s="6"/>
      <c r="D1943" s="6" t="s">
        <v>13813</v>
      </c>
      <c r="E1943" s="6" t="s">
        <v>13814</v>
      </c>
      <c r="F1943" s="20" t="s">
        <v>13524</v>
      </c>
      <c r="G1943" s="6" t="str">
        <f t="shared" si="159"/>
        <v>65-95</v>
      </c>
      <c r="H1943" s="6" t="str" cm="1">
        <f t="array" ref="H1943:I1943">_xlfn.TEXTSPLIT(G1943,"-")</f>
        <v>65</v>
      </c>
      <c r="I1943" s="6" t="str">
        <v>95</v>
      </c>
      <c r="J1943" s="6" t="s">
        <v>13541</v>
      </c>
      <c r="K1943" s="6" t="s">
        <v>13913</v>
      </c>
      <c r="L1943" s="6" t="s">
        <v>13517</v>
      </c>
      <c r="M1943" s="6" t="s">
        <v>13394</v>
      </c>
      <c r="N1943" s="7">
        <v>2006</v>
      </c>
      <c r="O1943" s="6" t="str" cm="1">
        <f t="array" ref="O1943">_xlfn.TEXTSPLIT(N1943,"-")</f>
        <v>2006</v>
      </c>
      <c r="P1943" s="6" t="str" cm="1">
        <f t="array" ref="P1943">_xlfn.TEXTSPLIT(O1943,"-")</f>
        <v>2006</v>
      </c>
      <c r="Q1943" s="6">
        <v>2128</v>
      </c>
      <c r="R1943" s="6">
        <v>55</v>
      </c>
      <c r="S1943" s="16">
        <f t="shared" si="160"/>
        <v>2.5845864661654134E-2</v>
      </c>
      <c r="T1943" s="16">
        <f t="shared" si="161"/>
        <v>3.4397237128367046E-3</v>
      </c>
    </row>
    <row r="1944" spans="1:20" x14ac:dyDescent="0.6">
      <c r="B1944" s="6"/>
      <c r="C1944" s="6"/>
      <c r="D1944" s="6" t="s">
        <v>13813</v>
      </c>
      <c r="E1944" s="6" t="s">
        <v>13816</v>
      </c>
      <c r="F1944" s="20" t="s">
        <v>13524</v>
      </c>
      <c r="G1944" s="6" t="str">
        <f t="shared" si="159"/>
        <v>65-95</v>
      </c>
      <c r="H1944" s="6" t="str" cm="1">
        <f t="array" ref="H1944:I1944">_xlfn.TEXTSPLIT(G1944,"-")</f>
        <v>65</v>
      </c>
      <c r="I1944" s="6" t="str">
        <v>95</v>
      </c>
      <c r="J1944" s="6" t="s">
        <v>13541</v>
      </c>
      <c r="K1944" s="6" t="s">
        <v>13913</v>
      </c>
      <c r="L1944" s="6" t="s">
        <v>13517</v>
      </c>
      <c r="M1944" s="6" t="s">
        <v>13394</v>
      </c>
      <c r="N1944" s="7">
        <v>2006</v>
      </c>
      <c r="O1944" s="6" t="str" cm="1">
        <f t="array" ref="O1944">_xlfn.TEXTSPLIT(N1944,"-")</f>
        <v>2006</v>
      </c>
      <c r="P1944" s="6" t="str" cm="1">
        <f t="array" ref="P1944">_xlfn.TEXTSPLIT(O1944,"-")</f>
        <v>2006</v>
      </c>
      <c r="Q1944" s="6">
        <v>2625</v>
      </c>
      <c r="R1944" s="6">
        <v>111</v>
      </c>
      <c r="S1944" s="16">
        <f t="shared" si="160"/>
        <v>4.2285714285714288E-2</v>
      </c>
      <c r="T1944" s="16">
        <f t="shared" si="161"/>
        <v>3.9278072231359023E-3</v>
      </c>
    </row>
    <row r="1945" spans="1:20" x14ac:dyDescent="0.6">
      <c r="B1945" s="6"/>
      <c r="C1945" s="6"/>
      <c r="D1945" s="6" t="s">
        <v>13813</v>
      </c>
      <c r="E1945" s="6" t="s">
        <v>13815</v>
      </c>
      <c r="F1945" s="20" t="s">
        <v>13824</v>
      </c>
      <c r="G1945" s="6" t="str">
        <f t="shared" si="159"/>
        <v>65-69</v>
      </c>
      <c r="H1945" s="6" t="str" cm="1">
        <f t="array" ref="H1945:I1945">_xlfn.TEXTSPLIT(G1945,"-")</f>
        <v>65</v>
      </c>
      <c r="I1945" s="6" t="str">
        <v>69</v>
      </c>
      <c r="J1945" s="6" t="s">
        <v>13541</v>
      </c>
      <c r="K1945" s="6" t="s">
        <v>13913</v>
      </c>
      <c r="L1945" s="6" t="s">
        <v>13517</v>
      </c>
      <c r="M1945" s="6" t="s">
        <v>13394</v>
      </c>
      <c r="N1945" s="7">
        <v>2006</v>
      </c>
      <c r="O1945" s="6" t="str" cm="1">
        <f t="array" ref="O1945">_xlfn.TEXTSPLIT(N1945,"-")</f>
        <v>2006</v>
      </c>
      <c r="P1945" s="6" t="str" cm="1">
        <f t="array" ref="P1945">_xlfn.TEXTSPLIT(O1945,"-")</f>
        <v>2006</v>
      </c>
      <c r="Q1945" s="6">
        <v>1593</v>
      </c>
      <c r="R1945" s="6">
        <v>16</v>
      </c>
      <c r="S1945" s="16">
        <f t="shared" si="160"/>
        <v>1.0043942247332079E-2</v>
      </c>
      <c r="T1945" s="16">
        <f t="shared" si="161"/>
        <v>2.4983436410582673E-3</v>
      </c>
    </row>
    <row r="1946" spans="1:20" x14ac:dyDescent="0.6">
      <c r="B1946" s="6"/>
      <c r="C1946" s="6"/>
      <c r="D1946" s="6" t="s">
        <v>13813</v>
      </c>
      <c r="E1946" s="6" t="s">
        <v>13814</v>
      </c>
      <c r="F1946" s="20" t="s">
        <v>13824</v>
      </c>
      <c r="G1946" s="6" t="str">
        <f t="shared" si="159"/>
        <v>65-69</v>
      </c>
      <c r="H1946" s="6" t="str" cm="1">
        <f t="array" ref="H1946:I1946">_xlfn.TEXTSPLIT(G1946,"-")</f>
        <v>65</v>
      </c>
      <c r="I1946" s="6" t="str">
        <v>69</v>
      </c>
      <c r="J1946" s="6" t="s">
        <v>13541</v>
      </c>
      <c r="K1946" s="6" t="s">
        <v>13913</v>
      </c>
      <c r="L1946" s="6" t="s">
        <v>13517</v>
      </c>
      <c r="M1946" s="6" t="s">
        <v>13394</v>
      </c>
      <c r="N1946" s="7">
        <v>2006</v>
      </c>
      <c r="O1946" s="6" t="str" cm="1">
        <f t="array" ref="O1946">_xlfn.TEXTSPLIT(N1946,"-")</f>
        <v>2006</v>
      </c>
      <c r="P1946" s="6" t="str" cm="1">
        <f t="array" ref="P1946">_xlfn.TEXTSPLIT(O1946,"-")</f>
        <v>2006</v>
      </c>
      <c r="Q1946" s="6">
        <v>782</v>
      </c>
      <c r="R1946" s="6">
        <v>7</v>
      </c>
      <c r="S1946" s="16">
        <f t="shared" si="160"/>
        <v>8.9514066496163679E-3</v>
      </c>
      <c r="T1946" s="16">
        <f t="shared" si="161"/>
        <v>3.3681369489932216E-3</v>
      </c>
    </row>
    <row r="1947" spans="1:20" x14ac:dyDescent="0.6">
      <c r="B1947" s="6"/>
      <c r="C1947" s="6"/>
      <c r="D1947" s="6" t="s">
        <v>13813</v>
      </c>
      <c r="E1947" s="6" t="s">
        <v>13816</v>
      </c>
      <c r="F1947" s="20" t="s">
        <v>13824</v>
      </c>
      <c r="G1947" s="6" t="str">
        <f t="shared" si="159"/>
        <v>65-69</v>
      </c>
      <c r="H1947" s="6" t="str" cm="1">
        <f t="array" ref="H1947:I1947">_xlfn.TEXTSPLIT(G1947,"-")</f>
        <v>65</v>
      </c>
      <c r="I1947" s="6" t="str">
        <v>69</v>
      </c>
      <c r="J1947" s="6" t="s">
        <v>13541</v>
      </c>
      <c r="K1947" s="6" t="s">
        <v>13913</v>
      </c>
      <c r="L1947" s="6" t="s">
        <v>13517</v>
      </c>
      <c r="M1947" s="6" t="s">
        <v>13394</v>
      </c>
      <c r="N1947" s="7">
        <v>2006</v>
      </c>
      <c r="O1947" s="6" t="str" cm="1">
        <f t="array" ref="O1947">_xlfn.TEXTSPLIT(N1947,"-")</f>
        <v>2006</v>
      </c>
      <c r="P1947" s="6" t="str" cm="1">
        <f t="array" ref="P1947">_xlfn.TEXTSPLIT(O1947,"-")</f>
        <v>2006</v>
      </c>
      <c r="Q1947" s="6">
        <v>871</v>
      </c>
      <c r="R1947" s="6">
        <v>9</v>
      </c>
      <c r="S1947" s="16">
        <f t="shared" si="160"/>
        <v>1.0332950631458095E-2</v>
      </c>
      <c r="T1947" s="16">
        <f t="shared" si="161"/>
        <v>3.4264756913288388E-3</v>
      </c>
    </row>
    <row r="1948" spans="1:20" x14ac:dyDescent="0.6">
      <c r="B1948" s="6"/>
      <c r="C1948" s="6"/>
      <c r="D1948" s="6" t="s">
        <v>13813</v>
      </c>
      <c r="E1948" s="6" t="s">
        <v>13815</v>
      </c>
      <c r="F1948" s="20" t="s">
        <v>13825</v>
      </c>
      <c r="G1948" s="6" t="str">
        <f t="shared" si="159"/>
        <v>70-74</v>
      </c>
      <c r="H1948" s="6" t="str" cm="1">
        <f t="array" ref="H1948:I1948">_xlfn.TEXTSPLIT(G1948,"-")</f>
        <v>70</v>
      </c>
      <c r="I1948" s="6" t="str">
        <v>74</v>
      </c>
      <c r="J1948" s="6" t="s">
        <v>13541</v>
      </c>
      <c r="K1948" s="6" t="s">
        <v>13913</v>
      </c>
      <c r="L1948" s="6" t="s">
        <v>13517</v>
      </c>
      <c r="M1948" s="6" t="s">
        <v>13394</v>
      </c>
      <c r="N1948" s="7">
        <v>2006</v>
      </c>
      <c r="O1948" s="6" t="str" cm="1">
        <f t="array" ref="O1948">_xlfn.TEXTSPLIT(N1948,"-")</f>
        <v>2006</v>
      </c>
      <c r="P1948" s="6" t="str" cm="1">
        <f t="array" ref="P1948">_xlfn.TEXTSPLIT(O1948,"-")</f>
        <v>2006</v>
      </c>
      <c r="Q1948" s="6">
        <v>1558</v>
      </c>
      <c r="R1948" s="6">
        <v>34</v>
      </c>
      <c r="S1948" s="16">
        <f t="shared" si="160"/>
        <v>2.1822849807445442E-2</v>
      </c>
      <c r="T1948" s="16">
        <f t="shared" si="161"/>
        <v>3.7015256398849933E-3</v>
      </c>
    </row>
    <row r="1949" spans="1:20" x14ac:dyDescent="0.6">
      <c r="B1949" s="6"/>
      <c r="C1949" s="6"/>
      <c r="D1949" s="6" t="s">
        <v>13813</v>
      </c>
      <c r="E1949" s="6" t="s">
        <v>13814</v>
      </c>
      <c r="F1949" s="20" t="s">
        <v>13825</v>
      </c>
      <c r="G1949" s="6" t="str">
        <f t="shared" si="159"/>
        <v>70-74</v>
      </c>
      <c r="H1949" s="6" t="str" cm="1">
        <f t="array" ref="H1949:I1949">_xlfn.TEXTSPLIT(G1949,"-")</f>
        <v>70</v>
      </c>
      <c r="I1949" s="6" t="str">
        <v>74</v>
      </c>
      <c r="J1949" s="6" t="s">
        <v>13541</v>
      </c>
      <c r="K1949" s="6" t="s">
        <v>13913</v>
      </c>
      <c r="L1949" s="6" t="s">
        <v>13517</v>
      </c>
      <c r="M1949" s="6" t="s">
        <v>13394</v>
      </c>
      <c r="N1949" s="7">
        <v>2006</v>
      </c>
      <c r="O1949" s="6" t="str" cm="1">
        <f t="array" ref="O1949">_xlfn.TEXTSPLIT(N1949,"-")</f>
        <v>2006</v>
      </c>
      <c r="P1949" s="6" t="str" cm="1">
        <f t="array" ref="P1949">_xlfn.TEXTSPLIT(O1949,"-")</f>
        <v>2006</v>
      </c>
      <c r="Q1949" s="6">
        <v>712</v>
      </c>
      <c r="R1949" s="6">
        <v>14</v>
      </c>
      <c r="S1949" s="16">
        <f t="shared" si="160"/>
        <v>1.9662921348314606E-2</v>
      </c>
      <c r="T1949" s="16">
        <f t="shared" si="161"/>
        <v>5.2032146060360732E-3</v>
      </c>
    </row>
    <row r="1950" spans="1:20" x14ac:dyDescent="0.6">
      <c r="B1950" s="6"/>
      <c r="C1950" s="6"/>
      <c r="D1950" s="6" t="s">
        <v>13813</v>
      </c>
      <c r="E1950" s="6" t="s">
        <v>13816</v>
      </c>
      <c r="F1950" s="20" t="s">
        <v>13825</v>
      </c>
      <c r="G1950" s="6" t="str">
        <f t="shared" si="159"/>
        <v>70-74</v>
      </c>
      <c r="H1950" s="6" t="str" cm="1">
        <f t="array" ref="H1950:I1950">_xlfn.TEXTSPLIT(G1950,"-")</f>
        <v>70</v>
      </c>
      <c r="I1950" s="6" t="str">
        <v>74</v>
      </c>
      <c r="J1950" s="6" t="s">
        <v>13541</v>
      </c>
      <c r="K1950" s="6" t="s">
        <v>13913</v>
      </c>
      <c r="L1950" s="6" t="s">
        <v>13517</v>
      </c>
      <c r="M1950" s="6" t="s">
        <v>13394</v>
      </c>
      <c r="N1950" s="7">
        <v>2006</v>
      </c>
      <c r="O1950" s="6" t="str" cm="1">
        <f t="array" ref="O1950">_xlfn.TEXTSPLIT(N1950,"-")</f>
        <v>2006</v>
      </c>
      <c r="P1950" s="6" t="str" cm="1">
        <f t="array" ref="P1950">_xlfn.TEXTSPLIT(O1950,"-")</f>
        <v>2006</v>
      </c>
      <c r="Q1950" s="6">
        <v>846</v>
      </c>
      <c r="R1950" s="6">
        <v>20</v>
      </c>
      <c r="S1950" s="16">
        <f t="shared" si="160"/>
        <v>2.3640661938534278E-2</v>
      </c>
      <c r="T1950" s="16">
        <f t="shared" si="161"/>
        <v>5.2233542027356958E-3</v>
      </c>
    </row>
    <row r="1951" spans="1:20" x14ac:dyDescent="0.6">
      <c r="B1951" s="6"/>
      <c r="C1951" s="6"/>
      <c r="D1951" s="6" t="s">
        <v>13813</v>
      </c>
      <c r="E1951" s="6" t="s">
        <v>13815</v>
      </c>
      <c r="F1951" s="20" t="s">
        <v>13826</v>
      </c>
      <c r="G1951" s="6" t="str">
        <f t="shared" si="159"/>
        <v>75-79</v>
      </c>
      <c r="H1951" s="6" t="str" cm="1">
        <f t="array" ref="H1951:I1951">_xlfn.TEXTSPLIT(G1951,"-")</f>
        <v>75</v>
      </c>
      <c r="I1951" s="6" t="str">
        <v>79</v>
      </c>
      <c r="J1951" s="6" t="s">
        <v>13541</v>
      </c>
      <c r="K1951" s="6" t="s">
        <v>13913</v>
      </c>
      <c r="L1951" s="6" t="s">
        <v>13517</v>
      </c>
      <c r="M1951" s="6" t="s">
        <v>13394</v>
      </c>
      <c r="N1951" s="7">
        <v>2006</v>
      </c>
      <c r="O1951" s="6" t="str" cm="1">
        <f t="array" ref="O1951">_xlfn.TEXTSPLIT(N1951,"-")</f>
        <v>2006</v>
      </c>
      <c r="P1951" s="6" t="str" cm="1">
        <f t="array" ref="P1951">_xlfn.TEXTSPLIT(O1951,"-")</f>
        <v>2006</v>
      </c>
      <c r="Q1951" s="6">
        <v>918</v>
      </c>
      <c r="R1951" s="6">
        <v>36</v>
      </c>
      <c r="S1951" s="16">
        <f t="shared" si="160"/>
        <v>3.9215686274509803E-2</v>
      </c>
      <c r="T1951" s="16">
        <f t="shared" si="161"/>
        <v>6.4065101883634436E-3</v>
      </c>
    </row>
    <row r="1952" spans="1:20" x14ac:dyDescent="0.6">
      <c r="B1952" s="6"/>
      <c r="C1952" s="6"/>
      <c r="D1952" s="6" t="s">
        <v>13813</v>
      </c>
      <c r="E1952" s="6" t="s">
        <v>13814</v>
      </c>
      <c r="F1952" s="20" t="s">
        <v>13826</v>
      </c>
      <c r="G1952" s="6" t="str">
        <f t="shared" si="159"/>
        <v>75-79</v>
      </c>
      <c r="H1952" s="6" t="str" cm="1">
        <f t="array" ref="H1952:I1952">_xlfn.TEXTSPLIT(G1952,"-")</f>
        <v>75</v>
      </c>
      <c r="I1952" s="6" t="str">
        <v>79</v>
      </c>
      <c r="J1952" s="6" t="s">
        <v>13541</v>
      </c>
      <c r="K1952" s="6" t="s">
        <v>13913</v>
      </c>
      <c r="L1952" s="6" t="s">
        <v>13517</v>
      </c>
      <c r="M1952" s="6" t="s">
        <v>13394</v>
      </c>
      <c r="N1952" s="7">
        <v>2006</v>
      </c>
      <c r="O1952" s="6" t="str" cm="1">
        <f t="array" ref="O1952">_xlfn.TEXTSPLIT(N1952,"-")</f>
        <v>2006</v>
      </c>
      <c r="P1952" s="6" t="str" cm="1">
        <f t="array" ref="P1952">_xlfn.TEXTSPLIT(O1952,"-")</f>
        <v>2006</v>
      </c>
      <c r="Q1952" s="6">
        <v>418</v>
      </c>
      <c r="R1952" s="6">
        <v>19</v>
      </c>
      <c r="S1952" s="16">
        <f t="shared" si="160"/>
        <v>4.5454545454545456E-2</v>
      </c>
      <c r="T1952" s="16">
        <f t="shared" si="161"/>
        <v>1.0188231994668735E-2</v>
      </c>
    </row>
    <row r="1953" spans="2:22" x14ac:dyDescent="0.6">
      <c r="B1953" s="6"/>
      <c r="C1953" s="6"/>
      <c r="D1953" s="6" t="s">
        <v>13813</v>
      </c>
      <c r="E1953" s="6" t="s">
        <v>13816</v>
      </c>
      <c r="F1953" s="20" t="s">
        <v>13826</v>
      </c>
      <c r="G1953" s="6" t="str">
        <f t="shared" si="159"/>
        <v>75-79</v>
      </c>
      <c r="H1953" s="6" t="str" cm="1">
        <f t="array" ref="H1953:I1953">_xlfn.TEXTSPLIT(G1953,"-")</f>
        <v>75</v>
      </c>
      <c r="I1953" s="6" t="str">
        <v>79</v>
      </c>
      <c r="J1953" s="6" t="s">
        <v>13541</v>
      </c>
      <c r="K1953" s="6" t="s">
        <v>13913</v>
      </c>
      <c r="L1953" s="6" t="s">
        <v>13517</v>
      </c>
      <c r="M1953" s="6" t="s">
        <v>13394</v>
      </c>
      <c r="N1953" s="7">
        <v>2006</v>
      </c>
      <c r="O1953" s="6" t="str" cm="1">
        <f t="array" ref="O1953">_xlfn.TEXTSPLIT(N1953,"-")</f>
        <v>2006</v>
      </c>
      <c r="P1953" s="6" t="str" cm="1">
        <f t="array" ref="P1953">_xlfn.TEXTSPLIT(O1953,"-")</f>
        <v>2006</v>
      </c>
      <c r="Q1953" s="6">
        <v>508</v>
      </c>
      <c r="R1953" s="6">
        <v>17</v>
      </c>
      <c r="S1953" s="16">
        <f t="shared" si="160"/>
        <v>3.3464566929133861E-2</v>
      </c>
      <c r="T1953" s="16">
        <f t="shared" si="161"/>
        <v>7.9793890113743233E-3</v>
      </c>
    </row>
    <row r="1954" spans="2:22" x14ac:dyDescent="0.6">
      <c r="B1954" s="6"/>
      <c r="C1954" s="6"/>
      <c r="D1954" s="6" t="s">
        <v>13813</v>
      </c>
      <c r="E1954" s="6" t="s">
        <v>13815</v>
      </c>
      <c r="F1954" s="20" t="s">
        <v>13821</v>
      </c>
      <c r="G1954" s="6" t="str">
        <f t="shared" si="159"/>
        <v>80-95</v>
      </c>
      <c r="H1954" s="6" t="str" cm="1">
        <f t="array" ref="H1954:I1954">_xlfn.TEXTSPLIT(G1954,"-")</f>
        <v>80</v>
      </c>
      <c r="I1954" s="6" t="str">
        <v>95</v>
      </c>
      <c r="J1954" s="6" t="s">
        <v>13541</v>
      </c>
      <c r="K1954" s="6" t="s">
        <v>13913</v>
      </c>
      <c r="L1954" s="6" t="s">
        <v>13517</v>
      </c>
      <c r="M1954" s="6" t="s">
        <v>13394</v>
      </c>
      <c r="N1954" s="7">
        <v>2006</v>
      </c>
      <c r="O1954" s="6" t="str" cm="1">
        <f t="array" ref="O1954">_xlfn.TEXTSPLIT(N1954,"-")</f>
        <v>2006</v>
      </c>
      <c r="P1954" s="6" t="str" cm="1">
        <f t="array" ref="P1954">_xlfn.TEXTSPLIT(O1954,"-")</f>
        <v>2006</v>
      </c>
      <c r="Q1954" s="6">
        <v>616</v>
      </c>
      <c r="R1954" s="6">
        <v>80</v>
      </c>
      <c r="S1954" s="16">
        <f t="shared" si="160"/>
        <v>0.12987012987012986</v>
      </c>
      <c r="T1954" s="16">
        <f t="shared" si="161"/>
        <v>1.3544292373736938E-2</v>
      </c>
    </row>
    <row r="1955" spans="2:22" x14ac:dyDescent="0.6">
      <c r="B1955" s="6"/>
      <c r="C1955" s="6"/>
      <c r="D1955" s="6" t="s">
        <v>13813</v>
      </c>
      <c r="E1955" s="6" t="s">
        <v>13814</v>
      </c>
      <c r="F1955" s="20" t="s">
        <v>13821</v>
      </c>
      <c r="G1955" s="6" t="str">
        <f t="shared" si="159"/>
        <v>80-95</v>
      </c>
      <c r="H1955" s="6" t="str" cm="1">
        <f t="array" ref="H1955:I1955">_xlfn.TEXTSPLIT(G1955,"-")</f>
        <v>80</v>
      </c>
      <c r="I1955" s="6" t="str">
        <v>95</v>
      </c>
      <c r="J1955" s="6" t="s">
        <v>13541</v>
      </c>
      <c r="K1955" s="6" t="s">
        <v>13913</v>
      </c>
      <c r="L1955" s="6" t="s">
        <v>13517</v>
      </c>
      <c r="M1955" s="6" t="s">
        <v>13394</v>
      </c>
      <c r="N1955" s="7">
        <v>2006</v>
      </c>
      <c r="O1955" s="6" t="str" cm="1">
        <f t="array" ref="O1955">_xlfn.TEXTSPLIT(N1955,"-")</f>
        <v>2006</v>
      </c>
      <c r="P1955" s="6" t="str" cm="1">
        <f t="array" ref="P1955">_xlfn.TEXTSPLIT(O1955,"-")</f>
        <v>2006</v>
      </c>
      <c r="Q1955" s="6">
        <v>216</v>
      </c>
      <c r="R1955" s="6">
        <v>15</v>
      </c>
      <c r="S1955" s="16">
        <f t="shared" si="160"/>
        <v>6.9444444444444448E-2</v>
      </c>
      <c r="T1955" s="16">
        <f t="shared" si="161"/>
        <v>1.729669118168202E-2</v>
      </c>
    </row>
    <row r="1956" spans="2:22" x14ac:dyDescent="0.6">
      <c r="B1956" s="6"/>
      <c r="C1956" s="6"/>
      <c r="D1956" s="6" t="s">
        <v>13813</v>
      </c>
      <c r="E1956" s="6" t="s">
        <v>13816</v>
      </c>
      <c r="F1956" s="20" t="s">
        <v>13821</v>
      </c>
      <c r="G1956" s="6" t="str">
        <f t="shared" si="159"/>
        <v>80-95</v>
      </c>
      <c r="H1956" s="6" t="str" cm="1">
        <f t="array" ref="H1956:I1956">_xlfn.TEXTSPLIT(G1956,"-")</f>
        <v>80</v>
      </c>
      <c r="I1956" s="6" t="str">
        <v>95</v>
      </c>
      <c r="J1956" s="6" t="s">
        <v>13541</v>
      </c>
      <c r="K1956" s="6" t="s">
        <v>13913</v>
      </c>
      <c r="L1956" s="6" t="s">
        <v>13517</v>
      </c>
      <c r="M1956" s="6" t="s">
        <v>13394</v>
      </c>
      <c r="N1956" s="7">
        <v>2006</v>
      </c>
      <c r="O1956" s="6" t="str" cm="1">
        <f t="array" ref="O1956">_xlfn.TEXTSPLIT(N1956,"-")</f>
        <v>2006</v>
      </c>
      <c r="P1956" s="6" t="str" cm="1">
        <f t="array" ref="P1956">_xlfn.TEXTSPLIT(O1956,"-")</f>
        <v>2006</v>
      </c>
      <c r="Q1956" s="6">
        <v>400</v>
      </c>
      <c r="R1956" s="6">
        <v>65</v>
      </c>
      <c r="S1956" s="16">
        <f t="shared" si="160"/>
        <v>0.16250000000000001</v>
      </c>
      <c r="T1956" s="16">
        <f t="shared" si="161"/>
        <v>1.8445443204217135E-2</v>
      </c>
    </row>
    <row r="1957" spans="2:22" x14ac:dyDescent="0.6">
      <c r="B1957" s="6"/>
      <c r="C1957" s="6"/>
      <c r="D1957" s="6" t="s">
        <v>13828</v>
      </c>
      <c r="E1957" s="6" t="s">
        <v>13815</v>
      </c>
      <c r="F1957" s="20" t="s">
        <v>13524</v>
      </c>
      <c r="G1957" s="6" t="str">
        <f t="shared" si="159"/>
        <v>65-95</v>
      </c>
      <c r="H1957" s="6" t="str" cm="1">
        <f t="array" ref="H1957:I1957">_xlfn.TEXTSPLIT(G1957,"-")</f>
        <v>65</v>
      </c>
      <c r="I1957" s="6" t="str">
        <v>95</v>
      </c>
      <c r="J1957" s="6" t="s">
        <v>13541</v>
      </c>
      <c r="K1957" s="6" t="s">
        <v>13913</v>
      </c>
      <c r="L1957" s="6" t="s">
        <v>13517</v>
      </c>
      <c r="M1957" s="6" t="s">
        <v>13394</v>
      </c>
      <c r="N1957" s="7">
        <v>2006</v>
      </c>
      <c r="O1957" s="6" t="str" cm="1">
        <f t="array" ref="O1957">_xlfn.TEXTSPLIT(N1957,"-")</f>
        <v>2006</v>
      </c>
      <c r="P1957" s="6" t="str" cm="1">
        <f t="array" ref="P1957">_xlfn.TEXTSPLIT(O1957,"-")</f>
        <v>2006</v>
      </c>
      <c r="Q1957" s="6">
        <v>4753</v>
      </c>
      <c r="R1957" s="6">
        <v>109</v>
      </c>
      <c r="S1957" s="16">
        <f t="shared" si="160"/>
        <v>2.2932884494003786E-2</v>
      </c>
      <c r="T1957" s="16">
        <f t="shared" si="161"/>
        <v>2.1712390091850877E-3</v>
      </c>
      <c r="V1957" s="6"/>
    </row>
    <row r="1958" spans="2:22" x14ac:dyDescent="0.6">
      <c r="B1958" s="6"/>
      <c r="C1958" s="6"/>
      <c r="D1958" s="6" t="s">
        <v>13828</v>
      </c>
      <c r="E1958" s="6" t="s">
        <v>13814</v>
      </c>
      <c r="F1958" s="20" t="s">
        <v>13524</v>
      </c>
      <c r="G1958" s="6" t="str">
        <f t="shared" si="159"/>
        <v>65-95</v>
      </c>
      <c r="H1958" s="6" t="str" cm="1">
        <f t="array" ref="H1958:I1958">_xlfn.TEXTSPLIT(G1958,"-")</f>
        <v>65</v>
      </c>
      <c r="I1958" s="6" t="str">
        <v>95</v>
      </c>
      <c r="J1958" s="6" t="s">
        <v>13541</v>
      </c>
      <c r="K1958" s="6" t="s">
        <v>13913</v>
      </c>
      <c r="L1958" s="6" t="s">
        <v>13517</v>
      </c>
      <c r="M1958" s="6" t="s">
        <v>13394</v>
      </c>
      <c r="N1958" s="7">
        <v>2006</v>
      </c>
      <c r="O1958" s="6" t="str" cm="1">
        <f t="array" ref="O1958">_xlfn.TEXTSPLIT(N1958,"-")</f>
        <v>2006</v>
      </c>
      <c r="P1958" s="6" t="str" cm="1">
        <f t="array" ref="P1958">_xlfn.TEXTSPLIT(O1958,"-")</f>
        <v>2006</v>
      </c>
      <c r="Q1958" s="6">
        <v>2128</v>
      </c>
      <c r="R1958" s="6">
        <v>36</v>
      </c>
      <c r="S1958" s="16">
        <f t="shared" si="160"/>
        <v>1.6917293233082706E-2</v>
      </c>
      <c r="T1958" s="16">
        <f t="shared" si="161"/>
        <v>2.7955975747885847E-3</v>
      </c>
      <c r="V1958" s="6"/>
    </row>
    <row r="1959" spans="2:22" x14ac:dyDescent="0.6">
      <c r="B1959" s="6"/>
      <c r="C1959" s="6"/>
      <c r="D1959" s="6" t="s">
        <v>13828</v>
      </c>
      <c r="E1959" s="6" t="s">
        <v>13816</v>
      </c>
      <c r="F1959" s="20" t="s">
        <v>13524</v>
      </c>
      <c r="G1959" s="6" t="str">
        <f t="shared" si="159"/>
        <v>65-95</v>
      </c>
      <c r="H1959" s="6" t="str" cm="1">
        <f t="array" ref="H1959:I1959">_xlfn.TEXTSPLIT(G1959,"-")</f>
        <v>65</v>
      </c>
      <c r="I1959" s="6" t="str">
        <v>95</v>
      </c>
      <c r="J1959" s="6" t="s">
        <v>13541</v>
      </c>
      <c r="K1959" s="6" t="s">
        <v>13913</v>
      </c>
      <c r="L1959" s="6" t="s">
        <v>13517</v>
      </c>
      <c r="M1959" s="6" t="s">
        <v>13394</v>
      </c>
      <c r="N1959" s="7">
        <v>2006</v>
      </c>
      <c r="O1959" s="6" t="str" cm="1">
        <f t="array" ref="O1959">_xlfn.TEXTSPLIT(N1959,"-")</f>
        <v>2006</v>
      </c>
      <c r="P1959" s="6" t="str" cm="1">
        <f t="array" ref="P1959">_xlfn.TEXTSPLIT(O1959,"-")</f>
        <v>2006</v>
      </c>
      <c r="Q1959" s="6">
        <v>2625</v>
      </c>
      <c r="R1959" s="6">
        <v>73</v>
      </c>
      <c r="S1959" s="16">
        <f t="shared" si="160"/>
        <v>2.7809523809523808E-2</v>
      </c>
      <c r="T1959" s="16">
        <f t="shared" si="161"/>
        <v>3.209281432405901E-3</v>
      </c>
      <c r="V1959" s="6"/>
    </row>
    <row r="1960" spans="2:22" x14ac:dyDescent="0.6">
      <c r="B1960" s="6"/>
      <c r="C1960" s="6"/>
      <c r="D1960" s="6" t="s">
        <v>13828</v>
      </c>
      <c r="E1960" s="6" t="s">
        <v>13815</v>
      </c>
      <c r="F1960" s="20" t="s">
        <v>13824</v>
      </c>
      <c r="G1960" s="6" t="str">
        <f t="shared" si="159"/>
        <v>65-69</v>
      </c>
      <c r="H1960" s="6" t="str" cm="1">
        <f t="array" ref="H1960:I1960">_xlfn.TEXTSPLIT(G1960,"-")</f>
        <v>65</v>
      </c>
      <c r="I1960" s="6" t="str">
        <v>69</v>
      </c>
      <c r="J1960" s="6" t="s">
        <v>13541</v>
      </c>
      <c r="K1960" s="6" t="s">
        <v>13913</v>
      </c>
      <c r="L1960" s="6" t="s">
        <v>13517</v>
      </c>
      <c r="M1960" s="6" t="s">
        <v>13394</v>
      </c>
      <c r="N1960" s="7">
        <v>2006</v>
      </c>
      <c r="O1960" s="6" t="str" cm="1">
        <f t="array" ref="O1960">_xlfn.TEXTSPLIT(N1960,"-")</f>
        <v>2006</v>
      </c>
      <c r="P1960" s="6" t="str" cm="1">
        <f t="array" ref="P1960">_xlfn.TEXTSPLIT(O1960,"-")</f>
        <v>2006</v>
      </c>
      <c r="Q1960" s="6">
        <v>1593</v>
      </c>
      <c r="R1960" s="6">
        <v>11</v>
      </c>
      <c r="S1960" s="16">
        <f t="shared" si="160"/>
        <v>6.9052102950408036E-3</v>
      </c>
      <c r="T1960" s="16">
        <f t="shared" si="161"/>
        <v>2.0747984671070818E-3</v>
      </c>
      <c r="V1960" s="6"/>
    </row>
    <row r="1961" spans="2:22" x14ac:dyDescent="0.6">
      <c r="B1961" s="6"/>
      <c r="C1961" s="6"/>
      <c r="D1961" s="6" t="s">
        <v>13828</v>
      </c>
      <c r="E1961" s="6" t="s">
        <v>13814</v>
      </c>
      <c r="F1961" s="20" t="s">
        <v>13824</v>
      </c>
      <c r="G1961" s="6" t="str">
        <f t="shared" si="159"/>
        <v>65-69</v>
      </c>
      <c r="H1961" s="6" t="str" cm="1">
        <f t="array" ref="H1961:I1961">_xlfn.TEXTSPLIT(G1961,"-")</f>
        <v>65</v>
      </c>
      <c r="I1961" s="6" t="str">
        <v>69</v>
      </c>
      <c r="J1961" s="6" t="s">
        <v>13541</v>
      </c>
      <c r="K1961" s="6" t="s">
        <v>13913</v>
      </c>
      <c r="L1961" s="6" t="s">
        <v>13517</v>
      </c>
      <c r="M1961" s="6" t="s">
        <v>13394</v>
      </c>
      <c r="N1961" s="7">
        <v>2006</v>
      </c>
      <c r="O1961" s="6" t="str" cm="1">
        <f t="array" ref="O1961">_xlfn.TEXTSPLIT(N1961,"-")</f>
        <v>2006</v>
      </c>
      <c r="P1961" s="6" t="str" cm="1">
        <f t="array" ref="P1961">_xlfn.TEXTSPLIT(O1961,"-")</f>
        <v>2006</v>
      </c>
      <c r="Q1961" s="6">
        <v>782</v>
      </c>
      <c r="R1961" s="6">
        <v>3</v>
      </c>
      <c r="S1961" s="16">
        <f t="shared" si="160"/>
        <v>3.8363171355498722E-3</v>
      </c>
      <c r="T1961" s="16">
        <f t="shared" si="161"/>
        <v>2.2106461214201774E-3</v>
      </c>
      <c r="V1961" s="6"/>
    </row>
    <row r="1962" spans="2:22" x14ac:dyDescent="0.6">
      <c r="B1962" s="6"/>
      <c r="C1962" s="6"/>
      <c r="D1962" s="6" t="s">
        <v>13828</v>
      </c>
      <c r="E1962" s="6" t="s">
        <v>13816</v>
      </c>
      <c r="F1962" s="20" t="s">
        <v>13824</v>
      </c>
      <c r="G1962" s="6" t="str">
        <f t="shared" si="159"/>
        <v>65-69</v>
      </c>
      <c r="H1962" s="6" t="str" cm="1">
        <f t="array" ref="H1962:I1962">_xlfn.TEXTSPLIT(G1962,"-")</f>
        <v>65</v>
      </c>
      <c r="I1962" s="6" t="str">
        <v>69</v>
      </c>
      <c r="J1962" s="6" t="s">
        <v>13541</v>
      </c>
      <c r="K1962" s="6" t="s">
        <v>13913</v>
      </c>
      <c r="L1962" s="6" t="s">
        <v>13517</v>
      </c>
      <c r="M1962" s="6" t="s">
        <v>13394</v>
      </c>
      <c r="N1962" s="7">
        <v>2006</v>
      </c>
      <c r="O1962" s="6" t="str" cm="1">
        <f t="array" ref="O1962">_xlfn.TEXTSPLIT(N1962,"-")</f>
        <v>2006</v>
      </c>
      <c r="P1962" s="6" t="str" cm="1">
        <f t="array" ref="P1962">_xlfn.TEXTSPLIT(O1962,"-")</f>
        <v>2006</v>
      </c>
      <c r="Q1962" s="6">
        <v>871</v>
      </c>
      <c r="R1962" s="6">
        <v>8</v>
      </c>
      <c r="S1962" s="16">
        <f t="shared" si="160"/>
        <v>9.1848450057405284E-3</v>
      </c>
      <c r="T1962" s="16">
        <f t="shared" si="161"/>
        <v>3.2323855664219093E-3</v>
      </c>
      <c r="V1962" s="6"/>
    </row>
    <row r="1963" spans="2:22" x14ac:dyDescent="0.6">
      <c r="B1963" s="6"/>
      <c r="C1963" s="6"/>
      <c r="D1963" s="6" t="s">
        <v>13828</v>
      </c>
      <c r="E1963" s="6" t="s">
        <v>13815</v>
      </c>
      <c r="F1963" s="20" t="s">
        <v>13825</v>
      </c>
      <c r="G1963" s="6" t="str">
        <f t="shared" si="159"/>
        <v>70-74</v>
      </c>
      <c r="H1963" s="6" t="str" cm="1">
        <f t="array" ref="H1963:I1963">_xlfn.TEXTSPLIT(G1963,"-")</f>
        <v>70</v>
      </c>
      <c r="I1963" s="6" t="str">
        <v>74</v>
      </c>
      <c r="J1963" s="6" t="s">
        <v>13541</v>
      </c>
      <c r="K1963" s="6" t="s">
        <v>13913</v>
      </c>
      <c r="L1963" s="6" t="s">
        <v>13517</v>
      </c>
      <c r="M1963" s="6" t="s">
        <v>13394</v>
      </c>
      <c r="N1963" s="7">
        <v>2006</v>
      </c>
      <c r="O1963" s="6" t="str" cm="1">
        <f t="array" ref="O1963">_xlfn.TEXTSPLIT(N1963,"-")</f>
        <v>2006</v>
      </c>
      <c r="P1963" s="6" t="str" cm="1">
        <f t="array" ref="P1963">_xlfn.TEXTSPLIT(O1963,"-")</f>
        <v>2006</v>
      </c>
      <c r="Q1963" s="6">
        <v>1558</v>
      </c>
      <c r="R1963" s="6">
        <v>22</v>
      </c>
      <c r="S1963" s="16">
        <f t="shared" si="160"/>
        <v>1.4120667522464698E-2</v>
      </c>
      <c r="T1963" s="16">
        <f t="shared" si="161"/>
        <v>2.9892054696284134E-3</v>
      </c>
      <c r="V1963" s="6"/>
    </row>
    <row r="1964" spans="2:22" x14ac:dyDescent="0.6">
      <c r="B1964" s="6"/>
      <c r="C1964" s="6"/>
      <c r="D1964" s="6" t="s">
        <v>13828</v>
      </c>
      <c r="E1964" s="6" t="s">
        <v>13814</v>
      </c>
      <c r="F1964" s="20" t="s">
        <v>13825</v>
      </c>
      <c r="G1964" s="6" t="str">
        <f t="shared" si="159"/>
        <v>70-74</v>
      </c>
      <c r="H1964" s="6" t="str" cm="1">
        <f t="array" ref="H1964:I1964">_xlfn.TEXTSPLIT(G1964,"-")</f>
        <v>70</v>
      </c>
      <c r="I1964" s="6" t="str">
        <v>74</v>
      </c>
      <c r="J1964" s="6" t="s">
        <v>13541</v>
      </c>
      <c r="K1964" s="6" t="s">
        <v>13913</v>
      </c>
      <c r="L1964" s="6" t="s">
        <v>13517</v>
      </c>
      <c r="M1964" s="6" t="s">
        <v>13394</v>
      </c>
      <c r="N1964" s="7">
        <v>2006</v>
      </c>
      <c r="O1964" s="6" t="str" cm="1">
        <f t="array" ref="O1964">_xlfn.TEXTSPLIT(N1964,"-")</f>
        <v>2006</v>
      </c>
      <c r="P1964" s="6" t="str" cm="1">
        <f t="array" ref="P1964">_xlfn.TEXTSPLIT(O1964,"-")</f>
        <v>2006</v>
      </c>
      <c r="Q1964" s="6">
        <v>712</v>
      </c>
      <c r="R1964" s="6">
        <v>10</v>
      </c>
      <c r="S1964" s="16">
        <f t="shared" si="160"/>
        <v>1.4044943820224719E-2</v>
      </c>
      <c r="T1964" s="16">
        <f t="shared" si="161"/>
        <v>4.4101013029001872E-3</v>
      </c>
      <c r="V1964" s="6"/>
    </row>
    <row r="1965" spans="2:22" x14ac:dyDescent="0.6">
      <c r="B1965" s="6"/>
      <c r="C1965" s="6"/>
      <c r="D1965" s="6" t="s">
        <v>13828</v>
      </c>
      <c r="E1965" s="6" t="s">
        <v>13816</v>
      </c>
      <c r="F1965" s="20" t="s">
        <v>13825</v>
      </c>
      <c r="G1965" s="6" t="str">
        <f t="shared" si="159"/>
        <v>70-74</v>
      </c>
      <c r="H1965" s="6" t="str" cm="1">
        <f t="array" ref="H1965:I1965">_xlfn.TEXTSPLIT(G1965,"-")</f>
        <v>70</v>
      </c>
      <c r="I1965" s="6" t="str">
        <v>74</v>
      </c>
      <c r="J1965" s="6" t="s">
        <v>13541</v>
      </c>
      <c r="K1965" s="6" t="s">
        <v>13913</v>
      </c>
      <c r="L1965" s="6" t="s">
        <v>13517</v>
      </c>
      <c r="M1965" s="6" t="s">
        <v>13394</v>
      </c>
      <c r="N1965" s="7">
        <v>2006</v>
      </c>
      <c r="O1965" s="6" t="str" cm="1">
        <f t="array" ref="O1965">_xlfn.TEXTSPLIT(N1965,"-")</f>
        <v>2006</v>
      </c>
      <c r="P1965" s="6" t="str" cm="1">
        <f t="array" ref="P1965">_xlfn.TEXTSPLIT(O1965,"-")</f>
        <v>2006</v>
      </c>
      <c r="Q1965" s="6">
        <v>846</v>
      </c>
      <c r="R1965" s="6">
        <v>12</v>
      </c>
      <c r="S1965" s="16">
        <f t="shared" si="160"/>
        <v>1.4184397163120567E-2</v>
      </c>
      <c r="T1965" s="16">
        <f t="shared" si="161"/>
        <v>4.0655387402544763E-3</v>
      </c>
      <c r="V1965" s="6"/>
    </row>
    <row r="1966" spans="2:22" x14ac:dyDescent="0.6">
      <c r="B1966" s="6"/>
      <c r="C1966" s="6"/>
      <c r="D1966" s="6" t="s">
        <v>13828</v>
      </c>
      <c r="E1966" s="6" t="s">
        <v>13815</v>
      </c>
      <c r="F1966" s="20" t="s">
        <v>13826</v>
      </c>
      <c r="G1966" s="6" t="str">
        <f t="shared" si="159"/>
        <v>75-79</v>
      </c>
      <c r="H1966" s="6" t="str" cm="1">
        <f t="array" ref="H1966:I1966">_xlfn.TEXTSPLIT(G1966,"-")</f>
        <v>75</v>
      </c>
      <c r="I1966" s="6" t="str">
        <v>79</v>
      </c>
      <c r="J1966" s="6" t="s">
        <v>13541</v>
      </c>
      <c r="K1966" s="6" t="s">
        <v>13913</v>
      </c>
      <c r="L1966" s="6" t="s">
        <v>13517</v>
      </c>
      <c r="M1966" s="6" t="s">
        <v>13394</v>
      </c>
      <c r="N1966" s="7">
        <v>2006</v>
      </c>
      <c r="O1966" s="6" t="str" cm="1">
        <f t="array" ref="O1966">_xlfn.TEXTSPLIT(N1966,"-")</f>
        <v>2006</v>
      </c>
      <c r="P1966" s="6" t="str" cm="1">
        <f t="array" ref="P1966">_xlfn.TEXTSPLIT(O1966,"-")</f>
        <v>2006</v>
      </c>
      <c r="Q1966" s="6">
        <v>918</v>
      </c>
      <c r="R1966" s="6">
        <v>22</v>
      </c>
      <c r="S1966" s="16">
        <f t="shared" si="160"/>
        <v>2.3965141612200435E-2</v>
      </c>
      <c r="T1966" s="16">
        <f t="shared" si="161"/>
        <v>5.047790517289253E-3</v>
      </c>
      <c r="V1966" s="6"/>
    </row>
    <row r="1967" spans="2:22" x14ac:dyDescent="0.6">
      <c r="B1967" s="6"/>
      <c r="C1967" s="6"/>
      <c r="D1967" s="6" t="s">
        <v>13828</v>
      </c>
      <c r="E1967" s="6" t="s">
        <v>13814</v>
      </c>
      <c r="F1967" s="20" t="s">
        <v>13826</v>
      </c>
      <c r="G1967" s="6" t="str">
        <f t="shared" si="159"/>
        <v>75-79</v>
      </c>
      <c r="H1967" s="6" t="str" cm="1">
        <f t="array" ref="H1967:I1967">_xlfn.TEXTSPLIT(G1967,"-")</f>
        <v>75</v>
      </c>
      <c r="I1967" s="6" t="str">
        <v>79</v>
      </c>
      <c r="J1967" s="6" t="s">
        <v>13541</v>
      </c>
      <c r="K1967" s="6" t="s">
        <v>13913</v>
      </c>
      <c r="L1967" s="6" t="s">
        <v>13517</v>
      </c>
      <c r="M1967" s="6" t="s">
        <v>13394</v>
      </c>
      <c r="N1967" s="7">
        <v>2006</v>
      </c>
      <c r="O1967" s="6" t="str" cm="1">
        <f t="array" ref="O1967">_xlfn.TEXTSPLIT(N1967,"-")</f>
        <v>2006</v>
      </c>
      <c r="P1967" s="6" t="str" cm="1">
        <f t="array" ref="P1967">_xlfn.TEXTSPLIT(O1967,"-")</f>
        <v>2006</v>
      </c>
      <c r="Q1967" s="6">
        <v>418</v>
      </c>
      <c r="R1967" s="6">
        <v>11</v>
      </c>
      <c r="S1967" s="16">
        <f t="shared" si="160"/>
        <v>2.6315789473684209E-2</v>
      </c>
      <c r="T1967" s="16">
        <f t="shared" si="161"/>
        <v>7.8294115922289183E-3</v>
      </c>
      <c r="V1967" s="6"/>
    </row>
    <row r="1968" spans="2:22" x14ac:dyDescent="0.6">
      <c r="B1968" s="6"/>
      <c r="C1968" s="6"/>
      <c r="D1968" s="6" t="s">
        <v>13828</v>
      </c>
      <c r="E1968" s="6" t="s">
        <v>13816</v>
      </c>
      <c r="F1968" s="20" t="s">
        <v>13826</v>
      </c>
      <c r="G1968" s="6" t="str">
        <f t="shared" si="159"/>
        <v>75-79</v>
      </c>
      <c r="H1968" s="6" t="str" cm="1">
        <f t="array" ref="H1968:I1968">_xlfn.TEXTSPLIT(G1968,"-")</f>
        <v>75</v>
      </c>
      <c r="I1968" s="6" t="str">
        <v>79</v>
      </c>
      <c r="J1968" s="6" t="s">
        <v>13541</v>
      </c>
      <c r="K1968" s="6" t="s">
        <v>13913</v>
      </c>
      <c r="L1968" s="6" t="s">
        <v>13517</v>
      </c>
      <c r="M1968" s="6" t="s">
        <v>13394</v>
      </c>
      <c r="N1968" s="7">
        <v>2006</v>
      </c>
      <c r="O1968" s="6" t="str" cm="1">
        <f t="array" ref="O1968">_xlfn.TEXTSPLIT(N1968,"-")</f>
        <v>2006</v>
      </c>
      <c r="P1968" s="6" t="str" cm="1">
        <f t="array" ref="P1968">_xlfn.TEXTSPLIT(O1968,"-")</f>
        <v>2006</v>
      </c>
      <c r="Q1968" s="6">
        <v>508</v>
      </c>
      <c r="R1968" s="6">
        <v>11</v>
      </c>
      <c r="S1968" s="16">
        <f t="shared" si="160"/>
        <v>2.1653543307086614E-2</v>
      </c>
      <c r="T1968" s="16">
        <f t="shared" si="161"/>
        <v>6.4577164013866137E-3</v>
      </c>
      <c r="V1968" s="6"/>
    </row>
    <row r="1969" spans="2:22" x14ac:dyDescent="0.6">
      <c r="B1969" s="6"/>
      <c r="C1969" s="6"/>
      <c r="D1969" s="6" t="s">
        <v>13828</v>
      </c>
      <c r="E1969" s="6" t="s">
        <v>13815</v>
      </c>
      <c r="F1969" s="20" t="s">
        <v>13821</v>
      </c>
      <c r="G1969" s="6" t="str">
        <f t="shared" si="159"/>
        <v>80-95</v>
      </c>
      <c r="H1969" s="6" t="str" cm="1">
        <f t="array" ref="H1969:I1969">_xlfn.TEXTSPLIT(G1969,"-")</f>
        <v>80</v>
      </c>
      <c r="I1969" s="6" t="str">
        <v>95</v>
      </c>
      <c r="J1969" s="6" t="s">
        <v>13541</v>
      </c>
      <c r="K1969" s="6" t="s">
        <v>13913</v>
      </c>
      <c r="L1969" s="6" t="s">
        <v>13517</v>
      </c>
      <c r="M1969" s="6" t="s">
        <v>13394</v>
      </c>
      <c r="N1969" s="7">
        <v>2006</v>
      </c>
      <c r="O1969" s="6" t="str" cm="1">
        <f t="array" ref="O1969">_xlfn.TEXTSPLIT(N1969,"-")</f>
        <v>2006</v>
      </c>
      <c r="P1969" s="6" t="str" cm="1">
        <f t="array" ref="P1969">_xlfn.TEXTSPLIT(O1969,"-")</f>
        <v>2006</v>
      </c>
      <c r="Q1969" s="6">
        <v>616</v>
      </c>
      <c r="R1969" s="6">
        <v>54</v>
      </c>
      <c r="S1969" s="16">
        <f t="shared" si="160"/>
        <v>8.7662337662337664E-2</v>
      </c>
      <c r="T1969" s="16">
        <f t="shared" si="161"/>
        <v>1.1394465805956145E-2</v>
      </c>
      <c r="V1969" s="6"/>
    </row>
    <row r="1970" spans="2:22" x14ac:dyDescent="0.6">
      <c r="B1970" s="6"/>
      <c r="C1970" s="6"/>
      <c r="D1970" s="6" t="s">
        <v>13828</v>
      </c>
      <c r="E1970" s="6" t="s">
        <v>13814</v>
      </c>
      <c r="F1970" s="20" t="s">
        <v>13821</v>
      </c>
      <c r="G1970" s="6" t="str">
        <f t="shared" si="159"/>
        <v>80-95</v>
      </c>
      <c r="H1970" s="6" t="str" cm="1">
        <f t="array" ref="H1970:I1970">_xlfn.TEXTSPLIT(G1970,"-")</f>
        <v>80</v>
      </c>
      <c r="I1970" s="6" t="str">
        <v>95</v>
      </c>
      <c r="J1970" s="6" t="s">
        <v>13541</v>
      </c>
      <c r="K1970" s="6" t="s">
        <v>13913</v>
      </c>
      <c r="L1970" s="6" t="s">
        <v>13517</v>
      </c>
      <c r="M1970" s="6" t="s">
        <v>13394</v>
      </c>
      <c r="N1970" s="7">
        <v>2006</v>
      </c>
      <c r="O1970" s="6" t="str" cm="1">
        <f t="array" ref="O1970">_xlfn.TEXTSPLIT(N1970,"-")</f>
        <v>2006</v>
      </c>
      <c r="P1970" s="6" t="str" cm="1">
        <f t="array" ref="P1970">_xlfn.TEXTSPLIT(O1970,"-")</f>
        <v>2006</v>
      </c>
      <c r="Q1970" s="6">
        <v>216</v>
      </c>
      <c r="R1970" s="6">
        <v>12</v>
      </c>
      <c r="S1970" s="16">
        <f t="shared" si="160"/>
        <v>5.5555555555555552E-2</v>
      </c>
      <c r="T1970" s="16">
        <f t="shared" si="161"/>
        <v>1.5585655769077281E-2</v>
      </c>
      <c r="V1970" s="6"/>
    </row>
    <row r="1971" spans="2:22" x14ac:dyDescent="0.6">
      <c r="B1971" s="6"/>
      <c r="C1971" s="6"/>
      <c r="D1971" s="6" t="s">
        <v>13828</v>
      </c>
      <c r="E1971" s="6" t="s">
        <v>13816</v>
      </c>
      <c r="F1971" s="20" t="s">
        <v>13821</v>
      </c>
      <c r="G1971" s="6" t="str">
        <f t="shared" si="159"/>
        <v>80-95</v>
      </c>
      <c r="H1971" s="6" t="str" cm="1">
        <f t="array" ref="H1971:I1971">_xlfn.TEXTSPLIT(G1971,"-")</f>
        <v>80</v>
      </c>
      <c r="I1971" s="6" t="str">
        <v>95</v>
      </c>
      <c r="J1971" s="6" t="s">
        <v>13541</v>
      </c>
      <c r="K1971" s="6" t="s">
        <v>13913</v>
      </c>
      <c r="L1971" s="6" t="s">
        <v>13517</v>
      </c>
      <c r="M1971" s="6" t="s">
        <v>13394</v>
      </c>
      <c r="N1971" s="7">
        <v>2006</v>
      </c>
      <c r="O1971" s="6" t="str" cm="1">
        <f t="array" ref="O1971">_xlfn.TEXTSPLIT(N1971,"-")</f>
        <v>2006</v>
      </c>
      <c r="P1971" s="6" t="str" cm="1">
        <f t="array" ref="P1971">_xlfn.TEXTSPLIT(O1971,"-")</f>
        <v>2006</v>
      </c>
      <c r="Q1971" s="6">
        <v>400</v>
      </c>
      <c r="R1971" s="6">
        <v>42</v>
      </c>
      <c r="S1971" s="16">
        <f t="shared" si="160"/>
        <v>0.105</v>
      </c>
      <c r="T1971" s="16">
        <f t="shared" si="161"/>
        <v>1.5327671055969333E-2</v>
      </c>
      <c r="V1971" s="6"/>
    </row>
    <row r="1972" spans="2:22" x14ac:dyDescent="0.6">
      <c r="B1972" s="6"/>
      <c r="C1972" s="6"/>
      <c r="D1972" s="6" t="s">
        <v>13823</v>
      </c>
      <c r="E1972" s="6" t="s">
        <v>13815</v>
      </c>
      <c r="F1972" s="20" t="s">
        <v>13524</v>
      </c>
      <c r="G1972" s="6" t="str">
        <f t="shared" si="159"/>
        <v>65-95</v>
      </c>
      <c r="H1972" s="6" t="str" cm="1">
        <f t="array" ref="H1972:I1972">_xlfn.TEXTSPLIT(G1972,"-")</f>
        <v>65</v>
      </c>
      <c r="I1972" s="6" t="str">
        <v>95</v>
      </c>
      <c r="J1972" s="6" t="s">
        <v>13541</v>
      </c>
      <c r="K1972" s="6" t="s">
        <v>13913</v>
      </c>
      <c r="L1972" s="6" t="s">
        <v>13517</v>
      </c>
      <c r="M1972" s="6" t="s">
        <v>13394</v>
      </c>
      <c r="N1972" s="7">
        <v>2006</v>
      </c>
      <c r="O1972" s="6" t="str" cm="1">
        <f t="array" ref="O1972">_xlfn.TEXTSPLIT(N1972,"-")</f>
        <v>2006</v>
      </c>
      <c r="P1972" s="6" t="str" cm="1">
        <f t="array" ref="P1972">_xlfn.TEXTSPLIT(O1972,"-")</f>
        <v>2006</v>
      </c>
      <c r="Q1972" s="6">
        <v>4753</v>
      </c>
      <c r="R1972" s="6">
        <v>57</v>
      </c>
      <c r="S1972" s="16">
        <f t="shared" si="160"/>
        <v>1.1992425836313906E-2</v>
      </c>
      <c r="T1972" s="16">
        <f t="shared" si="161"/>
        <v>1.5788822796100057E-3</v>
      </c>
    </row>
    <row r="1973" spans="2:22" x14ac:dyDescent="0.6">
      <c r="B1973" s="6"/>
      <c r="C1973" s="6"/>
      <c r="D1973" s="6" t="s">
        <v>13823</v>
      </c>
      <c r="E1973" s="6" t="s">
        <v>13814</v>
      </c>
      <c r="F1973" s="20" t="s">
        <v>13524</v>
      </c>
      <c r="G1973" s="6" t="str">
        <f t="shared" si="159"/>
        <v>65-95</v>
      </c>
      <c r="H1973" s="6" t="str" cm="1">
        <f t="array" ref="H1973:I1973">_xlfn.TEXTSPLIT(G1973,"-")</f>
        <v>65</v>
      </c>
      <c r="I1973" s="6" t="str">
        <v>95</v>
      </c>
      <c r="J1973" s="6" t="s">
        <v>13541</v>
      </c>
      <c r="K1973" s="6" t="s">
        <v>13913</v>
      </c>
      <c r="L1973" s="6" t="s">
        <v>13517</v>
      </c>
      <c r="M1973" s="6" t="s">
        <v>13394</v>
      </c>
      <c r="N1973" s="7">
        <v>2006</v>
      </c>
      <c r="O1973" s="6" t="str" cm="1">
        <f t="array" ref="O1973">_xlfn.TEXTSPLIT(N1973,"-")</f>
        <v>2006</v>
      </c>
      <c r="P1973" s="6" t="str" cm="1">
        <f t="array" ref="P1973">_xlfn.TEXTSPLIT(O1973,"-")</f>
        <v>2006</v>
      </c>
      <c r="Q1973" s="6">
        <v>2128</v>
      </c>
      <c r="R1973" s="6">
        <v>19</v>
      </c>
      <c r="S1973" s="16">
        <f t="shared" si="160"/>
        <v>8.9285714285714281E-3</v>
      </c>
      <c r="T1973" s="16">
        <f t="shared" si="161"/>
        <v>2.0391898224448256E-3</v>
      </c>
    </row>
    <row r="1974" spans="2:22" x14ac:dyDescent="0.6">
      <c r="B1974" s="6"/>
      <c r="C1974" s="6"/>
      <c r="D1974" s="6" t="s">
        <v>13823</v>
      </c>
      <c r="E1974" s="6" t="s">
        <v>13816</v>
      </c>
      <c r="F1974" s="20" t="s">
        <v>13524</v>
      </c>
      <c r="G1974" s="6" t="str">
        <f t="shared" si="159"/>
        <v>65-95</v>
      </c>
      <c r="H1974" s="6" t="str" cm="1">
        <f t="array" ref="H1974:I1974">_xlfn.TEXTSPLIT(G1974,"-")</f>
        <v>65</v>
      </c>
      <c r="I1974" s="6" t="str">
        <v>95</v>
      </c>
      <c r="J1974" s="6" t="s">
        <v>13541</v>
      </c>
      <c r="K1974" s="6" t="s">
        <v>13913</v>
      </c>
      <c r="L1974" s="6" t="s">
        <v>13517</v>
      </c>
      <c r="M1974" s="6" t="s">
        <v>13394</v>
      </c>
      <c r="N1974" s="7">
        <v>2006</v>
      </c>
      <c r="O1974" s="6" t="str" cm="1">
        <f t="array" ref="O1974">_xlfn.TEXTSPLIT(N1974,"-")</f>
        <v>2006</v>
      </c>
      <c r="P1974" s="6" t="str" cm="1">
        <f t="array" ref="P1974">_xlfn.TEXTSPLIT(O1974,"-")</f>
        <v>2006</v>
      </c>
      <c r="Q1974" s="6">
        <v>2625</v>
      </c>
      <c r="R1974" s="6">
        <v>38</v>
      </c>
      <c r="S1974" s="16">
        <f t="shared" si="160"/>
        <v>1.4476190476190476E-2</v>
      </c>
      <c r="T1974" s="16">
        <f t="shared" si="161"/>
        <v>2.3312886594154441E-3</v>
      </c>
    </row>
    <row r="1975" spans="2:22" x14ac:dyDescent="0.6">
      <c r="B1975" s="6"/>
      <c r="C1975" s="6"/>
      <c r="D1975" s="6" t="s">
        <v>13823</v>
      </c>
      <c r="E1975" s="6" t="s">
        <v>13815</v>
      </c>
      <c r="F1975" s="20" t="s">
        <v>13824</v>
      </c>
      <c r="G1975" s="6" t="str">
        <f t="shared" si="159"/>
        <v>65-69</v>
      </c>
      <c r="H1975" s="6" t="str" cm="1">
        <f t="array" ref="H1975:I1975">_xlfn.TEXTSPLIT(G1975,"-")</f>
        <v>65</v>
      </c>
      <c r="I1975" s="6" t="str">
        <v>69</v>
      </c>
      <c r="J1975" s="6" t="s">
        <v>13541</v>
      </c>
      <c r="K1975" s="6" t="s">
        <v>13913</v>
      </c>
      <c r="L1975" s="6" t="s">
        <v>13517</v>
      </c>
      <c r="M1975" s="6" t="s">
        <v>13394</v>
      </c>
      <c r="N1975" s="7">
        <v>2006</v>
      </c>
      <c r="O1975" s="6" t="str" cm="1">
        <f t="array" ref="O1975">_xlfn.TEXTSPLIT(N1975,"-")</f>
        <v>2006</v>
      </c>
      <c r="P1975" s="6" t="str" cm="1">
        <f t="array" ref="P1975">_xlfn.TEXTSPLIT(O1975,"-")</f>
        <v>2006</v>
      </c>
      <c r="Q1975" s="6">
        <v>1593</v>
      </c>
      <c r="R1975" s="6">
        <v>5</v>
      </c>
      <c r="S1975" s="16">
        <f t="shared" si="160"/>
        <v>3.1387319522912741E-3</v>
      </c>
      <c r="T1975" s="16">
        <f t="shared" si="161"/>
        <v>1.4014789771180272E-3</v>
      </c>
    </row>
    <row r="1976" spans="2:22" x14ac:dyDescent="0.6">
      <c r="B1976" s="6"/>
      <c r="C1976" s="6"/>
      <c r="D1976" s="6" t="s">
        <v>13823</v>
      </c>
      <c r="E1976" s="6" t="s">
        <v>13814</v>
      </c>
      <c r="F1976" s="20" t="s">
        <v>13824</v>
      </c>
      <c r="G1976" s="6" t="str">
        <f t="shared" si="159"/>
        <v>65-69</v>
      </c>
      <c r="H1976" s="6" t="str" cm="1">
        <f t="array" ref="H1976:I1976">_xlfn.TEXTSPLIT(G1976,"-")</f>
        <v>65</v>
      </c>
      <c r="I1976" s="6" t="str">
        <v>69</v>
      </c>
      <c r="J1976" s="6" t="s">
        <v>13541</v>
      </c>
      <c r="K1976" s="6" t="s">
        <v>13913</v>
      </c>
      <c r="L1976" s="6" t="s">
        <v>13517</v>
      </c>
      <c r="M1976" s="6" t="s">
        <v>13394</v>
      </c>
      <c r="N1976" s="7">
        <v>2006</v>
      </c>
      <c r="O1976" s="6" t="str" cm="1">
        <f t="array" ref="O1976">_xlfn.TEXTSPLIT(N1976,"-")</f>
        <v>2006</v>
      </c>
      <c r="P1976" s="6" t="str" cm="1">
        <f t="array" ref="P1976">_xlfn.TEXTSPLIT(O1976,"-")</f>
        <v>2006</v>
      </c>
      <c r="Q1976" s="6">
        <v>782</v>
      </c>
      <c r="R1976" s="6">
        <v>4</v>
      </c>
      <c r="S1976" s="16">
        <f t="shared" si="160"/>
        <v>5.1150895140664966E-3</v>
      </c>
      <c r="T1976" s="16">
        <f t="shared" si="161"/>
        <v>2.5509953358926925E-3</v>
      </c>
    </row>
    <row r="1977" spans="2:22" x14ac:dyDescent="0.6">
      <c r="B1977" s="6"/>
      <c r="C1977" s="6"/>
      <c r="D1977" s="6" t="s">
        <v>13823</v>
      </c>
      <c r="E1977" s="6" t="s">
        <v>13816</v>
      </c>
      <c r="F1977" s="20" t="s">
        <v>13824</v>
      </c>
      <c r="G1977" s="6" t="str">
        <f t="shared" si="159"/>
        <v>65-69</v>
      </c>
      <c r="H1977" s="6" t="str" cm="1">
        <f t="array" ref="H1977:I1977">_xlfn.TEXTSPLIT(G1977,"-")</f>
        <v>65</v>
      </c>
      <c r="I1977" s="6" t="str">
        <v>69</v>
      </c>
      <c r="J1977" s="6" t="s">
        <v>13541</v>
      </c>
      <c r="K1977" s="6" t="s">
        <v>13913</v>
      </c>
      <c r="L1977" s="6" t="s">
        <v>13517</v>
      </c>
      <c r="M1977" s="6" t="s">
        <v>13394</v>
      </c>
      <c r="N1977" s="7">
        <v>2006</v>
      </c>
      <c r="O1977" s="6" t="str" cm="1">
        <f t="array" ref="O1977">_xlfn.TEXTSPLIT(N1977,"-")</f>
        <v>2006</v>
      </c>
      <c r="P1977" s="6" t="str" cm="1">
        <f t="array" ref="P1977">_xlfn.TEXTSPLIT(O1977,"-")</f>
        <v>2006</v>
      </c>
      <c r="Q1977" s="6">
        <v>871</v>
      </c>
      <c r="R1977" s="6">
        <v>1</v>
      </c>
      <c r="S1977" s="16">
        <f t="shared" si="160"/>
        <v>1.148105625717566E-3</v>
      </c>
      <c r="T1977" s="16">
        <f t="shared" si="161"/>
        <v>1.147446363173561E-3</v>
      </c>
    </row>
    <row r="1978" spans="2:22" x14ac:dyDescent="0.6">
      <c r="B1978" s="6"/>
      <c r="C1978" s="6"/>
      <c r="D1978" s="6" t="s">
        <v>13823</v>
      </c>
      <c r="E1978" s="6" t="s">
        <v>13815</v>
      </c>
      <c r="F1978" s="20" t="s">
        <v>13825</v>
      </c>
      <c r="G1978" s="6" t="str">
        <f t="shared" si="159"/>
        <v>70-74</v>
      </c>
      <c r="H1978" s="6" t="str" cm="1">
        <f t="array" ref="H1978:I1978">_xlfn.TEXTSPLIT(G1978,"-")</f>
        <v>70</v>
      </c>
      <c r="I1978" s="6" t="str">
        <v>74</v>
      </c>
      <c r="J1978" s="6" t="s">
        <v>13541</v>
      </c>
      <c r="K1978" s="6" t="s">
        <v>13913</v>
      </c>
      <c r="L1978" s="6" t="s">
        <v>13517</v>
      </c>
      <c r="M1978" s="6" t="s">
        <v>13394</v>
      </c>
      <c r="N1978" s="7">
        <v>2006</v>
      </c>
      <c r="O1978" s="6" t="str" cm="1">
        <f t="array" ref="O1978">_xlfn.TEXTSPLIT(N1978,"-")</f>
        <v>2006</v>
      </c>
      <c r="P1978" s="6" t="str" cm="1">
        <f t="array" ref="P1978">_xlfn.TEXTSPLIT(O1978,"-")</f>
        <v>2006</v>
      </c>
      <c r="Q1978" s="6">
        <v>1558</v>
      </c>
      <c r="R1978" s="6">
        <v>12</v>
      </c>
      <c r="S1978" s="16">
        <f t="shared" si="160"/>
        <v>7.7021822849807449E-3</v>
      </c>
      <c r="T1978" s="16">
        <f t="shared" si="161"/>
        <v>2.2148493304289833E-3</v>
      </c>
    </row>
    <row r="1979" spans="2:22" x14ac:dyDescent="0.6">
      <c r="B1979" s="6"/>
      <c r="C1979" s="6"/>
      <c r="D1979" s="6" t="s">
        <v>13823</v>
      </c>
      <c r="E1979" s="6" t="s">
        <v>13814</v>
      </c>
      <c r="F1979" s="20" t="s">
        <v>13825</v>
      </c>
      <c r="G1979" s="6" t="str">
        <f t="shared" si="159"/>
        <v>70-74</v>
      </c>
      <c r="H1979" s="6" t="str" cm="1">
        <f t="array" ref="H1979:I1979">_xlfn.TEXTSPLIT(G1979,"-")</f>
        <v>70</v>
      </c>
      <c r="I1979" s="6" t="str">
        <v>74</v>
      </c>
      <c r="J1979" s="6" t="s">
        <v>13541</v>
      </c>
      <c r="K1979" s="6" t="s">
        <v>13913</v>
      </c>
      <c r="L1979" s="6" t="s">
        <v>13517</v>
      </c>
      <c r="M1979" s="6" t="s">
        <v>13394</v>
      </c>
      <c r="N1979" s="7">
        <v>2006</v>
      </c>
      <c r="O1979" s="6" t="str" cm="1">
        <f t="array" ref="O1979">_xlfn.TEXTSPLIT(N1979,"-")</f>
        <v>2006</v>
      </c>
      <c r="P1979" s="6" t="str" cm="1">
        <f t="array" ref="P1979">_xlfn.TEXTSPLIT(O1979,"-")</f>
        <v>2006</v>
      </c>
      <c r="Q1979" s="6">
        <v>712</v>
      </c>
      <c r="R1979" s="6">
        <v>4</v>
      </c>
      <c r="S1979" s="16">
        <f t="shared" si="160"/>
        <v>5.6179775280898875E-3</v>
      </c>
      <c r="T1979" s="16">
        <f t="shared" si="161"/>
        <v>2.8010872328817524E-3</v>
      </c>
    </row>
    <row r="1980" spans="2:22" x14ac:dyDescent="0.6">
      <c r="B1980" s="6"/>
      <c r="C1980" s="6"/>
      <c r="D1980" s="6" t="s">
        <v>13823</v>
      </c>
      <c r="E1980" s="6" t="s">
        <v>13816</v>
      </c>
      <c r="F1980" s="20" t="s">
        <v>13825</v>
      </c>
      <c r="G1980" s="6" t="str">
        <f t="shared" si="159"/>
        <v>70-74</v>
      </c>
      <c r="H1980" s="6" t="str" cm="1">
        <f t="array" ref="H1980:I1980">_xlfn.TEXTSPLIT(G1980,"-")</f>
        <v>70</v>
      </c>
      <c r="I1980" s="6" t="str">
        <v>74</v>
      </c>
      <c r="J1980" s="6" t="s">
        <v>13541</v>
      </c>
      <c r="K1980" s="6" t="s">
        <v>13913</v>
      </c>
      <c r="L1980" s="6" t="s">
        <v>13517</v>
      </c>
      <c r="M1980" s="6" t="s">
        <v>13394</v>
      </c>
      <c r="N1980" s="7">
        <v>2006</v>
      </c>
      <c r="O1980" s="6" t="str" cm="1">
        <f t="array" ref="O1980">_xlfn.TEXTSPLIT(N1980,"-")</f>
        <v>2006</v>
      </c>
      <c r="P1980" s="6" t="str" cm="1">
        <f t="array" ref="P1980">_xlfn.TEXTSPLIT(O1980,"-")</f>
        <v>2006</v>
      </c>
      <c r="Q1980" s="6">
        <v>846</v>
      </c>
      <c r="R1980" s="6">
        <v>8</v>
      </c>
      <c r="S1980" s="16">
        <f t="shared" si="160"/>
        <v>9.4562647754137114E-3</v>
      </c>
      <c r="T1980" s="16">
        <f t="shared" si="161"/>
        <v>3.3274493870023968E-3</v>
      </c>
    </row>
    <row r="1981" spans="2:22" x14ac:dyDescent="0.6">
      <c r="B1981" s="6"/>
      <c r="C1981" s="6"/>
      <c r="D1981" s="6" t="s">
        <v>13823</v>
      </c>
      <c r="E1981" s="6" t="s">
        <v>13815</v>
      </c>
      <c r="F1981" s="20" t="s">
        <v>13826</v>
      </c>
      <c r="G1981" s="6" t="str">
        <f t="shared" si="159"/>
        <v>75-79</v>
      </c>
      <c r="H1981" s="6" t="str" cm="1">
        <f t="array" ref="H1981:I1981">_xlfn.TEXTSPLIT(G1981,"-")</f>
        <v>75</v>
      </c>
      <c r="I1981" s="6" t="str">
        <v>79</v>
      </c>
      <c r="J1981" s="6" t="s">
        <v>13541</v>
      </c>
      <c r="K1981" s="6" t="s">
        <v>13913</v>
      </c>
      <c r="L1981" s="6" t="s">
        <v>13517</v>
      </c>
      <c r="M1981" s="6" t="s">
        <v>13394</v>
      </c>
      <c r="N1981" s="7">
        <v>2006</v>
      </c>
      <c r="O1981" s="6" t="str" cm="1">
        <f t="array" ref="O1981">_xlfn.TEXTSPLIT(N1981,"-")</f>
        <v>2006</v>
      </c>
      <c r="P1981" s="6" t="str" cm="1">
        <f t="array" ref="P1981">_xlfn.TEXTSPLIT(O1981,"-")</f>
        <v>2006</v>
      </c>
      <c r="Q1981" s="6">
        <v>918</v>
      </c>
      <c r="R1981" s="6">
        <v>14</v>
      </c>
      <c r="S1981" s="16">
        <f t="shared" si="160"/>
        <v>1.5250544662309368E-2</v>
      </c>
      <c r="T1981" s="16">
        <f t="shared" si="161"/>
        <v>4.0446804072442359E-3</v>
      </c>
    </row>
    <row r="1982" spans="2:22" x14ac:dyDescent="0.6">
      <c r="B1982" s="6"/>
      <c r="C1982" s="6"/>
      <c r="D1982" s="6" t="s">
        <v>13823</v>
      </c>
      <c r="E1982" s="6" t="s">
        <v>13814</v>
      </c>
      <c r="F1982" s="20" t="s">
        <v>13826</v>
      </c>
      <c r="G1982" s="6" t="str">
        <f t="shared" si="159"/>
        <v>75-79</v>
      </c>
      <c r="H1982" s="6" t="str" cm="1">
        <f t="array" ref="H1982:I1982">_xlfn.TEXTSPLIT(G1982,"-")</f>
        <v>75</v>
      </c>
      <c r="I1982" s="6" t="str">
        <v>79</v>
      </c>
      <c r="J1982" s="6" t="s">
        <v>13541</v>
      </c>
      <c r="K1982" s="6" t="s">
        <v>13913</v>
      </c>
      <c r="L1982" s="6" t="s">
        <v>13517</v>
      </c>
      <c r="M1982" s="6" t="s">
        <v>13394</v>
      </c>
      <c r="N1982" s="7">
        <v>2006</v>
      </c>
      <c r="O1982" s="6" t="str" cm="1">
        <f t="array" ref="O1982">_xlfn.TEXTSPLIT(N1982,"-")</f>
        <v>2006</v>
      </c>
      <c r="P1982" s="6" t="str" cm="1">
        <f t="array" ref="P1982">_xlfn.TEXTSPLIT(O1982,"-")</f>
        <v>2006</v>
      </c>
      <c r="Q1982" s="6">
        <v>418</v>
      </c>
      <c r="R1982" s="6">
        <v>8</v>
      </c>
      <c r="S1982" s="16">
        <f t="shared" si="160"/>
        <v>1.9138755980861243E-2</v>
      </c>
      <c r="T1982" s="16">
        <f t="shared" si="161"/>
        <v>6.7015073646019448E-3</v>
      </c>
    </row>
    <row r="1983" spans="2:22" x14ac:dyDescent="0.6">
      <c r="B1983" s="6"/>
      <c r="C1983" s="6"/>
      <c r="D1983" s="6" t="s">
        <v>13823</v>
      </c>
      <c r="E1983" s="6" t="s">
        <v>13816</v>
      </c>
      <c r="F1983" s="20" t="s">
        <v>13826</v>
      </c>
      <c r="G1983" s="6" t="str">
        <f t="shared" si="159"/>
        <v>75-79</v>
      </c>
      <c r="H1983" s="6" t="str" cm="1">
        <f t="array" ref="H1983:I1983">_xlfn.TEXTSPLIT(G1983,"-")</f>
        <v>75</v>
      </c>
      <c r="I1983" s="6" t="str">
        <v>79</v>
      </c>
      <c r="J1983" s="6" t="s">
        <v>13541</v>
      </c>
      <c r="K1983" s="6" t="s">
        <v>13913</v>
      </c>
      <c r="L1983" s="6" t="s">
        <v>13517</v>
      </c>
      <c r="M1983" s="6" t="s">
        <v>13394</v>
      </c>
      <c r="N1983" s="7">
        <v>2006</v>
      </c>
      <c r="O1983" s="6" t="str" cm="1">
        <f t="array" ref="O1983">_xlfn.TEXTSPLIT(N1983,"-")</f>
        <v>2006</v>
      </c>
      <c r="P1983" s="6" t="str" cm="1">
        <f t="array" ref="P1983">_xlfn.TEXTSPLIT(O1983,"-")</f>
        <v>2006</v>
      </c>
      <c r="Q1983" s="6">
        <v>508</v>
      </c>
      <c r="R1983" s="6">
        <v>6</v>
      </c>
      <c r="S1983" s="16">
        <f t="shared" si="160"/>
        <v>1.1811023622047244E-2</v>
      </c>
      <c r="T1983" s="16">
        <f t="shared" si="161"/>
        <v>4.7932702460498416E-3</v>
      </c>
    </row>
    <row r="1984" spans="2:22" x14ac:dyDescent="0.6">
      <c r="B1984" s="6"/>
      <c r="C1984" s="6"/>
      <c r="D1984" s="6" t="s">
        <v>13823</v>
      </c>
      <c r="E1984" s="6" t="s">
        <v>13815</v>
      </c>
      <c r="F1984" s="20" t="s">
        <v>13821</v>
      </c>
      <c r="G1984" s="6" t="str">
        <f t="shared" si="159"/>
        <v>80-95</v>
      </c>
      <c r="H1984" s="6" t="str" cm="1">
        <f t="array" ref="H1984:I1984">_xlfn.TEXTSPLIT(G1984,"-")</f>
        <v>80</v>
      </c>
      <c r="I1984" s="6" t="str">
        <v>95</v>
      </c>
      <c r="J1984" s="6" t="s">
        <v>13541</v>
      </c>
      <c r="K1984" s="6" t="s">
        <v>13913</v>
      </c>
      <c r="L1984" s="6" t="s">
        <v>13517</v>
      </c>
      <c r="M1984" s="6" t="s">
        <v>13394</v>
      </c>
      <c r="N1984" s="7">
        <v>2006</v>
      </c>
      <c r="O1984" s="6" t="str" cm="1">
        <f t="array" ref="O1984">_xlfn.TEXTSPLIT(N1984,"-")</f>
        <v>2006</v>
      </c>
      <c r="P1984" s="6" t="str" cm="1">
        <f t="array" ref="P1984">_xlfn.TEXTSPLIT(O1984,"-")</f>
        <v>2006</v>
      </c>
      <c r="Q1984" s="6">
        <v>616</v>
      </c>
      <c r="R1984" s="6">
        <v>26</v>
      </c>
      <c r="S1984" s="16">
        <f t="shared" si="160"/>
        <v>4.2207792207792208E-2</v>
      </c>
      <c r="T1984" s="16">
        <f t="shared" si="161"/>
        <v>8.1010555754333531E-3</v>
      </c>
    </row>
    <row r="1985" spans="1:20" x14ac:dyDescent="0.6">
      <c r="B1985" s="6"/>
      <c r="C1985" s="6"/>
      <c r="D1985" s="6" t="s">
        <v>13823</v>
      </c>
      <c r="E1985" s="6" t="s">
        <v>13814</v>
      </c>
      <c r="F1985" s="20" t="s">
        <v>13821</v>
      </c>
      <c r="G1985" s="6" t="str">
        <f t="shared" si="159"/>
        <v>80-95</v>
      </c>
      <c r="H1985" s="6" t="str" cm="1">
        <f t="array" ref="H1985:I1985">_xlfn.TEXTSPLIT(G1985,"-")</f>
        <v>80</v>
      </c>
      <c r="I1985" s="6" t="str">
        <v>95</v>
      </c>
      <c r="J1985" s="6" t="s">
        <v>13541</v>
      </c>
      <c r="K1985" s="6" t="s">
        <v>13913</v>
      </c>
      <c r="L1985" s="6" t="s">
        <v>13517</v>
      </c>
      <c r="M1985" s="6" t="s">
        <v>13394</v>
      </c>
      <c r="N1985" s="7">
        <v>2006</v>
      </c>
      <c r="O1985" s="6" t="str" cm="1">
        <f t="array" ref="O1985">_xlfn.TEXTSPLIT(N1985,"-")</f>
        <v>2006</v>
      </c>
      <c r="P1985" s="6" t="str" cm="1">
        <f t="array" ref="P1985">_xlfn.TEXTSPLIT(O1985,"-")</f>
        <v>2006</v>
      </c>
      <c r="Q1985" s="6">
        <v>216</v>
      </c>
      <c r="R1985" s="6">
        <v>3</v>
      </c>
      <c r="S1985" s="16">
        <f t="shared" si="160"/>
        <v>1.3888888888888888E-2</v>
      </c>
      <c r="T1985" s="16">
        <f t="shared" si="161"/>
        <v>7.9628732409530445E-3</v>
      </c>
    </row>
    <row r="1986" spans="1:20" x14ac:dyDescent="0.6">
      <c r="B1986" s="6"/>
      <c r="C1986" s="6"/>
      <c r="D1986" s="6" t="s">
        <v>13823</v>
      </c>
      <c r="E1986" s="6" t="s">
        <v>13816</v>
      </c>
      <c r="F1986" s="20" t="s">
        <v>13821</v>
      </c>
      <c r="G1986" s="6" t="str">
        <f t="shared" si="159"/>
        <v>80-95</v>
      </c>
      <c r="H1986" s="6" t="str" cm="1">
        <f t="array" ref="H1986:I1986">_xlfn.TEXTSPLIT(G1986,"-")</f>
        <v>80</v>
      </c>
      <c r="I1986" s="6" t="str">
        <v>95</v>
      </c>
      <c r="J1986" s="6" t="s">
        <v>13541</v>
      </c>
      <c r="K1986" s="6" t="s">
        <v>13913</v>
      </c>
      <c r="L1986" s="6" t="s">
        <v>13517</v>
      </c>
      <c r="M1986" s="6" t="s">
        <v>13394</v>
      </c>
      <c r="N1986" s="7">
        <v>2006</v>
      </c>
      <c r="O1986" s="6" t="str" cm="1">
        <f t="array" ref="O1986">_xlfn.TEXTSPLIT(N1986,"-")</f>
        <v>2006</v>
      </c>
      <c r="P1986" s="6" t="str" cm="1">
        <f t="array" ref="P1986">_xlfn.TEXTSPLIT(O1986,"-")</f>
        <v>2006</v>
      </c>
      <c r="Q1986" s="6">
        <v>400</v>
      </c>
      <c r="R1986" s="6">
        <v>23</v>
      </c>
      <c r="S1986" s="16">
        <f t="shared" si="160"/>
        <v>5.7500000000000002E-2</v>
      </c>
      <c r="T1986" s="16">
        <f t="shared" si="161"/>
        <v>1.1639775556255371E-2</v>
      </c>
    </row>
    <row r="1987" spans="1:20" x14ac:dyDescent="0.6">
      <c r="A1987" s="6">
        <v>17157601</v>
      </c>
      <c r="B1987" s="6" t="s">
        <v>13479</v>
      </c>
      <c r="C1987" s="6" t="s">
        <v>13812</v>
      </c>
      <c r="D1987" s="6" t="s">
        <v>13813</v>
      </c>
      <c r="E1987" s="6" t="s">
        <v>13815</v>
      </c>
      <c r="F1987" s="20" t="s">
        <v>13516</v>
      </c>
      <c r="G1987" s="6" t="str">
        <f t="shared" ref="G1987:G2040" si="162">IF(RIGHT(F1987,1)="+",LEFT(F1987,LEN(F1987)-1)&amp;"-95",F1987)</f>
        <v>60-95</v>
      </c>
      <c r="H1987" s="6" t="str" cm="1">
        <f t="array" ref="H1987:I1987">_xlfn.TEXTSPLIT(G1987,"-")</f>
        <v>60</v>
      </c>
      <c r="I1987" s="6" t="str">
        <v>95</v>
      </c>
      <c r="J1987" s="6" t="s">
        <v>13541</v>
      </c>
      <c r="K1987" s="6" t="s">
        <v>13497</v>
      </c>
      <c r="L1987" s="6" t="s">
        <v>13973</v>
      </c>
      <c r="M1987" s="6" t="s">
        <v>13396</v>
      </c>
      <c r="N1987" s="6">
        <v>2000</v>
      </c>
      <c r="O1987" s="6" t="str" cm="1">
        <f t="array" ref="O1987">_xlfn.TEXTSPLIT(N1987,"-")</f>
        <v>2000</v>
      </c>
      <c r="P1987" s="6" t="str" cm="1">
        <f t="array" ref="P1987">_xlfn.TEXTSPLIT(O1987,"-")</f>
        <v>2000</v>
      </c>
      <c r="Q1987" s="6">
        <v>2554</v>
      </c>
      <c r="R1987" s="6">
        <v>64</v>
      </c>
      <c r="S1987" s="16">
        <f t="shared" ref="S1987:S2040" si="163">R1987/Q1987</f>
        <v>2.5058731401722788E-2</v>
      </c>
      <c r="T1987" s="16">
        <f t="shared" ref="T1987:T2040" si="164">SQRT(S1987*(1-S1987)/Q1987)</f>
        <v>3.0928461790364777E-3</v>
      </c>
    </row>
    <row r="1988" spans="1:20" x14ac:dyDescent="0.6">
      <c r="A1988" s="6"/>
      <c r="B1988" s="6"/>
      <c r="C1988" s="6"/>
      <c r="D1988" s="6" t="s">
        <v>13813</v>
      </c>
      <c r="E1988" s="6" t="s">
        <v>13814</v>
      </c>
      <c r="F1988" s="20" t="s">
        <v>13516</v>
      </c>
      <c r="G1988" s="6" t="str">
        <f t="shared" si="162"/>
        <v>60-95</v>
      </c>
      <c r="H1988" s="6" t="str" cm="1">
        <f t="array" ref="H1988:I1988">_xlfn.TEXTSPLIT(G1988,"-")</f>
        <v>60</v>
      </c>
      <c r="I1988" s="6" t="str">
        <v>95</v>
      </c>
      <c r="J1988" s="6" t="s">
        <v>13541</v>
      </c>
      <c r="K1988" s="6" t="s">
        <v>13497</v>
      </c>
      <c r="L1988" s="6" t="s">
        <v>13973</v>
      </c>
      <c r="M1988" s="6" t="s">
        <v>13396</v>
      </c>
      <c r="N1988" s="6">
        <v>2000</v>
      </c>
      <c r="O1988" s="6" t="str" cm="1">
        <f t="array" ref="O1988">_xlfn.TEXTSPLIT(N1988,"-")</f>
        <v>2000</v>
      </c>
      <c r="P1988" s="6" t="str" cm="1">
        <f t="array" ref="P1988">_xlfn.TEXTSPLIT(O1988,"-")</f>
        <v>2000</v>
      </c>
      <c r="Q1988" s="6">
        <v>1352</v>
      </c>
      <c r="R1988" s="6">
        <v>33</v>
      </c>
      <c r="S1988" s="16">
        <f t="shared" si="163"/>
        <v>2.4408284023668639E-2</v>
      </c>
      <c r="T1988" s="16">
        <f t="shared" si="164"/>
        <v>4.1967618975902723E-3</v>
      </c>
    </row>
    <row r="1989" spans="1:20" x14ac:dyDescent="0.6">
      <c r="A1989" s="6"/>
      <c r="B1989" s="6"/>
      <c r="C1989" s="6"/>
      <c r="D1989" s="6" t="s">
        <v>13813</v>
      </c>
      <c r="E1989" s="6" t="s">
        <v>13816</v>
      </c>
      <c r="F1989" s="20" t="s">
        <v>13516</v>
      </c>
      <c r="G1989" s="6" t="str">
        <f t="shared" si="162"/>
        <v>60-95</v>
      </c>
      <c r="H1989" s="6" t="str" cm="1">
        <f t="array" ref="H1989:I1989">_xlfn.TEXTSPLIT(G1989,"-")</f>
        <v>60</v>
      </c>
      <c r="I1989" s="6" t="str">
        <v>95</v>
      </c>
      <c r="J1989" s="6" t="s">
        <v>13541</v>
      </c>
      <c r="K1989" s="6" t="s">
        <v>13497</v>
      </c>
      <c r="L1989" s="6" t="s">
        <v>13973</v>
      </c>
      <c r="M1989" s="6" t="s">
        <v>13396</v>
      </c>
      <c r="N1989" s="6">
        <v>2000</v>
      </c>
      <c r="O1989" s="6" t="str" cm="1">
        <f t="array" ref="O1989">_xlfn.TEXTSPLIT(N1989,"-")</f>
        <v>2000</v>
      </c>
      <c r="P1989" s="6" t="str" cm="1">
        <f t="array" ref="P1989">_xlfn.TEXTSPLIT(O1989,"-")</f>
        <v>2000</v>
      </c>
      <c r="Q1989" s="6">
        <v>1202</v>
      </c>
      <c r="R1989" s="6">
        <v>31</v>
      </c>
      <c r="S1989" s="16">
        <f t="shared" si="163"/>
        <v>2.5790349417637273E-2</v>
      </c>
      <c r="T1989" s="16">
        <f t="shared" si="164"/>
        <v>4.5719617985771118E-3</v>
      </c>
    </row>
    <row r="1990" spans="1:20" x14ac:dyDescent="0.6">
      <c r="A1990" s="6"/>
      <c r="B1990" s="6"/>
      <c r="C1990" s="6"/>
      <c r="D1990" s="6" t="s">
        <v>13813</v>
      </c>
      <c r="E1990" s="6" t="s">
        <v>13815</v>
      </c>
      <c r="F1990" s="20" t="s">
        <v>13844</v>
      </c>
      <c r="G1990" s="6" t="str">
        <f t="shared" si="162"/>
        <v>60-64</v>
      </c>
      <c r="H1990" s="6" t="str" cm="1">
        <f t="array" ref="H1990:I1990">_xlfn.TEXTSPLIT(G1990,"-")</f>
        <v>60</v>
      </c>
      <c r="I1990" s="6" t="str">
        <v>64</v>
      </c>
      <c r="J1990" s="6" t="s">
        <v>13541</v>
      </c>
      <c r="K1990" s="6" t="s">
        <v>13497</v>
      </c>
      <c r="L1990" s="6" t="s">
        <v>13973</v>
      </c>
      <c r="M1990" s="6" t="s">
        <v>13396</v>
      </c>
      <c r="N1990" s="6">
        <v>2000</v>
      </c>
      <c r="O1990" s="6" t="str" cm="1">
        <f t="array" ref="O1990">_xlfn.TEXTSPLIT(N1990,"-")</f>
        <v>2000</v>
      </c>
      <c r="P1990" s="6" t="str" cm="1">
        <f t="array" ref="P1990">_xlfn.TEXTSPLIT(O1990,"-")</f>
        <v>2000</v>
      </c>
      <c r="Q1990" s="6">
        <v>311</v>
      </c>
      <c r="R1990" s="6">
        <v>2</v>
      </c>
      <c r="S1990" s="16">
        <f t="shared" si="163"/>
        <v>6.4308681672025723E-3</v>
      </c>
      <c r="T1990" s="16">
        <f t="shared" si="164"/>
        <v>4.5326653295572712E-3</v>
      </c>
    </row>
    <row r="1991" spans="1:20" x14ac:dyDescent="0.6">
      <c r="A1991" s="6"/>
      <c r="B1991" s="6"/>
      <c r="C1991" s="6"/>
      <c r="D1991" s="6" t="s">
        <v>13813</v>
      </c>
      <c r="E1991" s="6" t="s">
        <v>13814</v>
      </c>
      <c r="F1991" s="20" t="s">
        <v>13844</v>
      </c>
      <c r="G1991" s="6" t="str">
        <f t="shared" si="162"/>
        <v>60-64</v>
      </c>
      <c r="H1991" s="6" t="str" cm="1">
        <f t="array" ref="H1991:I1991">_xlfn.TEXTSPLIT(G1991,"-")</f>
        <v>60</v>
      </c>
      <c r="I1991" s="6" t="str">
        <v>64</v>
      </c>
      <c r="J1991" s="6" t="s">
        <v>13541</v>
      </c>
      <c r="K1991" s="6" t="s">
        <v>13497</v>
      </c>
      <c r="L1991" s="6" t="s">
        <v>13973</v>
      </c>
      <c r="M1991" s="6" t="s">
        <v>13396</v>
      </c>
      <c r="N1991" s="6">
        <v>2000</v>
      </c>
      <c r="O1991" s="6" t="str" cm="1">
        <f t="array" ref="O1991">_xlfn.TEXTSPLIT(N1991,"-")</f>
        <v>2000</v>
      </c>
      <c r="P1991" s="6" t="str" cm="1">
        <f t="array" ref="P1991">_xlfn.TEXTSPLIT(O1991,"-")</f>
        <v>2000</v>
      </c>
      <c r="Q1991" s="6">
        <v>161</v>
      </c>
      <c r="R1991" s="6">
        <v>1</v>
      </c>
      <c r="S1991" s="16">
        <f t="shared" si="163"/>
        <v>6.2111801242236021E-3</v>
      </c>
      <c r="T1991" s="16">
        <f t="shared" si="164"/>
        <v>6.1918606991208294E-3</v>
      </c>
    </row>
    <row r="1992" spans="1:20" x14ac:dyDescent="0.6">
      <c r="A1992" s="6"/>
      <c r="B1992" s="6"/>
      <c r="C1992" s="6"/>
      <c r="D1992" s="6" t="s">
        <v>13813</v>
      </c>
      <c r="E1992" s="6" t="s">
        <v>13816</v>
      </c>
      <c r="F1992" s="20" t="s">
        <v>13844</v>
      </c>
      <c r="G1992" s="6" t="str">
        <f t="shared" si="162"/>
        <v>60-64</v>
      </c>
      <c r="H1992" s="6" t="str" cm="1">
        <f t="array" ref="H1992:I1992">_xlfn.TEXTSPLIT(G1992,"-")</f>
        <v>60</v>
      </c>
      <c r="I1992" s="6" t="str">
        <v>64</v>
      </c>
      <c r="J1992" s="6" t="s">
        <v>13541</v>
      </c>
      <c r="K1992" s="6" t="s">
        <v>13497</v>
      </c>
      <c r="L1992" s="6" t="s">
        <v>13973</v>
      </c>
      <c r="M1992" s="6" t="s">
        <v>13396</v>
      </c>
      <c r="N1992" s="6">
        <v>2000</v>
      </c>
      <c r="O1992" s="6" t="str" cm="1">
        <f t="array" ref="O1992">_xlfn.TEXTSPLIT(N1992,"-")</f>
        <v>2000</v>
      </c>
      <c r="P1992" s="6" t="str" cm="1">
        <f t="array" ref="P1992">_xlfn.TEXTSPLIT(O1992,"-")</f>
        <v>2000</v>
      </c>
      <c r="Q1992" s="6">
        <v>150</v>
      </c>
      <c r="R1992" s="6">
        <v>1</v>
      </c>
      <c r="S1992" s="16">
        <f t="shared" si="163"/>
        <v>6.6666666666666671E-3</v>
      </c>
      <c r="T1992" s="16">
        <f t="shared" si="164"/>
        <v>6.6444072834338013E-3</v>
      </c>
    </row>
    <row r="1993" spans="1:20" x14ac:dyDescent="0.6">
      <c r="A1993" s="6"/>
      <c r="B1993" s="6"/>
      <c r="C1993" s="6"/>
      <c r="D1993" s="6" t="s">
        <v>13813</v>
      </c>
      <c r="E1993" s="6" t="s">
        <v>13815</v>
      </c>
      <c r="F1993" s="20" t="s">
        <v>13824</v>
      </c>
      <c r="G1993" s="6" t="str">
        <f t="shared" si="162"/>
        <v>65-69</v>
      </c>
      <c r="H1993" s="6" t="str" cm="1">
        <f t="array" ref="H1993:I1993">_xlfn.TEXTSPLIT(G1993,"-")</f>
        <v>65</v>
      </c>
      <c r="I1993" s="6" t="str">
        <v>69</v>
      </c>
      <c r="J1993" s="6" t="s">
        <v>13541</v>
      </c>
      <c r="K1993" s="6" t="s">
        <v>13497</v>
      </c>
      <c r="L1993" s="6" t="s">
        <v>13973</v>
      </c>
      <c r="M1993" s="6" t="s">
        <v>13396</v>
      </c>
      <c r="N1993" s="6">
        <v>2000</v>
      </c>
      <c r="O1993" s="6" t="str" cm="1">
        <f t="array" ref="O1993">_xlfn.TEXTSPLIT(N1993,"-")</f>
        <v>2000</v>
      </c>
      <c r="P1993" s="6" t="str" cm="1">
        <f t="array" ref="P1993">_xlfn.TEXTSPLIT(O1993,"-")</f>
        <v>2000</v>
      </c>
      <c r="Q1993" s="6">
        <v>894</v>
      </c>
      <c r="R1993" s="6">
        <v>9</v>
      </c>
      <c r="S1993" s="16">
        <f t="shared" si="163"/>
        <v>1.0067114093959731E-2</v>
      </c>
      <c r="T1993" s="16">
        <f t="shared" si="164"/>
        <v>3.3387708403819706E-3</v>
      </c>
    </row>
    <row r="1994" spans="1:20" x14ac:dyDescent="0.6">
      <c r="A1994" s="6"/>
      <c r="B1994" s="6"/>
      <c r="C1994" s="6"/>
      <c r="D1994" s="6" t="s">
        <v>13813</v>
      </c>
      <c r="E1994" s="6" t="s">
        <v>13814</v>
      </c>
      <c r="F1994" s="20" t="s">
        <v>13824</v>
      </c>
      <c r="G1994" s="6" t="str">
        <f t="shared" si="162"/>
        <v>65-69</v>
      </c>
      <c r="H1994" s="6" t="str" cm="1">
        <f t="array" ref="H1994:I1994">_xlfn.TEXTSPLIT(G1994,"-")</f>
        <v>65</v>
      </c>
      <c r="I1994" s="6" t="str">
        <v>69</v>
      </c>
      <c r="J1994" s="6" t="s">
        <v>13541</v>
      </c>
      <c r="K1994" s="6" t="s">
        <v>13497</v>
      </c>
      <c r="L1994" s="6" t="s">
        <v>13973</v>
      </c>
      <c r="M1994" s="6" t="s">
        <v>13396</v>
      </c>
      <c r="N1994" s="6">
        <v>2000</v>
      </c>
      <c r="O1994" s="6" t="str" cm="1">
        <f t="array" ref="O1994">_xlfn.TEXTSPLIT(N1994,"-")</f>
        <v>2000</v>
      </c>
      <c r="P1994" s="6" t="str" cm="1">
        <f t="array" ref="P1994">_xlfn.TEXTSPLIT(O1994,"-")</f>
        <v>2000</v>
      </c>
      <c r="Q1994" s="6">
        <v>486</v>
      </c>
      <c r="R1994" s="6">
        <v>4</v>
      </c>
      <c r="S1994" s="16">
        <f t="shared" si="163"/>
        <v>8.23045267489712E-3</v>
      </c>
      <c r="T1994" s="16">
        <f t="shared" si="164"/>
        <v>4.0982562596399187E-3</v>
      </c>
    </row>
    <row r="1995" spans="1:20" x14ac:dyDescent="0.6">
      <c r="A1995" s="6"/>
      <c r="B1995" s="6"/>
      <c r="C1995" s="6"/>
      <c r="D1995" s="6" t="s">
        <v>13813</v>
      </c>
      <c r="E1995" s="6" t="s">
        <v>13816</v>
      </c>
      <c r="F1995" s="20" t="s">
        <v>13824</v>
      </c>
      <c r="G1995" s="6" t="str">
        <f t="shared" si="162"/>
        <v>65-69</v>
      </c>
      <c r="H1995" s="6" t="str" cm="1">
        <f t="array" ref="H1995:I1995">_xlfn.TEXTSPLIT(G1995,"-")</f>
        <v>65</v>
      </c>
      <c r="I1995" s="6" t="str">
        <v>69</v>
      </c>
      <c r="J1995" s="6" t="s">
        <v>13541</v>
      </c>
      <c r="K1995" s="6" t="s">
        <v>13497</v>
      </c>
      <c r="L1995" s="6" t="s">
        <v>13973</v>
      </c>
      <c r="M1995" s="6" t="s">
        <v>13396</v>
      </c>
      <c r="N1995" s="6">
        <v>2000</v>
      </c>
      <c r="O1995" s="6" t="str" cm="1">
        <f t="array" ref="O1995">_xlfn.TEXTSPLIT(N1995,"-")</f>
        <v>2000</v>
      </c>
      <c r="P1995" s="6" t="str" cm="1">
        <f t="array" ref="P1995">_xlfn.TEXTSPLIT(O1995,"-")</f>
        <v>2000</v>
      </c>
      <c r="Q1995" s="6">
        <v>408</v>
      </c>
      <c r="R1995" s="6">
        <v>5</v>
      </c>
      <c r="S1995" s="16">
        <f t="shared" si="163"/>
        <v>1.2254901960784314E-2</v>
      </c>
      <c r="T1995" s="16">
        <f t="shared" si="164"/>
        <v>5.4468733923008165E-3</v>
      </c>
    </row>
    <row r="1996" spans="1:20" x14ac:dyDescent="0.6">
      <c r="A1996" s="6"/>
      <c r="B1996" s="6"/>
      <c r="C1996" s="6"/>
      <c r="D1996" s="6" t="s">
        <v>13813</v>
      </c>
      <c r="E1996" s="6" t="s">
        <v>13815</v>
      </c>
      <c r="F1996" s="20" t="s">
        <v>13825</v>
      </c>
      <c r="G1996" s="6" t="str">
        <f t="shared" si="162"/>
        <v>70-74</v>
      </c>
      <c r="H1996" s="6" t="str" cm="1">
        <f t="array" ref="H1996:I1996">_xlfn.TEXTSPLIT(G1996,"-")</f>
        <v>70</v>
      </c>
      <c r="I1996" s="6" t="str">
        <v>74</v>
      </c>
      <c r="J1996" s="6" t="s">
        <v>13541</v>
      </c>
      <c r="K1996" s="6" t="s">
        <v>13497</v>
      </c>
      <c r="L1996" s="6" t="s">
        <v>13973</v>
      </c>
      <c r="M1996" s="6" t="s">
        <v>13396</v>
      </c>
      <c r="N1996" s="6">
        <v>2000</v>
      </c>
      <c r="O1996" s="6" t="str" cm="1">
        <f t="array" ref="O1996">_xlfn.TEXTSPLIT(N1996,"-")</f>
        <v>2000</v>
      </c>
      <c r="P1996" s="6" t="str" cm="1">
        <f t="array" ref="P1996">_xlfn.TEXTSPLIT(O1996,"-")</f>
        <v>2000</v>
      </c>
      <c r="Q1996" s="6">
        <v>694</v>
      </c>
      <c r="R1996" s="6">
        <v>14</v>
      </c>
      <c r="S1996" s="16">
        <f t="shared" si="163"/>
        <v>2.0172910662824207E-2</v>
      </c>
      <c r="T1996" s="16">
        <f t="shared" si="164"/>
        <v>5.3367796118697344E-3</v>
      </c>
    </row>
    <row r="1997" spans="1:20" x14ac:dyDescent="0.6">
      <c r="A1997" s="6"/>
      <c r="B1997" s="6"/>
      <c r="C1997" s="6"/>
      <c r="D1997" s="6" t="s">
        <v>13813</v>
      </c>
      <c r="E1997" s="6" t="s">
        <v>13814</v>
      </c>
      <c r="F1997" s="20" t="s">
        <v>13825</v>
      </c>
      <c r="G1997" s="6" t="str">
        <f t="shared" si="162"/>
        <v>70-74</v>
      </c>
      <c r="H1997" s="6" t="str" cm="1">
        <f t="array" ref="H1997:I1997">_xlfn.TEXTSPLIT(G1997,"-")</f>
        <v>70</v>
      </c>
      <c r="I1997" s="6" t="str">
        <v>74</v>
      </c>
      <c r="J1997" s="6" t="s">
        <v>13541</v>
      </c>
      <c r="K1997" s="6" t="s">
        <v>13497</v>
      </c>
      <c r="L1997" s="6" t="s">
        <v>13973</v>
      </c>
      <c r="M1997" s="6" t="s">
        <v>13396</v>
      </c>
      <c r="N1997" s="6">
        <v>2000</v>
      </c>
      <c r="O1997" s="6" t="str" cm="1">
        <f t="array" ref="O1997">_xlfn.TEXTSPLIT(N1997,"-")</f>
        <v>2000</v>
      </c>
      <c r="P1997" s="6" t="str" cm="1">
        <f t="array" ref="P1997">_xlfn.TEXTSPLIT(O1997,"-")</f>
        <v>2000</v>
      </c>
      <c r="Q1997" s="6">
        <v>388</v>
      </c>
      <c r="R1997" s="6">
        <v>8</v>
      </c>
      <c r="S1997" s="16">
        <f t="shared" si="163"/>
        <v>2.0618556701030927E-2</v>
      </c>
      <c r="T1997" s="16">
        <f t="shared" si="164"/>
        <v>7.214217031159615E-3</v>
      </c>
    </row>
    <row r="1998" spans="1:20" x14ac:dyDescent="0.6">
      <c r="A1998" s="6"/>
      <c r="B1998" s="6"/>
      <c r="C1998" s="6"/>
      <c r="D1998" s="6" t="s">
        <v>13813</v>
      </c>
      <c r="E1998" s="6" t="s">
        <v>13816</v>
      </c>
      <c r="F1998" s="20" t="s">
        <v>13825</v>
      </c>
      <c r="G1998" s="6" t="str">
        <f t="shared" si="162"/>
        <v>70-74</v>
      </c>
      <c r="H1998" s="6" t="str" cm="1">
        <f t="array" ref="H1998:I1998">_xlfn.TEXTSPLIT(G1998,"-")</f>
        <v>70</v>
      </c>
      <c r="I1998" s="6" t="str">
        <v>74</v>
      </c>
      <c r="J1998" s="6" t="s">
        <v>13541</v>
      </c>
      <c r="K1998" s="6" t="s">
        <v>13497</v>
      </c>
      <c r="L1998" s="6" t="s">
        <v>13973</v>
      </c>
      <c r="M1998" s="6" t="s">
        <v>13396</v>
      </c>
      <c r="N1998" s="6">
        <v>2000</v>
      </c>
      <c r="O1998" s="6" t="str" cm="1">
        <f t="array" ref="O1998">_xlfn.TEXTSPLIT(N1998,"-")</f>
        <v>2000</v>
      </c>
      <c r="P1998" s="6" t="str" cm="1">
        <f t="array" ref="P1998">_xlfn.TEXTSPLIT(O1998,"-")</f>
        <v>2000</v>
      </c>
      <c r="Q1998" s="6">
        <v>306</v>
      </c>
      <c r="R1998" s="6">
        <v>6</v>
      </c>
      <c r="S1998" s="16">
        <f t="shared" si="163"/>
        <v>1.9607843137254902E-2</v>
      </c>
      <c r="T1998" s="16">
        <f t="shared" si="164"/>
        <v>7.9260008181808155E-3</v>
      </c>
    </row>
    <row r="1999" spans="1:20" x14ac:dyDescent="0.6">
      <c r="A1999" s="6"/>
      <c r="B1999" s="6"/>
      <c r="C1999" s="6"/>
      <c r="D1999" s="6" t="s">
        <v>13813</v>
      </c>
      <c r="E1999" s="6" t="s">
        <v>13815</v>
      </c>
      <c r="F1999" s="20" t="s">
        <v>13826</v>
      </c>
      <c r="G1999" s="6" t="str">
        <f t="shared" si="162"/>
        <v>75-79</v>
      </c>
      <c r="H1999" s="6" t="str" cm="1">
        <f t="array" ref="H1999:I1999">_xlfn.TEXTSPLIT(G1999,"-")</f>
        <v>75</v>
      </c>
      <c r="I1999" s="6" t="str">
        <v>79</v>
      </c>
      <c r="J1999" s="6" t="s">
        <v>13541</v>
      </c>
      <c r="K1999" s="6" t="s">
        <v>13497</v>
      </c>
      <c r="L1999" s="6" t="s">
        <v>13973</v>
      </c>
      <c r="M1999" s="6" t="s">
        <v>13396</v>
      </c>
      <c r="N1999" s="6">
        <v>2000</v>
      </c>
      <c r="O1999" s="6" t="str" cm="1">
        <f t="array" ref="O1999">_xlfn.TEXTSPLIT(N1999,"-")</f>
        <v>2000</v>
      </c>
      <c r="P1999" s="6" t="str" cm="1">
        <f t="array" ref="P1999">_xlfn.TEXTSPLIT(O1999,"-")</f>
        <v>2000</v>
      </c>
      <c r="Q1999" s="6">
        <v>378</v>
      </c>
      <c r="R1999" s="6">
        <v>12</v>
      </c>
      <c r="S1999" s="16">
        <f t="shared" si="163"/>
        <v>3.1746031746031744E-2</v>
      </c>
      <c r="T1999" s="16">
        <f t="shared" si="164"/>
        <v>9.0176518862047274E-3</v>
      </c>
    </row>
    <row r="2000" spans="1:20" x14ac:dyDescent="0.6">
      <c r="A2000" s="6"/>
      <c r="B2000" s="6"/>
      <c r="C2000" s="6"/>
      <c r="D2000" s="6" t="s">
        <v>13813</v>
      </c>
      <c r="E2000" s="6" t="s">
        <v>13814</v>
      </c>
      <c r="F2000" s="20" t="s">
        <v>13826</v>
      </c>
      <c r="G2000" s="6" t="str">
        <f t="shared" si="162"/>
        <v>75-79</v>
      </c>
      <c r="H2000" s="6" t="str" cm="1">
        <f t="array" ref="H2000:I2000">_xlfn.TEXTSPLIT(G2000,"-")</f>
        <v>75</v>
      </c>
      <c r="I2000" s="6" t="str">
        <v>79</v>
      </c>
      <c r="J2000" s="6" t="s">
        <v>13541</v>
      </c>
      <c r="K2000" s="6" t="s">
        <v>13497</v>
      </c>
      <c r="L2000" s="6" t="s">
        <v>13973</v>
      </c>
      <c r="M2000" s="6" t="s">
        <v>13396</v>
      </c>
      <c r="N2000" s="6">
        <v>2000</v>
      </c>
      <c r="O2000" s="6" t="str" cm="1">
        <f t="array" ref="O2000">_xlfn.TEXTSPLIT(N2000,"-")</f>
        <v>2000</v>
      </c>
      <c r="P2000" s="6" t="str" cm="1">
        <f t="array" ref="P2000">_xlfn.TEXTSPLIT(O2000,"-")</f>
        <v>2000</v>
      </c>
      <c r="Q2000" s="6">
        <v>180</v>
      </c>
      <c r="R2000" s="6">
        <v>5</v>
      </c>
      <c r="S2000" s="16">
        <f t="shared" si="163"/>
        <v>2.7777777777777776E-2</v>
      </c>
      <c r="T2000" s="16">
        <f t="shared" si="164"/>
        <v>1.2248848662336068E-2</v>
      </c>
    </row>
    <row r="2001" spans="1:20" x14ac:dyDescent="0.6">
      <c r="A2001" s="6"/>
      <c r="B2001" s="6"/>
      <c r="C2001" s="6"/>
      <c r="D2001" s="6" t="s">
        <v>13813</v>
      </c>
      <c r="E2001" s="6" t="s">
        <v>13816</v>
      </c>
      <c r="F2001" s="20" t="s">
        <v>13826</v>
      </c>
      <c r="G2001" s="6" t="str">
        <f t="shared" si="162"/>
        <v>75-79</v>
      </c>
      <c r="H2001" s="6" t="str" cm="1">
        <f t="array" ref="H2001:I2001">_xlfn.TEXTSPLIT(G2001,"-")</f>
        <v>75</v>
      </c>
      <c r="I2001" s="6" t="str">
        <v>79</v>
      </c>
      <c r="J2001" s="6" t="s">
        <v>13541</v>
      </c>
      <c r="K2001" s="6" t="s">
        <v>13497</v>
      </c>
      <c r="L2001" s="6" t="s">
        <v>13973</v>
      </c>
      <c r="M2001" s="6" t="s">
        <v>13396</v>
      </c>
      <c r="N2001" s="6">
        <v>2000</v>
      </c>
      <c r="O2001" s="6" t="str" cm="1">
        <f t="array" ref="O2001">_xlfn.TEXTSPLIT(N2001,"-")</f>
        <v>2000</v>
      </c>
      <c r="P2001" s="6" t="str" cm="1">
        <f t="array" ref="P2001">_xlfn.TEXTSPLIT(O2001,"-")</f>
        <v>2000</v>
      </c>
      <c r="Q2001" s="6">
        <v>198</v>
      </c>
      <c r="R2001" s="6">
        <v>7</v>
      </c>
      <c r="S2001" s="16">
        <f t="shared" si="163"/>
        <v>3.5353535353535352E-2</v>
      </c>
      <c r="T2001" s="16">
        <f t="shared" si="164"/>
        <v>1.3124051267594658E-2</v>
      </c>
    </row>
    <row r="2002" spans="1:20" x14ac:dyDescent="0.6">
      <c r="A2002" s="6"/>
      <c r="B2002" s="6"/>
      <c r="C2002" s="6"/>
      <c r="D2002" s="6" t="s">
        <v>13813</v>
      </c>
      <c r="E2002" s="6" t="s">
        <v>13815</v>
      </c>
      <c r="F2002" s="20" t="s">
        <v>13821</v>
      </c>
      <c r="G2002" s="6" t="str">
        <f t="shared" si="162"/>
        <v>80-95</v>
      </c>
      <c r="H2002" s="6" t="str" cm="1">
        <f t="array" ref="H2002:I2002">_xlfn.TEXTSPLIT(G2002,"-")</f>
        <v>80</v>
      </c>
      <c r="I2002" s="6" t="str">
        <v>95</v>
      </c>
      <c r="J2002" s="6" t="s">
        <v>13541</v>
      </c>
      <c r="K2002" s="6" t="s">
        <v>13497</v>
      </c>
      <c r="L2002" s="6" t="s">
        <v>13973</v>
      </c>
      <c r="M2002" s="6" t="s">
        <v>13396</v>
      </c>
      <c r="N2002" s="6">
        <v>2000</v>
      </c>
      <c r="O2002" s="6" t="str" cm="1">
        <f t="array" ref="O2002">_xlfn.TEXTSPLIT(N2002,"-")</f>
        <v>2000</v>
      </c>
      <c r="P2002" s="6" t="str" cm="1">
        <f t="array" ref="P2002">_xlfn.TEXTSPLIT(O2002,"-")</f>
        <v>2000</v>
      </c>
      <c r="Q2002" s="6">
        <v>277</v>
      </c>
      <c r="R2002" s="6">
        <v>27</v>
      </c>
      <c r="S2002" s="16">
        <f t="shared" si="163"/>
        <v>9.7472924187725629E-2</v>
      </c>
      <c r="T2002" s="16">
        <f t="shared" si="164"/>
        <v>1.7821006672958058E-2</v>
      </c>
    </row>
    <row r="2003" spans="1:20" x14ac:dyDescent="0.6">
      <c r="A2003" s="6"/>
      <c r="B2003" s="6"/>
      <c r="C2003" s="6"/>
      <c r="D2003" s="6" t="s">
        <v>13813</v>
      </c>
      <c r="E2003" s="6" t="s">
        <v>13814</v>
      </c>
      <c r="F2003" s="20" t="s">
        <v>13821</v>
      </c>
      <c r="G2003" s="6" t="str">
        <f t="shared" si="162"/>
        <v>80-95</v>
      </c>
      <c r="H2003" s="6" t="str" cm="1">
        <f t="array" ref="H2003:I2003">_xlfn.TEXTSPLIT(G2003,"-")</f>
        <v>80</v>
      </c>
      <c r="I2003" s="6" t="str">
        <v>95</v>
      </c>
      <c r="J2003" s="6" t="s">
        <v>13541</v>
      </c>
      <c r="K2003" s="6" t="s">
        <v>13497</v>
      </c>
      <c r="L2003" s="6" t="s">
        <v>13973</v>
      </c>
      <c r="M2003" s="6" t="s">
        <v>13396</v>
      </c>
      <c r="N2003" s="6">
        <v>2000</v>
      </c>
      <c r="O2003" s="6" t="str" cm="1">
        <f t="array" ref="O2003">_xlfn.TEXTSPLIT(N2003,"-")</f>
        <v>2000</v>
      </c>
      <c r="P2003" s="6" t="str" cm="1">
        <f t="array" ref="P2003">_xlfn.TEXTSPLIT(O2003,"-")</f>
        <v>2000</v>
      </c>
      <c r="Q2003" s="6">
        <v>137</v>
      </c>
      <c r="R2003" s="6">
        <v>15</v>
      </c>
      <c r="S2003" s="16">
        <f t="shared" si="163"/>
        <v>0.10948905109489052</v>
      </c>
      <c r="T2003" s="16">
        <f t="shared" si="164"/>
        <v>2.6677473313152216E-2</v>
      </c>
    </row>
    <row r="2004" spans="1:20" x14ac:dyDescent="0.6">
      <c r="A2004" s="6"/>
      <c r="B2004" s="6"/>
      <c r="C2004" s="6"/>
      <c r="D2004" s="6" t="s">
        <v>13813</v>
      </c>
      <c r="E2004" s="6" t="s">
        <v>13816</v>
      </c>
      <c r="F2004" s="20" t="s">
        <v>13821</v>
      </c>
      <c r="G2004" s="6" t="str">
        <f t="shared" si="162"/>
        <v>80-95</v>
      </c>
      <c r="H2004" s="6" t="str" cm="1">
        <f t="array" ref="H2004:I2004">_xlfn.TEXTSPLIT(G2004,"-")</f>
        <v>80</v>
      </c>
      <c r="I2004" s="6" t="str">
        <v>95</v>
      </c>
      <c r="J2004" s="6" t="s">
        <v>13541</v>
      </c>
      <c r="K2004" s="6" t="s">
        <v>13497</v>
      </c>
      <c r="L2004" s="6" t="s">
        <v>13973</v>
      </c>
      <c r="M2004" s="6" t="s">
        <v>13396</v>
      </c>
      <c r="N2004" s="6">
        <v>2000</v>
      </c>
      <c r="O2004" s="6" t="str" cm="1">
        <f t="array" ref="O2004">_xlfn.TEXTSPLIT(N2004,"-")</f>
        <v>2000</v>
      </c>
      <c r="P2004" s="6" t="str" cm="1">
        <f t="array" ref="P2004">_xlfn.TEXTSPLIT(O2004,"-")</f>
        <v>2000</v>
      </c>
      <c r="Q2004" s="6">
        <v>140</v>
      </c>
      <c r="R2004" s="6">
        <v>12</v>
      </c>
      <c r="S2004" s="16">
        <f t="shared" si="163"/>
        <v>8.5714285714285715E-2</v>
      </c>
      <c r="T2004" s="16">
        <f t="shared" si="164"/>
        <v>2.3659390606023574E-2</v>
      </c>
    </row>
    <row r="2005" spans="1:20" x14ac:dyDescent="0.6">
      <c r="A2005" s="6"/>
      <c r="B2005" s="6"/>
      <c r="C2005" s="6"/>
      <c r="D2005" s="6" t="s">
        <v>13828</v>
      </c>
      <c r="E2005" s="6" t="s">
        <v>13815</v>
      </c>
      <c r="F2005" s="20" t="s">
        <v>13516</v>
      </c>
      <c r="G2005" s="6" t="str">
        <f t="shared" si="162"/>
        <v>60-95</v>
      </c>
      <c r="H2005" s="6" t="str" cm="1">
        <f t="array" ref="H2005:I2005">_xlfn.TEXTSPLIT(G2005,"-")</f>
        <v>60</v>
      </c>
      <c r="I2005" s="6" t="str">
        <v>95</v>
      </c>
      <c r="J2005" s="6" t="s">
        <v>13541</v>
      </c>
      <c r="K2005" s="6" t="s">
        <v>13497</v>
      </c>
      <c r="L2005" s="6" t="s">
        <v>13973</v>
      </c>
      <c r="M2005" s="6" t="s">
        <v>13396</v>
      </c>
      <c r="N2005" s="6">
        <v>2000</v>
      </c>
      <c r="O2005" s="6" t="str" cm="1">
        <f t="array" ref="O2005">_xlfn.TEXTSPLIT(N2005,"-")</f>
        <v>2000</v>
      </c>
      <c r="P2005" s="6" t="str" cm="1">
        <f t="array" ref="P2005">_xlfn.TEXTSPLIT(O2005,"-")</f>
        <v>2000</v>
      </c>
      <c r="Q2005" s="6">
        <v>2554</v>
      </c>
      <c r="R2005" s="6">
        <v>32</v>
      </c>
      <c r="S2005" s="16">
        <f t="shared" si="163"/>
        <v>1.2529365700861394E-2</v>
      </c>
      <c r="T2005" s="16">
        <f t="shared" si="164"/>
        <v>2.2009804798828101E-3</v>
      </c>
    </row>
    <row r="2006" spans="1:20" x14ac:dyDescent="0.6">
      <c r="A2006" s="6"/>
      <c r="B2006" s="6"/>
      <c r="C2006" s="6"/>
      <c r="D2006" s="6" t="s">
        <v>13828</v>
      </c>
      <c r="E2006" s="6" t="s">
        <v>13814</v>
      </c>
      <c r="F2006" s="20" t="s">
        <v>13516</v>
      </c>
      <c r="G2006" s="6" t="str">
        <f t="shared" si="162"/>
        <v>60-95</v>
      </c>
      <c r="H2006" s="6" t="str" cm="1">
        <f t="array" ref="H2006:I2006">_xlfn.TEXTSPLIT(G2006,"-")</f>
        <v>60</v>
      </c>
      <c r="I2006" s="6" t="str">
        <v>95</v>
      </c>
      <c r="J2006" s="6" t="s">
        <v>13541</v>
      </c>
      <c r="K2006" s="6" t="s">
        <v>13497</v>
      </c>
      <c r="L2006" s="6" t="s">
        <v>13973</v>
      </c>
      <c r="M2006" s="6" t="s">
        <v>13396</v>
      </c>
      <c r="N2006" s="6">
        <v>2000</v>
      </c>
      <c r="O2006" s="6" t="str" cm="1">
        <f t="array" ref="O2006">_xlfn.TEXTSPLIT(N2006,"-")</f>
        <v>2000</v>
      </c>
      <c r="P2006" s="6" t="str" cm="1">
        <f t="array" ref="P2006">_xlfn.TEXTSPLIT(O2006,"-")</f>
        <v>2000</v>
      </c>
      <c r="Q2006" s="6">
        <v>1352</v>
      </c>
      <c r="R2006" s="6">
        <v>14</v>
      </c>
      <c r="S2006" s="16">
        <f t="shared" si="163"/>
        <v>1.0355029585798817E-2</v>
      </c>
      <c r="T2006" s="16">
        <f t="shared" si="164"/>
        <v>2.7531320179643168E-3</v>
      </c>
    </row>
    <row r="2007" spans="1:20" x14ac:dyDescent="0.6">
      <c r="A2007" s="6"/>
      <c r="B2007" s="6"/>
      <c r="C2007" s="6"/>
      <c r="D2007" s="6" t="s">
        <v>13828</v>
      </c>
      <c r="E2007" s="6" t="s">
        <v>13816</v>
      </c>
      <c r="F2007" s="20" t="s">
        <v>13516</v>
      </c>
      <c r="G2007" s="6" t="str">
        <f t="shared" si="162"/>
        <v>60-95</v>
      </c>
      <c r="H2007" s="6" t="str" cm="1">
        <f t="array" ref="H2007:I2007">_xlfn.TEXTSPLIT(G2007,"-")</f>
        <v>60</v>
      </c>
      <c r="I2007" s="6" t="str">
        <v>95</v>
      </c>
      <c r="J2007" s="6" t="s">
        <v>13541</v>
      </c>
      <c r="K2007" s="6" t="s">
        <v>13497</v>
      </c>
      <c r="L2007" s="6" t="s">
        <v>13973</v>
      </c>
      <c r="M2007" s="6" t="s">
        <v>13396</v>
      </c>
      <c r="N2007" s="6">
        <v>2000</v>
      </c>
      <c r="O2007" s="6" t="str" cm="1">
        <f t="array" ref="O2007">_xlfn.TEXTSPLIT(N2007,"-")</f>
        <v>2000</v>
      </c>
      <c r="P2007" s="6" t="str" cm="1">
        <f t="array" ref="P2007">_xlfn.TEXTSPLIT(O2007,"-")</f>
        <v>2000</v>
      </c>
      <c r="Q2007" s="6">
        <v>1202</v>
      </c>
      <c r="R2007" s="6">
        <v>18</v>
      </c>
      <c r="S2007" s="16">
        <f t="shared" si="163"/>
        <v>1.4975041597337771E-2</v>
      </c>
      <c r="T2007" s="16">
        <f t="shared" si="164"/>
        <v>3.503123128389682E-3</v>
      </c>
    </row>
    <row r="2008" spans="1:20" x14ac:dyDescent="0.6">
      <c r="A2008" s="6"/>
      <c r="B2008" s="6"/>
      <c r="C2008" s="6"/>
      <c r="D2008" s="6" t="s">
        <v>13828</v>
      </c>
      <c r="E2008" s="6" t="s">
        <v>13815</v>
      </c>
      <c r="F2008" s="20" t="s">
        <v>13844</v>
      </c>
      <c r="G2008" s="6" t="str">
        <f t="shared" si="162"/>
        <v>60-64</v>
      </c>
      <c r="H2008" s="6" t="str" cm="1">
        <f t="array" ref="H2008:I2008">_xlfn.TEXTSPLIT(G2008,"-")</f>
        <v>60</v>
      </c>
      <c r="I2008" s="6" t="str">
        <v>64</v>
      </c>
      <c r="J2008" s="6" t="s">
        <v>13541</v>
      </c>
      <c r="K2008" s="6" t="s">
        <v>13497</v>
      </c>
      <c r="L2008" s="6" t="s">
        <v>13973</v>
      </c>
      <c r="M2008" s="6" t="s">
        <v>13396</v>
      </c>
      <c r="N2008" s="6">
        <v>2000</v>
      </c>
      <c r="O2008" s="6" t="str" cm="1">
        <f t="array" ref="O2008">_xlfn.TEXTSPLIT(N2008,"-")</f>
        <v>2000</v>
      </c>
      <c r="P2008" s="6" t="str" cm="1">
        <f t="array" ref="P2008">_xlfn.TEXTSPLIT(O2008,"-")</f>
        <v>2000</v>
      </c>
      <c r="Q2008" s="6">
        <v>311</v>
      </c>
      <c r="R2008" s="6">
        <v>1</v>
      </c>
      <c r="S2008" s="16">
        <f t="shared" si="163"/>
        <v>3.2154340836012861E-3</v>
      </c>
      <c r="T2008" s="16">
        <f t="shared" si="164"/>
        <v>3.2102604131806897E-3</v>
      </c>
    </row>
    <row r="2009" spans="1:20" x14ac:dyDescent="0.6">
      <c r="A2009" s="6"/>
      <c r="B2009" s="6"/>
      <c r="C2009" s="6"/>
      <c r="D2009" s="6" t="s">
        <v>13828</v>
      </c>
      <c r="E2009" s="6" t="s">
        <v>13814</v>
      </c>
      <c r="F2009" s="20" t="s">
        <v>13844</v>
      </c>
      <c r="G2009" s="6" t="str">
        <f t="shared" si="162"/>
        <v>60-64</v>
      </c>
      <c r="H2009" s="6" t="str" cm="1">
        <f t="array" ref="H2009:I2009">_xlfn.TEXTSPLIT(G2009,"-")</f>
        <v>60</v>
      </c>
      <c r="I2009" s="6" t="str">
        <v>64</v>
      </c>
      <c r="J2009" s="6" t="s">
        <v>13541</v>
      </c>
      <c r="K2009" s="6" t="s">
        <v>13497</v>
      </c>
      <c r="L2009" s="6" t="s">
        <v>13973</v>
      </c>
      <c r="M2009" s="6" t="s">
        <v>13396</v>
      </c>
      <c r="N2009" s="6">
        <v>2000</v>
      </c>
      <c r="O2009" s="6" t="str" cm="1">
        <f t="array" ref="O2009">_xlfn.TEXTSPLIT(N2009,"-")</f>
        <v>2000</v>
      </c>
      <c r="P2009" s="6" t="str" cm="1">
        <f t="array" ref="P2009">_xlfn.TEXTSPLIT(O2009,"-")</f>
        <v>2000</v>
      </c>
      <c r="Q2009" s="6">
        <v>161</v>
      </c>
      <c r="R2009" s="6">
        <v>0</v>
      </c>
      <c r="S2009" s="16">
        <f t="shared" si="163"/>
        <v>0</v>
      </c>
      <c r="T2009" s="16">
        <f t="shared" si="164"/>
        <v>0</v>
      </c>
    </row>
    <row r="2010" spans="1:20" x14ac:dyDescent="0.6">
      <c r="A2010" s="6"/>
      <c r="B2010" s="6"/>
      <c r="C2010" s="6"/>
      <c r="D2010" s="6" t="s">
        <v>13828</v>
      </c>
      <c r="E2010" s="6" t="s">
        <v>13816</v>
      </c>
      <c r="F2010" s="20" t="s">
        <v>13844</v>
      </c>
      <c r="G2010" s="6" t="str">
        <f t="shared" si="162"/>
        <v>60-64</v>
      </c>
      <c r="H2010" s="6" t="str" cm="1">
        <f t="array" ref="H2010:I2010">_xlfn.TEXTSPLIT(G2010,"-")</f>
        <v>60</v>
      </c>
      <c r="I2010" s="6" t="str">
        <v>64</v>
      </c>
      <c r="J2010" s="6" t="s">
        <v>13541</v>
      </c>
      <c r="K2010" s="6" t="s">
        <v>13497</v>
      </c>
      <c r="L2010" s="6" t="s">
        <v>13973</v>
      </c>
      <c r="M2010" s="6" t="s">
        <v>13396</v>
      </c>
      <c r="N2010" s="6">
        <v>2000</v>
      </c>
      <c r="O2010" s="6" t="str" cm="1">
        <f t="array" ref="O2010">_xlfn.TEXTSPLIT(N2010,"-")</f>
        <v>2000</v>
      </c>
      <c r="P2010" s="6" t="str" cm="1">
        <f t="array" ref="P2010">_xlfn.TEXTSPLIT(O2010,"-")</f>
        <v>2000</v>
      </c>
      <c r="Q2010" s="6">
        <v>150</v>
      </c>
      <c r="R2010" s="6">
        <v>1</v>
      </c>
      <c r="S2010" s="16">
        <f t="shared" si="163"/>
        <v>6.6666666666666671E-3</v>
      </c>
      <c r="T2010" s="16">
        <f t="shared" si="164"/>
        <v>6.6444072834338013E-3</v>
      </c>
    </row>
    <row r="2011" spans="1:20" x14ac:dyDescent="0.6">
      <c r="A2011" s="6"/>
      <c r="B2011" s="6"/>
      <c r="C2011" s="6"/>
      <c r="D2011" s="6" t="s">
        <v>13828</v>
      </c>
      <c r="E2011" s="6" t="s">
        <v>13815</v>
      </c>
      <c r="F2011" s="20" t="s">
        <v>13824</v>
      </c>
      <c r="G2011" s="6" t="str">
        <f t="shared" si="162"/>
        <v>65-69</v>
      </c>
      <c r="H2011" s="6" t="str" cm="1">
        <f t="array" ref="H2011:I2011">_xlfn.TEXTSPLIT(G2011,"-")</f>
        <v>65</v>
      </c>
      <c r="I2011" s="6" t="str">
        <v>69</v>
      </c>
      <c r="J2011" s="6" t="s">
        <v>13541</v>
      </c>
      <c r="K2011" s="6" t="s">
        <v>13497</v>
      </c>
      <c r="L2011" s="6" t="s">
        <v>13973</v>
      </c>
      <c r="M2011" s="6" t="s">
        <v>13396</v>
      </c>
      <c r="N2011" s="6">
        <v>2000</v>
      </c>
      <c r="O2011" s="6" t="str" cm="1">
        <f t="array" ref="O2011">_xlfn.TEXTSPLIT(N2011,"-")</f>
        <v>2000</v>
      </c>
      <c r="P2011" s="6" t="str" cm="1">
        <f t="array" ref="P2011">_xlfn.TEXTSPLIT(O2011,"-")</f>
        <v>2000</v>
      </c>
      <c r="Q2011" s="6">
        <v>894</v>
      </c>
      <c r="R2011" s="6">
        <v>7</v>
      </c>
      <c r="S2011" s="16">
        <f t="shared" si="163"/>
        <v>7.829977628635347E-3</v>
      </c>
      <c r="T2011" s="16">
        <f t="shared" si="164"/>
        <v>2.9478443720456753E-3</v>
      </c>
    </row>
    <row r="2012" spans="1:20" x14ac:dyDescent="0.6">
      <c r="A2012" s="6"/>
      <c r="B2012" s="6"/>
      <c r="C2012" s="6"/>
      <c r="D2012" s="6" t="s">
        <v>13828</v>
      </c>
      <c r="E2012" s="6" t="s">
        <v>13814</v>
      </c>
      <c r="F2012" s="20" t="s">
        <v>13824</v>
      </c>
      <c r="G2012" s="6" t="str">
        <f t="shared" si="162"/>
        <v>65-69</v>
      </c>
      <c r="H2012" s="6" t="str" cm="1">
        <f t="array" ref="H2012:I2012">_xlfn.TEXTSPLIT(G2012,"-")</f>
        <v>65</v>
      </c>
      <c r="I2012" s="6" t="str">
        <v>69</v>
      </c>
      <c r="J2012" s="6" t="s">
        <v>13541</v>
      </c>
      <c r="K2012" s="6" t="s">
        <v>13497</v>
      </c>
      <c r="L2012" s="6" t="s">
        <v>13973</v>
      </c>
      <c r="M2012" s="6" t="s">
        <v>13396</v>
      </c>
      <c r="N2012" s="6">
        <v>2000</v>
      </c>
      <c r="O2012" s="6" t="str" cm="1">
        <f t="array" ref="O2012">_xlfn.TEXTSPLIT(N2012,"-")</f>
        <v>2000</v>
      </c>
      <c r="P2012" s="6" t="str" cm="1">
        <f t="array" ref="P2012">_xlfn.TEXTSPLIT(O2012,"-")</f>
        <v>2000</v>
      </c>
      <c r="Q2012" s="6">
        <v>486</v>
      </c>
      <c r="R2012" s="6">
        <v>3</v>
      </c>
      <c r="S2012" s="16">
        <f t="shared" si="163"/>
        <v>6.1728395061728392E-3</v>
      </c>
      <c r="T2012" s="16">
        <f t="shared" si="164"/>
        <v>3.5528738609785213E-3</v>
      </c>
    </row>
    <row r="2013" spans="1:20" x14ac:dyDescent="0.6">
      <c r="A2013" s="6"/>
      <c r="B2013" s="6"/>
      <c r="C2013" s="6"/>
      <c r="D2013" s="6" t="s">
        <v>13828</v>
      </c>
      <c r="E2013" s="6" t="s">
        <v>13816</v>
      </c>
      <c r="F2013" s="20" t="s">
        <v>13824</v>
      </c>
      <c r="G2013" s="6" t="str">
        <f t="shared" si="162"/>
        <v>65-69</v>
      </c>
      <c r="H2013" s="6" t="str" cm="1">
        <f t="array" ref="H2013:I2013">_xlfn.TEXTSPLIT(G2013,"-")</f>
        <v>65</v>
      </c>
      <c r="I2013" s="6" t="str">
        <v>69</v>
      </c>
      <c r="J2013" s="6" t="s">
        <v>13541</v>
      </c>
      <c r="K2013" s="6" t="s">
        <v>13497</v>
      </c>
      <c r="L2013" s="6" t="s">
        <v>13973</v>
      </c>
      <c r="M2013" s="6" t="s">
        <v>13396</v>
      </c>
      <c r="N2013" s="6">
        <v>2000</v>
      </c>
      <c r="O2013" s="6" t="str" cm="1">
        <f t="array" ref="O2013">_xlfn.TEXTSPLIT(N2013,"-")</f>
        <v>2000</v>
      </c>
      <c r="P2013" s="6" t="str" cm="1">
        <f t="array" ref="P2013">_xlfn.TEXTSPLIT(O2013,"-")</f>
        <v>2000</v>
      </c>
      <c r="Q2013" s="6">
        <v>408</v>
      </c>
      <c r="R2013" s="6">
        <v>4</v>
      </c>
      <c r="S2013" s="16">
        <f t="shared" si="163"/>
        <v>9.8039215686274508E-3</v>
      </c>
      <c r="T2013" s="16">
        <f t="shared" si="164"/>
        <v>4.8778723791539358E-3</v>
      </c>
    </row>
    <row r="2014" spans="1:20" x14ac:dyDescent="0.6">
      <c r="A2014" s="6"/>
      <c r="B2014" s="6"/>
      <c r="C2014" s="6"/>
      <c r="D2014" s="6" t="s">
        <v>13828</v>
      </c>
      <c r="E2014" s="6" t="s">
        <v>13815</v>
      </c>
      <c r="F2014" s="20" t="s">
        <v>13825</v>
      </c>
      <c r="G2014" s="6" t="str">
        <f t="shared" si="162"/>
        <v>70-74</v>
      </c>
      <c r="H2014" s="6" t="str" cm="1">
        <f t="array" ref="H2014:I2014">_xlfn.TEXTSPLIT(G2014,"-")</f>
        <v>70</v>
      </c>
      <c r="I2014" s="6" t="str">
        <v>74</v>
      </c>
      <c r="J2014" s="6" t="s">
        <v>13541</v>
      </c>
      <c r="K2014" s="6" t="s">
        <v>13497</v>
      </c>
      <c r="L2014" s="6" t="s">
        <v>13973</v>
      </c>
      <c r="M2014" s="6" t="s">
        <v>13396</v>
      </c>
      <c r="N2014" s="6">
        <v>2000</v>
      </c>
      <c r="O2014" s="6" t="str" cm="1">
        <f t="array" ref="O2014">_xlfn.TEXTSPLIT(N2014,"-")</f>
        <v>2000</v>
      </c>
      <c r="P2014" s="6" t="str" cm="1">
        <f t="array" ref="P2014">_xlfn.TEXTSPLIT(O2014,"-")</f>
        <v>2000</v>
      </c>
      <c r="Q2014" s="6">
        <v>694</v>
      </c>
      <c r="R2014" s="6">
        <v>2</v>
      </c>
      <c r="S2014" s="16">
        <f t="shared" si="163"/>
        <v>2.881844380403458E-3</v>
      </c>
      <c r="T2014" s="16">
        <f t="shared" si="164"/>
        <v>2.0348333147188293E-3</v>
      </c>
    </row>
    <row r="2015" spans="1:20" x14ac:dyDescent="0.6">
      <c r="A2015" s="6"/>
      <c r="B2015" s="6"/>
      <c r="C2015" s="6"/>
      <c r="D2015" s="6" t="s">
        <v>13828</v>
      </c>
      <c r="E2015" s="6" t="s">
        <v>13814</v>
      </c>
      <c r="F2015" s="20" t="s">
        <v>13825</v>
      </c>
      <c r="G2015" s="6" t="str">
        <f t="shared" si="162"/>
        <v>70-74</v>
      </c>
      <c r="H2015" s="6" t="str" cm="1">
        <f t="array" ref="H2015:I2015">_xlfn.TEXTSPLIT(G2015,"-")</f>
        <v>70</v>
      </c>
      <c r="I2015" s="6" t="str">
        <v>74</v>
      </c>
      <c r="J2015" s="6" t="s">
        <v>13541</v>
      </c>
      <c r="K2015" s="6" t="s">
        <v>13497</v>
      </c>
      <c r="L2015" s="6" t="s">
        <v>13973</v>
      </c>
      <c r="M2015" s="6" t="s">
        <v>13396</v>
      </c>
      <c r="N2015" s="6">
        <v>2000</v>
      </c>
      <c r="O2015" s="6" t="str" cm="1">
        <f t="array" ref="O2015">_xlfn.TEXTSPLIT(N2015,"-")</f>
        <v>2000</v>
      </c>
      <c r="P2015" s="6" t="str" cm="1">
        <f t="array" ref="P2015">_xlfn.TEXTSPLIT(O2015,"-")</f>
        <v>2000</v>
      </c>
      <c r="Q2015" s="6">
        <v>388</v>
      </c>
      <c r="R2015" s="6">
        <v>0</v>
      </c>
      <c r="S2015" s="16">
        <f t="shared" si="163"/>
        <v>0</v>
      </c>
      <c r="T2015" s="16">
        <f t="shared" si="164"/>
        <v>0</v>
      </c>
    </row>
    <row r="2016" spans="1:20" x14ac:dyDescent="0.6">
      <c r="A2016" s="6"/>
      <c r="B2016" s="6"/>
      <c r="C2016" s="6"/>
      <c r="D2016" s="6" t="s">
        <v>13828</v>
      </c>
      <c r="E2016" s="6" t="s">
        <v>13816</v>
      </c>
      <c r="F2016" s="20" t="s">
        <v>13825</v>
      </c>
      <c r="G2016" s="6" t="str">
        <f t="shared" si="162"/>
        <v>70-74</v>
      </c>
      <c r="H2016" s="6" t="str" cm="1">
        <f t="array" ref="H2016:I2016">_xlfn.TEXTSPLIT(G2016,"-")</f>
        <v>70</v>
      </c>
      <c r="I2016" s="6" t="str">
        <v>74</v>
      </c>
      <c r="J2016" s="6" t="s">
        <v>13541</v>
      </c>
      <c r="K2016" s="6" t="s">
        <v>13497</v>
      </c>
      <c r="L2016" s="6" t="s">
        <v>13973</v>
      </c>
      <c r="M2016" s="6" t="s">
        <v>13396</v>
      </c>
      <c r="N2016" s="6">
        <v>2000</v>
      </c>
      <c r="O2016" s="6" t="str" cm="1">
        <f t="array" ref="O2016">_xlfn.TEXTSPLIT(N2016,"-")</f>
        <v>2000</v>
      </c>
      <c r="P2016" s="6" t="str" cm="1">
        <f t="array" ref="P2016">_xlfn.TEXTSPLIT(O2016,"-")</f>
        <v>2000</v>
      </c>
      <c r="Q2016" s="6">
        <v>306</v>
      </c>
      <c r="R2016" s="6">
        <v>2</v>
      </c>
      <c r="S2016" s="16">
        <f t="shared" si="163"/>
        <v>6.5359477124183009E-3</v>
      </c>
      <c r="T2016" s="16">
        <f t="shared" si="164"/>
        <v>4.6064848790494497E-3</v>
      </c>
    </row>
    <row r="2017" spans="1:20" x14ac:dyDescent="0.6">
      <c r="A2017" s="6"/>
      <c r="B2017" s="6"/>
      <c r="C2017" s="6"/>
      <c r="D2017" s="6" t="s">
        <v>13828</v>
      </c>
      <c r="E2017" s="6" t="s">
        <v>13815</v>
      </c>
      <c r="F2017" s="20" t="s">
        <v>13826</v>
      </c>
      <c r="G2017" s="6" t="str">
        <f t="shared" si="162"/>
        <v>75-79</v>
      </c>
      <c r="H2017" s="6" t="str" cm="1">
        <f t="array" ref="H2017:I2017">_xlfn.TEXTSPLIT(G2017,"-")</f>
        <v>75</v>
      </c>
      <c r="I2017" s="6" t="str">
        <v>79</v>
      </c>
      <c r="J2017" s="6" t="s">
        <v>13541</v>
      </c>
      <c r="K2017" s="6" t="s">
        <v>13497</v>
      </c>
      <c r="L2017" s="6" t="s">
        <v>13973</v>
      </c>
      <c r="M2017" s="6" t="s">
        <v>13396</v>
      </c>
      <c r="N2017" s="6">
        <v>2000</v>
      </c>
      <c r="O2017" s="6" t="str" cm="1">
        <f t="array" ref="O2017">_xlfn.TEXTSPLIT(N2017,"-")</f>
        <v>2000</v>
      </c>
      <c r="P2017" s="6" t="str" cm="1">
        <f t="array" ref="P2017">_xlfn.TEXTSPLIT(O2017,"-")</f>
        <v>2000</v>
      </c>
      <c r="Q2017" s="6">
        <v>378</v>
      </c>
      <c r="R2017" s="6">
        <v>5</v>
      </c>
      <c r="S2017" s="16">
        <f t="shared" si="163"/>
        <v>1.3227513227513227E-2</v>
      </c>
      <c r="T2017" s="16">
        <f t="shared" si="164"/>
        <v>5.8762696751018554E-3</v>
      </c>
    </row>
    <row r="2018" spans="1:20" x14ac:dyDescent="0.6">
      <c r="A2018" s="6"/>
      <c r="B2018" s="6"/>
      <c r="C2018" s="6"/>
      <c r="D2018" s="6" t="s">
        <v>13828</v>
      </c>
      <c r="E2018" s="6" t="s">
        <v>13814</v>
      </c>
      <c r="F2018" s="20" t="s">
        <v>13826</v>
      </c>
      <c r="G2018" s="6" t="str">
        <f t="shared" si="162"/>
        <v>75-79</v>
      </c>
      <c r="H2018" s="6" t="str" cm="1">
        <f t="array" ref="H2018:I2018">_xlfn.TEXTSPLIT(G2018,"-")</f>
        <v>75</v>
      </c>
      <c r="I2018" s="6" t="str">
        <v>79</v>
      </c>
      <c r="J2018" s="6" t="s">
        <v>13541</v>
      </c>
      <c r="K2018" s="6" t="s">
        <v>13497</v>
      </c>
      <c r="L2018" s="6" t="s">
        <v>13973</v>
      </c>
      <c r="M2018" s="6" t="s">
        <v>13396</v>
      </c>
      <c r="N2018" s="6">
        <v>2000</v>
      </c>
      <c r="O2018" s="6" t="str" cm="1">
        <f t="array" ref="O2018">_xlfn.TEXTSPLIT(N2018,"-")</f>
        <v>2000</v>
      </c>
      <c r="P2018" s="6" t="str" cm="1">
        <f t="array" ref="P2018">_xlfn.TEXTSPLIT(O2018,"-")</f>
        <v>2000</v>
      </c>
      <c r="Q2018" s="6">
        <v>180</v>
      </c>
      <c r="R2018" s="6">
        <v>2</v>
      </c>
      <c r="S2018" s="16">
        <f t="shared" si="163"/>
        <v>1.1111111111111112E-2</v>
      </c>
      <c r="T2018" s="16">
        <f t="shared" si="164"/>
        <v>7.8129715221218459E-3</v>
      </c>
    </row>
    <row r="2019" spans="1:20" x14ac:dyDescent="0.6">
      <c r="A2019" s="6"/>
      <c r="B2019" s="6"/>
      <c r="C2019" s="6"/>
      <c r="D2019" s="6" t="s">
        <v>13828</v>
      </c>
      <c r="E2019" s="6" t="s">
        <v>13816</v>
      </c>
      <c r="F2019" s="20" t="s">
        <v>13826</v>
      </c>
      <c r="G2019" s="6" t="str">
        <f t="shared" si="162"/>
        <v>75-79</v>
      </c>
      <c r="H2019" s="6" t="str" cm="1">
        <f t="array" ref="H2019:I2019">_xlfn.TEXTSPLIT(G2019,"-")</f>
        <v>75</v>
      </c>
      <c r="I2019" s="6" t="str">
        <v>79</v>
      </c>
      <c r="J2019" s="6" t="s">
        <v>13541</v>
      </c>
      <c r="K2019" s="6" t="s">
        <v>13497</v>
      </c>
      <c r="L2019" s="6" t="s">
        <v>13973</v>
      </c>
      <c r="M2019" s="6" t="s">
        <v>13396</v>
      </c>
      <c r="N2019" s="6">
        <v>2000</v>
      </c>
      <c r="O2019" s="6" t="str" cm="1">
        <f t="array" ref="O2019">_xlfn.TEXTSPLIT(N2019,"-")</f>
        <v>2000</v>
      </c>
      <c r="P2019" s="6" t="str" cm="1">
        <f t="array" ref="P2019">_xlfn.TEXTSPLIT(O2019,"-")</f>
        <v>2000</v>
      </c>
      <c r="Q2019" s="6">
        <v>198</v>
      </c>
      <c r="R2019" s="6">
        <v>3</v>
      </c>
      <c r="S2019" s="16">
        <f t="shared" si="163"/>
        <v>1.5151515151515152E-2</v>
      </c>
      <c r="T2019" s="16">
        <f t="shared" si="164"/>
        <v>8.6812077140445542E-3</v>
      </c>
    </row>
    <row r="2020" spans="1:20" x14ac:dyDescent="0.6">
      <c r="A2020" s="6"/>
      <c r="B2020" s="6"/>
      <c r="C2020" s="6"/>
      <c r="D2020" s="6" t="s">
        <v>13828</v>
      </c>
      <c r="E2020" s="6" t="s">
        <v>13815</v>
      </c>
      <c r="F2020" s="20" t="s">
        <v>13821</v>
      </c>
      <c r="G2020" s="6" t="str">
        <f t="shared" si="162"/>
        <v>80-95</v>
      </c>
      <c r="H2020" s="6" t="str" cm="1">
        <f t="array" ref="H2020:I2020">_xlfn.TEXTSPLIT(G2020,"-")</f>
        <v>80</v>
      </c>
      <c r="I2020" s="6" t="str">
        <v>95</v>
      </c>
      <c r="J2020" s="6" t="s">
        <v>13541</v>
      </c>
      <c r="K2020" s="6" t="s">
        <v>13497</v>
      </c>
      <c r="L2020" s="6" t="s">
        <v>13973</v>
      </c>
      <c r="M2020" s="6" t="s">
        <v>13396</v>
      </c>
      <c r="N2020" s="6">
        <v>2000</v>
      </c>
      <c r="O2020" s="6" t="str" cm="1">
        <f t="array" ref="O2020">_xlfn.TEXTSPLIT(N2020,"-")</f>
        <v>2000</v>
      </c>
      <c r="P2020" s="6" t="str" cm="1">
        <f t="array" ref="P2020">_xlfn.TEXTSPLIT(O2020,"-")</f>
        <v>2000</v>
      </c>
      <c r="Q2020" s="6">
        <v>277</v>
      </c>
      <c r="R2020" s="6">
        <v>17</v>
      </c>
      <c r="S2020" s="16">
        <f t="shared" si="163"/>
        <v>6.1371841155234655E-2</v>
      </c>
      <c r="T2020" s="16">
        <f t="shared" si="164"/>
        <v>1.4420870639264782E-2</v>
      </c>
    </row>
    <row r="2021" spans="1:20" x14ac:dyDescent="0.6">
      <c r="A2021" s="6"/>
      <c r="B2021" s="6"/>
      <c r="C2021" s="6"/>
      <c r="D2021" s="6" t="s">
        <v>13828</v>
      </c>
      <c r="E2021" s="6" t="s">
        <v>13814</v>
      </c>
      <c r="F2021" s="20" t="s">
        <v>13821</v>
      </c>
      <c r="G2021" s="6" t="str">
        <f t="shared" si="162"/>
        <v>80-95</v>
      </c>
      <c r="H2021" s="6" t="str" cm="1">
        <f t="array" ref="H2021:I2021">_xlfn.TEXTSPLIT(G2021,"-")</f>
        <v>80</v>
      </c>
      <c r="I2021" s="6" t="str">
        <v>95</v>
      </c>
      <c r="J2021" s="6" t="s">
        <v>13541</v>
      </c>
      <c r="K2021" s="6" t="s">
        <v>13497</v>
      </c>
      <c r="L2021" s="6" t="s">
        <v>13973</v>
      </c>
      <c r="M2021" s="6" t="s">
        <v>13396</v>
      </c>
      <c r="N2021" s="6">
        <v>2000</v>
      </c>
      <c r="O2021" s="6" t="str" cm="1">
        <f t="array" ref="O2021">_xlfn.TEXTSPLIT(N2021,"-")</f>
        <v>2000</v>
      </c>
      <c r="P2021" s="6" t="str" cm="1">
        <f t="array" ref="P2021">_xlfn.TEXTSPLIT(O2021,"-")</f>
        <v>2000</v>
      </c>
      <c r="Q2021" s="6">
        <v>137</v>
      </c>
      <c r="R2021" s="6">
        <v>8</v>
      </c>
      <c r="S2021" s="16">
        <f t="shared" si="163"/>
        <v>5.8394160583941604E-2</v>
      </c>
      <c r="T2021" s="16">
        <f t="shared" si="164"/>
        <v>2.0033599986540574E-2</v>
      </c>
    </row>
    <row r="2022" spans="1:20" x14ac:dyDescent="0.6">
      <c r="A2022" s="6"/>
      <c r="B2022" s="6"/>
      <c r="C2022" s="6"/>
      <c r="D2022" s="6" t="s">
        <v>13828</v>
      </c>
      <c r="E2022" s="6" t="s">
        <v>13816</v>
      </c>
      <c r="F2022" s="20" t="s">
        <v>13821</v>
      </c>
      <c r="G2022" s="6" t="str">
        <f t="shared" si="162"/>
        <v>80-95</v>
      </c>
      <c r="H2022" s="6" t="str" cm="1">
        <f t="array" ref="H2022:I2022">_xlfn.TEXTSPLIT(G2022,"-")</f>
        <v>80</v>
      </c>
      <c r="I2022" s="6" t="str">
        <v>95</v>
      </c>
      <c r="J2022" s="6" t="s">
        <v>13541</v>
      </c>
      <c r="K2022" s="6" t="s">
        <v>13497</v>
      </c>
      <c r="L2022" s="6" t="s">
        <v>13973</v>
      </c>
      <c r="M2022" s="6" t="s">
        <v>13396</v>
      </c>
      <c r="N2022" s="6">
        <v>2000</v>
      </c>
      <c r="O2022" s="6" t="str" cm="1">
        <f t="array" ref="O2022">_xlfn.TEXTSPLIT(N2022,"-")</f>
        <v>2000</v>
      </c>
      <c r="P2022" s="6" t="str" cm="1">
        <f t="array" ref="P2022">_xlfn.TEXTSPLIT(O2022,"-")</f>
        <v>2000</v>
      </c>
      <c r="Q2022" s="6">
        <v>140</v>
      </c>
      <c r="R2022" s="6">
        <v>9</v>
      </c>
      <c r="S2022" s="16">
        <f t="shared" si="163"/>
        <v>6.4285714285714279E-2</v>
      </c>
      <c r="T2022" s="16">
        <f t="shared" si="164"/>
        <v>2.0728355531302284E-2</v>
      </c>
    </row>
    <row r="2023" spans="1:20" x14ac:dyDescent="0.6">
      <c r="A2023" s="6"/>
      <c r="B2023" s="6"/>
      <c r="C2023" s="6"/>
      <c r="D2023" s="6" t="s">
        <v>13823</v>
      </c>
      <c r="E2023" s="6" t="s">
        <v>13815</v>
      </c>
      <c r="F2023" s="20" t="s">
        <v>13516</v>
      </c>
      <c r="G2023" s="6" t="str">
        <f t="shared" si="162"/>
        <v>60-95</v>
      </c>
      <c r="H2023" s="6" t="str" cm="1">
        <f t="array" ref="H2023:I2023">_xlfn.TEXTSPLIT(G2023,"-")</f>
        <v>60</v>
      </c>
      <c r="I2023" s="6" t="str">
        <v>95</v>
      </c>
      <c r="J2023" s="6" t="s">
        <v>13541</v>
      </c>
      <c r="K2023" s="6" t="s">
        <v>13497</v>
      </c>
      <c r="L2023" s="6" t="s">
        <v>13973</v>
      </c>
      <c r="M2023" s="6" t="s">
        <v>13396</v>
      </c>
      <c r="N2023" s="6">
        <v>2000</v>
      </c>
      <c r="O2023" s="6" t="str" cm="1">
        <f t="array" ref="O2023">_xlfn.TEXTSPLIT(N2023,"-")</f>
        <v>2000</v>
      </c>
      <c r="P2023" s="6" t="str" cm="1">
        <f t="array" ref="P2023">_xlfn.TEXTSPLIT(O2023,"-")</f>
        <v>2000</v>
      </c>
      <c r="Q2023" s="6">
        <v>2554</v>
      </c>
      <c r="R2023" s="6">
        <v>36</v>
      </c>
      <c r="S2023" s="16">
        <f t="shared" si="163"/>
        <v>1.4095536413469069E-2</v>
      </c>
      <c r="T2023" s="16">
        <f t="shared" si="164"/>
        <v>2.3326402968266782E-3</v>
      </c>
    </row>
    <row r="2024" spans="1:20" x14ac:dyDescent="0.6">
      <c r="A2024" s="6"/>
      <c r="B2024" s="6"/>
      <c r="C2024" s="6"/>
      <c r="D2024" s="6" t="s">
        <v>13823</v>
      </c>
      <c r="E2024" s="6" t="s">
        <v>13814</v>
      </c>
      <c r="F2024" s="20" t="s">
        <v>13516</v>
      </c>
      <c r="G2024" s="6" t="str">
        <f t="shared" si="162"/>
        <v>60-95</v>
      </c>
      <c r="H2024" s="6" t="str" cm="1">
        <f t="array" ref="H2024:I2024">_xlfn.TEXTSPLIT(G2024,"-")</f>
        <v>60</v>
      </c>
      <c r="I2024" s="6" t="str">
        <v>95</v>
      </c>
      <c r="J2024" s="6" t="s">
        <v>13541</v>
      </c>
      <c r="K2024" s="6" t="s">
        <v>13497</v>
      </c>
      <c r="L2024" s="6" t="s">
        <v>13973</v>
      </c>
      <c r="M2024" s="6" t="s">
        <v>13396</v>
      </c>
      <c r="N2024" s="6">
        <v>2000</v>
      </c>
      <c r="O2024" s="6" t="str" cm="1">
        <f t="array" ref="O2024">_xlfn.TEXTSPLIT(N2024,"-")</f>
        <v>2000</v>
      </c>
      <c r="P2024" s="6" t="str" cm="1">
        <f t="array" ref="P2024">_xlfn.TEXTSPLIT(O2024,"-")</f>
        <v>2000</v>
      </c>
      <c r="Q2024" s="6">
        <v>1352</v>
      </c>
      <c r="R2024" s="6">
        <v>20</v>
      </c>
      <c r="S2024" s="16">
        <f t="shared" si="163"/>
        <v>1.4792899408284023E-2</v>
      </c>
      <c r="T2024" s="16">
        <f t="shared" si="164"/>
        <v>3.2832357865847767E-3</v>
      </c>
    </row>
    <row r="2025" spans="1:20" x14ac:dyDescent="0.6">
      <c r="A2025" s="6"/>
      <c r="B2025" s="6"/>
      <c r="C2025" s="6"/>
      <c r="D2025" s="6" t="s">
        <v>13823</v>
      </c>
      <c r="E2025" s="6" t="s">
        <v>13816</v>
      </c>
      <c r="F2025" s="20" t="s">
        <v>13516</v>
      </c>
      <c r="G2025" s="6" t="str">
        <f t="shared" si="162"/>
        <v>60-95</v>
      </c>
      <c r="H2025" s="6" t="str" cm="1">
        <f t="array" ref="H2025:I2025">_xlfn.TEXTSPLIT(G2025,"-")</f>
        <v>60</v>
      </c>
      <c r="I2025" s="6" t="str">
        <v>95</v>
      </c>
      <c r="J2025" s="6" t="s">
        <v>13541</v>
      </c>
      <c r="K2025" s="6" t="s">
        <v>13497</v>
      </c>
      <c r="L2025" s="6" t="s">
        <v>13973</v>
      </c>
      <c r="M2025" s="6" t="s">
        <v>13396</v>
      </c>
      <c r="N2025" s="6">
        <v>2000</v>
      </c>
      <c r="O2025" s="6" t="str" cm="1">
        <f t="array" ref="O2025">_xlfn.TEXTSPLIT(N2025,"-")</f>
        <v>2000</v>
      </c>
      <c r="P2025" s="6" t="str" cm="1">
        <f t="array" ref="P2025">_xlfn.TEXTSPLIT(O2025,"-")</f>
        <v>2000</v>
      </c>
      <c r="Q2025" s="6">
        <v>1202</v>
      </c>
      <c r="R2025" s="6">
        <v>16</v>
      </c>
      <c r="S2025" s="16">
        <f t="shared" si="163"/>
        <v>1.3311148086522463E-2</v>
      </c>
      <c r="T2025" s="16">
        <f t="shared" si="164"/>
        <v>3.3055644891049332E-3</v>
      </c>
    </row>
    <row r="2026" spans="1:20" x14ac:dyDescent="0.6">
      <c r="A2026" s="6"/>
      <c r="B2026" s="6"/>
      <c r="C2026" s="6"/>
      <c r="D2026" s="6" t="s">
        <v>13823</v>
      </c>
      <c r="E2026" s="6" t="s">
        <v>13815</v>
      </c>
      <c r="F2026" s="20" t="s">
        <v>13844</v>
      </c>
      <c r="G2026" s="6" t="str">
        <f t="shared" si="162"/>
        <v>60-64</v>
      </c>
      <c r="H2026" s="6" t="str" cm="1">
        <f t="array" ref="H2026:I2026">_xlfn.TEXTSPLIT(G2026,"-")</f>
        <v>60</v>
      </c>
      <c r="I2026" s="6" t="str">
        <v>64</v>
      </c>
      <c r="J2026" s="6" t="s">
        <v>13541</v>
      </c>
      <c r="K2026" s="6" t="s">
        <v>13497</v>
      </c>
      <c r="L2026" s="6" t="s">
        <v>13973</v>
      </c>
      <c r="M2026" s="6" t="s">
        <v>13396</v>
      </c>
      <c r="N2026" s="6">
        <v>2000</v>
      </c>
      <c r="O2026" s="6" t="str" cm="1">
        <f t="array" ref="O2026">_xlfn.TEXTSPLIT(N2026,"-")</f>
        <v>2000</v>
      </c>
      <c r="P2026" s="6" t="str" cm="1">
        <f t="array" ref="P2026">_xlfn.TEXTSPLIT(O2026,"-")</f>
        <v>2000</v>
      </c>
      <c r="Q2026" s="6">
        <v>311</v>
      </c>
      <c r="R2026" s="6">
        <v>1</v>
      </c>
      <c r="S2026" s="16">
        <f t="shared" si="163"/>
        <v>3.2154340836012861E-3</v>
      </c>
      <c r="T2026" s="16">
        <f t="shared" si="164"/>
        <v>3.2102604131806897E-3</v>
      </c>
    </row>
    <row r="2027" spans="1:20" x14ac:dyDescent="0.6">
      <c r="A2027" s="6"/>
      <c r="B2027" s="6"/>
      <c r="C2027" s="6"/>
      <c r="D2027" s="6" t="s">
        <v>13823</v>
      </c>
      <c r="E2027" s="6" t="s">
        <v>13814</v>
      </c>
      <c r="F2027" s="20" t="s">
        <v>13844</v>
      </c>
      <c r="G2027" s="6" t="str">
        <f t="shared" si="162"/>
        <v>60-64</v>
      </c>
      <c r="H2027" s="6" t="str" cm="1">
        <f t="array" ref="H2027:I2027">_xlfn.TEXTSPLIT(G2027,"-")</f>
        <v>60</v>
      </c>
      <c r="I2027" s="6" t="str">
        <v>64</v>
      </c>
      <c r="J2027" s="6" t="s">
        <v>13541</v>
      </c>
      <c r="K2027" s="6" t="s">
        <v>13497</v>
      </c>
      <c r="L2027" s="6" t="s">
        <v>13973</v>
      </c>
      <c r="M2027" s="6" t="s">
        <v>13396</v>
      </c>
      <c r="N2027" s="6">
        <v>2000</v>
      </c>
      <c r="O2027" s="6" t="str" cm="1">
        <f t="array" ref="O2027">_xlfn.TEXTSPLIT(N2027,"-")</f>
        <v>2000</v>
      </c>
      <c r="P2027" s="6" t="str" cm="1">
        <f t="array" ref="P2027">_xlfn.TEXTSPLIT(O2027,"-")</f>
        <v>2000</v>
      </c>
      <c r="Q2027" s="6">
        <v>161</v>
      </c>
      <c r="R2027" s="6">
        <v>0</v>
      </c>
      <c r="S2027" s="16">
        <f t="shared" si="163"/>
        <v>0</v>
      </c>
      <c r="T2027" s="16">
        <f t="shared" si="164"/>
        <v>0</v>
      </c>
    </row>
    <row r="2028" spans="1:20" x14ac:dyDescent="0.6">
      <c r="A2028" s="6"/>
      <c r="B2028" s="6"/>
      <c r="C2028" s="6"/>
      <c r="D2028" s="6" t="s">
        <v>13823</v>
      </c>
      <c r="E2028" s="6" t="s">
        <v>13816</v>
      </c>
      <c r="F2028" s="20" t="s">
        <v>13844</v>
      </c>
      <c r="G2028" s="6" t="str">
        <f t="shared" si="162"/>
        <v>60-64</v>
      </c>
      <c r="H2028" s="6" t="str" cm="1">
        <f t="array" ref="H2028:I2028">_xlfn.TEXTSPLIT(G2028,"-")</f>
        <v>60</v>
      </c>
      <c r="I2028" s="6" t="str">
        <v>64</v>
      </c>
      <c r="J2028" s="6" t="s">
        <v>13541</v>
      </c>
      <c r="K2028" s="6" t="s">
        <v>13497</v>
      </c>
      <c r="L2028" s="6" t="s">
        <v>13973</v>
      </c>
      <c r="M2028" s="6" t="s">
        <v>13396</v>
      </c>
      <c r="N2028" s="6">
        <v>2000</v>
      </c>
      <c r="O2028" s="6" t="str" cm="1">
        <f t="array" ref="O2028">_xlfn.TEXTSPLIT(N2028,"-")</f>
        <v>2000</v>
      </c>
      <c r="P2028" s="6" t="str" cm="1">
        <f t="array" ref="P2028">_xlfn.TEXTSPLIT(O2028,"-")</f>
        <v>2000</v>
      </c>
      <c r="Q2028" s="6">
        <v>150</v>
      </c>
      <c r="R2028" s="6">
        <v>1</v>
      </c>
      <c r="S2028" s="16">
        <f t="shared" si="163"/>
        <v>6.6666666666666671E-3</v>
      </c>
      <c r="T2028" s="16">
        <f t="shared" si="164"/>
        <v>6.6444072834338013E-3</v>
      </c>
    </row>
    <row r="2029" spans="1:20" x14ac:dyDescent="0.6">
      <c r="A2029" s="6"/>
      <c r="B2029" s="6"/>
      <c r="C2029" s="6"/>
      <c r="D2029" s="6" t="s">
        <v>13823</v>
      </c>
      <c r="E2029" s="6" t="s">
        <v>13815</v>
      </c>
      <c r="F2029" s="20" t="s">
        <v>13824</v>
      </c>
      <c r="G2029" s="6" t="str">
        <f t="shared" si="162"/>
        <v>65-69</v>
      </c>
      <c r="H2029" s="6" t="str" cm="1">
        <f t="array" ref="H2029:I2029">_xlfn.TEXTSPLIT(G2029,"-")</f>
        <v>65</v>
      </c>
      <c r="I2029" s="6" t="str">
        <v>69</v>
      </c>
      <c r="J2029" s="6" t="s">
        <v>13541</v>
      </c>
      <c r="K2029" s="6" t="s">
        <v>13497</v>
      </c>
      <c r="L2029" s="6" t="s">
        <v>13973</v>
      </c>
      <c r="M2029" s="6" t="s">
        <v>13396</v>
      </c>
      <c r="N2029" s="6">
        <v>2000</v>
      </c>
      <c r="O2029" s="6" t="str" cm="1">
        <f t="array" ref="O2029">_xlfn.TEXTSPLIT(N2029,"-")</f>
        <v>2000</v>
      </c>
      <c r="P2029" s="6" t="str" cm="1">
        <f t="array" ref="P2029">_xlfn.TEXTSPLIT(O2029,"-")</f>
        <v>2000</v>
      </c>
      <c r="Q2029" s="6">
        <v>894</v>
      </c>
      <c r="R2029" s="6">
        <v>2</v>
      </c>
      <c r="S2029" s="16">
        <f t="shared" si="163"/>
        <v>2.2371364653243847E-3</v>
      </c>
      <c r="T2029" s="16">
        <f t="shared" si="164"/>
        <v>1.580123917548789E-3</v>
      </c>
    </row>
    <row r="2030" spans="1:20" x14ac:dyDescent="0.6">
      <c r="A2030" s="6"/>
      <c r="B2030" s="6"/>
      <c r="C2030" s="6"/>
      <c r="D2030" s="6" t="s">
        <v>13823</v>
      </c>
      <c r="E2030" s="6" t="s">
        <v>13814</v>
      </c>
      <c r="F2030" s="20" t="s">
        <v>13824</v>
      </c>
      <c r="G2030" s="6" t="str">
        <f t="shared" si="162"/>
        <v>65-69</v>
      </c>
      <c r="H2030" s="6" t="str" cm="1">
        <f t="array" ref="H2030:I2030">_xlfn.TEXTSPLIT(G2030,"-")</f>
        <v>65</v>
      </c>
      <c r="I2030" s="6" t="str">
        <v>69</v>
      </c>
      <c r="J2030" s="6" t="s">
        <v>13541</v>
      </c>
      <c r="K2030" s="6" t="s">
        <v>13497</v>
      </c>
      <c r="L2030" s="6" t="s">
        <v>13973</v>
      </c>
      <c r="M2030" s="6" t="s">
        <v>13396</v>
      </c>
      <c r="N2030" s="6">
        <v>2000</v>
      </c>
      <c r="O2030" s="6" t="str" cm="1">
        <f t="array" ref="O2030">_xlfn.TEXTSPLIT(N2030,"-")</f>
        <v>2000</v>
      </c>
      <c r="P2030" s="6" t="str" cm="1">
        <f t="array" ref="P2030">_xlfn.TEXTSPLIT(O2030,"-")</f>
        <v>2000</v>
      </c>
      <c r="Q2030" s="6">
        <v>486</v>
      </c>
      <c r="R2030" s="6">
        <v>1</v>
      </c>
      <c r="S2030" s="16">
        <f t="shared" si="163"/>
        <v>2.05761316872428E-3</v>
      </c>
      <c r="T2030" s="16">
        <f t="shared" si="164"/>
        <v>2.0554951926933665E-3</v>
      </c>
    </row>
    <row r="2031" spans="1:20" x14ac:dyDescent="0.6">
      <c r="A2031" s="6"/>
      <c r="B2031" s="6"/>
      <c r="C2031" s="6"/>
      <c r="D2031" s="6" t="s">
        <v>13823</v>
      </c>
      <c r="E2031" s="6" t="s">
        <v>13816</v>
      </c>
      <c r="F2031" s="20" t="s">
        <v>13824</v>
      </c>
      <c r="G2031" s="6" t="str">
        <f t="shared" si="162"/>
        <v>65-69</v>
      </c>
      <c r="H2031" s="6" t="str" cm="1">
        <f t="array" ref="H2031:I2031">_xlfn.TEXTSPLIT(G2031,"-")</f>
        <v>65</v>
      </c>
      <c r="I2031" s="6" t="str">
        <v>69</v>
      </c>
      <c r="J2031" s="6" t="s">
        <v>13541</v>
      </c>
      <c r="K2031" s="6" t="s">
        <v>13497</v>
      </c>
      <c r="L2031" s="6" t="s">
        <v>13973</v>
      </c>
      <c r="M2031" s="6" t="s">
        <v>13396</v>
      </c>
      <c r="N2031" s="6">
        <v>2000</v>
      </c>
      <c r="O2031" s="6" t="str" cm="1">
        <f t="array" ref="O2031">_xlfn.TEXTSPLIT(N2031,"-")</f>
        <v>2000</v>
      </c>
      <c r="P2031" s="6" t="str" cm="1">
        <f t="array" ref="P2031">_xlfn.TEXTSPLIT(O2031,"-")</f>
        <v>2000</v>
      </c>
      <c r="Q2031" s="6">
        <v>408</v>
      </c>
      <c r="R2031" s="6">
        <v>1</v>
      </c>
      <c r="S2031" s="16">
        <f t="shared" si="163"/>
        <v>2.4509803921568627E-3</v>
      </c>
      <c r="T2031" s="16">
        <f t="shared" si="164"/>
        <v>2.4479748969832415E-3</v>
      </c>
    </row>
    <row r="2032" spans="1:20" x14ac:dyDescent="0.6">
      <c r="A2032" s="6"/>
      <c r="B2032" s="6"/>
      <c r="C2032" s="6"/>
      <c r="D2032" s="6" t="s">
        <v>13823</v>
      </c>
      <c r="E2032" s="6" t="s">
        <v>13815</v>
      </c>
      <c r="F2032" s="20" t="s">
        <v>13825</v>
      </c>
      <c r="G2032" s="6" t="str">
        <f t="shared" si="162"/>
        <v>70-74</v>
      </c>
      <c r="H2032" s="6" t="str" cm="1">
        <f t="array" ref="H2032:I2032">_xlfn.TEXTSPLIT(G2032,"-")</f>
        <v>70</v>
      </c>
      <c r="I2032" s="6" t="str">
        <v>74</v>
      </c>
      <c r="J2032" s="6" t="s">
        <v>13541</v>
      </c>
      <c r="K2032" s="6" t="s">
        <v>13497</v>
      </c>
      <c r="L2032" s="6" t="s">
        <v>13973</v>
      </c>
      <c r="M2032" s="6" t="s">
        <v>13396</v>
      </c>
      <c r="N2032" s="6">
        <v>2000</v>
      </c>
      <c r="O2032" s="6" t="str" cm="1">
        <f t="array" ref="O2032">_xlfn.TEXTSPLIT(N2032,"-")</f>
        <v>2000</v>
      </c>
      <c r="P2032" s="6" t="str" cm="1">
        <f t="array" ref="P2032">_xlfn.TEXTSPLIT(O2032,"-")</f>
        <v>2000</v>
      </c>
      <c r="Q2032" s="6">
        <v>694</v>
      </c>
      <c r="R2032" s="6">
        <v>13</v>
      </c>
      <c r="S2032" s="16">
        <f t="shared" si="163"/>
        <v>1.8731988472622477E-2</v>
      </c>
      <c r="T2032" s="16">
        <f t="shared" si="164"/>
        <v>5.1464294833612938E-3</v>
      </c>
    </row>
    <row r="2033" spans="1:20" x14ac:dyDescent="0.6">
      <c r="A2033" s="6"/>
      <c r="B2033" s="6"/>
      <c r="C2033" s="6"/>
      <c r="D2033" s="6" t="s">
        <v>13823</v>
      </c>
      <c r="E2033" s="6" t="s">
        <v>13814</v>
      </c>
      <c r="F2033" s="20" t="s">
        <v>13825</v>
      </c>
      <c r="G2033" s="6" t="str">
        <f t="shared" si="162"/>
        <v>70-74</v>
      </c>
      <c r="H2033" s="6" t="str" cm="1">
        <f t="array" ref="H2033:I2033">_xlfn.TEXTSPLIT(G2033,"-")</f>
        <v>70</v>
      </c>
      <c r="I2033" s="6" t="str">
        <v>74</v>
      </c>
      <c r="J2033" s="6" t="s">
        <v>13541</v>
      </c>
      <c r="K2033" s="6" t="s">
        <v>13497</v>
      </c>
      <c r="L2033" s="6" t="s">
        <v>13973</v>
      </c>
      <c r="M2033" s="6" t="s">
        <v>13396</v>
      </c>
      <c r="N2033" s="6">
        <v>2000</v>
      </c>
      <c r="O2033" s="6" t="str" cm="1">
        <f t="array" ref="O2033">_xlfn.TEXTSPLIT(N2033,"-")</f>
        <v>2000</v>
      </c>
      <c r="P2033" s="6" t="str" cm="1">
        <f t="array" ref="P2033">_xlfn.TEXTSPLIT(O2033,"-")</f>
        <v>2000</v>
      </c>
      <c r="Q2033" s="6">
        <v>388</v>
      </c>
      <c r="R2033" s="6">
        <v>8</v>
      </c>
      <c r="S2033" s="16">
        <f t="shared" si="163"/>
        <v>2.0618556701030927E-2</v>
      </c>
      <c r="T2033" s="16">
        <f t="shared" si="164"/>
        <v>7.214217031159615E-3</v>
      </c>
    </row>
    <row r="2034" spans="1:20" x14ac:dyDescent="0.6">
      <c r="A2034" s="6"/>
      <c r="B2034" s="6"/>
      <c r="C2034" s="6"/>
      <c r="D2034" s="6" t="s">
        <v>13823</v>
      </c>
      <c r="E2034" s="6" t="s">
        <v>13816</v>
      </c>
      <c r="F2034" s="20" t="s">
        <v>13825</v>
      </c>
      <c r="G2034" s="6" t="str">
        <f t="shared" si="162"/>
        <v>70-74</v>
      </c>
      <c r="H2034" s="6" t="str" cm="1">
        <f t="array" ref="H2034:I2034">_xlfn.TEXTSPLIT(G2034,"-")</f>
        <v>70</v>
      </c>
      <c r="I2034" s="6" t="str">
        <v>74</v>
      </c>
      <c r="J2034" s="6" t="s">
        <v>13541</v>
      </c>
      <c r="K2034" s="6" t="s">
        <v>13497</v>
      </c>
      <c r="L2034" s="6" t="s">
        <v>13973</v>
      </c>
      <c r="M2034" s="6" t="s">
        <v>13396</v>
      </c>
      <c r="N2034" s="6">
        <v>2000</v>
      </c>
      <c r="O2034" s="6" t="str" cm="1">
        <f t="array" ref="O2034">_xlfn.TEXTSPLIT(N2034,"-")</f>
        <v>2000</v>
      </c>
      <c r="P2034" s="6" t="str" cm="1">
        <f t="array" ref="P2034">_xlfn.TEXTSPLIT(O2034,"-")</f>
        <v>2000</v>
      </c>
      <c r="Q2034" s="6">
        <v>306</v>
      </c>
      <c r="R2034" s="6">
        <v>5</v>
      </c>
      <c r="S2034" s="16">
        <f t="shared" si="163"/>
        <v>1.6339869281045753E-2</v>
      </c>
      <c r="T2034" s="16">
        <f t="shared" si="164"/>
        <v>7.2474647252812737E-3</v>
      </c>
    </row>
    <row r="2035" spans="1:20" x14ac:dyDescent="0.6">
      <c r="A2035" s="6"/>
      <c r="B2035" s="6"/>
      <c r="C2035" s="6"/>
      <c r="D2035" s="6" t="s">
        <v>13823</v>
      </c>
      <c r="E2035" s="6" t="s">
        <v>13815</v>
      </c>
      <c r="F2035" s="20" t="s">
        <v>13826</v>
      </c>
      <c r="G2035" s="6" t="str">
        <f t="shared" si="162"/>
        <v>75-79</v>
      </c>
      <c r="H2035" s="6" t="str" cm="1">
        <f t="array" ref="H2035:I2035">_xlfn.TEXTSPLIT(G2035,"-")</f>
        <v>75</v>
      </c>
      <c r="I2035" s="6" t="str">
        <v>79</v>
      </c>
      <c r="J2035" s="6" t="s">
        <v>13541</v>
      </c>
      <c r="K2035" s="6" t="s">
        <v>13497</v>
      </c>
      <c r="L2035" s="6" t="s">
        <v>13973</v>
      </c>
      <c r="M2035" s="6" t="s">
        <v>13396</v>
      </c>
      <c r="N2035" s="6">
        <v>2000</v>
      </c>
      <c r="O2035" s="6" t="str" cm="1">
        <f t="array" ref="O2035">_xlfn.TEXTSPLIT(N2035,"-")</f>
        <v>2000</v>
      </c>
      <c r="P2035" s="6" t="str" cm="1">
        <f t="array" ref="P2035">_xlfn.TEXTSPLIT(O2035,"-")</f>
        <v>2000</v>
      </c>
      <c r="Q2035" s="6">
        <v>378</v>
      </c>
      <c r="R2035" s="6">
        <v>8</v>
      </c>
      <c r="S2035" s="16">
        <f t="shared" si="163"/>
        <v>2.1164021164021163E-2</v>
      </c>
      <c r="T2035" s="16">
        <f t="shared" si="164"/>
        <v>7.4030069273667634E-3</v>
      </c>
    </row>
    <row r="2036" spans="1:20" x14ac:dyDescent="0.6">
      <c r="A2036" s="6"/>
      <c r="B2036" s="6"/>
      <c r="C2036" s="6"/>
      <c r="D2036" s="6" t="s">
        <v>13823</v>
      </c>
      <c r="E2036" s="6" t="s">
        <v>13814</v>
      </c>
      <c r="F2036" s="20" t="s">
        <v>13826</v>
      </c>
      <c r="G2036" s="6" t="str">
        <f t="shared" si="162"/>
        <v>75-79</v>
      </c>
      <c r="H2036" s="6" t="str" cm="1">
        <f t="array" ref="H2036:I2036">_xlfn.TEXTSPLIT(G2036,"-")</f>
        <v>75</v>
      </c>
      <c r="I2036" s="6" t="str">
        <v>79</v>
      </c>
      <c r="J2036" s="6" t="s">
        <v>13541</v>
      </c>
      <c r="K2036" s="6" t="s">
        <v>13497</v>
      </c>
      <c r="L2036" s="6" t="s">
        <v>13973</v>
      </c>
      <c r="M2036" s="6" t="s">
        <v>13396</v>
      </c>
      <c r="N2036" s="6">
        <v>2000</v>
      </c>
      <c r="O2036" s="6" t="str" cm="1">
        <f t="array" ref="O2036">_xlfn.TEXTSPLIT(N2036,"-")</f>
        <v>2000</v>
      </c>
      <c r="P2036" s="6" t="str" cm="1">
        <f t="array" ref="P2036">_xlfn.TEXTSPLIT(O2036,"-")</f>
        <v>2000</v>
      </c>
      <c r="Q2036" s="6">
        <v>180</v>
      </c>
      <c r="R2036" s="6">
        <v>3</v>
      </c>
      <c r="S2036" s="16">
        <f t="shared" si="163"/>
        <v>1.6666666666666666E-2</v>
      </c>
      <c r="T2036" s="16">
        <f t="shared" si="164"/>
        <v>9.5419800207320361E-3</v>
      </c>
    </row>
    <row r="2037" spans="1:20" x14ac:dyDescent="0.6">
      <c r="A2037" s="6"/>
      <c r="B2037" s="6"/>
      <c r="C2037" s="6"/>
      <c r="D2037" s="6" t="s">
        <v>13823</v>
      </c>
      <c r="E2037" s="6" t="s">
        <v>13816</v>
      </c>
      <c r="F2037" s="20" t="s">
        <v>13826</v>
      </c>
      <c r="G2037" s="6" t="str">
        <f t="shared" si="162"/>
        <v>75-79</v>
      </c>
      <c r="H2037" s="6" t="str" cm="1">
        <f t="array" ref="H2037:I2037">_xlfn.TEXTSPLIT(G2037,"-")</f>
        <v>75</v>
      </c>
      <c r="I2037" s="6" t="str">
        <v>79</v>
      </c>
      <c r="J2037" s="6" t="s">
        <v>13541</v>
      </c>
      <c r="K2037" s="6" t="s">
        <v>13497</v>
      </c>
      <c r="L2037" s="6" t="s">
        <v>13973</v>
      </c>
      <c r="M2037" s="6" t="s">
        <v>13396</v>
      </c>
      <c r="N2037" s="6">
        <v>2000</v>
      </c>
      <c r="O2037" s="6" t="str" cm="1">
        <f t="array" ref="O2037">_xlfn.TEXTSPLIT(N2037,"-")</f>
        <v>2000</v>
      </c>
      <c r="P2037" s="6" t="str" cm="1">
        <f t="array" ref="P2037">_xlfn.TEXTSPLIT(O2037,"-")</f>
        <v>2000</v>
      </c>
      <c r="Q2037" s="6">
        <v>198</v>
      </c>
      <c r="R2037" s="6">
        <v>5</v>
      </c>
      <c r="S2037" s="16">
        <f t="shared" si="163"/>
        <v>2.5252525252525252E-2</v>
      </c>
      <c r="T2037" s="16">
        <f t="shared" si="164"/>
        <v>1.1149769037988365E-2</v>
      </c>
    </row>
    <row r="2038" spans="1:20" x14ac:dyDescent="0.6">
      <c r="A2038" s="6"/>
      <c r="B2038" s="6"/>
      <c r="C2038" s="6"/>
      <c r="D2038" s="6" t="s">
        <v>13823</v>
      </c>
      <c r="E2038" s="6" t="s">
        <v>13815</v>
      </c>
      <c r="F2038" s="20" t="s">
        <v>13821</v>
      </c>
      <c r="G2038" s="6" t="str">
        <f t="shared" si="162"/>
        <v>80-95</v>
      </c>
      <c r="H2038" s="6" t="str" cm="1">
        <f t="array" ref="H2038:I2038">_xlfn.TEXTSPLIT(G2038,"-")</f>
        <v>80</v>
      </c>
      <c r="I2038" s="6" t="str">
        <v>95</v>
      </c>
      <c r="J2038" s="6" t="s">
        <v>13541</v>
      </c>
      <c r="K2038" s="6" t="s">
        <v>13497</v>
      </c>
      <c r="L2038" s="6" t="s">
        <v>13973</v>
      </c>
      <c r="M2038" s="6" t="s">
        <v>13396</v>
      </c>
      <c r="N2038" s="6">
        <v>2000</v>
      </c>
      <c r="O2038" s="6" t="str" cm="1">
        <f t="array" ref="O2038">_xlfn.TEXTSPLIT(N2038,"-")</f>
        <v>2000</v>
      </c>
      <c r="P2038" s="6" t="str" cm="1">
        <f t="array" ref="P2038">_xlfn.TEXTSPLIT(O2038,"-")</f>
        <v>2000</v>
      </c>
      <c r="Q2038" s="6">
        <v>277</v>
      </c>
      <c r="R2038" s="6">
        <v>12</v>
      </c>
      <c r="S2038" s="16">
        <f t="shared" si="163"/>
        <v>4.3321299638989168E-2</v>
      </c>
      <c r="T2038" s="16">
        <f t="shared" si="164"/>
        <v>1.2231899562989163E-2</v>
      </c>
    </row>
    <row r="2039" spans="1:20" x14ac:dyDescent="0.6">
      <c r="A2039" s="6"/>
      <c r="B2039" s="6"/>
      <c r="C2039" s="6"/>
      <c r="D2039" s="6" t="s">
        <v>13823</v>
      </c>
      <c r="E2039" s="6" t="s">
        <v>13814</v>
      </c>
      <c r="F2039" s="20" t="s">
        <v>13821</v>
      </c>
      <c r="G2039" s="6" t="str">
        <f t="shared" si="162"/>
        <v>80-95</v>
      </c>
      <c r="H2039" s="6" t="str" cm="1">
        <f t="array" ref="H2039:I2039">_xlfn.TEXTSPLIT(G2039,"-")</f>
        <v>80</v>
      </c>
      <c r="I2039" s="6" t="str">
        <v>95</v>
      </c>
      <c r="J2039" s="6" t="s">
        <v>13541</v>
      </c>
      <c r="K2039" s="6" t="s">
        <v>13497</v>
      </c>
      <c r="L2039" s="6" t="s">
        <v>13973</v>
      </c>
      <c r="M2039" s="6" t="s">
        <v>13396</v>
      </c>
      <c r="N2039" s="6">
        <v>2000</v>
      </c>
      <c r="O2039" s="6" t="str" cm="1">
        <f t="array" ref="O2039">_xlfn.TEXTSPLIT(N2039,"-")</f>
        <v>2000</v>
      </c>
      <c r="P2039" s="6" t="str" cm="1">
        <f t="array" ref="P2039">_xlfn.TEXTSPLIT(O2039,"-")</f>
        <v>2000</v>
      </c>
      <c r="Q2039" s="6">
        <v>137</v>
      </c>
      <c r="R2039" s="6">
        <v>8</v>
      </c>
      <c r="S2039" s="16">
        <f t="shared" si="163"/>
        <v>5.8394160583941604E-2</v>
      </c>
      <c r="T2039" s="16">
        <f t="shared" si="164"/>
        <v>2.0033599986540574E-2</v>
      </c>
    </row>
    <row r="2040" spans="1:20" x14ac:dyDescent="0.6">
      <c r="A2040" s="6"/>
      <c r="B2040" s="6"/>
      <c r="C2040" s="6"/>
      <c r="D2040" s="6" t="s">
        <v>13823</v>
      </c>
      <c r="E2040" s="6" t="s">
        <v>13816</v>
      </c>
      <c r="F2040" s="20" t="s">
        <v>13821</v>
      </c>
      <c r="G2040" s="6" t="str">
        <f t="shared" si="162"/>
        <v>80-95</v>
      </c>
      <c r="H2040" s="6" t="str" cm="1">
        <f t="array" ref="H2040:I2040">_xlfn.TEXTSPLIT(G2040,"-")</f>
        <v>80</v>
      </c>
      <c r="I2040" s="6" t="str">
        <v>95</v>
      </c>
      <c r="J2040" s="6" t="s">
        <v>13541</v>
      </c>
      <c r="K2040" s="6" t="s">
        <v>13497</v>
      </c>
      <c r="L2040" s="6" t="s">
        <v>13973</v>
      </c>
      <c r="M2040" s="6" t="s">
        <v>13396</v>
      </c>
      <c r="N2040" s="6">
        <v>2000</v>
      </c>
      <c r="O2040" s="6" t="str" cm="1">
        <f t="array" ref="O2040">_xlfn.TEXTSPLIT(N2040,"-")</f>
        <v>2000</v>
      </c>
      <c r="P2040" s="6" t="str" cm="1">
        <f t="array" ref="P2040">_xlfn.TEXTSPLIT(O2040,"-")</f>
        <v>2000</v>
      </c>
      <c r="Q2040" s="6">
        <v>140</v>
      </c>
      <c r="R2040" s="6">
        <v>4</v>
      </c>
      <c r="S2040" s="16">
        <f t="shared" si="163"/>
        <v>2.8571428571428571E-2</v>
      </c>
      <c r="T2040" s="16">
        <f t="shared" si="164"/>
        <v>1.4080153722988034E-2</v>
      </c>
    </row>
    <row r="2041" spans="1:20" x14ac:dyDescent="0.6">
      <c r="D2041" s="6" t="s">
        <v>13813</v>
      </c>
      <c r="E2041" s="6" t="s">
        <v>13815</v>
      </c>
      <c r="F2041" s="20" t="s">
        <v>13516</v>
      </c>
      <c r="G2041" s="6" t="str">
        <f t="shared" si="159"/>
        <v>60-95</v>
      </c>
      <c r="H2041" s="6" t="str" cm="1">
        <f t="array" ref="H2041:I2041">_xlfn.TEXTSPLIT(G2041,"-")</f>
        <v>60</v>
      </c>
      <c r="I2041" s="6" t="str">
        <v>95</v>
      </c>
      <c r="J2041" s="6" t="s">
        <v>13541</v>
      </c>
      <c r="K2041" s="6" t="s">
        <v>13497</v>
      </c>
      <c r="L2041" s="6" t="s">
        <v>13517</v>
      </c>
      <c r="M2041" s="6" t="s">
        <v>13396</v>
      </c>
      <c r="N2041" s="6">
        <v>2000</v>
      </c>
      <c r="O2041" s="6" t="str" cm="1">
        <f t="array" ref="O2041">_xlfn.TEXTSPLIT(N2041,"-")</f>
        <v>2000</v>
      </c>
      <c r="P2041" s="6" t="str" cm="1">
        <f t="array" ref="P2041">_xlfn.TEXTSPLIT(O2041,"-")</f>
        <v>2000</v>
      </c>
      <c r="Q2041" s="6">
        <v>2554</v>
      </c>
      <c r="R2041" s="6">
        <v>64</v>
      </c>
      <c r="S2041" s="16">
        <f t="shared" si="160"/>
        <v>2.5058731401722788E-2</v>
      </c>
      <c r="T2041" s="16">
        <f t="shared" si="161"/>
        <v>3.0928461790364777E-3</v>
      </c>
    </row>
    <row r="2042" spans="1:20" x14ac:dyDescent="0.6">
      <c r="B2042" s="6"/>
      <c r="C2042" s="6"/>
      <c r="D2042" s="6" t="s">
        <v>13813</v>
      </c>
      <c r="E2042" s="6" t="s">
        <v>13814</v>
      </c>
      <c r="F2042" s="20" t="s">
        <v>13516</v>
      </c>
      <c r="G2042" s="6" t="str">
        <f t="shared" si="159"/>
        <v>60-95</v>
      </c>
      <c r="H2042" s="6" t="str" cm="1">
        <f t="array" ref="H2042:I2042">_xlfn.TEXTSPLIT(G2042,"-")</f>
        <v>60</v>
      </c>
      <c r="I2042" s="6" t="str">
        <v>95</v>
      </c>
      <c r="J2042" s="6" t="s">
        <v>13541</v>
      </c>
      <c r="K2042" s="6" t="s">
        <v>13497</v>
      </c>
      <c r="L2042" s="6" t="s">
        <v>13517</v>
      </c>
      <c r="M2042" s="6" t="s">
        <v>13396</v>
      </c>
      <c r="N2042" s="6">
        <v>2000</v>
      </c>
      <c r="O2042" s="6" t="str" cm="1">
        <f t="array" ref="O2042">_xlfn.TEXTSPLIT(N2042,"-")</f>
        <v>2000</v>
      </c>
      <c r="P2042" s="6" t="str" cm="1">
        <f t="array" ref="P2042">_xlfn.TEXTSPLIT(O2042,"-")</f>
        <v>2000</v>
      </c>
      <c r="Q2042" s="6">
        <v>1352</v>
      </c>
      <c r="R2042" s="6">
        <v>33</v>
      </c>
      <c r="S2042" s="16">
        <f t="shared" si="160"/>
        <v>2.4408284023668639E-2</v>
      </c>
      <c r="T2042" s="16">
        <f t="shared" si="161"/>
        <v>4.1967618975902723E-3</v>
      </c>
    </row>
    <row r="2043" spans="1:20" x14ac:dyDescent="0.6">
      <c r="B2043" s="6"/>
      <c r="C2043" s="6"/>
      <c r="D2043" s="6" t="s">
        <v>13813</v>
      </c>
      <c r="E2043" s="6" t="s">
        <v>13816</v>
      </c>
      <c r="F2043" s="20" t="s">
        <v>13516</v>
      </c>
      <c r="G2043" s="6" t="str">
        <f t="shared" si="159"/>
        <v>60-95</v>
      </c>
      <c r="H2043" s="6" t="str" cm="1">
        <f t="array" ref="H2043:I2043">_xlfn.TEXTSPLIT(G2043,"-")</f>
        <v>60</v>
      </c>
      <c r="I2043" s="6" t="str">
        <v>95</v>
      </c>
      <c r="J2043" s="6" t="s">
        <v>13541</v>
      </c>
      <c r="K2043" s="6" t="s">
        <v>13497</v>
      </c>
      <c r="L2043" s="6" t="s">
        <v>13517</v>
      </c>
      <c r="M2043" s="6" t="s">
        <v>13396</v>
      </c>
      <c r="N2043" s="6">
        <v>2000</v>
      </c>
      <c r="O2043" s="6" t="str" cm="1">
        <f t="array" ref="O2043">_xlfn.TEXTSPLIT(N2043,"-")</f>
        <v>2000</v>
      </c>
      <c r="P2043" s="6" t="str" cm="1">
        <f t="array" ref="P2043">_xlfn.TEXTSPLIT(O2043,"-")</f>
        <v>2000</v>
      </c>
      <c r="Q2043" s="6">
        <v>1202</v>
      </c>
      <c r="R2043" s="6">
        <v>31</v>
      </c>
      <c r="S2043" s="16">
        <f t="shared" si="160"/>
        <v>2.5790349417637273E-2</v>
      </c>
      <c r="T2043" s="16">
        <f t="shared" si="161"/>
        <v>4.5719617985771118E-3</v>
      </c>
    </row>
    <row r="2044" spans="1:20" x14ac:dyDescent="0.6">
      <c r="B2044" s="6"/>
      <c r="C2044" s="6"/>
      <c r="D2044" s="6" t="s">
        <v>13813</v>
      </c>
      <c r="E2044" s="6" t="s">
        <v>13815</v>
      </c>
      <c r="F2044" s="20" t="s">
        <v>13844</v>
      </c>
      <c r="G2044" s="6" t="str">
        <f t="shared" si="159"/>
        <v>60-64</v>
      </c>
      <c r="H2044" s="6" t="str" cm="1">
        <f t="array" ref="H2044:I2044">_xlfn.TEXTSPLIT(G2044,"-")</f>
        <v>60</v>
      </c>
      <c r="I2044" s="6" t="str">
        <v>64</v>
      </c>
      <c r="J2044" s="6" t="s">
        <v>13541</v>
      </c>
      <c r="K2044" s="6" t="s">
        <v>13497</v>
      </c>
      <c r="L2044" s="6" t="s">
        <v>13517</v>
      </c>
      <c r="M2044" s="6" t="s">
        <v>13396</v>
      </c>
      <c r="N2044" s="6">
        <v>2000</v>
      </c>
      <c r="O2044" s="6" t="str" cm="1">
        <f t="array" ref="O2044">_xlfn.TEXTSPLIT(N2044,"-")</f>
        <v>2000</v>
      </c>
      <c r="P2044" s="6" t="str" cm="1">
        <f t="array" ref="P2044">_xlfn.TEXTSPLIT(O2044,"-")</f>
        <v>2000</v>
      </c>
      <c r="Q2044" s="6">
        <v>311</v>
      </c>
      <c r="R2044" s="6">
        <v>2</v>
      </c>
      <c r="S2044" s="16">
        <f t="shared" si="160"/>
        <v>6.4308681672025723E-3</v>
      </c>
      <c r="T2044" s="16">
        <f t="shared" si="161"/>
        <v>4.5326653295572712E-3</v>
      </c>
    </row>
    <row r="2045" spans="1:20" x14ac:dyDescent="0.6">
      <c r="B2045" s="6"/>
      <c r="C2045" s="6"/>
      <c r="D2045" s="6" t="s">
        <v>13813</v>
      </c>
      <c r="E2045" s="6" t="s">
        <v>13814</v>
      </c>
      <c r="F2045" s="20" t="s">
        <v>13844</v>
      </c>
      <c r="G2045" s="6" t="str">
        <f t="shared" si="159"/>
        <v>60-64</v>
      </c>
      <c r="H2045" s="6" t="str" cm="1">
        <f t="array" ref="H2045:I2045">_xlfn.TEXTSPLIT(G2045,"-")</f>
        <v>60</v>
      </c>
      <c r="I2045" s="6" t="str">
        <v>64</v>
      </c>
      <c r="J2045" s="6" t="s">
        <v>13541</v>
      </c>
      <c r="K2045" s="6" t="s">
        <v>13497</v>
      </c>
      <c r="L2045" s="6" t="s">
        <v>13517</v>
      </c>
      <c r="M2045" s="6" t="s">
        <v>13396</v>
      </c>
      <c r="N2045" s="6">
        <v>2000</v>
      </c>
      <c r="O2045" s="6" t="str" cm="1">
        <f t="array" ref="O2045">_xlfn.TEXTSPLIT(N2045,"-")</f>
        <v>2000</v>
      </c>
      <c r="P2045" s="6" t="str" cm="1">
        <f t="array" ref="P2045">_xlfn.TEXTSPLIT(O2045,"-")</f>
        <v>2000</v>
      </c>
      <c r="Q2045" s="6">
        <v>161</v>
      </c>
      <c r="R2045" s="6">
        <v>1</v>
      </c>
      <c r="S2045" s="16">
        <f t="shared" si="160"/>
        <v>6.2111801242236021E-3</v>
      </c>
      <c r="T2045" s="16">
        <f t="shared" si="161"/>
        <v>6.1918606991208294E-3</v>
      </c>
    </row>
    <row r="2046" spans="1:20" x14ac:dyDescent="0.6">
      <c r="B2046" s="6"/>
      <c r="C2046" s="6"/>
      <c r="D2046" s="6" t="s">
        <v>13813</v>
      </c>
      <c r="E2046" s="6" t="s">
        <v>13816</v>
      </c>
      <c r="F2046" s="20" t="s">
        <v>13844</v>
      </c>
      <c r="G2046" s="6" t="str">
        <f t="shared" si="159"/>
        <v>60-64</v>
      </c>
      <c r="H2046" s="6" t="str" cm="1">
        <f t="array" ref="H2046:I2046">_xlfn.TEXTSPLIT(G2046,"-")</f>
        <v>60</v>
      </c>
      <c r="I2046" s="6" t="str">
        <v>64</v>
      </c>
      <c r="J2046" s="6" t="s">
        <v>13541</v>
      </c>
      <c r="K2046" s="6" t="s">
        <v>13497</v>
      </c>
      <c r="L2046" s="6" t="s">
        <v>13517</v>
      </c>
      <c r="M2046" s="6" t="s">
        <v>13396</v>
      </c>
      <c r="N2046" s="6">
        <v>2000</v>
      </c>
      <c r="O2046" s="6" t="str" cm="1">
        <f t="array" ref="O2046">_xlfn.TEXTSPLIT(N2046,"-")</f>
        <v>2000</v>
      </c>
      <c r="P2046" s="6" t="str" cm="1">
        <f t="array" ref="P2046">_xlfn.TEXTSPLIT(O2046,"-")</f>
        <v>2000</v>
      </c>
      <c r="Q2046" s="6">
        <v>150</v>
      </c>
      <c r="R2046" s="6">
        <v>1</v>
      </c>
      <c r="S2046" s="16">
        <f t="shared" si="160"/>
        <v>6.6666666666666671E-3</v>
      </c>
      <c r="T2046" s="16">
        <f t="shared" si="161"/>
        <v>6.6444072834338013E-3</v>
      </c>
    </row>
    <row r="2047" spans="1:20" x14ac:dyDescent="0.6">
      <c r="B2047" s="6"/>
      <c r="C2047" s="6"/>
      <c r="D2047" s="6" t="s">
        <v>13813</v>
      </c>
      <c r="E2047" s="6" t="s">
        <v>13815</v>
      </c>
      <c r="F2047" s="20" t="s">
        <v>13824</v>
      </c>
      <c r="G2047" s="6" t="str">
        <f t="shared" si="159"/>
        <v>65-69</v>
      </c>
      <c r="H2047" s="6" t="str" cm="1">
        <f t="array" ref="H2047:I2047">_xlfn.TEXTSPLIT(G2047,"-")</f>
        <v>65</v>
      </c>
      <c r="I2047" s="6" t="str">
        <v>69</v>
      </c>
      <c r="J2047" s="6" t="s">
        <v>13541</v>
      </c>
      <c r="K2047" s="6" t="s">
        <v>13497</v>
      </c>
      <c r="L2047" s="6" t="s">
        <v>13517</v>
      </c>
      <c r="M2047" s="6" t="s">
        <v>13396</v>
      </c>
      <c r="N2047" s="6">
        <v>2000</v>
      </c>
      <c r="O2047" s="6" t="str" cm="1">
        <f t="array" ref="O2047">_xlfn.TEXTSPLIT(N2047,"-")</f>
        <v>2000</v>
      </c>
      <c r="P2047" s="6" t="str" cm="1">
        <f t="array" ref="P2047">_xlfn.TEXTSPLIT(O2047,"-")</f>
        <v>2000</v>
      </c>
      <c r="Q2047" s="6">
        <v>894</v>
      </c>
      <c r="R2047" s="6">
        <v>9</v>
      </c>
      <c r="S2047" s="16">
        <f t="shared" si="160"/>
        <v>1.0067114093959731E-2</v>
      </c>
      <c r="T2047" s="16">
        <f t="shared" si="161"/>
        <v>3.3387708403819706E-3</v>
      </c>
    </row>
    <row r="2048" spans="1:20" x14ac:dyDescent="0.6">
      <c r="B2048" s="6"/>
      <c r="C2048" s="6"/>
      <c r="D2048" s="6" t="s">
        <v>13813</v>
      </c>
      <c r="E2048" s="6" t="s">
        <v>13814</v>
      </c>
      <c r="F2048" s="20" t="s">
        <v>13824</v>
      </c>
      <c r="G2048" s="6" t="str">
        <f t="shared" si="159"/>
        <v>65-69</v>
      </c>
      <c r="H2048" s="6" t="str" cm="1">
        <f t="array" ref="H2048:I2048">_xlfn.TEXTSPLIT(G2048,"-")</f>
        <v>65</v>
      </c>
      <c r="I2048" s="6" t="str">
        <v>69</v>
      </c>
      <c r="J2048" s="6" t="s">
        <v>13541</v>
      </c>
      <c r="K2048" s="6" t="s">
        <v>13497</v>
      </c>
      <c r="L2048" s="6" t="s">
        <v>13517</v>
      </c>
      <c r="M2048" s="6" t="s">
        <v>13396</v>
      </c>
      <c r="N2048" s="6">
        <v>2000</v>
      </c>
      <c r="O2048" s="6" t="str" cm="1">
        <f t="array" ref="O2048">_xlfn.TEXTSPLIT(N2048,"-")</f>
        <v>2000</v>
      </c>
      <c r="P2048" s="6" t="str" cm="1">
        <f t="array" ref="P2048">_xlfn.TEXTSPLIT(O2048,"-")</f>
        <v>2000</v>
      </c>
      <c r="Q2048" s="6">
        <v>486</v>
      </c>
      <c r="R2048" s="6">
        <v>4</v>
      </c>
      <c r="S2048" s="16">
        <f t="shared" si="160"/>
        <v>8.23045267489712E-3</v>
      </c>
      <c r="T2048" s="16">
        <f t="shared" si="161"/>
        <v>4.0982562596399187E-3</v>
      </c>
    </row>
    <row r="2049" spans="2:20" x14ac:dyDescent="0.6">
      <c r="B2049" s="6"/>
      <c r="C2049" s="6"/>
      <c r="D2049" s="6" t="s">
        <v>13813</v>
      </c>
      <c r="E2049" s="6" t="s">
        <v>13816</v>
      </c>
      <c r="F2049" s="20" t="s">
        <v>13824</v>
      </c>
      <c r="G2049" s="6" t="str">
        <f t="shared" si="159"/>
        <v>65-69</v>
      </c>
      <c r="H2049" s="6" t="str" cm="1">
        <f t="array" ref="H2049:I2049">_xlfn.TEXTSPLIT(G2049,"-")</f>
        <v>65</v>
      </c>
      <c r="I2049" s="6" t="str">
        <v>69</v>
      </c>
      <c r="J2049" s="6" t="s">
        <v>13541</v>
      </c>
      <c r="K2049" s="6" t="s">
        <v>13497</v>
      </c>
      <c r="L2049" s="6" t="s">
        <v>13517</v>
      </c>
      <c r="M2049" s="6" t="s">
        <v>13396</v>
      </c>
      <c r="N2049" s="6">
        <v>2000</v>
      </c>
      <c r="O2049" s="6" t="str" cm="1">
        <f t="array" ref="O2049">_xlfn.TEXTSPLIT(N2049,"-")</f>
        <v>2000</v>
      </c>
      <c r="P2049" s="6" t="str" cm="1">
        <f t="array" ref="P2049">_xlfn.TEXTSPLIT(O2049,"-")</f>
        <v>2000</v>
      </c>
      <c r="Q2049" s="6">
        <v>408</v>
      </c>
      <c r="R2049" s="6">
        <v>5</v>
      </c>
      <c r="S2049" s="16">
        <f t="shared" si="160"/>
        <v>1.2254901960784314E-2</v>
      </c>
      <c r="T2049" s="16">
        <f t="shared" si="161"/>
        <v>5.4468733923008165E-3</v>
      </c>
    </row>
    <row r="2050" spans="2:20" x14ac:dyDescent="0.6">
      <c r="B2050" s="6"/>
      <c r="C2050" s="6"/>
      <c r="D2050" s="6" t="s">
        <v>13813</v>
      </c>
      <c r="E2050" s="6" t="s">
        <v>13815</v>
      </c>
      <c r="F2050" s="20" t="s">
        <v>13825</v>
      </c>
      <c r="G2050" s="6" t="str">
        <f t="shared" si="159"/>
        <v>70-74</v>
      </c>
      <c r="H2050" s="6" t="str" cm="1">
        <f t="array" ref="H2050:I2050">_xlfn.TEXTSPLIT(G2050,"-")</f>
        <v>70</v>
      </c>
      <c r="I2050" s="6" t="str">
        <v>74</v>
      </c>
      <c r="J2050" s="6" t="s">
        <v>13541</v>
      </c>
      <c r="K2050" s="6" t="s">
        <v>13497</v>
      </c>
      <c r="L2050" s="6" t="s">
        <v>13517</v>
      </c>
      <c r="M2050" s="6" t="s">
        <v>13396</v>
      </c>
      <c r="N2050" s="6">
        <v>2000</v>
      </c>
      <c r="O2050" s="6" t="str" cm="1">
        <f t="array" ref="O2050">_xlfn.TEXTSPLIT(N2050,"-")</f>
        <v>2000</v>
      </c>
      <c r="P2050" s="6" t="str" cm="1">
        <f t="array" ref="P2050">_xlfn.TEXTSPLIT(O2050,"-")</f>
        <v>2000</v>
      </c>
      <c r="Q2050" s="6">
        <v>694</v>
      </c>
      <c r="R2050" s="6">
        <v>14</v>
      </c>
      <c r="S2050" s="16">
        <f t="shared" si="160"/>
        <v>2.0172910662824207E-2</v>
      </c>
      <c r="T2050" s="16">
        <f t="shared" si="161"/>
        <v>5.3367796118697344E-3</v>
      </c>
    </row>
    <row r="2051" spans="2:20" x14ac:dyDescent="0.6">
      <c r="B2051" s="6"/>
      <c r="C2051" s="6"/>
      <c r="D2051" s="6" t="s">
        <v>13813</v>
      </c>
      <c r="E2051" s="6" t="s">
        <v>13814</v>
      </c>
      <c r="F2051" s="20" t="s">
        <v>13825</v>
      </c>
      <c r="G2051" s="6" t="str">
        <f t="shared" si="159"/>
        <v>70-74</v>
      </c>
      <c r="H2051" s="6" t="str" cm="1">
        <f t="array" ref="H2051:I2051">_xlfn.TEXTSPLIT(G2051,"-")</f>
        <v>70</v>
      </c>
      <c r="I2051" s="6" t="str">
        <v>74</v>
      </c>
      <c r="J2051" s="6" t="s">
        <v>13541</v>
      </c>
      <c r="K2051" s="6" t="s">
        <v>13497</v>
      </c>
      <c r="L2051" s="6" t="s">
        <v>13517</v>
      </c>
      <c r="M2051" s="6" t="s">
        <v>13396</v>
      </c>
      <c r="N2051" s="6">
        <v>2000</v>
      </c>
      <c r="O2051" s="6" t="str" cm="1">
        <f t="array" ref="O2051">_xlfn.TEXTSPLIT(N2051,"-")</f>
        <v>2000</v>
      </c>
      <c r="P2051" s="6" t="str" cm="1">
        <f t="array" ref="P2051">_xlfn.TEXTSPLIT(O2051,"-")</f>
        <v>2000</v>
      </c>
      <c r="Q2051" s="6">
        <v>388</v>
      </c>
      <c r="R2051" s="6">
        <v>8</v>
      </c>
      <c r="S2051" s="16">
        <f t="shared" si="160"/>
        <v>2.0618556701030927E-2</v>
      </c>
      <c r="T2051" s="16">
        <f t="shared" si="161"/>
        <v>7.214217031159615E-3</v>
      </c>
    </row>
    <row r="2052" spans="2:20" x14ac:dyDescent="0.6">
      <c r="B2052" s="6"/>
      <c r="C2052" s="6"/>
      <c r="D2052" s="6" t="s">
        <v>13813</v>
      </c>
      <c r="E2052" s="6" t="s">
        <v>13816</v>
      </c>
      <c r="F2052" s="20" t="s">
        <v>13825</v>
      </c>
      <c r="G2052" s="6" t="str">
        <f t="shared" si="159"/>
        <v>70-74</v>
      </c>
      <c r="H2052" s="6" t="str" cm="1">
        <f t="array" ref="H2052:I2052">_xlfn.TEXTSPLIT(G2052,"-")</f>
        <v>70</v>
      </c>
      <c r="I2052" s="6" t="str">
        <v>74</v>
      </c>
      <c r="J2052" s="6" t="s">
        <v>13541</v>
      </c>
      <c r="K2052" s="6" t="s">
        <v>13497</v>
      </c>
      <c r="L2052" s="6" t="s">
        <v>13517</v>
      </c>
      <c r="M2052" s="6" t="s">
        <v>13396</v>
      </c>
      <c r="N2052" s="6">
        <v>2000</v>
      </c>
      <c r="O2052" s="6" t="str" cm="1">
        <f t="array" ref="O2052">_xlfn.TEXTSPLIT(N2052,"-")</f>
        <v>2000</v>
      </c>
      <c r="P2052" s="6" t="str" cm="1">
        <f t="array" ref="P2052">_xlfn.TEXTSPLIT(O2052,"-")</f>
        <v>2000</v>
      </c>
      <c r="Q2052" s="6">
        <v>306</v>
      </c>
      <c r="R2052" s="6">
        <v>6</v>
      </c>
      <c r="S2052" s="16">
        <f t="shared" si="160"/>
        <v>1.9607843137254902E-2</v>
      </c>
      <c r="T2052" s="16">
        <f t="shared" si="161"/>
        <v>7.9260008181808155E-3</v>
      </c>
    </row>
    <row r="2053" spans="2:20" x14ac:dyDescent="0.6">
      <c r="B2053" s="6"/>
      <c r="C2053" s="6"/>
      <c r="D2053" s="6" t="s">
        <v>13813</v>
      </c>
      <c r="E2053" s="6" t="s">
        <v>13815</v>
      </c>
      <c r="F2053" s="20" t="s">
        <v>13826</v>
      </c>
      <c r="G2053" s="6" t="str">
        <f t="shared" si="159"/>
        <v>75-79</v>
      </c>
      <c r="H2053" s="6" t="str" cm="1">
        <f t="array" ref="H2053:I2053">_xlfn.TEXTSPLIT(G2053,"-")</f>
        <v>75</v>
      </c>
      <c r="I2053" s="6" t="str">
        <v>79</v>
      </c>
      <c r="J2053" s="6" t="s">
        <v>13541</v>
      </c>
      <c r="K2053" s="6" t="s">
        <v>13497</v>
      </c>
      <c r="L2053" s="6" t="s">
        <v>13517</v>
      </c>
      <c r="M2053" s="6" t="s">
        <v>13396</v>
      </c>
      <c r="N2053" s="6">
        <v>2000</v>
      </c>
      <c r="O2053" s="6" t="str" cm="1">
        <f t="array" ref="O2053">_xlfn.TEXTSPLIT(N2053,"-")</f>
        <v>2000</v>
      </c>
      <c r="P2053" s="6" t="str" cm="1">
        <f t="array" ref="P2053">_xlfn.TEXTSPLIT(O2053,"-")</f>
        <v>2000</v>
      </c>
      <c r="Q2053" s="6">
        <v>378</v>
      </c>
      <c r="R2053" s="6">
        <v>12</v>
      </c>
      <c r="S2053" s="16">
        <f t="shared" si="160"/>
        <v>3.1746031746031744E-2</v>
      </c>
      <c r="T2053" s="16">
        <f t="shared" si="161"/>
        <v>9.0176518862047274E-3</v>
      </c>
    </row>
    <row r="2054" spans="2:20" x14ac:dyDescent="0.6">
      <c r="B2054" s="6"/>
      <c r="C2054" s="6"/>
      <c r="D2054" s="6" t="s">
        <v>13813</v>
      </c>
      <c r="E2054" s="6" t="s">
        <v>13814</v>
      </c>
      <c r="F2054" s="20" t="s">
        <v>13826</v>
      </c>
      <c r="G2054" s="6" t="str">
        <f t="shared" si="159"/>
        <v>75-79</v>
      </c>
      <c r="H2054" s="6" t="str" cm="1">
        <f t="array" ref="H2054:I2054">_xlfn.TEXTSPLIT(G2054,"-")</f>
        <v>75</v>
      </c>
      <c r="I2054" s="6" t="str">
        <v>79</v>
      </c>
      <c r="J2054" s="6" t="s">
        <v>13541</v>
      </c>
      <c r="K2054" s="6" t="s">
        <v>13497</v>
      </c>
      <c r="L2054" s="6" t="s">
        <v>13517</v>
      </c>
      <c r="M2054" s="6" t="s">
        <v>13396</v>
      </c>
      <c r="N2054" s="6">
        <v>2000</v>
      </c>
      <c r="O2054" s="6" t="str" cm="1">
        <f t="array" ref="O2054">_xlfn.TEXTSPLIT(N2054,"-")</f>
        <v>2000</v>
      </c>
      <c r="P2054" s="6" t="str" cm="1">
        <f t="array" ref="P2054">_xlfn.TEXTSPLIT(O2054,"-")</f>
        <v>2000</v>
      </c>
      <c r="Q2054" s="6">
        <v>180</v>
      </c>
      <c r="R2054" s="6">
        <v>5</v>
      </c>
      <c r="S2054" s="16">
        <f t="shared" si="160"/>
        <v>2.7777777777777776E-2</v>
      </c>
      <c r="T2054" s="16">
        <f t="shared" si="161"/>
        <v>1.2248848662336068E-2</v>
      </c>
    </row>
    <row r="2055" spans="2:20" x14ac:dyDescent="0.6">
      <c r="B2055" s="6"/>
      <c r="C2055" s="6"/>
      <c r="D2055" s="6" t="s">
        <v>13813</v>
      </c>
      <c r="E2055" s="6" t="s">
        <v>13816</v>
      </c>
      <c r="F2055" s="20" t="s">
        <v>13826</v>
      </c>
      <c r="G2055" s="6" t="str">
        <f t="shared" si="159"/>
        <v>75-79</v>
      </c>
      <c r="H2055" s="6" t="str" cm="1">
        <f t="array" ref="H2055:I2055">_xlfn.TEXTSPLIT(G2055,"-")</f>
        <v>75</v>
      </c>
      <c r="I2055" s="6" t="str">
        <v>79</v>
      </c>
      <c r="J2055" s="6" t="s">
        <v>13541</v>
      </c>
      <c r="K2055" s="6" t="s">
        <v>13497</v>
      </c>
      <c r="L2055" s="6" t="s">
        <v>13517</v>
      </c>
      <c r="M2055" s="6" t="s">
        <v>13396</v>
      </c>
      <c r="N2055" s="6">
        <v>2000</v>
      </c>
      <c r="O2055" s="6" t="str" cm="1">
        <f t="array" ref="O2055">_xlfn.TEXTSPLIT(N2055,"-")</f>
        <v>2000</v>
      </c>
      <c r="P2055" s="6" t="str" cm="1">
        <f t="array" ref="P2055">_xlfn.TEXTSPLIT(O2055,"-")</f>
        <v>2000</v>
      </c>
      <c r="Q2055" s="6">
        <v>198</v>
      </c>
      <c r="R2055" s="6">
        <v>7</v>
      </c>
      <c r="S2055" s="16">
        <f t="shared" si="160"/>
        <v>3.5353535353535352E-2</v>
      </c>
      <c r="T2055" s="16">
        <f t="shared" si="161"/>
        <v>1.3124051267594658E-2</v>
      </c>
    </row>
    <row r="2056" spans="2:20" x14ac:dyDescent="0.6">
      <c r="B2056" s="6"/>
      <c r="C2056" s="6"/>
      <c r="D2056" s="6" t="s">
        <v>13813</v>
      </c>
      <c r="E2056" s="6" t="s">
        <v>13815</v>
      </c>
      <c r="F2056" s="20" t="s">
        <v>13821</v>
      </c>
      <c r="G2056" s="6" t="str">
        <f t="shared" si="159"/>
        <v>80-95</v>
      </c>
      <c r="H2056" s="6" t="str" cm="1">
        <f t="array" ref="H2056:I2056">_xlfn.TEXTSPLIT(G2056,"-")</f>
        <v>80</v>
      </c>
      <c r="I2056" s="6" t="str">
        <v>95</v>
      </c>
      <c r="J2056" s="6" t="s">
        <v>13541</v>
      </c>
      <c r="K2056" s="6" t="s">
        <v>13497</v>
      </c>
      <c r="L2056" s="6" t="s">
        <v>13517</v>
      </c>
      <c r="M2056" s="6" t="s">
        <v>13396</v>
      </c>
      <c r="N2056" s="6">
        <v>2000</v>
      </c>
      <c r="O2056" s="6" t="str" cm="1">
        <f t="array" ref="O2056">_xlfn.TEXTSPLIT(N2056,"-")</f>
        <v>2000</v>
      </c>
      <c r="P2056" s="6" t="str" cm="1">
        <f t="array" ref="P2056">_xlfn.TEXTSPLIT(O2056,"-")</f>
        <v>2000</v>
      </c>
      <c r="Q2056" s="6">
        <v>277</v>
      </c>
      <c r="R2056" s="6">
        <v>27</v>
      </c>
      <c r="S2056" s="16">
        <f t="shared" si="160"/>
        <v>9.7472924187725629E-2</v>
      </c>
      <c r="T2056" s="16">
        <f t="shared" si="161"/>
        <v>1.7821006672958058E-2</v>
      </c>
    </row>
    <row r="2057" spans="2:20" x14ac:dyDescent="0.6">
      <c r="B2057" s="6"/>
      <c r="C2057" s="6"/>
      <c r="D2057" s="6" t="s">
        <v>13813</v>
      </c>
      <c r="E2057" s="6" t="s">
        <v>13814</v>
      </c>
      <c r="F2057" s="20" t="s">
        <v>13821</v>
      </c>
      <c r="G2057" s="6" t="str">
        <f t="shared" si="159"/>
        <v>80-95</v>
      </c>
      <c r="H2057" s="6" t="str" cm="1">
        <f t="array" ref="H2057:I2057">_xlfn.TEXTSPLIT(G2057,"-")</f>
        <v>80</v>
      </c>
      <c r="I2057" s="6" t="str">
        <v>95</v>
      </c>
      <c r="J2057" s="6" t="s">
        <v>13541</v>
      </c>
      <c r="K2057" s="6" t="s">
        <v>13497</v>
      </c>
      <c r="L2057" s="6" t="s">
        <v>13517</v>
      </c>
      <c r="M2057" s="6" t="s">
        <v>13396</v>
      </c>
      <c r="N2057" s="6">
        <v>2000</v>
      </c>
      <c r="O2057" s="6" t="str" cm="1">
        <f t="array" ref="O2057">_xlfn.TEXTSPLIT(N2057,"-")</f>
        <v>2000</v>
      </c>
      <c r="P2057" s="6" t="str" cm="1">
        <f t="array" ref="P2057">_xlfn.TEXTSPLIT(O2057,"-")</f>
        <v>2000</v>
      </c>
      <c r="Q2057" s="6">
        <v>137</v>
      </c>
      <c r="R2057" s="6">
        <v>15</v>
      </c>
      <c r="S2057" s="16">
        <f t="shared" si="160"/>
        <v>0.10948905109489052</v>
      </c>
      <c r="T2057" s="16">
        <f t="shared" si="161"/>
        <v>2.6677473313152216E-2</v>
      </c>
    </row>
    <row r="2058" spans="2:20" x14ac:dyDescent="0.6">
      <c r="B2058" s="6"/>
      <c r="C2058" s="6"/>
      <c r="D2058" s="6" t="s">
        <v>13813</v>
      </c>
      <c r="E2058" s="6" t="s">
        <v>13816</v>
      </c>
      <c r="F2058" s="20" t="s">
        <v>13821</v>
      </c>
      <c r="G2058" s="6" t="str">
        <f t="shared" ref="G2058:G2121" si="165">IF(RIGHT(F2058,1)="+",LEFT(F2058,LEN(F2058)-1)&amp;"-95",F2058)</f>
        <v>80-95</v>
      </c>
      <c r="H2058" s="6" t="str" cm="1">
        <f t="array" ref="H2058:I2058">_xlfn.TEXTSPLIT(G2058,"-")</f>
        <v>80</v>
      </c>
      <c r="I2058" s="6" t="str">
        <v>95</v>
      </c>
      <c r="J2058" s="6" t="s">
        <v>13541</v>
      </c>
      <c r="K2058" s="6" t="s">
        <v>13497</v>
      </c>
      <c r="L2058" s="6" t="s">
        <v>13517</v>
      </c>
      <c r="M2058" s="6" t="s">
        <v>13396</v>
      </c>
      <c r="N2058" s="6">
        <v>2000</v>
      </c>
      <c r="O2058" s="6" t="str" cm="1">
        <f t="array" ref="O2058">_xlfn.TEXTSPLIT(N2058,"-")</f>
        <v>2000</v>
      </c>
      <c r="P2058" s="6" t="str" cm="1">
        <f t="array" ref="P2058">_xlfn.TEXTSPLIT(O2058,"-")</f>
        <v>2000</v>
      </c>
      <c r="Q2058" s="6">
        <v>140</v>
      </c>
      <c r="R2058" s="6">
        <v>12</v>
      </c>
      <c r="S2058" s="16">
        <f t="shared" ref="S2058:S2121" si="166">R2058/Q2058</f>
        <v>8.5714285714285715E-2</v>
      </c>
      <c r="T2058" s="16">
        <f t="shared" ref="T2058:T2121" si="167">SQRT(S2058*(1-S2058)/Q2058)</f>
        <v>2.3659390606023574E-2</v>
      </c>
    </row>
    <row r="2059" spans="2:20" x14ac:dyDescent="0.6">
      <c r="B2059" s="6"/>
      <c r="C2059" s="6"/>
      <c r="D2059" s="6" t="s">
        <v>13828</v>
      </c>
      <c r="E2059" s="6" t="s">
        <v>13815</v>
      </c>
      <c r="F2059" s="20" t="s">
        <v>13516</v>
      </c>
      <c r="G2059" s="6" t="str">
        <f t="shared" si="165"/>
        <v>60-95</v>
      </c>
      <c r="H2059" s="6" t="str" cm="1">
        <f t="array" ref="H2059:I2059">_xlfn.TEXTSPLIT(G2059,"-")</f>
        <v>60</v>
      </c>
      <c r="I2059" s="6" t="str">
        <v>95</v>
      </c>
      <c r="J2059" s="6" t="s">
        <v>13541</v>
      </c>
      <c r="K2059" s="6" t="s">
        <v>13497</v>
      </c>
      <c r="L2059" s="6" t="s">
        <v>13517</v>
      </c>
      <c r="M2059" s="6" t="s">
        <v>13396</v>
      </c>
      <c r="N2059" s="6">
        <v>2000</v>
      </c>
      <c r="O2059" s="6" t="str" cm="1">
        <f t="array" ref="O2059">_xlfn.TEXTSPLIT(N2059,"-")</f>
        <v>2000</v>
      </c>
      <c r="P2059" s="6" t="str" cm="1">
        <f t="array" ref="P2059">_xlfn.TEXTSPLIT(O2059,"-")</f>
        <v>2000</v>
      </c>
      <c r="Q2059" s="6">
        <v>2554</v>
      </c>
      <c r="R2059" s="6">
        <v>32</v>
      </c>
      <c r="S2059" s="16">
        <f t="shared" si="166"/>
        <v>1.2529365700861394E-2</v>
      </c>
      <c r="T2059" s="16">
        <f t="shared" si="167"/>
        <v>2.2009804798828101E-3</v>
      </c>
    </row>
    <row r="2060" spans="2:20" x14ac:dyDescent="0.6">
      <c r="B2060" s="6"/>
      <c r="C2060" s="6"/>
      <c r="D2060" s="6" t="s">
        <v>13828</v>
      </c>
      <c r="E2060" s="6" t="s">
        <v>13814</v>
      </c>
      <c r="F2060" s="20" t="s">
        <v>13516</v>
      </c>
      <c r="G2060" s="6" t="str">
        <f t="shared" si="165"/>
        <v>60-95</v>
      </c>
      <c r="H2060" s="6" t="str" cm="1">
        <f t="array" ref="H2060:I2060">_xlfn.TEXTSPLIT(G2060,"-")</f>
        <v>60</v>
      </c>
      <c r="I2060" s="6" t="str">
        <v>95</v>
      </c>
      <c r="J2060" s="6" t="s">
        <v>13541</v>
      </c>
      <c r="K2060" s="6" t="s">
        <v>13497</v>
      </c>
      <c r="L2060" s="6" t="s">
        <v>13517</v>
      </c>
      <c r="M2060" s="6" t="s">
        <v>13396</v>
      </c>
      <c r="N2060" s="6">
        <v>2000</v>
      </c>
      <c r="O2060" s="6" t="str" cm="1">
        <f t="array" ref="O2060">_xlfn.TEXTSPLIT(N2060,"-")</f>
        <v>2000</v>
      </c>
      <c r="P2060" s="6" t="str" cm="1">
        <f t="array" ref="P2060">_xlfn.TEXTSPLIT(O2060,"-")</f>
        <v>2000</v>
      </c>
      <c r="Q2060" s="6">
        <v>1352</v>
      </c>
      <c r="R2060" s="6">
        <v>14</v>
      </c>
      <c r="S2060" s="16">
        <f t="shared" si="166"/>
        <v>1.0355029585798817E-2</v>
      </c>
      <c r="T2060" s="16">
        <f t="shared" si="167"/>
        <v>2.7531320179643168E-3</v>
      </c>
    </row>
    <row r="2061" spans="2:20" x14ac:dyDescent="0.6">
      <c r="B2061" s="6"/>
      <c r="C2061" s="6"/>
      <c r="D2061" s="6" t="s">
        <v>13828</v>
      </c>
      <c r="E2061" s="6" t="s">
        <v>13816</v>
      </c>
      <c r="F2061" s="20" t="s">
        <v>13516</v>
      </c>
      <c r="G2061" s="6" t="str">
        <f t="shared" si="165"/>
        <v>60-95</v>
      </c>
      <c r="H2061" s="6" t="str" cm="1">
        <f t="array" ref="H2061:I2061">_xlfn.TEXTSPLIT(G2061,"-")</f>
        <v>60</v>
      </c>
      <c r="I2061" s="6" t="str">
        <v>95</v>
      </c>
      <c r="J2061" s="6" t="s">
        <v>13541</v>
      </c>
      <c r="K2061" s="6" t="s">
        <v>13497</v>
      </c>
      <c r="L2061" s="6" t="s">
        <v>13517</v>
      </c>
      <c r="M2061" s="6" t="s">
        <v>13396</v>
      </c>
      <c r="N2061" s="6">
        <v>2000</v>
      </c>
      <c r="O2061" s="6" t="str" cm="1">
        <f t="array" ref="O2061">_xlfn.TEXTSPLIT(N2061,"-")</f>
        <v>2000</v>
      </c>
      <c r="P2061" s="6" t="str" cm="1">
        <f t="array" ref="P2061">_xlfn.TEXTSPLIT(O2061,"-")</f>
        <v>2000</v>
      </c>
      <c r="Q2061" s="6">
        <v>1202</v>
      </c>
      <c r="R2061" s="6">
        <v>18</v>
      </c>
      <c r="S2061" s="16">
        <f t="shared" si="166"/>
        <v>1.4975041597337771E-2</v>
      </c>
      <c r="T2061" s="16">
        <f t="shared" si="167"/>
        <v>3.503123128389682E-3</v>
      </c>
    </row>
    <row r="2062" spans="2:20" x14ac:dyDescent="0.6">
      <c r="B2062" s="6"/>
      <c r="C2062" s="6"/>
      <c r="D2062" s="6" t="s">
        <v>13828</v>
      </c>
      <c r="E2062" s="6" t="s">
        <v>13815</v>
      </c>
      <c r="F2062" s="20" t="s">
        <v>13844</v>
      </c>
      <c r="G2062" s="6" t="str">
        <f t="shared" si="165"/>
        <v>60-64</v>
      </c>
      <c r="H2062" s="6" t="str" cm="1">
        <f t="array" ref="H2062:I2062">_xlfn.TEXTSPLIT(G2062,"-")</f>
        <v>60</v>
      </c>
      <c r="I2062" s="6" t="str">
        <v>64</v>
      </c>
      <c r="J2062" s="6" t="s">
        <v>13541</v>
      </c>
      <c r="K2062" s="6" t="s">
        <v>13497</v>
      </c>
      <c r="L2062" s="6" t="s">
        <v>13517</v>
      </c>
      <c r="M2062" s="6" t="s">
        <v>13396</v>
      </c>
      <c r="N2062" s="6">
        <v>2000</v>
      </c>
      <c r="O2062" s="6" t="str" cm="1">
        <f t="array" ref="O2062">_xlfn.TEXTSPLIT(N2062,"-")</f>
        <v>2000</v>
      </c>
      <c r="P2062" s="6" t="str" cm="1">
        <f t="array" ref="P2062">_xlfn.TEXTSPLIT(O2062,"-")</f>
        <v>2000</v>
      </c>
      <c r="Q2062" s="6">
        <v>311</v>
      </c>
      <c r="R2062" s="6">
        <v>1</v>
      </c>
      <c r="S2062" s="16">
        <f t="shared" si="166"/>
        <v>3.2154340836012861E-3</v>
      </c>
      <c r="T2062" s="16">
        <f t="shared" si="167"/>
        <v>3.2102604131806897E-3</v>
      </c>
    </row>
    <row r="2063" spans="2:20" x14ac:dyDescent="0.6">
      <c r="B2063" s="6"/>
      <c r="C2063" s="6"/>
      <c r="D2063" s="6" t="s">
        <v>13828</v>
      </c>
      <c r="E2063" s="6" t="s">
        <v>13814</v>
      </c>
      <c r="F2063" s="20" t="s">
        <v>13844</v>
      </c>
      <c r="G2063" s="6" t="str">
        <f t="shared" si="165"/>
        <v>60-64</v>
      </c>
      <c r="H2063" s="6" t="str" cm="1">
        <f t="array" ref="H2063:I2063">_xlfn.TEXTSPLIT(G2063,"-")</f>
        <v>60</v>
      </c>
      <c r="I2063" s="6" t="str">
        <v>64</v>
      </c>
      <c r="J2063" s="6" t="s">
        <v>13541</v>
      </c>
      <c r="K2063" s="6" t="s">
        <v>13497</v>
      </c>
      <c r="L2063" s="6" t="s">
        <v>13517</v>
      </c>
      <c r="M2063" s="6" t="s">
        <v>13396</v>
      </c>
      <c r="N2063" s="6">
        <v>2000</v>
      </c>
      <c r="O2063" s="6" t="str" cm="1">
        <f t="array" ref="O2063">_xlfn.TEXTSPLIT(N2063,"-")</f>
        <v>2000</v>
      </c>
      <c r="P2063" s="6" t="str" cm="1">
        <f t="array" ref="P2063">_xlfn.TEXTSPLIT(O2063,"-")</f>
        <v>2000</v>
      </c>
      <c r="Q2063" s="6">
        <v>161</v>
      </c>
      <c r="R2063" s="6">
        <v>0</v>
      </c>
      <c r="S2063" s="16">
        <f t="shared" si="166"/>
        <v>0</v>
      </c>
      <c r="T2063" s="16">
        <f t="shared" si="167"/>
        <v>0</v>
      </c>
    </row>
    <row r="2064" spans="2:20" x14ac:dyDescent="0.6">
      <c r="B2064" s="6"/>
      <c r="C2064" s="6"/>
      <c r="D2064" s="6" t="s">
        <v>13828</v>
      </c>
      <c r="E2064" s="6" t="s">
        <v>13816</v>
      </c>
      <c r="F2064" s="20" t="s">
        <v>13844</v>
      </c>
      <c r="G2064" s="6" t="str">
        <f t="shared" si="165"/>
        <v>60-64</v>
      </c>
      <c r="H2064" s="6" t="str" cm="1">
        <f t="array" ref="H2064:I2064">_xlfn.TEXTSPLIT(G2064,"-")</f>
        <v>60</v>
      </c>
      <c r="I2064" s="6" t="str">
        <v>64</v>
      </c>
      <c r="J2064" s="6" t="s">
        <v>13541</v>
      </c>
      <c r="K2064" s="6" t="s">
        <v>13497</v>
      </c>
      <c r="L2064" s="6" t="s">
        <v>13517</v>
      </c>
      <c r="M2064" s="6" t="s">
        <v>13396</v>
      </c>
      <c r="N2064" s="6">
        <v>2000</v>
      </c>
      <c r="O2064" s="6" t="str" cm="1">
        <f t="array" ref="O2064">_xlfn.TEXTSPLIT(N2064,"-")</f>
        <v>2000</v>
      </c>
      <c r="P2064" s="6" t="str" cm="1">
        <f t="array" ref="P2064">_xlfn.TEXTSPLIT(O2064,"-")</f>
        <v>2000</v>
      </c>
      <c r="Q2064" s="6">
        <v>150</v>
      </c>
      <c r="R2064" s="6">
        <v>1</v>
      </c>
      <c r="S2064" s="16">
        <f t="shared" si="166"/>
        <v>6.6666666666666671E-3</v>
      </c>
      <c r="T2064" s="16">
        <f t="shared" si="167"/>
        <v>6.6444072834338013E-3</v>
      </c>
    </row>
    <row r="2065" spans="2:20" x14ac:dyDescent="0.6">
      <c r="B2065" s="6"/>
      <c r="C2065" s="6"/>
      <c r="D2065" s="6" t="s">
        <v>13828</v>
      </c>
      <c r="E2065" s="6" t="s">
        <v>13815</v>
      </c>
      <c r="F2065" s="20" t="s">
        <v>13824</v>
      </c>
      <c r="G2065" s="6" t="str">
        <f t="shared" si="165"/>
        <v>65-69</v>
      </c>
      <c r="H2065" s="6" t="str" cm="1">
        <f t="array" ref="H2065:I2065">_xlfn.TEXTSPLIT(G2065,"-")</f>
        <v>65</v>
      </c>
      <c r="I2065" s="6" t="str">
        <v>69</v>
      </c>
      <c r="J2065" s="6" t="s">
        <v>13541</v>
      </c>
      <c r="K2065" s="6" t="s">
        <v>13497</v>
      </c>
      <c r="L2065" s="6" t="s">
        <v>13517</v>
      </c>
      <c r="M2065" s="6" t="s">
        <v>13396</v>
      </c>
      <c r="N2065" s="6">
        <v>2000</v>
      </c>
      <c r="O2065" s="6" t="str" cm="1">
        <f t="array" ref="O2065">_xlfn.TEXTSPLIT(N2065,"-")</f>
        <v>2000</v>
      </c>
      <c r="P2065" s="6" t="str" cm="1">
        <f t="array" ref="P2065">_xlfn.TEXTSPLIT(O2065,"-")</f>
        <v>2000</v>
      </c>
      <c r="Q2065" s="6">
        <v>894</v>
      </c>
      <c r="R2065" s="6">
        <v>7</v>
      </c>
      <c r="S2065" s="16">
        <f t="shared" si="166"/>
        <v>7.829977628635347E-3</v>
      </c>
      <c r="T2065" s="16">
        <f t="shared" si="167"/>
        <v>2.9478443720456753E-3</v>
      </c>
    </row>
    <row r="2066" spans="2:20" x14ac:dyDescent="0.6">
      <c r="B2066" s="6"/>
      <c r="C2066" s="6"/>
      <c r="D2066" s="6" t="s">
        <v>13828</v>
      </c>
      <c r="E2066" s="6" t="s">
        <v>13814</v>
      </c>
      <c r="F2066" s="20" t="s">
        <v>13824</v>
      </c>
      <c r="G2066" s="6" t="str">
        <f t="shared" si="165"/>
        <v>65-69</v>
      </c>
      <c r="H2066" s="6" t="str" cm="1">
        <f t="array" ref="H2066:I2066">_xlfn.TEXTSPLIT(G2066,"-")</f>
        <v>65</v>
      </c>
      <c r="I2066" s="6" t="str">
        <v>69</v>
      </c>
      <c r="J2066" s="6" t="s">
        <v>13541</v>
      </c>
      <c r="K2066" s="6" t="s">
        <v>13497</v>
      </c>
      <c r="L2066" s="6" t="s">
        <v>13517</v>
      </c>
      <c r="M2066" s="6" t="s">
        <v>13396</v>
      </c>
      <c r="N2066" s="6">
        <v>2000</v>
      </c>
      <c r="O2066" s="6" t="str" cm="1">
        <f t="array" ref="O2066">_xlfn.TEXTSPLIT(N2066,"-")</f>
        <v>2000</v>
      </c>
      <c r="P2066" s="6" t="str" cm="1">
        <f t="array" ref="P2066">_xlfn.TEXTSPLIT(O2066,"-")</f>
        <v>2000</v>
      </c>
      <c r="Q2066" s="6">
        <v>486</v>
      </c>
      <c r="R2066" s="6">
        <v>3</v>
      </c>
      <c r="S2066" s="16">
        <f t="shared" si="166"/>
        <v>6.1728395061728392E-3</v>
      </c>
      <c r="T2066" s="16">
        <f t="shared" si="167"/>
        <v>3.5528738609785213E-3</v>
      </c>
    </row>
    <row r="2067" spans="2:20" x14ac:dyDescent="0.6">
      <c r="B2067" s="6"/>
      <c r="C2067" s="6"/>
      <c r="D2067" s="6" t="s">
        <v>13828</v>
      </c>
      <c r="E2067" s="6" t="s">
        <v>13816</v>
      </c>
      <c r="F2067" s="20" t="s">
        <v>13824</v>
      </c>
      <c r="G2067" s="6" t="str">
        <f t="shared" si="165"/>
        <v>65-69</v>
      </c>
      <c r="H2067" s="6" t="str" cm="1">
        <f t="array" ref="H2067:I2067">_xlfn.TEXTSPLIT(G2067,"-")</f>
        <v>65</v>
      </c>
      <c r="I2067" s="6" t="str">
        <v>69</v>
      </c>
      <c r="J2067" s="6" t="s">
        <v>13541</v>
      </c>
      <c r="K2067" s="6" t="s">
        <v>13497</v>
      </c>
      <c r="L2067" s="6" t="s">
        <v>13517</v>
      </c>
      <c r="M2067" s="6" t="s">
        <v>13396</v>
      </c>
      <c r="N2067" s="6">
        <v>2000</v>
      </c>
      <c r="O2067" s="6" t="str" cm="1">
        <f t="array" ref="O2067">_xlfn.TEXTSPLIT(N2067,"-")</f>
        <v>2000</v>
      </c>
      <c r="P2067" s="6" t="str" cm="1">
        <f t="array" ref="P2067">_xlfn.TEXTSPLIT(O2067,"-")</f>
        <v>2000</v>
      </c>
      <c r="Q2067" s="6">
        <v>408</v>
      </c>
      <c r="R2067" s="6">
        <v>4</v>
      </c>
      <c r="S2067" s="16">
        <f t="shared" si="166"/>
        <v>9.8039215686274508E-3</v>
      </c>
      <c r="T2067" s="16">
        <f t="shared" si="167"/>
        <v>4.8778723791539358E-3</v>
      </c>
    </row>
    <row r="2068" spans="2:20" x14ac:dyDescent="0.6">
      <c r="B2068" s="6"/>
      <c r="C2068" s="6"/>
      <c r="D2068" s="6" t="s">
        <v>13828</v>
      </c>
      <c r="E2068" s="6" t="s">
        <v>13815</v>
      </c>
      <c r="F2068" s="20" t="s">
        <v>13825</v>
      </c>
      <c r="G2068" s="6" t="str">
        <f t="shared" si="165"/>
        <v>70-74</v>
      </c>
      <c r="H2068" s="6" t="str" cm="1">
        <f t="array" ref="H2068:I2068">_xlfn.TEXTSPLIT(G2068,"-")</f>
        <v>70</v>
      </c>
      <c r="I2068" s="6" t="str">
        <v>74</v>
      </c>
      <c r="J2068" s="6" t="s">
        <v>13541</v>
      </c>
      <c r="K2068" s="6" t="s">
        <v>13497</v>
      </c>
      <c r="L2068" s="6" t="s">
        <v>13517</v>
      </c>
      <c r="M2068" s="6" t="s">
        <v>13396</v>
      </c>
      <c r="N2068" s="6">
        <v>2000</v>
      </c>
      <c r="O2068" s="6" t="str" cm="1">
        <f t="array" ref="O2068">_xlfn.TEXTSPLIT(N2068,"-")</f>
        <v>2000</v>
      </c>
      <c r="P2068" s="6" t="str" cm="1">
        <f t="array" ref="P2068">_xlfn.TEXTSPLIT(O2068,"-")</f>
        <v>2000</v>
      </c>
      <c r="Q2068" s="6">
        <v>694</v>
      </c>
      <c r="R2068" s="6">
        <v>2</v>
      </c>
      <c r="S2068" s="16">
        <f t="shared" si="166"/>
        <v>2.881844380403458E-3</v>
      </c>
      <c r="T2068" s="16">
        <f t="shared" si="167"/>
        <v>2.0348333147188293E-3</v>
      </c>
    </row>
    <row r="2069" spans="2:20" x14ac:dyDescent="0.6">
      <c r="B2069" s="6"/>
      <c r="C2069" s="6"/>
      <c r="D2069" s="6" t="s">
        <v>13828</v>
      </c>
      <c r="E2069" s="6" t="s">
        <v>13814</v>
      </c>
      <c r="F2069" s="20" t="s">
        <v>13825</v>
      </c>
      <c r="G2069" s="6" t="str">
        <f t="shared" si="165"/>
        <v>70-74</v>
      </c>
      <c r="H2069" s="6" t="str" cm="1">
        <f t="array" ref="H2069:I2069">_xlfn.TEXTSPLIT(G2069,"-")</f>
        <v>70</v>
      </c>
      <c r="I2069" s="6" t="str">
        <v>74</v>
      </c>
      <c r="J2069" s="6" t="s">
        <v>13541</v>
      </c>
      <c r="K2069" s="6" t="s">
        <v>13497</v>
      </c>
      <c r="L2069" s="6" t="s">
        <v>13517</v>
      </c>
      <c r="M2069" s="6" t="s">
        <v>13396</v>
      </c>
      <c r="N2069" s="6">
        <v>2000</v>
      </c>
      <c r="O2069" s="6" t="str" cm="1">
        <f t="array" ref="O2069">_xlfn.TEXTSPLIT(N2069,"-")</f>
        <v>2000</v>
      </c>
      <c r="P2069" s="6" t="str" cm="1">
        <f t="array" ref="P2069">_xlfn.TEXTSPLIT(O2069,"-")</f>
        <v>2000</v>
      </c>
      <c r="Q2069" s="6">
        <v>388</v>
      </c>
      <c r="R2069" s="6">
        <v>0</v>
      </c>
      <c r="S2069" s="16">
        <f t="shared" si="166"/>
        <v>0</v>
      </c>
      <c r="T2069" s="16">
        <f t="shared" si="167"/>
        <v>0</v>
      </c>
    </row>
    <row r="2070" spans="2:20" x14ac:dyDescent="0.6">
      <c r="B2070" s="6"/>
      <c r="C2070" s="6"/>
      <c r="D2070" s="6" t="s">
        <v>13828</v>
      </c>
      <c r="E2070" s="6" t="s">
        <v>13816</v>
      </c>
      <c r="F2070" s="20" t="s">
        <v>13825</v>
      </c>
      <c r="G2070" s="6" t="str">
        <f t="shared" si="165"/>
        <v>70-74</v>
      </c>
      <c r="H2070" s="6" t="str" cm="1">
        <f t="array" ref="H2070:I2070">_xlfn.TEXTSPLIT(G2070,"-")</f>
        <v>70</v>
      </c>
      <c r="I2070" s="6" t="str">
        <v>74</v>
      </c>
      <c r="J2070" s="6" t="s">
        <v>13541</v>
      </c>
      <c r="K2070" s="6" t="s">
        <v>13497</v>
      </c>
      <c r="L2070" s="6" t="s">
        <v>13517</v>
      </c>
      <c r="M2070" s="6" t="s">
        <v>13396</v>
      </c>
      <c r="N2070" s="6">
        <v>2000</v>
      </c>
      <c r="O2070" s="6" t="str" cm="1">
        <f t="array" ref="O2070">_xlfn.TEXTSPLIT(N2070,"-")</f>
        <v>2000</v>
      </c>
      <c r="P2070" s="6" t="str" cm="1">
        <f t="array" ref="P2070">_xlfn.TEXTSPLIT(O2070,"-")</f>
        <v>2000</v>
      </c>
      <c r="Q2070" s="6">
        <v>306</v>
      </c>
      <c r="R2070" s="6">
        <v>2</v>
      </c>
      <c r="S2070" s="16">
        <f t="shared" si="166"/>
        <v>6.5359477124183009E-3</v>
      </c>
      <c r="T2070" s="16">
        <f t="shared" si="167"/>
        <v>4.6064848790494497E-3</v>
      </c>
    </row>
    <row r="2071" spans="2:20" x14ac:dyDescent="0.6">
      <c r="B2071" s="6"/>
      <c r="C2071" s="6"/>
      <c r="D2071" s="6" t="s">
        <v>13828</v>
      </c>
      <c r="E2071" s="6" t="s">
        <v>13815</v>
      </c>
      <c r="F2071" s="20" t="s">
        <v>13826</v>
      </c>
      <c r="G2071" s="6" t="str">
        <f t="shared" si="165"/>
        <v>75-79</v>
      </c>
      <c r="H2071" s="6" t="str" cm="1">
        <f t="array" ref="H2071:I2071">_xlfn.TEXTSPLIT(G2071,"-")</f>
        <v>75</v>
      </c>
      <c r="I2071" s="6" t="str">
        <v>79</v>
      </c>
      <c r="J2071" s="6" t="s">
        <v>13541</v>
      </c>
      <c r="K2071" s="6" t="s">
        <v>13497</v>
      </c>
      <c r="L2071" s="6" t="s">
        <v>13517</v>
      </c>
      <c r="M2071" s="6" t="s">
        <v>13396</v>
      </c>
      <c r="N2071" s="6">
        <v>2000</v>
      </c>
      <c r="O2071" s="6" t="str" cm="1">
        <f t="array" ref="O2071">_xlfn.TEXTSPLIT(N2071,"-")</f>
        <v>2000</v>
      </c>
      <c r="P2071" s="6" t="str" cm="1">
        <f t="array" ref="P2071">_xlfn.TEXTSPLIT(O2071,"-")</f>
        <v>2000</v>
      </c>
      <c r="Q2071" s="6">
        <v>378</v>
      </c>
      <c r="R2071" s="6">
        <v>5</v>
      </c>
      <c r="S2071" s="16">
        <f t="shared" si="166"/>
        <v>1.3227513227513227E-2</v>
      </c>
      <c r="T2071" s="16">
        <f t="shared" si="167"/>
        <v>5.8762696751018554E-3</v>
      </c>
    </row>
    <row r="2072" spans="2:20" x14ac:dyDescent="0.6">
      <c r="B2072" s="6"/>
      <c r="C2072" s="6"/>
      <c r="D2072" s="6" t="s">
        <v>13828</v>
      </c>
      <c r="E2072" s="6" t="s">
        <v>13814</v>
      </c>
      <c r="F2072" s="20" t="s">
        <v>13826</v>
      </c>
      <c r="G2072" s="6" t="str">
        <f t="shared" si="165"/>
        <v>75-79</v>
      </c>
      <c r="H2072" s="6" t="str" cm="1">
        <f t="array" ref="H2072:I2072">_xlfn.TEXTSPLIT(G2072,"-")</f>
        <v>75</v>
      </c>
      <c r="I2072" s="6" t="str">
        <v>79</v>
      </c>
      <c r="J2072" s="6" t="s">
        <v>13541</v>
      </c>
      <c r="K2072" s="6" t="s">
        <v>13497</v>
      </c>
      <c r="L2072" s="6" t="s">
        <v>13517</v>
      </c>
      <c r="M2072" s="6" t="s">
        <v>13396</v>
      </c>
      <c r="N2072" s="6">
        <v>2000</v>
      </c>
      <c r="O2072" s="6" t="str" cm="1">
        <f t="array" ref="O2072">_xlfn.TEXTSPLIT(N2072,"-")</f>
        <v>2000</v>
      </c>
      <c r="P2072" s="6" t="str" cm="1">
        <f t="array" ref="P2072">_xlfn.TEXTSPLIT(O2072,"-")</f>
        <v>2000</v>
      </c>
      <c r="Q2072" s="6">
        <v>180</v>
      </c>
      <c r="R2072" s="6">
        <v>2</v>
      </c>
      <c r="S2072" s="16">
        <f t="shared" si="166"/>
        <v>1.1111111111111112E-2</v>
      </c>
      <c r="T2072" s="16">
        <f t="shared" si="167"/>
        <v>7.8129715221218459E-3</v>
      </c>
    </row>
    <row r="2073" spans="2:20" x14ac:dyDescent="0.6">
      <c r="B2073" s="6"/>
      <c r="C2073" s="6"/>
      <c r="D2073" s="6" t="s">
        <v>13828</v>
      </c>
      <c r="E2073" s="6" t="s">
        <v>13816</v>
      </c>
      <c r="F2073" s="20" t="s">
        <v>13826</v>
      </c>
      <c r="G2073" s="6" t="str">
        <f t="shared" si="165"/>
        <v>75-79</v>
      </c>
      <c r="H2073" s="6" t="str" cm="1">
        <f t="array" ref="H2073:I2073">_xlfn.TEXTSPLIT(G2073,"-")</f>
        <v>75</v>
      </c>
      <c r="I2073" s="6" t="str">
        <v>79</v>
      </c>
      <c r="J2073" s="6" t="s">
        <v>13541</v>
      </c>
      <c r="K2073" s="6" t="s">
        <v>13497</v>
      </c>
      <c r="L2073" s="6" t="s">
        <v>13517</v>
      </c>
      <c r="M2073" s="6" t="s">
        <v>13396</v>
      </c>
      <c r="N2073" s="6">
        <v>2000</v>
      </c>
      <c r="O2073" s="6" t="str" cm="1">
        <f t="array" ref="O2073">_xlfn.TEXTSPLIT(N2073,"-")</f>
        <v>2000</v>
      </c>
      <c r="P2073" s="6" t="str" cm="1">
        <f t="array" ref="P2073">_xlfn.TEXTSPLIT(O2073,"-")</f>
        <v>2000</v>
      </c>
      <c r="Q2073" s="6">
        <v>198</v>
      </c>
      <c r="R2073" s="6">
        <v>3</v>
      </c>
      <c r="S2073" s="16">
        <f t="shared" si="166"/>
        <v>1.5151515151515152E-2</v>
      </c>
      <c r="T2073" s="16">
        <f t="shared" si="167"/>
        <v>8.6812077140445542E-3</v>
      </c>
    </row>
    <row r="2074" spans="2:20" x14ac:dyDescent="0.6">
      <c r="B2074" s="6"/>
      <c r="C2074" s="6"/>
      <c r="D2074" s="6" t="s">
        <v>13828</v>
      </c>
      <c r="E2074" s="6" t="s">
        <v>13815</v>
      </c>
      <c r="F2074" s="20" t="s">
        <v>13821</v>
      </c>
      <c r="G2074" s="6" t="str">
        <f t="shared" si="165"/>
        <v>80-95</v>
      </c>
      <c r="H2074" s="6" t="str" cm="1">
        <f t="array" ref="H2074:I2074">_xlfn.TEXTSPLIT(G2074,"-")</f>
        <v>80</v>
      </c>
      <c r="I2074" s="6" t="str">
        <v>95</v>
      </c>
      <c r="J2074" s="6" t="s">
        <v>13541</v>
      </c>
      <c r="K2074" s="6" t="s">
        <v>13497</v>
      </c>
      <c r="L2074" s="6" t="s">
        <v>13517</v>
      </c>
      <c r="M2074" s="6" t="s">
        <v>13396</v>
      </c>
      <c r="N2074" s="6">
        <v>2000</v>
      </c>
      <c r="O2074" s="6" t="str" cm="1">
        <f t="array" ref="O2074">_xlfn.TEXTSPLIT(N2074,"-")</f>
        <v>2000</v>
      </c>
      <c r="P2074" s="6" t="str" cm="1">
        <f t="array" ref="P2074">_xlfn.TEXTSPLIT(O2074,"-")</f>
        <v>2000</v>
      </c>
      <c r="Q2074" s="6">
        <v>277</v>
      </c>
      <c r="R2074" s="6">
        <v>17</v>
      </c>
      <c r="S2074" s="16">
        <f t="shared" si="166"/>
        <v>6.1371841155234655E-2</v>
      </c>
      <c r="T2074" s="16">
        <f t="shared" si="167"/>
        <v>1.4420870639264782E-2</v>
      </c>
    </row>
    <row r="2075" spans="2:20" x14ac:dyDescent="0.6">
      <c r="B2075" s="6"/>
      <c r="C2075" s="6"/>
      <c r="D2075" s="6" t="s">
        <v>13828</v>
      </c>
      <c r="E2075" s="6" t="s">
        <v>13814</v>
      </c>
      <c r="F2075" s="20" t="s">
        <v>13821</v>
      </c>
      <c r="G2075" s="6" t="str">
        <f t="shared" si="165"/>
        <v>80-95</v>
      </c>
      <c r="H2075" s="6" t="str" cm="1">
        <f t="array" ref="H2075:I2075">_xlfn.TEXTSPLIT(G2075,"-")</f>
        <v>80</v>
      </c>
      <c r="I2075" s="6" t="str">
        <v>95</v>
      </c>
      <c r="J2075" s="6" t="s">
        <v>13541</v>
      </c>
      <c r="K2075" s="6" t="s">
        <v>13497</v>
      </c>
      <c r="L2075" s="6" t="s">
        <v>13517</v>
      </c>
      <c r="M2075" s="6" t="s">
        <v>13396</v>
      </c>
      <c r="N2075" s="6">
        <v>2000</v>
      </c>
      <c r="O2075" s="6" t="str" cm="1">
        <f t="array" ref="O2075">_xlfn.TEXTSPLIT(N2075,"-")</f>
        <v>2000</v>
      </c>
      <c r="P2075" s="6" t="str" cm="1">
        <f t="array" ref="P2075">_xlfn.TEXTSPLIT(O2075,"-")</f>
        <v>2000</v>
      </c>
      <c r="Q2075" s="6">
        <v>137</v>
      </c>
      <c r="R2075" s="6">
        <v>8</v>
      </c>
      <c r="S2075" s="16">
        <f t="shared" si="166"/>
        <v>5.8394160583941604E-2</v>
      </c>
      <c r="T2075" s="16">
        <f t="shared" si="167"/>
        <v>2.0033599986540574E-2</v>
      </c>
    </row>
    <row r="2076" spans="2:20" x14ac:dyDescent="0.6">
      <c r="B2076" s="6"/>
      <c r="C2076" s="6"/>
      <c r="D2076" s="6" t="s">
        <v>13828</v>
      </c>
      <c r="E2076" s="6" t="s">
        <v>13816</v>
      </c>
      <c r="F2076" s="20" t="s">
        <v>13821</v>
      </c>
      <c r="G2076" s="6" t="str">
        <f t="shared" si="165"/>
        <v>80-95</v>
      </c>
      <c r="H2076" s="6" t="str" cm="1">
        <f t="array" ref="H2076:I2076">_xlfn.TEXTSPLIT(G2076,"-")</f>
        <v>80</v>
      </c>
      <c r="I2076" s="6" t="str">
        <v>95</v>
      </c>
      <c r="J2076" s="6" t="s">
        <v>13541</v>
      </c>
      <c r="K2076" s="6" t="s">
        <v>13497</v>
      </c>
      <c r="L2076" s="6" t="s">
        <v>13517</v>
      </c>
      <c r="M2076" s="6" t="s">
        <v>13396</v>
      </c>
      <c r="N2076" s="6">
        <v>2000</v>
      </c>
      <c r="O2076" s="6" t="str" cm="1">
        <f t="array" ref="O2076">_xlfn.TEXTSPLIT(N2076,"-")</f>
        <v>2000</v>
      </c>
      <c r="P2076" s="6" t="str" cm="1">
        <f t="array" ref="P2076">_xlfn.TEXTSPLIT(O2076,"-")</f>
        <v>2000</v>
      </c>
      <c r="Q2076" s="6">
        <v>140</v>
      </c>
      <c r="R2076" s="6">
        <v>9</v>
      </c>
      <c r="S2076" s="16">
        <f t="shared" si="166"/>
        <v>6.4285714285714279E-2</v>
      </c>
      <c r="T2076" s="16">
        <f t="shared" si="167"/>
        <v>2.0728355531302284E-2</v>
      </c>
    </row>
    <row r="2077" spans="2:20" x14ac:dyDescent="0.6">
      <c r="B2077" s="6"/>
      <c r="C2077" s="6"/>
      <c r="D2077" s="6" t="s">
        <v>13823</v>
      </c>
      <c r="E2077" s="6" t="s">
        <v>13815</v>
      </c>
      <c r="F2077" s="20" t="s">
        <v>13516</v>
      </c>
      <c r="G2077" s="6" t="str">
        <f t="shared" si="165"/>
        <v>60-95</v>
      </c>
      <c r="H2077" s="6" t="str" cm="1">
        <f t="array" ref="H2077:I2077">_xlfn.TEXTSPLIT(G2077,"-")</f>
        <v>60</v>
      </c>
      <c r="I2077" s="6" t="str">
        <v>95</v>
      </c>
      <c r="J2077" s="6" t="s">
        <v>13541</v>
      </c>
      <c r="K2077" s="6" t="s">
        <v>13497</v>
      </c>
      <c r="L2077" s="6" t="s">
        <v>13517</v>
      </c>
      <c r="M2077" s="6" t="s">
        <v>13396</v>
      </c>
      <c r="N2077" s="6">
        <v>2000</v>
      </c>
      <c r="O2077" s="6" t="str" cm="1">
        <f t="array" ref="O2077">_xlfn.TEXTSPLIT(N2077,"-")</f>
        <v>2000</v>
      </c>
      <c r="P2077" s="6" t="str" cm="1">
        <f t="array" ref="P2077">_xlfn.TEXTSPLIT(O2077,"-")</f>
        <v>2000</v>
      </c>
      <c r="Q2077" s="6">
        <v>2554</v>
      </c>
      <c r="R2077" s="6">
        <v>36</v>
      </c>
      <c r="S2077" s="16">
        <f t="shared" si="166"/>
        <v>1.4095536413469069E-2</v>
      </c>
      <c r="T2077" s="16">
        <f t="shared" si="167"/>
        <v>2.3326402968266782E-3</v>
      </c>
    </row>
    <row r="2078" spans="2:20" x14ac:dyDescent="0.6">
      <c r="B2078" s="6"/>
      <c r="C2078" s="6"/>
      <c r="D2078" s="6" t="s">
        <v>13823</v>
      </c>
      <c r="E2078" s="6" t="s">
        <v>13814</v>
      </c>
      <c r="F2078" s="20" t="s">
        <v>13516</v>
      </c>
      <c r="G2078" s="6" t="str">
        <f t="shared" si="165"/>
        <v>60-95</v>
      </c>
      <c r="H2078" s="6" t="str" cm="1">
        <f t="array" ref="H2078:I2078">_xlfn.TEXTSPLIT(G2078,"-")</f>
        <v>60</v>
      </c>
      <c r="I2078" s="6" t="str">
        <v>95</v>
      </c>
      <c r="J2078" s="6" t="s">
        <v>13541</v>
      </c>
      <c r="K2078" s="6" t="s">
        <v>13497</v>
      </c>
      <c r="L2078" s="6" t="s">
        <v>13517</v>
      </c>
      <c r="M2078" s="6" t="s">
        <v>13396</v>
      </c>
      <c r="N2078" s="6">
        <v>2000</v>
      </c>
      <c r="O2078" s="6" t="str" cm="1">
        <f t="array" ref="O2078">_xlfn.TEXTSPLIT(N2078,"-")</f>
        <v>2000</v>
      </c>
      <c r="P2078" s="6" t="str" cm="1">
        <f t="array" ref="P2078">_xlfn.TEXTSPLIT(O2078,"-")</f>
        <v>2000</v>
      </c>
      <c r="Q2078" s="6">
        <v>1352</v>
      </c>
      <c r="R2078" s="6">
        <v>20</v>
      </c>
      <c r="S2078" s="16">
        <f t="shared" si="166"/>
        <v>1.4792899408284023E-2</v>
      </c>
      <c r="T2078" s="16">
        <f t="shared" si="167"/>
        <v>3.2832357865847767E-3</v>
      </c>
    </row>
    <row r="2079" spans="2:20" x14ac:dyDescent="0.6">
      <c r="B2079" s="6"/>
      <c r="C2079" s="6"/>
      <c r="D2079" s="6" t="s">
        <v>13823</v>
      </c>
      <c r="E2079" s="6" t="s">
        <v>13816</v>
      </c>
      <c r="F2079" s="20" t="s">
        <v>13516</v>
      </c>
      <c r="G2079" s="6" t="str">
        <f t="shared" si="165"/>
        <v>60-95</v>
      </c>
      <c r="H2079" s="6" t="str" cm="1">
        <f t="array" ref="H2079:I2079">_xlfn.TEXTSPLIT(G2079,"-")</f>
        <v>60</v>
      </c>
      <c r="I2079" s="6" t="str">
        <v>95</v>
      </c>
      <c r="J2079" s="6" t="s">
        <v>13541</v>
      </c>
      <c r="K2079" s="6" t="s">
        <v>13497</v>
      </c>
      <c r="L2079" s="6" t="s">
        <v>13517</v>
      </c>
      <c r="M2079" s="6" t="s">
        <v>13396</v>
      </c>
      <c r="N2079" s="6">
        <v>2000</v>
      </c>
      <c r="O2079" s="6" t="str" cm="1">
        <f t="array" ref="O2079">_xlfn.TEXTSPLIT(N2079,"-")</f>
        <v>2000</v>
      </c>
      <c r="P2079" s="6" t="str" cm="1">
        <f t="array" ref="P2079">_xlfn.TEXTSPLIT(O2079,"-")</f>
        <v>2000</v>
      </c>
      <c r="Q2079" s="6">
        <v>1202</v>
      </c>
      <c r="R2079" s="6">
        <v>16</v>
      </c>
      <c r="S2079" s="16">
        <f t="shared" si="166"/>
        <v>1.3311148086522463E-2</v>
      </c>
      <c r="T2079" s="16">
        <f t="shared" si="167"/>
        <v>3.3055644891049332E-3</v>
      </c>
    </row>
    <row r="2080" spans="2:20" x14ac:dyDescent="0.6">
      <c r="B2080" s="6"/>
      <c r="C2080" s="6"/>
      <c r="D2080" s="6" t="s">
        <v>13823</v>
      </c>
      <c r="E2080" s="6" t="s">
        <v>13815</v>
      </c>
      <c r="F2080" s="20" t="s">
        <v>13844</v>
      </c>
      <c r="G2080" s="6" t="str">
        <f t="shared" si="165"/>
        <v>60-64</v>
      </c>
      <c r="H2080" s="6" t="str" cm="1">
        <f t="array" ref="H2080:I2080">_xlfn.TEXTSPLIT(G2080,"-")</f>
        <v>60</v>
      </c>
      <c r="I2080" s="6" t="str">
        <v>64</v>
      </c>
      <c r="J2080" s="6" t="s">
        <v>13541</v>
      </c>
      <c r="K2080" s="6" t="s">
        <v>13497</v>
      </c>
      <c r="L2080" s="6" t="s">
        <v>13517</v>
      </c>
      <c r="M2080" s="6" t="s">
        <v>13396</v>
      </c>
      <c r="N2080" s="6">
        <v>2000</v>
      </c>
      <c r="O2080" s="6" t="str" cm="1">
        <f t="array" ref="O2080">_xlfn.TEXTSPLIT(N2080,"-")</f>
        <v>2000</v>
      </c>
      <c r="P2080" s="6" t="str" cm="1">
        <f t="array" ref="P2080">_xlfn.TEXTSPLIT(O2080,"-")</f>
        <v>2000</v>
      </c>
      <c r="Q2080" s="6">
        <v>311</v>
      </c>
      <c r="R2080" s="6">
        <v>1</v>
      </c>
      <c r="S2080" s="16">
        <f t="shared" si="166"/>
        <v>3.2154340836012861E-3</v>
      </c>
      <c r="T2080" s="16">
        <f t="shared" si="167"/>
        <v>3.2102604131806897E-3</v>
      </c>
    </row>
    <row r="2081" spans="1:20" x14ac:dyDescent="0.6">
      <c r="B2081" s="6"/>
      <c r="C2081" s="6"/>
      <c r="D2081" s="6" t="s">
        <v>13823</v>
      </c>
      <c r="E2081" s="6" t="s">
        <v>13814</v>
      </c>
      <c r="F2081" s="20" t="s">
        <v>13844</v>
      </c>
      <c r="G2081" s="6" t="str">
        <f t="shared" si="165"/>
        <v>60-64</v>
      </c>
      <c r="H2081" s="6" t="str" cm="1">
        <f t="array" ref="H2081:I2081">_xlfn.TEXTSPLIT(G2081,"-")</f>
        <v>60</v>
      </c>
      <c r="I2081" s="6" t="str">
        <v>64</v>
      </c>
      <c r="J2081" s="6" t="s">
        <v>13541</v>
      </c>
      <c r="K2081" s="6" t="s">
        <v>13497</v>
      </c>
      <c r="L2081" s="6" t="s">
        <v>13517</v>
      </c>
      <c r="M2081" s="6" t="s">
        <v>13396</v>
      </c>
      <c r="N2081" s="6">
        <v>2000</v>
      </c>
      <c r="O2081" s="6" t="str" cm="1">
        <f t="array" ref="O2081">_xlfn.TEXTSPLIT(N2081,"-")</f>
        <v>2000</v>
      </c>
      <c r="P2081" s="6" t="str" cm="1">
        <f t="array" ref="P2081">_xlfn.TEXTSPLIT(O2081,"-")</f>
        <v>2000</v>
      </c>
      <c r="Q2081" s="6">
        <v>161</v>
      </c>
      <c r="R2081" s="6">
        <v>0</v>
      </c>
      <c r="S2081" s="16">
        <f t="shared" si="166"/>
        <v>0</v>
      </c>
      <c r="T2081" s="16">
        <f t="shared" si="167"/>
        <v>0</v>
      </c>
    </row>
    <row r="2082" spans="1:20" x14ac:dyDescent="0.6">
      <c r="B2082" s="6"/>
      <c r="C2082" s="6"/>
      <c r="D2082" s="6" t="s">
        <v>13823</v>
      </c>
      <c r="E2082" s="6" t="s">
        <v>13816</v>
      </c>
      <c r="F2082" s="20" t="s">
        <v>13844</v>
      </c>
      <c r="G2082" s="6" t="str">
        <f t="shared" si="165"/>
        <v>60-64</v>
      </c>
      <c r="H2082" s="6" t="str" cm="1">
        <f t="array" ref="H2082:I2082">_xlfn.TEXTSPLIT(G2082,"-")</f>
        <v>60</v>
      </c>
      <c r="I2082" s="6" t="str">
        <v>64</v>
      </c>
      <c r="J2082" s="6" t="s">
        <v>13541</v>
      </c>
      <c r="K2082" s="6" t="s">
        <v>13497</v>
      </c>
      <c r="L2082" s="6" t="s">
        <v>13517</v>
      </c>
      <c r="M2082" s="6" t="s">
        <v>13396</v>
      </c>
      <c r="N2082" s="6">
        <v>2000</v>
      </c>
      <c r="O2082" s="6" t="str" cm="1">
        <f t="array" ref="O2082">_xlfn.TEXTSPLIT(N2082,"-")</f>
        <v>2000</v>
      </c>
      <c r="P2082" s="6" t="str" cm="1">
        <f t="array" ref="P2082">_xlfn.TEXTSPLIT(O2082,"-")</f>
        <v>2000</v>
      </c>
      <c r="Q2082" s="6">
        <v>150</v>
      </c>
      <c r="R2082" s="6">
        <v>1</v>
      </c>
      <c r="S2082" s="16">
        <f t="shared" si="166"/>
        <v>6.6666666666666671E-3</v>
      </c>
      <c r="T2082" s="16">
        <f t="shared" si="167"/>
        <v>6.6444072834338013E-3</v>
      </c>
    </row>
    <row r="2083" spans="1:20" x14ac:dyDescent="0.6">
      <c r="B2083" s="6"/>
      <c r="C2083" s="6"/>
      <c r="D2083" s="6" t="s">
        <v>13823</v>
      </c>
      <c r="E2083" s="6" t="s">
        <v>13815</v>
      </c>
      <c r="F2083" s="20" t="s">
        <v>13824</v>
      </c>
      <c r="G2083" s="6" t="str">
        <f t="shared" si="165"/>
        <v>65-69</v>
      </c>
      <c r="H2083" s="6" t="str" cm="1">
        <f t="array" ref="H2083:I2083">_xlfn.TEXTSPLIT(G2083,"-")</f>
        <v>65</v>
      </c>
      <c r="I2083" s="6" t="str">
        <v>69</v>
      </c>
      <c r="J2083" s="6" t="s">
        <v>13541</v>
      </c>
      <c r="K2083" s="6" t="s">
        <v>13497</v>
      </c>
      <c r="L2083" s="6" t="s">
        <v>13517</v>
      </c>
      <c r="M2083" s="6" t="s">
        <v>13396</v>
      </c>
      <c r="N2083" s="6">
        <v>2000</v>
      </c>
      <c r="O2083" s="6" t="str" cm="1">
        <f t="array" ref="O2083">_xlfn.TEXTSPLIT(N2083,"-")</f>
        <v>2000</v>
      </c>
      <c r="P2083" s="6" t="str" cm="1">
        <f t="array" ref="P2083">_xlfn.TEXTSPLIT(O2083,"-")</f>
        <v>2000</v>
      </c>
      <c r="Q2083" s="6">
        <v>894</v>
      </c>
      <c r="R2083" s="6">
        <v>2</v>
      </c>
      <c r="S2083" s="16">
        <f t="shared" si="166"/>
        <v>2.2371364653243847E-3</v>
      </c>
      <c r="T2083" s="16">
        <f t="shared" si="167"/>
        <v>1.580123917548789E-3</v>
      </c>
    </row>
    <row r="2084" spans="1:20" x14ac:dyDescent="0.6">
      <c r="B2084" s="6"/>
      <c r="C2084" s="6"/>
      <c r="D2084" s="6" t="s">
        <v>13823</v>
      </c>
      <c r="E2084" s="6" t="s">
        <v>13814</v>
      </c>
      <c r="F2084" s="20" t="s">
        <v>13824</v>
      </c>
      <c r="G2084" s="6" t="str">
        <f t="shared" si="165"/>
        <v>65-69</v>
      </c>
      <c r="H2084" s="6" t="str" cm="1">
        <f t="array" ref="H2084:I2084">_xlfn.TEXTSPLIT(G2084,"-")</f>
        <v>65</v>
      </c>
      <c r="I2084" s="6" t="str">
        <v>69</v>
      </c>
      <c r="J2084" s="6" t="s">
        <v>13541</v>
      </c>
      <c r="K2084" s="6" t="s">
        <v>13497</v>
      </c>
      <c r="L2084" s="6" t="s">
        <v>13517</v>
      </c>
      <c r="M2084" s="6" t="s">
        <v>13396</v>
      </c>
      <c r="N2084" s="6">
        <v>2000</v>
      </c>
      <c r="O2084" s="6" t="str" cm="1">
        <f t="array" ref="O2084">_xlfn.TEXTSPLIT(N2084,"-")</f>
        <v>2000</v>
      </c>
      <c r="P2084" s="6" t="str" cm="1">
        <f t="array" ref="P2084">_xlfn.TEXTSPLIT(O2084,"-")</f>
        <v>2000</v>
      </c>
      <c r="Q2084" s="6">
        <v>486</v>
      </c>
      <c r="R2084" s="6">
        <v>1</v>
      </c>
      <c r="S2084" s="16">
        <f t="shared" si="166"/>
        <v>2.05761316872428E-3</v>
      </c>
      <c r="T2084" s="16">
        <f t="shared" si="167"/>
        <v>2.0554951926933665E-3</v>
      </c>
    </row>
    <row r="2085" spans="1:20" x14ac:dyDescent="0.6">
      <c r="B2085" s="6"/>
      <c r="C2085" s="6"/>
      <c r="D2085" s="6" t="s">
        <v>13823</v>
      </c>
      <c r="E2085" s="6" t="s">
        <v>13816</v>
      </c>
      <c r="F2085" s="20" t="s">
        <v>13824</v>
      </c>
      <c r="G2085" s="6" t="str">
        <f t="shared" si="165"/>
        <v>65-69</v>
      </c>
      <c r="H2085" s="6" t="str" cm="1">
        <f t="array" ref="H2085:I2085">_xlfn.TEXTSPLIT(G2085,"-")</f>
        <v>65</v>
      </c>
      <c r="I2085" s="6" t="str">
        <v>69</v>
      </c>
      <c r="J2085" s="6" t="s">
        <v>13541</v>
      </c>
      <c r="K2085" s="6" t="s">
        <v>13497</v>
      </c>
      <c r="L2085" s="6" t="s">
        <v>13517</v>
      </c>
      <c r="M2085" s="6" t="s">
        <v>13396</v>
      </c>
      <c r="N2085" s="6">
        <v>2000</v>
      </c>
      <c r="O2085" s="6" t="str" cm="1">
        <f t="array" ref="O2085">_xlfn.TEXTSPLIT(N2085,"-")</f>
        <v>2000</v>
      </c>
      <c r="P2085" s="6" t="str" cm="1">
        <f t="array" ref="P2085">_xlfn.TEXTSPLIT(O2085,"-")</f>
        <v>2000</v>
      </c>
      <c r="Q2085" s="6">
        <v>408</v>
      </c>
      <c r="R2085" s="6">
        <v>1</v>
      </c>
      <c r="S2085" s="16">
        <f t="shared" si="166"/>
        <v>2.4509803921568627E-3</v>
      </c>
      <c r="T2085" s="16">
        <f t="shared" si="167"/>
        <v>2.4479748969832415E-3</v>
      </c>
    </row>
    <row r="2086" spans="1:20" x14ac:dyDescent="0.6">
      <c r="B2086" s="6"/>
      <c r="C2086" s="6"/>
      <c r="D2086" s="6" t="s">
        <v>13823</v>
      </c>
      <c r="E2086" s="6" t="s">
        <v>13815</v>
      </c>
      <c r="F2086" s="20" t="s">
        <v>13825</v>
      </c>
      <c r="G2086" s="6" t="str">
        <f t="shared" si="165"/>
        <v>70-74</v>
      </c>
      <c r="H2086" s="6" t="str" cm="1">
        <f t="array" ref="H2086:I2086">_xlfn.TEXTSPLIT(G2086,"-")</f>
        <v>70</v>
      </c>
      <c r="I2086" s="6" t="str">
        <v>74</v>
      </c>
      <c r="J2086" s="6" t="s">
        <v>13541</v>
      </c>
      <c r="K2086" s="6" t="s">
        <v>13497</v>
      </c>
      <c r="L2086" s="6" t="s">
        <v>13517</v>
      </c>
      <c r="M2086" s="6" t="s">
        <v>13396</v>
      </c>
      <c r="N2086" s="6">
        <v>2000</v>
      </c>
      <c r="O2086" s="6" t="str" cm="1">
        <f t="array" ref="O2086">_xlfn.TEXTSPLIT(N2086,"-")</f>
        <v>2000</v>
      </c>
      <c r="P2086" s="6" t="str" cm="1">
        <f t="array" ref="P2086">_xlfn.TEXTSPLIT(O2086,"-")</f>
        <v>2000</v>
      </c>
      <c r="Q2086" s="6">
        <v>694</v>
      </c>
      <c r="R2086" s="6">
        <v>13</v>
      </c>
      <c r="S2086" s="16">
        <f t="shared" si="166"/>
        <v>1.8731988472622477E-2</v>
      </c>
      <c r="T2086" s="16">
        <f t="shared" si="167"/>
        <v>5.1464294833612938E-3</v>
      </c>
    </row>
    <row r="2087" spans="1:20" x14ac:dyDescent="0.6">
      <c r="B2087" s="6"/>
      <c r="C2087" s="6"/>
      <c r="D2087" s="6" t="s">
        <v>13823</v>
      </c>
      <c r="E2087" s="6" t="s">
        <v>13814</v>
      </c>
      <c r="F2087" s="20" t="s">
        <v>13825</v>
      </c>
      <c r="G2087" s="6" t="str">
        <f t="shared" si="165"/>
        <v>70-74</v>
      </c>
      <c r="H2087" s="6" t="str" cm="1">
        <f t="array" ref="H2087:I2087">_xlfn.TEXTSPLIT(G2087,"-")</f>
        <v>70</v>
      </c>
      <c r="I2087" s="6" t="str">
        <v>74</v>
      </c>
      <c r="J2087" s="6" t="s">
        <v>13541</v>
      </c>
      <c r="K2087" s="6" t="s">
        <v>13497</v>
      </c>
      <c r="L2087" s="6" t="s">
        <v>13517</v>
      </c>
      <c r="M2087" s="6" t="s">
        <v>13396</v>
      </c>
      <c r="N2087" s="6">
        <v>2000</v>
      </c>
      <c r="O2087" s="6" t="str" cm="1">
        <f t="array" ref="O2087">_xlfn.TEXTSPLIT(N2087,"-")</f>
        <v>2000</v>
      </c>
      <c r="P2087" s="6" t="str" cm="1">
        <f t="array" ref="P2087">_xlfn.TEXTSPLIT(O2087,"-")</f>
        <v>2000</v>
      </c>
      <c r="Q2087" s="6">
        <v>388</v>
      </c>
      <c r="R2087" s="6">
        <v>8</v>
      </c>
      <c r="S2087" s="16">
        <f t="shared" si="166"/>
        <v>2.0618556701030927E-2</v>
      </c>
      <c r="T2087" s="16">
        <f t="shared" si="167"/>
        <v>7.214217031159615E-3</v>
      </c>
    </row>
    <row r="2088" spans="1:20" x14ac:dyDescent="0.6">
      <c r="B2088" s="6"/>
      <c r="C2088" s="6"/>
      <c r="D2088" s="6" t="s">
        <v>13823</v>
      </c>
      <c r="E2088" s="6" t="s">
        <v>13816</v>
      </c>
      <c r="F2088" s="20" t="s">
        <v>13825</v>
      </c>
      <c r="G2088" s="6" t="str">
        <f t="shared" si="165"/>
        <v>70-74</v>
      </c>
      <c r="H2088" s="6" t="str" cm="1">
        <f t="array" ref="H2088:I2088">_xlfn.TEXTSPLIT(G2088,"-")</f>
        <v>70</v>
      </c>
      <c r="I2088" s="6" t="str">
        <v>74</v>
      </c>
      <c r="J2088" s="6" t="s">
        <v>13541</v>
      </c>
      <c r="K2088" s="6" t="s">
        <v>13497</v>
      </c>
      <c r="L2088" s="6" t="s">
        <v>13517</v>
      </c>
      <c r="M2088" s="6" t="s">
        <v>13396</v>
      </c>
      <c r="N2088" s="6">
        <v>2000</v>
      </c>
      <c r="O2088" s="6" t="str" cm="1">
        <f t="array" ref="O2088">_xlfn.TEXTSPLIT(N2088,"-")</f>
        <v>2000</v>
      </c>
      <c r="P2088" s="6" t="str" cm="1">
        <f t="array" ref="P2088">_xlfn.TEXTSPLIT(O2088,"-")</f>
        <v>2000</v>
      </c>
      <c r="Q2088" s="6">
        <v>306</v>
      </c>
      <c r="R2088" s="6">
        <v>5</v>
      </c>
      <c r="S2088" s="16">
        <f t="shared" si="166"/>
        <v>1.6339869281045753E-2</v>
      </c>
      <c r="T2088" s="16">
        <f t="shared" si="167"/>
        <v>7.2474647252812737E-3</v>
      </c>
    </row>
    <row r="2089" spans="1:20" x14ac:dyDescent="0.6">
      <c r="B2089" s="6"/>
      <c r="C2089" s="6"/>
      <c r="D2089" s="6" t="s">
        <v>13823</v>
      </c>
      <c r="E2089" s="6" t="s">
        <v>13815</v>
      </c>
      <c r="F2089" s="20" t="s">
        <v>13826</v>
      </c>
      <c r="G2089" s="6" t="str">
        <f t="shared" si="165"/>
        <v>75-79</v>
      </c>
      <c r="H2089" s="6" t="str" cm="1">
        <f t="array" ref="H2089:I2089">_xlfn.TEXTSPLIT(G2089,"-")</f>
        <v>75</v>
      </c>
      <c r="I2089" s="6" t="str">
        <v>79</v>
      </c>
      <c r="J2089" s="6" t="s">
        <v>13541</v>
      </c>
      <c r="K2089" s="6" t="s">
        <v>13497</v>
      </c>
      <c r="L2089" s="6" t="s">
        <v>13517</v>
      </c>
      <c r="M2089" s="6" t="s">
        <v>13396</v>
      </c>
      <c r="N2089" s="6">
        <v>2000</v>
      </c>
      <c r="O2089" s="6" t="str" cm="1">
        <f t="array" ref="O2089">_xlfn.TEXTSPLIT(N2089,"-")</f>
        <v>2000</v>
      </c>
      <c r="P2089" s="6" t="str" cm="1">
        <f t="array" ref="P2089">_xlfn.TEXTSPLIT(O2089,"-")</f>
        <v>2000</v>
      </c>
      <c r="Q2089" s="6">
        <v>378</v>
      </c>
      <c r="R2089" s="6">
        <v>8</v>
      </c>
      <c r="S2089" s="16">
        <f t="shared" si="166"/>
        <v>2.1164021164021163E-2</v>
      </c>
      <c r="T2089" s="16">
        <f t="shared" si="167"/>
        <v>7.4030069273667634E-3</v>
      </c>
    </row>
    <row r="2090" spans="1:20" x14ac:dyDescent="0.6">
      <c r="B2090" s="6"/>
      <c r="C2090" s="6"/>
      <c r="D2090" s="6" t="s">
        <v>13823</v>
      </c>
      <c r="E2090" s="6" t="s">
        <v>13814</v>
      </c>
      <c r="F2090" s="20" t="s">
        <v>13826</v>
      </c>
      <c r="G2090" s="6" t="str">
        <f t="shared" si="165"/>
        <v>75-79</v>
      </c>
      <c r="H2090" s="6" t="str" cm="1">
        <f t="array" ref="H2090:I2090">_xlfn.TEXTSPLIT(G2090,"-")</f>
        <v>75</v>
      </c>
      <c r="I2090" s="6" t="str">
        <v>79</v>
      </c>
      <c r="J2090" s="6" t="s">
        <v>13541</v>
      </c>
      <c r="K2090" s="6" t="s">
        <v>13497</v>
      </c>
      <c r="L2090" s="6" t="s">
        <v>13517</v>
      </c>
      <c r="M2090" s="6" t="s">
        <v>13396</v>
      </c>
      <c r="N2090" s="6">
        <v>2000</v>
      </c>
      <c r="O2090" s="6" t="str" cm="1">
        <f t="array" ref="O2090">_xlfn.TEXTSPLIT(N2090,"-")</f>
        <v>2000</v>
      </c>
      <c r="P2090" s="6" t="str" cm="1">
        <f t="array" ref="P2090">_xlfn.TEXTSPLIT(O2090,"-")</f>
        <v>2000</v>
      </c>
      <c r="Q2090" s="6">
        <v>180</v>
      </c>
      <c r="R2090" s="6">
        <v>3</v>
      </c>
      <c r="S2090" s="16">
        <f t="shared" si="166"/>
        <v>1.6666666666666666E-2</v>
      </c>
      <c r="T2090" s="16">
        <f t="shared" si="167"/>
        <v>9.5419800207320361E-3</v>
      </c>
    </row>
    <row r="2091" spans="1:20" x14ac:dyDescent="0.6">
      <c r="B2091" s="6"/>
      <c r="C2091" s="6"/>
      <c r="D2091" s="6" t="s">
        <v>13823</v>
      </c>
      <c r="E2091" s="6" t="s">
        <v>13816</v>
      </c>
      <c r="F2091" s="20" t="s">
        <v>13826</v>
      </c>
      <c r="G2091" s="6" t="str">
        <f t="shared" si="165"/>
        <v>75-79</v>
      </c>
      <c r="H2091" s="6" t="str" cm="1">
        <f t="array" ref="H2091:I2091">_xlfn.TEXTSPLIT(G2091,"-")</f>
        <v>75</v>
      </c>
      <c r="I2091" s="6" t="str">
        <v>79</v>
      </c>
      <c r="J2091" s="6" t="s">
        <v>13541</v>
      </c>
      <c r="K2091" s="6" t="s">
        <v>13497</v>
      </c>
      <c r="L2091" s="6" t="s">
        <v>13517</v>
      </c>
      <c r="M2091" s="6" t="s">
        <v>13396</v>
      </c>
      <c r="N2091" s="6">
        <v>2000</v>
      </c>
      <c r="O2091" s="6" t="str" cm="1">
        <f t="array" ref="O2091">_xlfn.TEXTSPLIT(N2091,"-")</f>
        <v>2000</v>
      </c>
      <c r="P2091" s="6" t="str" cm="1">
        <f t="array" ref="P2091">_xlfn.TEXTSPLIT(O2091,"-")</f>
        <v>2000</v>
      </c>
      <c r="Q2091" s="6">
        <v>198</v>
      </c>
      <c r="R2091" s="6">
        <v>5</v>
      </c>
      <c r="S2091" s="16">
        <f t="shared" si="166"/>
        <v>2.5252525252525252E-2</v>
      </c>
      <c r="T2091" s="16">
        <f t="shared" si="167"/>
        <v>1.1149769037988365E-2</v>
      </c>
    </row>
    <row r="2092" spans="1:20" x14ac:dyDescent="0.6">
      <c r="B2092" s="6"/>
      <c r="C2092" s="6"/>
      <c r="D2092" s="6" t="s">
        <v>13823</v>
      </c>
      <c r="E2092" s="6" t="s">
        <v>13815</v>
      </c>
      <c r="F2092" s="20" t="s">
        <v>13821</v>
      </c>
      <c r="G2092" s="6" t="str">
        <f t="shared" si="165"/>
        <v>80-95</v>
      </c>
      <c r="H2092" s="6" t="str" cm="1">
        <f t="array" ref="H2092:I2092">_xlfn.TEXTSPLIT(G2092,"-")</f>
        <v>80</v>
      </c>
      <c r="I2092" s="6" t="str">
        <v>95</v>
      </c>
      <c r="J2092" s="6" t="s">
        <v>13541</v>
      </c>
      <c r="K2092" s="6" t="s">
        <v>13497</v>
      </c>
      <c r="L2092" s="6" t="s">
        <v>13517</v>
      </c>
      <c r="M2092" s="6" t="s">
        <v>13396</v>
      </c>
      <c r="N2092" s="6">
        <v>2000</v>
      </c>
      <c r="O2092" s="6" t="str" cm="1">
        <f t="array" ref="O2092">_xlfn.TEXTSPLIT(N2092,"-")</f>
        <v>2000</v>
      </c>
      <c r="P2092" s="6" t="str" cm="1">
        <f t="array" ref="P2092">_xlfn.TEXTSPLIT(O2092,"-")</f>
        <v>2000</v>
      </c>
      <c r="Q2092" s="6">
        <v>277</v>
      </c>
      <c r="R2092" s="6">
        <v>12</v>
      </c>
      <c r="S2092" s="16">
        <f t="shared" si="166"/>
        <v>4.3321299638989168E-2</v>
      </c>
      <c r="T2092" s="16">
        <f t="shared" si="167"/>
        <v>1.2231899562989163E-2</v>
      </c>
    </row>
    <row r="2093" spans="1:20" x14ac:dyDescent="0.6">
      <c r="B2093" s="6"/>
      <c r="C2093" s="6"/>
      <c r="D2093" s="6" t="s">
        <v>13823</v>
      </c>
      <c r="E2093" s="6" t="s">
        <v>13814</v>
      </c>
      <c r="F2093" s="20" t="s">
        <v>13821</v>
      </c>
      <c r="G2093" s="6" t="str">
        <f t="shared" si="165"/>
        <v>80-95</v>
      </c>
      <c r="H2093" s="6" t="str" cm="1">
        <f t="array" ref="H2093:I2093">_xlfn.TEXTSPLIT(G2093,"-")</f>
        <v>80</v>
      </c>
      <c r="I2093" s="6" t="str">
        <v>95</v>
      </c>
      <c r="J2093" s="6" t="s">
        <v>13541</v>
      </c>
      <c r="K2093" s="6" t="s">
        <v>13497</v>
      </c>
      <c r="L2093" s="6" t="s">
        <v>13517</v>
      </c>
      <c r="M2093" s="6" t="s">
        <v>13396</v>
      </c>
      <c r="N2093" s="6">
        <v>2000</v>
      </c>
      <c r="O2093" s="6" t="str" cm="1">
        <f t="array" ref="O2093">_xlfn.TEXTSPLIT(N2093,"-")</f>
        <v>2000</v>
      </c>
      <c r="P2093" s="6" t="str" cm="1">
        <f t="array" ref="P2093">_xlfn.TEXTSPLIT(O2093,"-")</f>
        <v>2000</v>
      </c>
      <c r="Q2093" s="6">
        <v>137</v>
      </c>
      <c r="R2093" s="6">
        <v>8</v>
      </c>
      <c r="S2093" s="16">
        <f t="shared" si="166"/>
        <v>5.8394160583941604E-2</v>
      </c>
      <c r="T2093" s="16">
        <f t="shared" si="167"/>
        <v>2.0033599986540574E-2</v>
      </c>
    </row>
    <row r="2094" spans="1:20" x14ac:dyDescent="0.6">
      <c r="B2094" s="6"/>
      <c r="C2094" s="6"/>
      <c r="D2094" s="6" t="s">
        <v>13823</v>
      </c>
      <c r="E2094" s="6" t="s">
        <v>13816</v>
      </c>
      <c r="F2094" s="20" t="s">
        <v>13821</v>
      </c>
      <c r="G2094" s="6" t="str">
        <f t="shared" si="165"/>
        <v>80-95</v>
      </c>
      <c r="H2094" s="6" t="str" cm="1">
        <f t="array" ref="H2094:I2094">_xlfn.TEXTSPLIT(G2094,"-")</f>
        <v>80</v>
      </c>
      <c r="I2094" s="6" t="str">
        <v>95</v>
      </c>
      <c r="J2094" s="6" t="s">
        <v>13541</v>
      </c>
      <c r="K2094" s="6" t="s">
        <v>13497</v>
      </c>
      <c r="L2094" s="6" t="s">
        <v>13517</v>
      </c>
      <c r="M2094" s="6" t="s">
        <v>13396</v>
      </c>
      <c r="N2094" s="6">
        <v>2000</v>
      </c>
      <c r="O2094" s="6" t="str" cm="1">
        <f t="array" ref="O2094">_xlfn.TEXTSPLIT(N2094,"-")</f>
        <v>2000</v>
      </c>
      <c r="P2094" s="6" t="str" cm="1">
        <f t="array" ref="P2094">_xlfn.TEXTSPLIT(O2094,"-")</f>
        <v>2000</v>
      </c>
      <c r="Q2094" s="6">
        <v>140</v>
      </c>
      <c r="R2094" s="6">
        <v>4</v>
      </c>
      <c r="S2094" s="16">
        <f t="shared" si="166"/>
        <v>2.8571428571428571E-2</v>
      </c>
      <c r="T2094" s="16">
        <f t="shared" si="167"/>
        <v>1.4080153722988034E-2</v>
      </c>
    </row>
    <row r="2095" spans="1:20" x14ac:dyDescent="0.6">
      <c r="A2095" s="6">
        <v>16513455</v>
      </c>
      <c r="B2095" s="6" t="s">
        <v>13355</v>
      </c>
      <c r="C2095" s="6" t="s">
        <v>13812</v>
      </c>
      <c r="D2095" s="6" t="s">
        <v>13848</v>
      </c>
      <c r="E2095" s="6" t="s">
        <v>13815</v>
      </c>
      <c r="F2095" s="20" t="s">
        <v>13967</v>
      </c>
      <c r="G2095" s="6" t="str">
        <f t="shared" si="165"/>
        <v>45-85</v>
      </c>
      <c r="H2095" s="6" t="str" cm="1">
        <f t="array" ref="H2095:I2095">_xlfn.TEXTSPLIT(G2095,"-")</f>
        <v>45</v>
      </c>
      <c r="I2095" s="6" t="str">
        <v>85</v>
      </c>
      <c r="J2095" s="6" t="s">
        <v>13873</v>
      </c>
      <c r="K2095" s="6" t="s">
        <v>13465</v>
      </c>
      <c r="L2095" s="6" t="s">
        <v>13973</v>
      </c>
      <c r="M2095" s="6" t="s">
        <v>13398</v>
      </c>
      <c r="N2095" s="6" t="s">
        <v>13543</v>
      </c>
      <c r="O2095" s="6" t="str" cm="1">
        <f t="array" ref="O2095:P2095">_xlfn.TEXTSPLIT(N2095,"-")</f>
        <v>2002</v>
      </c>
      <c r="P2095" s="6" t="str">
        <v>2004</v>
      </c>
      <c r="Q2095" s="6">
        <v>5847</v>
      </c>
      <c r="R2095" s="6">
        <v>219</v>
      </c>
      <c r="S2095" s="16">
        <f t="shared" si="166"/>
        <v>3.7455105182144691E-2</v>
      </c>
      <c r="T2095" s="16">
        <f t="shared" si="167"/>
        <v>2.4831300237575407E-3</v>
      </c>
    </row>
    <row r="2096" spans="1:20" x14ac:dyDescent="0.6">
      <c r="B2096" s="6"/>
      <c r="C2096" s="6"/>
      <c r="D2096" s="6" t="s">
        <v>13848</v>
      </c>
      <c r="E2096" s="6" t="s">
        <v>13814</v>
      </c>
      <c r="F2096" s="20" t="s">
        <v>13967</v>
      </c>
      <c r="G2096" s="6" t="str">
        <f t="shared" si="165"/>
        <v>45-85</v>
      </c>
      <c r="H2096" s="6" t="str" cm="1">
        <f t="array" ref="H2096:I2096">_xlfn.TEXTSPLIT(G2096,"-")</f>
        <v>45</v>
      </c>
      <c r="I2096" s="6" t="str">
        <v>85</v>
      </c>
      <c r="J2096" s="6" t="s">
        <v>13873</v>
      </c>
      <c r="K2096" s="6" t="s">
        <v>13465</v>
      </c>
      <c r="L2096" s="6" t="s">
        <v>13973</v>
      </c>
      <c r="M2096" s="6" t="s">
        <v>13398</v>
      </c>
      <c r="N2096" s="6" t="s">
        <v>13543</v>
      </c>
      <c r="O2096" s="6" t="str" cm="1">
        <f t="array" ref="O2096:P2096">_xlfn.TEXTSPLIT(N2096,"-")</f>
        <v>2002</v>
      </c>
      <c r="P2096" s="6" t="str">
        <v>2004</v>
      </c>
      <c r="Q2096" s="6">
        <v>2792</v>
      </c>
      <c r="R2096" s="6">
        <v>107</v>
      </c>
      <c r="S2096" s="16">
        <f t="shared" si="166"/>
        <v>3.832378223495702E-2</v>
      </c>
      <c r="T2096" s="16">
        <f t="shared" si="167"/>
        <v>3.6332134472801558E-3</v>
      </c>
    </row>
    <row r="2097" spans="2:24" x14ac:dyDescent="0.6">
      <c r="B2097" s="6"/>
      <c r="C2097" s="6"/>
      <c r="D2097" s="6" t="s">
        <v>13848</v>
      </c>
      <c r="E2097" s="6" t="s">
        <v>13816</v>
      </c>
      <c r="F2097" s="20" t="s">
        <v>13967</v>
      </c>
      <c r="G2097" s="6" t="str">
        <f t="shared" si="165"/>
        <v>45-85</v>
      </c>
      <c r="H2097" s="6" t="str" cm="1">
        <f t="array" ref="H2097:I2097">_xlfn.TEXTSPLIT(G2097,"-")</f>
        <v>45</v>
      </c>
      <c r="I2097" s="6" t="str">
        <v>85</v>
      </c>
      <c r="J2097" s="6" t="s">
        <v>13873</v>
      </c>
      <c r="K2097" s="6" t="s">
        <v>13465</v>
      </c>
      <c r="L2097" s="6" t="s">
        <v>13973</v>
      </c>
      <c r="M2097" s="6" t="s">
        <v>13398</v>
      </c>
      <c r="N2097" s="6" t="s">
        <v>13543</v>
      </c>
      <c r="O2097" s="6" t="str" cm="1">
        <f t="array" ref="O2097:P2097">_xlfn.TEXTSPLIT(N2097,"-")</f>
        <v>2002</v>
      </c>
      <c r="P2097" s="6" t="str">
        <v>2004</v>
      </c>
      <c r="Q2097" s="6">
        <v>3055</v>
      </c>
      <c r="R2097" s="6">
        <v>114</v>
      </c>
      <c r="S2097" s="16">
        <f t="shared" si="166"/>
        <v>3.7315875613747954E-2</v>
      </c>
      <c r="T2097" s="16">
        <f t="shared" si="167"/>
        <v>3.4291234173044111E-3</v>
      </c>
    </row>
    <row r="2098" spans="2:24" x14ac:dyDescent="0.6">
      <c r="B2098" s="6"/>
      <c r="C2098" s="6"/>
      <c r="D2098" s="6" t="s">
        <v>13848</v>
      </c>
      <c r="E2098" s="6" t="s">
        <v>13815</v>
      </c>
      <c r="F2098" s="20" t="s">
        <v>13853</v>
      </c>
      <c r="G2098" s="6" t="str">
        <f t="shared" si="165"/>
        <v>45-54</v>
      </c>
      <c r="H2098" s="6" t="str" cm="1">
        <f t="array" ref="H2098:I2098">_xlfn.TEXTSPLIT(G2098,"-")</f>
        <v>45</v>
      </c>
      <c r="I2098" s="6" t="str">
        <v>54</v>
      </c>
      <c r="J2098" s="6" t="s">
        <v>13873</v>
      </c>
      <c r="K2098" s="6" t="s">
        <v>13465</v>
      </c>
      <c r="L2098" s="6" t="s">
        <v>13973</v>
      </c>
      <c r="M2098" s="6" t="s">
        <v>13398</v>
      </c>
      <c r="N2098" s="6" t="s">
        <v>13543</v>
      </c>
      <c r="O2098" s="6" t="str" cm="1">
        <f t="array" ref="O2098:P2098">_xlfn.TEXTSPLIT(N2098,"-")</f>
        <v>2002</v>
      </c>
      <c r="P2098" s="6" t="str">
        <v>2004</v>
      </c>
      <c r="Q2098" s="6">
        <v>1669</v>
      </c>
      <c r="R2098" s="6">
        <v>22</v>
      </c>
      <c r="S2098" s="16">
        <f t="shared" si="166"/>
        <v>1.3181545835829839E-2</v>
      </c>
      <c r="T2098" s="16">
        <f t="shared" si="167"/>
        <v>2.7917314235160924E-3</v>
      </c>
    </row>
    <row r="2099" spans="2:24" x14ac:dyDescent="0.6">
      <c r="B2099" s="6"/>
      <c r="C2099" s="6"/>
      <c r="D2099" s="6" t="s">
        <v>13848</v>
      </c>
      <c r="E2099" s="6" t="s">
        <v>13814</v>
      </c>
      <c r="F2099" s="20" t="s">
        <v>13853</v>
      </c>
      <c r="G2099" s="6" t="str">
        <f t="shared" si="165"/>
        <v>45-54</v>
      </c>
      <c r="H2099" s="6" t="str" cm="1">
        <f t="array" ref="H2099:I2099">_xlfn.TEXTSPLIT(G2099,"-")</f>
        <v>45</v>
      </c>
      <c r="I2099" s="6" t="str">
        <v>54</v>
      </c>
      <c r="J2099" s="6" t="s">
        <v>13873</v>
      </c>
      <c r="K2099" s="6" t="s">
        <v>13465</v>
      </c>
      <c r="L2099" s="6" t="s">
        <v>13973</v>
      </c>
      <c r="M2099" s="6" t="s">
        <v>13398</v>
      </c>
      <c r="N2099" s="6" t="s">
        <v>13543</v>
      </c>
      <c r="O2099" s="6" t="str" cm="1">
        <f t="array" ref="O2099:P2099">_xlfn.TEXTSPLIT(N2099,"-")</f>
        <v>2002</v>
      </c>
      <c r="P2099" s="6" t="str">
        <v>2004</v>
      </c>
      <c r="Q2099" s="6">
        <v>778</v>
      </c>
      <c r="R2099" s="6">
        <v>11</v>
      </c>
      <c r="S2099" s="16">
        <f t="shared" si="166"/>
        <v>1.4138817480719794E-2</v>
      </c>
      <c r="T2099" s="16">
        <f t="shared" si="167"/>
        <v>4.2327695967092367E-3</v>
      </c>
    </row>
    <row r="2100" spans="2:24" x14ac:dyDescent="0.6">
      <c r="B2100" s="6"/>
      <c r="C2100" s="6"/>
      <c r="D2100" s="6" t="s">
        <v>13848</v>
      </c>
      <c r="E2100" s="6" t="s">
        <v>13816</v>
      </c>
      <c r="F2100" s="20" t="s">
        <v>13853</v>
      </c>
      <c r="G2100" s="6" t="str">
        <f t="shared" si="165"/>
        <v>45-54</v>
      </c>
      <c r="H2100" s="6" t="str" cm="1">
        <f t="array" ref="H2100:I2100">_xlfn.TEXTSPLIT(G2100,"-")</f>
        <v>45</v>
      </c>
      <c r="I2100" s="6" t="str">
        <v>54</v>
      </c>
      <c r="J2100" s="6" t="s">
        <v>13873</v>
      </c>
      <c r="K2100" s="6" t="s">
        <v>13465</v>
      </c>
      <c r="L2100" s="6" t="s">
        <v>13973</v>
      </c>
      <c r="M2100" s="6" t="s">
        <v>13398</v>
      </c>
      <c r="N2100" s="6" t="s">
        <v>13543</v>
      </c>
      <c r="O2100" s="6" t="str" cm="1">
        <f t="array" ref="O2100:P2100">_xlfn.TEXTSPLIT(N2100,"-")</f>
        <v>2002</v>
      </c>
      <c r="P2100" s="6" t="str">
        <v>2004</v>
      </c>
      <c r="Q2100" s="6">
        <v>891</v>
      </c>
      <c r="R2100" s="6">
        <v>11</v>
      </c>
      <c r="S2100" s="16">
        <f t="shared" si="166"/>
        <v>1.2345679012345678E-2</v>
      </c>
      <c r="T2100" s="16">
        <f t="shared" si="167"/>
        <v>3.6993133742839069E-3</v>
      </c>
    </row>
    <row r="2101" spans="2:24" x14ac:dyDescent="0.6">
      <c r="B2101" s="6"/>
      <c r="C2101" s="6"/>
      <c r="D2101" s="6" t="s">
        <v>13848</v>
      </c>
      <c r="E2101" s="6" t="s">
        <v>13815</v>
      </c>
      <c r="F2101" s="20" t="s">
        <v>13854</v>
      </c>
      <c r="G2101" s="6" t="str">
        <f t="shared" si="165"/>
        <v>55-64</v>
      </c>
      <c r="H2101" s="6" t="str" cm="1">
        <f t="array" ref="H2101:I2101">_xlfn.TEXTSPLIT(G2101,"-")</f>
        <v>55</v>
      </c>
      <c r="I2101" s="6" t="str">
        <v>64</v>
      </c>
      <c r="J2101" s="6" t="s">
        <v>13873</v>
      </c>
      <c r="K2101" s="6" t="s">
        <v>13465</v>
      </c>
      <c r="L2101" s="6" t="s">
        <v>13973</v>
      </c>
      <c r="M2101" s="6" t="s">
        <v>13398</v>
      </c>
      <c r="N2101" s="6" t="s">
        <v>13543</v>
      </c>
      <c r="O2101" s="6" t="str" cm="1">
        <f t="array" ref="O2101:P2101">_xlfn.TEXTSPLIT(N2101,"-")</f>
        <v>2002</v>
      </c>
      <c r="P2101" s="6" t="str">
        <v>2004</v>
      </c>
      <c r="Q2101" s="6">
        <v>1714</v>
      </c>
      <c r="R2101" s="6">
        <v>43</v>
      </c>
      <c r="S2101" s="16">
        <f t="shared" si="166"/>
        <v>2.5087514585764293E-2</v>
      </c>
      <c r="T2101" s="16">
        <f t="shared" si="167"/>
        <v>3.7775152506492422E-3</v>
      </c>
    </row>
    <row r="2102" spans="2:24" x14ac:dyDescent="0.6">
      <c r="B2102" s="6"/>
      <c r="C2102" s="6"/>
      <c r="D2102" s="6" t="s">
        <v>13848</v>
      </c>
      <c r="E2102" s="6" t="s">
        <v>13814</v>
      </c>
      <c r="F2102" s="20" t="s">
        <v>13854</v>
      </c>
      <c r="G2102" s="6" t="str">
        <f t="shared" si="165"/>
        <v>55-64</v>
      </c>
      <c r="H2102" s="6" t="str" cm="1">
        <f t="array" ref="H2102:I2102">_xlfn.TEXTSPLIT(G2102,"-")</f>
        <v>55</v>
      </c>
      <c r="I2102" s="6" t="str">
        <v>64</v>
      </c>
      <c r="J2102" s="6" t="s">
        <v>13873</v>
      </c>
      <c r="K2102" s="6" t="s">
        <v>13465</v>
      </c>
      <c r="L2102" s="6" t="s">
        <v>13973</v>
      </c>
      <c r="M2102" s="6" t="s">
        <v>13398</v>
      </c>
      <c r="N2102" s="6" t="s">
        <v>13543</v>
      </c>
      <c r="O2102" s="6" t="str" cm="1">
        <f t="array" ref="O2102:P2102">_xlfn.TEXTSPLIT(N2102,"-")</f>
        <v>2002</v>
      </c>
      <c r="P2102" s="6" t="str">
        <v>2004</v>
      </c>
      <c r="Q2102" s="6">
        <v>814</v>
      </c>
      <c r="R2102" s="6">
        <v>22</v>
      </c>
      <c r="S2102" s="16">
        <f t="shared" si="166"/>
        <v>2.7027027027027029E-2</v>
      </c>
      <c r="T2102" s="16">
        <f t="shared" si="167"/>
        <v>5.6837808424279592E-3</v>
      </c>
    </row>
    <row r="2103" spans="2:24" x14ac:dyDescent="0.6">
      <c r="B2103" s="6"/>
      <c r="C2103" s="6"/>
      <c r="D2103" s="6" t="s">
        <v>13848</v>
      </c>
      <c r="E2103" s="6" t="s">
        <v>13816</v>
      </c>
      <c r="F2103" s="20" t="s">
        <v>13854</v>
      </c>
      <c r="G2103" s="6" t="str">
        <f t="shared" si="165"/>
        <v>55-64</v>
      </c>
      <c r="H2103" s="6" t="str" cm="1">
        <f t="array" ref="H2103:I2103">_xlfn.TEXTSPLIT(G2103,"-")</f>
        <v>55</v>
      </c>
      <c r="I2103" s="6" t="str">
        <v>64</v>
      </c>
      <c r="J2103" s="6" t="s">
        <v>13873</v>
      </c>
      <c r="K2103" s="6" t="s">
        <v>13465</v>
      </c>
      <c r="L2103" s="6" t="s">
        <v>13973</v>
      </c>
      <c r="M2103" s="6" t="s">
        <v>13398</v>
      </c>
      <c r="N2103" s="6" t="s">
        <v>13543</v>
      </c>
      <c r="O2103" s="6" t="str" cm="1">
        <f t="array" ref="O2103:P2103">_xlfn.TEXTSPLIT(N2103,"-")</f>
        <v>2002</v>
      </c>
      <c r="P2103" s="6" t="str">
        <v>2004</v>
      </c>
      <c r="Q2103" s="6">
        <v>900</v>
      </c>
      <c r="R2103" s="6">
        <v>21</v>
      </c>
      <c r="S2103" s="16">
        <f t="shared" si="166"/>
        <v>2.3333333333333334E-2</v>
      </c>
      <c r="T2103" s="16">
        <f t="shared" si="167"/>
        <v>5.0319963885441122E-3</v>
      </c>
    </row>
    <row r="2104" spans="2:24" x14ac:dyDescent="0.6">
      <c r="B2104" s="6"/>
      <c r="C2104" s="6"/>
      <c r="D2104" s="6" t="s">
        <v>13848</v>
      </c>
      <c r="E2104" s="6" t="s">
        <v>13815</v>
      </c>
      <c r="F2104" s="20" t="s">
        <v>13855</v>
      </c>
      <c r="G2104" s="6" t="str">
        <f t="shared" si="165"/>
        <v>65-74</v>
      </c>
      <c r="H2104" s="6" t="str" cm="1">
        <f t="array" ref="H2104:I2104">_xlfn.TEXTSPLIT(G2104,"-")</f>
        <v>65</v>
      </c>
      <c r="I2104" s="6" t="str">
        <v>74</v>
      </c>
      <c r="J2104" s="6" t="s">
        <v>13873</v>
      </c>
      <c r="K2104" s="6" t="s">
        <v>13465</v>
      </c>
      <c r="L2104" s="6" t="s">
        <v>13973</v>
      </c>
      <c r="M2104" s="6" t="s">
        <v>13398</v>
      </c>
      <c r="N2104" s="6" t="s">
        <v>13543</v>
      </c>
      <c r="O2104" s="6" t="str" cm="1">
        <f t="array" ref="O2104:P2104">_xlfn.TEXTSPLIT(N2104,"-")</f>
        <v>2002</v>
      </c>
      <c r="P2104" s="6" t="str">
        <v>2004</v>
      </c>
      <c r="Q2104" s="6">
        <v>1702</v>
      </c>
      <c r="R2104" s="6">
        <v>73</v>
      </c>
      <c r="S2104" s="16">
        <f t="shared" si="166"/>
        <v>4.2890716803760283E-2</v>
      </c>
      <c r="T2104" s="16">
        <f t="shared" si="167"/>
        <v>4.9111436640767179E-3</v>
      </c>
    </row>
    <row r="2105" spans="2:24" x14ac:dyDescent="0.6">
      <c r="B2105" s="6"/>
      <c r="C2105" s="6"/>
      <c r="D2105" s="6" t="s">
        <v>13848</v>
      </c>
      <c r="E2105" s="6" t="s">
        <v>13814</v>
      </c>
      <c r="F2105" s="20" t="s">
        <v>13855</v>
      </c>
      <c r="G2105" s="6" t="str">
        <f t="shared" si="165"/>
        <v>65-74</v>
      </c>
      <c r="H2105" s="6" t="str" cm="1">
        <f t="array" ref="H2105:I2105">_xlfn.TEXTSPLIT(G2105,"-")</f>
        <v>65</v>
      </c>
      <c r="I2105" s="6" t="str">
        <v>74</v>
      </c>
      <c r="J2105" s="6" t="s">
        <v>13873</v>
      </c>
      <c r="K2105" s="6" t="s">
        <v>13465</v>
      </c>
      <c r="L2105" s="6" t="s">
        <v>13973</v>
      </c>
      <c r="M2105" s="6" t="s">
        <v>13398</v>
      </c>
      <c r="N2105" s="6" t="s">
        <v>13543</v>
      </c>
      <c r="O2105" s="6" t="str" cm="1">
        <f t="array" ref="O2105:P2105">_xlfn.TEXTSPLIT(N2105,"-")</f>
        <v>2002</v>
      </c>
      <c r="P2105" s="6" t="str">
        <v>2004</v>
      </c>
      <c r="Q2105" s="6">
        <v>836</v>
      </c>
      <c r="R2105" s="6">
        <v>36</v>
      </c>
      <c r="S2105" s="16">
        <f t="shared" si="166"/>
        <v>4.3062200956937802E-2</v>
      </c>
      <c r="T2105" s="16">
        <f t="shared" si="167"/>
        <v>7.0208036561414146E-3</v>
      </c>
    </row>
    <row r="2106" spans="2:24" x14ac:dyDescent="0.6">
      <c r="B2106" s="6"/>
      <c r="C2106" s="6"/>
      <c r="D2106" s="6" t="s">
        <v>13848</v>
      </c>
      <c r="E2106" s="6" t="s">
        <v>13816</v>
      </c>
      <c r="F2106" s="20" t="s">
        <v>13855</v>
      </c>
      <c r="G2106" s="6" t="str">
        <f t="shared" si="165"/>
        <v>65-74</v>
      </c>
      <c r="H2106" s="6" t="str" cm="1">
        <f t="array" ref="H2106:I2106">_xlfn.TEXTSPLIT(G2106,"-")</f>
        <v>65</v>
      </c>
      <c r="I2106" s="6" t="str">
        <v>74</v>
      </c>
      <c r="J2106" s="6" t="s">
        <v>13873</v>
      </c>
      <c r="K2106" s="6" t="s">
        <v>13465</v>
      </c>
      <c r="L2106" s="6" t="s">
        <v>13973</v>
      </c>
      <c r="M2106" s="6" t="s">
        <v>13398</v>
      </c>
      <c r="N2106" s="6" t="s">
        <v>13543</v>
      </c>
      <c r="O2106" s="6" t="str" cm="1">
        <f t="array" ref="O2106:P2106">_xlfn.TEXTSPLIT(N2106,"-")</f>
        <v>2002</v>
      </c>
      <c r="P2106" s="6" t="str">
        <v>2004</v>
      </c>
      <c r="Q2106" s="6">
        <v>866</v>
      </c>
      <c r="R2106" s="6">
        <v>37</v>
      </c>
      <c r="S2106" s="16">
        <f t="shared" si="166"/>
        <v>4.2725173210161664E-2</v>
      </c>
      <c r="T2106" s="16">
        <f t="shared" si="167"/>
        <v>6.8722870174533542E-3</v>
      </c>
    </row>
    <row r="2107" spans="2:24" x14ac:dyDescent="0.6">
      <c r="B2107" s="6"/>
      <c r="C2107" s="6"/>
      <c r="D2107" s="6" t="s">
        <v>13848</v>
      </c>
      <c r="E2107" s="6" t="s">
        <v>13815</v>
      </c>
      <c r="F2107" s="20" t="s">
        <v>13872</v>
      </c>
      <c r="G2107" s="6" t="str">
        <f t="shared" si="165"/>
        <v>75-85</v>
      </c>
      <c r="H2107" s="6" t="str" cm="1">
        <f t="array" ref="H2107:I2107">_xlfn.TEXTSPLIT(G2107,"-")</f>
        <v>75</v>
      </c>
      <c r="I2107" s="6" t="str">
        <v>85</v>
      </c>
      <c r="J2107" s="6" t="s">
        <v>13873</v>
      </c>
      <c r="K2107" s="6" t="s">
        <v>13465</v>
      </c>
      <c r="L2107" s="6" t="s">
        <v>13973</v>
      </c>
      <c r="M2107" s="6" t="s">
        <v>13398</v>
      </c>
      <c r="N2107" s="6" t="s">
        <v>13543</v>
      </c>
      <c r="O2107" s="6" t="str" cm="1">
        <f t="array" ref="O2107:P2107">_xlfn.TEXTSPLIT(N2107,"-")</f>
        <v>2002</v>
      </c>
      <c r="P2107" s="6" t="str">
        <v>2004</v>
      </c>
      <c r="Q2107" s="6">
        <v>762</v>
      </c>
      <c r="R2107" s="6">
        <v>83</v>
      </c>
      <c r="S2107" s="16">
        <f t="shared" si="166"/>
        <v>0.1089238845144357</v>
      </c>
      <c r="T2107" s="16">
        <f t="shared" si="167"/>
        <v>1.1286037171437443E-2</v>
      </c>
    </row>
    <row r="2108" spans="2:24" x14ac:dyDescent="0.6">
      <c r="B2108" s="6"/>
      <c r="C2108" s="6"/>
      <c r="D2108" s="6" t="s">
        <v>13848</v>
      </c>
      <c r="E2108" s="6" t="s">
        <v>13814</v>
      </c>
      <c r="F2108" s="20" t="s">
        <v>13872</v>
      </c>
      <c r="G2108" s="6" t="str">
        <f t="shared" si="165"/>
        <v>75-85</v>
      </c>
      <c r="H2108" s="6" t="str" cm="1">
        <f t="array" ref="H2108:I2108">_xlfn.TEXTSPLIT(G2108,"-")</f>
        <v>75</v>
      </c>
      <c r="I2108" s="6" t="str">
        <v>85</v>
      </c>
      <c r="J2108" s="6" t="s">
        <v>13873</v>
      </c>
      <c r="K2108" s="6" t="s">
        <v>13465</v>
      </c>
      <c r="L2108" s="6" t="s">
        <v>13973</v>
      </c>
      <c r="M2108" s="6" t="s">
        <v>13398</v>
      </c>
      <c r="N2108" s="6" t="s">
        <v>13543</v>
      </c>
      <c r="O2108" s="6" t="str" cm="1">
        <f t="array" ref="O2108:P2108">_xlfn.TEXTSPLIT(N2108,"-")</f>
        <v>2002</v>
      </c>
      <c r="P2108" s="6" t="str">
        <v>2004</v>
      </c>
      <c r="Q2108" s="6">
        <v>364</v>
      </c>
      <c r="R2108" s="6">
        <v>38</v>
      </c>
      <c r="S2108" s="16">
        <f t="shared" si="166"/>
        <v>0.1043956043956044</v>
      </c>
      <c r="T2108" s="16">
        <f t="shared" si="167"/>
        <v>1.6026862938677899E-2</v>
      </c>
    </row>
    <row r="2109" spans="2:24" x14ac:dyDescent="0.6">
      <c r="B2109" s="6"/>
      <c r="C2109" s="6"/>
      <c r="D2109" s="6" t="s">
        <v>13848</v>
      </c>
      <c r="E2109" s="6" t="s">
        <v>13816</v>
      </c>
      <c r="F2109" s="20" t="s">
        <v>13872</v>
      </c>
      <c r="G2109" s="6" t="str">
        <f t="shared" si="165"/>
        <v>75-85</v>
      </c>
      <c r="H2109" s="6" t="str" cm="1">
        <f t="array" ref="H2109:I2109">_xlfn.TEXTSPLIT(G2109,"-")</f>
        <v>75</v>
      </c>
      <c r="I2109" s="6" t="str">
        <v>85</v>
      </c>
      <c r="J2109" s="6" t="s">
        <v>13873</v>
      </c>
      <c r="K2109" s="6" t="s">
        <v>13465</v>
      </c>
      <c r="L2109" s="6" t="s">
        <v>13973</v>
      </c>
      <c r="M2109" s="6" t="s">
        <v>13398</v>
      </c>
      <c r="N2109" s="6" t="s">
        <v>13543</v>
      </c>
      <c r="O2109" s="6" t="str" cm="1">
        <f t="array" ref="O2109:P2109">_xlfn.TEXTSPLIT(N2109,"-")</f>
        <v>2002</v>
      </c>
      <c r="P2109" s="6" t="str">
        <v>2004</v>
      </c>
      <c r="Q2109" s="6">
        <v>398</v>
      </c>
      <c r="R2109" s="6">
        <v>45</v>
      </c>
      <c r="S2109" s="16">
        <f t="shared" si="166"/>
        <v>0.11306532663316583</v>
      </c>
      <c r="T2109" s="16">
        <f t="shared" si="167"/>
        <v>1.5873364953309623E-2</v>
      </c>
    </row>
    <row r="2110" spans="2:24" x14ac:dyDescent="0.6">
      <c r="B2110" s="6"/>
      <c r="C2110" s="6"/>
      <c r="D2110" s="6" t="s">
        <v>13848</v>
      </c>
      <c r="E2110" s="6" t="s">
        <v>13815</v>
      </c>
      <c r="F2110" s="20" t="s">
        <v>13967</v>
      </c>
      <c r="G2110" s="6" t="str">
        <f t="shared" si="165"/>
        <v>45-85</v>
      </c>
      <c r="H2110" s="6" t="str" cm="1">
        <f t="array" ref="H2110:I2110">_xlfn.TEXTSPLIT(G2110,"-")</f>
        <v>45</v>
      </c>
      <c r="I2110" s="6" t="str">
        <v>85</v>
      </c>
      <c r="J2110" s="6" t="s">
        <v>13873</v>
      </c>
      <c r="K2110" s="6" t="s">
        <v>13465</v>
      </c>
      <c r="L2110" s="6" t="s">
        <v>13517</v>
      </c>
      <c r="M2110" s="6" t="s">
        <v>13398</v>
      </c>
      <c r="N2110" s="6" t="s">
        <v>13543</v>
      </c>
      <c r="O2110" s="6" t="str" cm="1">
        <f t="array" ref="O2110:P2110">_xlfn.TEXTSPLIT(N2110,"-")</f>
        <v>2002</v>
      </c>
      <c r="P2110" s="6" t="str">
        <v>2004</v>
      </c>
      <c r="Q2110" s="6">
        <v>2299</v>
      </c>
      <c r="R2110" s="6">
        <v>110</v>
      </c>
      <c r="S2110" s="16">
        <f t="shared" si="166"/>
        <v>4.784688995215311E-2</v>
      </c>
      <c r="T2110" s="16">
        <f t="shared" si="167"/>
        <v>4.4515449846976888E-3</v>
      </c>
      <c r="U2110" s="6"/>
      <c r="V2110" s="6"/>
      <c r="W2110" s="6"/>
      <c r="X2110" s="6"/>
    </row>
    <row r="2111" spans="2:24" x14ac:dyDescent="0.6">
      <c r="B2111" s="6"/>
      <c r="C2111" s="6"/>
      <c r="D2111" s="6" t="s">
        <v>13848</v>
      </c>
      <c r="E2111" s="6" t="s">
        <v>13814</v>
      </c>
      <c r="F2111" s="20" t="s">
        <v>13967</v>
      </c>
      <c r="G2111" s="6" t="str">
        <f t="shared" si="165"/>
        <v>45-85</v>
      </c>
      <c r="H2111" s="6" t="str" cm="1">
        <f t="array" ref="H2111:I2111">_xlfn.TEXTSPLIT(G2111,"-")</f>
        <v>45</v>
      </c>
      <c r="I2111" s="6" t="str">
        <v>85</v>
      </c>
      <c r="J2111" s="6" t="s">
        <v>13873</v>
      </c>
      <c r="K2111" s="6" t="s">
        <v>13465</v>
      </c>
      <c r="L2111" s="6" t="s">
        <v>13517</v>
      </c>
      <c r="M2111" s="6" t="s">
        <v>13398</v>
      </c>
      <c r="N2111" s="6" t="s">
        <v>13543</v>
      </c>
      <c r="O2111" s="6" t="str" cm="1">
        <f t="array" ref="O2111:P2111">_xlfn.TEXTSPLIT(N2111,"-")</f>
        <v>2002</v>
      </c>
      <c r="P2111" s="6" t="str">
        <v>2004</v>
      </c>
      <c r="Q2111" s="6">
        <v>1116</v>
      </c>
      <c r="R2111" s="6">
        <v>58</v>
      </c>
      <c r="S2111" s="16">
        <f t="shared" si="166"/>
        <v>5.197132616487455E-2</v>
      </c>
      <c r="T2111" s="16">
        <f t="shared" si="167"/>
        <v>6.6444729653330602E-3</v>
      </c>
      <c r="U2111" s="6"/>
      <c r="V2111" s="6"/>
      <c r="W2111" s="6"/>
      <c r="X2111" s="6"/>
    </row>
    <row r="2112" spans="2:24" x14ac:dyDescent="0.6">
      <c r="B2112" s="6"/>
      <c r="C2112" s="6"/>
      <c r="D2112" s="6" t="s">
        <v>13848</v>
      </c>
      <c r="E2112" s="6" t="s">
        <v>13816</v>
      </c>
      <c r="F2112" s="20" t="s">
        <v>13967</v>
      </c>
      <c r="G2112" s="6" t="str">
        <f t="shared" si="165"/>
        <v>45-85</v>
      </c>
      <c r="H2112" s="6" t="str" cm="1">
        <f t="array" ref="H2112:I2112">_xlfn.TEXTSPLIT(G2112,"-")</f>
        <v>45</v>
      </c>
      <c r="I2112" s="6" t="str">
        <v>85</v>
      </c>
      <c r="J2112" s="6" t="s">
        <v>13873</v>
      </c>
      <c r="K2112" s="6" t="s">
        <v>13465</v>
      </c>
      <c r="L2112" s="6" t="s">
        <v>13517</v>
      </c>
      <c r="M2112" s="6" t="s">
        <v>13398</v>
      </c>
      <c r="N2112" s="6" t="s">
        <v>13543</v>
      </c>
      <c r="O2112" s="6" t="str" cm="1">
        <f t="array" ref="O2112:P2112">_xlfn.TEXTSPLIT(N2112,"-")</f>
        <v>2002</v>
      </c>
      <c r="P2112" s="6" t="str">
        <v>2004</v>
      </c>
      <c r="Q2112" s="6">
        <v>1183</v>
      </c>
      <c r="R2112" s="6">
        <v>53</v>
      </c>
      <c r="S2112" s="16">
        <f t="shared" si="166"/>
        <v>4.4801352493660185E-2</v>
      </c>
      <c r="T2112" s="16">
        <f t="shared" si="167"/>
        <v>6.0145070681953587E-3</v>
      </c>
      <c r="U2112" s="6"/>
      <c r="V2112" s="6"/>
      <c r="W2112" s="6"/>
      <c r="X2112" s="6"/>
    </row>
    <row r="2113" spans="2:24" x14ac:dyDescent="0.6">
      <c r="B2113" s="6"/>
      <c r="C2113" s="6"/>
      <c r="D2113" s="6" t="s">
        <v>13848</v>
      </c>
      <c r="E2113" s="6" t="s">
        <v>13815</v>
      </c>
      <c r="F2113" s="20" t="s">
        <v>13853</v>
      </c>
      <c r="G2113" s="6" t="str">
        <f t="shared" si="165"/>
        <v>45-54</v>
      </c>
      <c r="H2113" s="6" t="str" cm="1">
        <f t="array" ref="H2113:I2113">_xlfn.TEXTSPLIT(G2113,"-")</f>
        <v>45</v>
      </c>
      <c r="I2113" s="6" t="str">
        <v>54</v>
      </c>
      <c r="J2113" s="6" t="s">
        <v>13873</v>
      </c>
      <c r="K2113" s="6" t="s">
        <v>13465</v>
      </c>
      <c r="L2113" s="6" t="s">
        <v>13517</v>
      </c>
      <c r="M2113" s="6" t="s">
        <v>13398</v>
      </c>
      <c r="N2113" s="6" t="s">
        <v>13543</v>
      </c>
      <c r="O2113" s="6" t="str" cm="1">
        <f t="array" ref="O2113:P2113">_xlfn.TEXTSPLIT(N2113,"-")</f>
        <v>2002</v>
      </c>
      <c r="P2113" s="6" t="str">
        <v>2004</v>
      </c>
      <c r="Q2113" s="6">
        <v>623</v>
      </c>
      <c r="R2113" s="6">
        <v>11</v>
      </c>
      <c r="S2113" s="16">
        <f t="shared" si="166"/>
        <v>1.7656500802568219E-2</v>
      </c>
      <c r="T2113" s="16">
        <f t="shared" si="167"/>
        <v>5.2764276033671533E-3</v>
      </c>
      <c r="U2113" s="6"/>
      <c r="V2113" s="6"/>
      <c r="W2113" s="6"/>
      <c r="X2113" s="6"/>
    </row>
    <row r="2114" spans="2:24" x14ac:dyDescent="0.6">
      <c r="B2114" s="6"/>
      <c r="C2114" s="6"/>
      <c r="D2114" s="6" t="s">
        <v>13848</v>
      </c>
      <c r="E2114" s="6" t="s">
        <v>13814</v>
      </c>
      <c r="F2114" s="20" t="s">
        <v>13853</v>
      </c>
      <c r="G2114" s="6" t="str">
        <f t="shared" si="165"/>
        <v>45-54</v>
      </c>
      <c r="H2114" s="6" t="str" cm="1">
        <f t="array" ref="H2114:I2114">_xlfn.TEXTSPLIT(G2114,"-")</f>
        <v>45</v>
      </c>
      <c r="I2114" s="6" t="str">
        <v>54</v>
      </c>
      <c r="J2114" s="6" t="s">
        <v>13873</v>
      </c>
      <c r="K2114" s="6" t="s">
        <v>13465</v>
      </c>
      <c r="L2114" s="6" t="s">
        <v>13517</v>
      </c>
      <c r="M2114" s="6" t="s">
        <v>13398</v>
      </c>
      <c r="N2114" s="6" t="s">
        <v>13543</v>
      </c>
      <c r="O2114" s="6" t="str" cm="1">
        <f t="array" ref="O2114:P2114">_xlfn.TEXTSPLIT(N2114,"-")</f>
        <v>2002</v>
      </c>
      <c r="P2114" s="6" t="str">
        <v>2004</v>
      </c>
      <c r="Q2114" s="6">
        <v>296</v>
      </c>
      <c r="R2114" s="6">
        <v>5</v>
      </c>
      <c r="S2114" s="16">
        <f t="shared" si="166"/>
        <v>1.6891891891891893E-2</v>
      </c>
      <c r="T2114" s="16">
        <f t="shared" si="167"/>
        <v>7.4902088972881994E-3</v>
      </c>
      <c r="U2114" s="6"/>
      <c r="V2114" s="6"/>
      <c r="W2114" s="6"/>
      <c r="X2114" s="6"/>
    </row>
    <row r="2115" spans="2:24" x14ac:dyDescent="0.6">
      <c r="B2115" s="6"/>
      <c r="C2115" s="6"/>
      <c r="D2115" s="6" t="s">
        <v>13848</v>
      </c>
      <c r="E2115" s="6" t="s">
        <v>13816</v>
      </c>
      <c r="F2115" s="20" t="s">
        <v>13853</v>
      </c>
      <c r="G2115" s="6" t="str">
        <f t="shared" si="165"/>
        <v>45-54</v>
      </c>
      <c r="H2115" s="6" t="str" cm="1">
        <f t="array" ref="H2115:I2115">_xlfn.TEXTSPLIT(G2115,"-")</f>
        <v>45</v>
      </c>
      <c r="I2115" s="6" t="str">
        <v>54</v>
      </c>
      <c r="J2115" s="6" t="s">
        <v>13873</v>
      </c>
      <c r="K2115" s="6" t="s">
        <v>13465</v>
      </c>
      <c r="L2115" s="6" t="s">
        <v>13517</v>
      </c>
      <c r="M2115" s="6" t="s">
        <v>13398</v>
      </c>
      <c r="N2115" s="6" t="s">
        <v>13543</v>
      </c>
      <c r="O2115" s="6" t="str" cm="1">
        <f t="array" ref="O2115:P2115">_xlfn.TEXTSPLIT(N2115,"-")</f>
        <v>2002</v>
      </c>
      <c r="P2115" s="6" t="str">
        <v>2004</v>
      </c>
      <c r="Q2115" s="6">
        <v>327</v>
      </c>
      <c r="R2115" s="6">
        <v>6</v>
      </c>
      <c r="S2115" s="16">
        <f t="shared" si="166"/>
        <v>1.834862385321101E-2</v>
      </c>
      <c r="T2115" s="16">
        <f t="shared" si="167"/>
        <v>7.4217532684460255E-3</v>
      </c>
      <c r="U2115" s="6"/>
      <c r="V2115" s="6"/>
      <c r="W2115" s="6"/>
      <c r="X2115" s="6"/>
    </row>
    <row r="2116" spans="2:24" x14ac:dyDescent="0.6">
      <c r="B2116" s="6"/>
      <c r="C2116" s="6"/>
      <c r="D2116" s="6" t="s">
        <v>13848</v>
      </c>
      <c r="E2116" s="6" t="s">
        <v>13815</v>
      </c>
      <c r="F2116" s="20" t="s">
        <v>13854</v>
      </c>
      <c r="G2116" s="6" t="str">
        <f t="shared" si="165"/>
        <v>55-64</v>
      </c>
      <c r="H2116" s="6" t="str" cm="1">
        <f t="array" ref="H2116:I2116">_xlfn.TEXTSPLIT(G2116,"-")</f>
        <v>55</v>
      </c>
      <c r="I2116" s="6" t="str">
        <v>64</v>
      </c>
      <c r="J2116" s="6" t="s">
        <v>13873</v>
      </c>
      <c r="K2116" s="6" t="s">
        <v>13465</v>
      </c>
      <c r="L2116" s="6" t="s">
        <v>13517</v>
      </c>
      <c r="M2116" s="6" t="s">
        <v>13398</v>
      </c>
      <c r="N2116" s="6" t="s">
        <v>13543</v>
      </c>
      <c r="O2116" s="6" t="str" cm="1">
        <f t="array" ref="O2116:P2116">_xlfn.TEXTSPLIT(N2116,"-")</f>
        <v>2002</v>
      </c>
      <c r="P2116" s="6" t="str">
        <v>2004</v>
      </c>
      <c r="Q2116" s="6">
        <v>677</v>
      </c>
      <c r="R2116" s="6">
        <v>19</v>
      </c>
      <c r="S2116" s="16">
        <f t="shared" si="166"/>
        <v>2.8064992614475627E-2</v>
      </c>
      <c r="T2116" s="16">
        <f t="shared" si="167"/>
        <v>6.3475589702177261E-3</v>
      </c>
      <c r="U2116" s="6"/>
      <c r="V2116" s="6"/>
      <c r="W2116" s="6"/>
      <c r="X2116" s="6"/>
    </row>
    <row r="2117" spans="2:24" x14ac:dyDescent="0.6">
      <c r="B2117" s="6"/>
      <c r="C2117" s="6"/>
      <c r="D2117" s="6" t="s">
        <v>13848</v>
      </c>
      <c r="E2117" s="6" t="s">
        <v>13814</v>
      </c>
      <c r="F2117" s="20" t="s">
        <v>13854</v>
      </c>
      <c r="G2117" s="6" t="str">
        <f t="shared" si="165"/>
        <v>55-64</v>
      </c>
      <c r="H2117" s="6" t="str" cm="1">
        <f t="array" ref="H2117:I2117">_xlfn.TEXTSPLIT(G2117,"-")</f>
        <v>55</v>
      </c>
      <c r="I2117" s="6" t="str">
        <v>64</v>
      </c>
      <c r="J2117" s="6" t="s">
        <v>13873</v>
      </c>
      <c r="K2117" s="6" t="s">
        <v>13465</v>
      </c>
      <c r="L2117" s="6" t="s">
        <v>13517</v>
      </c>
      <c r="M2117" s="6" t="s">
        <v>13398</v>
      </c>
      <c r="N2117" s="6" t="s">
        <v>13543</v>
      </c>
      <c r="O2117" s="6" t="str" cm="1">
        <f t="array" ref="O2117:P2117">_xlfn.TEXTSPLIT(N2117,"-")</f>
        <v>2002</v>
      </c>
      <c r="P2117" s="6" t="str">
        <v>2004</v>
      </c>
      <c r="Q2117" s="6">
        <v>316</v>
      </c>
      <c r="R2117" s="6">
        <v>10</v>
      </c>
      <c r="S2117" s="16">
        <f t="shared" si="166"/>
        <v>3.1645569620253167E-2</v>
      </c>
      <c r="T2117" s="16">
        <f t="shared" si="167"/>
        <v>9.847592962927039E-3</v>
      </c>
      <c r="U2117" s="6"/>
      <c r="V2117" s="6"/>
      <c r="W2117" s="6"/>
      <c r="X2117" s="6"/>
    </row>
    <row r="2118" spans="2:24" x14ac:dyDescent="0.6">
      <c r="B2118" s="6"/>
      <c r="C2118" s="6"/>
      <c r="D2118" s="6" t="s">
        <v>13848</v>
      </c>
      <c r="E2118" s="6" t="s">
        <v>13816</v>
      </c>
      <c r="F2118" s="20" t="s">
        <v>13854</v>
      </c>
      <c r="G2118" s="6" t="str">
        <f t="shared" si="165"/>
        <v>55-64</v>
      </c>
      <c r="H2118" s="6" t="str" cm="1">
        <f t="array" ref="H2118:I2118">_xlfn.TEXTSPLIT(G2118,"-")</f>
        <v>55</v>
      </c>
      <c r="I2118" s="6" t="str">
        <v>64</v>
      </c>
      <c r="J2118" s="6" t="s">
        <v>13873</v>
      </c>
      <c r="K2118" s="6" t="s">
        <v>13465</v>
      </c>
      <c r="L2118" s="6" t="s">
        <v>13517</v>
      </c>
      <c r="M2118" s="6" t="s">
        <v>13398</v>
      </c>
      <c r="N2118" s="6" t="s">
        <v>13543</v>
      </c>
      <c r="O2118" s="6" t="str" cm="1">
        <f t="array" ref="O2118:P2118">_xlfn.TEXTSPLIT(N2118,"-")</f>
        <v>2002</v>
      </c>
      <c r="P2118" s="6" t="str">
        <v>2004</v>
      </c>
      <c r="Q2118" s="6">
        <v>361</v>
      </c>
      <c r="R2118" s="6">
        <v>9</v>
      </c>
      <c r="S2118" s="16">
        <f t="shared" si="166"/>
        <v>2.4930747922437674E-2</v>
      </c>
      <c r="T2118" s="16">
        <f t="shared" si="167"/>
        <v>8.2060051199710111E-3</v>
      </c>
      <c r="U2118" s="6"/>
      <c r="V2118" s="6"/>
      <c r="W2118" s="6"/>
      <c r="X2118" s="6"/>
    </row>
    <row r="2119" spans="2:24" x14ac:dyDescent="0.6">
      <c r="B2119" s="6"/>
      <c r="C2119" s="6"/>
      <c r="D2119" s="6" t="s">
        <v>13848</v>
      </c>
      <c r="E2119" s="6" t="s">
        <v>13815</v>
      </c>
      <c r="F2119" s="20" t="s">
        <v>13855</v>
      </c>
      <c r="G2119" s="6" t="str">
        <f t="shared" si="165"/>
        <v>65-74</v>
      </c>
      <c r="H2119" s="6" t="str" cm="1">
        <f t="array" ref="H2119:I2119">_xlfn.TEXTSPLIT(G2119,"-")</f>
        <v>65</v>
      </c>
      <c r="I2119" s="6" t="str">
        <v>74</v>
      </c>
      <c r="J2119" s="6" t="s">
        <v>13873</v>
      </c>
      <c r="K2119" s="6" t="s">
        <v>13465</v>
      </c>
      <c r="L2119" s="6" t="s">
        <v>13517</v>
      </c>
      <c r="M2119" s="6" t="s">
        <v>13398</v>
      </c>
      <c r="N2119" s="6" t="s">
        <v>13543</v>
      </c>
      <c r="O2119" s="6" t="str" cm="1">
        <f t="array" ref="O2119:P2119">_xlfn.TEXTSPLIT(N2119,"-")</f>
        <v>2002</v>
      </c>
      <c r="P2119" s="6" t="str">
        <v>2004</v>
      </c>
      <c r="Q2119" s="6">
        <v>667</v>
      </c>
      <c r="R2119" s="6">
        <v>37</v>
      </c>
      <c r="S2119" s="16">
        <f t="shared" si="166"/>
        <v>5.5472263868065967E-2</v>
      </c>
      <c r="T2119" s="16">
        <f t="shared" si="167"/>
        <v>8.8630333991026825E-3</v>
      </c>
      <c r="U2119" s="6"/>
      <c r="V2119" s="6"/>
      <c r="W2119" s="6"/>
      <c r="X2119" s="6"/>
    </row>
    <row r="2120" spans="2:24" x14ac:dyDescent="0.6">
      <c r="B2120" s="6"/>
      <c r="C2120" s="6"/>
      <c r="D2120" s="6" t="s">
        <v>13848</v>
      </c>
      <c r="E2120" s="6" t="s">
        <v>13814</v>
      </c>
      <c r="F2120" s="20" t="s">
        <v>13855</v>
      </c>
      <c r="G2120" s="6" t="str">
        <f t="shared" si="165"/>
        <v>65-74</v>
      </c>
      <c r="H2120" s="6" t="str" cm="1">
        <f t="array" ref="H2120:I2120">_xlfn.TEXTSPLIT(G2120,"-")</f>
        <v>65</v>
      </c>
      <c r="I2120" s="6" t="str">
        <v>74</v>
      </c>
      <c r="J2120" s="6" t="s">
        <v>13873</v>
      </c>
      <c r="K2120" s="6" t="s">
        <v>13465</v>
      </c>
      <c r="L2120" s="6" t="s">
        <v>13517</v>
      </c>
      <c r="M2120" s="6" t="s">
        <v>13398</v>
      </c>
      <c r="N2120" s="6" t="s">
        <v>13543</v>
      </c>
      <c r="O2120" s="6" t="str" cm="1">
        <f t="array" ref="O2120:P2120">_xlfn.TEXTSPLIT(N2120,"-")</f>
        <v>2002</v>
      </c>
      <c r="P2120" s="6" t="str">
        <v>2004</v>
      </c>
      <c r="Q2120" s="6">
        <v>341</v>
      </c>
      <c r="R2120" s="6">
        <v>22</v>
      </c>
      <c r="S2120" s="16">
        <f t="shared" si="166"/>
        <v>6.4516129032258063E-2</v>
      </c>
      <c r="T2120" s="16">
        <f t="shared" si="167"/>
        <v>1.3303781806049176E-2</v>
      </c>
      <c r="U2120" s="6"/>
      <c r="V2120" s="6"/>
      <c r="W2120" s="6"/>
      <c r="X2120" s="6"/>
    </row>
    <row r="2121" spans="2:24" x14ac:dyDescent="0.6">
      <c r="B2121" s="6"/>
      <c r="C2121" s="6"/>
      <c r="D2121" s="6" t="s">
        <v>13848</v>
      </c>
      <c r="E2121" s="6" t="s">
        <v>13816</v>
      </c>
      <c r="F2121" s="20" t="s">
        <v>13855</v>
      </c>
      <c r="G2121" s="6" t="str">
        <f t="shared" si="165"/>
        <v>65-74</v>
      </c>
      <c r="H2121" s="6" t="str" cm="1">
        <f t="array" ref="H2121:I2121">_xlfn.TEXTSPLIT(G2121,"-")</f>
        <v>65</v>
      </c>
      <c r="I2121" s="6" t="str">
        <v>74</v>
      </c>
      <c r="J2121" s="6" t="s">
        <v>13873</v>
      </c>
      <c r="K2121" s="6" t="s">
        <v>13465</v>
      </c>
      <c r="L2121" s="6" t="s">
        <v>13517</v>
      </c>
      <c r="M2121" s="6" t="s">
        <v>13398</v>
      </c>
      <c r="N2121" s="6" t="s">
        <v>13543</v>
      </c>
      <c r="O2121" s="6" t="str" cm="1">
        <f t="array" ref="O2121:P2121">_xlfn.TEXTSPLIT(N2121,"-")</f>
        <v>2002</v>
      </c>
      <c r="P2121" s="6" t="str">
        <v>2004</v>
      </c>
      <c r="Q2121" s="6">
        <v>326</v>
      </c>
      <c r="R2121" s="6">
        <v>15</v>
      </c>
      <c r="S2121" s="16">
        <f t="shared" si="166"/>
        <v>4.6012269938650305E-2</v>
      </c>
      <c r="T2121" s="16">
        <f t="shared" si="167"/>
        <v>1.1603778334544689E-2</v>
      </c>
      <c r="U2121" s="6"/>
      <c r="V2121" s="6"/>
      <c r="W2121" s="6"/>
      <c r="X2121" s="6"/>
    </row>
    <row r="2122" spans="2:24" x14ac:dyDescent="0.6">
      <c r="B2122" s="6"/>
      <c r="C2122" s="6"/>
      <c r="D2122" s="6" t="s">
        <v>13848</v>
      </c>
      <c r="E2122" s="6" t="s">
        <v>13815</v>
      </c>
      <c r="F2122" s="20" t="s">
        <v>13872</v>
      </c>
      <c r="G2122" s="6" t="str">
        <f t="shared" ref="G2122:G2185" si="168">IF(RIGHT(F2122,1)="+",LEFT(F2122,LEN(F2122)-1)&amp;"-95",F2122)</f>
        <v>75-85</v>
      </c>
      <c r="H2122" s="6" t="str" cm="1">
        <f t="array" ref="H2122:I2122">_xlfn.TEXTSPLIT(G2122,"-")</f>
        <v>75</v>
      </c>
      <c r="I2122" s="6" t="str">
        <v>85</v>
      </c>
      <c r="J2122" s="6" t="s">
        <v>13873</v>
      </c>
      <c r="K2122" s="6" t="s">
        <v>13465</v>
      </c>
      <c r="L2122" s="6" t="s">
        <v>13517</v>
      </c>
      <c r="M2122" s="6" t="s">
        <v>13398</v>
      </c>
      <c r="N2122" s="6" t="s">
        <v>13543</v>
      </c>
      <c r="O2122" s="6" t="str" cm="1">
        <f t="array" ref="O2122:P2122">_xlfn.TEXTSPLIT(N2122,"-")</f>
        <v>2002</v>
      </c>
      <c r="P2122" s="6" t="str">
        <v>2004</v>
      </c>
      <c r="Q2122" s="6">
        <v>332</v>
      </c>
      <c r="R2122" s="6">
        <v>44</v>
      </c>
      <c r="S2122" s="16">
        <f t="shared" ref="S2122:S2185" si="169">R2122/Q2122</f>
        <v>0.13253012048192772</v>
      </c>
      <c r="T2122" s="16">
        <f t="shared" ref="T2122:T2185" si="170">SQRT(S2122*(1-S2122)/Q2122)</f>
        <v>1.860867523810843E-2</v>
      </c>
      <c r="U2122" s="6"/>
      <c r="V2122" s="6"/>
      <c r="W2122" s="6"/>
      <c r="X2122" s="6"/>
    </row>
    <row r="2123" spans="2:24" x14ac:dyDescent="0.6">
      <c r="B2123" s="6"/>
      <c r="C2123" s="6"/>
      <c r="D2123" s="6" t="s">
        <v>13848</v>
      </c>
      <c r="E2123" s="6" t="s">
        <v>13814</v>
      </c>
      <c r="F2123" s="20" t="s">
        <v>13872</v>
      </c>
      <c r="G2123" s="6" t="str">
        <f t="shared" si="168"/>
        <v>75-85</v>
      </c>
      <c r="H2123" s="6" t="str" cm="1">
        <f t="array" ref="H2123:I2123">_xlfn.TEXTSPLIT(G2123,"-")</f>
        <v>75</v>
      </c>
      <c r="I2123" s="6" t="str">
        <v>85</v>
      </c>
      <c r="J2123" s="6" t="s">
        <v>13873</v>
      </c>
      <c r="K2123" s="6" t="s">
        <v>13465</v>
      </c>
      <c r="L2123" s="6" t="s">
        <v>13517</v>
      </c>
      <c r="M2123" s="6" t="s">
        <v>13398</v>
      </c>
      <c r="N2123" s="6" t="s">
        <v>13543</v>
      </c>
      <c r="O2123" s="6" t="str" cm="1">
        <f t="array" ref="O2123:P2123">_xlfn.TEXTSPLIT(N2123,"-")</f>
        <v>2002</v>
      </c>
      <c r="P2123" s="6" t="str">
        <v>2004</v>
      </c>
      <c r="Q2123" s="6">
        <v>163</v>
      </c>
      <c r="R2123" s="6">
        <v>21</v>
      </c>
      <c r="S2123" s="16">
        <f t="shared" si="169"/>
        <v>0.12883435582822086</v>
      </c>
      <c r="T2123" s="16">
        <f t="shared" si="170"/>
        <v>2.6240518543169195E-2</v>
      </c>
      <c r="U2123" s="6"/>
      <c r="V2123" s="6"/>
      <c r="W2123" s="6"/>
      <c r="X2123" s="6"/>
    </row>
    <row r="2124" spans="2:24" x14ac:dyDescent="0.6">
      <c r="B2124" s="6"/>
      <c r="C2124" s="6"/>
      <c r="D2124" s="6" t="s">
        <v>13848</v>
      </c>
      <c r="E2124" s="6" t="s">
        <v>13816</v>
      </c>
      <c r="F2124" s="20" t="s">
        <v>13872</v>
      </c>
      <c r="G2124" s="6" t="str">
        <f t="shared" si="168"/>
        <v>75-85</v>
      </c>
      <c r="H2124" s="6" t="str" cm="1">
        <f t="array" ref="H2124:I2124">_xlfn.TEXTSPLIT(G2124,"-")</f>
        <v>75</v>
      </c>
      <c r="I2124" s="6" t="str">
        <v>85</v>
      </c>
      <c r="J2124" s="6" t="s">
        <v>13873</v>
      </c>
      <c r="K2124" s="6" t="s">
        <v>13465</v>
      </c>
      <c r="L2124" s="6" t="s">
        <v>13517</v>
      </c>
      <c r="M2124" s="6" t="s">
        <v>13398</v>
      </c>
      <c r="N2124" s="6" t="s">
        <v>13543</v>
      </c>
      <c r="O2124" s="6" t="str" cm="1">
        <f t="array" ref="O2124:P2124">_xlfn.TEXTSPLIT(N2124,"-")</f>
        <v>2002</v>
      </c>
      <c r="P2124" s="6" t="str">
        <v>2004</v>
      </c>
      <c r="Q2124" s="6">
        <v>169</v>
      </c>
      <c r="R2124" s="6">
        <v>23</v>
      </c>
      <c r="S2124" s="16">
        <f t="shared" si="169"/>
        <v>0.13609467455621302</v>
      </c>
      <c r="T2124" s="16">
        <f t="shared" si="170"/>
        <v>2.63760822839334E-2</v>
      </c>
      <c r="U2124" s="6"/>
      <c r="V2124" s="6"/>
      <c r="W2124" s="6"/>
      <c r="X2124" s="6"/>
    </row>
    <row r="2125" spans="2:24" x14ac:dyDescent="0.6">
      <c r="B2125" s="6"/>
      <c r="C2125" s="6"/>
      <c r="D2125" s="6" t="s">
        <v>13848</v>
      </c>
      <c r="E2125" s="6" t="s">
        <v>13815</v>
      </c>
      <c r="F2125" s="20" t="s">
        <v>13967</v>
      </c>
      <c r="G2125" s="6" t="str">
        <f t="shared" si="168"/>
        <v>45-85</v>
      </c>
      <c r="H2125" s="6" t="str" cm="1">
        <f t="array" ref="H2125:I2125">_xlfn.TEXTSPLIT(G2125,"-")</f>
        <v>45</v>
      </c>
      <c r="I2125" s="6" t="str">
        <v>85</v>
      </c>
      <c r="J2125" s="6" t="s">
        <v>13873</v>
      </c>
      <c r="K2125" s="6" t="s">
        <v>13465</v>
      </c>
      <c r="L2125" s="6" t="s">
        <v>13484</v>
      </c>
      <c r="M2125" s="6" t="s">
        <v>13398</v>
      </c>
      <c r="N2125" s="6" t="s">
        <v>13543</v>
      </c>
      <c r="O2125" s="6" t="str" cm="1">
        <f t="array" ref="O2125:P2125">_xlfn.TEXTSPLIT(N2125,"-")</f>
        <v>2002</v>
      </c>
      <c r="P2125" s="6" t="str">
        <v>2004</v>
      </c>
      <c r="Q2125" s="6">
        <v>1583</v>
      </c>
      <c r="R2125" s="6">
        <v>33</v>
      </c>
      <c r="S2125" s="16">
        <f t="shared" si="169"/>
        <v>2.0846493998736577E-2</v>
      </c>
      <c r="T2125" s="16">
        <f t="shared" si="170"/>
        <v>3.5908845857018949E-3</v>
      </c>
    </row>
    <row r="2126" spans="2:24" x14ac:dyDescent="0.6">
      <c r="B2126" s="6"/>
      <c r="C2126" s="6"/>
      <c r="D2126" s="6" t="s">
        <v>13848</v>
      </c>
      <c r="E2126" s="6" t="s">
        <v>13814</v>
      </c>
      <c r="F2126" s="20" t="s">
        <v>13967</v>
      </c>
      <c r="G2126" s="6" t="str">
        <f t="shared" si="168"/>
        <v>45-85</v>
      </c>
      <c r="H2126" s="6" t="str" cm="1">
        <f t="array" ref="H2126:I2126">_xlfn.TEXTSPLIT(G2126,"-")</f>
        <v>45</v>
      </c>
      <c r="I2126" s="6" t="str">
        <v>85</v>
      </c>
      <c r="J2126" s="6" t="s">
        <v>13873</v>
      </c>
      <c r="K2126" s="6" t="s">
        <v>13465</v>
      </c>
      <c r="L2126" s="6" t="s">
        <v>13484</v>
      </c>
      <c r="M2126" s="6" t="s">
        <v>13398</v>
      </c>
      <c r="N2126" s="6" t="s">
        <v>13543</v>
      </c>
      <c r="O2126" s="6" t="str" cm="1">
        <f t="array" ref="O2126:P2126">_xlfn.TEXTSPLIT(N2126,"-")</f>
        <v>2002</v>
      </c>
      <c r="P2126" s="6" t="str">
        <v>2004</v>
      </c>
      <c r="Q2126" s="6">
        <v>723</v>
      </c>
      <c r="R2126" s="6">
        <v>10</v>
      </c>
      <c r="S2126" s="16">
        <f t="shared" si="169"/>
        <v>1.3831258644536652E-2</v>
      </c>
      <c r="T2126" s="16">
        <f t="shared" si="170"/>
        <v>4.3434749282190172E-3</v>
      </c>
    </row>
    <row r="2127" spans="2:24" x14ac:dyDescent="0.6">
      <c r="B2127" s="6"/>
      <c r="C2127" s="6"/>
      <c r="D2127" s="6" t="s">
        <v>13848</v>
      </c>
      <c r="E2127" s="6" t="s">
        <v>13816</v>
      </c>
      <c r="F2127" s="20" t="s">
        <v>13967</v>
      </c>
      <c r="G2127" s="6" t="str">
        <f t="shared" si="168"/>
        <v>45-85</v>
      </c>
      <c r="H2127" s="6" t="str" cm="1">
        <f t="array" ref="H2127:I2127">_xlfn.TEXTSPLIT(G2127,"-")</f>
        <v>45</v>
      </c>
      <c r="I2127" s="6" t="str">
        <v>85</v>
      </c>
      <c r="J2127" s="6" t="s">
        <v>13873</v>
      </c>
      <c r="K2127" s="6" t="s">
        <v>13465</v>
      </c>
      <c r="L2127" s="6" t="s">
        <v>13484</v>
      </c>
      <c r="M2127" s="6" t="s">
        <v>13398</v>
      </c>
      <c r="N2127" s="6" t="s">
        <v>13543</v>
      </c>
      <c r="O2127" s="6" t="str" cm="1">
        <f t="array" ref="O2127:P2127">_xlfn.TEXTSPLIT(N2127,"-")</f>
        <v>2002</v>
      </c>
      <c r="P2127" s="6" t="str">
        <v>2004</v>
      </c>
      <c r="Q2127" s="6">
        <v>860</v>
      </c>
      <c r="R2127" s="6">
        <v>24</v>
      </c>
      <c r="S2127" s="16">
        <f t="shared" si="169"/>
        <v>2.7906976744186046E-2</v>
      </c>
      <c r="T2127" s="16">
        <f t="shared" si="170"/>
        <v>5.6164394697759863E-3</v>
      </c>
    </row>
    <row r="2128" spans="2:24" x14ac:dyDescent="0.6">
      <c r="B2128" s="6"/>
      <c r="C2128" s="6"/>
      <c r="D2128" s="6" t="s">
        <v>13848</v>
      </c>
      <c r="E2128" s="6" t="s">
        <v>13815</v>
      </c>
      <c r="F2128" s="20" t="s">
        <v>13853</v>
      </c>
      <c r="G2128" s="6" t="str">
        <f t="shared" si="168"/>
        <v>45-54</v>
      </c>
      <c r="H2128" s="6" t="str" cm="1">
        <f t="array" ref="H2128:I2128">_xlfn.TEXTSPLIT(G2128,"-")</f>
        <v>45</v>
      </c>
      <c r="I2128" s="6" t="str">
        <v>54</v>
      </c>
      <c r="J2128" s="6" t="s">
        <v>13873</v>
      </c>
      <c r="K2128" s="6" t="s">
        <v>13465</v>
      </c>
      <c r="L2128" s="6" t="s">
        <v>13484</v>
      </c>
      <c r="M2128" s="6" t="s">
        <v>13398</v>
      </c>
      <c r="N2128" s="6" t="s">
        <v>13543</v>
      </c>
      <c r="O2128" s="6" t="str" cm="1">
        <f t="array" ref="O2128:P2128">_xlfn.TEXTSPLIT(N2128,"-")</f>
        <v>2002</v>
      </c>
      <c r="P2128" s="6" t="str">
        <v>2004</v>
      </c>
      <c r="Q2128" s="6">
        <v>450</v>
      </c>
      <c r="R2128" s="6">
        <v>2</v>
      </c>
      <c r="S2128" s="16">
        <f t="shared" si="169"/>
        <v>4.4444444444444444E-3</v>
      </c>
      <c r="T2128" s="16">
        <f t="shared" si="170"/>
        <v>3.135705257558033E-3</v>
      </c>
    </row>
    <row r="2129" spans="2:20" x14ac:dyDescent="0.6">
      <c r="B2129" s="6"/>
      <c r="C2129" s="6"/>
      <c r="D2129" s="6" t="s">
        <v>13848</v>
      </c>
      <c r="E2129" s="6" t="s">
        <v>13814</v>
      </c>
      <c r="F2129" s="20" t="s">
        <v>13853</v>
      </c>
      <c r="G2129" s="6" t="str">
        <f t="shared" si="168"/>
        <v>45-54</v>
      </c>
      <c r="H2129" s="6" t="str" cm="1">
        <f t="array" ref="H2129:I2129">_xlfn.TEXTSPLIT(G2129,"-")</f>
        <v>45</v>
      </c>
      <c r="I2129" s="6" t="str">
        <v>54</v>
      </c>
      <c r="J2129" s="6" t="s">
        <v>13873</v>
      </c>
      <c r="K2129" s="6" t="s">
        <v>13465</v>
      </c>
      <c r="L2129" s="6" t="s">
        <v>13484</v>
      </c>
      <c r="M2129" s="6" t="s">
        <v>13398</v>
      </c>
      <c r="N2129" s="6" t="s">
        <v>13543</v>
      </c>
      <c r="O2129" s="6" t="str" cm="1">
        <f t="array" ref="O2129:P2129">_xlfn.TEXTSPLIT(N2129,"-")</f>
        <v>2002</v>
      </c>
      <c r="P2129" s="6" t="str">
        <v>2004</v>
      </c>
      <c r="Q2129" s="6">
        <v>198</v>
      </c>
      <c r="R2129" s="6">
        <v>1</v>
      </c>
      <c r="S2129" s="16">
        <f t="shared" si="169"/>
        <v>5.0505050505050509E-3</v>
      </c>
      <c r="T2129" s="16">
        <f t="shared" si="170"/>
        <v>5.0377351057951606E-3</v>
      </c>
    </row>
    <row r="2130" spans="2:20" x14ac:dyDescent="0.6">
      <c r="B2130" s="6"/>
      <c r="C2130" s="6"/>
      <c r="D2130" s="6" t="s">
        <v>13848</v>
      </c>
      <c r="E2130" s="6" t="s">
        <v>13816</v>
      </c>
      <c r="F2130" s="20" t="s">
        <v>13853</v>
      </c>
      <c r="G2130" s="6" t="str">
        <f t="shared" si="168"/>
        <v>45-54</v>
      </c>
      <c r="H2130" s="6" t="str" cm="1">
        <f t="array" ref="H2130:I2130">_xlfn.TEXTSPLIT(G2130,"-")</f>
        <v>45</v>
      </c>
      <c r="I2130" s="6" t="str">
        <v>54</v>
      </c>
      <c r="J2130" s="6" t="s">
        <v>13873</v>
      </c>
      <c r="K2130" s="6" t="s">
        <v>13465</v>
      </c>
      <c r="L2130" s="6" t="s">
        <v>13484</v>
      </c>
      <c r="M2130" s="6" t="s">
        <v>13398</v>
      </c>
      <c r="N2130" s="6" t="s">
        <v>13543</v>
      </c>
      <c r="O2130" s="6" t="str" cm="1">
        <f t="array" ref="O2130:P2130">_xlfn.TEXTSPLIT(N2130,"-")</f>
        <v>2002</v>
      </c>
      <c r="P2130" s="6" t="str">
        <v>2004</v>
      </c>
      <c r="Q2130" s="6">
        <v>252</v>
      </c>
      <c r="R2130" s="6">
        <v>1</v>
      </c>
      <c r="S2130" s="16">
        <f t="shared" si="169"/>
        <v>3.968253968253968E-3</v>
      </c>
      <c r="T2130" s="16">
        <f t="shared" si="170"/>
        <v>3.960372621907537E-3</v>
      </c>
    </row>
    <row r="2131" spans="2:20" x14ac:dyDescent="0.6">
      <c r="B2131" s="6"/>
      <c r="C2131" s="6"/>
      <c r="D2131" s="6" t="s">
        <v>13848</v>
      </c>
      <c r="E2131" s="6" t="s">
        <v>13815</v>
      </c>
      <c r="F2131" s="20" t="s">
        <v>13854</v>
      </c>
      <c r="G2131" s="6" t="str">
        <f t="shared" si="168"/>
        <v>55-64</v>
      </c>
      <c r="H2131" s="6" t="str" cm="1">
        <f t="array" ref="H2131:I2131">_xlfn.TEXTSPLIT(G2131,"-")</f>
        <v>55</v>
      </c>
      <c r="I2131" s="6" t="str">
        <v>64</v>
      </c>
      <c r="J2131" s="6" t="s">
        <v>13873</v>
      </c>
      <c r="K2131" s="6" t="s">
        <v>13465</v>
      </c>
      <c r="L2131" s="6" t="s">
        <v>13484</v>
      </c>
      <c r="M2131" s="6" t="s">
        <v>13398</v>
      </c>
      <c r="N2131" s="6" t="s">
        <v>13543</v>
      </c>
      <c r="O2131" s="6" t="str" cm="1">
        <f t="array" ref="O2131:P2131">_xlfn.TEXTSPLIT(N2131,"-")</f>
        <v>2002</v>
      </c>
      <c r="P2131" s="6" t="str">
        <v>2004</v>
      </c>
      <c r="Q2131" s="6">
        <v>464</v>
      </c>
      <c r="R2131" s="6">
        <v>11</v>
      </c>
      <c r="S2131" s="16">
        <f t="shared" si="169"/>
        <v>2.3706896551724137E-2</v>
      </c>
      <c r="T2131" s="16">
        <f t="shared" si="170"/>
        <v>7.0626628158849255E-3</v>
      </c>
    </row>
    <row r="2132" spans="2:20" x14ac:dyDescent="0.6">
      <c r="B2132" s="6"/>
      <c r="C2132" s="6"/>
      <c r="D2132" s="6" t="s">
        <v>13848</v>
      </c>
      <c r="E2132" s="6" t="s">
        <v>13814</v>
      </c>
      <c r="F2132" s="20" t="s">
        <v>13854</v>
      </c>
      <c r="G2132" s="6" t="str">
        <f t="shared" si="168"/>
        <v>55-64</v>
      </c>
      <c r="H2132" s="6" t="str" cm="1">
        <f t="array" ref="H2132:I2132">_xlfn.TEXTSPLIT(G2132,"-")</f>
        <v>55</v>
      </c>
      <c r="I2132" s="6" t="str">
        <v>64</v>
      </c>
      <c r="J2132" s="6" t="s">
        <v>13873</v>
      </c>
      <c r="K2132" s="6" t="s">
        <v>13465</v>
      </c>
      <c r="L2132" s="6" t="s">
        <v>13484</v>
      </c>
      <c r="M2132" s="6" t="s">
        <v>13398</v>
      </c>
      <c r="N2132" s="6" t="s">
        <v>13543</v>
      </c>
      <c r="O2132" s="6" t="str" cm="1">
        <f t="array" ref="O2132:P2132">_xlfn.TEXTSPLIT(N2132,"-")</f>
        <v>2002</v>
      </c>
      <c r="P2132" s="6" t="str">
        <v>2004</v>
      </c>
      <c r="Q2132" s="6">
        <v>211</v>
      </c>
      <c r="R2132" s="6">
        <v>4</v>
      </c>
      <c r="S2132" s="16">
        <f t="shared" si="169"/>
        <v>1.8957345971563982E-2</v>
      </c>
      <c r="T2132" s="16">
        <f t="shared" si="170"/>
        <v>9.388397852830143E-3</v>
      </c>
    </row>
    <row r="2133" spans="2:20" x14ac:dyDescent="0.6">
      <c r="B2133" s="6"/>
      <c r="C2133" s="6"/>
      <c r="D2133" s="6" t="s">
        <v>13848</v>
      </c>
      <c r="E2133" s="6" t="s">
        <v>13816</v>
      </c>
      <c r="F2133" s="20" t="s">
        <v>13854</v>
      </c>
      <c r="G2133" s="6" t="str">
        <f t="shared" si="168"/>
        <v>55-64</v>
      </c>
      <c r="H2133" s="6" t="str" cm="1">
        <f t="array" ref="H2133:I2133">_xlfn.TEXTSPLIT(G2133,"-")</f>
        <v>55</v>
      </c>
      <c r="I2133" s="6" t="str">
        <v>64</v>
      </c>
      <c r="J2133" s="6" t="s">
        <v>13873</v>
      </c>
      <c r="K2133" s="6" t="s">
        <v>13465</v>
      </c>
      <c r="L2133" s="6" t="s">
        <v>13484</v>
      </c>
      <c r="M2133" s="6" t="s">
        <v>13398</v>
      </c>
      <c r="N2133" s="6" t="s">
        <v>13543</v>
      </c>
      <c r="O2133" s="6" t="str" cm="1">
        <f t="array" ref="O2133:P2133">_xlfn.TEXTSPLIT(N2133,"-")</f>
        <v>2002</v>
      </c>
      <c r="P2133" s="6" t="str">
        <v>2004</v>
      </c>
      <c r="Q2133" s="6">
        <v>253</v>
      </c>
      <c r="R2133" s="6">
        <v>7</v>
      </c>
      <c r="S2133" s="16">
        <f t="shared" si="169"/>
        <v>2.766798418972332E-2</v>
      </c>
      <c r="T2133" s="16">
        <f t="shared" si="170"/>
        <v>1.0311831119158307E-2</v>
      </c>
    </row>
    <row r="2134" spans="2:20" x14ac:dyDescent="0.6">
      <c r="B2134" s="6"/>
      <c r="C2134" s="6"/>
      <c r="D2134" s="6" t="s">
        <v>13848</v>
      </c>
      <c r="E2134" s="6" t="s">
        <v>13815</v>
      </c>
      <c r="F2134" s="20" t="s">
        <v>13855</v>
      </c>
      <c r="G2134" s="6" t="str">
        <f t="shared" si="168"/>
        <v>65-74</v>
      </c>
      <c r="H2134" s="6" t="str" cm="1">
        <f t="array" ref="H2134:I2134">_xlfn.TEXTSPLIT(G2134,"-")</f>
        <v>65</v>
      </c>
      <c r="I2134" s="6" t="str">
        <v>74</v>
      </c>
      <c r="J2134" s="6" t="s">
        <v>13873</v>
      </c>
      <c r="K2134" s="6" t="s">
        <v>13465</v>
      </c>
      <c r="L2134" s="6" t="s">
        <v>13484</v>
      </c>
      <c r="M2134" s="6" t="s">
        <v>13398</v>
      </c>
      <c r="N2134" s="6" t="s">
        <v>13543</v>
      </c>
      <c r="O2134" s="6" t="str" cm="1">
        <f t="array" ref="O2134:P2134">_xlfn.TEXTSPLIT(N2134,"-")</f>
        <v>2002</v>
      </c>
      <c r="P2134" s="6" t="str">
        <v>2004</v>
      </c>
      <c r="Q2134" s="6">
        <v>482</v>
      </c>
      <c r="R2134" s="6">
        <v>10</v>
      </c>
      <c r="S2134" s="16">
        <f t="shared" si="169"/>
        <v>2.0746887966804978E-2</v>
      </c>
      <c r="T2134" s="16">
        <f t="shared" si="170"/>
        <v>6.4923278383310964E-3</v>
      </c>
    </row>
    <row r="2135" spans="2:20" x14ac:dyDescent="0.6">
      <c r="B2135" s="6"/>
      <c r="C2135" s="6"/>
      <c r="D2135" s="6" t="s">
        <v>13848</v>
      </c>
      <c r="E2135" s="6" t="s">
        <v>13814</v>
      </c>
      <c r="F2135" s="20" t="s">
        <v>13855</v>
      </c>
      <c r="G2135" s="6" t="str">
        <f t="shared" si="168"/>
        <v>65-74</v>
      </c>
      <c r="H2135" s="6" t="str" cm="1">
        <f t="array" ref="H2135:I2135">_xlfn.TEXTSPLIT(G2135,"-")</f>
        <v>65</v>
      </c>
      <c r="I2135" s="6" t="str">
        <v>74</v>
      </c>
      <c r="J2135" s="6" t="s">
        <v>13873</v>
      </c>
      <c r="K2135" s="6" t="s">
        <v>13465</v>
      </c>
      <c r="L2135" s="6" t="s">
        <v>13484</v>
      </c>
      <c r="M2135" s="6" t="s">
        <v>13398</v>
      </c>
      <c r="N2135" s="6" t="s">
        <v>13543</v>
      </c>
      <c r="O2135" s="6" t="str" cm="1">
        <f t="array" ref="O2135:P2135">_xlfn.TEXTSPLIT(N2135,"-")</f>
        <v>2002</v>
      </c>
      <c r="P2135" s="6" t="str">
        <v>2004</v>
      </c>
      <c r="Q2135" s="6">
        <v>230</v>
      </c>
      <c r="R2135" s="6">
        <v>3</v>
      </c>
      <c r="S2135" s="16">
        <f t="shared" si="169"/>
        <v>1.3043478260869565E-2</v>
      </c>
      <c r="T2135" s="16">
        <f t="shared" si="170"/>
        <v>7.4813815091714832E-3</v>
      </c>
    </row>
    <row r="2136" spans="2:20" x14ac:dyDescent="0.6">
      <c r="B2136" s="6"/>
      <c r="C2136" s="6"/>
      <c r="D2136" s="6" t="s">
        <v>13848</v>
      </c>
      <c r="E2136" s="6" t="s">
        <v>13816</v>
      </c>
      <c r="F2136" s="20" t="s">
        <v>13855</v>
      </c>
      <c r="G2136" s="6" t="str">
        <f t="shared" si="168"/>
        <v>65-74</v>
      </c>
      <c r="H2136" s="6" t="str" cm="1">
        <f t="array" ref="H2136:I2136">_xlfn.TEXTSPLIT(G2136,"-")</f>
        <v>65</v>
      </c>
      <c r="I2136" s="6" t="str">
        <v>74</v>
      </c>
      <c r="J2136" s="6" t="s">
        <v>13873</v>
      </c>
      <c r="K2136" s="6" t="s">
        <v>13465</v>
      </c>
      <c r="L2136" s="6" t="s">
        <v>13484</v>
      </c>
      <c r="M2136" s="6" t="s">
        <v>13398</v>
      </c>
      <c r="N2136" s="6" t="s">
        <v>13543</v>
      </c>
      <c r="O2136" s="6" t="str" cm="1">
        <f t="array" ref="O2136:P2136">_xlfn.TEXTSPLIT(N2136,"-")</f>
        <v>2002</v>
      </c>
      <c r="P2136" s="6" t="str">
        <v>2004</v>
      </c>
      <c r="Q2136" s="6">
        <v>252</v>
      </c>
      <c r="R2136" s="6">
        <v>7</v>
      </c>
      <c r="S2136" s="16">
        <f t="shared" si="169"/>
        <v>2.7777777777777776E-2</v>
      </c>
      <c r="T2136" s="16">
        <f t="shared" si="170"/>
        <v>1.0352166562499026E-2</v>
      </c>
    </row>
    <row r="2137" spans="2:20" x14ac:dyDescent="0.6">
      <c r="B2137" s="6"/>
      <c r="C2137" s="6"/>
      <c r="D2137" s="6" t="s">
        <v>13848</v>
      </c>
      <c r="E2137" s="6" t="s">
        <v>13815</v>
      </c>
      <c r="F2137" s="20" t="s">
        <v>13872</v>
      </c>
      <c r="G2137" s="6" t="str">
        <f t="shared" si="168"/>
        <v>75-85</v>
      </c>
      <c r="H2137" s="6" t="str" cm="1">
        <f t="array" ref="H2137:I2137">_xlfn.TEXTSPLIT(G2137,"-")</f>
        <v>75</v>
      </c>
      <c r="I2137" s="6" t="str">
        <v>85</v>
      </c>
      <c r="J2137" s="6" t="s">
        <v>13873</v>
      </c>
      <c r="K2137" s="6" t="s">
        <v>13465</v>
      </c>
      <c r="L2137" s="6" t="s">
        <v>13484</v>
      </c>
      <c r="M2137" s="6" t="s">
        <v>13398</v>
      </c>
      <c r="N2137" s="6" t="s">
        <v>13543</v>
      </c>
      <c r="O2137" s="6" t="str" cm="1">
        <f t="array" ref="O2137:P2137">_xlfn.TEXTSPLIT(N2137,"-")</f>
        <v>2002</v>
      </c>
      <c r="P2137" s="6" t="str">
        <v>2004</v>
      </c>
      <c r="Q2137" s="6">
        <v>187</v>
      </c>
      <c r="R2137" s="6">
        <v>11</v>
      </c>
      <c r="S2137" s="16">
        <f t="shared" si="169"/>
        <v>5.8823529411764705E-2</v>
      </c>
      <c r="T2137" s="16">
        <f t="shared" si="170"/>
        <v>1.7206409979461899E-2</v>
      </c>
    </row>
    <row r="2138" spans="2:20" x14ac:dyDescent="0.6">
      <c r="B2138" s="6"/>
      <c r="C2138" s="6"/>
      <c r="D2138" s="6" t="s">
        <v>13848</v>
      </c>
      <c r="E2138" s="6" t="s">
        <v>13814</v>
      </c>
      <c r="F2138" s="20" t="s">
        <v>13872</v>
      </c>
      <c r="G2138" s="6" t="str">
        <f t="shared" si="168"/>
        <v>75-85</v>
      </c>
      <c r="H2138" s="6" t="str" cm="1">
        <f t="array" ref="H2138:I2138">_xlfn.TEXTSPLIT(G2138,"-")</f>
        <v>75</v>
      </c>
      <c r="I2138" s="6" t="str">
        <v>85</v>
      </c>
      <c r="J2138" s="6" t="s">
        <v>13873</v>
      </c>
      <c r="K2138" s="6" t="s">
        <v>13465</v>
      </c>
      <c r="L2138" s="6" t="s">
        <v>13484</v>
      </c>
      <c r="M2138" s="6" t="s">
        <v>13398</v>
      </c>
      <c r="N2138" s="6" t="s">
        <v>13543</v>
      </c>
      <c r="O2138" s="6" t="str" cm="1">
        <f t="array" ref="O2138:P2138">_xlfn.TEXTSPLIT(N2138,"-")</f>
        <v>2002</v>
      </c>
      <c r="P2138" s="6" t="str">
        <v>2004</v>
      </c>
      <c r="Q2138" s="6">
        <v>84</v>
      </c>
      <c r="R2138" s="6">
        <v>2</v>
      </c>
      <c r="S2138" s="16">
        <f t="shared" si="169"/>
        <v>2.3809523809523808E-2</v>
      </c>
      <c r="T2138" s="16">
        <f t="shared" si="170"/>
        <v>1.663424121442314E-2</v>
      </c>
    </row>
    <row r="2139" spans="2:20" x14ac:dyDescent="0.6">
      <c r="B2139" s="6"/>
      <c r="C2139" s="6"/>
      <c r="D2139" s="6" t="s">
        <v>13848</v>
      </c>
      <c r="E2139" s="6" t="s">
        <v>13816</v>
      </c>
      <c r="F2139" s="20" t="s">
        <v>13872</v>
      </c>
      <c r="G2139" s="6" t="str">
        <f t="shared" si="168"/>
        <v>75-85</v>
      </c>
      <c r="H2139" s="6" t="str" cm="1">
        <f t="array" ref="H2139:I2139">_xlfn.TEXTSPLIT(G2139,"-")</f>
        <v>75</v>
      </c>
      <c r="I2139" s="6" t="str">
        <v>85</v>
      </c>
      <c r="J2139" s="6" t="s">
        <v>13873</v>
      </c>
      <c r="K2139" s="6" t="s">
        <v>13465</v>
      </c>
      <c r="L2139" s="6" t="s">
        <v>13484</v>
      </c>
      <c r="M2139" s="6" t="s">
        <v>13398</v>
      </c>
      <c r="N2139" s="6" t="s">
        <v>13543</v>
      </c>
      <c r="O2139" s="6" t="str" cm="1">
        <f t="array" ref="O2139:P2139">_xlfn.TEXTSPLIT(N2139,"-")</f>
        <v>2002</v>
      </c>
      <c r="P2139" s="6" t="str">
        <v>2004</v>
      </c>
      <c r="Q2139" s="6">
        <v>103</v>
      </c>
      <c r="R2139" s="6">
        <v>9</v>
      </c>
      <c r="S2139" s="16">
        <f t="shared" si="169"/>
        <v>8.7378640776699032E-2</v>
      </c>
      <c r="T2139" s="16">
        <f t="shared" si="170"/>
        <v>2.7824626570949217E-2</v>
      </c>
    </row>
    <row r="2140" spans="2:20" x14ac:dyDescent="0.6">
      <c r="B2140" s="6"/>
      <c r="C2140" s="6"/>
      <c r="D2140" s="6" t="s">
        <v>13848</v>
      </c>
      <c r="E2140" s="6" t="s">
        <v>13815</v>
      </c>
      <c r="F2140" s="20" t="s">
        <v>13967</v>
      </c>
      <c r="G2140" s="6" t="str">
        <f t="shared" si="168"/>
        <v>45-85</v>
      </c>
      <c r="H2140" s="6" t="str" cm="1">
        <f t="array" ref="H2140:I2140">_xlfn.TEXTSPLIT(G2140,"-")</f>
        <v>45</v>
      </c>
      <c r="I2140" s="6" t="str">
        <v>85</v>
      </c>
      <c r="J2140" s="6" t="s">
        <v>13873</v>
      </c>
      <c r="K2140" s="6" t="s">
        <v>13465</v>
      </c>
      <c r="L2140" s="6" t="s">
        <v>13532</v>
      </c>
      <c r="M2140" s="6" t="s">
        <v>13398</v>
      </c>
      <c r="N2140" s="6" t="s">
        <v>13543</v>
      </c>
      <c r="O2140" s="6" t="str" cm="1">
        <f t="array" ref="O2140:P2140">_xlfn.TEXTSPLIT(N2140,"-")</f>
        <v>2002</v>
      </c>
      <c r="P2140" s="6" t="str">
        <v>2004</v>
      </c>
      <c r="Q2140" s="6">
        <v>1274</v>
      </c>
      <c r="R2140" s="6">
        <v>51</v>
      </c>
      <c r="S2140" s="16">
        <f t="shared" si="169"/>
        <v>4.0031397174254316E-2</v>
      </c>
      <c r="T2140" s="16">
        <f t="shared" si="170"/>
        <v>5.4921725673044318E-3</v>
      </c>
    </row>
    <row r="2141" spans="2:20" x14ac:dyDescent="0.6">
      <c r="B2141" s="6"/>
      <c r="C2141" s="6"/>
      <c r="D2141" s="6" t="s">
        <v>13848</v>
      </c>
      <c r="E2141" s="6" t="s">
        <v>13814</v>
      </c>
      <c r="F2141" s="20" t="s">
        <v>13967</v>
      </c>
      <c r="G2141" s="6" t="str">
        <f t="shared" si="168"/>
        <v>45-85</v>
      </c>
      <c r="H2141" s="6" t="str" cm="1">
        <f t="array" ref="H2141:I2141">_xlfn.TEXTSPLIT(G2141,"-")</f>
        <v>45</v>
      </c>
      <c r="I2141" s="6" t="str">
        <v>85</v>
      </c>
      <c r="J2141" s="6" t="s">
        <v>13873</v>
      </c>
      <c r="K2141" s="6" t="s">
        <v>13465</v>
      </c>
      <c r="L2141" s="6" t="s">
        <v>13532</v>
      </c>
      <c r="M2141" s="6" t="s">
        <v>13398</v>
      </c>
      <c r="N2141" s="6" t="s">
        <v>13543</v>
      </c>
      <c r="O2141" s="6" t="str" cm="1">
        <f t="array" ref="O2141:P2141">_xlfn.TEXTSPLIT(N2141,"-")</f>
        <v>2002</v>
      </c>
      <c r="P2141" s="6" t="str">
        <v>2004</v>
      </c>
      <c r="Q2141" s="6">
        <v>611</v>
      </c>
      <c r="R2141" s="6">
        <v>24</v>
      </c>
      <c r="S2141" s="16">
        <f t="shared" si="169"/>
        <v>3.927986906710311E-2</v>
      </c>
      <c r="T2141" s="16">
        <f t="shared" si="170"/>
        <v>7.8589197869657172E-3</v>
      </c>
    </row>
    <row r="2142" spans="2:20" x14ac:dyDescent="0.6">
      <c r="B2142" s="6"/>
      <c r="C2142" s="6"/>
      <c r="D2142" s="6" t="s">
        <v>13848</v>
      </c>
      <c r="E2142" s="6" t="s">
        <v>13816</v>
      </c>
      <c r="F2142" s="20" t="s">
        <v>13967</v>
      </c>
      <c r="G2142" s="6" t="str">
        <f t="shared" si="168"/>
        <v>45-85</v>
      </c>
      <c r="H2142" s="6" t="str" cm="1">
        <f t="array" ref="H2142:I2142">_xlfn.TEXTSPLIT(G2142,"-")</f>
        <v>45</v>
      </c>
      <c r="I2142" s="6" t="str">
        <v>85</v>
      </c>
      <c r="J2142" s="6" t="s">
        <v>13873</v>
      </c>
      <c r="K2142" s="6" t="s">
        <v>13465</v>
      </c>
      <c r="L2142" s="6" t="s">
        <v>13532</v>
      </c>
      <c r="M2142" s="6" t="s">
        <v>13398</v>
      </c>
      <c r="N2142" s="6" t="s">
        <v>13543</v>
      </c>
      <c r="O2142" s="6" t="str" cm="1">
        <f t="array" ref="O2142:P2142">_xlfn.TEXTSPLIT(N2142,"-")</f>
        <v>2002</v>
      </c>
      <c r="P2142" s="6" t="str">
        <v>2004</v>
      </c>
      <c r="Q2142" s="6">
        <v>663</v>
      </c>
      <c r="R2142" s="6">
        <v>27</v>
      </c>
      <c r="S2142" s="16">
        <f t="shared" si="169"/>
        <v>4.072398190045249E-2</v>
      </c>
      <c r="T2142" s="16">
        <f t="shared" si="170"/>
        <v>7.676091576992632E-3</v>
      </c>
    </row>
    <row r="2143" spans="2:20" x14ac:dyDescent="0.6">
      <c r="B2143" s="6"/>
      <c r="C2143" s="6"/>
      <c r="D2143" s="6" t="s">
        <v>13848</v>
      </c>
      <c r="E2143" s="6" t="s">
        <v>13815</v>
      </c>
      <c r="F2143" s="20" t="s">
        <v>13853</v>
      </c>
      <c r="G2143" s="6" t="str">
        <f t="shared" si="168"/>
        <v>45-54</v>
      </c>
      <c r="H2143" s="6" t="str" cm="1">
        <f t="array" ref="H2143:I2143">_xlfn.TEXTSPLIT(G2143,"-")</f>
        <v>45</v>
      </c>
      <c r="I2143" s="6" t="str">
        <v>54</v>
      </c>
      <c r="J2143" s="6" t="s">
        <v>13873</v>
      </c>
      <c r="K2143" s="6" t="s">
        <v>13465</v>
      </c>
      <c r="L2143" s="6" t="s">
        <v>13532</v>
      </c>
      <c r="M2143" s="6" t="s">
        <v>13398</v>
      </c>
      <c r="N2143" s="6" t="s">
        <v>13543</v>
      </c>
      <c r="O2143" s="6" t="str" cm="1">
        <f t="array" ref="O2143:P2143">_xlfn.TEXTSPLIT(N2143,"-")</f>
        <v>2002</v>
      </c>
      <c r="P2143" s="6" t="str">
        <v>2004</v>
      </c>
      <c r="Q2143" s="6">
        <v>395</v>
      </c>
      <c r="R2143" s="6">
        <v>8</v>
      </c>
      <c r="S2143" s="16">
        <f t="shared" si="169"/>
        <v>2.0253164556962026E-2</v>
      </c>
      <c r="T2143" s="16">
        <f t="shared" si="170"/>
        <v>7.0876919316124809E-3</v>
      </c>
    </row>
    <row r="2144" spans="2:20" x14ac:dyDescent="0.6">
      <c r="B2144" s="6"/>
      <c r="C2144" s="6"/>
      <c r="D2144" s="6" t="s">
        <v>13848</v>
      </c>
      <c r="E2144" s="6" t="s">
        <v>13814</v>
      </c>
      <c r="F2144" s="20" t="s">
        <v>13853</v>
      </c>
      <c r="G2144" s="6" t="str">
        <f t="shared" si="168"/>
        <v>45-54</v>
      </c>
      <c r="H2144" s="6" t="str" cm="1">
        <f t="array" ref="H2144:I2144">_xlfn.TEXTSPLIT(G2144,"-")</f>
        <v>45</v>
      </c>
      <c r="I2144" s="6" t="str">
        <v>54</v>
      </c>
      <c r="J2144" s="6" t="s">
        <v>13873</v>
      </c>
      <c r="K2144" s="6" t="s">
        <v>13465</v>
      </c>
      <c r="L2144" s="6" t="s">
        <v>13532</v>
      </c>
      <c r="M2144" s="6" t="s">
        <v>13398</v>
      </c>
      <c r="N2144" s="6" t="s">
        <v>13543</v>
      </c>
      <c r="O2144" s="6" t="str" cm="1">
        <f t="array" ref="O2144:P2144">_xlfn.TEXTSPLIT(N2144,"-")</f>
        <v>2002</v>
      </c>
      <c r="P2144" s="6" t="str">
        <v>2004</v>
      </c>
      <c r="Q2144" s="6">
        <v>185</v>
      </c>
      <c r="R2144" s="6">
        <v>5</v>
      </c>
      <c r="S2144" s="16">
        <f t="shared" si="169"/>
        <v>2.7027027027027029E-2</v>
      </c>
      <c r="T2144" s="16">
        <f t="shared" si="170"/>
        <v>1.1922399277196884E-2</v>
      </c>
    </row>
    <row r="2145" spans="2:20" x14ac:dyDescent="0.6">
      <c r="B2145" s="6"/>
      <c r="C2145" s="6"/>
      <c r="D2145" s="6" t="s">
        <v>13848</v>
      </c>
      <c r="E2145" s="6" t="s">
        <v>13816</v>
      </c>
      <c r="F2145" s="20" t="s">
        <v>13853</v>
      </c>
      <c r="G2145" s="6" t="str">
        <f t="shared" si="168"/>
        <v>45-54</v>
      </c>
      <c r="H2145" s="6" t="str" cm="1">
        <f t="array" ref="H2145:I2145">_xlfn.TEXTSPLIT(G2145,"-")</f>
        <v>45</v>
      </c>
      <c r="I2145" s="6" t="str">
        <v>54</v>
      </c>
      <c r="J2145" s="6" t="s">
        <v>13873</v>
      </c>
      <c r="K2145" s="6" t="s">
        <v>13465</v>
      </c>
      <c r="L2145" s="6" t="s">
        <v>13532</v>
      </c>
      <c r="M2145" s="6" t="s">
        <v>13398</v>
      </c>
      <c r="N2145" s="6" t="s">
        <v>13543</v>
      </c>
      <c r="O2145" s="6" t="str" cm="1">
        <f t="array" ref="O2145:P2145">_xlfn.TEXTSPLIT(N2145,"-")</f>
        <v>2002</v>
      </c>
      <c r="P2145" s="6" t="str">
        <v>2004</v>
      </c>
      <c r="Q2145" s="6">
        <v>210</v>
      </c>
      <c r="R2145" s="6">
        <v>3</v>
      </c>
      <c r="S2145" s="16">
        <f t="shared" si="169"/>
        <v>1.4285714285714285E-2</v>
      </c>
      <c r="T2145" s="16">
        <f t="shared" si="170"/>
        <v>8.1887357745872979E-3</v>
      </c>
    </row>
    <row r="2146" spans="2:20" x14ac:dyDescent="0.6">
      <c r="B2146" s="6"/>
      <c r="C2146" s="6"/>
      <c r="D2146" s="6" t="s">
        <v>13848</v>
      </c>
      <c r="E2146" s="6" t="s">
        <v>13815</v>
      </c>
      <c r="F2146" s="20" t="s">
        <v>13854</v>
      </c>
      <c r="G2146" s="6" t="str">
        <f t="shared" si="168"/>
        <v>55-64</v>
      </c>
      <c r="H2146" s="6" t="str" cm="1">
        <f t="array" ref="H2146:I2146">_xlfn.TEXTSPLIT(G2146,"-")</f>
        <v>55</v>
      </c>
      <c r="I2146" s="6" t="str">
        <v>64</v>
      </c>
      <c r="J2146" s="6" t="s">
        <v>13873</v>
      </c>
      <c r="K2146" s="6" t="s">
        <v>13465</v>
      </c>
      <c r="L2146" s="6" t="s">
        <v>13532</v>
      </c>
      <c r="M2146" s="6" t="s">
        <v>13398</v>
      </c>
      <c r="N2146" s="6" t="s">
        <v>13543</v>
      </c>
      <c r="O2146" s="6" t="str" cm="1">
        <f t="array" ref="O2146:P2146">_xlfn.TEXTSPLIT(N2146,"-")</f>
        <v>2002</v>
      </c>
      <c r="P2146" s="6" t="str">
        <v>2004</v>
      </c>
      <c r="Q2146" s="6">
        <v>374</v>
      </c>
      <c r="R2146" s="6">
        <v>9</v>
      </c>
      <c r="S2146" s="16">
        <f t="shared" si="169"/>
        <v>2.4064171122994651E-2</v>
      </c>
      <c r="T2146" s="16">
        <f t="shared" si="170"/>
        <v>7.9242885932415599E-3</v>
      </c>
    </row>
    <row r="2147" spans="2:20" x14ac:dyDescent="0.6">
      <c r="B2147" s="6"/>
      <c r="C2147" s="6"/>
      <c r="D2147" s="6" t="s">
        <v>13848</v>
      </c>
      <c r="E2147" s="6" t="s">
        <v>13814</v>
      </c>
      <c r="F2147" s="20" t="s">
        <v>13854</v>
      </c>
      <c r="G2147" s="6" t="str">
        <f t="shared" si="168"/>
        <v>55-64</v>
      </c>
      <c r="H2147" s="6" t="str" cm="1">
        <f t="array" ref="H2147:I2147">_xlfn.TEXTSPLIT(G2147,"-")</f>
        <v>55</v>
      </c>
      <c r="I2147" s="6" t="str">
        <v>64</v>
      </c>
      <c r="J2147" s="6" t="s">
        <v>13873</v>
      </c>
      <c r="K2147" s="6" t="s">
        <v>13465</v>
      </c>
      <c r="L2147" s="6" t="s">
        <v>13532</v>
      </c>
      <c r="M2147" s="6" t="s">
        <v>13398</v>
      </c>
      <c r="N2147" s="6" t="s">
        <v>13543</v>
      </c>
      <c r="O2147" s="6" t="str" cm="1">
        <f t="array" ref="O2147:P2147">_xlfn.TEXTSPLIT(N2147,"-")</f>
        <v>2002</v>
      </c>
      <c r="P2147" s="6" t="str">
        <v>2004</v>
      </c>
      <c r="Q2147" s="6">
        <v>191</v>
      </c>
      <c r="R2147" s="6">
        <v>5</v>
      </c>
      <c r="S2147" s="16">
        <f t="shared" si="169"/>
        <v>2.6178010471204188E-2</v>
      </c>
      <c r="T2147" s="16">
        <f t="shared" si="170"/>
        <v>1.1552910886104452E-2</v>
      </c>
    </row>
    <row r="2148" spans="2:20" x14ac:dyDescent="0.6">
      <c r="B2148" s="6"/>
      <c r="C2148" s="6"/>
      <c r="D2148" s="6" t="s">
        <v>13848</v>
      </c>
      <c r="E2148" s="6" t="s">
        <v>13816</v>
      </c>
      <c r="F2148" s="20" t="s">
        <v>13854</v>
      </c>
      <c r="G2148" s="6" t="str">
        <f t="shared" si="168"/>
        <v>55-64</v>
      </c>
      <c r="H2148" s="6" t="str" cm="1">
        <f t="array" ref="H2148:I2148">_xlfn.TEXTSPLIT(G2148,"-")</f>
        <v>55</v>
      </c>
      <c r="I2148" s="6" t="str">
        <v>64</v>
      </c>
      <c r="J2148" s="6" t="s">
        <v>13873</v>
      </c>
      <c r="K2148" s="6" t="s">
        <v>13465</v>
      </c>
      <c r="L2148" s="6" t="s">
        <v>13532</v>
      </c>
      <c r="M2148" s="6" t="s">
        <v>13398</v>
      </c>
      <c r="N2148" s="6" t="s">
        <v>13543</v>
      </c>
      <c r="O2148" s="6" t="str" cm="1">
        <f t="array" ref="O2148:P2148">_xlfn.TEXTSPLIT(N2148,"-")</f>
        <v>2002</v>
      </c>
      <c r="P2148" s="6" t="str">
        <v>2004</v>
      </c>
      <c r="Q2148" s="6">
        <v>183</v>
      </c>
      <c r="R2148" s="6">
        <v>4</v>
      </c>
      <c r="S2148" s="16">
        <f t="shared" si="169"/>
        <v>2.185792349726776E-2</v>
      </c>
      <c r="T2148" s="16">
        <f t="shared" si="170"/>
        <v>1.0808859621902096E-2</v>
      </c>
    </row>
    <row r="2149" spans="2:20" x14ac:dyDescent="0.6">
      <c r="B2149" s="6"/>
      <c r="C2149" s="6"/>
      <c r="D2149" s="6" t="s">
        <v>13848</v>
      </c>
      <c r="E2149" s="6" t="s">
        <v>13815</v>
      </c>
      <c r="F2149" s="20" t="s">
        <v>13855</v>
      </c>
      <c r="G2149" s="6" t="str">
        <f t="shared" si="168"/>
        <v>65-74</v>
      </c>
      <c r="H2149" s="6" t="str" cm="1">
        <f t="array" ref="H2149:I2149">_xlfn.TEXTSPLIT(G2149,"-")</f>
        <v>65</v>
      </c>
      <c r="I2149" s="6" t="str">
        <v>74</v>
      </c>
      <c r="J2149" s="6" t="s">
        <v>13873</v>
      </c>
      <c r="K2149" s="6" t="s">
        <v>13465</v>
      </c>
      <c r="L2149" s="6" t="s">
        <v>13532</v>
      </c>
      <c r="M2149" s="6" t="s">
        <v>13398</v>
      </c>
      <c r="N2149" s="6" t="s">
        <v>13543</v>
      </c>
      <c r="O2149" s="6" t="str" cm="1">
        <f t="array" ref="O2149:P2149">_xlfn.TEXTSPLIT(N2149,"-")</f>
        <v>2002</v>
      </c>
      <c r="P2149" s="6" t="str">
        <v>2004</v>
      </c>
      <c r="Q2149" s="6">
        <v>352</v>
      </c>
      <c r="R2149" s="6">
        <v>16</v>
      </c>
      <c r="S2149" s="16">
        <f t="shared" si="169"/>
        <v>4.5454545454545456E-2</v>
      </c>
      <c r="T2149" s="16">
        <f t="shared" si="170"/>
        <v>1.1102368419527209E-2</v>
      </c>
    </row>
    <row r="2150" spans="2:20" x14ac:dyDescent="0.6">
      <c r="B2150" s="6"/>
      <c r="C2150" s="6"/>
      <c r="D2150" s="6" t="s">
        <v>13848</v>
      </c>
      <c r="E2150" s="6" t="s">
        <v>13814</v>
      </c>
      <c r="F2150" s="20" t="s">
        <v>13855</v>
      </c>
      <c r="G2150" s="6" t="str">
        <f t="shared" si="168"/>
        <v>65-74</v>
      </c>
      <c r="H2150" s="6" t="str" cm="1">
        <f t="array" ref="H2150:I2150">_xlfn.TEXTSPLIT(G2150,"-")</f>
        <v>65</v>
      </c>
      <c r="I2150" s="6" t="str">
        <v>74</v>
      </c>
      <c r="J2150" s="6" t="s">
        <v>13873</v>
      </c>
      <c r="K2150" s="6" t="s">
        <v>13465</v>
      </c>
      <c r="L2150" s="6" t="s">
        <v>13532</v>
      </c>
      <c r="M2150" s="6" t="s">
        <v>13398</v>
      </c>
      <c r="N2150" s="6" t="s">
        <v>13543</v>
      </c>
      <c r="O2150" s="6" t="str" cm="1">
        <f t="array" ref="O2150:P2150">_xlfn.TEXTSPLIT(N2150,"-")</f>
        <v>2002</v>
      </c>
      <c r="P2150" s="6" t="str">
        <v>2004</v>
      </c>
      <c r="Q2150" s="6">
        <v>165</v>
      </c>
      <c r="R2150" s="6">
        <v>6</v>
      </c>
      <c r="S2150" s="16">
        <f t="shared" si="169"/>
        <v>3.6363636363636362E-2</v>
      </c>
      <c r="T2150" s="16">
        <f t="shared" si="170"/>
        <v>1.4572976716792602E-2</v>
      </c>
    </row>
    <row r="2151" spans="2:20" x14ac:dyDescent="0.6">
      <c r="B2151" s="6"/>
      <c r="C2151" s="6"/>
      <c r="D2151" s="6" t="s">
        <v>13848</v>
      </c>
      <c r="E2151" s="6" t="s">
        <v>13816</v>
      </c>
      <c r="F2151" s="20" t="s">
        <v>13855</v>
      </c>
      <c r="G2151" s="6" t="str">
        <f t="shared" si="168"/>
        <v>65-74</v>
      </c>
      <c r="H2151" s="6" t="str" cm="1">
        <f t="array" ref="H2151:I2151">_xlfn.TEXTSPLIT(G2151,"-")</f>
        <v>65</v>
      </c>
      <c r="I2151" s="6" t="str">
        <v>74</v>
      </c>
      <c r="J2151" s="6" t="s">
        <v>13873</v>
      </c>
      <c r="K2151" s="6" t="s">
        <v>13465</v>
      </c>
      <c r="L2151" s="6" t="s">
        <v>13532</v>
      </c>
      <c r="M2151" s="6" t="s">
        <v>13398</v>
      </c>
      <c r="N2151" s="6" t="s">
        <v>13543</v>
      </c>
      <c r="O2151" s="6" t="str" cm="1">
        <f t="array" ref="O2151:P2151">_xlfn.TEXTSPLIT(N2151,"-")</f>
        <v>2002</v>
      </c>
      <c r="P2151" s="6" t="str">
        <v>2004</v>
      </c>
      <c r="Q2151" s="6">
        <v>187</v>
      </c>
      <c r="R2151" s="6">
        <v>10</v>
      </c>
      <c r="S2151" s="16">
        <f t="shared" si="169"/>
        <v>5.3475935828877004E-2</v>
      </c>
      <c r="T2151" s="16">
        <f t="shared" si="170"/>
        <v>1.6452209206870856E-2</v>
      </c>
    </row>
    <row r="2152" spans="2:20" x14ac:dyDescent="0.6">
      <c r="B2152" s="6"/>
      <c r="C2152" s="6"/>
      <c r="D2152" s="6" t="s">
        <v>13848</v>
      </c>
      <c r="E2152" s="6" t="s">
        <v>13815</v>
      </c>
      <c r="F2152" s="20" t="s">
        <v>13872</v>
      </c>
      <c r="G2152" s="6" t="str">
        <f t="shared" si="168"/>
        <v>75-85</v>
      </c>
      <c r="H2152" s="6" t="str" cm="1">
        <f t="array" ref="H2152:I2152">_xlfn.TEXTSPLIT(G2152,"-")</f>
        <v>75</v>
      </c>
      <c r="I2152" s="6" t="str">
        <v>85</v>
      </c>
      <c r="J2152" s="6" t="s">
        <v>13873</v>
      </c>
      <c r="K2152" s="6" t="s">
        <v>13465</v>
      </c>
      <c r="L2152" s="6" t="s">
        <v>13532</v>
      </c>
      <c r="M2152" s="6" t="s">
        <v>13398</v>
      </c>
      <c r="N2152" s="6" t="s">
        <v>13543</v>
      </c>
      <c r="O2152" s="6" t="str" cm="1">
        <f t="array" ref="O2152:P2152">_xlfn.TEXTSPLIT(N2152,"-")</f>
        <v>2002</v>
      </c>
      <c r="P2152" s="6" t="str">
        <v>2004</v>
      </c>
      <c r="Q2152" s="6">
        <v>153</v>
      </c>
      <c r="R2152" s="6">
        <v>18</v>
      </c>
      <c r="S2152" s="16">
        <f t="shared" si="169"/>
        <v>0.11764705882352941</v>
      </c>
      <c r="T2152" s="16">
        <f t="shared" si="170"/>
        <v>2.6047496633532213E-2</v>
      </c>
    </row>
    <row r="2153" spans="2:20" x14ac:dyDescent="0.6">
      <c r="B2153" s="6"/>
      <c r="C2153" s="6"/>
      <c r="D2153" s="6" t="s">
        <v>13848</v>
      </c>
      <c r="E2153" s="6" t="s">
        <v>13814</v>
      </c>
      <c r="F2153" s="20" t="s">
        <v>13872</v>
      </c>
      <c r="G2153" s="6" t="str">
        <f t="shared" si="168"/>
        <v>75-85</v>
      </c>
      <c r="H2153" s="6" t="str" cm="1">
        <f t="array" ref="H2153:I2153">_xlfn.TEXTSPLIT(G2153,"-")</f>
        <v>75</v>
      </c>
      <c r="I2153" s="6" t="str">
        <v>85</v>
      </c>
      <c r="J2153" s="6" t="s">
        <v>13873</v>
      </c>
      <c r="K2153" s="6" t="s">
        <v>13465</v>
      </c>
      <c r="L2153" s="6" t="s">
        <v>13532</v>
      </c>
      <c r="M2153" s="6" t="s">
        <v>13398</v>
      </c>
      <c r="N2153" s="6" t="s">
        <v>13543</v>
      </c>
      <c r="O2153" s="6" t="str" cm="1">
        <f t="array" ref="O2153:P2153">_xlfn.TEXTSPLIT(N2153,"-")</f>
        <v>2002</v>
      </c>
      <c r="P2153" s="6" t="str">
        <v>2004</v>
      </c>
      <c r="Q2153" s="6">
        <v>70</v>
      </c>
      <c r="R2153" s="6">
        <v>8</v>
      </c>
      <c r="S2153" s="16">
        <f t="shared" si="169"/>
        <v>0.11428571428571428</v>
      </c>
      <c r="T2153" s="16">
        <f t="shared" si="170"/>
        <v>3.8027150037068129E-2</v>
      </c>
    </row>
    <row r="2154" spans="2:20" x14ac:dyDescent="0.6">
      <c r="B2154" s="6"/>
      <c r="C2154" s="6"/>
      <c r="D2154" s="6" t="s">
        <v>13848</v>
      </c>
      <c r="E2154" s="6" t="s">
        <v>13816</v>
      </c>
      <c r="F2154" s="20" t="s">
        <v>13872</v>
      </c>
      <c r="G2154" s="6" t="str">
        <f t="shared" si="168"/>
        <v>75-85</v>
      </c>
      <c r="H2154" s="6" t="str" cm="1">
        <f t="array" ref="H2154:I2154">_xlfn.TEXTSPLIT(G2154,"-")</f>
        <v>75</v>
      </c>
      <c r="I2154" s="6" t="str">
        <v>85</v>
      </c>
      <c r="J2154" s="6" t="s">
        <v>13873</v>
      </c>
      <c r="K2154" s="6" t="s">
        <v>13465</v>
      </c>
      <c r="L2154" s="6" t="s">
        <v>13532</v>
      </c>
      <c r="M2154" s="6" t="s">
        <v>13398</v>
      </c>
      <c r="N2154" s="6" t="s">
        <v>13543</v>
      </c>
      <c r="O2154" s="6" t="str" cm="1">
        <f t="array" ref="O2154:P2154">_xlfn.TEXTSPLIT(N2154,"-")</f>
        <v>2002</v>
      </c>
      <c r="P2154" s="6" t="str">
        <v>2004</v>
      </c>
      <c r="Q2154" s="6">
        <v>83</v>
      </c>
      <c r="R2154" s="6">
        <v>10</v>
      </c>
      <c r="S2154" s="16">
        <f t="shared" si="169"/>
        <v>0.12048192771084337</v>
      </c>
      <c r="T2154" s="16">
        <f t="shared" si="170"/>
        <v>3.573092764584767E-2</v>
      </c>
    </row>
    <row r="2155" spans="2:20" x14ac:dyDescent="0.6">
      <c r="B2155" s="6"/>
      <c r="C2155" s="6"/>
      <c r="D2155" s="6" t="s">
        <v>13848</v>
      </c>
      <c r="E2155" s="6" t="s">
        <v>13815</v>
      </c>
      <c r="F2155" s="20" t="s">
        <v>13967</v>
      </c>
      <c r="G2155" s="6" t="str">
        <f t="shared" si="168"/>
        <v>45-85</v>
      </c>
      <c r="H2155" s="6" t="str" cm="1">
        <f t="array" ref="H2155:I2155">_xlfn.TEXTSPLIT(G2155,"-")</f>
        <v>45</v>
      </c>
      <c r="I2155" s="6" t="str">
        <v>85</v>
      </c>
      <c r="J2155" s="6" t="s">
        <v>13873</v>
      </c>
      <c r="K2155" s="6" t="s">
        <v>13465</v>
      </c>
      <c r="L2155" s="6" t="s">
        <v>13909</v>
      </c>
      <c r="M2155" s="6" t="s">
        <v>13398</v>
      </c>
      <c r="N2155" s="6" t="s">
        <v>13543</v>
      </c>
      <c r="O2155" s="6" t="str" cm="1">
        <f t="array" ref="O2155:P2155">_xlfn.TEXTSPLIT(N2155,"-")</f>
        <v>2002</v>
      </c>
      <c r="P2155" s="6" t="str">
        <v>2004</v>
      </c>
      <c r="Q2155" s="6">
        <v>691</v>
      </c>
      <c r="R2155" s="6">
        <v>25</v>
      </c>
      <c r="S2155" s="16">
        <f t="shared" si="169"/>
        <v>3.6179450072358899E-2</v>
      </c>
      <c r="T2155" s="16">
        <f t="shared" si="170"/>
        <v>7.1037889102275381E-3</v>
      </c>
    </row>
    <row r="2156" spans="2:20" x14ac:dyDescent="0.6">
      <c r="B2156" s="6"/>
      <c r="C2156" s="6"/>
      <c r="D2156" s="6" t="s">
        <v>13848</v>
      </c>
      <c r="E2156" s="6" t="s">
        <v>13814</v>
      </c>
      <c r="F2156" s="20" t="s">
        <v>13967</v>
      </c>
      <c r="G2156" s="6" t="str">
        <f t="shared" si="168"/>
        <v>45-85</v>
      </c>
      <c r="H2156" s="6" t="str" cm="1">
        <f t="array" ref="H2156:I2156">_xlfn.TEXTSPLIT(G2156,"-")</f>
        <v>45</v>
      </c>
      <c r="I2156" s="6" t="str">
        <v>85</v>
      </c>
      <c r="J2156" s="6" t="s">
        <v>13873</v>
      </c>
      <c r="K2156" s="6" t="s">
        <v>13465</v>
      </c>
      <c r="L2156" s="6" t="s">
        <v>13909</v>
      </c>
      <c r="M2156" s="6" t="s">
        <v>13398</v>
      </c>
      <c r="N2156" s="6" t="s">
        <v>13543</v>
      </c>
      <c r="O2156" s="6" t="str" cm="1">
        <f t="array" ref="O2156:P2156">_xlfn.TEXTSPLIT(N2156,"-")</f>
        <v>2002</v>
      </c>
      <c r="P2156" s="6" t="str">
        <v>2004</v>
      </c>
      <c r="Q2156" s="6">
        <v>342</v>
      </c>
      <c r="R2156" s="6">
        <v>15</v>
      </c>
      <c r="S2156" s="16">
        <f t="shared" si="169"/>
        <v>4.3859649122807015E-2</v>
      </c>
      <c r="T2156" s="16">
        <f t="shared" si="170"/>
        <v>1.1073383649244989E-2</v>
      </c>
    </row>
    <row r="2157" spans="2:20" x14ac:dyDescent="0.6">
      <c r="B2157" s="6"/>
      <c r="C2157" s="6"/>
      <c r="D2157" s="6" t="s">
        <v>13848</v>
      </c>
      <c r="E2157" s="6" t="s">
        <v>13816</v>
      </c>
      <c r="F2157" s="20" t="s">
        <v>13967</v>
      </c>
      <c r="G2157" s="6" t="str">
        <f t="shared" si="168"/>
        <v>45-85</v>
      </c>
      <c r="H2157" s="6" t="str" cm="1">
        <f t="array" ref="H2157:I2157">_xlfn.TEXTSPLIT(G2157,"-")</f>
        <v>45</v>
      </c>
      <c r="I2157" s="6" t="str">
        <v>85</v>
      </c>
      <c r="J2157" s="6" t="s">
        <v>13873</v>
      </c>
      <c r="K2157" s="6" t="s">
        <v>13465</v>
      </c>
      <c r="L2157" s="6" t="s">
        <v>13909</v>
      </c>
      <c r="M2157" s="6" t="s">
        <v>13398</v>
      </c>
      <c r="N2157" s="6" t="s">
        <v>13543</v>
      </c>
      <c r="O2157" s="6" t="str" cm="1">
        <f t="array" ref="O2157:P2157">_xlfn.TEXTSPLIT(N2157,"-")</f>
        <v>2002</v>
      </c>
      <c r="P2157" s="6" t="str">
        <v>2004</v>
      </c>
      <c r="Q2157" s="6">
        <v>349</v>
      </c>
      <c r="R2157" s="6">
        <v>10</v>
      </c>
      <c r="S2157" s="16">
        <f t="shared" si="169"/>
        <v>2.865329512893983E-2</v>
      </c>
      <c r="T2157" s="16">
        <f t="shared" si="170"/>
        <v>8.9302107592146678E-3</v>
      </c>
    </row>
    <row r="2158" spans="2:20" x14ac:dyDescent="0.6">
      <c r="B2158" s="6"/>
      <c r="C2158" s="6"/>
      <c r="D2158" s="6" t="s">
        <v>13848</v>
      </c>
      <c r="E2158" s="6" t="s">
        <v>13815</v>
      </c>
      <c r="F2158" s="20" t="s">
        <v>13853</v>
      </c>
      <c r="G2158" s="6" t="str">
        <f t="shared" si="168"/>
        <v>45-54</v>
      </c>
      <c r="H2158" s="6" t="str" cm="1">
        <f t="array" ref="H2158:I2158">_xlfn.TEXTSPLIT(G2158,"-")</f>
        <v>45</v>
      </c>
      <c r="I2158" s="6" t="str">
        <v>54</v>
      </c>
      <c r="J2158" s="6" t="s">
        <v>13873</v>
      </c>
      <c r="K2158" s="6" t="s">
        <v>13465</v>
      </c>
      <c r="L2158" s="6" t="s">
        <v>13909</v>
      </c>
      <c r="M2158" s="6" t="s">
        <v>13398</v>
      </c>
      <c r="N2158" s="6" t="s">
        <v>13543</v>
      </c>
      <c r="O2158" s="6" t="str" cm="1">
        <f t="array" ref="O2158:P2158">_xlfn.TEXTSPLIT(N2158,"-")</f>
        <v>2002</v>
      </c>
      <c r="P2158" s="6" t="str">
        <v>2004</v>
      </c>
      <c r="Q2158" s="6">
        <v>201</v>
      </c>
      <c r="R2158" s="6">
        <v>1</v>
      </c>
      <c r="S2158" s="16">
        <f t="shared" si="169"/>
        <v>4.9751243781094526E-3</v>
      </c>
      <c r="T2158" s="16">
        <f t="shared" si="170"/>
        <v>4.9627330154608604E-3</v>
      </c>
    </row>
    <row r="2159" spans="2:20" x14ac:dyDescent="0.6">
      <c r="B2159" s="6"/>
      <c r="C2159" s="6"/>
      <c r="D2159" s="6" t="s">
        <v>13848</v>
      </c>
      <c r="E2159" s="6" t="s">
        <v>13814</v>
      </c>
      <c r="F2159" s="20" t="s">
        <v>13853</v>
      </c>
      <c r="G2159" s="6" t="str">
        <f t="shared" si="168"/>
        <v>45-54</v>
      </c>
      <c r="H2159" s="6" t="str" cm="1">
        <f t="array" ref="H2159:I2159">_xlfn.TEXTSPLIT(G2159,"-")</f>
        <v>45</v>
      </c>
      <c r="I2159" s="6" t="str">
        <v>54</v>
      </c>
      <c r="J2159" s="6" t="s">
        <v>13873</v>
      </c>
      <c r="K2159" s="6" t="s">
        <v>13465</v>
      </c>
      <c r="L2159" s="6" t="s">
        <v>13909</v>
      </c>
      <c r="M2159" s="6" t="s">
        <v>13398</v>
      </c>
      <c r="N2159" s="6" t="s">
        <v>13543</v>
      </c>
      <c r="O2159" s="6" t="str" cm="1">
        <f t="array" ref="O2159:P2159">_xlfn.TEXTSPLIT(N2159,"-")</f>
        <v>2002</v>
      </c>
      <c r="P2159" s="6" t="str">
        <v>2004</v>
      </c>
      <c r="Q2159" s="6">
        <v>99</v>
      </c>
      <c r="R2159" s="6">
        <v>0</v>
      </c>
      <c r="S2159" s="16">
        <f t="shared" si="169"/>
        <v>0</v>
      </c>
      <c r="T2159" s="16">
        <f t="shared" si="170"/>
        <v>0</v>
      </c>
    </row>
    <row r="2160" spans="2:20" x14ac:dyDescent="0.6">
      <c r="B2160" s="6"/>
      <c r="C2160" s="6"/>
      <c r="D2160" s="6" t="s">
        <v>13848</v>
      </c>
      <c r="E2160" s="6" t="s">
        <v>13816</v>
      </c>
      <c r="F2160" s="20" t="s">
        <v>13853</v>
      </c>
      <c r="G2160" s="6" t="str">
        <f t="shared" si="168"/>
        <v>45-54</v>
      </c>
      <c r="H2160" s="6" t="str" cm="1">
        <f t="array" ref="H2160:I2160">_xlfn.TEXTSPLIT(G2160,"-")</f>
        <v>45</v>
      </c>
      <c r="I2160" s="6" t="str">
        <v>54</v>
      </c>
      <c r="J2160" s="6" t="s">
        <v>13873</v>
      </c>
      <c r="K2160" s="6" t="s">
        <v>13465</v>
      </c>
      <c r="L2160" s="6" t="s">
        <v>13909</v>
      </c>
      <c r="M2160" s="6" t="s">
        <v>13398</v>
      </c>
      <c r="N2160" s="6" t="s">
        <v>13543</v>
      </c>
      <c r="O2160" s="6" t="str" cm="1">
        <f t="array" ref="O2160:P2160">_xlfn.TEXTSPLIT(N2160,"-")</f>
        <v>2002</v>
      </c>
      <c r="P2160" s="6" t="str">
        <v>2004</v>
      </c>
      <c r="Q2160" s="6">
        <v>102</v>
      </c>
      <c r="R2160" s="6">
        <v>1</v>
      </c>
      <c r="S2160" s="16">
        <f t="shared" si="169"/>
        <v>9.8039215686274508E-3</v>
      </c>
      <c r="T2160" s="16">
        <f t="shared" si="170"/>
        <v>9.7557447583078716E-3</v>
      </c>
    </row>
    <row r="2161" spans="2:20" x14ac:dyDescent="0.6">
      <c r="B2161" s="6"/>
      <c r="C2161" s="6"/>
      <c r="D2161" s="6" t="s">
        <v>13848</v>
      </c>
      <c r="E2161" s="6" t="s">
        <v>13815</v>
      </c>
      <c r="F2161" s="20" t="s">
        <v>13854</v>
      </c>
      <c r="G2161" s="6" t="str">
        <f t="shared" si="168"/>
        <v>55-64</v>
      </c>
      <c r="H2161" s="6" t="str" cm="1">
        <f t="array" ref="H2161:I2161">_xlfn.TEXTSPLIT(G2161,"-")</f>
        <v>55</v>
      </c>
      <c r="I2161" s="6" t="str">
        <v>64</v>
      </c>
      <c r="J2161" s="6" t="s">
        <v>13873</v>
      </c>
      <c r="K2161" s="6" t="s">
        <v>13465</v>
      </c>
      <c r="L2161" s="6" t="s">
        <v>13909</v>
      </c>
      <c r="M2161" s="6" t="s">
        <v>13398</v>
      </c>
      <c r="N2161" s="6" t="s">
        <v>13543</v>
      </c>
      <c r="O2161" s="6" t="str" cm="1">
        <f t="array" ref="O2161:P2161">_xlfn.TEXTSPLIT(N2161,"-")</f>
        <v>2002</v>
      </c>
      <c r="P2161" s="6" t="str">
        <v>2004</v>
      </c>
      <c r="Q2161" s="6">
        <v>199</v>
      </c>
      <c r="R2161" s="6">
        <v>4</v>
      </c>
      <c r="S2161" s="16">
        <f t="shared" si="169"/>
        <v>2.0100502512562814E-2</v>
      </c>
      <c r="T2161" s="16">
        <f t="shared" si="170"/>
        <v>9.9487309640729493E-3</v>
      </c>
    </row>
    <row r="2162" spans="2:20" x14ac:dyDescent="0.6">
      <c r="B2162" s="6"/>
      <c r="C2162" s="6"/>
      <c r="D2162" s="6" t="s">
        <v>13848</v>
      </c>
      <c r="E2162" s="6" t="s">
        <v>13814</v>
      </c>
      <c r="F2162" s="20" t="s">
        <v>13854</v>
      </c>
      <c r="G2162" s="6" t="str">
        <f t="shared" si="168"/>
        <v>55-64</v>
      </c>
      <c r="H2162" s="6" t="str" cm="1">
        <f t="array" ref="H2162:I2162">_xlfn.TEXTSPLIT(G2162,"-")</f>
        <v>55</v>
      </c>
      <c r="I2162" s="6" t="str">
        <v>64</v>
      </c>
      <c r="J2162" s="6" t="s">
        <v>13873</v>
      </c>
      <c r="K2162" s="6" t="s">
        <v>13465</v>
      </c>
      <c r="L2162" s="6" t="s">
        <v>13909</v>
      </c>
      <c r="M2162" s="6" t="s">
        <v>13398</v>
      </c>
      <c r="N2162" s="6" t="s">
        <v>13543</v>
      </c>
      <c r="O2162" s="6" t="str" cm="1">
        <f t="array" ref="O2162:P2162">_xlfn.TEXTSPLIT(N2162,"-")</f>
        <v>2002</v>
      </c>
      <c r="P2162" s="6" t="str">
        <v>2004</v>
      </c>
      <c r="Q2162" s="6">
        <v>96</v>
      </c>
      <c r="R2162" s="6">
        <v>3</v>
      </c>
      <c r="S2162" s="16">
        <f t="shared" si="169"/>
        <v>3.125E-2</v>
      </c>
      <c r="T2162" s="16">
        <f t="shared" si="170"/>
        <v>1.7758049084616999E-2</v>
      </c>
    </row>
    <row r="2163" spans="2:20" x14ac:dyDescent="0.6">
      <c r="B2163" s="6"/>
      <c r="C2163" s="6"/>
      <c r="D2163" s="6" t="s">
        <v>13848</v>
      </c>
      <c r="E2163" s="6" t="s">
        <v>13816</v>
      </c>
      <c r="F2163" s="20" t="s">
        <v>13854</v>
      </c>
      <c r="G2163" s="6" t="str">
        <f t="shared" si="168"/>
        <v>55-64</v>
      </c>
      <c r="H2163" s="6" t="str" cm="1">
        <f t="array" ref="H2163:I2163">_xlfn.TEXTSPLIT(G2163,"-")</f>
        <v>55</v>
      </c>
      <c r="I2163" s="6" t="str">
        <v>64</v>
      </c>
      <c r="J2163" s="6" t="s">
        <v>13873</v>
      </c>
      <c r="K2163" s="6" t="s">
        <v>13465</v>
      </c>
      <c r="L2163" s="6" t="s">
        <v>13909</v>
      </c>
      <c r="M2163" s="6" t="s">
        <v>13398</v>
      </c>
      <c r="N2163" s="6" t="s">
        <v>13543</v>
      </c>
      <c r="O2163" s="6" t="str" cm="1">
        <f t="array" ref="O2163:P2163">_xlfn.TEXTSPLIT(N2163,"-")</f>
        <v>2002</v>
      </c>
      <c r="P2163" s="6" t="str">
        <v>2004</v>
      </c>
      <c r="Q2163" s="6">
        <v>103</v>
      </c>
      <c r="R2163" s="6">
        <v>1</v>
      </c>
      <c r="S2163" s="16">
        <f t="shared" si="169"/>
        <v>9.7087378640776691E-3</v>
      </c>
      <c r="T2163" s="16">
        <f t="shared" si="170"/>
        <v>9.6614931172165248E-3</v>
      </c>
    </row>
    <row r="2164" spans="2:20" x14ac:dyDescent="0.6">
      <c r="B2164" s="6"/>
      <c r="C2164" s="6"/>
      <c r="D2164" s="6" t="s">
        <v>13848</v>
      </c>
      <c r="E2164" s="6" t="s">
        <v>13815</v>
      </c>
      <c r="F2164" s="20" t="s">
        <v>13855</v>
      </c>
      <c r="G2164" s="6" t="str">
        <f t="shared" si="168"/>
        <v>65-74</v>
      </c>
      <c r="H2164" s="6" t="str" cm="1">
        <f t="array" ref="H2164:I2164">_xlfn.TEXTSPLIT(G2164,"-")</f>
        <v>65</v>
      </c>
      <c r="I2164" s="6" t="str">
        <v>74</v>
      </c>
      <c r="J2164" s="6" t="s">
        <v>13873</v>
      </c>
      <c r="K2164" s="6" t="s">
        <v>13465</v>
      </c>
      <c r="L2164" s="6" t="s">
        <v>13909</v>
      </c>
      <c r="M2164" s="6" t="s">
        <v>13398</v>
      </c>
      <c r="N2164" s="6" t="s">
        <v>13543</v>
      </c>
      <c r="O2164" s="6" t="str" cm="1">
        <f t="array" ref="O2164:P2164">_xlfn.TEXTSPLIT(N2164,"-")</f>
        <v>2002</v>
      </c>
      <c r="P2164" s="6" t="str">
        <v>2004</v>
      </c>
      <c r="Q2164" s="6">
        <v>201</v>
      </c>
      <c r="R2164" s="6">
        <v>10</v>
      </c>
      <c r="S2164" s="16">
        <f t="shared" si="169"/>
        <v>4.975124378109453E-2</v>
      </c>
      <c r="T2164" s="16">
        <f t="shared" si="170"/>
        <v>1.5336370701219277E-2</v>
      </c>
    </row>
    <row r="2165" spans="2:20" x14ac:dyDescent="0.6">
      <c r="B2165" s="6"/>
      <c r="C2165" s="6"/>
      <c r="D2165" s="6" t="s">
        <v>13848</v>
      </c>
      <c r="E2165" s="6" t="s">
        <v>13814</v>
      </c>
      <c r="F2165" s="20" t="s">
        <v>13855</v>
      </c>
      <c r="G2165" s="6" t="str">
        <f t="shared" si="168"/>
        <v>65-74</v>
      </c>
      <c r="H2165" s="6" t="str" cm="1">
        <f t="array" ref="H2165:I2165">_xlfn.TEXTSPLIT(G2165,"-")</f>
        <v>65</v>
      </c>
      <c r="I2165" s="6" t="str">
        <v>74</v>
      </c>
      <c r="J2165" s="6" t="s">
        <v>13873</v>
      </c>
      <c r="K2165" s="6" t="s">
        <v>13465</v>
      </c>
      <c r="L2165" s="6" t="s">
        <v>13909</v>
      </c>
      <c r="M2165" s="6" t="s">
        <v>13398</v>
      </c>
      <c r="N2165" s="6" t="s">
        <v>13543</v>
      </c>
      <c r="O2165" s="6" t="str" cm="1">
        <f t="array" ref="O2165:P2165">_xlfn.TEXTSPLIT(N2165,"-")</f>
        <v>2002</v>
      </c>
      <c r="P2165" s="6" t="str">
        <v>2004</v>
      </c>
      <c r="Q2165" s="6">
        <v>100</v>
      </c>
      <c r="R2165" s="6">
        <v>5</v>
      </c>
      <c r="S2165" s="16">
        <f t="shared" si="169"/>
        <v>0.05</v>
      </c>
      <c r="T2165" s="16">
        <f t="shared" si="170"/>
        <v>2.1794494717703367E-2</v>
      </c>
    </row>
    <row r="2166" spans="2:20" x14ac:dyDescent="0.6">
      <c r="B2166" s="6"/>
      <c r="C2166" s="6"/>
      <c r="D2166" s="6" t="s">
        <v>13848</v>
      </c>
      <c r="E2166" s="6" t="s">
        <v>13816</v>
      </c>
      <c r="F2166" s="20" t="s">
        <v>13855</v>
      </c>
      <c r="G2166" s="6" t="str">
        <f t="shared" si="168"/>
        <v>65-74</v>
      </c>
      <c r="H2166" s="6" t="str" cm="1">
        <f t="array" ref="H2166:I2166">_xlfn.TEXTSPLIT(G2166,"-")</f>
        <v>65</v>
      </c>
      <c r="I2166" s="6" t="str">
        <v>74</v>
      </c>
      <c r="J2166" s="6" t="s">
        <v>13873</v>
      </c>
      <c r="K2166" s="6" t="s">
        <v>13465</v>
      </c>
      <c r="L2166" s="6" t="s">
        <v>13909</v>
      </c>
      <c r="M2166" s="6" t="s">
        <v>13398</v>
      </c>
      <c r="N2166" s="6" t="s">
        <v>13543</v>
      </c>
      <c r="O2166" s="6" t="str" cm="1">
        <f t="array" ref="O2166:P2166">_xlfn.TEXTSPLIT(N2166,"-")</f>
        <v>2002</v>
      </c>
      <c r="P2166" s="6" t="str">
        <v>2004</v>
      </c>
      <c r="Q2166" s="6">
        <v>101</v>
      </c>
      <c r="R2166" s="6">
        <v>5</v>
      </c>
      <c r="S2166" s="16">
        <f t="shared" si="169"/>
        <v>4.9504950495049507E-2</v>
      </c>
      <c r="T2166" s="16">
        <f t="shared" si="170"/>
        <v>2.1584329292458206E-2</v>
      </c>
    </row>
    <row r="2167" spans="2:20" x14ac:dyDescent="0.6">
      <c r="B2167" s="6"/>
      <c r="C2167" s="6"/>
      <c r="D2167" s="6" t="s">
        <v>13848</v>
      </c>
      <c r="E2167" s="6" t="s">
        <v>13815</v>
      </c>
      <c r="F2167" s="20" t="s">
        <v>13872</v>
      </c>
      <c r="G2167" s="6" t="str">
        <f t="shared" si="168"/>
        <v>75-85</v>
      </c>
      <c r="H2167" s="6" t="str" cm="1">
        <f t="array" ref="H2167:I2167">_xlfn.TEXTSPLIT(G2167,"-")</f>
        <v>75</v>
      </c>
      <c r="I2167" s="6" t="str">
        <v>85</v>
      </c>
      <c r="J2167" s="6" t="s">
        <v>13873</v>
      </c>
      <c r="K2167" s="6" t="s">
        <v>13465</v>
      </c>
      <c r="L2167" s="6" t="s">
        <v>13909</v>
      </c>
      <c r="M2167" s="6" t="s">
        <v>13398</v>
      </c>
      <c r="N2167" s="6" t="s">
        <v>13543</v>
      </c>
      <c r="O2167" s="6" t="str" cm="1">
        <f t="array" ref="O2167:P2167">_xlfn.TEXTSPLIT(N2167,"-")</f>
        <v>2002</v>
      </c>
      <c r="P2167" s="6" t="str">
        <v>2004</v>
      </c>
      <c r="Q2167" s="6">
        <v>90</v>
      </c>
      <c r="R2167" s="6">
        <v>10</v>
      </c>
      <c r="S2167" s="16">
        <f t="shared" si="169"/>
        <v>0.1111111111111111</v>
      </c>
      <c r="T2167" s="16">
        <f t="shared" si="170"/>
        <v>3.3126932999996882E-2</v>
      </c>
    </row>
    <row r="2168" spans="2:20" x14ac:dyDescent="0.6">
      <c r="B2168" s="6"/>
      <c r="C2168" s="6"/>
      <c r="D2168" s="6" t="s">
        <v>13848</v>
      </c>
      <c r="E2168" s="6" t="s">
        <v>13814</v>
      </c>
      <c r="F2168" s="20" t="s">
        <v>13872</v>
      </c>
      <c r="G2168" s="6" t="str">
        <f t="shared" si="168"/>
        <v>75-85</v>
      </c>
      <c r="H2168" s="6" t="str" cm="1">
        <f t="array" ref="H2168:I2168">_xlfn.TEXTSPLIT(G2168,"-")</f>
        <v>75</v>
      </c>
      <c r="I2168" s="6" t="str">
        <v>85</v>
      </c>
      <c r="J2168" s="6" t="s">
        <v>13873</v>
      </c>
      <c r="K2168" s="6" t="s">
        <v>13465</v>
      </c>
      <c r="L2168" s="6" t="s">
        <v>13909</v>
      </c>
      <c r="M2168" s="6" t="s">
        <v>13398</v>
      </c>
      <c r="N2168" s="6" t="s">
        <v>13543</v>
      </c>
      <c r="O2168" s="6" t="str" cm="1">
        <f t="array" ref="O2168:P2168">_xlfn.TEXTSPLIT(N2168,"-")</f>
        <v>2002</v>
      </c>
      <c r="P2168" s="6" t="str">
        <v>2004</v>
      </c>
      <c r="Q2168" s="6">
        <v>47</v>
      </c>
      <c r="R2168" s="6">
        <v>7</v>
      </c>
      <c r="S2168" s="16">
        <f t="shared" si="169"/>
        <v>0.14893617021276595</v>
      </c>
      <c r="T2168" s="16">
        <f t="shared" si="170"/>
        <v>5.1931662832774957E-2</v>
      </c>
    </row>
    <row r="2169" spans="2:20" x14ac:dyDescent="0.6">
      <c r="B2169" s="6"/>
      <c r="C2169" s="6"/>
      <c r="D2169" s="6" t="s">
        <v>13848</v>
      </c>
      <c r="E2169" s="6" t="s">
        <v>13816</v>
      </c>
      <c r="F2169" s="20" t="s">
        <v>13872</v>
      </c>
      <c r="G2169" s="6" t="str">
        <f t="shared" si="168"/>
        <v>75-85</v>
      </c>
      <c r="H2169" s="6" t="str" cm="1">
        <f t="array" ref="H2169:I2169">_xlfn.TEXTSPLIT(G2169,"-")</f>
        <v>75</v>
      </c>
      <c r="I2169" s="6" t="str">
        <v>85</v>
      </c>
      <c r="J2169" s="6" t="s">
        <v>13873</v>
      </c>
      <c r="K2169" s="6" t="s">
        <v>13465</v>
      </c>
      <c r="L2169" s="6" t="s">
        <v>13909</v>
      </c>
      <c r="M2169" s="6" t="s">
        <v>13398</v>
      </c>
      <c r="N2169" s="6" t="s">
        <v>13543</v>
      </c>
      <c r="O2169" s="6" t="str" cm="1">
        <f t="array" ref="O2169:P2169">_xlfn.TEXTSPLIT(N2169,"-")</f>
        <v>2002</v>
      </c>
      <c r="P2169" s="6" t="str">
        <v>2004</v>
      </c>
      <c r="Q2169" s="6">
        <v>43</v>
      </c>
      <c r="R2169" s="6">
        <v>3</v>
      </c>
      <c r="S2169" s="16">
        <f t="shared" si="169"/>
        <v>6.9767441860465115E-2</v>
      </c>
      <c r="T2169" s="16">
        <f t="shared" si="170"/>
        <v>3.8849724166723575E-2</v>
      </c>
    </row>
    <row r="2170" spans="2:20" x14ac:dyDescent="0.6">
      <c r="B2170" s="6"/>
      <c r="C2170" s="6"/>
      <c r="D2170" s="6" t="s">
        <v>13813</v>
      </c>
      <c r="E2170" s="6" t="s">
        <v>13815</v>
      </c>
      <c r="F2170" s="20" t="s">
        <v>13967</v>
      </c>
      <c r="G2170" s="6" t="str">
        <f t="shared" si="168"/>
        <v>45-85</v>
      </c>
      <c r="H2170" s="6" t="str" cm="1">
        <f t="array" ref="H2170:I2170">_xlfn.TEXTSPLIT(G2170,"-")</f>
        <v>45</v>
      </c>
      <c r="I2170" s="6" t="str">
        <v>85</v>
      </c>
      <c r="J2170" s="6" t="s">
        <v>13873</v>
      </c>
      <c r="K2170" s="6" t="s">
        <v>13465</v>
      </c>
      <c r="L2170" s="6" t="s">
        <v>13973</v>
      </c>
      <c r="M2170" s="6" t="s">
        <v>13398</v>
      </c>
      <c r="N2170" s="6" t="s">
        <v>13543</v>
      </c>
      <c r="O2170" s="6" t="str" cm="1">
        <f t="array" ref="O2170:P2170">_xlfn.TEXTSPLIT(N2170,"-")</f>
        <v>2002</v>
      </c>
      <c r="P2170" s="6" t="str">
        <v>2004</v>
      </c>
      <c r="Q2170" s="6">
        <v>5884</v>
      </c>
      <c r="R2170" s="6">
        <v>29</v>
      </c>
      <c r="S2170" s="16">
        <f t="shared" si="169"/>
        <v>4.9286199864038071E-3</v>
      </c>
      <c r="T2170" s="16">
        <f t="shared" si="170"/>
        <v>9.1296357914462628E-4</v>
      </c>
    </row>
    <row r="2171" spans="2:20" x14ac:dyDescent="0.6">
      <c r="B2171" s="6"/>
      <c r="C2171" s="6"/>
      <c r="D2171" s="6" t="s">
        <v>13813</v>
      </c>
      <c r="E2171" s="6" t="s">
        <v>13814</v>
      </c>
      <c r="F2171" s="20" t="s">
        <v>13967</v>
      </c>
      <c r="G2171" s="6" t="str">
        <f t="shared" si="168"/>
        <v>45-85</v>
      </c>
      <c r="H2171" s="6" t="str" cm="1">
        <f t="array" ref="H2171:I2171">_xlfn.TEXTSPLIT(G2171,"-")</f>
        <v>45</v>
      </c>
      <c r="I2171" s="6" t="str">
        <v>85</v>
      </c>
      <c r="J2171" s="6" t="s">
        <v>13873</v>
      </c>
      <c r="K2171" s="6" t="s">
        <v>13465</v>
      </c>
      <c r="L2171" s="6" t="s">
        <v>13973</v>
      </c>
      <c r="M2171" s="6" t="s">
        <v>13398</v>
      </c>
      <c r="N2171" s="6" t="s">
        <v>13543</v>
      </c>
      <c r="O2171" s="6" t="str" cm="1">
        <f t="array" ref="O2171:P2171">_xlfn.TEXTSPLIT(N2171,"-")</f>
        <v>2002</v>
      </c>
      <c r="P2171" s="6" t="str">
        <v>2004</v>
      </c>
      <c r="Q2171" s="6">
        <v>2812</v>
      </c>
      <c r="R2171" s="6">
        <v>16</v>
      </c>
      <c r="S2171" s="16">
        <f t="shared" si="169"/>
        <v>5.6899004267425323E-3</v>
      </c>
      <c r="T2171" s="16">
        <f t="shared" si="170"/>
        <v>1.4184224628186596E-3</v>
      </c>
    </row>
    <row r="2172" spans="2:20" x14ac:dyDescent="0.6">
      <c r="B2172" s="6"/>
      <c r="C2172" s="6"/>
      <c r="D2172" s="6" t="s">
        <v>13813</v>
      </c>
      <c r="E2172" s="6" t="s">
        <v>13816</v>
      </c>
      <c r="F2172" s="20" t="s">
        <v>13967</v>
      </c>
      <c r="G2172" s="6" t="str">
        <f t="shared" si="168"/>
        <v>45-85</v>
      </c>
      <c r="H2172" s="6" t="str" cm="1">
        <f t="array" ref="H2172:I2172">_xlfn.TEXTSPLIT(G2172,"-")</f>
        <v>45</v>
      </c>
      <c r="I2172" s="6" t="str">
        <v>85</v>
      </c>
      <c r="J2172" s="6" t="s">
        <v>13873</v>
      </c>
      <c r="K2172" s="6" t="s">
        <v>13465</v>
      </c>
      <c r="L2172" s="6" t="s">
        <v>13973</v>
      </c>
      <c r="M2172" s="6" t="s">
        <v>13398</v>
      </c>
      <c r="N2172" s="6" t="s">
        <v>13543</v>
      </c>
      <c r="O2172" s="6" t="str" cm="1">
        <f t="array" ref="O2172:P2172">_xlfn.TEXTSPLIT(N2172,"-")</f>
        <v>2002</v>
      </c>
      <c r="P2172" s="6" t="str">
        <v>2004</v>
      </c>
      <c r="Q2172" s="6">
        <v>3072</v>
      </c>
      <c r="R2172" s="6">
        <v>11</v>
      </c>
      <c r="S2172" s="16">
        <f t="shared" si="169"/>
        <v>3.5807291666666665E-3</v>
      </c>
      <c r="T2172" s="16">
        <f t="shared" si="170"/>
        <v>1.0776958000302686E-3</v>
      </c>
    </row>
    <row r="2173" spans="2:20" x14ac:dyDescent="0.6">
      <c r="B2173" s="6"/>
      <c r="C2173" s="6"/>
      <c r="D2173" s="6" t="s">
        <v>13813</v>
      </c>
      <c r="E2173" s="6" t="s">
        <v>13815</v>
      </c>
      <c r="F2173" s="20" t="s">
        <v>13853</v>
      </c>
      <c r="G2173" s="6" t="str">
        <f t="shared" si="168"/>
        <v>45-54</v>
      </c>
      <c r="H2173" s="6" t="str" cm="1">
        <f t="array" ref="H2173:I2173">_xlfn.TEXTSPLIT(G2173,"-")</f>
        <v>45</v>
      </c>
      <c r="I2173" s="6" t="str">
        <v>54</v>
      </c>
      <c r="J2173" s="6" t="s">
        <v>13873</v>
      </c>
      <c r="K2173" s="6" t="s">
        <v>13465</v>
      </c>
      <c r="L2173" s="6" t="s">
        <v>13973</v>
      </c>
      <c r="M2173" s="6" t="s">
        <v>13398</v>
      </c>
      <c r="N2173" s="6" t="s">
        <v>13543</v>
      </c>
      <c r="O2173" s="6" t="str" cm="1">
        <f t="array" ref="O2173:P2173">_xlfn.TEXTSPLIT(N2173,"-")</f>
        <v>2002</v>
      </c>
      <c r="P2173" s="6" t="str">
        <v>2004</v>
      </c>
      <c r="Q2173" s="6">
        <v>1669</v>
      </c>
      <c r="R2173" s="6">
        <v>0</v>
      </c>
      <c r="S2173" s="16">
        <f t="shared" si="169"/>
        <v>0</v>
      </c>
      <c r="T2173" s="16">
        <f t="shared" si="170"/>
        <v>0</v>
      </c>
    </row>
    <row r="2174" spans="2:20" x14ac:dyDescent="0.6">
      <c r="B2174" s="6"/>
      <c r="C2174" s="6"/>
      <c r="D2174" s="6" t="s">
        <v>13813</v>
      </c>
      <c r="E2174" s="6" t="s">
        <v>13814</v>
      </c>
      <c r="F2174" s="20" t="s">
        <v>13853</v>
      </c>
      <c r="G2174" s="6" t="str">
        <f t="shared" si="168"/>
        <v>45-54</v>
      </c>
      <c r="H2174" s="6" t="str" cm="1">
        <f t="array" ref="H2174:I2174">_xlfn.TEXTSPLIT(G2174,"-")</f>
        <v>45</v>
      </c>
      <c r="I2174" s="6" t="str">
        <v>54</v>
      </c>
      <c r="J2174" s="6" t="s">
        <v>13873</v>
      </c>
      <c r="K2174" s="6" t="s">
        <v>13465</v>
      </c>
      <c r="L2174" s="6" t="s">
        <v>13973</v>
      </c>
      <c r="M2174" s="6" t="s">
        <v>13398</v>
      </c>
      <c r="N2174" s="6" t="s">
        <v>13543</v>
      </c>
      <c r="O2174" s="6" t="str" cm="1">
        <f t="array" ref="O2174:P2174">_xlfn.TEXTSPLIT(N2174,"-")</f>
        <v>2002</v>
      </c>
      <c r="P2174" s="6" t="str">
        <v>2004</v>
      </c>
      <c r="Q2174" s="6">
        <v>778</v>
      </c>
      <c r="R2174" s="6">
        <v>0</v>
      </c>
      <c r="S2174" s="16">
        <f t="shared" si="169"/>
        <v>0</v>
      </c>
      <c r="T2174" s="16">
        <f t="shared" si="170"/>
        <v>0</v>
      </c>
    </row>
    <row r="2175" spans="2:20" x14ac:dyDescent="0.6">
      <c r="B2175" s="6"/>
      <c r="C2175" s="6"/>
      <c r="D2175" s="6" t="s">
        <v>13813</v>
      </c>
      <c r="E2175" s="6" t="s">
        <v>13816</v>
      </c>
      <c r="F2175" s="20" t="s">
        <v>13853</v>
      </c>
      <c r="G2175" s="6" t="str">
        <f t="shared" si="168"/>
        <v>45-54</v>
      </c>
      <c r="H2175" s="6" t="str" cm="1">
        <f t="array" ref="H2175:I2175">_xlfn.TEXTSPLIT(G2175,"-")</f>
        <v>45</v>
      </c>
      <c r="I2175" s="6" t="str">
        <v>54</v>
      </c>
      <c r="J2175" s="6" t="s">
        <v>13873</v>
      </c>
      <c r="K2175" s="6" t="s">
        <v>13465</v>
      </c>
      <c r="L2175" s="6" t="s">
        <v>13973</v>
      </c>
      <c r="M2175" s="6" t="s">
        <v>13398</v>
      </c>
      <c r="N2175" s="6" t="s">
        <v>13543</v>
      </c>
      <c r="O2175" s="6" t="str" cm="1">
        <f t="array" ref="O2175:P2175">_xlfn.TEXTSPLIT(N2175,"-")</f>
        <v>2002</v>
      </c>
      <c r="P2175" s="6" t="str">
        <v>2004</v>
      </c>
      <c r="Q2175" s="6">
        <v>891</v>
      </c>
      <c r="R2175" s="6">
        <v>0</v>
      </c>
      <c r="S2175" s="16">
        <f t="shared" si="169"/>
        <v>0</v>
      </c>
      <c r="T2175" s="16">
        <f t="shared" si="170"/>
        <v>0</v>
      </c>
    </row>
    <row r="2176" spans="2:20" x14ac:dyDescent="0.6">
      <c r="B2176" s="6"/>
      <c r="C2176" s="6"/>
      <c r="D2176" s="6" t="s">
        <v>13813</v>
      </c>
      <c r="E2176" s="6" t="s">
        <v>13815</v>
      </c>
      <c r="F2176" s="20" t="s">
        <v>13854</v>
      </c>
      <c r="G2176" s="6" t="str">
        <f t="shared" si="168"/>
        <v>55-64</v>
      </c>
      <c r="H2176" s="6" t="str" cm="1">
        <f t="array" ref="H2176:I2176">_xlfn.TEXTSPLIT(G2176,"-")</f>
        <v>55</v>
      </c>
      <c r="I2176" s="6" t="str">
        <v>64</v>
      </c>
      <c r="J2176" s="6" t="s">
        <v>13873</v>
      </c>
      <c r="K2176" s="6" t="s">
        <v>13465</v>
      </c>
      <c r="L2176" s="6" t="s">
        <v>13973</v>
      </c>
      <c r="M2176" s="6" t="s">
        <v>13398</v>
      </c>
      <c r="N2176" s="6" t="s">
        <v>13543</v>
      </c>
      <c r="O2176" s="6" t="str" cm="1">
        <f t="array" ref="O2176:P2176">_xlfn.TEXTSPLIT(N2176,"-")</f>
        <v>2002</v>
      </c>
      <c r="P2176" s="6" t="str">
        <v>2004</v>
      </c>
      <c r="Q2176" s="6">
        <v>1718</v>
      </c>
      <c r="R2176" s="6">
        <v>4</v>
      </c>
      <c r="S2176" s="16">
        <f t="shared" si="169"/>
        <v>2.3282887077997671E-3</v>
      </c>
      <c r="T2176" s="16">
        <f t="shared" si="170"/>
        <v>1.1627883320606159E-3</v>
      </c>
    </row>
    <row r="2177" spans="2:24" x14ac:dyDescent="0.6">
      <c r="B2177" s="6"/>
      <c r="C2177" s="6"/>
      <c r="D2177" s="6" t="s">
        <v>13813</v>
      </c>
      <c r="E2177" s="6" t="s">
        <v>13814</v>
      </c>
      <c r="F2177" s="20" t="s">
        <v>13854</v>
      </c>
      <c r="G2177" s="6" t="str">
        <f t="shared" si="168"/>
        <v>55-64</v>
      </c>
      <c r="H2177" s="6" t="str" cm="1">
        <f t="array" ref="H2177:I2177">_xlfn.TEXTSPLIT(G2177,"-")</f>
        <v>55</v>
      </c>
      <c r="I2177" s="6" t="str">
        <v>64</v>
      </c>
      <c r="J2177" s="6" t="s">
        <v>13873</v>
      </c>
      <c r="K2177" s="6" t="s">
        <v>13465</v>
      </c>
      <c r="L2177" s="6" t="s">
        <v>13973</v>
      </c>
      <c r="M2177" s="6" t="s">
        <v>13398</v>
      </c>
      <c r="N2177" s="6" t="s">
        <v>13543</v>
      </c>
      <c r="O2177" s="6" t="str" cm="1">
        <f t="array" ref="O2177:P2177">_xlfn.TEXTSPLIT(N2177,"-")</f>
        <v>2002</v>
      </c>
      <c r="P2177" s="6" t="str">
        <v>2004</v>
      </c>
      <c r="Q2177" s="6">
        <v>816</v>
      </c>
      <c r="R2177" s="6">
        <v>2</v>
      </c>
      <c r="S2177" s="16">
        <f t="shared" si="169"/>
        <v>2.4509803921568627E-3</v>
      </c>
      <c r="T2177" s="16">
        <f t="shared" si="170"/>
        <v>1.73097964983129E-3</v>
      </c>
    </row>
    <row r="2178" spans="2:24" x14ac:dyDescent="0.6">
      <c r="B2178" s="6"/>
      <c r="C2178" s="6"/>
      <c r="D2178" s="6" t="s">
        <v>13813</v>
      </c>
      <c r="E2178" s="6" t="s">
        <v>13816</v>
      </c>
      <c r="F2178" s="20" t="s">
        <v>13854</v>
      </c>
      <c r="G2178" s="6" t="str">
        <f t="shared" si="168"/>
        <v>55-64</v>
      </c>
      <c r="H2178" s="6" t="str" cm="1">
        <f t="array" ref="H2178:I2178">_xlfn.TEXTSPLIT(G2178,"-")</f>
        <v>55</v>
      </c>
      <c r="I2178" s="6" t="str">
        <v>64</v>
      </c>
      <c r="J2178" s="6" t="s">
        <v>13873</v>
      </c>
      <c r="K2178" s="6" t="s">
        <v>13465</v>
      </c>
      <c r="L2178" s="6" t="s">
        <v>13973</v>
      </c>
      <c r="M2178" s="6" t="s">
        <v>13398</v>
      </c>
      <c r="N2178" s="6" t="s">
        <v>13543</v>
      </c>
      <c r="O2178" s="6" t="str" cm="1">
        <f t="array" ref="O2178:P2178">_xlfn.TEXTSPLIT(N2178,"-")</f>
        <v>2002</v>
      </c>
      <c r="P2178" s="6" t="str">
        <v>2004</v>
      </c>
      <c r="Q2178" s="6">
        <v>902</v>
      </c>
      <c r="R2178" s="6">
        <v>2</v>
      </c>
      <c r="S2178" s="16">
        <f t="shared" si="169"/>
        <v>2.2172949002217295E-3</v>
      </c>
      <c r="T2178" s="16">
        <f t="shared" si="170"/>
        <v>1.5661250865233185E-3</v>
      </c>
    </row>
    <row r="2179" spans="2:24" x14ac:dyDescent="0.6">
      <c r="B2179" s="6"/>
      <c r="C2179" s="6"/>
      <c r="D2179" s="6" t="s">
        <v>13813</v>
      </c>
      <c r="E2179" s="6" t="s">
        <v>13815</v>
      </c>
      <c r="F2179" s="20" t="s">
        <v>13855</v>
      </c>
      <c r="G2179" s="6" t="str">
        <f t="shared" si="168"/>
        <v>65-74</v>
      </c>
      <c r="H2179" s="6" t="str" cm="1">
        <f t="array" ref="H2179:I2179">_xlfn.TEXTSPLIT(G2179,"-")</f>
        <v>65</v>
      </c>
      <c r="I2179" s="6" t="str">
        <v>74</v>
      </c>
      <c r="J2179" s="6" t="s">
        <v>13873</v>
      </c>
      <c r="K2179" s="6" t="s">
        <v>13465</v>
      </c>
      <c r="L2179" s="6" t="s">
        <v>13973</v>
      </c>
      <c r="M2179" s="6" t="s">
        <v>13398</v>
      </c>
      <c r="N2179" s="6" t="s">
        <v>13543</v>
      </c>
      <c r="O2179" s="6" t="str" cm="1">
        <f t="array" ref="O2179:P2179">_xlfn.TEXTSPLIT(N2179,"-")</f>
        <v>2002</v>
      </c>
      <c r="P2179" s="6" t="str">
        <v>2004</v>
      </c>
      <c r="Q2179" s="6">
        <v>1709</v>
      </c>
      <c r="R2179" s="6">
        <v>4</v>
      </c>
      <c r="S2179" s="16">
        <f t="shared" si="169"/>
        <v>2.3405500292568754E-3</v>
      </c>
      <c r="T2179" s="16">
        <f t="shared" si="170"/>
        <v>1.1689046687080411E-3</v>
      </c>
    </row>
    <row r="2180" spans="2:24" x14ac:dyDescent="0.6">
      <c r="B2180" s="6"/>
      <c r="C2180" s="6"/>
      <c r="D2180" s="6" t="s">
        <v>13813</v>
      </c>
      <c r="E2180" s="6" t="s">
        <v>13814</v>
      </c>
      <c r="F2180" s="20" t="s">
        <v>13855</v>
      </c>
      <c r="G2180" s="6" t="str">
        <f t="shared" si="168"/>
        <v>65-74</v>
      </c>
      <c r="H2180" s="6" t="str" cm="1">
        <f t="array" ref="H2180:I2180">_xlfn.TEXTSPLIT(G2180,"-")</f>
        <v>65</v>
      </c>
      <c r="I2180" s="6" t="str">
        <v>74</v>
      </c>
      <c r="J2180" s="6" t="s">
        <v>13873</v>
      </c>
      <c r="K2180" s="6" t="s">
        <v>13465</v>
      </c>
      <c r="L2180" s="6" t="s">
        <v>13973</v>
      </c>
      <c r="M2180" s="6" t="s">
        <v>13398</v>
      </c>
      <c r="N2180" s="6" t="s">
        <v>13543</v>
      </c>
      <c r="O2180" s="6" t="str" cm="1">
        <f t="array" ref="O2180:P2180">_xlfn.TEXTSPLIT(N2180,"-")</f>
        <v>2002</v>
      </c>
      <c r="P2180" s="6" t="str">
        <v>2004</v>
      </c>
      <c r="Q2180" s="6">
        <v>841</v>
      </c>
      <c r="R2180" s="6">
        <v>4</v>
      </c>
      <c r="S2180" s="16">
        <f t="shared" si="169"/>
        <v>4.7562425683709865E-3</v>
      </c>
      <c r="T2180" s="16">
        <f t="shared" si="170"/>
        <v>2.3724590826174801E-3</v>
      </c>
    </row>
    <row r="2181" spans="2:24" x14ac:dyDescent="0.6">
      <c r="B2181" s="6"/>
      <c r="C2181" s="6"/>
      <c r="D2181" s="6" t="s">
        <v>13813</v>
      </c>
      <c r="E2181" s="6" t="s">
        <v>13816</v>
      </c>
      <c r="F2181" s="20" t="s">
        <v>13855</v>
      </c>
      <c r="G2181" s="6" t="str">
        <f t="shared" si="168"/>
        <v>65-74</v>
      </c>
      <c r="H2181" s="6" t="str" cm="1">
        <f t="array" ref="H2181:I2181">_xlfn.TEXTSPLIT(G2181,"-")</f>
        <v>65</v>
      </c>
      <c r="I2181" s="6" t="str">
        <v>74</v>
      </c>
      <c r="J2181" s="6" t="s">
        <v>13873</v>
      </c>
      <c r="K2181" s="6" t="s">
        <v>13465</v>
      </c>
      <c r="L2181" s="6" t="s">
        <v>13973</v>
      </c>
      <c r="M2181" s="6" t="s">
        <v>13398</v>
      </c>
      <c r="N2181" s="6" t="s">
        <v>13543</v>
      </c>
      <c r="O2181" s="6" t="str" cm="1">
        <f t="array" ref="O2181:P2181">_xlfn.TEXTSPLIT(N2181,"-")</f>
        <v>2002</v>
      </c>
      <c r="P2181" s="6" t="str">
        <v>2004</v>
      </c>
      <c r="Q2181" s="6">
        <v>868</v>
      </c>
      <c r="R2181" s="6">
        <v>0</v>
      </c>
      <c r="S2181" s="16">
        <f t="shared" si="169"/>
        <v>0</v>
      </c>
      <c r="T2181" s="16">
        <f t="shared" si="170"/>
        <v>0</v>
      </c>
    </row>
    <row r="2182" spans="2:24" x14ac:dyDescent="0.6">
      <c r="B2182" s="6"/>
      <c r="C2182" s="6"/>
      <c r="D2182" s="6" t="s">
        <v>13813</v>
      </c>
      <c r="E2182" s="6" t="s">
        <v>13815</v>
      </c>
      <c r="F2182" s="20" t="s">
        <v>13872</v>
      </c>
      <c r="G2182" s="6" t="str">
        <f t="shared" si="168"/>
        <v>75-85</v>
      </c>
      <c r="H2182" s="6" t="str" cm="1">
        <f t="array" ref="H2182:I2182">_xlfn.TEXTSPLIT(G2182,"-")</f>
        <v>75</v>
      </c>
      <c r="I2182" s="6" t="str">
        <v>85</v>
      </c>
      <c r="J2182" s="6" t="s">
        <v>13873</v>
      </c>
      <c r="K2182" s="6" t="s">
        <v>13465</v>
      </c>
      <c r="L2182" s="6" t="s">
        <v>13973</v>
      </c>
      <c r="M2182" s="6" t="s">
        <v>13398</v>
      </c>
      <c r="N2182" s="6" t="s">
        <v>13543</v>
      </c>
      <c r="O2182" s="6" t="str" cm="1">
        <f t="array" ref="O2182:P2182">_xlfn.TEXTSPLIT(N2182,"-")</f>
        <v>2002</v>
      </c>
      <c r="P2182" s="6" t="str">
        <v>2004</v>
      </c>
      <c r="Q2182" s="6">
        <v>788</v>
      </c>
      <c r="R2182" s="6">
        <v>19</v>
      </c>
      <c r="S2182" s="16">
        <f t="shared" si="169"/>
        <v>2.4111675126903553E-2</v>
      </c>
      <c r="T2182" s="16">
        <f t="shared" si="170"/>
        <v>5.4645026907028087E-3</v>
      </c>
    </row>
    <row r="2183" spans="2:24" x14ac:dyDescent="0.6">
      <c r="B2183" s="6"/>
      <c r="C2183" s="6"/>
      <c r="D2183" s="6" t="s">
        <v>13813</v>
      </c>
      <c r="E2183" s="6" t="s">
        <v>13814</v>
      </c>
      <c r="F2183" s="20" t="s">
        <v>13872</v>
      </c>
      <c r="G2183" s="6" t="str">
        <f t="shared" si="168"/>
        <v>75-85</v>
      </c>
      <c r="H2183" s="6" t="str" cm="1">
        <f t="array" ref="H2183:I2183">_xlfn.TEXTSPLIT(G2183,"-")</f>
        <v>75</v>
      </c>
      <c r="I2183" s="6" t="str">
        <v>85</v>
      </c>
      <c r="J2183" s="6" t="s">
        <v>13873</v>
      </c>
      <c r="K2183" s="6" t="s">
        <v>13465</v>
      </c>
      <c r="L2183" s="6" t="s">
        <v>13973</v>
      </c>
      <c r="M2183" s="6" t="s">
        <v>13398</v>
      </c>
      <c r="N2183" s="6" t="s">
        <v>13543</v>
      </c>
      <c r="O2183" s="6" t="str" cm="1">
        <f t="array" ref="O2183:P2183">_xlfn.TEXTSPLIT(N2183,"-")</f>
        <v>2002</v>
      </c>
      <c r="P2183" s="6" t="str">
        <v>2004</v>
      </c>
      <c r="Q2183" s="6">
        <v>377</v>
      </c>
      <c r="R2183" s="6">
        <v>10</v>
      </c>
      <c r="S2183" s="16">
        <f t="shared" si="169"/>
        <v>2.6525198938992044E-2</v>
      </c>
      <c r="T2183" s="16">
        <f t="shared" si="170"/>
        <v>8.2760100011476136E-3</v>
      </c>
    </row>
    <row r="2184" spans="2:24" x14ac:dyDescent="0.6">
      <c r="B2184" s="6"/>
      <c r="C2184" s="6"/>
      <c r="D2184" s="6" t="s">
        <v>13813</v>
      </c>
      <c r="E2184" s="6" t="s">
        <v>13816</v>
      </c>
      <c r="F2184" s="20" t="s">
        <v>13872</v>
      </c>
      <c r="G2184" s="6" t="str">
        <f t="shared" si="168"/>
        <v>75-85</v>
      </c>
      <c r="H2184" s="6" t="str" cm="1">
        <f t="array" ref="H2184:I2184">_xlfn.TEXTSPLIT(G2184,"-")</f>
        <v>75</v>
      </c>
      <c r="I2184" s="6" t="str">
        <v>85</v>
      </c>
      <c r="J2184" s="6" t="s">
        <v>13873</v>
      </c>
      <c r="K2184" s="6" t="s">
        <v>13465</v>
      </c>
      <c r="L2184" s="6" t="s">
        <v>13973</v>
      </c>
      <c r="M2184" s="6" t="s">
        <v>13398</v>
      </c>
      <c r="N2184" s="6" t="s">
        <v>13543</v>
      </c>
      <c r="O2184" s="6" t="str" cm="1">
        <f t="array" ref="O2184:P2184">_xlfn.TEXTSPLIT(N2184,"-")</f>
        <v>2002</v>
      </c>
      <c r="P2184" s="6" t="str">
        <v>2004</v>
      </c>
      <c r="Q2184" s="6">
        <v>411</v>
      </c>
      <c r="R2184" s="6">
        <v>9</v>
      </c>
      <c r="S2184" s="16">
        <f t="shared" si="169"/>
        <v>2.1897810218978103E-2</v>
      </c>
      <c r="T2184" s="16">
        <f t="shared" si="170"/>
        <v>7.2189086878679575E-3</v>
      </c>
    </row>
    <row r="2185" spans="2:24" x14ac:dyDescent="0.6">
      <c r="B2185" s="6"/>
      <c r="C2185" s="6"/>
      <c r="D2185" s="6" t="s">
        <v>13813</v>
      </c>
      <c r="E2185" s="6" t="s">
        <v>13815</v>
      </c>
      <c r="F2185" s="20" t="s">
        <v>13967</v>
      </c>
      <c r="G2185" s="6" t="str">
        <f t="shared" si="168"/>
        <v>45-85</v>
      </c>
      <c r="H2185" s="6" t="str" cm="1">
        <f t="array" ref="H2185:I2185">_xlfn.TEXTSPLIT(G2185,"-")</f>
        <v>45</v>
      </c>
      <c r="I2185" s="6" t="str">
        <v>85</v>
      </c>
      <c r="J2185" s="6" t="s">
        <v>13873</v>
      </c>
      <c r="K2185" s="6" t="s">
        <v>13465</v>
      </c>
      <c r="L2185" s="6" t="s">
        <v>13517</v>
      </c>
      <c r="M2185" s="6" t="s">
        <v>13398</v>
      </c>
      <c r="N2185" s="6" t="s">
        <v>13543</v>
      </c>
      <c r="O2185" s="6" t="str" cm="1">
        <f t="array" ref="O2185:P2185">_xlfn.TEXTSPLIT(N2185,"-")</f>
        <v>2002</v>
      </c>
      <c r="P2185" s="6" t="str">
        <v>2004</v>
      </c>
      <c r="Q2185" s="6">
        <v>2315</v>
      </c>
      <c r="R2185" s="6">
        <v>14</v>
      </c>
      <c r="S2185" s="16">
        <f t="shared" si="169"/>
        <v>6.0475161987041037E-3</v>
      </c>
      <c r="T2185" s="16">
        <f t="shared" si="170"/>
        <v>1.611372078975874E-3</v>
      </c>
      <c r="U2185" s="6"/>
      <c r="V2185" s="6"/>
      <c r="W2185" s="6"/>
      <c r="X2185" s="6"/>
    </row>
    <row r="2186" spans="2:24" x14ac:dyDescent="0.6">
      <c r="B2186" s="6"/>
      <c r="C2186" s="6"/>
      <c r="D2186" s="6" t="s">
        <v>13813</v>
      </c>
      <c r="E2186" s="6" t="s">
        <v>13814</v>
      </c>
      <c r="F2186" s="20" t="s">
        <v>13967</v>
      </c>
      <c r="G2186" s="6" t="str">
        <f t="shared" ref="G2186:G2304" si="171">IF(RIGHT(F2186,1)="+",LEFT(F2186,LEN(F2186)-1)&amp;"-95",F2186)</f>
        <v>45-85</v>
      </c>
      <c r="H2186" s="6" t="str" cm="1">
        <f t="array" ref="H2186:I2186">_xlfn.TEXTSPLIT(G2186,"-")</f>
        <v>45</v>
      </c>
      <c r="I2186" s="6" t="str">
        <v>85</v>
      </c>
      <c r="J2186" s="6" t="s">
        <v>13873</v>
      </c>
      <c r="K2186" s="6" t="s">
        <v>13465</v>
      </c>
      <c r="L2186" s="6" t="s">
        <v>13517</v>
      </c>
      <c r="M2186" s="6" t="s">
        <v>13398</v>
      </c>
      <c r="N2186" s="6" t="s">
        <v>13543</v>
      </c>
      <c r="O2186" s="6" t="str" cm="1">
        <f t="array" ref="O2186:P2186">_xlfn.TEXTSPLIT(N2186,"-")</f>
        <v>2002</v>
      </c>
      <c r="P2186" s="6" t="str">
        <v>2004</v>
      </c>
      <c r="Q2186" s="6">
        <v>1125</v>
      </c>
      <c r="R2186" s="6">
        <v>9</v>
      </c>
      <c r="S2186" s="16">
        <f t="shared" ref="S2186:S2304" si="172">R2186/Q2186</f>
        <v>8.0000000000000002E-3</v>
      </c>
      <c r="T2186" s="16">
        <f t="shared" ref="T2186:T2304" si="173">SQRT(S2186*(1-S2186)/Q2186)</f>
        <v>2.6559785809042629E-3</v>
      </c>
      <c r="U2186" s="6"/>
      <c r="V2186" s="6"/>
      <c r="W2186" s="6"/>
      <c r="X2186" s="6"/>
    </row>
    <row r="2187" spans="2:24" x14ac:dyDescent="0.6">
      <c r="B2187" s="6"/>
      <c r="C2187" s="6"/>
      <c r="D2187" s="6" t="s">
        <v>13813</v>
      </c>
      <c r="E2187" s="6" t="s">
        <v>13816</v>
      </c>
      <c r="F2187" s="20" t="s">
        <v>13967</v>
      </c>
      <c r="G2187" s="6" t="str">
        <f t="shared" si="171"/>
        <v>45-85</v>
      </c>
      <c r="H2187" s="6" t="str" cm="1">
        <f t="array" ref="H2187:I2187">_xlfn.TEXTSPLIT(G2187,"-")</f>
        <v>45</v>
      </c>
      <c r="I2187" s="6" t="str">
        <v>85</v>
      </c>
      <c r="J2187" s="6" t="s">
        <v>13873</v>
      </c>
      <c r="K2187" s="6" t="s">
        <v>13465</v>
      </c>
      <c r="L2187" s="6" t="s">
        <v>13517</v>
      </c>
      <c r="M2187" s="6" t="s">
        <v>13398</v>
      </c>
      <c r="N2187" s="6" t="s">
        <v>13543</v>
      </c>
      <c r="O2187" s="6" t="str" cm="1">
        <f t="array" ref="O2187:P2187">_xlfn.TEXTSPLIT(N2187,"-")</f>
        <v>2002</v>
      </c>
      <c r="P2187" s="6" t="str">
        <v>2004</v>
      </c>
      <c r="Q2187" s="6">
        <v>1190</v>
      </c>
      <c r="R2187" s="6">
        <v>4</v>
      </c>
      <c r="S2187" s="16">
        <f t="shared" si="172"/>
        <v>3.3613445378151263E-3</v>
      </c>
      <c r="T2187" s="16">
        <f t="shared" si="173"/>
        <v>1.6778452319710807E-3</v>
      </c>
      <c r="U2187" s="6"/>
      <c r="V2187" s="6"/>
      <c r="W2187" s="6"/>
      <c r="X2187" s="6"/>
    </row>
    <row r="2188" spans="2:24" x14ac:dyDescent="0.6">
      <c r="B2188" s="6"/>
      <c r="C2188" s="6"/>
      <c r="D2188" s="6" t="s">
        <v>13813</v>
      </c>
      <c r="E2188" s="6" t="s">
        <v>13815</v>
      </c>
      <c r="F2188" s="20" t="s">
        <v>13853</v>
      </c>
      <c r="G2188" s="6" t="str">
        <f t="shared" si="171"/>
        <v>45-54</v>
      </c>
      <c r="H2188" s="6" t="str" cm="1">
        <f t="array" ref="H2188:I2188">_xlfn.TEXTSPLIT(G2188,"-")</f>
        <v>45</v>
      </c>
      <c r="I2188" s="6" t="str">
        <v>54</v>
      </c>
      <c r="J2188" s="6" t="s">
        <v>13873</v>
      </c>
      <c r="K2188" s="6" t="s">
        <v>13465</v>
      </c>
      <c r="L2188" s="6" t="s">
        <v>13517</v>
      </c>
      <c r="M2188" s="6" t="s">
        <v>13398</v>
      </c>
      <c r="N2188" s="6" t="s">
        <v>13543</v>
      </c>
      <c r="O2188" s="6" t="str" cm="1">
        <f t="array" ref="O2188:P2188">_xlfn.TEXTSPLIT(N2188,"-")</f>
        <v>2002</v>
      </c>
      <c r="P2188" s="6" t="str">
        <v>2004</v>
      </c>
      <c r="Q2188" s="6">
        <v>623</v>
      </c>
      <c r="R2188" s="6">
        <v>0</v>
      </c>
      <c r="S2188" s="16">
        <f t="shared" si="172"/>
        <v>0</v>
      </c>
      <c r="T2188" s="16">
        <f t="shared" si="173"/>
        <v>0</v>
      </c>
      <c r="U2188" s="6"/>
      <c r="V2188" s="6"/>
      <c r="W2188" s="6"/>
      <c r="X2188" s="6"/>
    </row>
    <row r="2189" spans="2:24" x14ac:dyDescent="0.6">
      <c r="B2189" s="6"/>
      <c r="C2189" s="6"/>
      <c r="D2189" s="6" t="s">
        <v>13813</v>
      </c>
      <c r="E2189" s="6" t="s">
        <v>13814</v>
      </c>
      <c r="F2189" s="20" t="s">
        <v>13853</v>
      </c>
      <c r="G2189" s="6" t="str">
        <f t="shared" si="171"/>
        <v>45-54</v>
      </c>
      <c r="H2189" s="6" t="str" cm="1">
        <f t="array" ref="H2189:I2189">_xlfn.TEXTSPLIT(G2189,"-")</f>
        <v>45</v>
      </c>
      <c r="I2189" s="6" t="str">
        <v>54</v>
      </c>
      <c r="J2189" s="6" t="s">
        <v>13873</v>
      </c>
      <c r="K2189" s="6" t="s">
        <v>13465</v>
      </c>
      <c r="L2189" s="6" t="s">
        <v>13517</v>
      </c>
      <c r="M2189" s="6" t="s">
        <v>13398</v>
      </c>
      <c r="N2189" s="6" t="s">
        <v>13543</v>
      </c>
      <c r="O2189" s="6" t="str" cm="1">
        <f t="array" ref="O2189:P2189">_xlfn.TEXTSPLIT(N2189,"-")</f>
        <v>2002</v>
      </c>
      <c r="P2189" s="6" t="str">
        <v>2004</v>
      </c>
      <c r="Q2189" s="6">
        <v>296</v>
      </c>
      <c r="R2189" s="6">
        <v>0</v>
      </c>
      <c r="S2189" s="16">
        <f t="shared" si="172"/>
        <v>0</v>
      </c>
      <c r="T2189" s="16">
        <f t="shared" si="173"/>
        <v>0</v>
      </c>
      <c r="U2189" s="6"/>
      <c r="V2189" s="6"/>
      <c r="W2189" s="6"/>
      <c r="X2189" s="6"/>
    </row>
    <row r="2190" spans="2:24" x14ac:dyDescent="0.6">
      <c r="B2190" s="6"/>
      <c r="C2190" s="6"/>
      <c r="D2190" s="6" t="s">
        <v>13813</v>
      </c>
      <c r="E2190" s="6" t="s">
        <v>13816</v>
      </c>
      <c r="F2190" s="20" t="s">
        <v>13853</v>
      </c>
      <c r="G2190" s="6" t="str">
        <f t="shared" si="171"/>
        <v>45-54</v>
      </c>
      <c r="H2190" s="6" t="str" cm="1">
        <f t="array" ref="H2190:I2190">_xlfn.TEXTSPLIT(G2190,"-")</f>
        <v>45</v>
      </c>
      <c r="I2190" s="6" t="str">
        <v>54</v>
      </c>
      <c r="J2190" s="6" t="s">
        <v>13873</v>
      </c>
      <c r="K2190" s="6" t="s">
        <v>13465</v>
      </c>
      <c r="L2190" s="6" t="s">
        <v>13517</v>
      </c>
      <c r="M2190" s="6" t="s">
        <v>13398</v>
      </c>
      <c r="N2190" s="6" t="s">
        <v>13543</v>
      </c>
      <c r="O2190" s="6" t="str" cm="1">
        <f t="array" ref="O2190:P2190">_xlfn.TEXTSPLIT(N2190,"-")</f>
        <v>2002</v>
      </c>
      <c r="P2190" s="6" t="str">
        <v>2004</v>
      </c>
      <c r="Q2190" s="6">
        <v>327</v>
      </c>
      <c r="R2190" s="6">
        <v>0</v>
      </c>
      <c r="S2190" s="16">
        <f t="shared" si="172"/>
        <v>0</v>
      </c>
      <c r="T2190" s="16">
        <f t="shared" si="173"/>
        <v>0</v>
      </c>
      <c r="U2190" s="6"/>
      <c r="V2190" s="6"/>
      <c r="W2190" s="6"/>
      <c r="X2190" s="6"/>
    </row>
    <row r="2191" spans="2:24" x14ac:dyDescent="0.6">
      <c r="B2191" s="6"/>
      <c r="C2191" s="6"/>
      <c r="D2191" s="6" t="s">
        <v>13813</v>
      </c>
      <c r="E2191" s="6" t="s">
        <v>13815</v>
      </c>
      <c r="F2191" s="20" t="s">
        <v>13854</v>
      </c>
      <c r="G2191" s="6" t="str">
        <f t="shared" si="171"/>
        <v>55-64</v>
      </c>
      <c r="H2191" s="6" t="str" cm="1">
        <f t="array" ref="H2191:I2191">_xlfn.TEXTSPLIT(G2191,"-")</f>
        <v>55</v>
      </c>
      <c r="I2191" s="6" t="str">
        <v>64</v>
      </c>
      <c r="J2191" s="6" t="s">
        <v>13873</v>
      </c>
      <c r="K2191" s="6" t="s">
        <v>13465</v>
      </c>
      <c r="L2191" s="6" t="s">
        <v>13517</v>
      </c>
      <c r="M2191" s="6" t="s">
        <v>13398</v>
      </c>
      <c r="N2191" s="6" t="s">
        <v>13543</v>
      </c>
      <c r="O2191" s="6" t="str" cm="1">
        <f t="array" ref="O2191:P2191">_xlfn.TEXTSPLIT(N2191,"-")</f>
        <v>2002</v>
      </c>
      <c r="P2191" s="6" t="str">
        <v>2004</v>
      </c>
      <c r="Q2191" s="6">
        <v>678</v>
      </c>
      <c r="R2191" s="6">
        <v>1</v>
      </c>
      <c r="S2191" s="16">
        <f t="shared" si="172"/>
        <v>1.4749262536873156E-3</v>
      </c>
      <c r="T2191" s="16">
        <f t="shared" si="173"/>
        <v>1.4738381485936642E-3</v>
      </c>
      <c r="U2191" s="6"/>
      <c r="V2191" s="6"/>
      <c r="W2191" s="6"/>
      <c r="X2191" s="6"/>
    </row>
    <row r="2192" spans="2:24" x14ac:dyDescent="0.6">
      <c r="B2192" s="6"/>
      <c r="C2192" s="6"/>
      <c r="D2192" s="6" t="s">
        <v>13813</v>
      </c>
      <c r="E2192" s="6" t="s">
        <v>13814</v>
      </c>
      <c r="F2192" s="20" t="s">
        <v>13854</v>
      </c>
      <c r="G2192" s="6" t="str">
        <f t="shared" si="171"/>
        <v>55-64</v>
      </c>
      <c r="H2192" s="6" t="str" cm="1">
        <f t="array" ref="H2192:I2192">_xlfn.TEXTSPLIT(G2192,"-")</f>
        <v>55</v>
      </c>
      <c r="I2192" s="6" t="str">
        <v>64</v>
      </c>
      <c r="J2192" s="6" t="s">
        <v>13873</v>
      </c>
      <c r="K2192" s="6" t="s">
        <v>13465</v>
      </c>
      <c r="L2192" s="6" t="s">
        <v>13517</v>
      </c>
      <c r="M2192" s="6" t="s">
        <v>13398</v>
      </c>
      <c r="N2192" s="6" t="s">
        <v>13543</v>
      </c>
      <c r="O2192" s="6" t="str" cm="1">
        <f t="array" ref="O2192:P2192">_xlfn.TEXTSPLIT(N2192,"-")</f>
        <v>2002</v>
      </c>
      <c r="P2192" s="6" t="str">
        <v>2004</v>
      </c>
      <c r="Q2192" s="6">
        <v>317</v>
      </c>
      <c r="R2192" s="6">
        <v>1</v>
      </c>
      <c r="S2192" s="16">
        <f t="shared" si="172"/>
        <v>3.1545741324921135E-3</v>
      </c>
      <c r="T2192" s="16">
        <f t="shared" si="173"/>
        <v>3.1495945332827061E-3</v>
      </c>
      <c r="U2192" s="6"/>
      <c r="V2192" s="6"/>
      <c r="W2192" s="6"/>
      <c r="X2192" s="6"/>
    </row>
    <row r="2193" spans="2:24" x14ac:dyDescent="0.6">
      <c r="B2193" s="6"/>
      <c r="C2193" s="6"/>
      <c r="D2193" s="6" t="s">
        <v>13813</v>
      </c>
      <c r="E2193" s="6" t="s">
        <v>13816</v>
      </c>
      <c r="F2193" s="20" t="s">
        <v>13854</v>
      </c>
      <c r="G2193" s="6" t="str">
        <f t="shared" si="171"/>
        <v>55-64</v>
      </c>
      <c r="H2193" s="6" t="str" cm="1">
        <f t="array" ref="H2193:I2193">_xlfn.TEXTSPLIT(G2193,"-")</f>
        <v>55</v>
      </c>
      <c r="I2193" s="6" t="str">
        <v>64</v>
      </c>
      <c r="J2193" s="6" t="s">
        <v>13873</v>
      </c>
      <c r="K2193" s="6" t="s">
        <v>13465</v>
      </c>
      <c r="L2193" s="6" t="s">
        <v>13517</v>
      </c>
      <c r="M2193" s="6" t="s">
        <v>13398</v>
      </c>
      <c r="N2193" s="6" t="s">
        <v>13543</v>
      </c>
      <c r="O2193" s="6" t="str" cm="1">
        <f t="array" ref="O2193:P2193">_xlfn.TEXTSPLIT(N2193,"-")</f>
        <v>2002</v>
      </c>
      <c r="P2193" s="6" t="str">
        <v>2004</v>
      </c>
      <c r="Q2193" s="6">
        <v>361</v>
      </c>
      <c r="R2193" s="6">
        <v>0</v>
      </c>
      <c r="S2193" s="16">
        <f t="shared" si="172"/>
        <v>0</v>
      </c>
      <c r="T2193" s="16">
        <f t="shared" si="173"/>
        <v>0</v>
      </c>
      <c r="U2193" s="6"/>
      <c r="V2193" s="6"/>
      <c r="W2193" s="6"/>
      <c r="X2193" s="6"/>
    </row>
    <row r="2194" spans="2:24" x14ac:dyDescent="0.6">
      <c r="B2194" s="6"/>
      <c r="C2194" s="6"/>
      <c r="D2194" s="6" t="s">
        <v>13813</v>
      </c>
      <c r="E2194" s="6" t="s">
        <v>13815</v>
      </c>
      <c r="F2194" s="20" t="s">
        <v>13855</v>
      </c>
      <c r="G2194" s="6" t="str">
        <f t="shared" si="171"/>
        <v>65-74</v>
      </c>
      <c r="H2194" s="6" t="str" cm="1">
        <f t="array" ref="H2194:I2194">_xlfn.TEXTSPLIT(G2194,"-")</f>
        <v>65</v>
      </c>
      <c r="I2194" s="6" t="str">
        <v>74</v>
      </c>
      <c r="J2194" s="6" t="s">
        <v>13873</v>
      </c>
      <c r="K2194" s="6" t="s">
        <v>13465</v>
      </c>
      <c r="L2194" s="6" t="s">
        <v>13517</v>
      </c>
      <c r="M2194" s="6" t="s">
        <v>13398</v>
      </c>
      <c r="N2194" s="6" t="s">
        <v>13543</v>
      </c>
      <c r="O2194" s="6" t="str" cm="1">
        <f t="array" ref="O2194:P2194">_xlfn.TEXTSPLIT(N2194,"-")</f>
        <v>2002</v>
      </c>
      <c r="P2194" s="6" t="str">
        <v>2004</v>
      </c>
      <c r="Q2194" s="6">
        <v>670</v>
      </c>
      <c r="R2194" s="6">
        <v>2</v>
      </c>
      <c r="S2194" s="16">
        <f t="shared" si="172"/>
        <v>2.9850746268656717E-3</v>
      </c>
      <c r="T2194" s="16">
        <f t="shared" si="173"/>
        <v>2.107613758668303E-3</v>
      </c>
      <c r="U2194" s="6"/>
      <c r="V2194" s="6"/>
      <c r="W2194" s="6"/>
      <c r="X2194" s="6"/>
    </row>
    <row r="2195" spans="2:24" x14ac:dyDescent="0.6">
      <c r="B2195" s="6"/>
      <c r="C2195" s="6"/>
      <c r="D2195" s="6" t="s">
        <v>13813</v>
      </c>
      <c r="E2195" s="6" t="s">
        <v>13814</v>
      </c>
      <c r="F2195" s="20" t="s">
        <v>13855</v>
      </c>
      <c r="G2195" s="6" t="str">
        <f t="shared" si="171"/>
        <v>65-74</v>
      </c>
      <c r="H2195" s="6" t="str" cm="1">
        <f t="array" ref="H2195:I2195">_xlfn.TEXTSPLIT(G2195,"-")</f>
        <v>65</v>
      </c>
      <c r="I2195" s="6" t="str">
        <v>74</v>
      </c>
      <c r="J2195" s="6" t="s">
        <v>13873</v>
      </c>
      <c r="K2195" s="6" t="s">
        <v>13465</v>
      </c>
      <c r="L2195" s="6" t="s">
        <v>13517</v>
      </c>
      <c r="M2195" s="6" t="s">
        <v>13398</v>
      </c>
      <c r="N2195" s="6" t="s">
        <v>13543</v>
      </c>
      <c r="O2195" s="6" t="str" cm="1">
        <f t="array" ref="O2195:P2195">_xlfn.TEXTSPLIT(N2195,"-")</f>
        <v>2002</v>
      </c>
      <c r="P2195" s="6" t="str">
        <v>2004</v>
      </c>
      <c r="Q2195" s="6">
        <v>343</v>
      </c>
      <c r="R2195" s="6">
        <v>2</v>
      </c>
      <c r="S2195" s="16">
        <f t="shared" si="172"/>
        <v>5.8309037900874635E-3</v>
      </c>
      <c r="T2195" s="16">
        <f t="shared" si="173"/>
        <v>4.1110334194382576E-3</v>
      </c>
      <c r="U2195" s="6"/>
      <c r="V2195" s="6"/>
      <c r="W2195" s="6"/>
      <c r="X2195" s="6"/>
    </row>
    <row r="2196" spans="2:24" x14ac:dyDescent="0.6">
      <c r="B2196" s="6"/>
      <c r="C2196" s="6"/>
      <c r="D2196" s="6" t="s">
        <v>13813</v>
      </c>
      <c r="E2196" s="6" t="s">
        <v>13816</v>
      </c>
      <c r="F2196" s="20" t="s">
        <v>13855</v>
      </c>
      <c r="G2196" s="6" t="str">
        <f t="shared" si="171"/>
        <v>65-74</v>
      </c>
      <c r="H2196" s="6" t="str" cm="1">
        <f t="array" ref="H2196:I2196">_xlfn.TEXTSPLIT(G2196,"-")</f>
        <v>65</v>
      </c>
      <c r="I2196" s="6" t="str">
        <v>74</v>
      </c>
      <c r="J2196" s="6" t="s">
        <v>13873</v>
      </c>
      <c r="K2196" s="6" t="s">
        <v>13465</v>
      </c>
      <c r="L2196" s="6" t="s">
        <v>13517</v>
      </c>
      <c r="M2196" s="6" t="s">
        <v>13398</v>
      </c>
      <c r="N2196" s="6" t="s">
        <v>13543</v>
      </c>
      <c r="O2196" s="6" t="str" cm="1">
        <f t="array" ref="O2196:P2196">_xlfn.TEXTSPLIT(N2196,"-")</f>
        <v>2002</v>
      </c>
      <c r="P2196" s="6" t="str">
        <v>2004</v>
      </c>
      <c r="Q2196" s="6">
        <v>327</v>
      </c>
      <c r="R2196" s="6">
        <v>0</v>
      </c>
      <c r="S2196" s="16">
        <f t="shared" si="172"/>
        <v>0</v>
      </c>
      <c r="T2196" s="16">
        <f t="shared" si="173"/>
        <v>0</v>
      </c>
      <c r="U2196" s="6"/>
      <c r="V2196" s="6"/>
      <c r="W2196" s="6"/>
      <c r="X2196" s="6"/>
    </row>
    <row r="2197" spans="2:24" x14ac:dyDescent="0.6">
      <c r="B2197" s="6"/>
      <c r="C2197" s="6"/>
      <c r="D2197" s="6" t="s">
        <v>13813</v>
      </c>
      <c r="E2197" s="6" t="s">
        <v>13815</v>
      </c>
      <c r="F2197" s="20" t="s">
        <v>13872</v>
      </c>
      <c r="G2197" s="6" t="str">
        <f t="shared" si="171"/>
        <v>75-85</v>
      </c>
      <c r="H2197" s="6" t="str" cm="1">
        <f t="array" ref="H2197:I2197">_xlfn.TEXTSPLIT(G2197,"-")</f>
        <v>75</v>
      </c>
      <c r="I2197" s="6" t="str">
        <v>85</v>
      </c>
      <c r="J2197" s="6" t="s">
        <v>13873</v>
      </c>
      <c r="K2197" s="6" t="s">
        <v>13465</v>
      </c>
      <c r="L2197" s="6" t="s">
        <v>13517</v>
      </c>
      <c r="M2197" s="6" t="s">
        <v>13398</v>
      </c>
      <c r="N2197" s="6" t="s">
        <v>13543</v>
      </c>
      <c r="O2197" s="6" t="str" cm="1">
        <f t="array" ref="O2197:P2197">_xlfn.TEXTSPLIT(N2197,"-")</f>
        <v>2002</v>
      </c>
      <c r="P2197" s="6" t="str">
        <v>2004</v>
      </c>
      <c r="Q2197" s="6">
        <v>344</v>
      </c>
      <c r="R2197" s="6">
        <v>10</v>
      </c>
      <c r="S2197" s="16">
        <f t="shared" si="172"/>
        <v>2.9069767441860465E-2</v>
      </c>
      <c r="T2197" s="16">
        <f t="shared" si="173"/>
        <v>9.0580678516795007E-3</v>
      </c>
      <c r="U2197" s="6"/>
      <c r="V2197" s="6"/>
      <c r="W2197" s="6"/>
      <c r="X2197" s="6"/>
    </row>
    <row r="2198" spans="2:24" x14ac:dyDescent="0.6">
      <c r="B2198" s="6"/>
      <c r="C2198" s="6"/>
      <c r="D2198" s="6" t="s">
        <v>13813</v>
      </c>
      <c r="E2198" s="6" t="s">
        <v>13814</v>
      </c>
      <c r="F2198" s="20" t="s">
        <v>13872</v>
      </c>
      <c r="G2198" s="6" t="str">
        <f t="shared" si="171"/>
        <v>75-85</v>
      </c>
      <c r="H2198" s="6" t="str" cm="1">
        <f t="array" ref="H2198:I2198">_xlfn.TEXTSPLIT(G2198,"-")</f>
        <v>75</v>
      </c>
      <c r="I2198" s="6" t="str">
        <v>85</v>
      </c>
      <c r="J2198" s="6" t="s">
        <v>13873</v>
      </c>
      <c r="K2198" s="6" t="s">
        <v>13465</v>
      </c>
      <c r="L2198" s="6" t="s">
        <v>13517</v>
      </c>
      <c r="M2198" s="6" t="s">
        <v>13398</v>
      </c>
      <c r="N2198" s="6" t="s">
        <v>13543</v>
      </c>
      <c r="O2198" s="6" t="str" cm="1">
        <f t="array" ref="O2198:P2198">_xlfn.TEXTSPLIT(N2198,"-")</f>
        <v>2002</v>
      </c>
      <c r="P2198" s="6" t="str">
        <v>2004</v>
      </c>
      <c r="Q2198" s="6">
        <v>169</v>
      </c>
      <c r="R2198" s="6">
        <v>6</v>
      </c>
      <c r="S2198" s="16">
        <f t="shared" si="172"/>
        <v>3.5502958579881658E-2</v>
      </c>
      <c r="T2198" s="16">
        <f t="shared" si="173"/>
        <v>1.4234406710161029E-2</v>
      </c>
      <c r="U2198" s="6"/>
      <c r="V2198" s="6"/>
      <c r="W2198" s="6"/>
      <c r="X2198" s="6"/>
    </row>
    <row r="2199" spans="2:24" x14ac:dyDescent="0.6">
      <c r="B2199" s="6"/>
      <c r="C2199" s="6"/>
      <c r="D2199" s="6" t="s">
        <v>13813</v>
      </c>
      <c r="E2199" s="6" t="s">
        <v>13816</v>
      </c>
      <c r="F2199" s="20" t="s">
        <v>13872</v>
      </c>
      <c r="G2199" s="6" t="str">
        <f t="shared" si="171"/>
        <v>75-85</v>
      </c>
      <c r="H2199" s="6" t="str" cm="1">
        <f t="array" ref="H2199:I2199">_xlfn.TEXTSPLIT(G2199,"-")</f>
        <v>75</v>
      </c>
      <c r="I2199" s="6" t="str">
        <v>85</v>
      </c>
      <c r="J2199" s="6" t="s">
        <v>13873</v>
      </c>
      <c r="K2199" s="6" t="s">
        <v>13465</v>
      </c>
      <c r="L2199" s="6" t="s">
        <v>13517</v>
      </c>
      <c r="M2199" s="6" t="s">
        <v>13398</v>
      </c>
      <c r="N2199" s="6" t="s">
        <v>13543</v>
      </c>
      <c r="O2199" s="6" t="str" cm="1">
        <f t="array" ref="O2199:P2199">_xlfn.TEXTSPLIT(N2199,"-")</f>
        <v>2002</v>
      </c>
      <c r="P2199" s="6" t="str">
        <v>2004</v>
      </c>
      <c r="Q2199" s="6">
        <v>175</v>
      </c>
      <c r="R2199" s="6">
        <v>4</v>
      </c>
      <c r="S2199" s="16">
        <f t="shared" si="172"/>
        <v>2.2857142857142857E-2</v>
      </c>
      <c r="T2199" s="16">
        <f t="shared" si="173"/>
        <v>1.1297204174371392E-2</v>
      </c>
      <c r="U2199" s="6"/>
      <c r="V2199" s="6"/>
      <c r="W2199" s="6"/>
      <c r="X2199" s="6"/>
    </row>
    <row r="2200" spans="2:24" x14ac:dyDescent="0.6">
      <c r="B2200" s="6"/>
      <c r="C2200" s="6"/>
      <c r="D2200" s="6" t="s">
        <v>13813</v>
      </c>
      <c r="E2200" s="6" t="s">
        <v>13815</v>
      </c>
      <c r="F2200" s="20" t="s">
        <v>13967</v>
      </c>
      <c r="G2200" s="6" t="str">
        <f t="shared" si="171"/>
        <v>45-85</v>
      </c>
      <c r="H2200" s="6" t="str" cm="1">
        <f t="array" ref="H2200:I2200">_xlfn.TEXTSPLIT(G2200,"-")</f>
        <v>45</v>
      </c>
      <c r="I2200" s="6" t="str">
        <v>85</v>
      </c>
      <c r="J2200" s="6" t="s">
        <v>13873</v>
      </c>
      <c r="K2200" s="6" t="s">
        <v>13465</v>
      </c>
      <c r="L2200" s="6" t="s">
        <v>13484</v>
      </c>
      <c r="M2200" s="6" t="s">
        <v>13398</v>
      </c>
      <c r="N2200" s="6" t="s">
        <v>13543</v>
      </c>
      <c r="O2200" s="6" t="str" cm="1">
        <f t="array" ref="O2200:P2200">_xlfn.TEXTSPLIT(N2200,"-")</f>
        <v>2002</v>
      </c>
      <c r="P2200" s="6" t="str">
        <v>2004</v>
      </c>
      <c r="Q2200" s="6">
        <v>1590</v>
      </c>
      <c r="R2200" s="6">
        <v>5</v>
      </c>
      <c r="S2200" s="16">
        <f t="shared" si="172"/>
        <v>3.1446540880503146E-3</v>
      </c>
      <c r="T2200" s="16">
        <f t="shared" si="173"/>
        <v>1.404119106273316E-3</v>
      </c>
    </row>
    <row r="2201" spans="2:24" x14ac:dyDescent="0.6">
      <c r="B2201" s="6"/>
      <c r="C2201" s="6"/>
      <c r="D2201" s="6" t="s">
        <v>13813</v>
      </c>
      <c r="E2201" s="6" t="s">
        <v>13814</v>
      </c>
      <c r="F2201" s="20" t="s">
        <v>13967</v>
      </c>
      <c r="G2201" s="6" t="str">
        <f t="shared" si="171"/>
        <v>45-85</v>
      </c>
      <c r="H2201" s="6" t="str" cm="1">
        <f t="array" ref="H2201:I2201">_xlfn.TEXTSPLIT(G2201,"-")</f>
        <v>45</v>
      </c>
      <c r="I2201" s="6" t="str">
        <v>85</v>
      </c>
      <c r="J2201" s="6" t="s">
        <v>13873</v>
      </c>
      <c r="K2201" s="6" t="s">
        <v>13465</v>
      </c>
      <c r="L2201" s="6" t="s">
        <v>13484</v>
      </c>
      <c r="M2201" s="6" t="s">
        <v>13398</v>
      </c>
      <c r="N2201" s="6" t="s">
        <v>13543</v>
      </c>
      <c r="O2201" s="6" t="str" cm="1">
        <f t="array" ref="O2201:P2201">_xlfn.TEXTSPLIT(N2201,"-")</f>
        <v>2002</v>
      </c>
      <c r="P2201" s="6" t="str">
        <v>2004</v>
      </c>
      <c r="Q2201" s="6">
        <v>725</v>
      </c>
      <c r="R2201" s="6">
        <v>1</v>
      </c>
      <c r="S2201" s="16">
        <f t="shared" si="172"/>
        <v>1.3793103448275861E-3</v>
      </c>
      <c r="T2201" s="16">
        <f t="shared" si="173"/>
        <v>1.3783587680707694E-3</v>
      </c>
    </row>
    <row r="2202" spans="2:24" x14ac:dyDescent="0.6">
      <c r="B2202" s="6"/>
      <c r="C2202" s="6"/>
      <c r="D2202" s="6" t="s">
        <v>13813</v>
      </c>
      <c r="E2202" s="6" t="s">
        <v>13816</v>
      </c>
      <c r="F2202" s="20" t="s">
        <v>13967</v>
      </c>
      <c r="G2202" s="6" t="str">
        <f t="shared" si="171"/>
        <v>45-85</v>
      </c>
      <c r="H2202" s="6" t="str" cm="1">
        <f t="array" ref="H2202:I2202">_xlfn.TEXTSPLIT(G2202,"-")</f>
        <v>45</v>
      </c>
      <c r="I2202" s="6" t="str">
        <v>85</v>
      </c>
      <c r="J2202" s="6" t="s">
        <v>13873</v>
      </c>
      <c r="K2202" s="6" t="s">
        <v>13465</v>
      </c>
      <c r="L2202" s="6" t="s">
        <v>13484</v>
      </c>
      <c r="M2202" s="6" t="s">
        <v>13398</v>
      </c>
      <c r="N2202" s="6" t="s">
        <v>13543</v>
      </c>
      <c r="O2202" s="6" t="str" cm="1">
        <f t="array" ref="O2202:P2202">_xlfn.TEXTSPLIT(N2202,"-")</f>
        <v>2002</v>
      </c>
      <c r="P2202" s="6" t="str">
        <v>2004</v>
      </c>
      <c r="Q2202" s="6">
        <v>865</v>
      </c>
      <c r="R2202" s="6">
        <v>3</v>
      </c>
      <c r="S2202" s="16">
        <f t="shared" si="172"/>
        <v>3.4682080924855491E-3</v>
      </c>
      <c r="T2202" s="16">
        <f t="shared" si="173"/>
        <v>1.9988955404505902E-3</v>
      </c>
    </row>
    <row r="2203" spans="2:24" x14ac:dyDescent="0.6">
      <c r="B2203" s="6"/>
      <c r="C2203" s="6"/>
      <c r="D2203" s="6" t="s">
        <v>13813</v>
      </c>
      <c r="E2203" s="6" t="s">
        <v>13815</v>
      </c>
      <c r="F2203" s="20" t="s">
        <v>13853</v>
      </c>
      <c r="G2203" s="6" t="str">
        <f t="shared" si="171"/>
        <v>45-54</v>
      </c>
      <c r="H2203" s="6" t="str" cm="1">
        <f t="array" ref="H2203:I2203">_xlfn.TEXTSPLIT(G2203,"-")</f>
        <v>45</v>
      </c>
      <c r="I2203" s="6" t="str">
        <v>54</v>
      </c>
      <c r="J2203" s="6" t="s">
        <v>13873</v>
      </c>
      <c r="K2203" s="6" t="s">
        <v>13465</v>
      </c>
      <c r="L2203" s="6" t="s">
        <v>13484</v>
      </c>
      <c r="M2203" s="6" t="s">
        <v>13398</v>
      </c>
      <c r="N2203" s="6" t="s">
        <v>13543</v>
      </c>
      <c r="O2203" s="6" t="str" cm="1">
        <f t="array" ref="O2203:P2203">_xlfn.TEXTSPLIT(N2203,"-")</f>
        <v>2002</v>
      </c>
      <c r="P2203" s="6" t="str">
        <v>2004</v>
      </c>
      <c r="Q2203" s="6">
        <v>450</v>
      </c>
      <c r="R2203" s="6">
        <v>0</v>
      </c>
      <c r="S2203" s="16">
        <f t="shared" si="172"/>
        <v>0</v>
      </c>
      <c r="T2203" s="16">
        <f t="shared" si="173"/>
        <v>0</v>
      </c>
    </row>
    <row r="2204" spans="2:24" x14ac:dyDescent="0.6">
      <c r="B2204" s="6"/>
      <c r="C2204" s="6"/>
      <c r="D2204" s="6" t="s">
        <v>13813</v>
      </c>
      <c r="E2204" s="6" t="s">
        <v>13814</v>
      </c>
      <c r="F2204" s="20" t="s">
        <v>13853</v>
      </c>
      <c r="G2204" s="6" t="str">
        <f t="shared" si="171"/>
        <v>45-54</v>
      </c>
      <c r="H2204" s="6" t="str" cm="1">
        <f t="array" ref="H2204:I2204">_xlfn.TEXTSPLIT(G2204,"-")</f>
        <v>45</v>
      </c>
      <c r="I2204" s="6" t="str">
        <v>54</v>
      </c>
      <c r="J2204" s="6" t="s">
        <v>13873</v>
      </c>
      <c r="K2204" s="6" t="s">
        <v>13465</v>
      </c>
      <c r="L2204" s="6" t="s">
        <v>13484</v>
      </c>
      <c r="M2204" s="6" t="s">
        <v>13398</v>
      </c>
      <c r="N2204" s="6" t="s">
        <v>13543</v>
      </c>
      <c r="O2204" s="6" t="str" cm="1">
        <f t="array" ref="O2204:P2204">_xlfn.TEXTSPLIT(N2204,"-")</f>
        <v>2002</v>
      </c>
      <c r="P2204" s="6" t="str">
        <v>2004</v>
      </c>
      <c r="Q2204" s="6">
        <v>198</v>
      </c>
      <c r="R2204" s="6">
        <v>0</v>
      </c>
      <c r="S2204" s="16">
        <f t="shared" si="172"/>
        <v>0</v>
      </c>
      <c r="T2204" s="16">
        <f t="shared" si="173"/>
        <v>0</v>
      </c>
    </row>
    <row r="2205" spans="2:24" x14ac:dyDescent="0.6">
      <c r="B2205" s="6"/>
      <c r="C2205" s="6"/>
      <c r="D2205" s="6" t="s">
        <v>13813</v>
      </c>
      <c r="E2205" s="6" t="s">
        <v>13816</v>
      </c>
      <c r="F2205" s="20" t="s">
        <v>13853</v>
      </c>
      <c r="G2205" s="6" t="str">
        <f t="shared" si="171"/>
        <v>45-54</v>
      </c>
      <c r="H2205" s="6" t="str" cm="1">
        <f t="array" ref="H2205:I2205">_xlfn.TEXTSPLIT(G2205,"-")</f>
        <v>45</v>
      </c>
      <c r="I2205" s="6" t="str">
        <v>54</v>
      </c>
      <c r="J2205" s="6" t="s">
        <v>13873</v>
      </c>
      <c r="K2205" s="6" t="s">
        <v>13465</v>
      </c>
      <c r="L2205" s="6" t="s">
        <v>13484</v>
      </c>
      <c r="M2205" s="6" t="s">
        <v>13398</v>
      </c>
      <c r="N2205" s="6" t="s">
        <v>13543</v>
      </c>
      <c r="O2205" s="6" t="str" cm="1">
        <f t="array" ref="O2205:P2205">_xlfn.TEXTSPLIT(N2205,"-")</f>
        <v>2002</v>
      </c>
      <c r="P2205" s="6" t="str">
        <v>2004</v>
      </c>
      <c r="Q2205" s="6">
        <v>252</v>
      </c>
      <c r="R2205" s="6">
        <v>0</v>
      </c>
      <c r="S2205" s="16">
        <f t="shared" si="172"/>
        <v>0</v>
      </c>
      <c r="T2205" s="16">
        <f t="shared" si="173"/>
        <v>0</v>
      </c>
    </row>
    <row r="2206" spans="2:24" x14ac:dyDescent="0.6">
      <c r="B2206" s="6"/>
      <c r="C2206" s="6"/>
      <c r="D2206" s="6" t="s">
        <v>13813</v>
      </c>
      <c r="E2206" s="6" t="s">
        <v>13815</v>
      </c>
      <c r="F2206" s="20" t="s">
        <v>13854</v>
      </c>
      <c r="G2206" s="6" t="str">
        <f t="shared" si="171"/>
        <v>55-64</v>
      </c>
      <c r="H2206" s="6" t="str" cm="1">
        <f t="array" ref="H2206:I2206">_xlfn.TEXTSPLIT(G2206,"-")</f>
        <v>55</v>
      </c>
      <c r="I2206" s="6" t="str">
        <v>64</v>
      </c>
      <c r="J2206" s="6" t="s">
        <v>13873</v>
      </c>
      <c r="K2206" s="6" t="s">
        <v>13465</v>
      </c>
      <c r="L2206" s="6" t="s">
        <v>13484</v>
      </c>
      <c r="M2206" s="6" t="s">
        <v>13398</v>
      </c>
      <c r="N2206" s="6" t="s">
        <v>13543</v>
      </c>
      <c r="O2206" s="6" t="str" cm="1">
        <f t="array" ref="O2206:P2206">_xlfn.TEXTSPLIT(N2206,"-")</f>
        <v>2002</v>
      </c>
      <c r="P2206" s="6" t="str">
        <v>2004</v>
      </c>
      <c r="Q2206" s="6">
        <v>464</v>
      </c>
      <c r="R2206" s="6">
        <v>0</v>
      </c>
      <c r="S2206" s="16">
        <f t="shared" si="172"/>
        <v>0</v>
      </c>
      <c r="T2206" s="16">
        <f t="shared" si="173"/>
        <v>0</v>
      </c>
    </row>
    <row r="2207" spans="2:24" x14ac:dyDescent="0.6">
      <c r="B2207" s="6"/>
      <c r="C2207" s="6"/>
      <c r="D2207" s="6" t="s">
        <v>13813</v>
      </c>
      <c r="E2207" s="6" t="s">
        <v>13814</v>
      </c>
      <c r="F2207" s="20" t="s">
        <v>13854</v>
      </c>
      <c r="G2207" s="6" t="str">
        <f t="shared" si="171"/>
        <v>55-64</v>
      </c>
      <c r="H2207" s="6" t="str" cm="1">
        <f t="array" ref="H2207:I2207">_xlfn.TEXTSPLIT(G2207,"-")</f>
        <v>55</v>
      </c>
      <c r="I2207" s="6" t="str">
        <v>64</v>
      </c>
      <c r="J2207" s="6" t="s">
        <v>13873</v>
      </c>
      <c r="K2207" s="6" t="s">
        <v>13465</v>
      </c>
      <c r="L2207" s="6" t="s">
        <v>13484</v>
      </c>
      <c r="M2207" s="6" t="s">
        <v>13398</v>
      </c>
      <c r="N2207" s="6" t="s">
        <v>13543</v>
      </c>
      <c r="O2207" s="6" t="str" cm="1">
        <f t="array" ref="O2207:P2207">_xlfn.TEXTSPLIT(N2207,"-")</f>
        <v>2002</v>
      </c>
      <c r="P2207" s="6" t="str">
        <v>2004</v>
      </c>
      <c r="Q2207" s="6">
        <v>211</v>
      </c>
      <c r="R2207" s="6">
        <v>0</v>
      </c>
      <c r="S2207" s="16">
        <f t="shared" si="172"/>
        <v>0</v>
      </c>
      <c r="T2207" s="16">
        <f t="shared" si="173"/>
        <v>0</v>
      </c>
    </row>
    <row r="2208" spans="2:24" x14ac:dyDescent="0.6">
      <c r="B2208" s="6"/>
      <c r="C2208" s="6"/>
      <c r="D2208" s="6" t="s">
        <v>13813</v>
      </c>
      <c r="E2208" s="6" t="s">
        <v>13816</v>
      </c>
      <c r="F2208" s="20" t="s">
        <v>13854</v>
      </c>
      <c r="G2208" s="6" t="str">
        <f t="shared" si="171"/>
        <v>55-64</v>
      </c>
      <c r="H2208" s="6" t="str" cm="1">
        <f t="array" ref="H2208:I2208">_xlfn.TEXTSPLIT(G2208,"-")</f>
        <v>55</v>
      </c>
      <c r="I2208" s="6" t="str">
        <v>64</v>
      </c>
      <c r="J2208" s="6" t="s">
        <v>13873</v>
      </c>
      <c r="K2208" s="6" t="s">
        <v>13465</v>
      </c>
      <c r="L2208" s="6" t="s">
        <v>13484</v>
      </c>
      <c r="M2208" s="6" t="s">
        <v>13398</v>
      </c>
      <c r="N2208" s="6" t="s">
        <v>13543</v>
      </c>
      <c r="O2208" s="6" t="str" cm="1">
        <f t="array" ref="O2208:P2208">_xlfn.TEXTSPLIT(N2208,"-")</f>
        <v>2002</v>
      </c>
      <c r="P2208" s="6" t="str">
        <v>2004</v>
      </c>
      <c r="Q2208" s="6">
        <v>253</v>
      </c>
      <c r="R2208" s="6">
        <v>0</v>
      </c>
      <c r="S2208" s="16">
        <f t="shared" si="172"/>
        <v>0</v>
      </c>
      <c r="T2208" s="16">
        <f t="shared" si="173"/>
        <v>0</v>
      </c>
    </row>
    <row r="2209" spans="2:20" x14ac:dyDescent="0.6">
      <c r="B2209" s="6"/>
      <c r="C2209" s="6"/>
      <c r="D2209" s="6" t="s">
        <v>13813</v>
      </c>
      <c r="E2209" s="6" t="s">
        <v>13815</v>
      </c>
      <c r="F2209" s="20" t="s">
        <v>13855</v>
      </c>
      <c r="G2209" s="6" t="str">
        <f t="shared" si="171"/>
        <v>65-74</v>
      </c>
      <c r="H2209" s="6" t="str" cm="1">
        <f t="array" ref="H2209:I2209">_xlfn.TEXTSPLIT(G2209,"-")</f>
        <v>65</v>
      </c>
      <c r="I2209" s="6" t="str">
        <v>74</v>
      </c>
      <c r="J2209" s="6" t="s">
        <v>13873</v>
      </c>
      <c r="K2209" s="6" t="s">
        <v>13465</v>
      </c>
      <c r="L2209" s="6" t="s">
        <v>13484</v>
      </c>
      <c r="M2209" s="6" t="s">
        <v>13398</v>
      </c>
      <c r="N2209" s="6" t="s">
        <v>13543</v>
      </c>
      <c r="O2209" s="6" t="str" cm="1">
        <f t="array" ref="O2209:P2209">_xlfn.TEXTSPLIT(N2209,"-")</f>
        <v>2002</v>
      </c>
      <c r="P2209" s="6" t="str">
        <v>2004</v>
      </c>
      <c r="Q2209" s="6">
        <v>484</v>
      </c>
      <c r="R2209" s="6">
        <v>1</v>
      </c>
      <c r="S2209" s="16">
        <f t="shared" si="172"/>
        <v>2.0661157024793389E-3</v>
      </c>
      <c r="T2209" s="16">
        <f t="shared" si="173"/>
        <v>2.0639801818027712E-3</v>
      </c>
    </row>
    <row r="2210" spans="2:20" x14ac:dyDescent="0.6">
      <c r="B2210" s="6"/>
      <c r="C2210" s="6"/>
      <c r="D2210" s="6" t="s">
        <v>13813</v>
      </c>
      <c r="E2210" s="6" t="s">
        <v>13814</v>
      </c>
      <c r="F2210" s="20" t="s">
        <v>13855</v>
      </c>
      <c r="G2210" s="6" t="str">
        <f t="shared" si="171"/>
        <v>65-74</v>
      </c>
      <c r="H2210" s="6" t="str" cm="1">
        <f t="array" ref="H2210:I2210">_xlfn.TEXTSPLIT(G2210,"-")</f>
        <v>65</v>
      </c>
      <c r="I2210" s="6" t="str">
        <v>74</v>
      </c>
      <c r="J2210" s="6" t="s">
        <v>13873</v>
      </c>
      <c r="K2210" s="6" t="s">
        <v>13465</v>
      </c>
      <c r="L2210" s="6" t="s">
        <v>13484</v>
      </c>
      <c r="M2210" s="6" t="s">
        <v>13398</v>
      </c>
      <c r="N2210" s="6" t="s">
        <v>13543</v>
      </c>
      <c r="O2210" s="6" t="str" cm="1">
        <f t="array" ref="O2210:P2210">_xlfn.TEXTSPLIT(N2210,"-")</f>
        <v>2002</v>
      </c>
      <c r="P2210" s="6" t="str">
        <v>2004</v>
      </c>
      <c r="Q2210" s="6">
        <v>231</v>
      </c>
      <c r="R2210" s="6">
        <v>1</v>
      </c>
      <c r="S2210" s="16">
        <f t="shared" si="172"/>
        <v>4.329004329004329E-3</v>
      </c>
      <c r="T2210" s="16">
        <f t="shared" si="173"/>
        <v>4.3196240269112807E-3</v>
      </c>
    </row>
    <row r="2211" spans="2:20" x14ac:dyDescent="0.6">
      <c r="B2211" s="6"/>
      <c r="C2211" s="6"/>
      <c r="D2211" s="6" t="s">
        <v>13813</v>
      </c>
      <c r="E2211" s="6" t="s">
        <v>13816</v>
      </c>
      <c r="F2211" s="20" t="s">
        <v>13855</v>
      </c>
      <c r="G2211" s="6" t="str">
        <f t="shared" si="171"/>
        <v>65-74</v>
      </c>
      <c r="H2211" s="6" t="str" cm="1">
        <f t="array" ref="H2211:I2211">_xlfn.TEXTSPLIT(G2211,"-")</f>
        <v>65</v>
      </c>
      <c r="I2211" s="6" t="str">
        <v>74</v>
      </c>
      <c r="J2211" s="6" t="s">
        <v>13873</v>
      </c>
      <c r="K2211" s="6" t="s">
        <v>13465</v>
      </c>
      <c r="L2211" s="6" t="s">
        <v>13484</v>
      </c>
      <c r="M2211" s="6" t="s">
        <v>13398</v>
      </c>
      <c r="N2211" s="6" t="s">
        <v>13543</v>
      </c>
      <c r="O2211" s="6" t="str" cm="1">
        <f t="array" ref="O2211:P2211">_xlfn.TEXTSPLIT(N2211,"-")</f>
        <v>2002</v>
      </c>
      <c r="P2211" s="6" t="str">
        <v>2004</v>
      </c>
      <c r="Q2211" s="6">
        <v>253</v>
      </c>
      <c r="R2211" s="6">
        <v>0</v>
      </c>
      <c r="S2211" s="16">
        <f t="shared" si="172"/>
        <v>0</v>
      </c>
      <c r="T2211" s="16">
        <f t="shared" si="173"/>
        <v>0</v>
      </c>
    </row>
    <row r="2212" spans="2:20" x14ac:dyDescent="0.6">
      <c r="B2212" s="6"/>
      <c r="C2212" s="6"/>
      <c r="D2212" s="6" t="s">
        <v>13813</v>
      </c>
      <c r="E2212" s="6" t="s">
        <v>13815</v>
      </c>
      <c r="F2212" s="20" t="s">
        <v>13872</v>
      </c>
      <c r="G2212" s="6" t="str">
        <f t="shared" si="171"/>
        <v>75-85</v>
      </c>
      <c r="H2212" s="6" t="str" cm="1">
        <f t="array" ref="H2212:I2212">_xlfn.TEXTSPLIT(G2212,"-")</f>
        <v>75</v>
      </c>
      <c r="I2212" s="6" t="str">
        <v>85</v>
      </c>
      <c r="J2212" s="6" t="s">
        <v>13873</v>
      </c>
      <c r="K2212" s="6" t="s">
        <v>13465</v>
      </c>
      <c r="L2212" s="6" t="s">
        <v>13484</v>
      </c>
      <c r="M2212" s="6" t="s">
        <v>13398</v>
      </c>
      <c r="N2212" s="6" t="s">
        <v>13543</v>
      </c>
      <c r="O2212" s="6" t="str" cm="1">
        <f t="array" ref="O2212:P2212">_xlfn.TEXTSPLIT(N2212,"-")</f>
        <v>2002</v>
      </c>
      <c r="P2212" s="6" t="str">
        <v>2004</v>
      </c>
      <c r="Q2212" s="6">
        <v>192</v>
      </c>
      <c r="R2212" s="6">
        <v>3</v>
      </c>
      <c r="S2212" s="16">
        <f t="shared" si="172"/>
        <v>1.5625E-2</v>
      </c>
      <c r="T2212" s="16">
        <f t="shared" si="173"/>
        <v>8.9503431542106247E-3</v>
      </c>
    </row>
    <row r="2213" spans="2:20" x14ac:dyDescent="0.6">
      <c r="B2213" s="6"/>
      <c r="C2213" s="6"/>
      <c r="D2213" s="6" t="s">
        <v>13813</v>
      </c>
      <c r="E2213" s="6" t="s">
        <v>13814</v>
      </c>
      <c r="F2213" s="20" t="s">
        <v>13872</v>
      </c>
      <c r="G2213" s="6" t="str">
        <f t="shared" si="171"/>
        <v>75-85</v>
      </c>
      <c r="H2213" s="6" t="str" cm="1">
        <f t="array" ref="H2213:I2213">_xlfn.TEXTSPLIT(G2213,"-")</f>
        <v>75</v>
      </c>
      <c r="I2213" s="6" t="str">
        <v>85</v>
      </c>
      <c r="J2213" s="6" t="s">
        <v>13873</v>
      </c>
      <c r="K2213" s="6" t="s">
        <v>13465</v>
      </c>
      <c r="L2213" s="6" t="s">
        <v>13484</v>
      </c>
      <c r="M2213" s="6" t="s">
        <v>13398</v>
      </c>
      <c r="N2213" s="6" t="s">
        <v>13543</v>
      </c>
      <c r="O2213" s="6" t="str" cm="1">
        <f t="array" ref="O2213:P2213">_xlfn.TEXTSPLIT(N2213,"-")</f>
        <v>2002</v>
      </c>
      <c r="P2213" s="6" t="str">
        <v>2004</v>
      </c>
      <c r="Q2213" s="6">
        <v>85</v>
      </c>
      <c r="R2213" s="6">
        <v>0</v>
      </c>
      <c r="S2213" s="16">
        <f t="shared" si="172"/>
        <v>0</v>
      </c>
      <c r="T2213" s="16">
        <f t="shared" si="173"/>
        <v>0</v>
      </c>
    </row>
    <row r="2214" spans="2:20" x14ac:dyDescent="0.6">
      <c r="B2214" s="6"/>
      <c r="C2214" s="6"/>
      <c r="D2214" s="6" t="s">
        <v>13813</v>
      </c>
      <c r="E2214" s="6" t="s">
        <v>13816</v>
      </c>
      <c r="F2214" s="20" t="s">
        <v>13872</v>
      </c>
      <c r="G2214" s="6" t="str">
        <f t="shared" si="171"/>
        <v>75-85</v>
      </c>
      <c r="H2214" s="6" t="str" cm="1">
        <f t="array" ref="H2214:I2214">_xlfn.TEXTSPLIT(G2214,"-")</f>
        <v>75</v>
      </c>
      <c r="I2214" s="6" t="str">
        <v>85</v>
      </c>
      <c r="J2214" s="6" t="s">
        <v>13873</v>
      </c>
      <c r="K2214" s="6" t="s">
        <v>13465</v>
      </c>
      <c r="L2214" s="6" t="s">
        <v>13484</v>
      </c>
      <c r="M2214" s="6" t="s">
        <v>13398</v>
      </c>
      <c r="N2214" s="6" t="s">
        <v>13543</v>
      </c>
      <c r="O2214" s="6" t="str" cm="1">
        <f t="array" ref="O2214:P2214">_xlfn.TEXTSPLIT(N2214,"-")</f>
        <v>2002</v>
      </c>
      <c r="P2214" s="6" t="str">
        <v>2004</v>
      </c>
      <c r="Q2214" s="6">
        <v>107</v>
      </c>
      <c r="R2214" s="6">
        <v>3</v>
      </c>
      <c r="S2214" s="16">
        <f t="shared" si="172"/>
        <v>2.8037383177570093E-2</v>
      </c>
      <c r="T2214" s="16">
        <f t="shared" si="173"/>
        <v>1.5958851386924617E-2</v>
      </c>
    </row>
    <row r="2215" spans="2:20" x14ac:dyDescent="0.6">
      <c r="B2215" s="6"/>
      <c r="C2215" s="6"/>
      <c r="D2215" s="6" t="s">
        <v>13813</v>
      </c>
      <c r="E2215" s="6" t="s">
        <v>13815</v>
      </c>
      <c r="F2215" s="20" t="s">
        <v>13967</v>
      </c>
      <c r="G2215" s="6" t="str">
        <f t="shared" si="171"/>
        <v>45-85</v>
      </c>
      <c r="H2215" s="6" t="str" cm="1">
        <f t="array" ref="H2215:I2215">_xlfn.TEXTSPLIT(G2215,"-")</f>
        <v>45</v>
      </c>
      <c r="I2215" s="6" t="str">
        <v>85</v>
      </c>
      <c r="J2215" s="6" t="s">
        <v>13873</v>
      </c>
      <c r="K2215" s="6" t="s">
        <v>13465</v>
      </c>
      <c r="L2215" s="6" t="s">
        <v>13532</v>
      </c>
      <c r="M2215" s="6" t="s">
        <v>13398</v>
      </c>
      <c r="N2215" s="6" t="s">
        <v>13543</v>
      </c>
      <c r="O2215" s="6" t="str" cm="1">
        <f t="array" ref="O2215:P2215">_xlfn.TEXTSPLIT(N2215,"-")</f>
        <v>2002</v>
      </c>
      <c r="P2215" s="6" t="str">
        <v>2004</v>
      </c>
      <c r="Q2215" s="6">
        <v>1280</v>
      </c>
      <c r="R2215" s="6">
        <v>3</v>
      </c>
      <c r="S2215" s="16">
        <f t="shared" si="172"/>
        <v>2.3437499999999999E-3</v>
      </c>
      <c r="T2215" s="16">
        <f t="shared" si="173"/>
        <v>1.3515780233031951E-3</v>
      </c>
    </row>
    <row r="2216" spans="2:20" x14ac:dyDescent="0.6">
      <c r="B2216" s="6"/>
      <c r="C2216" s="6"/>
      <c r="D2216" s="6" t="s">
        <v>13813</v>
      </c>
      <c r="E2216" s="6" t="s">
        <v>13814</v>
      </c>
      <c r="F2216" s="20" t="s">
        <v>13967</v>
      </c>
      <c r="G2216" s="6" t="str">
        <f t="shared" si="171"/>
        <v>45-85</v>
      </c>
      <c r="H2216" s="6" t="str" cm="1">
        <f t="array" ref="H2216:I2216">_xlfn.TEXTSPLIT(G2216,"-")</f>
        <v>45</v>
      </c>
      <c r="I2216" s="6" t="str">
        <v>85</v>
      </c>
      <c r="J2216" s="6" t="s">
        <v>13873</v>
      </c>
      <c r="K2216" s="6" t="s">
        <v>13465</v>
      </c>
      <c r="L2216" s="6" t="s">
        <v>13532</v>
      </c>
      <c r="M2216" s="6" t="s">
        <v>13398</v>
      </c>
      <c r="N2216" s="6" t="s">
        <v>13543</v>
      </c>
      <c r="O2216" s="6" t="str" cm="1">
        <f t="array" ref="O2216:P2216">_xlfn.TEXTSPLIT(N2216,"-")</f>
        <v>2002</v>
      </c>
      <c r="P2216" s="6" t="str">
        <v>2004</v>
      </c>
      <c r="Q2216" s="6">
        <v>615</v>
      </c>
      <c r="R2216" s="6">
        <v>1</v>
      </c>
      <c r="S2216" s="16">
        <f t="shared" si="172"/>
        <v>1.6260162601626016E-3</v>
      </c>
      <c r="T2216" s="16">
        <f t="shared" si="173"/>
        <v>1.6246937579021848E-3</v>
      </c>
    </row>
    <row r="2217" spans="2:20" x14ac:dyDescent="0.6">
      <c r="B2217" s="6"/>
      <c r="C2217" s="6"/>
      <c r="D2217" s="6" t="s">
        <v>13813</v>
      </c>
      <c r="E2217" s="6" t="s">
        <v>13816</v>
      </c>
      <c r="F2217" s="20" t="s">
        <v>13967</v>
      </c>
      <c r="G2217" s="6" t="str">
        <f t="shared" si="171"/>
        <v>45-85</v>
      </c>
      <c r="H2217" s="6" t="str" cm="1">
        <f t="array" ref="H2217:I2217">_xlfn.TEXTSPLIT(G2217,"-")</f>
        <v>45</v>
      </c>
      <c r="I2217" s="6" t="str">
        <v>85</v>
      </c>
      <c r="J2217" s="6" t="s">
        <v>13873</v>
      </c>
      <c r="K2217" s="6" t="s">
        <v>13465</v>
      </c>
      <c r="L2217" s="6" t="s">
        <v>13532</v>
      </c>
      <c r="M2217" s="6" t="s">
        <v>13398</v>
      </c>
      <c r="N2217" s="6" t="s">
        <v>13543</v>
      </c>
      <c r="O2217" s="6" t="str" cm="1">
        <f t="array" ref="O2217:P2217">_xlfn.TEXTSPLIT(N2217,"-")</f>
        <v>2002</v>
      </c>
      <c r="P2217" s="6" t="str">
        <v>2004</v>
      </c>
      <c r="Q2217" s="6">
        <v>665</v>
      </c>
      <c r="R2217" s="6">
        <v>2</v>
      </c>
      <c r="S2217" s="16">
        <f t="shared" si="172"/>
        <v>3.0075187969924814E-3</v>
      </c>
      <c r="T2217" s="16">
        <f t="shared" si="173"/>
        <v>2.1234365775233879E-3</v>
      </c>
    </row>
    <row r="2218" spans="2:20" x14ac:dyDescent="0.6">
      <c r="B2218" s="6"/>
      <c r="C2218" s="6"/>
      <c r="D2218" s="6" t="s">
        <v>13813</v>
      </c>
      <c r="E2218" s="6" t="s">
        <v>13815</v>
      </c>
      <c r="F2218" s="20" t="s">
        <v>13853</v>
      </c>
      <c r="G2218" s="6" t="str">
        <f t="shared" si="171"/>
        <v>45-54</v>
      </c>
      <c r="H2218" s="6" t="str" cm="1">
        <f t="array" ref="H2218:I2218">_xlfn.TEXTSPLIT(G2218,"-")</f>
        <v>45</v>
      </c>
      <c r="I2218" s="6" t="str">
        <v>54</v>
      </c>
      <c r="J2218" s="6" t="s">
        <v>13873</v>
      </c>
      <c r="K2218" s="6" t="s">
        <v>13465</v>
      </c>
      <c r="L2218" s="6" t="s">
        <v>13532</v>
      </c>
      <c r="M2218" s="6" t="s">
        <v>13398</v>
      </c>
      <c r="N2218" s="6" t="s">
        <v>13543</v>
      </c>
      <c r="O2218" s="6" t="str" cm="1">
        <f t="array" ref="O2218:P2218">_xlfn.TEXTSPLIT(N2218,"-")</f>
        <v>2002</v>
      </c>
      <c r="P2218" s="6" t="str">
        <v>2004</v>
      </c>
      <c r="Q2218" s="6">
        <v>395</v>
      </c>
      <c r="R2218" s="6">
        <v>0</v>
      </c>
      <c r="S2218" s="16">
        <f t="shared" si="172"/>
        <v>0</v>
      </c>
      <c r="T2218" s="16">
        <f t="shared" si="173"/>
        <v>0</v>
      </c>
    </row>
    <row r="2219" spans="2:20" x14ac:dyDescent="0.6">
      <c r="B2219" s="6"/>
      <c r="C2219" s="6"/>
      <c r="D2219" s="6" t="s">
        <v>13813</v>
      </c>
      <c r="E2219" s="6" t="s">
        <v>13814</v>
      </c>
      <c r="F2219" s="20" t="s">
        <v>13853</v>
      </c>
      <c r="G2219" s="6" t="str">
        <f t="shared" si="171"/>
        <v>45-54</v>
      </c>
      <c r="H2219" s="6" t="str" cm="1">
        <f t="array" ref="H2219:I2219">_xlfn.TEXTSPLIT(G2219,"-")</f>
        <v>45</v>
      </c>
      <c r="I2219" s="6" t="str">
        <v>54</v>
      </c>
      <c r="J2219" s="6" t="s">
        <v>13873</v>
      </c>
      <c r="K2219" s="6" t="s">
        <v>13465</v>
      </c>
      <c r="L2219" s="6" t="s">
        <v>13532</v>
      </c>
      <c r="M2219" s="6" t="s">
        <v>13398</v>
      </c>
      <c r="N2219" s="6" t="s">
        <v>13543</v>
      </c>
      <c r="O2219" s="6" t="str" cm="1">
        <f t="array" ref="O2219:P2219">_xlfn.TEXTSPLIT(N2219,"-")</f>
        <v>2002</v>
      </c>
      <c r="P2219" s="6" t="str">
        <v>2004</v>
      </c>
      <c r="Q2219" s="6">
        <v>185</v>
      </c>
      <c r="R2219" s="6">
        <v>0</v>
      </c>
      <c r="S2219" s="16">
        <f t="shared" si="172"/>
        <v>0</v>
      </c>
      <c r="T2219" s="16">
        <f t="shared" si="173"/>
        <v>0</v>
      </c>
    </row>
    <row r="2220" spans="2:20" x14ac:dyDescent="0.6">
      <c r="B2220" s="6"/>
      <c r="C2220" s="6"/>
      <c r="D2220" s="6" t="s">
        <v>13813</v>
      </c>
      <c r="E2220" s="6" t="s">
        <v>13816</v>
      </c>
      <c r="F2220" s="20" t="s">
        <v>13853</v>
      </c>
      <c r="G2220" s="6" t="str">
        <f t="shared" si="171"/>
        <v>45-54</v>
      </c>
      <c r="H2220" s="6" t="str" cm="1">
        <f t="array" ref="H2220:I2220">_xlfn.TEXTSPLIT(G2220,"-")</f>
        <v>45</v>
      </c>
      <c r="I2220" s="6" t="str">
        <v>54</v>
      </c>
      <c r="J2220" s="6" t="s">
        <v>13873</v>
      </c>
      <c r="K2220" s="6" t="s">
        <v>13465</v>
      </c>
      <c r="L2220" s="6" t="s">
        <v>13532</v>
      </c>
      <c r="M2220" s="6" t="s">
        <v>13398</v>
      </c>
      <c r="N2220" s="6" t="s">
        <v>13543</v>
      </c>
      <c r="O2220" s="6" t="str" cm="1">
        <f t="array" ref="O2220:P2220">_xlfn.TEXTSPLIT(N2220,"-")</f>
        <v>2002</v>
      </c>
      <c r="P2220" s="6" t="str">
        <v>2004</v>
      </c>
      <c r="Q2220" s="6">
        <v>210</v>
      </c>
      <c r="R2220" s="6">
        <v>0</v>
      </c>
      <c r="S2220" s="16">
        <f t="shared" si="172"/>
        <v>0</v>
      </c>
      <c r="T2220" s="16">
        <f t="shared" si="173"/>
        <v>0</v>
      </c>
    </row>
    <row r="2221" spans="2:20" x14ac:dyDescent="0.6">
      <c r="B2221" s="6"/>
      <c r="C2221" s="6"/>
      <c r="D2221" s="6" t="s">
        <v>13813</v>
      </c>
      <c r="E2221" s="6" t="s">
        <v>13815</v>
      </c>
      <c r="F2221" s="20" t="s">
        <v>13854</v>
      </c>
      <c r="G2221" s="6" t="str">
        <f t="shared" si="171"/>
        <v>55-64</v>
      </c>
      <c r="H2221" s="6" t="str" cm="1">
        <f t="array" ref="H2221:I2221">_xlfn.TEXTSPLIT(G2221,"-")</f>
        <v>55</v>
      </c>
      <c r="I2221" s="6" t="str">
        <v>64</v>
      </c>
      <c r="J2221" s="6" t="s">
        <v>13873</v>
      </c>
      <c r="K2221" s="6" t="s">
        <v>13465</v>
      </c>
      <c r="L2221" s="6" t="s">
        <v>13532</v>
      </c>
      <c r="M2221" s="6" t="s">
        <v>13398</v>
      </c>
      <c r="N2221" s="6" t="s">
        <v>13543</v>
      </c>
      <c r="O2221" s="6" t="str" cm="1">
        <f t="array" ref="O2221:P2221">_xlfn.TEXTSPLIT(N2221,"-")</f>
        <v>2002</v>
      </c>
      <c r="P2221" s="6" t="str">
        <v>2004</v>
      </c>
      <c r="Q2221" s="6">
        <v>376</v>
      </c>
      <c r="R2221" s="6">
        <v>2</v>
      </c>
      <c r="S2221" s="16">
        <f t="shared" si="172"/>
        <v>5.3191489361702126E-3</v>
      </c>
      <c r="T2221" s="16">
        <f t="shared" si="173"/>
        <v>3.7511897370733028E-3</v>
      </c>
    </row>
    <row r="2222" spans="2:20" x14ac:dyDescent="0.6">
      <c r="B2222" s="6"/>
      <c r="C2222" s="6"/>
      <c r="D2222" s="6" t="s">
        <v>13813</v>
      </c>
      <c r="E2222" s="6" t="s">
        <v>13814</v>
      </c>
      <c r="F2222" s="20" t="s">
        <v>13854</v>
      </c>
      <c r="G2222" s="6" t="str">
        <f t="shared" si="171"/>
        <v>55-64</v>
      </c>
      <c r="H2222" s="6" t="str" cm="1">
        <f t="array" ref="H2222:I2222">_xlfn.TEXTSPLIT(G2222,"-")</f>
        <v>55</v>
      </c>
      <c r="I2222" s="6" t="str">
        <v>64</v>
      </c>
      <c r="J2222" s="6" t="s">
        <v>13873</v>
      </c>
      <c r="K2222" s="6" t="s">
        <v>13465</v>
      </c>
      <c r="L2222" s="6" t="s">
        <v>13532</v>
      </c>
      <c r="M2222" s="6" t="s">
        <v>13398</v>
      </c>
      <c r="N2222" s="6" t="s">
        <v>13543</v>
      </c>
      <c r="O2222" s="6" t="str" cm="1">
        <f t="array" ref="O2222:P2222">_xlfn.TEXTSPLIT(N2222,"-")</f>
        <v>2002</v>
      </c>
      <c r="P2222" s="6" t="str">
        <v>2004</v>
      </c>
      <c r="Q2222" s="6">
        <v>191</v>
      </c>
      <c r="R2222" s="6">
        <v>0</v>
      </c>
      <c r="S2222" s="16">
        <f t="shared" si="172"/>
        <v>0</v>
      </c>
      <c r="T2222" s="16">
        <f t="shared" si="173"/>
        <v>0</v>
      </c>
    </row>
    <row r="2223" spans="2:20" x14ac:dyDescent="0.6">
      <c r="B2223" s="6"/>
      <c r="C2223" s="6"/>
      <c r="D2223" s="6" t="s">
        <v>13813</v>
      </c>
      <c r="E2223" s="6" t="s">
        <v>13816</v>
      </c>
      <c r="F2223" s="20" t="s">
        <v>13854</v>
      </c>
      <c r="G2223" s="6" t="str">
        <f t="shared" si="171"/>
        <v>55-64</v>
      </c>
      <c r="H2223" s="6" t="str" cm="1">
        <f t="array" ref="H2223:I2223">_xlfn.TEXTSPLIT(G2223,"-")</f>
        <v>55</v>
      </c>
      <c r="I2223" s="6" t="str">
        <v>64</v>
      </c>
      <c r="J2223" s="6" t="s">
        <v>13873</v>
      </c>
      <c r="K2223" s="6" t="s">
        <v>13465</v>
      </c>
      <c r="L2223" s="6" t="s">
        <v>13532</v>
      </c>
      <c r="M2223" s="6" t="s">
        <v>13398</v>
      </c>
      <c r="N2223" s="6" t="s">
        <v>13543</v>
      </c>
      <c r="O2223" s="6" t="str" cm="1">
        <f t="array" ref="O2223:P2223">_xlfn.TEXTSPLIT(N2223,"-")</f>
        <v>2002</v>
      </c>
      <c r="P2223" s="6" t="str">
        <v>2004</v>
      </c>
      <c r="Q2223" s="6">
        <v>185</v>
      </c>
      <c r="R2223" s="6">
        <v>2</v>
      </c>
      <c r="S2223" s="16">
        <f t="shared" si="172"/>
        <v>1.0810810810810811E-2</v>
      </c>
      <c r="T2223" s="16">
        <f t="shared" si="173"/>
        <v>7.6029642798140212E-3</v>
      </c>
    </row>
    <row r="2224" spans="2:20" x14ac:dyDescent="0.6">
      <c r="B2224" s="6"/>
      <c r="C2224" s="6"/>
      <c r="D2224" s="6" t="s">
        <v>13813</v>
      </c>
      <c r="E2224" s="6" t="s">
        <v>13815</v>
      </c>
      <c r="F2224" s="20" t="s">
        <v>13855</v>
      </c>
      <c r="G2224" s="6" t="str">
        <f t="shared" si="171"/>
        <v>65-74</v>
      </c>
      <c r="H2224" s="6" t="str" cm="1">
        <f t="array" ref="H2224:I2224">_xlfn.TEXTSPLIT(G2224,"-")</f>
        <v>65</v>
      </c>
      <c r="I2224" s="6" t="str">
        <v>74</v>
      </c>
      <c r="J2224" s="6" t="s">
        <v>13873</v>
      </c>
      <c r="K2224" s="6" t="s">
        <v>13465</v>
      </c>
      <c r="L2224" s="6" t="s">
        <v>13532</v>
      </c>
      <c r="M2224" s="6" t="s">
        <v>13398</v>
      </c>
      <c r="N2224" s="6" t="s">
        <v>13543</v>
      </c>
      <c r="O2224" s="6" t="str" cm="1">
        <f t="array" ref="O2224:P2224">_xlfn.TEXTSPLIT(N2224,"-")</f>
        <v>2002</v>
      </c>
      <c r="P2224" s="6" t="str">
        <v>2004</v>
      </c>
      <c r="Q2224" s="6">
        <v>353</v>
      </c>
      <c r="R2224" s="6">
        <v>0</v>
      </c>
      <c r="S2224" s="16">
        <f t="shared" si="172"/>
        <v>0</v>
      </c>
      <c r="T2224" s="16">
        <f t="shared" si="173"/>
        <v>0</v>
      </c>
    </row>
    <row r="2225" spans="2:20" x14ac:dyDescent="0.6">
      <c r="B2225" s="6"/>
      <c r="C2225" s="6"/>
      <c r="D2225" s="6" t="s">
        <v>13813</v>
      </c>
      <c r="E2225" s="6" t="s">
        <v>13814</v>
      </c>
      <c r="F2225" s="20" t="s">
        <v>13855</v>
      </c>
      <c r="G2225" s="6" t="str">
        <f t="shared" si="171"/>
        <v>65-74</v>
      </c>
      <c r="H2225" s="6" t="str" cm="1">
        <f t="array" ref="H2225:I2225">_xlfn.TEXTSPLIT(G2225,"-")</f>
        <v>65</v>
      </c>
      <c r="I2225" s="6" t="str">
        <v>74</v>
      </c>
      <c r="J2225" s="6" t="s">
        <v>13873</v>
      </c>
      <c r="K2225" s="6" t="s">
        <v>13465</v>
      </c>
      <c r="L2225" s="6" t="s">
        <v>13532</v>
      </c>
      <c r="M2225" s="6" t="s">
        <v>13398</v>
      </c>
      <c r="N2225" s="6" t="s">
        <v>13543</v>
      </c>
      <c r="O2225" s="6" t="str" cm="1">
        <f t="array" ref="O2225:P2225">_xlfn.TEXTSPLIT(N2225,"-")</f>
        <v>2002</v>
      </c>
      <c r="P2225" s="6" t="str">
        <v>2004</v>
      </c>
      <c r="Q2225" s="6">
        <v>166</v>
      </c>
      <c r="R2225" s="6">
        <v>0</v>
      </c>
      <c r="S2225" s="16">
        <f t="shared" si="172"/>
        <v>0</v>
      </c>
      <c r="T2225" s="16">
        <f t="shared" si="173"/>
        <v>0</v>
      </c>
    </row>
    <row r="2226" spans="2:20" x14ac:dyDescent="0.6">
      <c r="B2226" s="6"/>
      <c r="C2226" s="6"/>
      <c r="D2226" s="6" t="s">
        <v>13813</v>
      </c>
      <c r="E2226" s="6" t="s">
        <v>13816</v>
      </c>
      <c r="F2226" s="20" t="s">
        <v>13855</v>
      </c>
      <c r="G2226" s="6" t="str">
        <f t="shared" si="171"/>
        <v>65-74</v>
      </c>
      <c r="H2226" s="6" t="str" cm="1">
        <f t="array" ref="H2226:I2226">_xlfn.TEXTSPLIT(G2226,"-")</f>
        <v>65</v>
      </c>
      <c r="I2226" s="6" t="str">
        <v>74</v>
      </c>
      <c r="J2226" s="6" t="s">
        <v>13873</v>
      </c>
      <c r="K2226" s="6" t="s">
        <v>13465</v>
      </c>
      <c r="L2226" s="6" t="s">
        <v>13532</v>
      </c>
      <c r="M2226" s="6" t="s">
        <v>13398</v>
      </c>
      <c r="N2226" s="6" t="s">
        <v>13543</v>
      </c>
      <c r="O2226" s="6" t="str" cm="1">
        <f t="array" ref="O2226:P2226">_xlfn.TEXTSPLIT(N2226,"-")</f>
        <v>2002</v>
      </c>
      <c r="P2226" s="6" t="str">
        <v>2004</v>
      </c>
      <c r="Q2226" s="6">
        <v>187</v>
      </c>
      <c r="R2226" s="6">
        <v>0</v>
      </c>
      <c r="S2226" s="16">
        <f t="shared" si="172"/>
        <v>0</v>
      </c>
      <c r="T2226" s="16">
        <f t="shared" si="173"/>
        <v>0</v>
      </c>
    </row>
    <row r="2227" spans="2:20" x14ac:dyDescent="0.6">
      <c r="B2227" s="6"/>
      <c r="C2227" s="6"/>
      <c r="D2227" s="6" t="s">
        <v>13813</v>
      </c>
      <c r="E2227" s="6" t="s">
        <v>13815</v>
      </c>
      <c r="F2227" s="20" t="s">
        <v>13872</v>
      </c>
      <c r="G2227" s="6" t="str">
        <f t="shared" si="171"/>
        <v>75-85</v>
      </c>
      <c r="H2227" s="6" t="str" cm="1">
        <f t="array" ref="H2227:I2227">_xlfn.TEXTSPLIT(G2227,"-")</f>
        <v>75</v>
      </c>
      <c r="I2227" s="6" t="str">
        <v>85</v>
      </c>
      <c r="J2227" s="6" t="s">
        <v>13873</v>
      </c>
      <c r="K2227" s="6" t="s">
        <v>13465</v>
      </c>
      <c r="L2227" s="6" t="s">
        <v>13532</v>
      </c>
      <c r="M2227" s="6" t="s">
        <v>13398</v>
      </c>
      <c r="N2227" s="6" t="s">
        <v>13543</v>
      </c>
      <c r="O2227" s="6" t="str" cm="1">
        <f t="array" ref="O2227:P2227">_xlfn.TEXTSPLIT(N2227,"-")</f>
        <v>2002</v>
      </c>
      <c r="P2227" s="6" t="str">
        <v>2004</v>
      </c>
      <c r="Q2227" s="6">
        <v>156</v>
      </c>
      <c r="R2227" s="6">
        <v>1</v>
      </c>
      <c r="S2227" s="16">
        <f t="shared" si="172"/>
        <v>6.41025641025641E-3</v>
      </c>
      <c r="T2227" s="16">
        <f t="shared" si="173"/>
        <v>6.3896776848866412E-3</v>
      </c>
    </row>
    <row r="2228" spans="2:20" x14ac:dyDescent="0.6">
      <c r="B2228" s="6"/>
      <c r="C2228" s="6"/>
      <c r="D2228" s="6" t="s">
        <v>13813</v>
      </c>
      <c r="E2228" s="6" t="s">
        <v>13814</v>
      </c>
      <c r="F2228" s="20" t="s">
        <v>13872</v>
      </c>
      <c r="G2228" s="6" t="str">
        <f t="shared" si="171"/>
        <v>75-85</v>
      </c>
      <c r="H2228" s="6" t="str" cm="1">
        <f t="array" ref="H2228:I2228">_xlfn.TEXTSPLIT(G2228,"-")</f>
        <v>75</v>
      </c>
      <c r="I2228" s="6" t="str">
        <v>85</v>
      </c>
      <c r="J2228" s="6" t="s">
        <v>13873</v>
      </c>
      <c r="K2228" s="6" t="s">
        <v>13465</v>
      </c>
      <c r="L2228" s="6" t="s">
        <v>13532</v>
      </c>
      <c r="M2228" s="6" t="s">
        <v>13398</v>
      </c>
      <c r="N2228" s="6" t="s">
        <v>13543</v>
      </c>
      <c r="O2228" s="6" t="str" cm="1">
        <f t="array" ref="O2228:P2228">_xlfn.TEXTSPLIT(N2228,"-")</f>
        <v>2002</v>
      </c>
      <c r="P2228" s="6" t="str">
        <v>2004</v>
      </c>
      <c r="Q2228" s="6">
        <v>73</v>
      </c>
      <c r="R2228" s="6">
        <v>1</v>
      </c>
      <c r="S2228" s="16">
        <f t="shared" si="172"/>
        <v>1.3698630136986301E-2</v>
      </c>
      <c r="T2228" s="16">
        <f t="shared" si="173"/>
        <v>1.360448036058687E-2</v>
      </c>
    </row>
    <row r="2229" spans="2:20" x14ac:dyDescent="0.6">
      <c r="B2229" s="6"/>
      <c r="C2229" s="6"/>
      <c r="D2229" s="6" t="s">
        <v>13813</v>
      </c>
      <c r="E2229" s="6" t="s">
        <v>13816</v>
      </c>
      <c r="F2229" s="20" t="s">
        <v>13872</v>
      </c>
      <c r="G2229" s="6" t="str">
        <f t="shared" si="171"/>
        <v>75-85</v>
      </c>
      <c r="H2229" s="6" t="str" cm="1">
        <f t="array" ref="H2229:I2229">_xlfn.TEXTSPLIT(G2229,"-")</f>
        <v>75</v>
      </c>
      <c r="I2229" s="6" t="str">
        <v>85</v>
      </c>
      <c r="J2229" s="6" t="s">
        <v>13873</v>
      </c>
      <c r="K2229" s="6" t="s">
        <v>13465</v>
      </c>
      <c r="L2229" s="6" t="s">
        <v>13532</v>
      </c>
      <c r="M2229" s="6" t="s">
        <v>13398</v>
      </c>
      <c r="N2229" s="6" t="s">
        <v>13543</v>
      </c>
      <c r="O2229" s="6" t="str" cm="1">
        <f t="array" ref="O2229:P2229">_xlfn.TEXTSPLIT(N2229,"-")</f>
        <v>2002</v>
      </c>
      <c r="P2229" s="6" t="str">
        <v>2004</v>
      </c>
      <c r="Q2229" s="6">
        <v>83</v>
      </c>
      <c r="R2229" s="6">
        <v>0</v>
      </c>
      <c r="S2229" s="16">
        <f t="shared" si="172"/>
        <v>0</v>
      </c>
      <c r="T2229" s="16">
        <f t="shared" si="173"/>
        <v>0</v>
      </c>
    </row>
    <row r="2230" spans="2:20" x14ac:dyDescent="0.6">
      <c r="B2230" s="6"/>
      <c r="C2230" s="6"/>
      <c r="D2230" s="6" t="s">
        <v>13813</v>
      </c>
      <c r="E2230" s="6" t="s">
        <v>13815</v>
      </c>
      <c r="F2230" s="20" t="s">
        <v>13967</v>
      </c>
      <c r="G2230" s="6" t="str">
        <f t="shared" si="171"/>
        <v>45-85</v>
      </c>
      <c r="H2230" s="6" t="str" cm="1">
        <f t="array" ref="H2230:I2230">_xlfn.TEXTSPLIT(G2230,"-")</f>
        <v>45</v>
      </c>
      <c r="I2230" s="6" t="str">
        <v>85</v>
      </c>
      <c r="J2230" s="6" t="s">
        <v>13873</v>
      </c>
      <c r="K2230" s="6" t="s">
        <v>13465</v>
      </c>
      <c r="L2230" s="6" t="s">
        <v>13909</v>
      </c>
      <c r="M2230" s="6" t="s">
        <v>13398</v>
      </c>
      <c r="N2230" s="6" t="s">
        <v>13543</v>
      </c>
      <c r="O2230" s="6" t="str" cm="1">
        <f t="array" ref="O2230:P2230">_xlfn.TEXTSPLIT(N2230,"-")</f>
        <v>2002</v>
      </c>
      <c r="P2230" s="6" t="str">
        <v>2004</v>
      </c>
      <c r="Q2230" s="6">
        <v>699</v>
      </c>
      <c r="R2230" s="6">
        <v>7</v>
      </c>
      <c r="S2230" s="16">
        <f t="shared" si="172"/>
        <v>1.0014306151645207E-2</v>
      </c>
      <c r="T2230" s="16">
        <f t="shared" si="173"/>
        <v>3.7660519249602615E-3</v>
      </c>
    </row>
    <row r="2231" spans="2:20" x14ac:dyDescent="0.6">
      <c r="B2231" s="6"/>
      <c r="C2231" s="6"/>
      <c r="D2231" s="6" t="s">
        <v>13813</v>
      </c>
      <c r="E2231" s="6" t="s">
        <v>13814</v>
      </c>
      <c r="F2231" s="20" t="s">
        <v>13967</v>
      </c>
      <c r="G2231" s="6" t="str">
        <f t="shared" si="171"/>
        <v>45-85</v>
      </c>
      <c r="H2231" s="6" t="str" cm="1">
        <f t="array" ref="H2231:I2231">_xlfn.TEXTSPLIT(G2231,"-")</f>
        <v>45</v>
      </c>
      <c r="I2231" s="6" t="str">
        <v>85</v>
      </c>
      <c r="J2231" s="6" t="s">
        <v>13873</v>
      </c>
      <c r="K2231" s="6" t="s">
        <v>13465</v>
      </c>
      <c r="L2231" s="6" t="s">
        <v>13909</v>
      </c>
      <c r="M2231" s="6" t="s">
        <v>13398</v>
      </c>
      <c r="N2231" s="6" t="s">
        <v>13543</v>
      </c>
      <c r="O2231" s="6" t="str" cm="1">
        <f t="array" ref="O2231:P2231">_xlfn.TEXTSPLIT(N2231,"-")</f>
        <v>2002</v>
      </c>
      <c r="P2231" s="6" t="str">
        <v>2004</v>
      </c>
      <c r="Q2231" s="6">
        <v>347</v>
      </c>
      <c r="R2231" s="6">
        <v>5</v>
      </c>
      <c r="S2231" s="16">
        <f t="shared" si="172"/>
        <v>1.4409221902017291E-2</v>
      </c>
      <c r="T2231" s="16">
        <f t="shared" si="173"/>
        <v>6.397404964297717E-3</v>
      </c>
    </row>
    <row r="2232" spans="2:20" x14ac:dyDescent="0.6">
      <c r="B2232" s="6"/>
      <c r="C2232" s="6"/>
      <c r="D2232" s="6" t="s">
        <v>13813</v>
      </c>
      <c r="E2232" s="6" t="s">
        <v>13816</v>
      </c>
      <c r="F2232" s="20" t="s">
        <v>13967</v>
      </c>
      <c r="G2232" s="6" t="str">
        <f t="shared" si="171"/>
        <v>45-85</v>
      </c>
      <c r="H2232" s="6" t="str" cm="1">
        <f t="array" ref="H2232:I2232">_xlfn.TEXTSPLIT(G2232,"-")</f>
        <v>45</v>
      </c>
      <c r="I2232" s="6" t="str">
        <v>85</v>
      </c>
      <c r="J2232" s="6" t="s">
        <v>13873</v>
      </c>
      <c r="K2232" s="6" t="s">
        <v>13465</v>
      </c>
      <c r="L2232" s="6" t="s">
        <v>13909</v>
      </c>
      <c r="M2232" s="6" t="s">
        <v>13398</v>
      </c>
      <c r="N2232" s="6" t="s">
        <v>13543</v>
      </c>
      <c r="O2232" s="6" t="str" cm="1">
        <f t="array" ref="O2232:P2232">_xlfn.TEXTSPLIT(N2232,"-")</f>
        <v>2002</v>
      </c>
      <c r="P2232" s="6" t="str">
        <v>2004</v>
      </c>
      <c r="Q2232" s="6">
        <v>352</v>
      </c>
      <c r="R2232" s="6">
        <v>2</v>
      </c>
      <c r="S2232" s="16">
        <f t="shared" si="172"/>
        <v>5.681818181818182E-3</v>
      </c>
      <c r="T2232" s="16">
        <f t="shared" si="173"/>
        <v>4.0062221222852716E-3</v>
      </c>
    </row>
    <row r="2233" spans="2:20" x14ac:dyDescent="0.6">
      <c r="B2233" s="6"/>
      <c r="C2233" s="6"/>
      <c r="D2233" s="6" t="s">
        <v>13813</v>
      </c>
      <c r="E2233" s="6" t="s">
        <v>13815</v>
      </c>
      <c r="F2233" s="20" t="s">
        <v>13853</v>
      </c>
      <c r="G2233" s="6" t="str">
        <f t="shared" si="171"/>
        <v>45-54</v>
      </c>
      <c r="H2233" s="6" t="str" cm="1">
        <f t="array" ref="H2233:I2233">_xlfn.TEXTSPLIT(G2233,"-")</f>
        <v>45</v>
      </c>
      <c r="I2233" s="6" t="str">
        <v>54</v>
      </c>
      <c r="J2233" s="6" t="s">
        <v>13873</v>
      </c>
      <c r="K2233" s="6" t="s">
        <v>13465</v>
      </c>
      <c r="L2233" s="6" t="s">
        <v>13909</v>
      </c>
      <c r="M2233" s="6" t="s">
        <v>13398</v>
      </c>
      <c r="N2233" s="6" t="s">
        <v>13543</v>
      </c>
      <c r="O2233" s="6" t="str" cm="1">
        <f t="array" ref="O2233:P2233">_xlfn.TEXTSPLIT(N2233,"-")</f>
        <v>2002</v>
      </c>
      <c r="P2233" s="6" t="str">
        <v>2004</v>
      </c>
      <c r="Q2233" s="6">
        <v>201</v>
      </c>
      <c r="R2233" s="6">
        <v>0</v>
      </c>
      <c r="S2233" s="16">
        <f t="shared" si="172"/>
        <v>0</v>
      </c>
      <c r="T2233" s="16">
        <f t="shared" si="173"/>
        <v>0</v>
      </c>
    </row>
    <row r="2234" spans="2:20" x14ac:dyDescent="0.6">
      <c r="B2234" s="6"/>
      <c r="C2234" s="6"/>
      <c r="D2234" s="6" t="s">
        <v>13813</v>
      </c>
      <c r="E2234" s="6" t="s">
        <v>13814</v>
      </c>
      <c r="F2234" s="20" t="s">
        <v>13853</v>
      </c>
      <c r="G2234" s="6" t="str">
        <f t="shared" si="171"/>
        <v>45-54</v>
      </c>
      <c r="H2234" s="6" t="str" cm="1">
        <f t="array" ref="H2234:I2234">_xlfn.TEXTSPLIT(G2234,"-")</f>
        <v>45</v>
      </c>
      <c r="I2234" s="6" t="str">
        <v>54</v>
      </c>
      <c r="J2234" s="6" t="s">
        <v>13873</v>
      </c>
      <c r="K2234" s="6" t="s">
        <v>13465</v>
      </c>
      <c r="L2234" s="6" t="s">
        <v>13909</v>
      </c>
      <c r="M2234" s="6" t="s">
        <v>13398</v>
      </c>
      <c r="N2234" s="6" t="s">
        <v>13543</v>
      </c>
      <c r="O2234" s="6" t="str" cm="1">
        <f t="array" ref="O2234:P2234">_xlfn.TEXTSPLIT(N2234,"-")</f>
        <v>2002</v>
      </c>
      <c r="P2234" s="6" t="str">
        <v>2004</v>
      </c>
      <c r="Q2234" s="6">
        <v>99</v>
      </c>
      <c r="R2234" s="6">
        <v>0</v>
      </c>
      <c r="S2234" s="16">
        <f t="shared" si="172"/>
        <v>0</v>
      </c>
      <c r="T2234" s="16">
        <f t="shared" si="173"/>
        <v>0</v>
      </c>
    </row>
    <row r="2235" spans="2:20" x14ac:dyDescent="0.6">
      <c r="B2235" s="6"/>
      <c r="C2235" s="6"/>
      <c r="D2235" s="6" t="s">
        <v>13813</v>
      </c>
      <c r="E2235" s="6" t="s">
        <v>13816</v>
      </c>
      <c r="F2235" s="20" t="s">
        <v>13853</v>
      </c>
      <c r="G2235" s="6" t="str">
        <f t="shared" si="171"/>
        <v>45-54</v>
      </c>
      <c r="H2235" s="6" t="str" cm="1">
        <f t="array" ref="H2235:I2235">_xlfn.TEXTSPLIT(G2235,"-")</f>
        <v>45</v>
      </c>
      <c r="I2235" s="6" t="str">
        <v>54</v>
      </c>
      <c r="J2235" s="6" t="s">
        <v>13873</v>
      </c>
      <c r="K2235" s="6" t="s">
        <v>13465</v>
      </c>
      <c r="L2235" s="6" t="s">
        <v>13909</v>
      </c>
      <c r="M2235" s="6" t="s">
        <v>13398</v>
      </c>
      <c r="N2235" s="6" t="s">
        <v>13543</v>
      </c>
      <c r="O2235" s="6" t="str" cm="1">
        <f t="array" ref="O2235:P2235">_xlfn.TEXTSPLIT(N2235,"-")</f>
        <v>2002</v>
      </c>
      <c r="P2235" s="6" t="str">
        <v>2004</v>
      </c>
      <c r="Q2235" s="6">
        <v>102</v>
      </c>
      <c r="R2235" s="6">
        <v>0</v>
      </c>
      <c r="S2235" s="16">
        <f t="shared" si="172"/>
        <v>0</v>
      </c>
      <c r="T2235" s="16">
        <f t="shared" si="173"/>
        <v>0</v>
      </c>
    </row>
    <row r="2236" spans="2:20" x14ac:dyDescent="0.6">
      <c r="B2236" s="6"/>
      <c r="C2236" s="6"/>
      <c r="D2236" s="6" t="s">
        <v>13813</v>
      </c>
      <c r="E2236" s="6" t="s">
        <v>13815</v>
      </c>
      <c r="F2236" s="20" t="s">
        <v>13854</v>
      </c>
      <c r="G2236" s="6" t="str">
        <f t="shared" si="171"/>
        <v>55-64</v>
      </c>
      <c r="H2236" s="6" t="str" cm="1">
        <f t="array" ref="H2236:I2236">_xlfn.TEXTSPLIT(G2236,"-")</f>
        <v>55</v>
      </c>
      <c r="I2236" s="6" t="str">
        <v>64</v>
      </c>
      <c r="J2236" s="6" t="s">
        <v>13873</v>
      </c>
      <c r="K2236" s="6" t="s">
        <v>13465</v>
      </c>
      <c r="L2236" s="6" t="s">
        <v>13909</v>
      </c>
      <c r="M2236" s="6" t="s">
        <v>13398</v>
      </c>
      <c r="N2236" s="6" t="s">
        <v>13543</v>
      </c>
      <c r="O2236" s="6" t="str" cm="1">
        <f t="array" ref="O2236:P2236">_xlfn.TEXTSPLIT(N2236,"-")</f>
        <v>2002</v>
      </c>
      <c r="P2236" s="6" t="str">
        <v>2004</v>
      </c>
      <c r="Q2236" s="6">
        <v>200</v>
      </c>
      <c r="R2236" s="6">
        <v>1</v>
      </c>
      <c r="S2236" s="16">
        <f t="shared" si="172"/>
        <v>5.0000000000000001E-3</v>
      </c>
      <c r="T2236" s="16">
        <f t="shared" si="173"/>
        <v>4.9874843358150012E-3</v>
      </c>
    </row>
    <row r="2237" spans="2:20" x14ac:dyDescent="0.6">
      <c r="B2237" s="6"/>
      <c r="C2237" s="6"/>
      <c r="D2237" s="6" t="s">
        <v>13813</v>
      </c>
      <c r="E2237" s="6" t="s">
        <v>13814</v>
      </c>
      <c r="F2237" s="20" t="s">
        <v>13854</v>
      </c>
      <c r="G2237" s="6" t="str">
        <f t="shared" si="171"/>
        <v>55-64</v>
      </c>
      <c r="H2237" s="6" t="str" cm="1">
        <f t="array" ref="H2237:I2237">_xlfn.TEXTSPLIT(G2237,"-")</f>
        <v>55</v>
      </c>
      <c r="I2237" s="6" t="str">
        <v>64</v>
      </c>
      <c r="J2237" s="6" t="s">
        <v>13873</v>
      </c>
      <c r="K2237" s="6" t="s">
        <v>13465</v>
      </c>
      <c r="L2237" s="6" t="s">
        <v>13909</v>
      </c>
      <c r="M2237" s="6" t="s">
        <v>13398</v>
      </c>
      <c r="N2237" s="6" t="s">
        <v>13543</v>
      </c>
      <c r="O2237" s="6" t="str" cm="1">
        <f t="array" ref="O2237:P2237">_xlfn.TEXTSPLIT(N2237,"-")</f>
        <v>2002</v>
      </c>
      <c r="P2237" s="6" t="str">
        <v>2004</v>
      </c>
      <c r="Q2237" s="6">
        <v>97</v>
      </c>
      <c r="R2237" s="6">
        <v>1</v>
      </c>
      <c r="S2237" s="16">
        <f t="shared" si="172"/>
        <v>1.0309278350515464E-2</v>
      </c>
      <c r="T2237" s="16">
        <f t="shared" si="173"/>
        <v>1.025600006956303E-2</v>
      </c>
    </row>
    <row r="2238" spans="2:20" x14ac:dyDescent="0.6">
      <c r="B2238" s="6"/>
      <c r="C2238" s="6"/>
      <c r="D2238" s="6" t="s">
        <v>13813</v>
      </c>
      <c r="E2238" s="6" t="s">
        <v>13816</v>
      </c>
      <c r="F2238" s="20" t="s">
        <v>13854</v>
      </c>
      <c r="G2238" s="6" t="str">
        <f t="shared" si="171"/>
        <v>55-64</v>
      </c>
      <c r="H2238" s="6" t="str" cm="1">
        <f t="array" ref="H2238:I2238">_xlfn.TEXTSPLIT(G2238,"-")</f>
        <v>55</v>
      </c>
      <c r="I2238" s="6" t="str">
        <v>64</v>
      </c>
      <c r="J2238" s="6" t="s">
        <v>13873</v>
      </c>
      <c r="K2238" s="6" t="s">
        <v>13465</v>
      </c>
      <c r="L2238" s="6" t="s">
        <v>13909</v>
      </c>
      <c r="M2238" s="6" t="s">
        <v>13398</v>
      </c>
      <c r="N2238" s="6" t="s">
        <v>13543</v>
      </c>
      <c r="O2238" s="6" t="str" cm="1">
        <f t="array" ref="O2238:P2238">_xlfn.TEXTSPLIT(N2238,"-")</f>
        <v>2002</v>
      </c>
      <c r="P2238" s="6" t="str">
        <v>2004</v>
      </c>
      <c r="Q2238" s="6">
        <v>103</v>
      </c>
      <c r="R2238" s="6">
        <v>0</v>
      </c>
      <c r="S2238" s="16">
        <f t="shared" si="172"/>
        <v>0</v>
      </c>
      <c r="T2238" s="16">
        <f t="shared" si="173"/>
        <v>0</v>
      </c>
    </row>
    <row r="2239" spans="2:20" x14ac:dyDescent="0.6">
      <c r="B2239" s="6"/>
      <c r="C2239" s="6"/>
      <c r="D2239" s="6" t="s">
        <v>13813</v>
      </c>
      <c r="E2239" s="6" t="s">
        <v>13815</v>
      </c>
      <c r="F2239" s="20" t="s">
        <v>13855</v>
      </c>
      <c r="G2239" s="6" t="str">
        <f t="shared" si="171"/>
        <v>65-74</v>
      </c>
      <c r="H2239" s="6" t="str" cm="1">
        <f t="array" ref="H2239:I2239">_xlfn.TEXTSPLIT(G2239,"-")</f>
        <v>65</v>
      </c>
      <c r="I2239" s="6" t="str">
        <v>74</v>
      </c>
      <c r="J2239" s="6" t="s">
        <v>13873</v>
      </c>
      <c r="K2239" s="6" t="s">
        <v>13465</v>
      </c>
      <c r="L2239" s="6" t="s">
        <v>13909</v>
      </c>
      <c r="M2239" s="6" t="s">
        <v>13398</v>
      </c>
      <c r="N2239" s="6" t="s">
        <v>13543</v>
      </c>
      <c r="O2239" s="6" t="str" cm="1">
        <f t="array" ref="O2239:P2239">_xlfn.TEXTSPLIT(N2239,"-")</f>
        <v>2002</v>
      </c>
      <c r="P2239" s="6" t="str">
        <v>2004</v>
      </c>
      <c r="Q2239" s="6">
        <v>202</v>
      </c>
      <c r="R2239" s="6">
        <v>1</v>
      </c>
      <c r="S2239" s="16">
        <f t="shared" si="172"/>
        <v>4.9504950495049506E-3</v>
      </c>
      <c r="T2239" s="16">
        <f t="shared" si="173"/>
        <v>4.9382261457614589E-3</v>
      </c>
    </row>
    <row r="2240" spans="2:20" x14ac:dyDescent="0.6">
      <c r="B2240" s="6"/>
      <c r="C2240" s="6"/>
      <c r="D2240" s="6" t="s">
        <v>13813</v>
      </c>
      <c r="E2240" s="6" t="s">
        <v>13814</v>
      </c>
      <c r="F2240" s="20" t="s">
        <v>13855</v>
      </c>
      <c r="G2240" s="6" t="str">
        <f t="shared" si="171"/>
        <v>65-74</v>
      </c>
      <c r="H2240" s="6" t="str" cm="1">
        <f t="array" ref="H2240:I2240">_xlfn.TEXTSPLIT(G2240,"-")</f>
        <v>65</v>
      </c>
      <c r="I2240" s="6" t="str">
        <v>74</v>
      </c>
      <c r="J2240" s="6" t="s">
        <v>13873</v>
      </c>
      <c r="K2240" s="6" t="s">
        <v>13465</v>
      </c>
      <c r="L2240" s="6" t="s">
        <v>13909</v>
      </c>
      <c r="M2240" s="6" t="s">
        <v>13398</v>
      </c>
      <c r="N2240" s="6" t="s">
        <v>13543</v>
      </c>
      <c r="O2240" s="6" t="str" cm="1">
        <f t="array" ref="O2240:P2240">_xlfn.TEXTSPLIT(N2240,"-")</f>
        <v>2002</v>
      </c>
      <c r="P2240" s="6" t="str">
        <v>2004</v>
      </c>
      <c r="Q2240" s="6">
        <v>101</v>
      </c>
      <c r="R2240" s="6">
        <v>1</v>
      </c>
      <c r="S2240" s="16">
        <f t="shared" si="172"/>
        <v>9.9009900990099011E-3</v>
      </c>
      <c r="T2240" s="16">
        <f t="shared" si="173"/>
        <v>9.8518533684157344E-3</v>
      </c>
    </row>
    <row r="2241" spans="1:20" x14ac:dyDescent="0.6">
      <c r="B2241" s="6"/>
      <c r="C2241" s="6"/>
      <c r="D2241" s="6" t="s">
        <v>13813</v>
      </c>
      <c r="E2241" s="6" t="s">
        <v>13816</v>
      </c>
      <c r="F2241" s="20" t="s">
        <v>13855</v>
      </c>
      <c r="G2241" s="6" t="str">
        <f t="shared" si="171"/>
        <v>65-74</v>
      </c>
      <c r="H2241" s="6" t="str" cm="1">
        <f t="array" ref="H2241:I2241">_xlfn.TEXTSPLIT(G2241,"-")</f>
        <v>65</v>
      </c>
      <c r="I2241" s="6" t="str">
        <v>74</v>
      </c>
      <c r="J2241" s="6" t="s">
        <v>13873</v>
      </c>
      <c r="K2241" s="6" t="s">
        <v>13465</v>
      </c>
      <c r="L2241" s="6" t="s">
        <v>13909</v>
      </c>
      <c r="M2241" s="6" t="s">
        <v>13398</v>
      </c>
      <c r="N2241" s="6" t="s">
        <v>13543</v>
      </c>
      <c r="O2241" s="6" t="str" cm="1">
        <f t="array" ref="O2241:P2241">_xlfn.TEXTSPLIT(N2241,"-")</f>
        <v>2002</v>
      </c>
      <c r="P2241" s="6" t="str">
        <v>2004</v>
      </c>
      <c r="Q2241" s="6">
        <v>101</v>
      </c>
      <c r="R2241" s="6">
        <v>0</v>
      </c>
      <c r="S2241" s="16">
        <f t="shared" si="172"/>
        <v>0</v>
      </c>
      <c r="T2241" s="16">
        <f t="shared" si="173"/>
        <v>0</v>
      </c>
    </row>
    <row r="2242" spans="1:20" x14ac:dyDescent="0.6">
      <c r="B2242" s="6"/>
      <c r="C2242" s="6"/>
      <c r="D2242" s="6" t="s">
        <v>13813</v>
      </c>
      <c r="E2242" s="6" t="s">
        <v>13815</v>
      </c>
      <c r="F2242" s="20" t="s">
        <v>13872</v>
      </c>
      <c r="G2242" s="6" t="str">
        <f t="shared" si="171"/>
        <v>75-85</v>
      </c>
      <c r="H2242" s="6" t="str" cm="1">
        <f t="array" ref="H2242:I2242">_xlfn.TEXTSPLIT(G2242,"-")</f>
        <v>75</v>
      </c>
      <c r="I2242" s="6" t="str">
        <v>85</v>
      </c>
      <c r="J2242" s="6" t="s">
        <v>13873</v>
      </c>
      <c r="K2242" s="6" t="s">
        <v>13465</v>
      </c>
      <c r="L2242" s="6" t="s">
        <v>13909</v>
      </c>
      <c r="M2242" s="6" t="s">
        <v>13398</v>
      </c>
      <c r="N2242" s="6" t="s">
        <v>13543</v>
      </c>
      <c r="O2242" s="6" t="str" cm="1">
        <f t="array" ref="O2242:P2242">_xlfn.TEXTSPLIT(N2242,"-")</f>
        <v>2002</v>
      </c>
      <c r="P2242" s="6" t="str">
        <v>2004</v>
      </c>
      <c r="Q2242" s="6">
        <v>96</v>
      </c>
      <c r="R2242" s="6">
        <v>5</v>
      </c>
      <c r="S2242" s="16">
        <f t="shared" si="172"/>
        <v>5.2083333333333336E-2</v>
      </c>
      <c r="T2242" s="16">
        <f t="shared" si="173"/>
        <v>2.2677691801411687E-2</v>
      </c>
    </row>
    <row r="2243" spans="1:20" x14ac:dyDescent="0.6">
      <c r="B2243" s="6"/>
      <c r="C2243" s="6"/>
      <c r="D2243" s="6" t="s">
        <v>13813</v>
      </c>
      <c r="E2243" s="6" t="s">
        <v>13814</v>
      </c>
      <c r="F2243" s="20" t="s">
        <v>13872</v>
      </c>
      <c r="G2243" s="6" t="str">
        <f t="shared" si="171"/>
        <v>75-85</v>
      </c>
      <c r="H2243" s="6" t="str" cm="1">
        <f t="array" ref="H2243:I2243">_xlfn.TEXTSPLIT(G2243,"-")</f>
        <v>75</v>
      </c>
      <c r="I2243" s="6" t="str">
        <v>85</v>
      </c>
      <c r="J2243" s="6" t="s">
        <v>13873</v>
      </c>
      <c r="K2243" s="6" t="s">
        <v>13465</v>
      </c>
      <c r="L2243" s="6" t="s">
        <v>13909</v>
      </c>
      <c r="M2243" s="6" t="s">
        <v>13398</v>
      </c>
      <c r="N2243" s="6" t="s">
        <v>13543</v>
      </c>
      <c r="O2243" s="6" t="str" cm="1">
        <f t="array" ref="O2243:P2243">_xlfn.TEXTSPLIT(N2243,"-")</f>
        <v>2002</v>
      </c>
      <c r="P2243" s="6" t="str">
        <v>2004</v>
      </c>
      <c r="Q2243" s="6">
        <v>50</v>
      </c>
      <c r="R2243" s="6">
        <v>3</v>
      </c>
      <c r="S2243" s="16">
        <f t="shared" si="172"/>
        <v>0.06</v>
      </c>
      <c r="T2243" s="16">
        <f t="shared" si="173"/>
        <v>3.3585711247493329E-2</v>
      </c>
    </row>
    <row r="2244" spans="1:20" x14ac:dyDescent="0.6">
      <c r="B2244" s="6"/>
      <c r="C2244" s="6"/>
      <c r="D2244" s="6" t="s">
        <v>13813</v>
      </c>
      <c r="E2244" s="6" t="s">
        <v>13816</v>
      </c>
      <c r="F2244" s="20" t="s">
        <v>13872</v>
      </c>
      <c r="G2244" s="6" t="str">
        <f t="shared" si="171"/>
        <v>75-85</v>
      </c>
      <c r="H2244" s="6" t="str" cm="1">
        <f t="array" ref="H2244:I2244">_xlfn.TEXTSPLIT(G2244,"-")</f>
        <v>75</v>
      </c>
      <c r="I2244" s="6" t="str">
        <v>85</v>
      </c>
      <c r="J2244" s="6" t="s">
        <v>13873</v>
      </c>
      <c r="K2244" s="6" t="s">
        <v>13465</v>
      </c>
      <c r="L2244" s="6" t="s">
        <v>13909</v>
      </c>
      <c r="M2244" s="6" t="s">
        <v>13398</v>
      </c>
      <c r="N2244" s="6" t="s">
        <v>13543</v>
      </c>
      <c r="O2244" s="6" t="str" cm="1">
        <f t="array" ref="O2244:P2244">_xlfn.TEXTSPLIT(N2244,"-")</f>
        <v>2002</v>
      </c>
      <c r="P2244" s="6" t="str">
        <v>2004</v>
      </c>
      <c r="Q2244" s="6">
        <v>46</v>
      </c>
      <c r="R2244" s="6">
        <v>2</v>
      </c>
      <c r="S2244" s="16">
        <f t="shared" si="172"/>
        <v>4.3478260869565216E-2</v>
      </c>
      <c r="T2244" s="16">
        <f t="shared" si="173"/>
        <v>3.0068003252527158E-2</v>
      </c>
    </row>
    <row r="2245" spans="1:20" x14ac:dyDescent="0.6">
      <c r="A2245" s="23">
        <v>16965494</v>
      </c>
      <c r="B2245" s="21" t="s">
        <v>13479</v>
      </c>
      <c r="C2245" s="6" t="s">
        <v>13812</v>
      </c>
      <c r="D2245" s="6" t="s">
        <v>13300</v>
      </c>
      <c r="E2245" s="6" t="s">
        <v>13815</v>
      </c>
      <c r="F2245" s="20" t="s">
        <v>13546</v>
      </c>
      <c r="G2245" s="6" t="str">
        <f t="shared" ref="G2245:G2299" si="174">IF(RIGHT(F2245,1)="+",LEFT(F2245,LEN(F2245)-1)&amp;"-95",F2245)</f>
        <v>51-90</v>
      </c>
      <c r="H2245" s="6" t="str" cm="1">
        <f t="array" ref="H2245:I2245">_xlfn.TEXTSPLIT(G2245,"-")</f>
        <v>51</v>
      </c>
      <c r="I2245" s="6" t="str">
        <v>90</v>
      </c>
      <c r="J2245" s="6" t="s">
        <v>13541</v>
      </c>
      <c r="K2245" s="6" t="s">
        <v>13547</v>
      </c>
      <c r="L2245" s="6" t="s">
        <v>13973</v>
      </c>
      <c r="M2245" s="6" t="s">
        <v>13400</v>
      </c>
      <c r="N2245" s="6">
        <v>2002</v>
      </c>
      <c r="O2245" s="6" t="str" cm="1">
        <f t="array" ref="O2245">_xlfn.TEXTSPLIT(N2245,"-")</f>
        <v>2002</v>
      </c>
      <c r="P2245" s="6" t="str" cm="1">
        <f t="array" ref="P2245">_xlfn.TEXTSPLIT(O2245,"-")</f>
        <v>2002</v>
      </c>
      <c r="Q2245" s="6">
        <v>459</v>
      </c>
      <c r="R2245" s="6">
        <v>210</v>
      </c>
      <c r="S2245" s="16">
        <f t="shared" ref="S2245:S2299" si="175">R2245/Q2245</f>
        <v>0.45751633986928103</v>
      </c>
      <c r="T2245" s="16">
        <f t="shared" ref="T2245:T2299" si="176">SQRT(S2245*(1-S2245)/Q2245)</f>
        <v>2.3253605086159111E-2</v>
      </c>
    </row>
    <row r="2246" spans="1:20" x14ac:dyDescent="0.6">
      <c r="A2246" s="23"/>
      <c r="B2246" s="21"/>
      <c r="C2246" s="6"/>
      <c r="D2246" s="6" t="s">
        <v>13300</v>
      </c>
      <c r="E2246" s="6" t="s">
        <v>13815</v>
      </c>
      <c r="F2246" s="20" t="s">
        <v>13892</v>
      </c>
      <c r="G2246" s="6" t="str">
        <f t="shared" si="174"/>
        <v>51-60</v>
      </c>
      <c r="H2246" s="6" t="str" cm="1">
        <f t="array" ref="H2246:I2246">_xlfn.TEXTSPLIT(G2246,"-")</f>
        <v>51</v>
      </c>
      <c r="I2246" s="6" t="str">
        <v>60</v>
      </c>
      <c r="J2246" s="6" t="s">
        <v>13541</v>
      </c>
      <c r="K2246" s="6" t="s">
        <v>13547</v>
      </c>
      <c r="L2246" s="6" t="s">
        <v>13973</v>
      </c>
      <c r="M2246" s="6" t="s">
        <v>13400</v>
      </c>
      <c r="N2246" s="6">
        <v>2002</v>
      </c>
      <c r="O2246" s="6" t="str" cm="1">
        <f t="array" ref="O2246">_xlfn.TEXTSPLIT(N2246,"-")</f>
        <v>2002</v>
      </c>
      <c r="P2246" s="6" t="str" cm="1">
        <f t="array" ref="P2246">_xlfn.TEXTSPLIT(O2246,"-")</f>
        <v>2002</v>
      </c>
      <c r="Q2246" s="6">
        <v>160</v>
      </c>
      <c r="R2246" s="6">
        <v>53</v>
      </c>
      <c r="S2246" s="16">
        <f t="shared" si="175"/>
        <v>0.33124999999999999</v>
      </c>
      <c r="T2246" s="16">
        <f t="shared" si="176"/>
        <v>3.7209158608802216E-2</v>
      </c>
    </row>
    <row r="2247" spans="1:20" x14ac:dyDescent="0.6">
      <c r="A2247" s="23"/>
      <c r="B2247" s="21"/>
      <c r="C2247" s="6"/>
      <c r="D2247" s="6" t="s">
        <v>13300</v>
      </c>
      <c r="E2247" s="6" t="s">
        <v>13815</v>
      </c>
      <c r="F2247" s="20" t="s">
        <v>13893</v>
      </c>
      <c r="G2247" s="6" t="str">
        <f t="shared" si="174"/>
        <v>61-70</v>
      </c>
      <c r="H2247" s="6" t="str" cm="1">
        <f t="array" ref="H2247:I2247">_xlfn.TEXTSPLIT(G2247,"-")</f>
        <v>61</v>
      </c>
      <c r="I2247" s="6" t="str">
        <v>70</v>
      </c>
      <c r="J2247" s="6" t="s">
        <v>13541</v>
      </c>
      <c r="K2247" s="6" t="s">
        <v>13547</v>
      </c>
      <c r="L2247" s="6" t="s">
        <v>13973</v>
      </c>
      <c r="M2247" s="6" t="s">
        <v>13400</v>
      </c>
      <c r="N2247" s="6">
        <v>2002</v>
      </c>
      <c r="O2247" s="6" t="str" cm="1">
        <f t="array" ref="O2247">_xlfn.TEXTSPLIT(N2247,"-")</f>
        <v>2002</v>
      </c>
      <c r="P2247" s="6" t="str" cm="1">
        <f t="array" ref="P2247">_xlfn.TEXTSPLIT(O2247,"-")</f>
        <v>2002</v>
      </c>
      <c r="Q2247" s="6">
        <v>162</v>
      </c>
      <c r="R2247" s="6">
        <v>70</v>
      </c>
      <c r="S2247" s="16">
        <f t="shared" si="175"/>
        <v>0.43209876543209874</v>
      </c>
      <c r="T2247" s="16">
        <f t="shared" si="176"/>
        <v>3.8919783152568194E-2</v>
      </c>
    </row>
    <row r="2248" spans="1:20" x14ac:dyDescent="0.6">
      <c r="A2248" s="23"/>
      <c r="B2248" s="21"/>
      <c r="C2248" s="6"/>
      <c r="D2248" s="6" t="s">
        <v>13300</v>
      </c>
      <c r="E2248" s="6" t="s">
        <v>13815</v>
      </c>
      <c r="F2248" s="20" t="s">
        <v>13894</v>
      </c>
      <c r="G2248" s="6" t="str">
        <f t="shared" si="174"/>
        <v>71-80</v>
      </c>
      <c r="H2248" s="6" t="str" cm="1">
        <f t="array" ref="H2248:I2248">_xlfn.TEXTSPLIT(G2248,"-")</f>
        <v>71</v>
      </c>
      <c r="I2248" s="6" t="str">
        <v>80</v>
      </c>
      <c r="J2248" s="6" t="s">
        <v>13541</v>
      </c>
      <c r="K2248" s="6" t="s">
        <v>13547</v>
      </c>
      <c r="L2248" s="6" t="s">
        <v>13973</v>
      </c>
      <c r="M2248" s="6" t="s">
        <v>13400</v>
      </c>
      <c r="N2248" s="6">
        <v>2002</v>
      </c>
      <c r="O2248" s="6" t="str" cm="1">
        <f t="array" ref="O2248">_xlfn.TEXTSPLIT(N2248,"-")</f>
        <v>2002</v>
      </c>
      <c r="P2248" s="6" t="str" cm="1">
        <f t="array" ref="P2248">_xlfn.TEXTSPLIT(O2248,"-")</f>
        <v>2002</v>
      </c>
      <c r="Q2248" s="6">
        <v>90</v>
      </c>
      <c r="R2248" s="6">
        <v>56</v>
      </c>
      <c r="S2248" s="16">
        <f t="shared" si="175"/>
        <v>0.62222222222222223</v>
      </c>
      <c r="T2248" s="16">
        <f t="shared" si="176"/>
        <v>5.1105743142697307E-2</v>
      </c>
    </row>
    <row r="2249" spans="1:20" x14ac:dyDescent="0.6">
      <c r="A2249" s="23"/>
      <c r="B2249" s="21"/>
      <c r="C2249" s="6"/>
      <c r="D2249" s="6" t="s">
        <v>13300</v>
      </c>
      <c r="E2249" s="6" t="s">
        <v>13815</v>
      </c>
      <c r="F2249" s="20" t="s">
        <v>13916</v>
      </c>
      <c r="G2249" s="6" t="str">
        <f t="shared" si="174"/>
        <v>81-90</v>
      </c>
      <c r="H2249" s="6" t="str" cm="1">
        <f t="array" ref="H2249:I2249">_xlfn.TEXTSPLIT(G2249,"-")</f>
        <v>81</v>
      </c>
      <c r="I2249" s="6" t="str">
        <v>90</v>
      </c>
      <c r="J2249" s="6" t="s">
        <v>13541</v>
      </c>
      <c r="K2249" s="6" t="s">
        <v>13547</v>
      </c>
      <c r="L2249" s="6" t="s">
        <v>13973</v>
      </c>
      <c r="M2249" s="6" t="s">
        <v>13400</v>
      </c>
      <c r="N2249" s="6">
        <v>2002</v>
      </c>
      <c r="O2249" s="6" t="str" cm="1">
        <f t="array" ref="O2249">_xlfn.TEXTSPLIT(N2249,"-")</f>
        <v>2002</v>
      </c>
      <c r="P2249" s="6" t="str" cm="1">
        <f t="array" ref="P2249">_xlfn.TEXTSPLIT(O2249,"-")</f>
        <v>2002</v>
      </c>
      <c r="Q2249" s="6">
        <v>47</v>
      </c>
      <c r="R2249" s="6">
        <v>31</v>
      </c>
      <c r="S2249" s="16">
        <f t="shared" si="175"/>
        <v>0.65957446808510634</v>
      </c>
      <c r="T2249" s="16">
        <f t="shared" si="176"/>
        <v>6.9118459697572895E-2</v>
      </c>
    </row>
    <row r="2250" spans="1:20" x14ac:dyDescent="0.6">
      <c r="A2250" s="23"/>
      <c r="B2250" s="21"/>
      <c r="C2250" s="6"/>
      <c r="D2250" s="6" t="s">
        <v>13822</v>
      </c>
      <c r="E2250" s="6" t="s">
        <v>13815</v>
      </c>
      <c r="F2250" s="20" t="s">
        <v>13546</v>
      </c>
      <c r="G2250" s="6" t="str">
        <f t="shared" si="174"/>
        <v>51-90</v>
      </c>
      <c r="H2250" s="6" t="str" cm="1">
        <f t="array" ref="H2250:I2250">_xlfn.TEXTSPLIT(G2250,"-")</f>
        <v>51</v>
      </c>
      <c r="I2250" s="6" t="str">
        <v>90</v>
      </c>
      <c r="J2250" s="6" t="s">
        <v>13541</v>
      </c>
      <c r="K2250" s="6" t="s">
        <v>13547</v>
      </c>
      <c r="L2250" s="6" t="s">
        <v>13973</v>
      </c>
      <c r="M2250" s="6" t="s">
        <v>13400</v>
      </c>
      <c r="N2250" s="6">
        <v>2002</v>
      </c>
      <c r="O2250" s="6" t="str" cm="1">
        <f t="array" ref="O2250">_xlfn.TEXTSPLIT(N2250,"-")</f>
        <v>2002</v>
      </c>
      <c r="P2250" s="6" t="str" cm="1">
        <f t="array" ref="P2250">_xlfn.TEXTSPLIT(O2250,"-")</f>
        <v>2002</v>
      </c>
      <c r="Q2250" s="6">
        <v>459</v>
      </c>
      <c r="R2250" s="6">
        <v>197</v>
      </c>
      <c r="S2250" s="16">
        <f t="shared" si="175"/>
        <v>0.42919389978213507</v>
      </c>
      <c r="T2250" s="16">
        <f t="shared" si="176"/>
        <v>2.3102805956768908E-2</v>
      </c>
    </row>
    <row r="2251" spans="1:20" x14ac:dyDescent="0.6">
      <c r="A2251" s="23"/>
      <c r="B2251" s="21"/>
      <c r="C2251" s="6"/>
      <c r="D2251" s="6" t="s">
        <v>13822</v>
      </c>
      <c r="E2251" s="6" t="s">
        <v>13815</v>
      </c>
      <c r="F2251" s="20" t="s">
        <v>13892</v>
      </c>
      <c r="G2251" s="6" t="str">
        <f t="shared" si="174"/>
        <v>51-60</v>
      </c>
      <c r="H2251" s="6" t="str" cm="1">
        <f t="array" ref="H2251:I2251">_xlfn.TEXTSPLIT(G2251,"-")</f>
        <v>51</v>
      </c>
      <c r="I2251" s="6" t="str">
        <v>60</v>
      </c>
      <c r="J2251" s="6" t="s">
        <v>13541</v>
      </c>
      <c r="K2251" s="6" t="s">
        <v>13547</v>
      </c>
      <c r="L2251" s="6" t="s">
        <v>13973</v>
      </c>
      <c r="M2251" s="6" t="s">
        <v>13400</v>
      </c>
      <c r="N2251" s="6">
        <v>2002</v>
      </c>
      <c r="O2251" s="6" t="str" cm="1">
        <f t="array" ref="O2251">_xlfn.TEXTSPLIT(N2251,"-")</f>
        <v>2002</v>
      </c>
      <c r="P2251" s="6" t="str" cm="1">
        <f t="array" ref="P2251">_xlfn.TEXTSPLIT(O2251,"-")</f>
        <v>2002</v>
      </c>
      <c r="Q2251" s="6">
        <v>160</v>
      </c>
      <c r="R2251" s="6">
        <v>53</v>
      </c>
      <c r="S2251" s="16">
        <f t="shared" si="175"/>
        <v>0.33124999999999999</v>
      </c>
      <c r="T2251" s="16">
        <f t="shared" si="176"/>
        <v>3.7209158608802216E-2</v>
      </c>
    </row>
    <row r="2252" spans="1:20" x14ac:dyDescent="0.6">
      <c r="A2252" s="23"/>
      <c r="B2252" s="21"/>
      <c r="C2252" s="6"/>
      <c r="D2252" s="6" t="s">
        <v>13822</v>
      </c>
      <c r="E2252" s="6" t="s">
        <v>13815</v>
      </c>
      <c r="F2252" s="20" t="s">
        <v>13893</v>
      </c>
      <c r="G2252" s="6" t="str">
        <f t="shared" si="174"/>
        <v>61-70</v>
      </c>
      <c r="H2252" s="6" t="str" cm="1">
        <f t="array" ref="H2252:I2252">_xlfn.TEXTSPLIT(G2252,"-")</f>
        <v>61</v>
      </c>
      <c r="I2252" s="6" t="str">
        <v>70</v>
      </c>
      <c r="J2252" s="6" t="s">
        <v>13541</v>
      </c>
      <c r="K2252" s="6" t="s">
        <v>13547</v>
      </c>
      <c r="L2252" s="6" t="s">
        <v>13973</v>
      </c>
      <c r="M2252" s="6" t="s">
        <v>13400</v>
      </c>
      <c r="N2252" s="6">
        <v>2002</v>
      </c>
      <c r="O2252" s="6" t="str" cm="1">
        <f t="array" ref="O2252">_xlfn.TEXTSPLIT(N2252,"-")</f>
        <v>2002</v>
      </c>
      <c r="P2252" s="6" t="str" cm="1">
        <f t="array" ref="P2252">_xlfn.TEXTSPLIT(O2252,"-")</f>
        <v>2002</v>
      </c>
      <c r="Q2252" s="6">
        <v>162</v>
      </c>
      <c r="R2252" s="6">
        <v>66</v>
      </c>
      <c r="S2252" s="16">
        <f t="shared" si="175"/>
        <v>0.40740740740740738</v>
      </c>
      <c r="T2252" s="16">
        <f t="shared" si="176"/>
        <v>3.8604244936818348E-2</v>
      </c>
    </row>
    <row r="2253" spans="1:20" x14ac:dyDescent="0.6">
      <c r="A2253" s="23"/>
      <c r="B2253" s="21"/>
      <c r="C2253" s="6"/>
      <c r="D2253" s="6" t="s">
        <v>13822</v>
      </c>
      <c r="E2253" s="6" t="s">
        <v>13815</v>
      </c>
      <c r="F2253" s="20" t="s">
        <v>13894</v>
      </c>
      <c r="G2253" s="6" t="str">
        <f t="shared" si="174"/>
        <v>71-80</v>
      </c>
      <c r="H2253" s="6" t="str" cm="1">
        <f t="array" ref="H2253:I2253">_xlfn.TEXTSPLIT(G2253,"-")</f>
        <v>71</v>
      </c>
      <c r="I2253" s="6" t="str">
        <v>80</v>
      </c>
      <c r="J2253" s="6" t="s">
        <v>13541</v>
      </c>
      <c r="K2253" s="6" t="s">
        <v>13547</v>
      </c>
      <c r="L2253" s="6" t="s">
        <v>13973</v>
      </c>
      <c r="M2253" s="6" t="s">
        <v>13400</v>
      </c>
      <c r="N2253" s="6">
        <v>2002</v>
      </c>
      <c r="O2253" s="6" t="str" cm="1">
        <f t="array" ref="O2253">_xlfn.TEXTSPLIT(N2253,"-")</f>
        <v>2002</v>
      </c>
      <c r="P2253" s="6" t="str" cm="1">
        <f t="array" ref="P2253">_xlfn.TEXTSPLIT(O2253,"-")</f>
        <v>2002</v>
      </c>
      <c r="Q2253" s="6">
        <v>90</v>
      </c>
      <c r="R2253" s="6">
        <v>51</v>
      </c>
      <c r="S2253" s="16">
        <f t="shared" si="175"/>
        <v>0.56666666666666665</v>
      </c>
      <c r="T2253" s="16">
        <f t="shared" si="176"/>
        <v>5.2234041215747373E-2</v>
      </c>
    </row>
    <row r="2254" spans="1:20" x14ac:dyDescent="0.6">
      <c r="A2254" s="23"/>
      <c r="B2254" s="21"/>
      <c r="C2254" s="6"/>
      <c r="D2254" s="6" t="s">
        <v>13822</v>
      </c>
      <c r="E2254" s="6" t="s">
        <v>13815</v>
      </c>
      <c r="F2254" s="20" t="s">
        <v>13916</v>
      </c>
      <c r="G2254" s="6" t="str">
        <f t="shared" si="174"/>
        <v>81-90</v>
      </c>
      <c r="H2254" s="6" t="str" cm="1">
        <f t="array" ref="H2254:I2254">_xlfn.TEXTSPLIT(G2254,"-")</f>
        <v>81</v>
      </c>
      <c r="I2254" s="6" t="str">
        <v>90</v>
      </c>
      <c r="J2254" s="6" t="s">
        <v>13541</v>
      </c>
      <c r="K2254" s="6" t="s">
        <v>13547</v>
      </c>
      <c r="L2254" s="6" t="s">
        <v>13973</v>
      </c>
      <c r="M2254" s="6" t="s">
        <v>13400</v>
      </c>
      <c r="N2254" s="6">
        <v>2002</v>
      </c>
      <c r="O2254" s="6" t="str" cm="1">
        <f t="array" ref="O2254">_xlfn.TEXTSPLIT(N2254,"-")</f>
        <v>2002</v>
      </c>
      <c r="P2254" s="6" t="str" cm="1">
        <f t="array" ref="P2254">_xlfn.TEXTSPLIT(O2254,"-")</f>
        <v>2002</v>
      </c>
      <c r="Q2254" s="6">
        <v>47</v>
      </c>
      <c r="R2254" s="6">
        <v>27</v>
      </c>
      <c r="S2254" s="16">
        <f t="shared" si="175"/>
        <v>0.57446808510638303</v>
      </c>
      <c r="T2254" s="16">
        <f t="shared" si="176"/>
        <v>7.2119065897791323E-2</v>
      </c>
    </row>
    <row r="2255" spans="1:20" x14ac:dyDescent="0.6">
      <c r="A2255" s="23"/>
      <c r="B2255" s="21"/>
      <c r="C2255" s="6"/>
      <c r="D2255" s="6" t="s">
        <v>13813</v>
      </c>
      <c r="E2255" s="6" t="s">
        <v>13815</v>
      </c>
      <c r="F2255" s="20" t="s">
        <v>13546</v>
      </c>
      <c r="G2255" s="6" t="str">
        <f t="shared" si="174"/>
        <v>51-90</v>
      </c>
      <c r="H2255" s="6" t="str" cm="1">
        <f t="array" ref="H2255:I2255">_xlfn.TEXTSPLIT(G2255,"-")</f>
        <v>51</v>
      </c>
      <c r="I2255" s="6" t="str">
        <v>90</v>
      </c>
      <c r="J2255" s="6" t="s">
        <v>13541</v>
      </c>
      <c r="K2255" s="6" t="s">
        <v>13547</v>
      </c>
      <c r="L2255" s="6" t="s">
        <v>13973</v>
      </c>
      <c r="M2255" s="6" t="s">
        <v>13400</v>
      </c>
      <c r="N2255" s="6">
        <v>2002</v>
      </c>
      <c r="O2255" s="6" t="str" cm="1">
        <f t="array" ref="O2255">_xlfn.TEXTSPLIT(N2255,"-")</f>
        <v>2002</v>
      </c>
      <c r="P2255" s="6" t="str" cm="1">
        <f t="array" ref="P2255">_xlfn.TEXTSPLIT(O2255,"-")</f>
        <v>2002</v>
      </c>
      <c r="Q2255" s="6">
        <v>459</v>
      </c>
      <c r="R2255" s="6">
        <v>13</v>
      </c>
      <c r="S2255" s="16">
        <f t="shared" si="175"/>
        <v>2.8322440087145968E-2</v>
      </c>
      <c r="T2255" s="16">
        <f t="shared" si="176"/>
        <v>7.7431928745509571E-3</v>
      </c>
    </row>
    <row r="2256" spans="1:20" x14ac:dyDescent="0.6">
      <c r="A2256" s="23"/>
      <c r="B2256" s="21"/>
      <c r="C2256" s="6"/>
      <c r="D2256" s="6" t="s">
        <v>13813</v>
      </c>
      <c r="E2256" s="6" t="s">
        <v>13814</v>
      </c>
      <c r="F2256" s="20" t="s">
        <v>13546</v>
      </c>
      <c r="G2256" s="6" t="str">
        <f t="shared" si="174"/>
        <v>51-90</v>
      </c>
      <c r="H2256" s="6" t="str" cm="1">
        <f t="array" ref="H2256:I2256">_xlfn.TEXTSPLIT(G2256,"-")</f>
        <v>51</v>
      </c>
      <c r="I2256" s="6" t="str">
        <v>90</v>
      </c>
      <c r="J2256" s="6" t="s">
        <v>13541</v>
      </c>
      <c r="K2256" s="6" t="s">
        <v>13547</v>
      </c>
      <c r="L2256" s="6" t="s">
        <v>13973</v>
      </c>
      <c r="M2256" s="6" t="s">
        <v>13400</v>
      </c>
      <c r="N2256" s="6">
        <v>2002</v>
      </c>
      <c r="O2256" s="6" t="str" cm="1">
        <f t="array" ref="O2256">_xlfn.TEXTSPLIT(N2256,"-")</f>
        <v>2002</v>
      </c>
      <c r="P2256" s="6" t="str" cm="1">
        <f t="array" ref="P2256">_xlfn.TEXTSPLIT(O2256,"-")</f>
        <v>2002</v>
      </c>
      <c r="Q2256" s="6">
        <v>223</v>
      </c>
      <c r="R2256" s="6">
        <v>6</v>
      </c>
      <c r="S2256" s="16">
        <f t="shared" si="175"/>
        <v>2.6905829596412557E-2</v>
      </c>
      <c r="T2256" s="16">
        <f t="shared" si="176"/>
        <v>1.0835481065044958E-2</v>
      </c>
    </row>
    <row r="2257" spans="1:20" x14ac:dyDescent="0.6">
      <c r="A2257" s="23"/>
      <c r="B2257" s="21"/>
      <c r="C2257" s="6"/>
      <c r="D2257" s="6" t="s">
        <v>13813</v>
      </c>
      <c r="E2257" s="6" t="s">
        <v>13816</v>
      </c>
      <c r="F2257" s="20" t="s">
        <v>13546</v>
      </c>
      <c r="G2257" s="6" t="str">
        <f t="shared" si="174"/>
        <v>51-90</v>
      </c>
      <c r="H2257" s="6" t="str" cm="1">
        <f t="array" ref="H2257:I2257">_xlfn.TEXTSPLIT(G2257,"-")</f>
        <v>51</v>
      </c>
      <c r="I2257" s="6" t="str">
        <v>90</v>
      </c>
      <c r="J2257" s="6" t="s">
        <v>13541</v>
      </c>
      <c r="K2257" s="6" t="s">
        <v>13547</v>
      </c>
      <c r="L2257" s="6" t="s">
        <v>13973</v>
      </c>
      <c r="M2257" s="6" t="s">
        <v>13400</v>
      </c>
      <c r="N2257" s="6">
        <v>2002</v>
      </c>
      <c r="O2257" s="6" t="str" cm="1">
        <f t="array" ref="O2257">_xlfn.TEXTSPLIT(N2257,"-")</f>
        <v>2002</v>
      </c>
      <c r="P2257" s="6" t="str" cm="1">
        <f t="array" ref="P2257">_xlfn.TEXTSPLIT(O2257,"-")</f>
        <v>2002</v>
      </c>
      <c r="Q2257" s="6">
        <v>236</v>
      </c>
      <c r="R2257" s="6">
        <v>7</v>
      </c>
      <c r="S2257" s="16">
        <f t="shared" si="175"/>
        <v>2.9661016949152543E-2</v>
      </c>
      <c r="T2257" s="16">
        <f t="shared" si="176"/>
        <v>1.1043297112416781E-2</v>
      </c>
    </row>
    <row r="2258" spans="1:20" x14ac:dyDescent="0.6">
      <c r="A2258" s="23"/>
      <c r="B2258" s="21"/>
      <c r="C2258" s="6"/>
      <c r="D2258" s="6" t="s">
        <v>13813</v>
      </c>
      <c r="E2258" s="6" t="s">
        <v>13815</v>
      </c>
      <c r="F2258" s="20" t="s">
        <v>13892</v>
      </c>
      <c r="G2258" s="6" t="str">
        <f t="shared" si="174"/>
        <v>51-60</v>
      </c>
      <c r="H2258" s="6" t="str" cm="1">
        <f t="array" ref="H2258:I2258">_xlfn.TEXTSPLIT(G2258,"-")</f>
        <v>51</v>
      </c>
      <c r="I2258" s="6" t="str">
        <v>60</v>
      </c>
      <c r="J2258" s="6" t="s">
        <v>13541</v>
      </c>
      <c r="K2258" s="6" t="s">
        <v>13547</v>
      </c>
      <c r="L2258" s="6" t="s">
        <v>13973</v>
      </c>
      <c r="M2258" s="6" t="s">
        <v>13400</v>
      </c>
      <c r="N2258" s="6">
        <v>2002</v>
      </c>
      <c r="O2258" s="6" t="str" cm="1">
        <f t="array" ref="O2258">_xlfn.TEXTSPLIT(N2258,"-")</f>
        <v>2002</v>
      </c>
      <c r="P2258" s="6" t="str" cm="1">
        <f t="array" ref="P2258">_xlfn.TEXTSPLIT(O2258,"-")</f>
        <v>2002</v>
      </c>
      <c r="Q2258" s="6">
        <v>160</v>
      </c>
      <c r="R2258" s="6">
        <v>0</v>
      </c>
      <c r="S2258" s="16">
        <f t="shared" si="175"/>
        <v>0</v>
      </c>
      <c r="T2258" s="16">
        <f t="shared" si="176"/>
        <v>0</v>
      </c>
    </row>
    <row r="2259" spans="1:20" x14ac:dyDescent="0.6">
      <c r="A2259" s="23"/>
      <c r="B2259" s="21"/>
      <c r="C2259" s="6"/>
      <c r="D2259" s="6" t="s">
        <v>13813</v>
      </c>
      <c r="E2259" s="6" t="s">
        <v>13814</v>
      </c>
      <c r="F2259" s="20" t="s">
        <v>13892</v>
      </c>
      <c r="G2259" s="6" t="str">
        <f t="shared" si="174"/>
        <v>51-60</v>
      </c>
      <c r="H2259" s="6" t="str" cm="1">
        <f t="array" ref="H2259:I2259">_xlfn.TEXTSPLIT(G2259,"-")</f>
        <v>51</v>
      </c>
      <c r="I2259" s="6" t="str">
        <v>60</v>
      </c>
      <c r="J2259" s="6" t="s">
        <v>13541</v>
      </c>
      <c r="K2259" s="6" t="s">
        <v>13547</v>
      </c>
      <c r="L2259" s="6" t="s">
        <v>13973</v>
      </c>
      <c r="M2259" s="6" t="s">
        <v>13400</v>
      </c>
      <c r="N2259" s="6">
        <v>2002</v>
      </c>
      <c r="O2259" s="6" t="str" cm="1">
        <f t="array" ref="O2259">_xlfn.TEXTSPLIT(N2259,"-")</f>
        <v>2002</v>
      </c>
      <c r="P2259" s="6" t="str" cm="1">
        <f t="array" ref="P2259">_xlfn.TEXTSPLIT(O2259,"-")</f>
        <v>2002</v>
      </c>
      <c r="Q2259" s="6">
        <v>75</v>
      </c>
      <c r="R2259" s="6">
        <v>0</v>
      </c>
      <c r="S2259" s="16">
        <f t="shared" si="175"/>
        <v>0</v>
      </c>
      <c r="T2259" s="16">
        <f t="shared" si="176"/>
        <v>0</v>
      </c>
    </row>
    <row r="2260" spans="1:20" x14ac:dyDescent="0.6">
      <c r="A2260" s="23"/>
      <c r="B2260" s="21"/>
      <c r="C2260" s="6"/>
      <c r="D2260" s="6" t="s">
        <v>13813</v>
      </c>
      <c r="E2260" s="6" t="s">
        <v>13816</v>
      </c>
      <c r="F2260" s="20" t="s">
        <v>13892</v>
      </c>
      <c r="G2260" s="6" t="str">
        <f t="shared" si="174"/>
        <v>51-60</v>
      </c>
      <c r="H2260" s="6" t="str" cm="1">
        <f t="array" ref="H2260:I2260">_xlfn.TEXTSPLIT(G2260,"-")</f>
        <v>51</v>
      </c>
      <c r="I2260" s="6" t="str">
        <v>60</v>
      </c>
      <c r="J2260" s="6" t="s">
        <v>13541</v>
      </c>
      <c r="K2260" s="6" t="s">
        <v>13547</v>
      </c>
      <c r="L2260" s="6" t="s">
        <v>13973</v>
      </c>
      <c r="M2260" s="6" t="s">
        <v>13400</v>
      </c>
      <c r="N2260" s="6">
        <v>2002</v>
      </c>
      <c r="O2260" s="6" t="str" cm="1">
        <f t="array" ref="O2260">_xlfn.TEXTSPLIT(N2260,"-")</f>
        <v>2002</v>
      </c>
      <c r="P2260" s="6" t="str" cm="1">
        <f t="array" ref="P2260">_xlfn.TEXTSPLIT(O2260,"-")</f>
        <v>2002</v>
      </c>
      <c r="Q2260" s="6">
        <v>85</v>
      </c>
      <c r="R2260" s="6">
        <v>0</v>
      </c>
      <c r="S2260" s="16">
        <f t="shared" si="175"/>
        <v>0</v>
      </c>
      <c r="T2260" s="16">
        <f t="shared" si="176"/>
        <v>0</v>
      </c>
    </row>
    <row r="2261" spans="1:20" x14ac:dyDescent="0.6">
      <c r="A2261" s="23"/>
      <c r="B2261" s="21"/>
      <c r="C2261" s="6"/>
      <c r="D2261" s="6" t="s">
        <v>13813</v>
      </c>
      <c r="E2261" s="6" t="s">
        <v>13815</v>
      </c>
      <c r="F2261" s="20" t="s">
        <v>13893</v>
      </c>
      <c r="G2261" s="6" t="str">
        <f t="shared" si="174"/>
        <v>61-70</v>
      </c>
      <c r="H2261" s="6" t="str" cm="1">
        <f t="array" ref="H2261:I2261">_xlfn.TEXTSPLIT(G2261,"-")</f>
        <v>61</v>
      </c>
      <c r="I2261" s="6" t="str">
        <v>70</v>
      </c>
      <c r="J2261" s="6" t="s">
        <v>13541</v>
      </c>
      <c r="K2261" s="6" t="s">
        <v>13547</v>
      </c>
      <c r="L2261" s="6" t="s">
        <v>13973</v>
      </c>
      <c r="M2261" s="6" t="s">
        <v>13400</v>
      </c>
      <c r="N2261" s="6">
        <v>2002</v>
      </c>
      <c r="O2261" s="6" t="str" cm="1">
        <f t="array" ref="O2261">_xlfn.TEXTSPLIT(N2261,"-")</f>
        <v>2002</v>
      </c>
      <c r="P2261" s="6" t="str" cm="1">
        <f t="array" ref="P2261">_xlfn.TEXTSPLIT(O2261,"-")</f>
        <v>2002</v>
      </c>
      <c r="Q2261" s="6">
        <v>162</v>
      </c>
      <c r="R2261" s="6">
        <v>4</v>
      </c>
      <c r="S2261" s="16">
        <f t="shared" si="175"/>
        <v>2.4691358024691357E-2</v>
      </c>
      <c r="T2261" s="16">
        <f t="shared" si="176"/>
        <v>1.2192310586166788E-2</v>
      </c>
    </row>
    <row r="2262" spans="1:20" x14ac:dyDescent="0.6">
      <c r="A2262" s="23"/>
      <c r="B2262" s="21"/>
      <c r="C2262" s="6"/>
      <c r="D2262" s="6" t="s">
        <v>13813</v>
      </c>
      <c r="E2262" s="6" t="s">
        <v>13814</v>
      </c>
      <c r="F2262" s="20" t="s">
        <v>13893</v>
      </c>
      <c r="G2262" s="6" t="str">
        <f t="shared" si="174"/>
        <v>61-70</v>
      </c>
      <c r="H2262" s="6" t="str" cm="1">
        <f t="array" ref="H2262:I2262">_xlfn.TEXTSPLIT(G2262,"-")</f>
        <v>61</v>
      </c>
      <c r="I2262" s="6" t="str">
        <v>70</v>
      </c>
      <c r="J2262" s="6" t="s">
        <v>13541</v>
      </c>
      <c r="K2262" s="6" t="s">
        <v>13547</v>
      </c>
      <c r="L2262" s="6" t="s">
        <v>13973</v>
      </c>
      <c r="M2262" s="6" t="s">
        <v>13400</v>
      </c>
      <c r="N2262" s="6">
        <v>2002</v>
      </c>
      <c r="O2262" s="6" t="str" cm="1">
        <f t="array" ref="O2262">_xlfn.TEXTSPLIT(N2262,"-")</f>
        <v>2002</v>
      </c>
      <c r="P2262" s="6" t="str" cm="1">
        <f t="array" ref="P2262">_xlfn.TEXTSPLIT(O2262,"-")</f>
        <v>2002</v>
      </c>
      <c r="Q2262" s="6">
        <v>79</v>
      </c>
      <c r="R2262" s="6">
        <v>2</v>
      </c>
      <c r="S2262" s="16">
        <f t="shared" si="175"/>
        <v>2.5316455696202531E-2</v>
      </c>
      <c r="T2262" s="16">
        <f t="shared" si="176"/>
        <v>1.7673384396892217E-2</v>
      </c>
    </row>
    <row r="2263" spans="1:20" x14ac:dyDescent="0.6">
      <c r="A2263" s="23"/>
      <c r="B2263" s="21"/>
      <c r="C2263" s="6"/>
      <c r="D2263" s="6" t="s">
        <v>13813</v>
      </c>
      <c r="E2263" s="6" t="s">
        <v>13816</v>
      </c>
      <c r="F2263" s="20" t="s">
        <v>13893</v>
      </c>
      <c r="G2263" s="6" t="str">
        <f t="shared" si="174"/>
        <v>61-70</v>
      </c>
      <c r="H2263" s="6" t="str" cm="1">
        <f t="array" ref="H2263:I2263">_xlfn.TEXTSPLIT(G2263,"-")</f>
        <v>61</v>
      </c>
      <c r="I2263" s="6" t="str">
        <v>70</v>
      </c>
      <c r="J2263" s="6" t="s">
        <v>13541</v>
      </c>
      <c r="K2263" s="6" t="s">
        <v>13547</v>
      </c>
      <c r="L2263" s="6" t="s">
        <v>13973</v>
      </c>
      <c r="M2263" s="6" t="s">
        <v>13400</v>
      </c>
      <c r="N2263" s="6">
        <v>2002</v>
      </c>
      <c r="O2263" s="6" t="str" cm="1">
        <f t="array" ref="O2263">_xlfn.TEXTSPLIT(N2263,"-")</f>
        <v>2002</v>
      </c>
      <c r="P2263" s="6" t="str" cm="1">
        <f t="array" ref="P2263">_xlfn.TEXTSPLIT(O2263,"-")</f>
        <v>2002</v>
      </c>
      <c r="Q2263" s="6">
        <v>83</v>
      </c>
      <c r="R2263" s="6">
        <v>2</v>
      </c>
      <c r="S2263" s="16">
        <f t="shared" si="175"/>
        <v>2.4096385542168676E-2</v>
      </c>
      <c r="T2263" s="16">
        <f t="shared" si="176"/>
        <v>1.6832180075559026E-2</v>
      </c>
    </row>
    <row r="2264" spans="1:20" x14ac:dyDescent="0.6">
      <c r="A2264" s="23"/>
      <c r="B2264" s="21"/>
      <c r="C2264" s="6"/>
      <c r="D2264" s="6" t="s">
        <v>13813</v>
      </c>
      <c r="E2264" s="6" t="s">
        <v>13815</v>
      </c>
      <c r="F2264" s="20" t="s">
        <v>13894</v>
      </c>
      <c r="G2264" s="6" t="str">
        <f t="shared" si="174"/>
        <v>71-80</v>
      </c>
      <c r="H2264" s="6" t="str" cm="1">
        <f t="array" ref="H2264:I2264">_xlfn.TEXTSPLIT(G2264,"-")</f>
        <v>71</v>
      </c>
      <c r="I2264" s="6" t="str">
        <v>80</v>
      </c>
      <c r="J2264" s="6" t="s">
        <v>13541</v>
      </c>
      <c r="K2264" s="6" t="s">
        <v>13547</v>
      </c>
      <c r="L2264" s="6" t="s">
        <v>13973</v>
      </c>
      <c r="M2264" s="6" t="s">
        <v>13400</v>
      </c>
      <c r="N2264" s="6">
        <v>2002</v>
      </c>
      <c r="O2264" s="6" t="str" cm="1">
        <f t="array" ref="O2264">_xlfn.TEXTSPLIT(N2264,"-")</f>
        <v>2002</v>
      </c>
      <c r="P2264" s="6" t="str" cm="1">
        <f t="array" ref="P2264">_xlfn.TEXTSPLIT(O2264,"-")</f>
        <v>2002</v>
      </c>
      <c r="Q2264" s="6">
        <v>90</v>
      </c>
      <c r="R2264" s="6">
        <v>5</v>
      </c>
      <c r="S2264" s="16">
        <f t="shared" si="175"/>
        <v>5.5555555555555552E-2</v>
      </c>
      <c r="T2264" s="16">
        <f t="shared" si="176"/>
        <v>2.4145194093343144E-2</v>
      </c>
    </row>
    <row r="2265" spans="1:20" x14ac:dyDescent="0.6">
      <c r="A2265" s="23"/>
      <c r="B2265" s="21"/>
      <c r="C2265" s="6"/>
      <c r="D2265" s="6" t="s">
        <v>13813</v>
      </c>
      <c r="E2265" s="6" t="s">
        <v>13814</v>
      </c>
      <c r="F2265" s="20" t="s">
        <v>13894</v>
      </c>
      <c r="G2265" s="6" t="str">
        <f t="shared" si="174"/>
        <v>71-80</v>
      </c>
      <c r="H2265" s="6" t="str" cm="1">
        <f t="array" ref="H2265:I2265">_xlfn.TEXTSPLIT(G2265,"-")</f>
        <v>71</v>
      </c>
      <c r="I2265" s="6" t="str">
        <v>80</v>
      </c>
      <c r="J2265" s="6" t="s">
        <v>13541</v>
      </c>
      <c r="K2265" s="6" t="s">
        <v>13547</v>
      </c>
      <c r="L2265" s="6" t="s">
        <v>13973</v>
      </c>
      <c r="M2265" s="6" t="s">
        <v>13400</v>
      </c>
      <c r="N2265" s="6">
        <v>2002</v>
      </c>
      <c r="O2265" s="6" t="str" cm="1">
        <f t="array" ref="O2265">_xlfn.TEXTSPLIT(N2265,"-")</f>
        <v>2002</v>
      </c>
      <c r="P2265" s="6" t="str" cm="1">
        <f t="array" ref="P2265">_xlfn.TEXTSPLIT(O2265,"-")</f>
        <v>2002</v>
      </c>
      <c r="Q2265" s="6">
        <v>44</v>
      </c>
      <c r="R2265" s="6">
        <v>1</v>
      </c>
      <c r="S2265" s="16">
        <f t="shared" si="175"/>
        <v>2.2727272727272728E-2</v>
      </c>
      <c r="T2265" s="16">
        <f t="shared" si="176"/>
        <v>2.2467523936912755E-2</v>
      </c>
    </row>
    <row r="2266" spans="1:20" x14ac:dyDescent="0.6">
      <c r="A2266" s="23"/>
      <c r="B2266" s="21"/>
      <c r="C2266" s="6"/>
      <c r="D2266" s="6" t="s">
        <v>13813</v>
      </c>
      <c r="E2266" s="6" t="s">
        <v>13816</v>
      </c>
      <c r="F2266" s="20" t="s">
        <v>13894</v>
      </c>
      <c r="G2266" s="6" t="str">
        <f t="shared" si="174"/>
        <v>71-80</v>
      </c>
      <c r="H2266" s="6" t="str" cm="1">
        <f t="array" ref="H2266:I2266">_xlfn.TEXTSPLIT(G2266,"-")</f>
        <v>71</v>
      </c>
      <c r="I2266" s="6" t="str">
        <v>80</v>
      </c>
      <c r="J2266" s="6" t="s">
        <v>13541</v>
      </c>
      <c r="K2266" s="6" t="s">
        <v>13547</v>
      </c>
      <c r="L2266" s="6" t="s">
        <v>13973</v>
      </c>
      <c r="M2266" s="6" t="s">
        <v>13400</v>
      </c>
      <c r="N2266" s="6">
        <v>2002</v>
      </c>
      <c r="O2266" s="6" t="str" cm="1">
        <f t="array" ref="O2266">_xlfn.TEXTSPLIT(N2266,"-")</f>
        <v>2002</v>
      </c>
      <c r="P2266" s="6" t="str" cm="1">
        <f t="array" ref="P2266">_xlfn.TEXTSPLIT(O2266,"-")</f>
        <v>2002</v>
      </c>
      <c r="Q2266" s="6">
        <v>46</v>
      </c>
      <c r="R2266" s="6">
        <v>4</v>
      </c>
      <c r="S2266" s="16">
        <f t="shared" si="175"/>
        <v>8.6956521739130432E-2</v>
      </c>
      <c r="T2266" s="16">
        <f t="shared" si="176"/>
        <v>4.1544916778517793E-2</v>
      </c>
    </row>
    <row r="2267" spans="1:20" x14ac:dyDescent="0.6">
      <c r="A2267" s="23"/>
      <c r="B2267" s="21"/>
      <c r="C2267" s="6"/>
      <c r="D2267" s="6" t="s">
        <v>13813</v>
      </c>
      <c r="E2267" s="6" t="s">
        <v>13815</v>
      </c>
      <c r="F2267" s="20" t="s">
        <v>13916</v>
      </c>
      <c r="G2267" s="6" t="str">
        <f t="shared" si="174"/>
        <v>81-90</v>
      </c>
      <c r="H2267" s="6" t="str" cm="1">
        <f t="array" ref="H2267:I2267">_xlfn.TEXTSPLIT(G2267,"-")</f>
        <v>81</v>
      </c>
      <c r="I2267" s="6" t="str">
        <v>90</v>
      </c>
      <c r="J2267" s="6" t="s">
        <v>13541</v>
      </c>
      <c r="K2267" s="6" t="s">
        <v>13547</v>
      </c>
      <c r="L2267" s="6" t="s">
        <v>13973</v>
      </c>
      <c r="M2267" s="6" t="s">
        <v>13400</v>
      </c>
      <c r="N2267" s="6">
        <v>2002</v>
      </c>
      <c r="O2267" s="6" t="str" cm="1">
        <f t="array" ref="O2267">_xlfn.TEXTSPLIT(N2267,"-")</f>
        <v>2002</v>
      </c>
      <c r="P2267" s="6" t="str" cm="1">
        <f t="array" ref="P2267">_xlfn.TEXTSPLIT(O2267,"-")</f>
        <v>2002</v>
      </c>
      <c r="Q2267" s="6">
        <v>47</v>
      </c>
      <c r="R2267" s="6">
        <v>4</v>
      </c>
      <c r="S2267" s="16">
        <f t="shared" si="175"/>
        <v>8.5106382978723402E-2</v>
      </c>
      <c r="T2267" s="16">
        <f t="shared" si="176"/>
        <v>4.0702158067884152E-2</v>
      </c>
    </row>
    <row r="2268" spans="1:20" x14ac:dyDescent="0.6">
      <c r="A2268" s="23"/>
      <c r="B2268" s="21"/>
      <c r="C2268" s="6"/>
      <c r="D2268" s="6" t="s">
        <v>13813</v>
      </c>
      <c r="E2268" s="6" t="s">
        <v>13814</v>
      </c>
      <c r="F2268" s="20" t="s">
        <v>13916</v>
      </c>
      <c r="G2268" s="6" t="str">
        <f t="shared" si="174"/>
        <v>81-90</v>
      </c>
      <c r="H2268" s="6" t="str" cm="1">
        <f t="array" ref="H2268:I2268">_xlfn.TEXTSPLIT(G2268,"-")</f>
        <v>81</v>
      </c>
      <c r="I2268" s="6" t="str">
        <v>90</v>
      </c>
      <c r="J2268" s="6" t="s">
        <v>13541</v>
      </c>
      <c r="K2268" s="6" t="s">
        <v>13547</v>
      </c>
      <c r="L2268" s="6" t="s">
        <v>13973</v>
      </c>
      <c r="M2268" s="6" t="s">
        <v>13400</v>
      </c>
      <c r="N2268" s="6">
        <v>2002</v>
      </c>
      <c r="O2268" s="6" t="str" cm="1">
        <f t="array" ref="O2268">_xlfn.TEXTSPLIT(N2268,"-")</f>
        <v>2002</v>
      </c>
      <c r="P2268" s="6" t="str" cm="1">
        <f t="array" ref="P2268">_xlfn.TEXTSPLIT(O2268,"-")</f>
        <v>2002</v>
      </c>
      <c r="Q2268" s="6">
        <v>25</v>
      </c>
      <c r="R2268" s="6">
        <v>3</v>
      </c>
      <c r="S2268" s="16">
        <f t="shared" si="175"/>
        <v>0.12</v>
      </c>
      <c r="T2268" s="16">
        <f t="shared" si="176"/>
        <v>6.4992307237087682E-2</v>
      </c>
    </row>
    <row r="2269" spans="1:20" x14ac:dyDescent="0.6">
      <c r="A2269" s="23"/>
      <c r="B2269" s="21"/>
      <c r="C2269" s="6"/>
      <c r="D2269" s="6" t="s">
        <v>13813</v>
      </c>
      <c r="E2269" s="6" t="s">
        <v>13816</v>
      </c>
      <c r="F2269" s="20" t="s">
        <v>13916</v>
      </c>
      <c r="G2269" s="6" t="str">
        <f t="shared" si="174"/>
        <v>81-90</v>
      </c>
      <c r="H2269" s="6" t="str" cm="1">
        <f t="array" ref="H2269:I2269">_xlfn.TEXTSPLIT(G2269,"-")</f>
        <v>81</v>
      </c>
      <c r="I2269" s="6" t="str">
        <v>90</v>
      </c>
      <c r="J2269" s="6" t="s">
        <v>13541</v>
      </c>
      <c r="K2269" s="6" t="s">
        <v>13547</v>
      </c>
      <c r="L2269" s="6" t="s">
        <v>13973</v>
      </c>
      <c r="M2269" s="6" t="s">
        <v>13400</v>
      </c>
      <c r="N2269" s="6">
        <v>2002</v>
      </c>
      <c r="O2269" s="6" t="str" cm="1">
        <f t="array" ref="O2269">_xlfn.TEXTSPLIT(N2269,"-")</f>
        <v>2002</v>
      </c>
      <c r="P2269" s="6" t="str" cm="1">
        <f t="array" ref="P2269">_xlfn.TEXTSPLIT(O2269,"-")</f>
        <v>2002</v>
      </c>
      <c r="Q2269" s="6">
        <v>22</v>
      </c>
      <c r="R2269" s="6">
        <v>1</v>
      </c>
      <c r="S2269" s="16">
        <f t="shared" si="175"/>
        <v>4.5454545454545456E-2</v>
      </c>
      <c r="T2269" s="16">
        <f t="shared" si="176"/>
        <v>4.4409473678108838E-2</v>
      </c>
    </row>
    <row r="2270" spans="1:20" x14ac:dyDescent="0.6">
      <c r="A2270" s="23"/>
      <c r="B2270" s="21"/>
      <c r="C2270" s="6"/>
      <c r="D2270" s="6" t="s">
        <v>13828</v>
      </c>
      <c r="E2270" s="6" t="s">
        <v>13815</v>
      </c>
      <c r="F2270" s="20" t="s">
        <v>13546</v>
      </c>
      <c r="G2270" s="6" t="str">
        <f t="shared" si="174"/>
        <v>51-90</v>
      </c>
      <c r="H2270" s="6" t="str" cm="1">
        <f t="array" ref="H2270:I2270">_xlfn.TEXTSPLIT(G2270,"-")</f>
        <v>51</v>
      </c>
      <c r="I2270" s="6" t="str">
        <v>90</v>
      </c>
      <c r="J2270" s="6" t="s">
        <v>13541</v>
      </c>
      <c r="K2270" s="6" t="s">
        <v>13547</v>
      </c>
      <c r="L2270" s="6" t="s">
        <v>13973</v>
      </c>
      <c r="M2270" s="6" t="s">
        <v>13400</v>
      </c>
      <c r="N2270" s="6">
        <v>2002</v>
      </c>
      <c r="O2270" s="6" t="str" cm="1">
        <f t="array" ref="O2270">_xlfn.TEXTSPLIT(N2270,"-")</f>
        <v>2002</v>
      </c>
      <c r="P2270" s="6" t="str" cm="1">
        <f t="array" ref="P2270">_xlfn.TEXTSPLIT(O2270,"-")</f>
        <v>2002</v>
      </c>
      <c r="Q2270" s="6">
        <v>459</v>
      </c>
      <c r="R2270" s="6">
        <v>6</v>
      </c>
      <c r="S2270" s="16">
        <f t="shared" si="175"/>
        <v>1.3071895424836602E-2</v>
      </c>
      <c r="T2270" s="16">
        <f t="shared" si="176"/>
        <v>5.3015846224928435E-3</v>
      </c>
    </row>
    <row r="2271" spans="1:20" x14ac:dyDescent="0.6">
      <c r="A2271" s="23"/>
      <c r="B2271" s="21"/>
      <c r="C2271" s="6"/>
      <c r="D2271" s="6" t="s">
        <v>13828</v>
      </c>
      <c r="E2271" s="6" t="s">
        <v>13814</v>
      </c>
      <c r="F2271" s="20" t="s">
        <v>13546</v>
      </c>
      <c r="G2271" s="6" t="str">
        <f t="shared" si="174"/>
        <v>51-90</v>
      </c>
      <c r="H2271" s="6" t="str" cm="1">
        <f t="array" ref="H2271:I2271">_xlfn.TEXTSPLIT(G2271,"-")</f>
        <v>51</v>
      </c>
      <c r="I2271" s="6" t="str">
        <v>90</v>
      </c>
      <c r="J2271" s="6" t="s">
        <v>13541</v>
      </c>
      <c r="K2271" s="6" t="s">
        <v>13547</v>
      </c>
      <c r="L2271" s="6" t="s">
        <v>13973</v>
      </c>
      <c r="M2271" s="6" t="s">
        <v>13400</v>
      </c>
      <c r="N2271" s="6">
        <v>2002</v>
      </c>
      <c r="O2271" s="6" t="str" cm="1">
        <f t="array" ref="O2271">_xlfn.TEXTSPLIT(N2271,"-")</f>
        <v>2002</v>
      </c>
      <c r="P2271" s="6" t="str" cm="1">
        <f t="array" ref="P2271">_xlfn.TEXTSPLIT(O2271,"-")</f>
        <v>2002</v>
      </c>
      <c r="Q2271" s="6">
        <v>223</v>
      </c>
      <c r="R2271" s="6">
        <v>0</v>
      </c>
      <c r="S2271" s="16">
        <f t="shared" si="175"/>
        <v>0</v>
      </c>
      <c r="T2271" s="16">
        <f t="shared" si="176"/>
        <v>0</v>
      </c>
    </row>
    <row r="2272" spans="1:20" x14ac:dyDescent="0.6">
      <c r="A2272" s="23"/>
      <c r="B2272" s="21"/>
      <c r="C2272" s="6"/>
      <c r="D2272" s="6" t="s">
        <v>13828</v>
      </c>
      <c r="E2272" s="6" t="s">
        <v>13816</v>
      </c>
      <c r="F2272" s="20" t="s">
        <v>13546</v>
      </c>
      <c r="G2272" s="6" t="str">
        <f t="shared" si="174"/>
        <v>51-90</v>
      </c>
      <c r="H2272" s="6" t="str" cm="1">
        <f t="array" ref="H2272:I2272">_xlfn.TEXTSPLIT(G2272,"-")</f>
        <v>51</v>
      </c>
      <c r="I2272" s="6" t="str">
        <v>90</v>
      </c>
      <c r="J2272" s="6" t="s">
        <v>13541</v>
      </c>
      <c r="K2272" s="6" t="s">
        <v>13547</v>
      </c>
      <c r="L2272" s="6" t="s">
        <v>13973</v>
      </c>
      <c r="M2272" s="6" t="s">
        <v>13400</v>
      </c>
      <c r="N2272" s="6">
        <v>2002</v>
      </c>
      <c r="O2272" s="6" t="str" cm="1">
        <f t="array" ref="O2272">_xlfn.TEXTSPLIT(N2272,"-")</f>
        <v>2002</v>
      </c>
      <c r="P2272" s="6" t="str" cm="1">
        <f t="array" ref="P2272">_xlfn.TEXTSPLIT(O2272,"-")</f>
        <v>2002</v>
      </c>
      <c r="Q2272" s="6">
        <v>236</v>
      </c>
      <c r="R2272" s="6">
        <v>6</v>
      </c>
      <c r="S2272" s="16">
        <f t="shared" si="175"/>
        <v>2.5423728813559324E-2</v>
      </c>
      <c r="T2272" s="16">
        <f t="shared" si="176"/>
        <v>1.0246405493497592E-2</v>
      </c>
    </row>
    <row r="2273" spans="1:20" x14ac:dyDescent="0.6">
      <c r="A2273" s="23"/>
      <c r="B2273" s="21"/>
      <c r="C2273" s="6"/>
      <c r="D2273" s="6" t="s">
        <v>13828</v>
      </c>
      <c r="E2273" s="6" t="s">
        <v>13815</v>
      </c>
      <c r="F2273" s="20" t="s">
        <v>13892</v>
      </c>
      <c r="G2273" s="6" t="str">
        <f t="shared" si="174"/>
        <v>51-60</v>
      </c>
      <c r="H2273" s="6" t="str" cm="1">
        <f t="array" ref="H2273:I2273">_xlfn.TEXTSPLIT(G2273,"-")</f>
        <v>51</v>
      </c>
      <c r="I2273" s="6" t="str">
        <v>60</v>
      </c>
      <c r="J2273" s="6" t="s">
        <v>13541</v>
      </c>
      <c r="K2273" s="6" t="s">
        <v>13547</v>
      </c>
      <c r="L2273" s="6" t="s">
        <v>13973</v>
      </c>
      <c r="M2273" s="6" t="s">
        <v>13400</v>
      </c>
      <c r="N2273" s="6">
        <v>2002</v>
      </c>
      <c r="O2273" s="6" t="str" cm="1">
        <f t="array" ref="O2273">_xlfn.TEXTSPLIT(N2273,"-")</f>
        <v>2002</v>
      </c>
      <c r="P2273" s="6" t="str" cm="1">
        <f t="array" ref="P2273">_xlfn.TEXTSPLIT(O2273,"-")</f>
        <v>2002</v>
      </c>
      <c r="Q2273" s="6">
        <v>160</v>
      </c>
      <c r="R2273" s="6">
        <v>0</v>
      </c>
      <c r="S2273" s="16">
        <f t="shared" si="175"/>
        <v>0</v>
      </c>
      <c r="T2273" s="16">
        <f t="shared" si="176"/>
        <v>0</v>
      </c>
    </row>
    <row r="2274" spans="1:20" x14ac:dyDescent="0.6">
      <c r="A2274" s="23"/>
      <c r="B2274" s="21"/>
      <c r="C2274" s="6"/>
      <c r="D2274" s="6" t="s">
        <v>13828</v>
      </c>
      <c r="E2274" s="6" t="s">
        <v>13814</v>
      </c>
      <c r="F2274" s="20" t="s">
        <v>13892</v>
      </c>
      <c r="G2274" s="6" t="str">
        <f t="shared" si="174"/>
        <v>51-60</v>
      </c>
      <c r="H2274" s="6" t="str" cm="1">
        <f t="array" ref="H2274:I2274">_xlfn.TEXTSPLIT(G2274,"-")</f>
        <v>51</v>
      </c>
      <c r="I2274" s="6" t="str">
        <v>60</v>
      </c>
      <c r="J2274" s="6" t="s">
        <v>13541</v>
      </c>
      <c r="K2274" s="6" t="s">
        <v>13547</v>
      </c>
      <c r="L2274" s="6" t="s">
        <v>13973</v>
      </c>
      <c r="M2274" s="6" t="s">
        <v>13400</v>
      </c>
      <c r="N2274" s="6">
        <v>2002</v>
      </c>
      <c r="O2274" s="6" t="str" cm="1">
        <f t="array" ref="O2274">_xlfn.TEXTSPLIT(N2274,"-")</f>
        <v>2002</v>
      </c>
      <c r="P2274" s="6" t="str" cm="1">
        <f t="array" ref="P2274">_xlfn.TEXTSPLIT(O2274,"-")</f>
        <v>2002</v>
      </c>
      <c r="Q2274" s="6">
        <v>75</v>
      </c>
      <c r="R2274" s="6">
        <v>0</v>
      </c>
      <c r="S2274" s="16">
        <f t="shared" si="175"/>
        <v>0</v>
      </c>
      <c r="T2274" s="16">
        <f t="shared" si="176"/>
        <v>0</v>
      </c>
    </row>
    <row r="2275" spans="1:20" x14ac:dyDescent="0.6">
      <c r="A2275" s="23"/>
      <c r="B2275" s="21"/>
      <c r="C2275" s="6"/>
      <c r="D2275" s="6" t="s">
        <v>13828</v>
      </c>
      <c r="E2275" s="6" t="s">
        <v>13816</v>
      </c>
      <c r="F2275" s="20" t="s">
        <v>13892</v>
      </c>
      <c r="G2275" s="6" t="str">
        <f t="shared" si="174"/>
        <v>51-60</v>
      </c>
      <c r="H2275" s="6" t="str" cm="1">
        <f t="array" ref="H2275:I2275">_xlfn.TEXTSPLIT(G2275,"-")</f>
        <v>51</v>
      </c>
      <c r="I2275" s="6" t="str">
        <v>60</v>
      </c>
      <c r="J2275" s="6" t="s">
        <v>13541</v>
      </c>
      <c r="K2275" s="6" t="s">
        <v>13547</v>
      </c>
      <c r="L2275" s="6" t="s">
        <v>13973</v>
      </c>
      <c r="M2275" s="6" t="s">
        <v>13400</v>
      </c>
      <c r="N2275" s="6">
        <v>2002</v>
      </c>
      <c r="O2275" s="6" t="str" cm="1">
        <f t="array" ref="O2275">_xlfn.TEXTSPLIT(N2275,"-")</f>
        <v>2002</v>
      </c>
      <c r="P2275" s="6" t="str" cm="1">
        <f t="array" ref="P2275">_xlfn.TEXTSPLIT(O2275,"-")</f>
        <v>2002</v>
      </c>
      <c r="Q2275" s="6">
        <v>85</v>
      </c>
      <c r="R2275" s="6">
        <v>0</v>
      </c>
      <c r="S2275" s="16">
        <f t="shared" si="175"/>
        <v>0</v>
      </c>
      <c r="T2275" s="16">
        <f t="shared" si="176"/>
        <v>0</v>
      </c>
    </row>
    <row r="2276" spans="1:20" x14ac:dyDescent="0.6">
      <c r="A2276" s="23"/>
      <c r="B2276" s="21"/>
      <c r="C2276" s="6"/>
      <c r="D2276" s="6" t="s">
        <v>13828</v>
      </c>
      <c r="E2276" s="6" t="s">
        <v>13815</v>
      </c>
      <c r="F2276" s="20" t="s">
        <v>13893</v>
      </c>
      <c r="G2276" s="6" t="str">
        <f t="shared" si="174"/>
        <v>61-70</v>
      </c>
      <c r="H2276" s="6" t="str" cm="1">
        <f t="array" ref="H2276:I2276">_xlfn.TEXTSPLIT(G2276,"-")</f>
        <v>61</v>
      </c>
      <c r="I2276" s="6" t="str">
        <v>70</v>
      </c>
      <c r="J2276" s="6" t="s">
        <v>13541</v>
      </c>
      <c r="K2276" s="6" t="s">
        <v>13547</v>
      </c>
      <c r="L2276" s="6" t="s">
        <v>13973</v>
      </c>
      <c r="M2276" s="6" t="s">
        <v>13400</v>
      </c>
      <c r="N2276" s="6">
        <v>2002</v>
      </c>
      <c r="O2276" s="6" t="str" cm="1">
        <f t="array" ref="O2276">_xlfn.TEXTSPLIT(N2276,"-")</f>
        <v>2002</v>
      </c>
      <c r="P2276" s="6" t="str" cm="1">
        <f t="array" ref="P2276">_xlfn.TEXTSPLIT(O2276,"-")</f>
        <v>2002</v>
      </c>
      <c r="Q2276" s="6">
        <v>162</v>
      </c>
      <c r="R2276" s="6">
        <v>2</v>
      </c>
      <c r="S2276" s="16">
        <f t="shared" si="175"/>
        <v>1.2345679012345678E-2</v>
      </c>
      <c r="T2276" s="16">
        <f t="shared" si="176"/>
        <v>8.6756588756334123E-3</v>
      </c>
    </row>
    <row r="2277" spans="1:20" x14ac:dyDescent="0.6">
      <c r="A2277" s="23"/>
      <c r="B2277" s="21"/>
      <c r="C2277" s="6"/>
      <c r="D2277" s="6" t="s">
        <v>13828</v>
      </c>
      <c r="E2277" s="6" t="s">
        <v>13814</v>
      </c>
      <c r="F2277" s="20" t="s">
        <v>13893</v>
      </c>
      <c r="G2277" s="6" t="str">
        <f t="shared" si="174"/>
        <v>61-70</v>
      </c>
      <c r="H2277" s="6" t="str" cm="1">
        <f t="array" ref="H2277:I2277">_xlfn.TEXTSPLIT(G2277,"-")</f>
        <v>61</v>
      </c>
      <c r="I2277" s="6" t="str">
        <v>70</v>
      </c>
      <c r="J2277" s="6" t="s">
        <v>13541</v>
      </c>
      <c r="K2277" s="6" t="s">
        <v>13547</v>
      </c>
      <c r="L2277" s="6" t="s">
        <v>13973</v>
      </c>
      <c r="M2277" s="6" t="s">
        <v>13400</v>
      </c>
      <c r="N2277" s="6">
        <v>2002</v>
      </c>
      <c r="O2277" s="6" t="str" cm="1">
        <f t="array" ref="O2277">_xlfn.TEXTSPLIT(N2277,"-")</f>
        <v>2002</v>
      </c>
      <c r="P2277" s="6" t="str" cm="1">
        <f t="array" ref="P2277">_xlfn.TEXTSPLIT(O2277,"-")</f>
        <v>2002</v>
      </c>
      <c r="Q2277" s="6">
        <v>79</v>
      </c>
      <c r="R2277" s="6">
        <v>0</v>
      </c>
      <c r="S2277" s="16">
        <f t="shared" si="175"/>
        <v>0</v>
      </c>
      <c r="T2277" s="16">
        <f t="shared" si="176"/>
        <v>0</v>
      </c>
    </row>
    <row r="2278" spans="1:20" x14ac:dyDescent="0.6">
      <c r="A2278" s="23"/>
      <c r="B2278" s="21"/>
      <c r="C2278" s="6"/>
      <c r="D2278" s="6" t="s">
        <v>13828</v>
      </c>
      <c r="E2278" s="6" t="s">
        <v>13816</v>
      </c>
      <c r="F2278" s="20" t="s">
        <v>13893</v>
      </c>
      <c r="G2278" s="6" t="str">
        <f t="shared" si="174"/>
        <v>61-70</v>
      </c>
      <c r="H2278" s="6" t="str" cm="1">
        <f t="array" ref="H2278:I2278">_xlfn.TEXTSPLIT(G2278,"-")</f>
        <v>61</v>
      </c>
      <c r="I2278" s="6" t="str">
        <v>70</v>
      </c>
      <c r="J2278" s="6" t="s">
        <v>13541</v>
      </c>
      <c r="K2278" s="6" t="s">
        <v>13547</v>
      </c>
      <c r="L2278" s="6" t="s">
        <v>13973</v>
      </c>
      <c r="M2278" s="6" t="s">
        <v>13400</v>
      </c>
      <c r="N2278" s="6">
        <v>2002</v>
      </c>
      <c r="O2278" s="6" t="str" cm="1">
        <f t="array" ref="O2278">_xlfn.TEXTSPLIT(N2278,"-")</f>
        <v>2002</v>
      </c>
      <c r="P2278" s="6" t="str" cm="1">
        <f t="array" ref="P2278">_xlfn.TEXTSPLIT(O2278,"-")</f>
        <v>2002</v>
      </c>
      <c r="Q2278" s="6">
        <v>83</v>
      </c>
      <c r="R2278" s="6">
        <v>2</v>
      </c>
      <c r="S2278" s="16">
        <f t="shared" si="175"/>
        <v>2.4096385542168676E-2</v>
      </c>
      <c r="T2278" s="16">
        <f t="shared" si="176"/>
        <v>1.6832180075559026E-2</v>
      </c>
    </row>
    <row r="2279" spans="1:20" x14ac:dyDescent="0.6">
      <c r="A2279" s="23"/>
      <c r="B2279" s="21"/>
      <c r="C2279" s="6"/>
      <c r="D2279" s="6" t="s">
        <v>13828</v>
      </c>
      <c r="E2279" s="6" t="s">
        <v>13815</v>
      </c>
      <c r="F2279" s="20" t="s">
        <v>13894</v>
      </c>
      <c r="G2279" s="6" t="str">
        <f t="shared" si="174"/>
        <v>71-80</v>
      </c>
      <c r="H2279" s="6" t="str" cm="1">
        <f t="array" ref="H2279:I2279">_xlfn.TEXTSPLIT(G2279,"-")</f>
        <v>71</v>
      </c>
      <c r="I2279" s="6" t="str">
        <v>80</v>
      </c>
      <c r="J2279" s="6" t="s">
        <v>13541</v>
      </c>
      <c r="K2279" s="6" t="s">
        <v>13547</v>
      </c>
      <c r="L2279" s="6" t="s">
        <v>13973</v>
      </c>
      <c r="M2279" s="6" t="s">
        <v>13400</v>
      </c>
      <c r="N2279" s="6">
        <v>2002</v>
      </c>
      <c r="O2279" s="6" t="str" cm="1">
        <f t="array" ref="O2279">_xlfn.TEXTSPLIT(N2279,"-")</f>
        <v>2002</v>
      </c>
      <c r="P2279" s="6" t="str" cm="1">
        <f t="array" ref="P2279">_xlfn.TEXTSPLIT(O2279,"-")</f>
        <v>2002</v>
      </c>
      <c r="Q2279" s="6">
        <v>90</v>
      </c>
      <c r="R2279" s="6">
        <v>4</v>
      </c>
      <c r="S2279" s="16">
        <f t="shared" si="175"/>
        <v>4.4444444444444446E-2</v>
      </c>
      <c r="T2279" s="16">
        <f t="shared" si="176"/>
        <v>2.1722782664615081E-2</v>
      </c>
    </row>
    <row r="2280" spans="1:20" x14ac:dyDescent="0.6">
      <c r="A2280" s="23"/>
      <c r="B2280" s="21"/>
      <c r="C2280" s="6"/>
      <c r="D2280" s="6" t="s">
        <v>13828</v>
      </c>
      <c r="E2280" s="6" t="s">
        <v>13814</v>
      </c>
      <c r="F2280" s="20" t="s">
        <v>13894</v>
      </c>
      <c r="G2280" s="6" t="str">
        <f t="shared" si="174"/>
        <v>71-80</v>
      </c>
      <c r="H2280" s="6" t="str" cm="1">
        <f t="array" ref="H2280:I2280">_xlfn.TEXTSPLIT(G2280,"-")</f>
        <v>71</v>
      </c>
      <c r="I2280" s="6" t="str">
        <v>80</v>
      </c>
      <c r="J2280" s="6" t="s">
        <v>13541</v>
      </c>
      <c r="K2280" s="6" t="s">
        <v>13547</v>
      </c>
      <c r="L2280" s="6" t="s">
        <v>13973</v>
      </c>
      <c r="M2280" s="6" t="s">
        <v>13400</v>
      </c>
      <c r="N2280" s="6">
        <v>2002</v>
      </c>
      <c r="O2280" s="6" t="str" cm="1">
        <f t="array" ref="O2280">_xlfn.TEXTSPLIT(N2280,"-")</f>
        <v>2002</v>
      </c>
      <c r="P2280" s="6" t="str" cm="1">
        <f t="array" ref="P2280">_xlfn.TEXTSPLIT(O2280,"-")</f>
        <v>2002</v>
      </c>
      <c r="Q2280" s="6">
        <v>44</v>
      </c>
      <c r="R2280" s="6">
        <v>0</v>
      </c>
      <c r="S2280" s="16">
        <f t="shared" si="175"/>
        <v>0</v>
      </c>
      <c r="T2280" s="16">
        <f t="shared" si="176"/>
        <v>0</v>
      </c>
    </row>
    <row r="2281" spans="1:20" x14ac:dyDescent="0.6">
      <c r="A2281" s="23"/>
      <c r="B2281" s="21"/>
      <c r="C2281" s="6"/>
      <c r="D2281" s="6" t="s">
        <v>13828</v>
      </c>
      <c r="E2281" s="6" t="s">
        <v>13816</v>
      </c>
      <c r="F2281" s="20" t="s">
        <v>13894</v>
      </c>
      <c r="G2281" s="6" t="str">
        <f t="shared" si="174"/>
        <v>71-80</v>
      </c>
      <c r="H2281" s="6" t="str" cm="1">
        <f t="array" ref="H2281:I2281">_xlfn.TEXTSPLIT(G2281,"-")</f>
        <v>71</v>
      </c>
      <c r="I2281" s="6" t="str">
        <v>80</v>
      </c>
      <c r="J2281" s="6" t="s">
        <v>13541</v>
      </c>
      <c r="K2281" s="6" t="s">
        <v>13547</v>
      </c>
      <c r="L2281" s="6" t="s">
        <v>13973</v>
      </c>
      <c r="M2281" s="6" t="s">
        <v>13400</v>
      </c>
      <c r="N2281" s="6">
        <v>2002</v>
      </c>
      <c r="O2281" s="6" t="str" cm="1">
        <f t="array" ref="O2281">_xlfn.TEXTSPLIT(N2281,"-")</f>
        <v>2002</v>
      </c>
      <c r="P2281" s="6" t="str" cm="1">
        <f t="array" ref="P2281">_xlfn.TEXTSPLIT(O2281,"-")</f>
        <v>2002</v>
      </c>
      <c r="Q2281" s="6">
        <v>46</v>
      </c>
      <c r="R2281" s="6">
        <v>4</v>
      </c>
      <c r="S2281" s="16">
        <f t="shared" si="175"/>
        <v>8.6956521739130432E-2</v>
      </c>
      <c r="T2281" s="16">
        <f t="shared" si="176"/>
        <v>4.1544916778517793E-2</v>
      </c>
    </row>
    <row r="2282" spans="1:20" x14ac:dyDescent="0.6">
      <c r="A2282" s="23"/>
      <c r="B2282" s="21"/>
      <c r="C2282" s="6"/>
      <c r="D2282" s="6" t="s">
        <v>13828</v>
      </c>
      <c r="E2282" s="6" t="s">
        <v>13815</v>
      </c>
      <c r="F2282" s="20" t="s">
        <v>13916</v>
      </c>
      <c r="G2282" s="6" t="str">
        <f t="shared" si="174"/>
        <v>81-90</v>
      </c>
      <c r="H2282" s="6" t="str" cm="1">
        <f t="array" ref="H2282:I2282">_xlfn.TEXTSPLIT(G2282,"-")</f>
        <v>81</v>
      </c>
      <c r="I2282" s="6" t="str">
        <v>90</v>
      </c>
      <c r="J2282" s="6" t="s">
        <v>13541</v>
      </c>
      <c r="K2282" s="6" t="s">
        <v>13547</v>
      </c>
      <c r="L2282" s="6" t="s">
        <v>13973</v>
      </c>
      <c r="M2282" s="6" t="s">
        <v>13400</v>
      </c>
      <c r="N2282" s="6">
        <v>2002</v>
      </c>
      <c r="O2282" s="6" t="str" cm="1">
        <f t="array" ref="O2282">_xlfn.TEXTSPLIT(N2282,"-")</f>
        <v>2002</v>
      </c>
      <c r="P2282" s="6" t="str" cm="1">
        <f t="array" ref="P2282">_xlfn.TEXTSPLIT(O2282,"-")</f>
        <v>2002</v>
      </c>
      <c r="Q2282" s="6">
        <v>47</v>
      </c>
      <c r="R2282" s="6">
        <v>0</v>
      </c>
      <c r="S2282" s="16">
        <f t="shared" si="175"/>
        <v>0</v>
      </c>
      <c r="T2282" s="16">
        <f t="shared" si="176"/>
        <v>0</v>
      </c>
    </row>
    <row r="2283" spans="1:20" x14ac:dyDescent="0.6">
      <c r="A2283" s="23"/>
      <c r="B2283" s="21"/>
      <c r="C2283" s="6"/>
      <c r="D2283" s="6" t="s">
        <v>13828</v>
      </c>
      <c r="E2283" s="6" t="s">
        <v>13814</v>
      </c>
      <c r="F2283" s="20" t="s">
        <v>13916</v>
      </c>
      <c r="G2283" s="6" t="str">
        <f t="shared" si="174"/>
        <v>81-90</v>
      </c>
      <c r="H2283" s="6" t="str" cm="1">
        <f t="array" ref="H2283:I2283">_xlfn.TEXTSPLIT(G2283,"-")</f>
        <v>81</v>
      </c>
      <c r="I2283" s="6" t="str">
        <v>90</v>
      </c>
      <c r="J2283" s="6" t="s">
        <v>13541</v>
      </c>
      <c r="K2283" s="6" t="s">
        <v>13547</v>
      </c>
      <c r="L2283" s="6" t="s">
        <v>13973</v>
      </c>
      <c r="M2283" s="6" t="s">
        <v>13400</v>
      </c>
      <c r="N2283" s="6">
        <v>2002</v>
      </c>
      <c r="O2283" s="6" t="str" cm="1">
        <f t="array" ref="O2283">_xlfn.TEXTSPLIT(N2283,"-")</f>
        <v>2002</v>
      </c>
      <c r="P2283" s="6" t="str" cm="1">
        <f t="array" ref="P2283">_xlfn.TEXTSPLIT(O2283,"-")</f>
        <v>2002</v>
      </c>
      <c r="Q2283" s="6">
        <v>25</v>
      </c>
      <c r="R2283" s="6">
        <v>0</v>
      </c>
      <c r="S2283" s="16">
        <f t="shared" si="175"/>
        <v>0</v>
      </c>
      <c r="T2283" s="16">
        <f t="shared" si="176"/>
        <v>0</v>
      </c>
    </row>
    <row r="2284" spans="1:20" x14ac:dyDescent="0.6">
      <c r="A2284" s="23"/>
      <c r="B2284" s="21"/>
      <c r="C2284" s="6"/>
      <c r="D2284" s="6" t="s">
        <v>13828</v>
      </c>
      <c r="E2284" s="6" t="s">
        <v>13816</v>
      </c>
      <c r="F2284" s="20" t="s">
        <v>13916</v>
      </c>
      <c r="G2284" s="6" t="str">
        <f t="shared" si="174"/>
        <v>81-90</v>
      </c>
      <c r="H2284" s="6" t="str" cm="1">
        <f t="array" ref="H2284:I2284">_xlfn.TEXTSPLIT(G2284,"-")</f>
        <v>81</v>
      </c>
      <c r="I2284" s="6" t="str">
        <v>90</v>
      </c>
      <c r="J2284" s="6" t="s">
        <v>13541</v>
      </c>
      <c r="K2284" s="6" t="s">
        <v>13547</v>
      </c>
      <c r="L2284" s="6" t="s">
        <v>13973</v>
      </c>
      <c r="M2284" s="6" t="s">
        <v>13400</v>
      </c>
      <c r="N2284" s="6">
        <v>2002</v>
      </c>
      <c r="O2284" s="6" t="str" cm="1">
        <f t="array" ref="O2284">_xlfn.TEXTSPLIT(N2284,"-")</f>
        <v>2002</v>
      </c>
      <c r="P2284" s="6" t="str" cm="1">
        <f t="array" ref="P2284">_xlfn.TEXTSPLIT(O2284,"-")</f>
        <v>2002</v>
      </c>
      <c r="Q2284" s="6">
        <v>22</v>
      </c>
      <c r="R2284" s="6">
        <v>0</v>
      </c>
      <c r="S2284" s="16">
        <f t="shared" si="175"/>
        <v>0</v>
      </c>
      <c r="T2284" s="16">
        <f t="shared" si="176"/>
        <v>0</v>
      </c>
    </row>
    <row r="2285" spans="1:20" x14ac:dyDescent="0.6">
      <c r="A2285" s="23"/>
      <c r="B2285" s="21"/>
      <c r="C2285" s="6"/>
      <c r="D2285" s="6" t="s">
        <v>13823</v>
      </c>
      <c r="E2285" s="6" t="s">
        <v>13815</v>
      </c>
      <c r="F2285" s="20" t="s">
        <v>13546</v>
      </c>
      <c r="G2285" s="6" t="str">
        <f t="shared" si="174"/>
        <v>51-90</v>
      </c>
      <c r="H2285" s="6" t="str" cm="1">
        <f t="array" ref="H2285:I2285">_xlfn.TEXTSPLIT(G2285,"-")</f>
        <v>51</v>
      </c>
      <c r="I2285" s="6" t="str">
        <v>90</v>
      </c>
      <c r="J2285" s="6" t="s">
        <v>13541</v>
      </c>
      <c r="K2285" s="6" t="s">
        <v>13547</v>
      </c>
      <c r="L2285" s="6" t="s">
        <v>13973</v>
      </c>
      <c r="M2285" s="6" t="s">
        <v>13400</v>
      </c>
      <c r="N2285" s="6">
        <v>2002</v>
      </c>
      <c r="O2285" s="6" t="str" cm="1">
        <f t="array" ref="O2285">_xlfn.TEXTSPLIT(N2285,"-")</f>
        <v>2002</v>
      </c>
      <c r="P2285" s="6" t="str" cm="1">
        <f t="array" ref="P2285">_xlfn.TEXTSPLIT(O2285,"-")</f>
        <v>2002</v>
      </c>
      <c r="Q2285" s="6">
        <v>459</v>
      </c>
      <c r="R2285" s="6">
        <v>7</v>
      </c>
      <c r="S2285" s="16">
        <f t="shared" si="175"/>
        <v>1.5250544662309368E-2</v>
      </c>
      <c r="T2285" s="16">
        <f t="shared" si="176"/>
        <v>5.720041887389532E-3</v>
      </c>
    </row>
    <row r="2286" spans="1:20" x14ac:dyDescent="0.6">
      <c r="A2286" s="23"/>
      <c r="B2286" s="21"/>
      <c r="C2286" s="6"/>
      <c r="D2286" s="6" t="s">
        <v>13823</v>
      </c>
      <c r="E2286" s="6" t="s">
        <v>13814</v>
      </c>
      <c r="F2286" s="20" t="s">
        <v>13546</v>
      </c>
      <c r="G2286" s="6" t="str">
        <f t="shared" si="174"/>
        <v>51-90</v>
      </c>
      <c r="H2286" s="6" t="str" cm="1">
        <f t="array" ref="H2286:I2286">_xlfn.TEXTSPLIT(G2286,"-")</f>
        <v>51</v>
      </c>
      <c r="I2286" s="6" t="str">
        <v>90</v>
      </c>
      <c r="J2286" s="6" t="s">
        <v>13541</v>
      </c>
      <c r="K2286" s="6" t="s">
        <v>13547</v>
      </c>
      <c r="L2286" s="6" t="s">
        <v>13973</v>
      </c>
      <c r="M2286" s="6" t="s">
        <v>13400</v>
      </c>
      <c r="N2286" s="6">
        <v>2002</v>
      </c>
      <c r="O2286" s="6" t="str" cm="1">
        <f t="array" ref="O2286">_xlfn.TEXTSPLIT(N2286,"-")</f>
        <v>2002</v>
      </c>
      <c r="P2286" s="6" t="str" cm="1">
        <f t="array" ref="P2286">_xlfn.TEXTSPLIT(O2286,"-")</f>
        <v>2002</v>
      </c>
      <c r="Q2286" s="6">
        <v>223</v>
      </c>
      <c r="R2286" s="6">
        <v>6</v>
      </c>
      <c r="S2286" s="16">
        <f t="shared" si="175"/>
        <v>2.6905829596412557E-2</v>
      </c>
      <c r="T2286" s="16">
        <f t="shared" si="176"/>
        <v>1.0835481065044958E-2</v>
      </c>
    </row>
    <row r="2287" spans="1:20" x14ac:dyDescent="0.6">
      <c r="A2287" s="23"/>
      <c r="B2287" s="21"/>
      <c r="C2287" s="6"/>
      <c r="D2287" s="6" t="s">
        <v>13823</v>
      </c>
      <c r="E2287" s="6" t="s">
        <v>13816</v>
      </c>
      <c r="F2287" s="20" t="s">
        <v>13546</v>
      </c>
      <c r="G2287" s="6" t="str">
        <f t="shared" si="174"/>
        <v>51-90</v>
      </c>
      <c r="H2287" s="6" t="str" cm="1">
        <f t="array" ref="H2287:I2287">_xlfn.TEXTSPLIT(G2287,"-")</f>
        <v>51</v>
      </c>
      <c r="I2287" s="6" t="str">
        <v>90</v>
      </c>
      <c r="J2287" s="6" t="s">
        <v>13541</v>
      </c>
      <c r="K2287" s="6" t="s">
        <v>13547</v>
      </c>
      <c r="L2287" s="6" t="s">
        <v>13973</v>
      </c>
      <c r="M2287" s="6" t="s">
        <v>13400</v>
      </c>
      <c r="N2287" s="6">
        <v>2002</v>
      </c>
      <c r="O2287" s="6" t="str" cm="1">
        <f t="array" ref="O2287">_xlfn.TEXTSPLIT(N2287,"-")</f>
        <v>2002</v>
      </c>
      <c r="P2287" s="6" t="str" cm="1">
        <f t="array" ref="P2287">_xlfn.TEXTSPLIT(O2287,"-")</f>
        <v>2002</v>
      </c>
      <c r="Q2287" s="6">
        <v>236</v>
      </c>
      <c r="R2287" s="6">
        <v>1</v>
      </c>
      <c r="S2287" s="16">
        <f t="shared" si="175"/>
        <v>4.2372881355932203E-3</v>
      </c>
      <c r="T2287" s="16">
        <f t="shared" si="176"/>
        <v>4.2283013001622955E-3</v>
      </c>
    </row>
    <row r="2288" spans="1:20" x14ac:dyDescent="0.6">
      <c r="A2288" s="23"/>
      <c r="B2288" s="21"/>
      <c r="C2288" s="6"/>
      <c r="D2288" s="6" t="s">
        <v>13823</v>
      </c>
      <c r="E2288" s="6" t="s">
        <v>13815</v>
      </c>
      <c r="F2288" s="20" t="s">
        <v>13892</v>
      </c>
      <c r="G2288" s="6" t="str">
        <f t="shared" si="174"/>
        <v>51-60</v>
      </c>
      <c r="H2288" s="6" t="str" cm="1">
        <f t="array" ref="H2288:I2288">_xlfn.TEXTSPLIT(G2288,"-")</f>
        <v>51</v>
      </c>
      <c r="I2288" s="6" t="str">
        <v>60</v>
      </c>
      <c r="J2288" s="6" t="s">
        <v>13541</v>
      </c>
      <c r="K2288" s="6" t="s">
        <v>13547</v>
      </c>
      <c r="L2288" s="6" t="s">
        <v>13973</v>
      </c>
      <c r="M2288" s="6" t="s">
        <v>13400</v>
      </c>
      <c r="N2288" s="6">
        <v>2002</v>
      </c>
      <c r="O2288" s="6" t="str" cm="1">
        <f t="array" ref="O2288">_xlfn.TEXTSPLIT(N2288,"-")</f>
        <v>2002</v>
      </c>
      <c r="P2288" s="6" t="str" cm="1">
        <f t="array" ref="P2288">_xlfn.TEXTSPLIT(O2288,"-")</f>
        <v>2002</v>
      </c>
      <c r="Q2288" s="6">
        <v>160</v>
      </c>
      <c r="R2288" s="6">
        <v>0</v>
      </c>
      <c r="S2288" s="16">
        <f t="shared" si="175"/>
        <v>0</v>
      </c>
      <c r="T2288" s="16">
        <f t="shared" si="176"/>
        <v>0</v>
      </c>
    </row>
    <row r="2289" spans="1:20" x14ac:dyDescent="0.6">
      <c r="A2289" s="23"/>
      <c r="B2289" s="21"/>
      <c r="C2289" s="6"/>
      <c r="D2289" s="6" t="s">
        <v>13823</v>
      </c>
      <c r="E2289" s="6" t="s">
        <v>13814</v>
      </c>
      <c r="F2289" s="20" t="s">
        <v>13892</v>
      </c>
      <c r="G2289" s="6" t="str">
        <f t="shared" si="174"/>
        <v>51-60</v>
      </c>
      <c r="H2289" s="6" t="str" cm="1">
        <f t="array" ref="H2289:I2289">_xlfn.TEXTSPLIT(G2289,"-")</f>
        <v>51</v>
      </c>
      <c r="I2289" s="6" t="str">
        <v>60</v>
      </c>
      <c r="J2289" s="6" t="s">
        <v>13541</v>
      </c>
      <c r="K2289" s="6" t="s">
        <v>13547</v>
      </c>
      <c r="L2289" s="6" t="s">
        <v>13973</v>
      </c>
      <c r="M2289" s="6" t="s">
        <v>13400</v>
      </c>
      <c r="N2289" s="6">
        <v>2002</v>
      </c>
      <c r="O2289" s="6" t="str" cm="1">
        <f t="array" ref="O2289">_xlfn.TEXTSPLIT(N2289,"-")</f>
        <v>2002</v>
      </c>
      <c r="P2289" s="6" t="str" cm="1">
        <f t="array" ref="P2289">_xlfn.TEXTSPLIT(O2289,"-")</f>
        <v>2002</v>
      </c>
      <c r="Q2289" s="6">
        <v>75</v>
      </c>
      <c r="R2289" s="6">
        <v>0</v>
      </c>
      <c r="S2289" s="16">
        <f t="shared" si="175"/>
        <v>0</v>
      </c>
      <c r="T2289" s="16">
        <f t="shared" si="176"/>
        <v>0</v>
      </c>
    </row>
    <row r="2290" spans="1:20" x14ac:dyDescent="0.6">
      <c r="A2290" s="23"/>
      <c r="B2290" s="21"/>
      <c r="C2290" s="6"/>
      <c r="D2290" s="6" t="s">
        <v>13823</v>
      </c>
      <c r="E2290" s="6" t="s">
        <v>13816</v>
      </c>
      <c r="F2290" s="20" t="s">
        <v>13892</v>
      </c>
      <c r="G2290" s="6" t="str">
        <f t="shared" si="174"/>
        <v>51-60</v>
      </c>
      <c r="H2290" s="6" t="str" cm="1">
        <f t="array" ref="H2290:I2290">_xlfn.TEXTSPLIT(G2290,"-")</f>
        <v>51</v>
      </c>
      <c r="I2290" s="6" t="str">
        <v>60</v>
      </c>
      <c r="J2290" s="6" t="s">
        <v>13541</v>
      </c>
      <c r="K2290" s="6" t="s">
        <v>13547</v>
      </c>
      <c r="L2290" s="6" t="s">
        <v>13973</v>
      </c>
      <c r="M2290" s="6" t="s">
        <v>13400</v>
      </c>
      <c r="N2290" s="6">
        <v>2002</v>
      </c>
      <c r="O2290" s="6" t="str" cm="1">
        <f t="array" ref="O2290">_xlfn.TEXTSPLIT(N2290,"-")</f>
        <v>2002</v>
      </c>
      <c r="P2290" s="6" t="str" cm="1">
        <f t="array" ref="P2290">_xlfn.TEXTSPLIT(O2290,"-")</f>
        <v>2002</v>
      </c>
      <c r="Q2290" s="6">
        <v>85</v>
      </c>
      <c r="R2290" s="6">
        <v>0</v>
      </c>
      <c r="S2290" s="16">
        <f t="shared" si="175"/>
        <v>0</v>
      </c>
      <c r="T2290" s="16">
        <f t="shared" si="176"/>
        <v>0</v>
      </c>
    </row>
    <row r="2291" spans="1:20" x14ac:dyDescent="0.6">
      <c r="A2291" s="23"/>
      <c r="B2291" s="21"/>
      <c r="C2291" s="6"/>
      <c r="D2291" s="6" t="s">
        <v>13823</v>
      </c>
      <c r="E2291" s="6" t="s">
        <v>13815</v>
      </c>
      <c r="F2291" s="20" t="s">
        <v>13893</v>
      </c>
      <c r="G2291" s="6" t="str">
        <f t="shared" si="174"/>
        <v>61-70</v>
      </c>
      <c r="H2291" s="6" t="str" cm="1">
        <f t="array" ref="H2291:I2291">_xlfn.TEXTSPLIT(G2291,"-")</f>
        <v>61</v>
      </c>
      <c r="I2291" s="6" t="str">
        <v>70</v>
      </c>
      <c r="J2291" s="6" t="s">
        <v>13541</v>
      </c>
      <c r="K2291" s="6" t="s">
        <v>13547</v>
      </c>
      <c r="L2291" s="6" t="s">
        <v>13973</v>
      </c>
      <c r="M2291" s="6" t="s">
        <v>13400</v>
      </c>
      <c r="N2291" s="6">
        <v>2002</v>
      </c>
      <c r="O2291" s="6" t="str" cm="1">
        <f t="array" ref="O2291">_xlfn.TEXTSPLIT(N2291,"-")</f>
        <v>2002</v>
      </c>
      <c r="P2291" s="6" t="str" cm="1">
        <f t="array" ref="P2291">_xlfn.TEXTSPLIT(O2291,"-")</f>
        <v>2002</v>
      </c>
      <c r="Q2291" s="6">
        <v>162</v>
      </c>
      <c r="R2291" s="6">
        <v>2</v>
      </c>
      <c r="S2291" s="16">
        <f t="shared" si="175"/>
        <v>1.2345679012345678E-2</v>
      </c>
      <c r="T2291" s="16">
        <f t="shared" si="176"/>
        <v>8.6756588756334123E-3</v>
      </c>
    </row>
    <row r="2292" spans="1:20" x14ac:dyDescent="0.6">
      <c r="A2292" s="23"/>
      <c r="B2292" s="21"/>
      <c r="C2292" s="6"/>
      <c r="D2292" s="6" t="s">
        <v>13823</v>
      </c>
      <c r="E2292" s="6" t="s">
        <v>13814</v>
      </c>
      <c r="F2292" s="20" t="s">
        <v>13893</v>
      </c>
      <c r="G2292" s="6" t="str">
        <f t="shared" si="174"/>
        <v>61-70</v>
      </c>
      <c r="H2292" s="6" t="str" cm="1">
        <f t="array" ref="H2292:I2292">_xlfn.TEXTSPLIT(G2292,"-")</f>
        <v>61</v>
      </c>
      <c r="I2292" s="6" t="str">
        <v>70</v>
      </c>
      <c r="J2292" s="6" t="s">
        <v>13541</v>
      </c>
      <c r="K2292" s="6" t="s">
        <v>13547</v>
      </c>
      <c r="L2292" s="6" t="s">
        <v>13973</v>
      </c>
      <c r="M2292" s="6" t="s">
        <v>13400</v>
      </c>
      <c r="N2292" s="6">
        <v>2002</v>
      </c>
      <c r="O2292" s="6" t="str" cm="1">
        <f t="array" ref="O2292">_xlfn.TEXTSPLIT(N2292,"-")</f>
        <v>2002</v>
      </c>
      <c r="P2292" s="6" t="str" cm="1">
        <f t="array" ref="P2292">_xlfn.TEXTSPLIT(O2292,"-")</f>
        <v>2002</v>
      </c>
      <c r="Q2292" s="6">
        <v>79</v>
      </c>
      <c r="R2292" s="6">
        <v>2</v>
      </c>
      <c r="S2292" s="16">
        <f t="shared" si="175"/>
        <v>2.5316455696202531E-2</v>
      </c>
      <c r="T2292" s="16">
        <f t="shared" si="176"/>
        <v>1.7673384396892217E-2</v>
      </c>
    </row>
    <row r="2293" spans="1:20" x14ac:dyDescent="0.6">
      <c r="A2293" s="23"/>
      <c r="B2293" s="21"/>
      <c r="C2293" s="6"/>
      <c r="D2293" s="6" t="s">
        <v>13823</v>
      </c>
      <c r="E2293" s="6" t="s">
        <v>13816</v>
      </c>
      <c r="F2293" s="20" t="s">
        <v>13893</v>
      </c>
      <c r="G2293" s="6" t="str">
        <f t="shared" si="174"/>
        <v>61-70</v>
      </c>
      <c r="H2293" s="6" t="str" cm="1">
        <f t="array" ref="H2293:I2293">_xlfn.TEXTSPLIT(G2293,"-")</f>
        <v>61</v>
      </c>
      <c r="I2293" s="6" t="str">
        <v>70</v>
      </c>
      <c r="J2293" s="6" t="s">
        <v>13541</v>
      </c>
      <c r="K2293" s="6" t="s">
        <v>13547</v>
      </c>
      <c r="L2293" s="6" t="s">
        <v>13973</v>
      </c>
      <c r="M2293" s="6" t="s">
        <v>13400</v>
      </c>
      <c r="N2293" s="6">
        <v>2002</v>
      </c>
      <c r="O2293" s="6" t="str" cm="1">
        <f t="array" ref="O2293">_xlfn.TEXTSPLIT(N2293,"-")</f>
        <v>2002</v>
      </c>
      <c r="P2293" s="6" t="str" cm="1">
        <f t="array" ref="P2293">_xlfn.TEXTSPLIT(O2293,"-")</f>
        <v>2002</v>
      </c>
      <c r="Q2293" s="6">
        <v>83</v>
      </c>
      <c r="R2293" s="6">
        <v>0</v>
      </c>
      <c r="S2293" s="16">
        <f t="shared" si="175"/>
        <v>0</v>
      </c>
      <c r="T2293" s="16">
        <f t="shared" si="176"/>
        <v>0</v>
      </c>
    </row>
    <row r="2294" spans="1:20" x14ac:dyDescent="0.6">
      <c r="A2294" s="23"/>
      <c r="B2294" s="21"/>
      <c r="C2294" s="6"/>
      <c r="D2294" s="6" t="s">
        <v>13823</v>
      </c>
      <c r="E2294" s="6" t="s">
        <v>13815</v>
      </c>
      <c r="F2294" s="20" t="s">
        <v>13894</v>
      </c>
      <c r="G2294" s="6" t="str">
        <f t="shared" si="174"/>
        <v>71-80</v>
      </c>
      <c r="H2294" s="6" t="str" cm="1">
        <f t="array" ref="H2294:I2294">_xlfn.TEXTSPLIT(G2294,"-")</f>
        <v>71</v>
      </c>
      <c r="I2294" s="6" t="str">
        <v>80</v>
      </c>
      <c r="J2294" s="6" t="s">
        <v>13541</v>
      </c>
      <c r="K2294" s="6" t="s">
        <v>13547</v>
      </c>
      <c r="L2294" s="6" t="s">
        <v>13973</v>
      </c>
      <c r="M2294" s="6" t="s">
        <v>13400</v>
      </c>
      <c r="N2294" s="6">
        <v>2002</v>
      </c>
      <c r="O2294" s="6" t="str" cm="1">
        <f t="array" ref="O2294">_xlfn.TEXTSPLIT(N2294,"-")</f>
        <v>2002</v>
      </c>
      <c r="P2294" s="6" t="str" cm="1">
        <f t="array" ref="P2294">_xlfn.TEXTSPLIT(O2294,"-")</f>
        <v>2002</v>
      </c>
      <c r="Q2294" s="6">
        <v>90</v>
      </c>
      <c r="R2294" s="6">
        <v>1</v>
      </c>
      <c r="S2294" s="16">
        <f t="shared" si="175"/>
        <v>1.1111111111111112E-2</v>
      </c>
      <c r="T2294" s="16">
        <f t="shared" si="176"/>
        <v>1.1049210289019481E-2</v>
      </c>
    </row>
    <row r="2295" spans="1:20" x14ac:dyDescent="0.6">
      <c r="A2295" s="23"/>
      <c r="B2295" s="21"/>
      <c r="C2295" s="6"/>
      <c r="D2295" s="6" t="s">
        <v>13823</v>
      </c>
      <c r="E2295" s="6" t="s">
        <v>13814</v>
      </c>
      <c r="F2295" s="20" t="s">
        <v>13894</v>
      </c>
      <c r="G2295" s="6" t="str">
        <f t="shared" si="174"/>
        <v>71-80</v>
      </c>
      <c r="H2295" s="6" t="str" cm="1">
        <f t="array" ref="H2295:I2295">_xlfn.TEXTSPLIT(G2295,"-")</f>
        <v>71</v>
      </c>
      <c r="I2295" s="6" t="str">
        <v>80</v>
      </c>
      <c r="J2295" s="6" t="s">
        <v>13541</v>
      </c>
      <c r="K2295" s="6" t="s">
        <v>13547</v>
      </c>
      <c r="L2295" s="6" t="s">
        <v>13973</v>
      </c>
      <c r="M2295" s="6" t="s">
        <v>13400</v>
      </c>
      <c r="N2295" s="6">
        <v>2002</v>
      </c>
      <c r="O2295" s="6" t="str" cm="1">
        <f t="array" ref="O2295">_xlfn.TEXTSPLIT(N2295,"-")</f>
        <v>2002</v>
      </c>
      <c r="P2295" s="6" t="str" cm="1">
        <f t="array" ref="P2295">_xlfn.TEXTSPLIT(O2295,"-")</f>
        <v>2002</v>
      </c>
      <c r="Q2295" s="6">
        <v>44</v>
      </c>
      <c r="R2295" s="6">
        <v>1</v>
      </c>
      <c r="S2295" s="16">
        <f t="shared" si="175"/>
        <v>2.2727272727272728E-2</v>
      </c>
      <c r="T2295" s="16">
        <f t="shared" si="176"/>
        <v>2.2467523936912755E-2</v>
      </c>
    </row>
    <row r="2296" spans="1:20" x14ac:dyDescent="0.6">
      <c r="A2296" s="23"/>
      <c r="B2296" s="21"/>
      <c r="C2296" s="6"/>
      <c r="D2296" s="6" t="s">
        <v>13823</v>
      </c>
      <c r="E2296" s="6" t="s">
        <v>13816</v>
      </c>
      <c r="F2296" s="20" t="s">
        <v>13894</v>
      </c>
      <c r="G2296" s="6" t="str">
        <f t="shared" si="174"/>
        <v>71-80</v>
      </c>
      <c r="H2296" s="6" t="str" cm="1">
        <f t="array" ref="H2296:I2296">_xlfn.TEXTSPLIT(G2296,"-")</f>
        <v>71</v>
      </c>
      <c r="I2296" s="6" t="str">
        <v>80</v>
      </c>
      <c r="J2296" s="6" t="s">
        <v>13541</v>
      </c>
      <c r="K2296" s="6" t="s">
        <v>13547</v>
      </c>
      <c r="L2296" s="6" t="s">
        <v>13973</v>
      </c>
      <c r="M2296" s="6" t="s">
        <v>13400</v>
      </c>
      <c r="N2296" s="6">
        <v>2002</v>
      </c>
      <c r="O2296" s="6" t="str" cm="1">
        <f t="array" ref="O2296">_xlfn.TEXTSPLIT(N2296,"-")</f>
        <v>2002</v>
      </c>
      <c r="P2296" s="6" t="str" cm="1">
        <f t="array" ref="P2296">_xlfn.TEXTSPLIT(O2296,"-")</f>
        <v>2002</v>
      </c>
      <c r="Q2296" s="6">
        <v>46</v>
      </c>
      <c r="R2296" s="6">
        <v>0</v>
      </c>
      <c r="S2296" s="16">
        <f t="shared" si="175"/>
        <v>0</v>
      </c>
      <c r="T2296" s="16">
        <f t="shared" si="176"/>
        <v>0</v>
      </c>
    </row>
    <row r="2297" spans="1:20" x14ac:dyDescent="0.6">
      <c r="A2297" s="23"/>
      <c r="B2297" s="21"/>
      <c r="C2297" s="6"/>
      <c r="D2297" s="6" t="s">
        <v>13823</v>
      </c>
      <c r="E2297" s="6" t="s">
        <v>13815</v>
      </c>
      <c r="F2297" s="20" t="s">
        <v>13916</v>
      </c>
      <c r="G2297" s="6" t="str">
        <f t="shared" si="174"/>
        <v>81-90</v>
      </c>
      <c r="H2297" s="6" t="str" cm="1">
        <f t="array" ref="H2297:I2297">_xlfn.TEXTSPLIT(G2297,"-")</f>
        <v>81</v>
      </c>
      <c r="I2297" s="6" t="str">
        <v>90</v>
      </c>
      <c r="J2297" s="6" t="s">
        <v>13541</v>
      </c>
      <c r="K2297" s="6" t="s">
        <v>13547</v>
      </c>
      <c r="L2297" s="6" t="s">
        <v>13973</v>
      </c>
      <c r="M2297" s="6" t="s">
        <v>13400</v>
      </c>
      <c r="N2297" s="6">
        <v>2002</v>
      </c>
      <c r="O2297" s="6" t="str" cm="1">
        <f t="array" ref="O2297">_xlfn.TEXTSPLIT(N2297,"-")</f>
        <v>2002</v>
      </c>
      <c r="P2297" s="6" t="str" cm="1">
        <f t="array" ref="P2297">_xlfn.TEXTSPLIT(O2297,"-")</f>
        <v>2002</v>
      </c>
      <c r="Q2297" s="6">
        <v>47</v>
      </c>
      <c r="R2297" s="6">
        <v>4</v>
      </c>
      <c r="S2297" s="16">
        <f t="shared" si="175"/>
        <v>8.5106382978723402E-2</v>
      </c>
      <c r="T2297" s="16">
        <f t="shared" si="176"/>
        <v>4.0702158067884152E-2</v>
      </c>
    </row>
    <row r="2298" spans="1:20" x14ac:dyDescent="0.6">
      <c r="A2298" s="23"/>
      <c r="B2298" s="21"/>
      <c r="C2298" s="6"/>
      <c r="D2298" s="6" t="s">
        <v>13823</v>
      </c>
      <c r="E2298" s="6" t="s">
        <v>13814</v>
      </c>
      <c r="F2298" s="20" t="s">
        <v>13916</v>
      </c>
      <c r="G2298" s="6" t="str">
        <f t="shared" si="174"/>
        <v>81-90</v>
      </c>
      <c r="H2298" s="6" t="str" cm="1">
        <f t="array" ref="H2298:I2298">_xlfn.TEXTSPLIT(G2298,"-")</f>
        <v>81</v>
      </c>
      <c r="I2298" s="6" t="str">
        <v>90</v>
      </c>
      <c r="J2298" s="6" t="s">
        <v>13541</v>
      </c>
      <c r="K2298" s="6" t="s">
        <v>13547</v>
      </c>
      <c r="L2298" s="6" t="s">
        <v>13973</v>
      </c>
      <c r="M2298" s="6" t="s">
        <v>13400</v>
      </c>
      <c r="N2298" s="6">
        <v>2002</v>
      </c>
      <c r="O2298" s="6" t="str" cm="1">
        <f t="array" ref="O2298">_xlfn.TEXTSPLIT(N2298,"-")</f>
        <v>2002</v>
      </c>
      <c r="P2298" s="6" t="str" cm="1">
        <f t="array" ref="P2298">_xlfn.TEXTSPLIT(O2298,"-")</f>
        <v>2002</v>
      </c>
      <c r="Q2298" s="6">
        <v>25</v>
      </c>
      <c r="R2298" s="6">
        <v>3</v>
      </c>
      <c r="S2298" s="16">
        <f t="shared" si="175"/>
        <v>0.12</v>
      </c>
      <c r="T2298" s="16">
        <f t="shared" si="176"/>
        <v>6.4992307237087682E-2</v>
      </c>
    </row>
    <row r="2299" spans="1:20" x14ac:dyDescent="0.6">
      <c r="A2299" s="23"/>
      <c r="B2299" s="21"/>
      <c r="C2299" s="6"/>
      <c r="D2299" s="6" t="s">
        <v>13823</v>
      </c>
      <c r="E2299" s="6" t="s">
        <v>13816</v>
      </c>
      <c r="F2299" s="20" t="s">
        <v>13916</v>
      </c>
      <c r="G2299" s="6" t="str">
        <f t="shared" si="174"/>
        <v>81-90</v>
      </c>
      <c r="H2299" s="6" t="str" cm="1">
        <f t="array" ref="H2299:I2299">_xlfn.TEXTSPLIT(G2299,"-")</f>
        <v>81</v>
      </c>
      <c r="I2299" s="6" t="str">
        <v>90</v>
      </c>
      <c r="J2299" s="6" t="s">
        <v>13541</v>
      </c>
      <c r="K2299" s="6" t="s">
        <v>13547</v>
      </c>
      <c r="L2299" s="6" t="s">
        <v>13973</v>
      </c>
      <c r="M2299" s="6" t="s">
        <v>13400</v>
      </c>
      <c r="N2299" s="6">
        <v>2002</v>
      </c>
      <c r="O2299" s="6" t="str" cm="1">
        <f t="array" ref="O2299">_xlfn.TEXTSPLIT(N2299,"-")</f>
        <v>2002</v>
      </c>
      <c r="P2299" s="6" t="str" cm="1">
        <f t="array" ref="P2299">_xlfn.TEXTSPLIT(O2299,"-")</f>
        <v>2002</v>
      </c>
      <c r="Q2299" s="6">
        <v>22</v>
      </c>
      <c r="R2299" s="6">
        <v>1</v>
      </c>
      <c r="S2299" s="16">
        <f t="shared" si="175"/>
        <v>4.5454545454545456E-2</v>
      </c>
      <c r="T2299" s="16">
        <f t="shared" si="176"/>
        <v>4.4409473678108838E-2</v>
      </c>
    </row>
    <row r="2300" spans="1:20" x14ac:dyDescent="0.6">
      <c r="D2300" s="6" t="s">
        <v>13300</v>
      </c>
      <c r="E2300" s="6" t="s">
        <v>13815</v>
      </c>
      <c r="F2300" s="20" t="s">
        <v>13546</v>
      </c>
      <c r="G2300" s="6" t="str">
        <f t="shared" si="171"/>
        <v>51-90</v>
      </c>
      <c r="H2300" s="6" t="str" cm="1">
        <f t="array" ref="H2300:I2300">_xlfn.TEXTSPLIT(G2300,"-")</f>
        <v>51</v>
      </c>
      <c r="I2300" s="6" t="str">
        <v>90</v>
      </c>
      <c r="J2300" s="6" t="s">
        <v>13541</v>
      </c>
      <c r="K2300" s="6" t="s">
        <v>13547</v>
      </c>
      <c r="L2300" s="6" t="s">
        <v>13517</v>
      </c>
      <c r="M2300" s="6" t="s">
        <v>13400</v>
      </c>
      <c r="N2300" s="6">
        <v>2002</v>
      </c>
      <c r="O2300" s="6" t="str" cm="1">
        <f t="array" ref="O2300">_xlfn.TEXTSPLIT(N2300,"-")</f>
        <v>2002</v>
      </c>
      <c r="P2300" s="6" t="str" cm="1">
        <f t="array" ref="P2300">_xlfn.TEXTSPLIT(O2300,"-")</f>
        <v>2002</v>
      </c>
      <c r="Q2300" s="6">
        <v>459</v>
      </c>
      <c r="R2300" s="6">
        <v>210</v>
      </c>
      <c r="S2300" s="16">
        <f t="shared" si="172"/>
        <v>0.45751633986928103</v>
      </c>
      <c r="T2300" s="16">
        <f t="shared" si="173"/>
        <v>2.3253605086159111E-2</v>
      </c>
    </row>
    <row r="2301" spans="1:20" x14ac:dyDescent="0.6">
      <c r="B2301" s="6"/>
      <c r="C2301" s="6"/>
      <c r="D2301" s="6" t="s">
        <v>13300</v>
      </c>
      <c r="E2301" s="6" t="s">
        <v>13815</v>
      </c>
      <c r="F2301" s="20" t="s">
        <v>13892</v>
      </c>
      <c r="G2301" s="6" t="str">
        <f t="shared" si="171"/>
        <v>51-60</v>
      </c>
      <c r="H2301" s="6" t="str" cm="1">
        <f t="array" ref="H2301:I2301">_xlfn.TEXTSPLIT(G2301,"-")</f>
        <v>51</v>
      </c>
      <c r="I2301" s="6" t="str">
        <v>60</v>
      </c>
      <c r="J2301" s="6" t="s">
        <v>13541</v>
      </c>
      <c r="K2301" s="6" t="s">
        <v>13547</v>
      </c>
      <c r="L2301" s="6" t="s">
        <v>13517</v>
      </c>
      <c r="M2301" s="6" t="s">
        <v>13400</v>
      </c>
      <c r="N2301" s="6">
        <v>2002</v>
      </c>
      <c r="O2301" s="6" t="str" cm="1">
        <f t="array" ref="O2301">_xlfn.TEXTSPLIT(N2301,"-")</f>
        <v>2002</v>
      </c>
      <c r="P2301" s="6" t="str" cm="1">
        <f t="array" ref="P2301">_xlfn.TEXTSPLIT(O2301,"-")</f>
        <v>2002</v>
      </c>
      <c r="Q2301" s="6">
        <v>160</v>
      </c>
      <c r="R2301" s="6">
        <v>53</v>
      </c>
      <c r="S2301" s="16">
        <f t="shared" si="172"/>
        <v>0.33124999999999999</v>
      </c>
      <c r="T2301" s="16">
        <f t="shared" si="173"/>
        <v>3.7209158608802216E-2</v>
      </c>
    </row>
    <row r="2302" spans="1:20" x14ac:dyDescent="0.6">
      <c r="B2302" s="6"/>
      <c r="C2302" s="6"/>
      <c r="D2302" s="6" t="s">
        <v>13300</v>
      </c>
      <c r="E2302" s="6" t="s">
        <v>13815</v>
      </c>
      <c r="F2302" s="20" t="s">
        <v>13893</v>
      </c>
      <c r="G2302" s="6" t="str">
        <f t="shared" si="171"/>
        <v>61-70</v>
      </c>
      <c r="H2302" s="6" t="str" cm="1">
        <f t="array" ref="H2302:I2302">_xlfn.TEXTSPLIT(G2302,"-")</f>
        <v>61</v>
      </c>
      <c r="I2302" s="6" t="str">
        <v>70</v>
      </c>
      <c r="J2302" s="6" t="s">
        <v>13541</v>
      </c>
      <c r="K2302" s="6" t="s">
        <v>13547</v>
      </c>
      <c r="L2302" s="6" t="s">
        <v>13517</v>
      </c>
      <c r="M2302" s="6" t="s">
        <v>13400</v>
      </c>
      <c r="N2302" s="6">
        <v>2002</v>
      </c>
      <c r="O2302" s="6" t="str" cm="1">
        <f t="array" ref="O2302">_xlfn.TEXTSPLIT(N2302,"-")</f>
        <v>2002</v>
      </c>
      <c r="P2302" s="6" t="str" cm="1">
        <f t="array" ref="P2302">_xlfn.TEXTSPLIT(O2302,"-")</f>
        <v>2002</v>
      </c>
      <c r="Q2302" s="6">
        <v>162</v>
      </c>
      <c r="R2302" s="6">
        <v>70</v>
      </c>
      <c r="S2302" s="16">
        <f t="shared" si="172"/>
        <v>0.43209876543209874</v>
      </c>
      <c r="T2302" s="16">
        <f t="shared" si="173"/>
        <v>3.8919783152568194E-2</v>
      </c>
    </row>
    <row r="2303" spans="1:20" x14ac:dyDescent="0.6">
      <c r="B2303" s="6"/>
      <c r="C2303" s="6"/>
      <c r="D2303" s="6" t="s">
        <v>13300</v>
      </c>
      <c r="E2303" s="6" t="s">
        <v>13815</v>
      </c>
      <c r="F2303" s="20" t="s">
        <v>13894</v>
      </c>
      <c r="G2303" s="6" t="str">
        <f t="shared" si="171"/>
        <v>71-80</v>
      </c>
      <c r="H2303" s="6" t="str" cm="1">
        <f t="array" ref="H2303:I2303">_xlfn.TEXTSPLIT(G2303,"-")</f>
        <v>71</v>
      </c>
      <c r="I2303" s="6" t="str">
        <v>80</v>
      </c>
      <c r="J2303" s="6" t="s">
        <v>13541</v>
      </c>
      <c r="K2303" s="6" t="s">
        <v>13547</v>
      </c>
      <c r="L2303" s="6" t="s">
        <v>13517</v>
      </c>
      <c r="M2303" s="6" t="s">
        <v>13400</v>
      </c>
      <c r="N2303" s="6">
        <v>2002</v>
      </c>
      <c r="O2303" s="6" t="str" cm="1">
        <f t="array" ref="O2303">_xlfn.TEXTSPLIT(N2303,"-")</f>
        <v>2002</v>
      </c>
      <c r="P2303" s="6" t="str" cm="1">
        <f t="array" ref="P2303">_xlfn.TEXTSPLIT(O2303,"-")</f>
        <v>2002</v>
      </c>
      <c r="Q2303" s="6">
        <v>90</v>
      </c>
      <c r="R2303" s="6">
        <v>56</v>
      </c>
      <c r="S2303" s="16">
        <f t="shared" si="172"/>
        <v>0.62222222222222223</v>
      </c>
      <c r="T2303" s="16">
        <f t="shared" si="173"/>
        <v>5.1105743142697307E-2</v>
      </c>
    </row>
    <row r="2304" spans="1:20" x14ac:dyDescent="0.6">
      <c r="B2304" s="6"/>
      <c r="C2304" s="6"/>
      <c r="D2304" s="6" t="s">
        <v>13300</v>
      </c>
      <c r="E2304" s="6" t="s">
        <v>13815</v>
      </c>
      <c r="F2304" s="20" t="s">
        <v>13916</v>
      </c>
      <c r="G2304" s="6" t="str">
        <f t="shared" si="171"/>
        <v>81-90</v>
      </c>
      <c r="H2304" s="6" t="str" cm="1">
        <f t="array" ref="H2304:I2304">_xlfn.TEXTSPLIT(G2304,"-")</f>
        <v>81</v>
      </c>
      <c r="I2304" s="6" t="str">
        <v>90</v>
      </c>
      <c r="J2304" s="6" t="s">
        <v>13541</v>
      </c>
      <c r="K2304" s="6" t="s">
        <v>13547</v>
      </c>
      <c r="L2304" s="6" t="s">
        <v>13517</v>
      </c>
      <c r="M2304" s="6" t="s">
        <v>13400</v>
      </c>
      <c r="N2304" s="6">
        <v>2002</v>
      </c>
      <c r="O2304" s="6" t="str" cm="1">
        <f t="array" ref="O2304">_xlfn.TEXTSPLIT(N2304,"-")</f>
        <v>2002</v>
      </c>
      <c r="P2304" s="6" t="str" cm="1">
        <f t="array" ref="P2304">_xlfn.TEXTSPLIT(O2304,"-")</f>
        <v>2002</v>
      </c>
      <c r="Q2304" s="6">
        <v>47</v>
      </c>
      <c r="R2304" s="6">
        <v>31</v>
      </c>
      <c r="S2304" s="16">
        <f t="shared" si="172"/>
        <v>0.65957446808510634</v>
      </c>
      <c r="T2304" s="16">
        <f t="shared" si="173"/>
        <v>6.9118459697572895E-2</v>
      </c>
    </row>
    <row r="2305" spans="2:20" x14ac:dyDescent="0.6">
      <c r="D2305" s="6" t="s">
        <v>13822</v>
      </c>
      <c r="E2305" s="6" t="s">
        <v>13815</v>
      </c>
      <c r="F2305" s="20" t="s">
        <v>13546</v>
      </c>
      <c r="G2305" s="6" t="str">
        <f t="shared" ref="G2305:G2404" si="177">IF(RIGHT(F2305,1)="+",LEFT(F2305,LEN(F2305)-1)&amp;"-95",F2305)</f>
        <v>51-90</v>
      </c>
      <c r="H2305" s="6" t="str" cm="1">
        <f t="array" ref="H2305:I2305">_xlfn.TEXTSPLIT(G2305,"-")</f>
        <v>51</v>
      </c>
      <c r="I2305" s="6" t="str">
        <v>90</v>
      </c>
      <c r="J2305" s="6" t="s">
        <v>13541</v>
      </c>
      <c r="K2305" s="6" t="s">
        <v>13547</v>
      </c>
      <c r="L2305" s="6" t="s">
        <v>13517</v>
      </c>
      <c r="M2305" s="6" t="s">
        <v>13400</v>
      </c>
      <c r="N2305" s="6">
        <v>2002</v>
      </c>
      <c r="O2305" s="6" t="str" cm="1">
        <f t="array" ref="O2305">_xlfn.TEXTSPLIT(N2305,"-")</f>
        <v>2002</v>
      </c>
      <c r="P2305" s="6" t="str" cm="1">
        <f t="array" ref="P2305">_xlfn.TEXTSPLIT(O2305,"-")</f>
        <v>2002</v>
      </c>
      <c r="Q2305" s="6">
        <v>459</v>
      </c>
      <c r="R2305" s="6">
        <v>197</v>
      </c>
      <c r="S2305" s="16">
        <f t="shared" ref="S2305:S2404" si="178">R2305/Q2305</f>
        <v>0.42919389978213507</v>
      </c>
      <c r="T2305" s="16">
        <f t="shared" ref="T2305:T2404" si="179">SQRT(S2305*(1-S2305)/Q2305)</f>
        <v>2.3102805956768908E-2</v>
      </c>
    </row>
    <row r="2306" spans="2:20" x14ac:dyDescent="0.6">
      <c r="B2306" s="6"/>
      <c r="C2306" s="6"/>
      <c r="D2306" s="6" t="s">
        <v>13822</v>
      </c>
      <c r="E2306" s="6" t="s">
        <v>13815</v>
      </c>
      <c r="F2306" s="20" t="s">
        <v>13892</v>
      </c>
      <c r="G2306" s="6" t="str">
        <f t="shared" si="177"/>
        <v>51-60</v>
      </c>
      <c r="H2306" s="6" t="str" cm="1">
        <f t="array" ref="H2306:I2306">_xlfn.TEXTSPLIT(G2306,"-")</f>
        <v>51</v>
      </c>
      <c r="I2306" s="6" t="str">
        <v>60</v>
      </c>
      <c r="J2306" s="6" t="s">
        <v>13541</v>
      </c>
      <c r="K2306" s="6" t="s">
        <v>13547</v>
      </c>
      <c r="L2306" s="6" t="s">
        <v>13517</v>
      </c>
      <c r="M2306" s="6" t="s">
        <v>13400</v>
      </c>
      <c r="N2306" s="6">
        <v>2002</v>
      </c>
      <c r="O2306" s="6" t="str" cm="1">
        <f t="array" ref="O2306">_xlfn.TEXTSPLIT(N2306,"-")</f>
        <v>2002</v>
      </c>
      <c r="P2306" s="6" t="str" cm="1">
        <f t="array" ref="P2306">_xlfn.TEXTSPLIT(O2306,"-")</f>
        <v>2002</v>
      </c>
      <c r="Q2306" s="6">
        <v>160</v>
      </c>
      <c r="R2306" s="6">
        <v>53</v>
      </c>
      <c r="S2306" s="16">
        <f t="shared" si="178"/>
        <v>0.33124999999999999</v>
      </c>
      <c r="T2306" s="16">
        <f t="shared" si="179"/>
        <v>3.7209158608802216E-2</v>
      </c>
    </row>
    <row r="2307" spans="2:20" x14ac:dyDescent="0.6">
      <c r="B2307" s="6"/>
      <c r="C2307" s="6"/>
      <c r="D2307" s="6" t="s">
        <v>13822</v>
      </c>
      <c r="E2307" s="6" t="s">
        <v>13815</v>
      </c>
      <c r="F2307" s="20" t="s">
        <v>13893</v>
      </c>
      <c r="G2307" s="6" t="str">
        <f t="shared" si="177"/>
        <v>61-70</v>
      </c>
      <c r="H2307" s="6" t="str" cm="1">
        <f t="array" ref="H2307:I2307">_xlfn.TEXTSPLIT(G2307,"-")</f>
        <v>61</v>
      </c>
      <c r="I2307" s="6" t="str">
        <v>70</v>
      </c>
      <c r="J2307" s="6" t="s">
        <v>13541</v>
      </c>
      <c r="K2307" s="6" t="s">
        <v>13547</v>
      </c>
      <c r="L2307" s="6" t="s">
        <v>13517</v>
      </c>
      <c r="M2307" s="6" t="s">
        <v>13400</v>
      </c>
      <c r="N2307" s="6">
        <v>2002</v>
      </c>
      <c r="O2307" s="6" t="str" cm="1">
        <f t="array" ref="O2307">_xlfn.TEXTSPLIT(N2307,"-")</f>
        <v>2002</v>
      </c>
      <c r="P2307" s="6" t="str" cm="1">
        <f t="array" ref="P2307">_xlfn.TEXTSPLIT(O2307,"-")</f>
        <v>2002</v>
      </c>
      <c r="Q2307" s="6">
        <v>162</v>
      </c>
      <c r="R2307" s="6">
        <v>66</v>
      </c>
      <c r="S2307" s="16">
        <f t="shared" si="178"/>
        <v>0.40740740740740738</v>
      </c>
      <c r="T2307" s="16">
        <f t="shared" si="179"/>
        <v>3.8604244936818348E-2</v>
      </c>
    </row>
    <row r="2308" spans="2:20" x14ac:dyDescent="0.6">
      <c r="B2308" s="6"/>
      <c r="C2308" s="6"/>
      <c r="D2308" s="6" t="s">
        <v>13822</v>
      </c>
      <c r="E2308" s="6" t="s">
        <v>13815</v>
      </c>
      <c r="F2308" s="20" t="s">
        <v>13894</v>
      </c>
      <c r="G2308" s="6" t="str">
        <f t="shared" si="177"/>
        <v>71-80</v>
      </c>
      <c r="H2308" s="6" t="str" cm="1">
        <f t="array" ref="H2308:I2308">_xlfn.TEXTSPLIT(G2308,"-")</f>
        <v>71</v>
      </c>
      <c r="I2308" s="6" t="str">
        <v>80</v>
      </c>
      <c r="J2308" s="6" t="s">
        <v>13541</v>
      </c>
      <c r="K2308" s="6" t="s">
        <v>13547</v>
      </c>
      <c r="L2308" s="6" t="s">
        <v>13517</v>
      </c>
      <c r="M2308" s="6" t="s">
        <v>13400</v>
      </c>
      <c r="N2308" s="6">
        <v>2002</v>
      </c>
      <c r="O2308" s="6" t="str" cm="1">
        <f t="array" ref="O2308">_xlfn.TEXTSPLIT(N2308,"-")</f>
        <v>2002</v>
      </c>
      <c r="P2308" s="6" t="str" cm="1">
        <f t="array" ref="P2308">_xlfn.TEXTSPLIT(O2308,"-")</f>
        <v>2002</v>
      </c>
      <c r="Q2308" s="6">
        <v>90</v>
      </c>
      <c r="R2308" s="6">
        <v>51</v>
      </c>
      <c r="S2308" s="16">
        <f t="shared" si="178"/>
        <v>0.56666666666666665</v>
      </c>
      <c r="T2308" s="16">
        <f t="shared" si="179"/>
        <v>5.2234041215747373E-2</v>
      </c>
    </row>
    <row r="2309" spans="2:20" x14ac:dyDescent="0.6">
      <c r="B2309" s="6"/>
      <c r="C2309" s="6"/>
      <c r="D2309" s="6" t="s">
        <v>13822</v>
      </c>
      <c r="E2309" s="6" t="s">
        <v>13815</v>
      </c>
      <c r="F2309" s="20" t="s">
        <v>13916</v>
      </c>
      <c r="G2309" s="6" t="str">
        <f t="shared" si="177"/>
        <v>81-90</v>
      </c>
      <c r="H2309" s="6" t="str" cm="1">
        <f t="array" ref="H2309:I2309">_xlfn.TEXTSPLIT(G2309,"-")</f>
        <v>81</v>
      </c>
      <c r="I2309" s="6" t="str">
        <v>90</v>
      </c>
      <c r="J2309" s="6" t="s">
        <v>13541</v>
      </c>
      <c r="K2309" s="6" t="s">
        <v>13547</v>
      </c>
      <c r="L2309" s="6" t="s">
        <v>13517</v>
      </c>
      <c r="M2309" s="6" t="s">
        <v>13400</v>
      </c>
      <c r="N2309" s="6">
        <v>2002</v>
      </c>
      <c r="O2309" s="6" t="str" cm="1">
        <f t="array" ref="O2309">_xlfn.TEXTSPLIT(N2309,"-")</f>
        <v>2002</v>
      </c>
      <c r="P2309" s="6" t="str" cm="1">
        <f t="array" ref="P2309">_xlfn.TEXTSPLIT(O2309,"-")</f>
        <v>2002</v>
      </c>
      <c r="Q2309" s="6">
        <v>47</v>
      </c>
      <c r="R2309" s="6">
        <v>27</v>
      </c>
      <c r="S2309" s="16">
        <f t="shared" si="178"/>
        <v>0.57446808510638303</v>
      </c>
      <c r="T2309" s="16">
        <f t="shared" si="179"/>
        <v>7.2119065897791323E-2</v>
      </c>
    </row>
    <row r="2310" spans="2:20" x14ac:dyDescent="0.6">
      <c r="B2310" s="6"/>
      <c r="C2310" s="6"/>
      <c r="D2310" s="6" t="s">
        <v>13813</v>
      </c>
      <c r="E2310" s="6" t="s">
        <v>13815</v>
      </c>
      <c r="F2310" s="20" t="s">
        <v>13546</v>
      </c>
      <c r="G2310" s="6" t="str">
        <f t="shared" si="177"/>
        <v>51-90</v>
      </c>
      <c r="H2310" s="6" t="str" cm="1">
        <f t="array" ref="H2310:I2310">_xlfn.TEXTSPLIT(G2310,"-")</f>
        <v>51</v>
      </c>
      <c r="I2310" s="6" t="str">
        <v>90</v>
      </c>
      <c r="J2310" s="6" t="s">
        <v>13541</v>
      </c>
      <c r="K2310" s="6" t="s">
        <v>13547</v>
      </c>
      <c r="L2310" s="6" t="s">
        <v>13517</v>
      </c>
      <c r="M2310" s="6" t="s">
        <v>13400</v>
      </c>
      <c r="N2310" s="6">
        <v>2002</v>
      </c>
      <c r="O2310" s="6" t="str" cm="1">
        <f t="array" ref="O2310">_xlfn.TEXTSPLIT(N2310,"-")</f>
        <v>2002</v>
      </c>
      <c r="P2310" s="6" t="str" cm="1">
        <f t="array" ref="P2310">_xlfn.TEXTSPLIT(O2310,"-")</f>
        <v>2002</v>
      </c>
      <c r="Q2310" s="6">
        <v>459</v>
      </c>
      <c r="R2310" s="6">
        <v>13</v>
      </c>
      <c r="S2310" s="16">
        <f t="shared" si="178"/>
        <v>2.8322440087145968E-2</v>
      </c>
      <c r="T2310" s="16">
        <f t="shared" si="179"/>
        <v>7.7431928745509571E-3</v>
      </c>
    </row>
    <row r="2311" spans="2:20" x14ac:dyDescent="0.6">
      <c r="B2311" s="6"/>
      <c r="C2311" s="6"/>
      <c r="D2311" s="6" t="s">
        <v>13813</v>
      </c>
      <c r="E2311" s="6" t="s">
        <v>13814</v>
      </c>
      <c r="F2311" s="20" t="s">
        <v>13546</v>
      </c>
      <c r="G2311" s="6" t="str">
        <f t="shared" si="177"/>
        <v>51-90</v>
      </c>
      <c r="H2311" s="6" t="str" cm="1">
        <f t="array" ref="H2311:I2311">_xlfn.TEXTSPLIT(G2311,"-")</f>
        <v>51</v>
      </c>
      <c r="I2311" s="6" t="str">
        <v>90</v>
      </c>
      <c r="J2311" s="6" t="s">
        <v>13541</v>
      </c>
      <c r="K2311" s="6" t="s">
        <v>13547</v>
      </c>
      <c r="L2311" s="6" t="s">
        <v>13517</v>
      </c>
      <c r="M2311" s="6" t="s">
        <v>13400</v>
      </c>
      <c r="N2311" s="6">
        <v>2002</v>
      </c>
      <c r="O2311" s="6" t="str" cm="1">
        <f t="array" ref="O2311">_xlfn.TEXTSPLIT(N2311,"-")</f>
        <v>2002</v>
      </c>
      <c r="P2311" s="6" t="str" cm="1">
        <f t="array" ref="P2311">_xlfn.TEXTSPLIT(O2311,"-")</f>
        <v>2002</v>
      </c>
      <c r="Q2311" s="6">
        <v>223</v>
      </c>
      <c r="R2311" s="6">
        <v>6</v>
      </c>
      <c r="S2311" s="16">
        <f t="shared" si="178"/>
        <v>2.6905829596412557E-2</v>
      </c>
      <c r="T2311" s="16">
        <f t="shared" si="179"/>
        <v>1.0835481065044958E-2</v>
      </c>
    </row>
    <row r="2312" spans="2:20" x14ac:dyDescent="0.6">
      <c r="B2312" s="6"/>
      <c r="C2312" s="6"/>
      <c r="D2312" s="6" t="s">
        <v>13813</v>
      </c>
      <c r="E2312" s="6" t="s">
        <v>13816</v>
      </c>
      <c r="F2312" s="20" t="s">
        <v>13546</v>
      </c>
      <c r="G2312" s="6" t="str">
        <f t="shared" si="177"/>
        <v>51-90</v>
      </c>
      <c r="H2312" s="6" t="str" cm="1">
        <f t="array" ref="H2312:I2312">_xlfn.TEXTSPLIT(G2312,"-")</f>
        <v>51</v>
      </c>
      <c r="I2312" s="6" t="str">
        <v>90</v>
      </c>
      <c r="J2312" s="6" t="s">
        <v>13541</v>
      </c>
      <c r="K2312" s="6" t="s">
        <v>13547</v>
      </c>
      <c r="L2312" s="6" t="s">
        <v>13517</v>
      </c>
      <c r="M2312" s="6" t="s">
        <v>13400</v>
      </c>
      <c r="N2312" s="6">
        <v>2002</v>
      </c>
      <c r="O2312" s="6" t="str" cm="1">
        <f t="array" ref="O2312">_xlfn.TEXTSPLIT(N2312,"-")</f>
        <v>2002</v>
      </c>
      <c r="P2312" s="6" t="str" cm="1">
        <f t="array" ref="P2312">_xlfn.TEXTSPLIT(O2312,"-")</f>
        <v>2002</v>
      </c>
      <c r="Q2312" s="6">
        <v>236</v>
      </c>
      <c r="R2312" s="6">
        <v>7</v>
      </c>
      <c r="S2312" s="16">
        <f t="shared" si="178"/>
        <v>2.9661016949152543E-2</v>
      </c>
      <c r="T2312" s="16">
        <f t="shared" si="179"/>
        <v>1.1043297112416781E-2</v>
      </c>
    </row>
    <row r="2313" spans="2:20" x14ac:dyDescent="0.6">
      <c r="B2313" s="6"/>
      <c r="C2313" s="6"/>
      <c r="D2313" s="6" t="s">
        <v>13813</v>
      </c>
      <c r="E2313" s="6" t="s">
        <v>13815</v>
      </c>
      <c r="F2313" s="20" t="s">
        <v>13892</v>
      </c>
      <c r="G2313" s="6" t="str">
        <f t="shared" si="177"/>
        <v>51-60</v>
      </c>
      <c r="H2313" s="6" t="str" cm="1">
        <f t="array" ref="H2313:I2313">_xlfn.TEXTSPLIT(G2313,"-")</f>
        <v>51</v>
      </c>
      <c r="I2313" s="6" t="str">
        <v>60</v>
      </c>
      <c r="J2313" s="6" t="s">
        <v>13541</v>
      </c>
      <c r="K2313" s="6" t="s">
        <v>13547</v>
      </c>
      <c r="L2313" s="6" t="s">
        <v>13517</v>
      </c>
      <c r="M2313" s="6" t="s">
        <v>13400</v>
      </c>
      <c r="N2313" s="6">
        <v>2002</v>
      </c>
      <c r="O2313" s="6" t="str" cm="1">
        <f t="array" ref="O2313">_xlfn.TEXTSPLIT(N2313,"-")</f>
        <v>2002</v>
      </c>
      <c r="P2313" s="6" t="str" cm="1">
        <f t="array" ref="P2313">_xlfn.TEXTSPLIT(O2313,"-")</f>
        <v>2002</v>
      </c>
      <c r="Q2313" s="6">
        <v>160</v>
      </c>
      <c r="R2313" s="6">
        <v>0</v>
      </c>
      <c r="S2313" s="16">
        <f t="shared" si="178"/>
        <v>0</v>
      </c>
      <c r="T2313" s="16">
        <f t="shared" si="179"/>
        <v>0</v>
      </c>
    </row>
    <row r="2314" spans="2:20" x14ac:dyDescent="0.6">
      <c r="B2314" s="6"/>
      <c r="C2314" s="6"/>
      <c r="D2314" s="6" t="s">
        <v>13813</v>
      </c>
      <c r="E2314" s="6" t="s">
        <v>13814</v>
      </c>
      <c r="F2314" s="20" t="s">
        <v>13892</v>
      </c>
      <c r="G2314" s="6" t="str">
        <f t="shared" si="177"/>
        <v>51-60</v>
      </c>
      <c r="H2314" s="6" t="str" cm="1">
        <f t="array" ref="H2314:I2314">_xlfn.TEXTSPLIT(G2314,"-")</f>
        <v>51</v>
      </c>
      <c r="I2314" s="6" t="str">
        <v>60</v>
      </c>
      <c r="J2314" s="6" t="s">
        <v>13541</v>
      </c>
      <c r="K2314" s="6" t="s">
        <v>13547</v>
      </c>
      <c r="L2314" s="6" t="s">
        <v>13517</v>
      </c>
      <c r="M2314" s="6" t="s">
        <v>13400</v>
      </c>
      <c r="N2314" s="6">
        <v>2002</v>
      </c>
      <c r="O2314" s="6" t="str" cm="1">
        <f t="array" ref="O2314">_xlfn.TEXTSPLIT(N2314,"-")</f>
        <v>2002</v>
      </c>
      <c r="P2314" s="6" t="str" cm="1">
        <f t="array" ref="P2314">_xlfn.TEXTSPLIT(O2314,"-")</f>
        <v>2002</v>
      </c>
      <c r="Q2314" s="6">
        <v>75</v>
      </c>
      <c r="R2314" s="6">
        <v>0</v>
      </c>
      <c r="S2314" s="16">
        <f t="shared" si="178"/>
        <v>0</v>
      </c>
      <c r="T2314" s="16">
        <f t="shared" si="179"/>
        <v>0</v>
      </c>
    </row>
    <row r="2315" spans="2:20" x14ac:dyDescent="0.6">
      <c r="B2315" s="6"/>
      <c r="C2315" s="6"/>
      <c r="D2315" s="6" t="s">
        <v>13813</v>
      </c>
      <c r="E2315" s="6" t="s">
        <v>13816</v>
      </c>
      <c r="F2315" s="20" t="s">
        <v>13892</v>
      </c>
      <c r="G2315" s="6" t="str">
        <f t="shared" si="177"/>
        <v>51-60</v>
      </c>
      <c r="H2315" s="6" t="str" cm="1">
        <f t="array" ref="H2315:I2315">_xlfn.TEXTSPLIT(G2315,"-")</f>
        <v>51</v>
      </c>
      <c r="I2315" s="6" t="str">
        <v>60</v>
      </c>
      <c r="J2315" s="6" t="s">
        <v>13541</v>
      </c>
      <c r="K2315" s="6" t="s">
        <v>13547</v>
      </c>
      <c r="L2315" s="6" t="s">
        <v>13517</v>
      </c>
      <c r="M2315" s="6" t="s">
        <v>13400</v>
      </c>
      <c r="N2315" s="6">
        <v>2002</v>
      </c>
      <c r="O2315" s="6" t="str" cm="1">
        <f t="array" ref="O2315">_xlfn.TEXTSPLIT(N2315,"-")</f>
        <v>2002</v>
      </c>
      <c r="P2315" s="6" t="str" cm="1">
        <f t="array" ref="P2315">_xlfn.TEXTSPLIT(O2315,"-")</f>
        <v>2002</v>
      </c>
      <c r="Q2315" s="6">
        <v>85</v>
      </c>
      <c r="R2315" s="6">
        <v>0</v>
      </c>
      <c r="S2315" s="16">
        <f t="shared" si="178"/>
        <v>0</v>
      </c>
      <c r="T2315" s="16">
        <f t="shared" si="179"/>
        <v>0</v>
      </c>
    </row>
    <row r="2316" spans="2:20" x14ac:dyDescent="0.6">
      <c r="B2316" s="6"/>
      <c r="C2316" s="6"/>
      <c r="D2316" s="6" t="s">
        <v>13813</v>
      </c>
      <c r="E2316" s="6" t="s">
        <v>13815</v>
      </c>
      <c r="F2316" s="20" t="s">
        <v>13893</v>
      </c>
      <c r="G2316" s="6" t="str">
        <f t="shared" si="177"/>
        <v>61-70</v>
      </c>
      <c r="H2316" s="6" t="str" cm="1">
        <f t="array" ref="H2316:I2316">_xlfn.TEXTSPLIT(G2316,"-")</f>
        <v>61</v>
      </c>
      <c r="I2316" s="6" t="str">
        <v>70</v>
      </c>
      <c r="J2316" s="6" t="s">
        <v>13541</v>
      </c>
      <c r="K2316" s="6" t="s">
        <v>13547</v>
      </c>
      <c r="L2316" s="6" t="s">
        <v>13517</v>
      </c>
      <c r="M2316" s="6" t="s">
        <v>13400</v>
      </c>
      <c r="N2316" s="6">
        <v>2002</v>
      </c>
      <c r="O2316" s="6" t="str" cm="1">
        <f t="array" ref="O2316">_xlfn.TEXTSPLIT(N2316,"-")</f>
        <v>2002</v>
      </c>
      <c r="P2316" s="6" t="str" cm="1">
        <f t="array" ref="P2316">_xlfn.TEXTSPLIT(O2316,"-")</f>
        <v>2002</v>
      </c>
      <c r="Q2316" s="6">
        <v>162</v>
      </c>
      <c r="R2316" s="6">
        <v>4</v>
      </c>
      <c r="S2316" s="16">
        <f t="shared" si="178"/>
        <v>2.4691358024691357E-2</v>
      </c>
      <c r="T2316" s="16">
        <f t="shared" si="179"/>
        <v>1.2192310586166788E-2</v>
      </c>
    </row>
    <row r="2317" spans="2:20" x14ac:dyDescent="0.6">
      <c r="B2317" s="6"/>
      <c r="C2317" s="6"/>
      <c r="D2317" s="6" t="s">
        <v>13813</v>
      </c>
      <c r="E2317" s="6" t="s">
        <v>13814</v>
      </c>
      <c r="F2317" s="20" t="s">
        <v>13893</v>
      </c>
      <c r="G2317" s="6" t="str">
        <f t="shared" si="177"/>
        <v>61-70</v>
      </c>
      <c r="H2317" s="6" t="str" cm="1">
        <f t="array" ref="H2317:I2317">_xlfn.TEXTSPLIT(G2317,"-")</f>
        <v>61</v>
      </c>
      <c r="I2317" s="6" t="str">
        <v>70</v>
      </c>
      <c r="J2317" s="6" t="s">
        <v>13541</v>
      </c>
      <c r="K2317" s="6" t="s">
        <v>13547</v>
      </c>
      <c r="L2317" s="6" t="s">
        <v>13517</v>
      </c>
      <c r="M2317" s="6" t="s">
        <v>13400</v>
      </c>
      <c r="N2317" s="6">
        <v>2002</v>
      </c>
      <c r="O2317" s="6" t="str" cm="1">
        <f t="array" ref="O2317">_xlfn.TEXTSPLIT(N2317,"-")</f>
        <v>2002</v>
      </c>
      <c r="P2317" s="6" t="str" cm="1">
        <f t="array" ref="P2317">_xlfn.TEXTSPLIT(O2317,"-")</f>
        <v>2002</v>
      </c>
      <c r="Q2317" s="6">
        <v>79</v>
      </c>
      <c r="R2317" s="6">
        <v>2</v>
      </c>
      <c r="S2317" s="16">
        <f t="shared" si="178"/>
        <v>2.5316455696202531E-2</v>
      </c>
      <c r="T2317" s="16">
        <f t="shared" si="179"/>
        <v>1.7673384396892217E-2</v>
      </c>
    </row>
    <row r="2318" spans="2:20" x14ac:dyDescent="0.6">
      <c r="B2318" s="6"/>
      <c r="C2318" s="6"/>
      <c r="D2318" s="6" t="s">
        <v>13813</v>
      </c>
      <c r="E2318" s="6" t="s">
        <v>13816</v>
      </c>
      <c r="F2318" s="20" t="s">
        <v>13893</v>
      </c>
      <c r="G2318" s="6" t="str">
        <f t="shared" si="177"/>
        <v>61-70</v>
      </c>
      <c r="H2318" s="6" t="str" cm="1">
        <f t="array" ref="H2318:I2318">_xlfn.TEXTSPLIT(G2318,"-")</f>
        <v>61</v>
      </c>
      <c r="I2318" s="6" t="str">
        <v>70</v>
      </c>
      <c r="J2318" s="6" t="s">
        <v>13541</v>
      </c>
      <c r="K2318" s="6" t="s">
        <v>13547</v>
      </c>
      <c r="L2318" s="6" t="s">
        <v>13517</v>
      </c>
      <c r="M2318" s="6" t="s">
        <v>13400</v>
      </c>
      <c r="N2318" s="6">
        <v>2002</v>
      </c>
      <c r="O2318" s="6" t="str" cm="1">
        <f t="array" ref="O2318">_xlfn.TEXTSPLIT(N2318,"-")</f>
        <v>2002</v>
      </c>
      <c r="P2318" s="6" t="str" cm="1">
        <f t="array" ref="P2318">_xlfn.TEXTSPLIT(O2318,"-")</f>
        <v>2002</v>
      </c>
      <c r="Q2318" s="6">
        <v>83</v>
      </c>
      <c r="R2318" s="6">
        <v>2</v>
      </c>
      <c r="S2318" s="16">
        <f t="shared" si="178"/>
        <v>2.4096385542168676E-2</v>
      </c>
      <c r="T2318" s="16">
        <f t="shared" si="179"/>
        <v>1.6832180075559026E-2</v>
      </c>
    </row>
    <row r="2319" spans="2:20" x14ac:dyDescent="0.6">
      <c r="B2319" s="6"/>
      <c r="C2319" s="6"/>
      <c r="D2319" s="6" t="s">
        <v>13813</v>
      </c>
      <c r="E2319" s="6" t="s">
        <v>13815</v>
      </c>
      <c r="F2319" s="20" t="s">
        <v>13894</v>
      </c>
      <c r="G2319" s="6" t="str">
        <f t="shared" si="177"/>
        <v>71-80</v>
      </c>
      <c r="H2319" s="6" t="str" cm="1">
        <f t="array" ref="H2319:I2319">_xlfn.TEXTSPLIT(G2319,"-")</f>
        <v>71</v>
      </c>
      <c r="I2319" s="6" t="str">
        <v>80</v>
      </c>
      <c r="J2319" s="6" t="s">
        <v>13541</v>
      </c>
      <c r="K2319" s="6" t="s">
        <v>13547</v>
      </c>
      <c r="L2319" s="6" t="s">
        <v>13517</v>
      </c>
      <c r="M2319" s="6" t="s">
        <v>13400</v>
      </c>
      <c r="N2319" s="6">
        <v>2002</v>
      </c>
      <c r="O2319" s="6" t="str" cm="1">
        <f t="array" ref="O2319">_xlfn.TEXTSPLIT(N2319,"-")</f>
        <v>2002</v>
      </c>
      <c r="P2319" s="6" t="str" cm="1">
        <f t="array" ref="P2319">_xlfn.TEXTSPLIT(O2319,"-")</f>
        <v>2002</v>
      </c>
      <c r="Q2319" s="6">
        <v>90</v>
      </c>
      <c r="R2319" s="6">
        <v>5</v>
      </c>
      <c r="S2319" s="16">
        <f t="shared" si="178"/>
        <v>5.5555555555555552E-2</v>
      </c>
      <c r="T2319" s="16">
        <f t="shared" si="179"/>
        <v>2.4145194093343144E-2</v>
      </c>
    </row>
    <row r="2320" spans="2:20" x14ac:dyDescent="0.6">
      <c r="B2320" s="6"/>
      <c r="C2320" s="6"/>
      <c r="D2320" s="6" t="s">
        <v>13813</v>
      </c>
      <c r="E2320" s="6" t="s">
        <v>13814</v>
      </c>
      <c r="F2320" s="20" t="s">
        <v>13894</v>
      </c>
      <c r="G2320" s="6" t="str">
        <f t="shared" si="177"/>
        <v>71-80</v>
      </c>
      <c r="H2320" s="6" t="str" cm="1">
        <f t="array" ref="H2320:I2320">_xlfn.TEXTSPLIT(G2320,"-")</f>
        <v>71</v>
      </c>
      <c r="I2320" s="6" t="str">
        <v>80</v>
      </c>
      <c r="J2320" s="6" t="s">
        <v>13541</v>
      </c>
      <c r="K2320" s="6" t="s">
        <v>13547</v>
      </c>
      <c r="L2320" s="6" t="s">
        <v>13517</v>
      </c>
      <c r="M2320" s="6" t="s">
        <v>13400</v>
      </c>
      <c r="N2320" s="6">
        <v>2002</v>
      </c>
      <c r="O2320" s="6" t="str" cm="1">
        <f t="array" ref="O2320">_xlfn.TEXTSPLIT(N2320,"-")</f>
        <v>2002</v>
      </c>
      <c r="P2320" s="6" t="str" cm="1">
        <f t="array" ref="P2320">_xlfn.TEXTSPLIT(O2320,"-")</f>
        <v>2002</v>
      </c>
      <c r="Q2320" s="6">
        <v>44</v>
      </c>
      <c r="R2320" s="6">
        <v>1</v>
      </c>
      <c r="S2320" s="16">
        <f t="shared" si="178"/>
        <v>2.2727272727272728E-2</v>
      </c>
      <c r="T2320" s="16">
        <f t="shared" si="179"/>
        <v>2.2467523936912755E-2</v>
      </c>
    </row>
    <row r="2321" spans="2:20" x14ac:dyDescent="0.6">
      <c r="B2321" s="6"/>
      <c r="C2321" s="6"/>
      <c r="D2321" s="6" t="s">
        <v>13813</v>
      </c>
      <c r="E2321" s="6" t="s">
        <v>13816</v>
      </c>
      <c r="F2321" s="20" t="s">
        <v>13894</v>
      </c>
      <c r="G2321" s="6" t="str">
        <f t="shared" si="177"/>
        <v>71-80</v>
      </c>
      <c r="H2321" s="6" t="str" cm="1">
        <f t="array" ref="H2321:I2321">_xlfn.TEXTSPLIT(G2321,"-")</f>
        <v>71</v>
      </c>
      <c r="I2321" s="6" t="str">
        <v>80</v>
      </c>
      <c r="J2321" s="6" t="s">
        <v>13541</v>
      </c>
      <c r="K2321" s="6" t="s">
        <v>13547</v>
      </c>
      <c r="L2321" s="6" t="s">
        <v>13517</v>
      </c>
      <c r="M2321" s="6" t="s">
        <v>13400</v>
      </c>
      <c r="N2321" s="6">
        <v>2002</v>
      </c>
      <c r="O2321" s="6" t="str" cm="1">
        <f t="array" ref="O2321">_xlfn.TEXTSPLIT(N2321,"-")</f>
        <v>2002</v>
      </c>
      <c r="P2321" s="6" t="str" cm="1">
        <f t="array" ref="P2321">_xlfn.TEXTSPLIT(O2321,"-")</f>
        <v>2002</v>
      </c>
      <c r="Q2321" s="6">
        <v>46</v>
      </c>
      <c r="R2321" s="6">
        <v>4</v>
      </c>
      <c r="S2321" s="16">
        <f t="shared" si="178"/>
        <v>8.6956521739130432E-2</v>
      </c>
      <c r="T2321" s="16">
        <f t="shared" si="179"/>
        <v>4.1544916778517793E-2</v>
      </c>
    </row>
    <row r="2322" spans="2:20" x14ac:dyDescent="0.6">
      <c r="B2322" s="6"/>
      <c r="C2322" s="6"/>
      <c r="D2322" s="6" t="s">
        <v>13813</v>
      </c>
      <c r="E2322" s="6" t="s">
        <v>13815</v>
      </c>
      <c r="F2322" s="20" t="s">
        <v>13916</v>
      </c>
      <c r="G2322" s="6" t="str">
        <f t="shared" si="177"/>
        <v>81-90</v>
      </c>
      <c r="H2322" s="6" t="str" cm="1">
        <f t="array" ref="H2322:I2322">_xlfn.TEXTSPLIT(G2322,"-")</f>
        <v>81</v>
      </c>
      <c r="I2322" s="6" t="str">
        <v>90</v>
      </c>
      <c r="J2322" s="6" t="s">
        <v>13541</v>
      </c>
      <c r="K2322" s="6" t="s">
        <v>13547</v>
      </c>
      <c r="L2322" s="6" t="s">
        <v>13517</v>
      </c>
      <c r="M2322" s="6" t="s">
        <v>13400</v>
      </c>
      <c r="N2322" s="6">
        <v>2002</v>
      </c>
      <c r="O2322" s="6" t="str" cm="1">
        <f t="array" ref="O2322">_xlfn.TEXTSPLIT(N2322,"-")</f>
        <v>2002</v>
      </c>
      <c r="P2322" s="6" t="str" cm="1">
        <f t="array" ref="P2322">_xlfn.TEXTSPLIT(O2322,"-")</f>
        <v>2002</v>
      </c>
      <c r="Q2322" s="6">
        <v>47</v>
      </c>
      <c r="R2322" s="6">
        <v>4</v>
      </c>
      <c r="S2322" s="16">
        <f t="shared" si="178"/>
        <v>8.5106382978723402E-2</v>
      </c>
      <c r="T2322" s="16">
        <f t="shared" si="179"/>
        <v>4.0702158067884152E-2</v>
      </c>
    </row>
    <row r="2323" spans="2:20" x14ac:dyDescent="0.6">
      <c r="B2323" s="6"/>
      <c r="C2323" s="6"/>
      <c r="D2323" s="6" t="s">
        <v>13813</v>
      </c>
      <c r="E2323" s="6" t="s">
        <v>13814</v>
      </c>
      <c r="F2323" s="20" t="s">
        <v>13916</v>
      </c>
      <c r="G2323" s="6" t="str">
        <f t="shared" si="177"/>
        <v>81-90</v>
      </c>
      <c r="H2323" s="6" t="str" cm="1">
        <f t="array" ref="H2323:I2323">_xlfn.TEXTSPLIT(G2323,"-")</f>
        <v>81</v>
      </c>
      <c r="I2323" s="6" t="str">
        <v>90</v>
      </c>
      <c r="J2323" s="6" t="s">
        <v>13541</v>
      </c>
      <c r="K2323" s="6" t="s">
        <v>13547</v>
      </c>
      <c r="L2323" s="6" t="s">
        <v>13517</v>
      </c>
      <c r="M2323" s="6" t="s">
        <v>13400</v>
      </c>
      <c r="N2323" s="6">
        <v>2002</v>
      </c>
      <c r="O2323" s="6" t="str" cm="1">
        <f t="array" ref="O2323">_xlfn.TEXTSPLIT(N2323,"-")</f>
        <v>2002</v>
      </c>
      <c r="P2323" s="6" t="str" cm="1">
        <f t="array" ref="P2323">_xlfn.TEXTSPLIT(O2323,"-")</f>
        <v>2002</v>
      </c>
      <c r="Q2323" s="6">
        <v>25</v>
      </c>
      <c r="R2323" s="6">
        <v>3</v>
      </c>
      <c r="S2323" s="16">
        <f t="shared" si="178"/>
        <v>0.12</v>
      </c>
      <c r="T2323" s="16">
        <f t="shared" si="179"/>
        <v>6.4992307237087682E-2</v>
      </c>
    </row>
    <row r="2324" spans="2:20" x14ac:dyDescent="0.6">
      <c r="B2324" s="6"/>
      <c r="C2324" s="6"/>
      <c r="D2324" s="6" t="s">
        <v>13813</v>
      </c>
      <c r="E2324" s="6" t="s">
        <v>13816</v>
      </c>
      <c r="F2324" s="20" t="s">
        <v>13916</v>
      </c>
      <c r="G2324" s="6" t="str">
        <f t="shared" si="177"/>
        <v>81-90</v>
      </c>
      <c r="H2324" s="6" t="str" cm="1">
        <f t="array" ref="H2324:I2324">_xlfn.TEXTSPLIT(G2324,"-")</f>
        <v>81</v>
      </c>
      <c r="I2324" s="6" t="str">
        <v>90</v>
      </c>
      <c r="J2324" s="6" t="s">
        <v>13541</v>
      </c>
      <c r="K2324" s="6" t="s">
        <v>13547</v>
      </c>
      <c r="L2324" s="6" t="s">
        <v>13517</v>
      </c>
      <c r="M2324" s="6" t="s">
        <v>13400</v>
      </c>
      <c r="N2324" s="6">
        <v>2002</v>
      </c>
      <c r="O2324" s="6" t="str" cm="1">
        <f t="array" ref="O2324">_xlfn.TEXTSPLIT(N2324,"-")</f>
        <v>2002</v>
      </c>
      <c r="P2324" s="6" t="str" cm="1">
        <f t="array" ref="P2324">_xlfn.TEXTSPLIT(O2324,"-")</f>
        <v>2002</v>
      </c>
      <c r="Q2324" s="6">
        <v>22</v>
      </c>
      <c r="R2324" s="6">
        <v>1</v>
      </c>
      <c r="S2324" s="16">
        <f t="shared" si="178"/>
        <v>4.5454545454545456E-2</v>
      </c>
      <c r="T2324" s="16">
        <f t="shared" si="179"/>
        <v>4.4409473678108838E-2</v>
      </c>
    </row>
    <row r="2325" spans="2:20" x14ac:dyDescent="0.6">
      <c r="B2325" s="6"/>
      <c r="C2325" s="6"/>
      <c r="D2325" s="6" t="s">
        <v>13828</v>
      </c>
      <c r="E2325" s="6" t="s">
        <v>13815</v>
      </c>
      <c r="F2325" s="20" t="s">
        <v>13546</v>
      </c>
      <c r="G2325" s="6" t="str">
        <f t="shared" si="177"/>
        <v>51-90</v>
      </c>
      <c r="H2325" s="6" t="str" cm="1">
        <f t="array" ref="H2325:I2325">_xlfn.TEXTSPLIT(G2325,"-")</f>
        <v>51</v>
      </c>
      <c r="I2325" s="6" t="str">
        <v>90</v>
      </c>
      <c r="J2325" s="6" t="s">
        <v>13541</v>
      </c>
      <c r="K2325" s="6" t="s">
        <v>13547</v>
      </c>
      <c r="L2325" s="6" t="s">
        <v>13517</v>
      </c>
      <c r="M2325" s="6" t="s">
        <v>13400</v>
      </c>
      <c r="N2325" s="6">
        <v>2002</v>
      </c>
      <c r="O2325" s="6" t="str" cm="1">
        <f t="array" ref="O2325">_xlfn.TEXTSPLIT(N2325,"-")</f>
        <v>2002</v>
      </c>
      <c r="P2325" s="6" t="str" cm="1">
        <f t="array" ref="P2325">_xlfn.TEXTSPLIT(O2325,"-")</f>
        <v>2002</v>
      </c>
      <c r="Q2325" s="6">
        <v>459</v>
      </c>
      <c r="R2325" s="6">
        <v>6</v>
      </c>
      <c r="S2325" s="16">
        <f t="shared" si="178"/>
        <v>1.3071895424836602E-2</v>
      </c>
      <c r="T2325" s="16">
        <f t="shared" si="179"/>
        <v>5.3015846224928435E-3</v>
      </c>
    </row>
    <row r="2326" spans="2:20" x14ac:dyDescent="0.6">
      <c r="B2326" s="6"/>
      <c r="C2326" s="6"/>
      <c r="D2326" s="6" t="s">
        <v>13828</v>
      </c>
      <c r="E2326" s="6" t="s">
        <v>13814</v>
      </c>
      <c r="F2326" s="20" t="s">
        <v>13546</v>
      </c>
      <c r="G2326" s="6" t="str">
        <f t="shared" si="177"/>
        <v>51-90</v>
      </c>
      <c r="H2326" s="6" t="str" cm="1">
        <f t="array" ref="H2326:I2326">_xlfn.TEXTSPLIT(G2326,"-")</f>
        <v>51</v>
      </c>
      <c r="I2326" s="6" t="str">
        <v>90</v>
      </c>
      <c r="J2326" s="6" t="s">
        <v>13541</v>
      </c>
      <c r="K2326" s="6" t="s">
        <v>13547</v>
      </c>
      <c r="L2326" s="6" t="s">
        <v>13517</v>
      </c>
      <c r="M2326" s="6" t="s">
        <v>13400</v>
      </c>
      <c r="N2326" s="6">
        <v>2002</v>
      </c>
      <c r="O2326" s="6" t="str" cm="1">
        <f t="array" ref="O2326">_xlfn.TEXTSPLIT(N2326,"-")</f>
        <v>2002</v>
      </c>
      <c r="P2326" s="6" t="str" cm="1">
        <f t="array" ref="P2326">_xlfn.TEXTSPLIT(O2326,"-")</f>
        <v>2002</v>
      </c>
      <c r="Q2326" s="6">
        <v>223</v>
      </c>
      <c r="R2326" s="6">
        <v>0</v>
      </c>
      <c r="S2326" s="16">
        <f t="shared" si="178"/>
        <v>0</v>
      </c>
      <c r="T2326" s="16">
        <f t="shared" si="179"/>
        <v>0</v>
      </c>
    </row>
    <row r="2327" spans="2:20" x14ac:dyDescent="0.6">
      <c r="B2327" s="6"/>
      <c r="C2327" s="6"/>
      <c r="D2327" s="6" t="s">
        <v>13828</v>
      </c>
      <c r="E2327" s="6" t="s">
        <v>13816</v>
      </c>
      <c r="F2327" s="20" t="s">
        <v>13546</v>
      </c>
      <c r="G2327" s="6" t="str">
        <f t="shared" si="177"/>
        <v>51-90</v>
      </c>
      <c r="H2327" s="6" t="str" cm="1">
        <f t="array" ref="H2327:I2327">_xlfn.TEXTSPLIT(G2327,"-")</f>
        <v>51</v>
      </c>
      <c r="I2327" s="6" t="str">
        <v>90</v>
      </c>
      <c r="J2327" s="6" t="s">
        <v>13541</v>
      </c>
      <c r="K2327" s="6" t="s">
        <v>13547</v>
      </c>
      <c r="L2327" s="6" t="s">
        <v>13517</v>
      </c>
      <c r="M2327" s="6" t="s">
        <v>13400</v>
      </c>
      <c r="N2327" s="6">
        <v>2002</v>
      </c>
      <c r="O2327" s="6" t="str" cm="1">
        <f t="array" ref="O2327">_xlfn.TEXTSPLIT(N2327,"-")</f>
        <v>2002</v>
      </c>
      <c r="P2327" s="6" t="str" cm="1">
        <f t="array" ref="P2327">_xlfn.TEXTSPLIT(O2327,"-")</f>
        <v>2002</v>
      </c>
      <c r="Q2327" s="6">
        <v>236</v>
      </c>
      <c r="R2327" s="6">
        <v>6</v>
      </c>
      <c r="S2327" s="16">
        <f t="shared" si="178"/>
        <v>2.5423728813559324E-2</v>
      </c>
      <c r="T2327" s="16">
        <f t="shared" si="179"/>
        <v>1.0246405493497592E-2</v>
      </c>
    </row>
    <row r="2328" spans="2:20" x14ac:dyDescent="0.6">
      <c r="B2328" s="6"/>
      <c r="C2328" s="6"/>
      <c r="D2328" s="6" t="s">
        <v>13828</v>
      </c>
      <c r="E2328" s="6" t="s">
        <v>13815</v>
      </c>
      <c r="F2328" s="20" t="s">
        <v>13892</v>
      </c>
      <c r="G2328" s="6" t="str">
        <f t="shared" si="177"/>
        <v>51-60</v>
      </c>
      <c r="H2328" s="6" t="str" cm="1">
        <f t="array" ref="H2328:I2328">_xlfn.TEXTSPLIT(G2328,"-")</f>
        <v>51</v>
      </c>
      <c r="I2328" s="6" t="str">
        <v>60</v>
      </c>
      <c r="J2328" s="6" t="s">
        <v>13541</v>
      </c>
      <c r="K2328" s="6" t="s">
        <v>13547</v>
      </c>
      <c r="L2328" s="6" t="s">
        <v>13517</v>
      </c>
      <c r="M2328" s="6" t="s">
        <v>13400</v>
      </c>
      <c r="N2328" s="6">
        <v>2002</v>
      </c>
      <c r="O2328" s="6" t="str" cm="1">
        <f t="array" ref="O2328">_xlfn.TEXTSPLIT(N2328,"-")</f>
        <v>2002</v>
      </c>
      <c r="P2328" s="6" t="str" cm="1">
        <f t="array" ref="P2328">_xlfn.TEXTSPLIT(O2328,"-")</f>
        <v>2002</v>
      </c>
      <c r="Q2328" s="6">
        <v>160</v>
      </c>
      <c r="R2328" s="6">
        <v>0</v>
      </c>
      <c r="S2328" s="16">
        <f t="shared" si="178"/>
        <v>0</v>
      </c>
      <c r="T2328" s="16">
        <f t="shared" si="179"/>
        <v>0</v>
      </c>
    </row>
    <row r="2329" spans="2:20" x14ac:dyDescent="0.6">
      <c r="B2329" s="6"/>
      <c r="C2329" s="6"/>
      <c r="D2329" s="6" t="s">
        <v>13828</v>
      </c>
      <c r="E2329" s="6" t="s">
        <v>13814</v>
      </c>
      <c r="F2329" s="20" t="s">
        <v>13892</v>
      </c>
      <c r="G2329" s="6" t="str">
        <f t="shared" si="177"/>
        <v>51-60</v>
      </c>
      <c r="H2329" s="6" t="str" cm="1">
        <f t="array" ref="H2329:I2329">_xlfn.TEXTSPLIT(G2329,"-")</f>
        <v>51</v>
      </c>
      <c r="I2329" s="6" t="str">
        <v>60</v>
      </c>
      <c r="J2329" s="6" t="s">
        <v>13541</v>
      </c>
      <c r="K2329" s="6" t="s">
        <v>13547</v>
      </c>
      <c r="L2329" s="6" t="s">
        <v>13517</v>
      </c>
      <c r="M2329" s="6" t="s">
        <v>13400</v>
      </c>
      <c r="N2329" s="6">
        <v>2002</v>
      </c>
      <c r="O2329" s="6" t="str" cm="1">
        <f t="array" ref="O2329">_xlfn.TEXTSPLIT(N2329,"-")</f>
        <v>2002</v>
      </c>
      <c r="P2329" s="6" t="str" cm="1">
        <f t="array" ref="P2329">_xlfn.TEXTSPLIT(O2329,"-")</f>
        <v>2002</v>
      </c>
      <c r="Q2329" s="6">
        <v>75</v>
      </c>
      <c r="R2329" s="6">
        <v>0</v>
      </c>
      <c r="S2329" s="16">
        <f t="shared" si="178"/>
        <v>0</v>
      </c>
      <c r="T2329" s="16">
        <f t="shared" si="179"/>
        <v>0</v>
      </c>
    </row>
    <row r="2330" spans="2:20" x14ac:dyDescent="0.6">
      <c r="B2330" s="6"/>
      <c r="C2330" s="6"/>
      <c r="D2330" s="6" t="s">
        <v>13828</v>
      </c>
      <c r="E2330" s="6" t="s">
        <v>13816</v>
      </c>
      <c r="F2330" s="20" t="s">
        <v>13892</v>
      </c>
      <c r="G2330" s="6" t="str">
        <f t="shared" si="177"/>
        <v>51-60</v>
      </c>
      <c r="H2330" s="6" t="str" cm="1">
        <f t="array" ref="H2330:I2330">_xlfn.TEXTSPLIT(G2330,"-")</f>
        <v>51</v>
      </c>
      <c r="I2330" s="6" t="str">
        <v>60</v>
      </c>
      <c r="J2330" s="6" t="s">
        <v>13541</v>
      </c>
      <c r="K2330" s="6" t="s">
        <v>13547</v>
      </c>
      <c r="L2330" s="6" t="s">
        <v>13517</v>
      </c>
      <c r="M2330" s="6" t="s">
        <v>13400</v>
      </c>
      <c r="N2330" s="6">
        <v>2002</v>
      </c>
      <c r="O2330" s="6" t="str" cm="1">
        <f t="array" ref="O2330">_xlfn.TEXTSPLIT(N2330,"-")</f>
        <v>2002</v>
      </c>
      <c r="P2330" s="6" t="str" cm="1">
        <f t="array" ref="P2330">_xlfn.TEXTSPLIT(O2330,"-")</f>
        <v>2002</v>
      </c>
      <c r="Q2330" s="6">
        <v>85</v>
      </c>
      <c r="R2330" s="6">
        <v>0</v>
      </c>
      <c r="S2330" s="16">
        <f t="shared" si="178"/>
        <v>0</v>
      </c>
      <c r="T2330" s="16">
        <f t="shared" si="179"/>
        <v>0</v>
      </c>
    </row>
    <row r="2331" spans="2:20" x14ac:dyDescent="0.6">
      <c r="B2331" s="6"/>
      <c r="C2331" s="6"/>
      <c r="D2331" s="6" t="s">
        <v>13828</v>
      </c>
      <c r="E2331" s="6" t="s">
        <v>13815</v>
      </c>
      <c r="F2331" s="20" t="s">
        <v>13893</v>
      </c>
      <c r="G2331" s="6" t="str">
        <f t="shared" si="177"/>
        <v>61-70</v>
      </c>
      <c r="H2331" s="6" t="str" cm="1">
        <f t="array" ref="H2331:I2331">_xlfn.TEXTSPLIT(G2331,"-")</f>
        <v>61</v>
      </c>
      <c r="I2331" s="6" t="str">
        <v>70</v>
      </c>
      <c r="J2331" s="6" t="s">
        <v>13541</v>
      </c>
      <c r="K2331" s="6" t="s">
        <v>13547</v>
      </c>
      <c r="L2331" s="6" t="s">
        <v>13517</v>
      </c>
      <c r="M2331" s="6" t="s">
        <v>13400</v>
      </c>
      <c r="N2331" s="6">
        <v>2002</v>
      </c>
      <c r="O2331" s="6" t="str" cm="1">
        <f t="array" ref="O2331">_xlfn.TEXTSPLIT(N2331,"-")</f>
        <v>2002</v>
      </c>
      <c r="P2331" s="6" t="str" cm="1">
        <f t="array" ref="P2331">_xlfn.TEXTSPLIT(O2331,"-")</f>
        <v>2002</v>
      </c>
      <c r="Q2331" s="6">
        <v>162</v>
      </c>
      <c r="R2331" s="6">
        <v>2</v>
      </c>
      <c r="S2331" s="16">
        <f t="shared" si="178"/>
        <v>1.2345679012345678E-2</v>
      </c>
      <c r="T2331" s="16">
        <f t="shared" si="179"/>
        <v>8.6756588756334123E-3</v>
      </c>
    </row>
    <row r="2332" spans="2:20" x14ac:dyDescent="0.6">
      <c r="B2332" s="6"/>
      <c r="C2332" s="6"/>
      <c r="D2332" s="6" t="s">
        <v>13828</v>
      </c>
      <c r="E2332" s="6" t="s">
        <v>13814</v>
      </c>
      <c r="F2332" s="20" t="s">
        <v>13893</v>
      </c>
      <c r="G2332" s="6" t="str">
        <f t="shared" si="177"/>
        <v>61-70</v>
      </c>
      <c r="H2332" s="6" t="str" cm="1">
        <f t="array" ref="H2332:I2332">_xlfn.TEXTSPLIT(G2332,"-")</f>
        <v>61</v>
      </c>
      <c r="I2332" s="6" t="str">
        <v>70</v>
      </c>
      <c r="J2332" s="6" t="s">
        <v>13541</v>
      </c>
      <c r="K2332" s="6" t="s">
        <v>13547</v>
      </c>
      <c r="L2332" s="6" t="s">
        <v>13517</v>
      </c>
      <c r="M2332" s="6" t="s">
        <v>13400</v>
      </c>
      <c r="N2332" s="6">
        <v>2002</v>
      </c>
      <c r="O2332" s="6" t="str" cm="1">
        <f t="array" ref="O2332">_xlfn.TEXTSPLIT(N2332,"-")</f>
        <v>2002</v>
      </c>
      <c r="P2332" s="6" t="str" cm="1">
        <f t="array" ref="P2332">_xlfn.TEXTSPLIT(O2332,"-")</f>
        <v>2002</v>
      </c>
      <c r="Q2332" s="6">
        <v>79</v>
      </c>
      <c r="R2332" s="6">
        <v>0</v>
      </c>
      <c r="S2332" s="16">
        <f t="shared" si="178"/>
        <v>0</v>
      </c>
      <c r="T2332" s="16">
        <f t="shared" si="179"/>
        <v>0</v>
      </c>
    </row>
    <row r="2333" spans="2:20" x14ac:dyDescent="0.6">
      <c r="B2333" s="6"/>
      <c r="C2333" s="6"/>
      <c r="D2333" s="6" t="s">
        <v>13828</v>
      </c>
      <c r="E2333" s="6" t="s">
        <v>13816</v>
      </c>
      <c r="F2333" s="20" t="s">
        <v>13893</v>
      </c>
      <c r="G2333" s="6" t="str">
        <f t="shared" si="177"/>
        <v>61-70</v>
      </c>
      <c r="H2333" s="6" t="str" cm="1">
        <f t="array" ref="H2333:I2333">_xlfn.TEXTSPLIT(G2333,"-")</f>
        <v>61</v>
      </c>
      <c r="I2333" s="6" t="str">
        <v>70</v>
      </c>
      <c r="J2333" s="6" t="s">
        <v>13541</v>
      </c>
      <c r="K2333" s="6" t="s">
        <v>13547</v>
      </c>
      <c r="L2333" s="6" t="s">
        <v>13517</v>
      </c>
      <c r="M2333" s="6" t="s">
        <v>13400</v>
      </c>
      <c r="N2333" s="6">
        <v>2002</v>
      </c>
      <c r="O2333" s="6" t="str" cm="1">
        <f t="array" ref="O2333">_xlfn.TEXTSPLIT(N2333,"-")</f>
        <v>2002</v>
      </c>
      <c r="P2333" s="6" t="str" cm="1">
        <f t="array" ref="P2333">_xlfn.TEXTSPLIT(O2333,"-")</f>
        <v>2002</v>
      </c>
      <c r="Q2333" s="6">
        <v>83</v>
      </c>
      <c r="R2333" s="6">
        <v>2</v>
      </c>
      <c r="S2333" s="16">
        <f t="shared" si="178"/>
        <v>2.4096385542168676E-2</v>
      </c>
      <c r="T2333" s="16">
        <f t="shared" si="179"/>
        <v>1.6832180075559026E-2</v>
      </c>
    </row>
    <row r="2334" spans="2:20" x14ac:dyDescent="0.6">
      <c r="B2334" s="6"/>
      <c r="C2334" s="6"/>
      <c r="D2334" s="6" t="s">
        <v>13828</v>
      </c>
      <c r="E2334" s="6" t="s">
        <v>13815</v>
      </c>
      <c r="F2334" s="20" t="s">
        <v>13894</v>
      </c>
      <c r="G2334" s="6" t="str">
        <f t="shared" si="177"/>
        <v>71-80</v>
      </c>
      <c r="H2334" s="6" t="str" cm="1">
        <f t="array" ref="H2334:I2334">_xlfn.TEXTSPLIT(G2334,"-")</f>
        <v>71</v>
      </c>
      <c r="I2334" s="6" t="str">
        <v>80</v>
      </c>
      <c r="J2334" s="6" t="s">
        <v>13541</v>
      </c>
      <c r="K2334" s="6" t="s">
        <v>13547</v>
      </c>
      <c r="L2334" s="6" t="s">
        <v>13517</v>
      </c>
      <c r="M2334" s="6" t="s">
        <v>13400</v>
      </c>
      <c r="N2334" s="6">
        <v>2002</v>
      </c>
      <c r="O2334" s="6" t="str" cm="1">
        <f t="array" ref="O2334">_xlfn.TEXTSPLIT(N2334,"-")</f>
        <v>2002</v>
      </c>
      <c r="P2334" s="6" t="str" cm="1">
        <f t="array" ref="P2334">_xlfn.TEXTSPLIT(O2334,"-")</f>
        <v>2002</v>
      </c>
      <c r="Q2334" s="6">
        <v>90</v>
      </c>
      <c r="R2334" s="6">
        <v>4</v>
      </c>
      <c r="S2334" s="16">
        <f t="shared" si="178"/>
        <v>4.4444444444444446E-2</v>
      </c>
      <c r="T2334" s="16">
        <f t="shared" si="179"/>
        <v>2.1722782664615081E-2</v>
      </c>
    </row>
    <row r="2335" spans="2:20" x14ac:dyDescent="0.6">
      <c r="B2335" s="6"/>
      <c r="C2335" s="6"/>
      <c r="D2335" s="6" t="s">
        <v>13828</v>
      </c>
      <c r="E2335" s="6" t="s">
        <v>13814</v>
      </c>
      <c r="F2335" s="20" t="s">
        <v>13894</v>
      </c>
      <c r="G2335" s="6" t="str">
        <f t="shared" si="177"/>
        <v>71-80</v>
      </c>
      <c r="H2335" s="6" t="str" cm="1">
        <f t="array" ref="H2335:I2335">_xlfn.TEXTSPLIT(G2335,"-")</f>
        <v>71</v>
      </c>
      <c r="I2335" s="6" t="str">
        <v>80</v>
      </c>
      <c r="J2335" s="6" t="s">
        <v>13541</v>
      </c>
      <c r="K2335" s="6" t="s">
        <v>13547</v>
      </c>
      <c r="L2335" s="6" t="s">
        <v>13517</v>
      </c>
      <c r="M2335" s="6" t="s">
        <v>13400</v>
      </c>
      <c r="N2335" s="6">
        <v>2002</v>
      </c>
      <c r="O2335" s="6" t="str" cm="1">
        <f t="array" ref="O2335">_xlfn.TEXTSPLIT(N2335,"-")</f>
        <v>2002</v>
      </c>
      <c r="P2335" s="6" t="str" cm="1">
        <f t="array" ref="P2335">_xlfn.TEXTSPLIT(O2335,"-")</f>
        <v>2002</v>
      </c>
      <c r="Q2335" s="6">
        <v>44</v>
      </c>
      <c r="R2335" s="6">
        <v>0</v>
      </c>
      <c r="S2335" s="16">
        <f t="shared" si="178"/>
        <v>0</v>
      </c>
      <c r="T2335" s="16">
        <f t="shared" si="179"/>
        <v>0</v>
      </c>
    </row>
    <row r="2336" spans="2:20" x14ac:dyDescent="0.6">
      <c r="B2336" s="6"/>
      <c r="C2336" s="6"/>
      <c r="D2336" s="6" t="s">
        <v>13828</v>
      </c>
      <c r="E2336" s="6" t="s">
        <v>13816</v>
      </c>
      <c r="F2336" s="20" t="s">
        <v>13894</v>
      </c>
      <c r="G2336" s="6" t="str">
        <f t="shared" si="177"/>
        <v>71-80</v>
      </c>
      <c r="H2336" s="6" t="str" cm="1">
        <f t="array" ref="H2336:I2336">_xlfn.TEXTSPLIT(G2336,"-")</f>
        <v>71</v>
      </c>
      <c r="I2336" s="6" t="str">
        <v>80</v>
      </c>
      <c r="J2336" s="6" t="s">
        <v>13541</v>
      </c>
      <c r="K2336" s="6" t="s">
        <v>13547</v>
      </c>
      <c r="L2336" s="6" t="s">
        <v>13517</v>
      </c>
      <c r="M2336" s="6" t="s">
        <v>13400</v>
      </c>
      <c r="N2336" s="6">
        <v>2002</v>
      </c>
      <c r="O2336" s="6" t="str" cm="1">
        <f t="array" ref="O2336">_xlfn.TEXTSPLIT(N2336,"-")</f>
        <v>2002</v>
      </c>
      <c r="P2336" s="6" t="str" cm="1">
        <f t="array" ref="P2336">_xlfn.TEXTSPLIT(O2336,"-")</f>
        <v>2002</v>
      </c>
      <c r="Q2336" s="6">
        <v>46</v>
      </c>
      <c r="R2336" s="6">
        <v>4</v>
      </c>
      <c r="S2336" s="16">
        <f t="shared" si="178"/>
        <v>8.6956521739130432E-2</v>
      </c>
      <c r="T2336" s="16">
        <f t="shared" si="179"/>
        <v>4.1544916778517793E-2</v>
      </c>
    </row>
    <row r="2337" spans="2:20" x14ac:dyDescent="0.6">
      <c r="B2337" s="6"/>
      <c r="C2337" s="6"/>
      <c r="D2337" s="6" t="s">
        <v>13828</v>
      </c>
      <c r="E2337" s="6" t="s">
        <v>13815</v>
      </c>
      <c r="F2337" s="20" t="s">
        <v>13916</v>
      </c>
      <c r="G2337" s="6" t="str">
        <f t="shared" si="177"/>
        <v>81-90</v>
      </c>
      <c r="H2337" s="6" t="str" cm="1">
        <f t="array" ref="H2337:I2337">_xlfn.TEXTSPLIT(G2337,"-")</f>
        <v>81</v>
      </c>
      <c r="I2337" s="6" t="str">
        <v>90</v>
      </c>
      <c r="J2337" s="6" t="s">
        <v>13541</v>
      </c>
      <c r="K2337" s="6" t="s">
        <v>13547</v>
      </c>
      <c r="L2337" s="6" t="s">
        <v>13517</v>
      </c>
      <c r="M2337" s="6" t="s">
        <v>13400</v>
      </c>
      <c r="N2337" s="6">
        <v>2002</v>
      </c>
      <c r="O2337" s="6" t="str" cm="1">
        <f t="array" ref="O2337">_xlfn.TEXTSPLIT(N2337,"-")</f>
        <v>2002</v>
      </c>
      <c r="P2337" s="6" t="str" cm="1">
        <f t="array" ref="P2337">_xlfn.TEXTSPLIT(O2337,"-")</f>
        <v>2002</v>
      </c>
      <c r="Q2337" s="6">
        <v>47</v>
      </c>
      <c r="R2337" s="6">
        <v>0</v>
      </c>
      <c r="S2337" s="16">
        <f t="shared" si="178"/>
        <v>0</v>
      </c>
      <c r="T2337" s="16">
        <f t="shared" si="179"/>
        <v>0</v>
      </c>
    </row>
    <row r="2338" spans="2:20" x14ac:dyDescent="0.6">
      <c r="B2338" s="6"/>
      <c r="C2338" s="6"/>
      <c r="D2338" s="6" t="s">
        <v>13828</v>
      </c>
      <c r="E2338" s="6" t="s">
        <v>13814</v>
      </c>
      <c r="F2338" s="20" t="s">
        <v>13916</v>
      </c>
      <c r="G2338" s="6" t="str">
        <f t="shared" si="177"/>
        <v>81-90</v>
      </c>
      <c r="H2338" s="6" t="str" cm="1">
        <f t="array" ref="H2338:I2338">_xlfn.TEXTSPLIT(G2338,"-")</f>
        <v>81</v>
      </c>
      <c r="I2338" s="6" t="str">
        <v>90</v>
      </c>
      <c r="J2338" s="6" t="s">
        <v>13541</v>
      </c>
      <c r="K2338" s="6" t="s">
        <v>13547</v>
      </c>
      <c r="L2338" s="6" t="s">
        <v>13517</v>
      </c>
      <c r="M2338" s="6" t="s">
        <v>13400</v>
      </c>
      <c r="N2338" s="6">
        <v>2002</v>
      </c>
      <c r="O2338" s="6" t="str" cm="1">
        <f t="array" ref="O2338">_xlfn.TEXTSPLIT(N2338,"-")</f>
        <v>2002</v>
      </c>
      <c r="P2338" s="6" t="str" cm="1">
        <f t="array" ref="P2338">_xlfn.TEXTSPLIT(O2338,"-")</f>
        <v>2002</v>
      </c>
      <c r="Q2338" s="6">
        <v>25</v>
      </c>
      <c r="R2338" s="6">
        <v>0</v>
      </c>
      <c r="S2338" s="16">
        <f t="shared" si="178"/>
        <v>0</v>
      </c>
      <c r="T2338" s="16">
        <f t="shared" si="179"/>
        <v>0</v>
      </c>
    </row>
    <row r="2339" spans="2:20" x14ac:dyDescent="0.6">
      <c r="B2339" s="6"/>
      <c r="C2339" s="6"/>
      <c r="D2339" s="6" t="s">
        <v>13828</v>
      </c>
      <c r="E2339" s="6" t="s">
        <v>13816</v>
      </c>
      <c r="F2339" s="20" t="s">
        <v>13916</v>
      </c>
      <c r="G2339" s="6" t="str">
        <f t="shared" si="177"/>
        <v>81-90</v>
      </c>
      <c r="H2339" s="6" t="str" cm="1">
        <f t="array" ref="H2339:I2339">_xlfn.TEXTSPLIT(G2339,"-")</f>
        <v>81</v>
      </c>
      <c r="I2339" s="6" t="str">
        <v>90</v>
      </c>
      <c r="J2339" s="6" t="s">
        <v>13541</v>
      </c>
      <c r="K2339" s="6" t="s">
        <v>13547</v>
      </c>
      <c r="L2339" s="6" t="s">
        <v>13517</v>
      </c>
      <c r="M2339" s="6" t="s">
        <v>13400</v>
      </c>
      <c r="N2339" s="6">
        <v>2002</v>
      </c>
      <c r="O2339" s="6" t="str" cm="1">
        <f t="array" ref="O2339">_xlfn.TEXTSPLIT(N2339,"-")</f>
        <v>2002</v>
      </c>
      <c r="P2339" s="6" t="str" cm="1">
        <f t="array" ref="P2339">_xlfn.TEXTSPLIT(O2339,"-")</f>
        <v>2002</v>
      </c>
      <c r="Q2339" s="6">
        <v>22</v>
      </c>
      <c r="R2339" s="6">
        <v>0</v>
      </c>
      <c r="S2339" s="16">
        <f t="shared" si="178"/>
        <v>0</v>
      </c>
      <c r="T2339" s="16">
        <f t="shared" si="179"/>
        <v>0</v>
      </c>
    </row>
    <row r="2340" spans="2:20" x14ac:dyDescent="0.6">
      <c r="B2340" s="6"/>
      <c r="C2340" s="6"/>
      <c r="D2340" s="6" t="s">
        <v>13823</v>
      </c>
      <c r="E2340" s="6" t="s">
        <v>13815</v>
      </c>
      <c r="F2340" s="20" t="s">
        <v>13546</v>
      </c>
      <c r="G2340" s="6" t="str">
        <f t="shared" si="177"/>
        <v>51-90</v>
      </c>
      <c r="H2340" s="6" t="str" cm="1">
        <f t="array" ref="H2340:I2340">_xlfn.TEXTSPLIT(G2340,"-")</f>
        <v>51</v>
      </c>
      <c r="I2340" s="6" t="str">
        <v>90</v>
      </c>
      <c r="J2340" s="6" t="s">
        <v>13541</v>
      </c>
      <c r="K2340" s="6" t="s">
        <v>13547</v>
      </c>
      <c r="L2340" s="6" t="s">
        <v>13517</v>
      </c>
      <c r="M2340" s="6" t="s">
        <v>13400</v>
      </c>
      <c r="N2340" s="6">
        <v>2002</v>
      </c>
      <c r="O2340" s="6" t="str" cm="1">
        <f t="array" ref="O2340">_xlfn.TEXTSPLIT(N2340,"-")</f>
        <v>2002</v>
      </c>
      <c r="P2340" s="6" t="str" cm="1">
        <f t="array" ref="P2340">_xlfn.TEXTSPLIT(O2340,"-")</f>
        <v>2002</v>
      </c>
      <c r="Q2340" s="6">
        <v>459</v>
      </c>
      <c r="R2340" s="6">
        <v>7</v>
      </c>
      <c r="S2340" s="16">
        <f t="shared" si="178"/>
        <v>1.5250544662309368E-2</v>
      </c>
      <c r="T2340" s="16">
        <f t="shared" si="179"/>
        <v>5.720041887389532E-3</v>
      </c>
    </row>
    <row r="2341" spans="2:20" x14ac:dyDescent="0.6">
      <c r="B2341" s="6"/>
      <c r="C2341" s="6"/>
      <c r="D2341" s="6" t="s">
        <v>13823</v>
      </c>
      <c r="E2341" s="6" t="s">
        <v>13814</v>
      </c>
      <c r="F2341" s="20" t="s">
        <v>13546</v>
      </c>
      <c r="G2341" s="6" t="str">
        <f t="shared" si="177"/>
        <v>51-90</v>
      </c>
      <c r="H2341" s="6" t="str" cm="1">
        <f t="array" ref="H2341:I2341">_xlfn.TEXTSPLIT(G2341,"-")</f>
        <v>51</v>
      </c>
      <c r="I2341" s="6" t="str">
        <v>90</v>
      </c>
      <c r="J2341" s="6" t="s">
        <v>13541</v>
      </c>
      <c r="K2341" s="6" t="s">
        <v>13547</v>
      </c>
      <c r="L2341" s="6" t="s">
        <v>13517</v>
      </c>
      <c r="M2341" s="6" t="s">
        <v>13400</v>
      </c>
      <c r="N2341" s="6">
        <v>2002</v>
      </c>
      <c r="O2341" s="6" t="str" cm="1">
        <f t="array" ref="O2341">_xlfn.TEXTSPLIT(N2341,"-")</f>
        <v>2002</v>
      </c>
      <c r="P2341" s="6" t="str" cm="1">
        <f t="array" ref="P2341">_xlfn.TEXTSPLIT(O2341,"-")</f>
        <v>2002</v>
      </c>
      <c r="Q2341" s="6">
        <v>223</v>
      </c>
      <c r="R2341" s="6">
        <v>6</v>
      </c>
      <c r="S2341" s="16">
        <f t="shared" si="178"/>
        <v>2.6905829596412557E-2</v>
      </c>
      <c r="T2341" s="16">
        <f t="shared" si="179"/>
        <v>1.0835481065044958E-2</v>
      </c>
    </row>
    <row r="2342" spans="2:20" x14ac:dyDescent="0.6">
      <c r="B2342" s="6"/>
      <c r="C2342" s="6"/>
      <c r="D2342" s="6" t="s">
        <v>13823</v>
      </c>
      <c r="E2342" s="6" t="s">
        <v>13816</v>
      </c>
      <c r="F2342" s="20" t="s">
        <v>13546</v>
      </c>
      <c r="G2342" s="6" t="str">
        <f t="shared" si="177"/>
        <v>51-90</v>
      </c>
      <c r="H2342" s="6" t="str" cm="1">
        <f t="array" ref="H2342:I2342">_xlfn.TEXTSPLIT(G2342,"-")</f>
        <v>51</v>
      </c>
      <c r="I2342" s="6" t="str">
        <v>90</v>
      </c>
      <c r="J2342" s="6" t="s">
        <v>13541</v>
      </c>
      <c r="K2342" s="6" t="s">
        <v>13547</v>
      </c>
      <c r="L2342" s="6" t="s">
        <v>13517</v>
      </c>
      <c r="M2342" s="6" t="s">
        <v>13400</v>
      </c>
      <c r="N2342" s="6">
        <v>2002</v>
      </c>
      <c r="O2342" s="6" t="str" cm="1">
        <f t="array" ref="O2342">_xlfn.TEXTSPLIT(N2342,"-")</f>
        <v>2002</v>
      </c>
      <c r="P2342" s="6" t="str" cm="1">
        <f t="array" ref="P2342">_xlfn.TEXTSPLIT(O2342,"-")</f>
        <v>2002</v>
      </c>
      <c r="Q2342" s="6">
        <v>236</v>
      </c>
      <c r="R2342" s="6">
        <v>1</v>
      </c>
      <c r="S2342" s="16">
        <f t="shared" si="178"/>
        <v>4.2372881355932203E-3</v>
      </c>
      <c r="T2342" s="16">
        <f t="shared" si="179"/>
        <v>4.2283013001622955E-3</v>
      </c>
    </row>
    <row r="2343" spans="2:20" x14ac:dyDescent="0.6">
      <c r="B2343" s="6"/>
      <c r="C2343" s="6"/>
      <c r="D2343" s="6" t="s">
        <v>13823</v>
      </c>
      <c r="E2343" s="6" t="s">
        <v>13815</v>
      </c>
      <c r="F2343" s="20" t="s">
        <v>13892</v>
      </c>
      <c r="G2343" s="6" t="str">
        <f t="shared" si="177"/>
        <v>51-60</v>
      </c>
      <c r="H2343" s="6" t="str" cm="1">
        <f t="array" ref="H2343:I2343">_xlfn.TEXTSPLIT(G2343,"-")</f>
        <v>51</v>
      </c>
      <c r="I2343" s="6" t="str">
        <v>60</v>
      </c>
      <c r="J2343" s="6" t="s">
        <v>13541</v>
      </c>
      <c r="K2343" s="6" t="s">
        <v>13547</v>
      </c>
      <c r="L2343" s="6" t="s">
        <v>13517</v>
      </c>
      <c r="M2343" s="6" t="s">
        <v>13400</v>
      </c>
      <c r="N2343" s="6">
        <v>2002</v>
      </c>
      <c r="O2343" s="6" t="str" cm="1">
        <f t="array" ref="O2343">_xlfn.TEXTSPLIT(N2343,"-")</f>
        <v>2002</v>
      </c>
      <c r="P2343" s="6" t="str" cm="1">
        <f t="array" ref="P2343">_xlfn.TEXTSPLIT(O2343,"-")</f>
        <v>2002</v>
      </c>
      <c r="Q2343" s="6">
        <v>160</v>
      </c>
      <c r="R2343" s="6">
        <v>0</v>
      </c>
      <c r="S2343" s="16">
        <f t="shared" si="178"/>
        <v>0</v>
      </c>
      <c r="T2343" s="16">
        <f t="shared" si="179"/>
        <v>0</v>
      </c>
    </row>
    <row r="2344" spans="2:20" x14ac:dyDescent="0.6">
      <c r="B2344" s="6"/>
      <c r="C2344" s="6"/>
      <c r="D2344" s="6" t="s">
        <v>13823</v>
      </c>
      <c r="E2344" s="6" t="s">
        <v>13814</v>
      </c>
      <c r="F2344" s="20" t="s">
        <v>13892</v>
      </c>
      <c r="G2344" s="6" t="str">
        <f t="shared" si="177"/>
        <v>51-60</v>
      </c>
      <c r="H2344" s="6" t="str" cm="1">
        <f t="array" ref="H2344:I2344">_xlfn.TEXTSPLIT(G2344,"-")</f>
        <v>51</v>
      </c>
      <c r="I2344" s="6" t="str">
        <v>60</v>
      </c>
      <c r="J2344" s="6" t="s">
        <v>13541</v>
      </c>
      <c r="K2344" s="6" t="s">
        <v>13547</v>
      </c>
      <c r="L2344" s="6" t="s">
        <v>13517</v>
      </c>
      <c r="M2344" s="6" t="s">
        <v>13400</v>
      </c>
      <c r="N2344" s="6">
        <v>2002</v>
      </c>
      <c r="O2344" s="6" t="str" cm="1">
        <f t="array" ref="O2344">_xlfn.TEXTSPLIT(N2344,"-")</f>
        <v>2002</v>
      </c>
      <c r="P2344" s="6" t="str" cm="1">
        <f t="array" ref="P2344">_xlfn.TEXTSPLIT(O2344,"-")</f>
        <v>2002</v>
      </c>
      <c r="Q2344" s="6">
        <v>75</v>
      </c>
      <c r="R2344" s="6">
        <v>0</v>
      </c>
      <c r="S2344" s="16">
        <f t="shared" si="178"/>
        <v>0</v>
      </c>
      <c r="T2344" s="16">
        <f t="shared" si="179"/>
        <v>0</v>
      </c>
    </row>
    <row r="2345" spans="2:20" x14ac:dyDescent="0.6">
      <c r="B2345" s="6"/>
      <c r="C2345" s="6"/>
      <c r="D2345" s="6" t="s">
        <v>13823</v>
      </c>
      <c r="E2345" s="6" t="s">
        <v>13816</v>
      </c>
      <c r="F2345" s="20" t="s">
        <v>13892</v>
      </c>
      <c r="G2345" s="6" t="str">
        <f t="shared" si="177"/>
        <v>51-60</v>
      </c>
      <c r="H2345" s="6" t="str" cm="1">
        <f t="array" ref="H2345:I2345">_xlfn.TEXTSPLIT(G2345,"-")</f>
        <v>51</v>
      </c>
      <c r="I2345" s="6" t="str">
        <v>60</v>
      </c>
      <c r="J2345" s="6" t="s">
        <v>13541</v>
      </c>
      <c r="K2345" s="6" t="s">
        <v>13547</v>
      </c>
      <c r="L2345" s="6" t="s">
        <v>13517</v>
      </c>
      <c r="M2345" s="6" t="s">
        <v>13400</v>
      </c>
      <c r="N2345" s="6">
        <v>2002</v>
      </c>
      <c r="O2345" s="6" t="str" cm="1">
        <f t="array" ref="O2345">_xlfn.TEXTSPLIT(N2345,"-")</f>
        <v>2002</v>
      </c>
      <c r="P2345" s="6" t="str" cm="1">
        <f t="array" ref="P2345">_xlfn.TEXTSPLIT(O2345,"-")</f>
        <v>2002</v>
      </c>
      <c r="Q2345" s="6">
        <v>85</v>
      </c>
      <c r="R2345" s="6">
        <v>0</v>
      </c>
      <c r="S2345" s="16">
        <f t="shared" si="178"/>
        <v>0</v>
      </c>
      <c r="T2345" s="16">
        <f t="shared" si="179"/>
        <v>0</v>
      </c>
    </row>
    <row r="2346" spans="2:20" x14ac:dyDescent="0.6">
      <c r="B2346" s="6"/>
      <c r="C2346" s="6"/>
      <c r="D2346" s="6" t="s">
        <v>13823</v>
      </c>
      <c r="E2346" s="6" t="s">
        <v>13815</v>
      </c>
      <c r="F2346" s="20" t="s">
        <v>13893</v>
      </c>
      <c r="G2346" s="6" t="str">
        <f t="shared" si="177"/>
        <v>61-70</v>
      </c>
      <c r="H2346" s="6" t="str" cm="1">
        <f t="array" ref="H2346:I2346">_xlfn.TEXTSPLIT(G2346,"-")</f>
        <v>61</v>
      </c>
      <c r="I2346" s="6" t="str">
        <v>70</v>
      </c>
      <c r="J2346" s="6" t="s">
        <v>13541</v>
      </c>
      <c r="K2346" s="6" t="s">
        <v>13547</v>
      </c>
      <c r="L2346" s="6" t="s">
        <v>13517</v>
      </c>
      <c r="M2346" s="6" t="s">
        <v>13400</v>
      </c>
      <c r="N2346" s="6">
        <v>2002</v>
      </c>
      <c r="O2346" s="6" t="str" cm="1">
        <f t="array" ref="O2346">_xlfn.TEXTSPLIT(N2346,"-")</f>
        <v>2002</v>
      </c>
      <c r="P2346" s="6" t="str" cm="1">
        <f t="array" ref="P2346">_xlfn.TEXTSPLIT(O2346,"-")</f>
        <v>2002</v>
      </c>
      <c r="Q2346" s="6">
        <v>162</v>
      </c>
      <c r="R2346" s="6">
        <v>2</v>
      </c>
      <c r="S2346" s="16">
        <f t="shared" si="178"/>
        <v>1.2345679012345678E-2</v>
      </c>
      <c r="T2346" s="16">
        <f t="shared" si="179"/>
        <v>8.6756588756334123E-3</v>
      </c>
    </row>
    <row r="2347" spans="2:20" x14ac:dyDescent="0.6">
      <c r="B2347" s="6"/>
      <c r="C2347" s="6"/>
      <c r="D2347" s="6" t="s">
        <v>13823</v>
      </c>
      <c r="E2347" s="6" t="s">
        <v>13814</v>
      </c>
      <c r="F2347" s="20" t="s">
        <v>13893</v>
      </c>
      <c r="G2347" s="6" t="str">
        <f t="shared" si="177"/>
        <v>61-70</v>
      </c>
      <c r="H2347" s="6" t="str" cm="1">
        <f t="array" ref="H2347:I2347">_xlfn.TEXTSPLIT(G2347,"-")</f>
        <v>61</v>
      </c>
      <c r="I2347" s="6" t="str">
        <v>70</v>
      </c>
      <c r="J2347" s="6" t="s">
        <v>13541</v>
      </c>
      <c r="K2347" s="6" t="s">
        <v>13547</v>
      </c>
      <c r="L2347" s="6" t="s">
        <v>13517</v>
      </c>
      <c r="M2347" s="6" t="s">
        <v>13400</v>
      </c>
      <c r="N2347" s="6">
        <v>2002</v>
      </c>
      <c r="O2347" s="6" t="str" cm="1">
        <f t="array" ref="O2347">_xlfn.TEXTSPLIT(N2347,"-")</f>
        <v>2002</v>
      </c>
      <c r="P2347" s="6" t="str" cm="1">
        <f t="array" ref="P2347">_xlfn.TEXTSPLIT(O2347,"-")</f>
        <v>2002</v>
      </c>
      <c r="Q2347" s="6">
        <v>79</v>
      </c>
      <c r="R2347" s="6">
        <v>2</v>
      </c>
      <c r="S2347" s="16">
        <f t="shared" si="178"/>
        <v>2.5316455696202531E-2</v>
      </c>
      <c r="T2347" s="16">
        <f t="shared" si="179"/>
        <v>1.7673384396892217E-2</v>
      </c>
    </row>
    <row r="2348" spans="2:20" x14ac:dyDescent="0.6">
      <c r="B2348" s="6"/>
      <c r="C2348" s="6"/>
      <c r="D2348" s="6" t="s">
        <v>13823</v>
      </c>
      <c r="E2348" s="6" t="s">
        <v>13816</v>
      </c>
      <c r="F2348" s="20" t="s">
        <v>13893</v>
      </c>
      <c r="G2348" s="6" t="str">
        <f t="shared" si="177"/>
        <v>61-70</v>
      </c>
      <c r="H2348" s="6" t="str" cm="1">
        <f t="array" ref="H2348:I2348">_xlfn.TEXTSPLIT(G2348,"-")</f>
        <v>61</v>
      </c>
      <c r="I2348" s="6" t="str">
        <v>70</v>
      </c>
      <c r="J2348" s="6" t="s">
        <v>13541</v>
      </c>
      <c r="K2348" s="6" t="s">
        <v>13547</v>
      </c>
      <c r="L2348" s="6" t="s">
        <v>13517</v>
      </c>
      <c r="M2348" s="6" t="s">
        <v>13400</v>
      </c>
      <c r="N2348" s="6">
        <v>2002</v>
      </c>
      <c r="O2348" s="6" t="str" cm="1">
        <f t="array" ref="O2348">_xlfn.TEXTSPLIT(N2348,"-")</f>
        <v>2002</v>
      </c>
      <c r="P2348" s="6" t="str" cm="1">
        <f t="array" ref="P2348">_xlfn.TEXTSPLIT(O2348,"-")</f>
        <v>2002</v>
      </c>
      <c r="Q2348" s="6">
        <v>83</v>
      </c>
      <c r="R2348" s="6">
        <v>0</v>
      </c>
      <c r="S2348" s="16">
        <f t="shared" si="178"/>
        <v>0</v>
      </c>
      <c r="T2348" s="16">
        <f t="shared" si="179"/>
        <v>0</v>
      </c>
    </row>
    <row r="2349" spans="2:20" x14ac:dyDescent="0.6">
      <c r="B2349" s="6"/>
      <c r="C2349" s="6"/>
      <c r="D2349" s="6" t="s">
        <v>13823</v>
      </c>
      <c r="E2349" s="6" t="s">
        <v>13815</v>
      </c>
      <c r="F2349" s="20" t="s">
        <v>13894</v>
      </c>
      <c r="G2349" s="6" t="str">
        <f t="shared" si="177"/>
        <v>71-80</v>
      </c>
      <c r="H2349" s="6" t="str" cm="1">
        <f t="array" ref="H2349:I2349">_xlfn.TEXTSPLIT(G2349,"-")</f>
        <v>71</v>
      </c>
      <c r="I2349" s="6" t="str">
        <v>80</v>
      </c>
      <c r="J2349" s="6" t="s">
        <v>13541</v>
      </c>
      <c r="K2349" s="6" t="s">
        <v>13547</v>
      </c>
      <c r="L2349" s="6" t="s">
        <v>13517</v>
      </c>
      <c r="M2349" s="6" t="s">
        <v>13400</v>
      </c>
      <c r="N2349" s="6">
        <v>2002</v>
      </c>
      <c r="O2349" s="6" t="str" cm="1">
        <f t="array" ref="O2349">_xlfn.TEXTSPLIT(N2349,"-")</f>
        <v>2002</v>
      </c>
      <c r="P2349" s="6" t="str" cm="1">
        <f t="array" ref="P2349">_xlfn.TEXTSPLIT(O2349,"-")</f>
        <v>2002</v>
      </c>
      <c r="Q2349" s="6">
        <v>90</v>
      </c>
      <c r="R2349" s="6">
        <v>1</v>
      </c>
      <c r="S2349" s="16">
        <f t="shared" si="178"/>
        <v>1.1111111111111112E-2</v>
      </c>
      <c r="T2349" s="16">
        <f t="shared" si="179"/>
        <v>1.1049210289019481E-2</v>
      </c>
    </row>
    <row r="2350" spans="2:20" x14ac:dyDescent="0.6">
      <c r="B2350" s="6"/>
      <c r="C2350" s="6"/>
      <c r="D2350" s="6" t="s">
        <v>13823</v>
      </c>
      <c r="E2350" s="6" t="s">
        <v>13814</v>
      </c>
      <c r="F2350" s="20" t="s">
        <v>13894</v>
      </c>
      <c r="G2350" s="6" t="str">
        <f t="shared" si="177"/>
        <v>71-80</v>
      </c>
      <c r="H2350" s="6" t="str" cm="1">
        <f t="array" ref="H2350:I2350">_xlfn.TEXTSPLIT(G2350,"-")</f>
        <v>71</v>
      </c>
      <c r="I2350" s="6" t="str">
        <v>80</v>
      </c>
      <c r="J2350" s="6" t="s">
        <v>13541</v>
      </c>
      <c r="K2350" s="6" t="s">
        <v>13547</v>
      </c>
      <c r="L2350" s="6" t="s">
        <v>13517</v>
      </c>
      <c r="M2350" s="6" t="s">
        <v>13400</v>
      </c>
      <c r="N2350" s="6">
        <v>2002</v>
      </c>
      <c r="O2350" s="6" t="str" cm="1">
        <f t="array" ref="O2350">_xlfn.TEXTSPLIT(N2350,"-")</f>
        <v>2002</v>
      </c>
      <c r="P2350" s="6" t="str" cm="1">
        <f t="array" ref="P2350">_xlfn.TEXTSPLIT(O2350,"-")</f>
        <v>2002</v>
      </c>
      <c r="Q2350" s="6">
        <v>44</v>
      </c>
      <c r="R2350" s="6">
        <v>1</v>
      </c>
      <c r="S2350" s="16">
        <f t="shared" si="178"/>
        <v>2.2727272727272728E-2</v>
      </c>
      <c r="T2350" s="16">
        <f t="shared" si="179"/>
        <v>2.2467523936912755E-2</v>
      </c>
    </row>
    <row r="2351" spans="2:20" x14ac:dyDescent="0.6">
      <c r="B2351" s="6"/>
      <c r="C2351" s="6"/>
      <c r="D2351" s="6" t="s">
        <v>13823</v>
      </c>
      <c r="E2351" s="6" t="s">
        <v>13816</v>
      </c>
      <c r="F2351" s="20" t="s">
        <v>13894</v>
      </c>
      <c r="G2351" s="6" t="str">
        <f t="shared" si="177"/>
        <v>71-80</v>
      </c>
      <c r="H2351" s="6" t="str" cm="1">
        <f t="array" ref="H2351:I2351">_xlfn.TEXTSPLIT(G2351,"-")</f>
        <v>71</v>
      </c>
      <c r="I2351" s="6" t="str">
        <v>80</v>
      </c>
      <c r="J2351" s="6" t="s">
        <v>13541</v>
      </c>
      <c r="K2351" s="6" t="s">
        <v>13547</v>
      </c>
      <c r="L2351" s="6" t="s">
        <v>13517</v>
      </c>
      <c r="M2351" s="6" t="s">
        <v>13400</v>
      </c>
      <c r="N2351" s="6">
        <v>2002</v>
      </c>
      <c r="O2351" s="6" t="str" cm="1">
        <f t="array" ref="O2351">_xlfn.TEXTSPLIT(N2351,"-")</f>
        <v>2002</v>
      </c>
      <c r="P2351" s="6" t="str" cm="1">
        <f t="array" ref="P2351">_xlfn.TEXTSPLIT(O2351,"-")</f>
        <v>2002</v>
      </c>
      <c r="Q2351" s="6">
        <v>46</v>
      </c>
      <c r="R2351" s="6">
        <v>0</v>
      </c>
      <c r="S2351" s="16">
        <f t="shared" si="178"/>
        <v>0</v>
      </c>
      <c r="T2351" s="16">
        <f t="shared" si="179"/>
        <v>0</v>
      </c>
    </row>
    <row r="2352" spans="2:20" x14ac:dyDescent="0.6">
      <c r="B2352" s="6"/>
      <c r="C2352" s="6"/>
      <c r="D2352" s="6" t="s">
        <v>13823</v>
      </c>
      <c r="E2352" s="6" t="s">
        <v>13815</v>
      </c>
      <c r="F2352" s="20" t="s">
        <v>13916</v>
      </c>
      <c r="G2352" s="6" t="str">
        <f t="shared" si="177"/>
        <v>81-90</v>
      </c>
      <c r="H2352" s="6" t="str" cm="1">
        <f t="array" ref="H2352:I2352">_xlfn.TEXTSPLIT(G2352,"-")</f>
        <v>81</v>
      </c>
      <c r="I2352" s="6" t="str">
        <v>90</v>
      </c>
      <c r="J2352" s="6" t="s">
        <v>13541</v>
      </c>
      <c r="K2352" s="6" t="s">
        <v>13547</v>
      </c>
      <c r="L2352" s="6" t="s">
        <v>13517</v>
      </c>
      <c r="M2352" s="6" t="s">
        <v>13400</v>
      </c>
      <c r="N2352" s="6">
        <v>2002</v>
      </c>
      <c r="O2352" s="6" t="str" cm="1">
        <f t="array" ref="O2352">_xlfn.TEXTSPLIT(N2352,"-")</f>
        <v>2002</v>
      </c>
      <c r="P2352" s="6" t="str" cm="1">
        <f t="array" ref="P2352">_xlfn.TEXTSPLIT(O2352,"-")</f>
        <v>2002</v>
      </c>
      <c r="Q2352" s="6">
        <v>47</v>
      </c>
      <c r="R2352" s="6">
        <v>4</v>
      </c>
      <c r="S2352" s="16">
        <f t="shared" si="178"/>
        <v>8.5106382978723402E-2</v>
      </c>
      <c r="T2352" s="16">
        <f t="shared" si="179"/>
        <v>4.0702158067884152E-2</v>
      </c>
    </row>
    <row r="2353" spans="1:20" x14ac:dyDescent="0.6">
      <c r="B2353" s="6"/>
      <c r="C2353" s="6"/>
      <c r="D2353" s="6" t="s">
        <v>13823</v>
      </c>
      <c r="E2353" s="6" t="s">
        <v>13814</v>
      </c>
      <c r="F2353" s="20" t="s">
        <v>13916</v>
      </c>
      <c r="G2353" s="6" t="str">
        <f t="shared" si="177"/>
        <v>81-90</v>
      </c>
      <c r="H2353" s="6" t="str" cm="1">
        <f t="array" ref="H2353:I2353">_xlfn.TEXTSPLIT(G2353,"-")</f>
        <v>81</v>
      </c>
      <c r="I2353" s="6" t="str">
        <v>90</v>
      </c>
      <c r="J2353" s="6" t="s">
        <v>13541</v>
      </c>
      <c r="K2353" s="6" t="s">
        <v>13547</v>
      </c>
      <c r="L2353" s="6" t="s">
        <v>13517</v>
      </c>
      <c r="M2353" s="6" t="s">
        <v>13400</v>
      </c>
      <c r="N2353" s="6">
        <v>2002</v>
      </c>
      <c r="O2353" s="6" t="str" cm="1">
        <f t="array" ref="O2353">_xlfn.TEXTSPLIT(N2353,"-")</f>
        <v>2002</v>
      </c>
      <c r="P2353" s="6" t="str" cm="1">
        <f t="array" ref="P2353">_xlfn.TEXTSPLIT(O2353,"-")</f>
        <v>2002</v>
      </c>
      <c r="Q2353" s="6">
        <v>25</v>
      </c>
      <c r="R2353" s="6">
        <v>3</v>
      </c>
      <c r="S2353" s="16">
        <f t="shared" si="178"/>
        <v>0.12</v>
      </c>
      <c r="T2353" s="16">
        <f t="shared" si="179"/>
        <v>6.4992307237087682E-2</v>
      </c>
    </row>
    <row r="2354" spans="1:20" x14ac:dyDescent="0.6">
      <c r="B2354" s="6"/>
      <c r="C2354" s="6"/>
      <c r="D2354" s="6" t="s">
        <v>13823</v>
      </c>
      <c r="E2354" s="6" t="s">
        <v>13816</v>
      </c>
      <c r="F2354" s="20" t="s">
        <v>13916</v>
      </c>
      <c r="G2354" s="6" t="str">
        <f t="shared" si="177"/>
        <v>81-90</v>
      </c>
      <c r="H2354" s="6" t="str" cm="1">
        <f t="array" ref="H2354:I2354">_xlfn.TEXTSPLIT(G2354,"-")</f>
        <v>81</v>
      </c>
      <c r="I2354" s="6" t="str">
        <v>90</v>
      </c>
      <c r="J2354" s="6" t="s">
        <v>13541</v>
      </c>
      <c r="K2354" s="6" t="s">
        <v>13547</v>
      </c>
      <c r="L2354" s="6" t="s">
        <v>13517</v>
      </c>
      <c r="M2354" s="6" t="s">
        <v>13400</v>
      </c>
      <c r="N2354" s="6">
        <v>2002</v>
      </c>
      <c r="O2354" s="6" t="str" cm="1">
        <f t="array" ref="O2354">_xlfn.TEXTSPLIT(N2354,"-")</f>
        <v>2002</v>
      </c>
      <c r="P2354" s="6" t="str" cm="1">
        <f t="array" ref="P2354">_xlfn.TEXTSPLIT(O2354,"-")</f>
        <v>2002</v>
      </c>
      <c r="Q2354" s="6">
        <v>22</v>
      </c>
      <c r="R2354" s="6">
        <v>1</v>
      </c>
      <c r="S2354" s="16">
        <f t="shared" si="178"/>
        <v>4.5454545454545456E-2</v>
      </c>
      <c r="T2354" s="16">
        <f t="shared" si="179"/>
        <v>4.4409473678108838E-2</v>
      </c>
    </row>
    <row r="2355" spans="1:20" x14ac:dyDescent="0.6">
      <c r="A2355" s="24">
        <v>16989759</v>
      </c>
      <c r="B2355" s="21" t="s">
        <v>13355</v>
      </c>
      <c r="C2355" s="6" t="s">
        <v>13812</v>
      </c>
      <c r="D2355" s="6" t="s">
        <v>13848</v>
      </c>
      <c r="E2355" s="6" t="s">
        <v>13815</v>
      </c>
      <c r="F2355" s="20" t="s">
        <v>13471</v>
      </c>
      <c r="G2355" s="6" t="str">
        <f t="shared" ref="G2355:G2390" si="180">IF(RIGHT(F2355,1)="+",LEFT(F2355,LEN(F2355)-1)&amp;"-95",F2355)</f>
        <v>40-95</v>
      </c>
      <c r="H2355" s="6" t="str" cm="1">
        <f t="array" ref="H2355:I2355">_xlfn.TEXTSPLIT(G2355,"-")</f>
        <v>40</v>
      </c>
      <c r="I2355" s="6" t="str">
        <v>95</v>
      </c>
      <c r="J2355" s="6" t="s">
        <v>13836</v>
      </c>
      <c r="K2355" s="6" t="s">
        <v>13358</v>
      </c>
      <c r="L2355" s="6" t="s">
        <v>13973</v>
      </c>
      <c r="M2355" s="6" t="s">
        <v>13402</v>
      </c>
      <c r="N2355" s="6">
        <v>2001</v>
      </c>
      <c r="O2355" s="6" t="str" cm="1">
        <f t="array" ref="O2355">_xlfn.TEXTSPLIT(N2355,"-")</f>
        <v>2001</v>
      </c>
      <c r="P2355" s="6" t="str" cm="1">
        <f t="array" ref="P2355">_xlfn.TEXTSPLIT(O2355,"-")</f>
        <v>2001</v>
      </c>
      <c r="Q2355" s="6">
        <f>SUM(Q2356:Q2363)</f>
        <v>4376</v>
      </c>
      <c r="R2355" s="6">
        <f>SUM(R2356:R2363)</f>
        <v>614</v>
      </c>
      <c r="S2355" s="16">
        <f t="shared" ref="S2355:S2390" si="181">R2355/Q2355</f>
        <v>0.1403107861060329</v>
      </c>
      <c r="T2355" s="16">
        <f t="shared" ref="T2355:T2390" si="182">SQRT(S2355*(1-S2355)/Q2355)</f>
        <v>5.2502213196220313E-3</v>
      </c>
    </row>
    <row r="2356" spans="1:20" x14ac:dyDescent="0.6">
      <c r="A2356" s="24"/>
      <c r="B2356" s="21"/>
      <c r="C2356" s="6"/>
      <c r="D2356" s="6" t="s">
        <v>13848</v>
      </c>
      <c r="E2356" s="6" t="s">
        <v>13815</v>
      </c>
      <c r="F2356" s="20" t="s">
        <v>13917</v>
      </c>
      <c r="G2356" s="6" t="str">
        <f t="shared" si="180"/>
        <v>40-44</v>
      </c>
      <c r="H2356" s="6" t="str" cm="1">
        <f t="array" ref="H2356:I2356">_xlfn.TEXTSPLIT(G2356,"-")</f>
        <v>40</v>
      </c>
      <c r="I2356" s="6" t="str">
        <v>44</v>
      </c>
      <c r="J2356" s="6" t="s">
        <v>13836</v>
      </c>
      <c r="K2356" s="6" t="s">
        <v>13358</v>
      </c>
      <c r="L2356" s="6" t="s">
        <v>13973</v>
      </c>
      <c r="M2356" s="6" t="s">
        <v>13402</v>
      </c>
      <c r="N2356" s="6">
        <v>2001</v>
      </c>
      <c r="O2356" s="6" t="str" cm="1">
        <f t="array" ref="O2356">_xlfn.TEXTSPLIT(N2356,"-")</f>
        <v>2001</v>
      </c>
      <c r="P2356" s="6" t="str" cm="1">
        <f t="array" ref="P2356">_xlfn.TEXTSPLIT(O2356,"-")</f>
        <v>2001</v>
      </c>
      <c r="Q2356" s="6">
        <v>733</v>
      </c>
      <c r="R2356" s="6">
        <v>123</v>
      </c>
      <c r="S2356" s="16">
        <f t="shared" si="181"/>
        <v>0.16780354706684858</v>
      </c>
      <c r="T2356" s="16">
        <f t="shared" si="182"/>
        <v>1.3802619354128742E-2</v>
      </c>
    </row>
    <row r="2357" spans="1:20" x14ac:dyDescent="0.6">
      <c r="A2357" s="24"/>
      <c r="B2357" s="21"/>
      <c r="C2357" s="6"/>
      <c r="D2357" s="6" t="s">
        <v>13848</v>
      </c>
      <c r="E2357" s="6" t="s">
        <v>13815</v>
      </c>
      <c r="F2357" s="20" t="s">
        <v>13841</v>
      </c>
      <c r="G2357" s="6" t="str">
        <f t="shared" si="180"/>
        <v>45-49</v>
      </c>
      <c r="H2357" s="6" t="str" cm="1">
        <f t="array" ref="H2357:I2357">_xlfn.TEXTSPLIT(G2357,"-")</f>
        <v>45</v>
      </c>
      <c r="I2357" s="6" t="str">
        <v>49</v>
      </c>
      <c r="J2357" s="6" t="s">
        <v>13836</v>
      </c>
      <c r="K2357" s="6" t="s">
        <v>13358</v>
      </c>
      <c r="L2357" s="6" t="s">
        <v>13973</v>
      </c>
      <c r="M2357" s="6" t="s">
        <v>13402</v>
      </c>
      <c r="N2357" s="6">
        <v>2001</v>
      </c>
      <c r="O2357" s="6" t="str" cm="1">
        <f t="array" ref="O2357">_xlfn.TEXTSPLIT(N2357,"-")</f>
        <v>2001</v>
      </c>
      <c r="P2357" s="6" t="str" cm="1">
        <f t="array" ref="P2357">_xlfn.TEXTSPLIT(O2357,"-")</f>
        <v>2001</v>
      </c>
      <c r="Q2357" s="6">
        <v>710</v>
      </c>
      <c r="R2357" s="6">
        <v>115</v>
      </c>
      <c r="S2357" s="16">
        <f t="shared" si="181"/>
        <v>0.1619718309859155</v>
      </c>
      <c r="T2357" s="16">
        <f t="shared" si="182"/>
        <v>1.3826742660866975E-2</v>
      </c>
    </row>
    <row r="2358" spans="1:20" x14ac:dyDescent="0.6">
      <c r="A2358" s="24"/>
      <c r="B2358" s="21"/>
      <c r="C2358" s="6"/>
      <c r="D2358" s="6" t="s">
        <v>13848</v>
      </c>
      <c r="E2358" s="6" t="s">
        <v>13815</v>
      </c>
      <c r="F2358" s="20" t="s">
        <v>13842</v>
      </c>
      <c r="G2358" s="6" t="str">
        <f t="shared" si="180"/>
        <v>50-54</v>
      </c>
      <c r="H2358" s="6" t="str" cm="1">
        <f t="array" ref="H2358:I2358">_xlfn.TEXTSPLIT(G2358,"-")</f>
        <v>50</v>
      </c>
      <c r="I2358" s="6" t="str">
        <v>54</v>
      </c>
      <c r="J2358" s="6" t="s">
        <v>13836</v>
      </c>
      <c r="K2358" s="6" t="s">
        <v>13358</v>
      </c>
      <c r="L2358" s="6" t="s">
        <v>13973</v>
      </c>
      <c r="M2358" s="6" t="s">
        <v>13402</v>
      </c>
      <c r="N2358" s="6">
        <v>2001</v>
      </c>
      <c r="O2358" s="6" t="str" cm="1">
        <f t="array" ref="O2358">_xlfn.TEXTSPLIT(N2358,"-")</f>
        <v>2001</v>
      </c>
      <c r="P2358" s="6" t="str" cm="1">
        <f t="array" ref="P2358">_xlfn.TEXTSPLIT(O2358,"-")</f>
        <v>2001</v>
      </c>
      <c r="Q2358" s="6">
        <v>595</v>
      </c>
      <c r="R2358" s="6">
        <v>81</v>
      </c>
      <c r="S2358" s="16">
        <f t="shared" si="181"/>
        <v>0.13613445378151259</v>
      </c>
      <c r="T2358" s="16">
        <f t="shared" si="182"/>
        <v>1.4058811900691618E-2</v>
      </c>
    </row>
    <row r="2359" spans="1:20" x14ac:dyDescent="0.6">
      <c r="A2359" s="24"/>
      <c r="B2359" s="21"/>
      <c r="C2359" s="6"/>
      <c r="D2359" s="6" t="s">
        <v>13848</v>
      </c>
      <c r="E2359" s="6" t="s">
        <v>13815</v>
      </c>
      <c r="F2359" s="20" t="s">
        <v>13843</v>
      </c>
      <c r="G2359" s="6" t="str">
        <f t="shared" si="180"/>
        <v>55-59</v>
      </c>
      <c r="H2359" s="6" t="str" cm="1">
        <f t="array" ref="H2359:I2359">_xlfn.TEXTSPLIT(G2359,"-")</f>
        <v>55</v>
      </c>
      <c r="I2359" s="6" t="str">
        <v>59</v>
      </c>
      <c r="J2359" s="6" t="s">
        <v>13836</v>
      </c>
      <c r="K2359" s="6" t="s">
        <v>13358</v>
      </c>
      <c r="L2359" s="6" t="s">
        <v>13973</v>
      </c>
      <c r="M2359" s="6" t="s">
        <v>13402</v>
      </c>
      <c r="N2359" s="6">
        <v>2001</v>
      </c>
      <c r="O2359" s="6" t="str" cm="1">
        <f t="array" ref="O2359">_xlfn.TEXTSPLIT(N2359,"-")</f>
        <v>2001</v>
      </c>
      <c r="P2359" s="6" t="str" cm="1">
        <f t="array" ref="P2359">_xlfn.TEXTSPLIT(O2359,"-")</f>
        <v>2001</v>
      </c>
      <c r="Q2359" s="6">
        <v>576</v>
      </c>
      <c r="R2359" s="6">
        <v>76</v>
      </c>
      <c r="S2359" s="16">
        <f t="shared" si="181"/>
        <v>0.13194444444444445</v>
      </c>
      <c r="T2359" s="16">
        <f t="shared" si="182"/>
        <v>1.4101264966448155E-2</v>
      </c>
    </row>
    <row r="2360" spans="1:20" x14ac:dyDescent="0.6">
      <c r="A2360" s="24"/>
      <c r="B2360" s="21"/>
      <c r="C2360" s="6"/>
      <c r="D2360" s="6" t="s">
        <v>13848</v>
      </c>
      <c r="E2360" s="6" t="s">
        <v>13815</v>
      </c>
      <c r="F2360" s="20" t="s">
        <v>13844</v>
      </c>
      <c r="G2360" s="6" t="str">
        <f t="shared" si="180"/>
        <v>60-64</v>
      </c>
      <c r="H2360" s="6" t="str" cm="1">
        <f t="array" ref="H2360:I2360">_xlfn.TEXTSPLIT(G2360,"-")</f>
        <v>60</v>
      </c>
      <c r="I2360" s="6" t="str">
        <v>64</v>
      </c>
      <c r="J2360" s="6" t="s">
        <v>13836</v>
      </c>
      <c r="K2360" s="6" t="s">
        <v>13358</v>
      </c>
      <c r="L2360" s="6" t="s">
        <v>13973</v>
      </c>
      <c r="M2360" s="6" t="s">
        <v>13402</v>
      </c>
      <c r="N2360" s="6">
        <v>2001</v>
      </c>
      <c r="O2360" s="6" t="str" cm="1">
        <f t="array" ref="O2360">_xlfn.TEXTSPLIT(N2360,"-")</f>
        <v>2001</v>
      </c>
      <c r="P2360" s="6" t="str" cm="1">
        <f t="array" ref="P2360">_xlfn.TEXTSPLIT(O2360,"-")</f>
        <v>2001</v>
      </c>
      <c r="Q2360" s="6">
        <v>726</v>
      </c>
      <c r="R2360" s="6">
        <v>121</v>
      </c>
      <c r="S2360" s="16">
        <f t="shared" si="181"/>
        <v>0.16666666666666666</v>
      </c>
      <c r="T2360" s="16">
        <f t="shared" si="182"/>
        <v>1.3831377714776922E-2</v>
      </c>
    </row>
    <row r="2361" spans="1:20" x14ac:dyDescent="0.6">
      <c r="A2361" s="24"/>
      <c r="B2361" s="21"/>
      <c r="C2361" s="6"/>
      <c r="D2361" s="6" t="s">
        <v>13848</v>
      </c>
      <c r="E2361" s="6" t="s">
        <v>13815</v>
      </c>
      <c r="F2361" s="20" t="s">
        <v>13824</v>
      </c>
      <c r="G2361" s="6" t="str">
        <f t="shared" si="180"/>
        <v>65-69</v>
      </c>
      <c r="H2361" s="6" t="str" cm="1">
        <f t="array" ref="H2361:I2361">_xlfn.TEXTSPLIT(G2361,"-")</f>
        <v>65</v>
      </c>
      <c r="I2361" s="6" t="str">
        <v>69</v>
      </c>
      <c r="J2361" s="6" t="s">
        <v>13836</v>
      </c>
      <c r="K2361" s="6" t="s">
        <v>13358</v>
      </c>
      <c r="L2361" s="6" t="s">
        <v>13973</v>
      </c>
      <c r="M2361" s="6" t="s">
        <v>13402</v>
      </c>
      <c r="N2361" s="6">
        <v>2001</v>
      </c>
      <c r="O2361" s="6" t="str" cm="1">
        <f t="array" ref="O2361">_xlfn.TEXTSPLIT(N2361,"-")</f>
        <v>2001</v>
      </c>
      <c r="P2361" s="6" t="str" cm="1">
        <f t="array" ref="P2361">_xlfn.TEXTSPLIT(O2361,"-")</f>
        <v>2001</v>
      </c>
      <c r="Q2361" s="6">
        <v>554</v>
      </c>
      <c r="R2361" s="6">
        <v>70</v>
      </c>
      <c r="S2361" s="16">
        <f t="shared" si="181"/>
        <v>0.1263537906137184</v>
      </c>
      <c r="T2361" s="16">
        <f t="shared" si="182"/>
        <v>1.4115850617249006E-2</v>
      </c>
    </row>
    <row r="2362" spans="1:20" x14ac:dyDescent="0.6">
      <c r="A2362" s="24"/>
      <c r="B2362" s="21"/>
      <c r="C2362" s="6"/>
      <c r="D2362" s="6" t="s">
        <v>13848</v>
      </c>
      <c r="E2362" s="6" t="s">
        <v>13815</v>
      </c>
      <c r="F2362" s="20" t="s">
        <v>13825</v>
      </c>
      <c r="G2362" s="6" t="str">
        <f t="shared" si="180"/>
        <v>70-74</v>
      </c>
      <c r="H2362" s="6" t="str" cm="1">
        <f t="array" ref="H2362:I2362">_xlfn.TEXTSPLIT(G2362,"-")</f>
        <v>70</v>
      </c>
      <c r="I2362" s="6" t="str">
        <v>74</v>
      </c>
      <c r="J2362" s="6" t="s">
        <v>13836</v>
      </c>
      <c r="K2362" s="6" t="s">
        <v>13358</v>
      </c>
      <c r="L2362" s="6" t="s">
        <v>13973</v>
      </c>
      <c r="M2362" s="6" t="s">
        <v>13402</v>
      </c>
      <c r="N2362" s="6">
        <v>2001</v>
      </c>
      <c r="O2362" s="6" t="str" cm="1">
        <f t="array" ref="O2362">_xlfn.TEXTSPLIT(N2362,"-")</f>
        <v>2001</v>
      </c>
      <c r="P2362" s="6" t="str" cm="1">
        <f t="array" ref="P2362">_xlfn.TEXTSPLIT(O2362,"-")</f>
        <v>2001</v>
      </c>
      <c r="Q2362" s="6">
        <v>302</v>
      </c>
      <c r="R2362" s="6">
        <v>21</v>
      </c>
      <c r="S2362" s="16">
        <f t="shared" si="181"/>
        <v>6.9536423841059597E-2</v>
      </c>
      <c r="T2362" s="16">
        <f t="shared" si="182"/>
        <v>1.4637010786691463E-2</v>
      </c>
    </row>
    <row r="2363" spans="1:20" x14ac:dyDescent="0.6">
      <c r="A2363" s="24"/>
      <c r="B2363" s="21"/>
      <c r="C2363" s="6"/>
      <c r="D2363" s="6" t="s">
        <v>13848</v>
      </c>
      <c r="E2363" s="6" t="s">
        <v>13815</v>
      </c>
      <c r="F2363" s="20" t="s">
        <v>13845</v>
      </c>
      <c r="G2363" s="6" t="str">
        <f t="shared" si="180"/>
        <v>75-95</v>
      </c>
      <c r="H2363" s="6" t="str" cm="1">
        <f t="array" ref="H2363:I2363">_xlfn.TEXTSPLIT(G2363,"-")</f>
        <v>75</v>
      </c>
      <c r="I2363" s="6" t="str">
        <v>95</v>
      </c>
      <c r="J2363" s="6" t="s">
        <v>13836</v>
      </c>
      <c r="K2363" s="6" t="s">
        <v>13358</v>
      </c>
      <c r="L2363" s="6" t="s">
        <v>13973</v>
      </c>
      <c r="M2363" s="6" t="s">
        <v>13402</v>
      </c>
      <c r="N2363" s="6">
        <v>2001</v>
      </c>
      <c r="O2363" s="6" t="str" cm="1">
        <f t="array" ref="O2363">_xlfn.TEXTSPLIT(N2363,"-")</f>
        <v>2001</v>
      </c>
      <c r="P2363" s="6" t="str" cm="1">
        <f t="array" ref="P2363">_xlfn.TEXTSPLIT(O2363,"-")</f>
        <v>2001</v>
      </c>
      <c r="Q2363" s="6">
        <v>180</v>
      </c>
      <c r="R2363" s="6">
        <v>7</v>
      </c>
      <c r="S2363" s="16">
        <f t="shared" si="181"/>
        <v>3.888888888888889E-2</v>
      </c>
      <c r="T2363" s="16">
        <f t="shared" si="182"/>
        <v>1.4409977872193001E-2</v>
      </c>
    </row>
    <row r="2364" spans="1:20" x14ac:dyDescent="0.6">
      <c r="A2364" s="24"/>
      <c r="B2364" s="21"/>
      <c r="C2364" s="6"/>
      <c r="D2364" s="6" t="s">
        <v>13813</v>
      </c>
      <c r="E2364" s="6" t="s">
        <v>13815</v>
      </c>
      <c r="F2364" s="20" t="s">
        <v>13471</v>
      </c>
      <c r="G2364" s="6" t="str">
        <f t="shared" si="180"/>
        <v>40-95</v>
      </c>
      <c r="H2364" s="6" t="str" cm="1">
        <f t="array" ref="H2364:I2364">_xlfn.TEXTSPLIT(G2364,"-")</f>
        <v>40</v>
      </c>
      <c r="I2364" s="6" t="str">
        <v>95</v>
      </c>
      <c r="J2364" s="6" t="s">
        <v>13836</v>
      </c>
      <c r="K2364" s="6" t="s">
        <v>13358</v>
      </c>
      <c r="L2364" s="6" t="s">
        <v>13973</v>
      </c>
      <c r="M2364" s="6" t="s">
        <v>13402</v>
      </c>
      <c r="N2364" s="6">
        <v>2001</v>
      </c>
      <c r="O2364" s="6" t="str" cm="1">
        <f t="array" ref="O2364">_xlfn.TEXTSPLIT(N2364,"-")</f>
        <v>2001</v>
      </c>
      <c r="P2364" s="6" t="str" cm="1">
        <f t="array" ref="P2364">_xlfn.TEXTSPLIT(O2364,"-")</f>
        <v>2001</v>
      </c>
      <c r="Q2364" s="6">
        <f>SUM(Q2365:Q2372)</f>
        <v>4376</v>
      </c>
      <c r="R2364" s="6">
        <v>7</v>
      </c>
      <c r="S2364" s="16">
        <f t="shared" si="181"/>
        <v>1.5996343692870202E-3</v>
      </c>
      <c r="T2364" s="16">
        <f t="shared" si="182"/>
        <v>6.0412119441697113E-4</v>
      </c>
    </row>
    <row r="2365" spans="1:20" x14ac:dyDescent="0.6">
      <c r="A2365" s="24"/>
      <c r="B2365" s="21"/>
      <c r="C2365" s="6"/>
      <c r="D2365" s="6" t="s">
        <v>13813</v>
      </c>
      <c r="E2365" s="6" t="s">
        <v>13815</v>
      </c>
      <c r="F2365" s="20" t="s">
        <v>13917</v>
      </c>
      <c r="G2365" s="6" t="str">
        <f t="shared" si="180"/>
        <v>40-44</v>
      </c>
      <c r="H2365" s="6" t="str" cm="1">
        <f t="array" ref="H2365:I2365">_xlfn.TEXTSPLIT(G2365,"-")</f>
        <v>40</v>
      </c>
      <c r="I2365" s="6" t="str">
        <v>44</v>
      </c>
      <c r="J2365" s="6" t="s">
        <v>13836</v>
      </c>
      <c r="K2365" s="6" t="s">
        <v>13358</v>
      </c>
      <c r="L2365" s="6" t="s">
        <v>13973</v>
      </c>
      <c r="M2365" s="6" t="s">
        <v>13402</v>
      </c>
      <c r="N2365" s="6">
        <v>2001</v>
      </c>
      <c r="O2365" s="6" t="str" cm="1">
        <f t="array" ref="O2365">_xlfn.TEXTSPLIT(N2365,"-")</f>
        <v>2001</v>
      </c>
      <c r="P2365" s="6" t="str" cm="1">
        <f t="array" ref="P2365">_xlfn.TEXTSPLIT(O2365,"-")</f>
        <v>2001</v>
      </c>
      <c r="Q2365" s="6">
        <v>733</v>
      </c>
      <c r="R2365" s="6">
        <v>1</v>
      </c>
      <c r="S2365" s="16">
        <f t="shared" si="181"/>
        <v>1.364256480218281E-3</v>
      </c>
      <c r="T2365" s="16">
        <f t="shared" si="182"/>
        <v>1.3633255647361401E-3</v>
      </c>
    </row>
    <row r="2366" spans="1:20" x14ac:dyDescent="0.6">
      <c r="A2366" s="24"/>
      <c r="B2366" s="21"/>
      <c r="C2366" s="6"/>
      <c r="D2366" s="6" t="s">
        <v>13813</v>
      </c>
      <c r="E2366" s="6" t="s">
        <v>13815</v>
      </c>
      <c r="F2366" s="20" t="s">
        <v>13841</v>
      </c>
      <c r="G2366" s="6" t="str">
        <f t="shared" si="180"/>
        <v>45-49</v>
      </c>
      <c r="H2366" s="6" t="str" cm="1">
        <f t="array" ref="H2366:I2366">_xlfn.TEXTSPLIT(G2366,"-")</f>
        <v>45</v>
      </c>
      <c r="I2366" s="6" t="str">
        <v>49</v>
      </c>
      <c r="J2366" s="6" t="s">
        <v>13836</v>
      </c>
      <c r="K2366" s="6" t="s">
        <v>13358</v>
      </c>
      <c r="L2366" s="6" t="s">
        <v>13973</v>
      </c>
      <c r="M2366" s="6" t="s">
        <v>13402</v>
      </c>
      <c r="N2366" s="6">
        <v>2001</v>
      </c>
      <c r="O2366" s="6" t="str" cm="1">
        <f t="array" ref="O2366">_xlfn.TEXTSPLIT(N2366,"-")</f>
        <v>2001</v>
      </c>
      <c r="P2366" s="6" t="str" cm="1">
        <f t="array" ref="P2366">_xlfn.TEXTSPLIT(O2366,"-")</f>
        <v>2001</v>
      </c>
      <c r="Q2366" s="6">
        <v>710</v>
      </c>
      <c r="R2366" s="6">
        <v>0</v>
      </c>
      <c r="S2366" s="16">
        <f t="shared" si="181"/>
        <v>0</v>
      </c>
      <c r="T2366" s="16">
        <f t="shared" si="182"/>
        <v>0</v>
      </c>
    </row>
    <row r="2367" spans="1:20" x14ac:dyDescent="0.6">
      <c r="A2367" s="24"/>
      <c r="B2367" s="21"/>
      <c r="C2367" s="6"/>
      <c r="D2367" s="6" t="s">
        <v>13813</v>
      </c>
      <c r="E2367" s="6" t="s">
        <v>13815</v>
      </c>
      <c r="F2367" s="20" t="s">
        <v>13842</v>
      </c>
      <c r="G2367" s="6" t="str">
        <f t="shared" si="180"/>
        <v>50-54</v>
      </c>
      <c r="H2367" s="6" t="str" cm="1">
        <f t="array" ref="H2367:I2367">_xlfn.TEXTSPLIT(G2367,"-")</f>
        <v>50</v>
      </c>
      <c r="I2367" s="6" t="str">
        <v>54</v>
      </c>
      <c r="J2367" s="6" t="s">
        <v>13836</v>
      </c>
      <c r="K2367" s="6" t="s">
        <v>13358</v>
      </c>
      <c r="L2367" s="6" t="s">
        <v>13973</v>
      </c>
      <c r="M2367" s="6" t="s">
        <v>13402</v>
      </c>
      <c r="N2367" s="6">
        <v>2001</v>
      </c>
      <c r="O2367" s="6" t="str" cm="1">
        <f t="array" ref="O2367">_xlfn.TEXTSPLIT(N2367,"-")</f>
        <v>2001</v>
      </c>
      <c r="P2367" s="6" t="str" cm="1">
        <f t="array" ref="P2367">_xlfn.TEXTSPLIT(O2367,"-")</f>
        <v>2001</v>
      </c>
      <c r="Q2367" s="6">
        <v>595</v>
      </c>
      <c r="R2367" s="6">
        <v>0</v>
      </c>
      <c r="S2367" s="16">
        <f t="shared" si="181"/>
        <v>0</v>
      </c>
      <c r="T2367" s="16">
        <f t="shared" si="182"/>
        <v>0</v>
      </c>
    </row>
    <row r="2368" spans="1:20" x14ac:dyDescent="0.6">
      <c r="A2368" s="24"/>
      <c r="B2368" s="21"/>
      <c r="C2368" s="6"/>
      <c r="D2368" s="6" t="s">
        <v>13813</v>
      </c>
      <c r="E2368" s="6" t="s">
        <v>13815</v>
      </c>
      <c r="F2368" s="20" t="s">
        <v>13843</v>
      </c>
      <c r="G2368" s="6" t="str">
        <f t="shared" si="180"/>
        <v>55-59</v>
      </c>
      <c r="H2368" s="6" t="str" cm="1">
        <f t="array" ref="H2368:I2368">_xlfn.TEXTSPLIT(G2368,"-")</f>
        <v>55</v>
      </c>
      <c r="I2368" s="6" t="str">
        <v>59</v>
      </c>
      <c r="J2368" s="6" t="s">
        <v>13836</v>
      </c>
      <c r="K2368" s="6" t="s">
        <v>13358</v>
      </c>
      <c r="L2368" s="6" t="s">
        <v>13973</v>
      </c>
      <c r="M2368" s="6" t="s">
        <v>13402</v>
      </c>
      <c r="N2368" s="6">
        <v>2001</v>
      </c>
      <c r="O2368" s="6" t="str" cm="1">
        <f t="array" ref="O2368">_xlfn.TEXTSPLIT(N2368,"-")</f>
        <v>2001</v>
      </c>
      <c r="P2368" s="6" t="str" cm="1">
        <f t="array" ref="P2368">_xlfn.TEXTSPLIT(O2368,"-")</f>
        <v>2001</v>
      </c>
      <c r="Q2368" s="6">
        <v>576</v>
      </c>
      <c r="R2368" s="6">
        <v>3</v>
      </c>
      <c r="S2368" s="16">
        <f t="shared" si="181"/>
        <v>5.208333333333333E-3</v>
      </c>
      <c r="T2368" s="16">
        <f t="shared" si="182"/>
        <v>2.9991916148188482E-3</v>
      </c>
    </row>
    <row r="2369" spans="1:20" x14ac:dyDescent="0.6">
      <c r="A2369" s="24"/>
      <c r="B2369" s="21"/>
      <c r="C2369" s="6"/>
      <c r="D2369" s="6" t="s">
        <v>13813</v>
      </c>
      <c r="E2369" s="6" t="s">
        <v>13815</v>
      </c>
      <c r="F2369" s="20" t="s">
        <v>13844</v>
      </c>
      <c r="G2369" s="6" t="str">
        <f t="shared" si="180"/>
        <v>60-64</v>
      </c>
      <c r="H2369" s="6" t="str" cm="1">
        <f t="array" ref="H2369:I2369">_xlfn.TEXTSPLIT(G2369,"-")</f>
        <v>60</v>
      </c>
      <c r="I2369" s="6" t="str">
        <v>64</v>
      </c>
      <c r="J2369" s="6" t="s">
        <v>13836</v>
      </c>
      <c r="K2369" s="6" t="s">
        <v>13358</v>
      </c>
      <c r="L2369" s="6" t="s">
        <v>13973</v>
      </c>
      <c r="M2369" s="6" t="s">
        <v>13402</v>
      </c>
      <c r="N2369" s="6">
        <v>2001</v>
      </c>
      <c r="O2369" s="6" t="str" cm="1">
        <f t="array" ref="O2369">_xlfn.TEXTSPLIT(N2369,"-")</f>
        <v>2001</v>
      </c>
      <c r="P2369" s="6" t="str" cm="1">
        <f t="array" ref="P2369">_xlfn.TEXTSPLIT(O2369,"-")</f>
        <v>2001</v>
      </c>
      <c r="Q2369" s="6">
        <v>726</v>
      </c>
      <c r="R2369" s="6">
        <v>1</v>
      </c>
      <c r="S2369" s="16">
        <f t="shared" si="181"/>
        <v>1.3774104683195593E-3</v>
      </c>
      <c r="T2369" s="16">
        <f t="shared" si="182"/>
        <v>1.3764615116321187E-3</v>
      </c>
    </row>
    <row r="2370" spans="1:20" x14ac:dyDescent="0.6">
      <c r="A2370" s="24"/>
      <c r="B2370" s="21"/>
      <c r="C2370" s="6"/>
      <c r="D2370" s="6" t="s">
        <v>13813</v>
      </c>
      <c r="E2370" s="6" t="s">
        <v>13815</v>
      </c>
      <c r="F2370" s="20" t="s">
        <v>13824</v>
      </c>
      <c r="G2370" s="6" t="str">
        <f t="shared" si="180"/>
        <v>65-69</v>
      </c>
      <c r="H2370" s="6" t="str" cm="1">
        <f t="array" ref="H2370:I2370">_xlfn.TEXTSPLIT(G2370,"-")</f>
        <v>65</v>
      </c>
      <c r="I2370" s="6" t="str">
        <v>69</v>
      </c>
      <c r="J2370" s="6" t="s">
        <v>13836</v>
      </c>
      <c r="K2370" s="6" t="s">
        <v>13358</v>
      </c>
      <c r="L2370" s="6" t="s">
        <v>13973</v>
      </c>
      <c r="M2370" s="6" t="s">
        <v>13402</v>
      </c>
      <c r="N2370" s="6">
        <v>2001</v>
      </c>
      <c r="O2370" s="6" t="str" cm="1">
        <f t="array" ref="O2370">_xlfn.TEXTSPLIT(N2370,"-")</f>
        <v>2001</v>
      </c>
      <c r="P2370" s="6" t="str" cm="1">
        <f t="array" ref="P2370">_xlfn.TEXTSPLIT(O2370,"-")</f>
        <v>2001</v>
      </c>
      <c r="Q2370" s="6">
        <v>554</v>
      </c>
      <c r="R2370" s="6">
        <v>0</v>
      </c>
      <c r="S2370" s="16">
        <f t="shared" si="181"/>
        <v>0</v>
      </c>
      <c r="T2370" s="16">
        <f t="shared" si="182"/>
        <v>0</v>
      </c>
    </row>
    <row r="2371" spans="1:20" x14ac:dyDescent="0.6">
      <c r="A2371" s="24"/>
      <c r="B2371" s="21"/>
      <c r="C2371" s="6"/>
      <c r="D2371" s="6" t="s">
        <v>13813</v>
      </c>
      <c r="E2371" s="6" t="s">
        <v>13815</v>
      </c>
      <c r="F2371" s="20" t="s">
        <v>13825</v>
      </c>
      <c r="G2371" s="6" t="str">
        <f t="shared" si="180"/>
        <v>70-74</v>
      </c>
      <c r="H2371" s="6" t="str" cm="1">
        <f t="array" ref="H2371:I2371">_xlfn.TEXTSPLIT(G2371,"-")</f>
        <v>70</v>
      </c>
      <c r="I2371" s="6" t="str">
        <v>74</v>
      </c>
      <c r="J2371" s="6" t="s">
        <v>13836</v>
      </c>
      <c r="K2371" s="6" t="s">
        <v>13358</v>
      </c>
      <c r="L2371" s="6" t="s">
        <v>13973</v>
      </c>
      <c r="M2371" s="6" t="s">
        <v>13402</v>
      </c>
      <c r="N2371" s="6">
        <v>2001</v>
      </c>
      <c r="O2371" s="6" t="str" cm="1">
        <f t="array" ref="O2371">_xlfn.TEXTSPLIT(N2371,"-")</f>
        <v>2001</v>
      </c>
      <c r="P2371" s="6" t="str" cm="1">
        <f t="array" ref="P2371">_xlfn.TEXTSPLIT(O2371,"-")</f>
        <v>2001</v>
      </c>
      <c r="Q2371" s="6">
        <v>302</v>
      </c>
      <c r="R2371" s="6">
        <v>0</v>
      </c>
      <c r="S2371" s="16">
        <f t="shared" si="181"/>
        <v>0</v>
      </c>
      <c r="T2371" s="16">
        <f t="shared" si="182"/>
        <v>0</v>
      </c>
    </row>
    <row r="2372" spans="1:20" x14ac:dyDescent="0.6">
      <c r="A2372" s="24"/>
      <c r="B2372" s="21"/>
      <c r="C2372" s="6"/>
      <c r="D2372" s="6" t="s">
        <v>13813</v>
      </c>
      <c r="E2372" s="6" t="s">
        <v>13815</v>
      </c>
      <c r="F2372" s="20" t="s">
        <v>13845</v>
      </c>
      <c r="G2372" s="6" t="str">
        <f t="shared" si="180"/>
        <v>75-95</v>
      </c>
      <c r="H2372" s="6" t="str" cm="1">
        <f t="array" ref="H2372:I2372">_xlfn.TEXTSPLIT(G2372,"-")</f>
        <v>75</v>
      </c>
      <c r="I2372" s="6" t="str">
        <v>95</v>
      </c>
      <c r="J2372" s="6" t="s">
        <v>13836</v>
      </c>
      <c r="K2372" s="6" t="s">
        <v>13358</v>
      </c>
      <c r="L2372" s="6" t="s">
        <v>13973</v>
      </c>
      <c r="M2372" s="6" t="s">
        <v>13402</v>
      </c>
      <c r="N2372" s="6">
        <v>2001</v>
      </c>
      <c r="O2372" s="6" t="str" cm="1">
        <f t="array" ref="O2372">_xlfn.TEXTSPLIT(N2372,"-")</f>
        <v>2001</v>
      </c>
      <c r="P2372" s="6" t="str" cm="1">
        <f t="array" ref="P2372">_xlfn.TEXTSPLIT(O2372,"-")</f>
        <v>2001</v>
      </c>
      <c r="Q2372" s="6">
        <v>180</v>
      </c>
      <c r="R2372" s="6">
        <v>2</v>
      </c>
      <c r="S2372" s="16">
        <f t="shared" si="181"/>
        <v>1.1111111111111112E-2</v>
      </c>
      <c r="T2372" s="16">
        <f t="shared" si="182"/>
        <v>7.8129715221218459E-3</v>
      </c>
    </row>
    <row r="2373" spans="1:20" x14ac:dyDescent="0.6">
      <c r="A2373" s="24"/>
      <c r="B2373" s="21"/>
      <c r="C2373" s="6"/>
      <c r="D2373" s="6" t="s">
        <v>13828</v>
      </c>
      <c r="E2373" s="6" t="s">
        <v>13815</v>
      </c>
      <c r="F2373" s="20" t="s">
        <v>13471</v>
      </c>
      <c r="G2373" s="6" t="str">
        <f t="shared" si="180"/>
        <v>40-95</v>
      </c>
      <c r="H2373" s="6" t="str" cm="1">
        <f t="array" ref="H2373:I2373">_xlfn.TEXTSPLIT(G2373,"-")</f>
        <v>40</v>
      </c>
      <c r="I2373" s="6" t="str">
        <v>95</v>
      </c>
      <c r="J2373" s="6" t="s">
        <v>13836</v>
      </c>
      <c r="K2373" s="6" t="s">
        <v>13358</v>
      </c>
      <c r="L2373" s="6" t="s">
        <v>13973</v>
      </c>
      <c r="M2373" s="6" t="s">
        <v>13402</v>
      </c>
      <c r="N2373" s="6">
        <v>2001</v>
      </c>
      <c r="O2373" s="6" t="str" cm="1">
        <f t="array" ref="O2373">_xlfn.TEXTSPLIT(N2373,"-")</f>
        <v>2001</v>
      </c>
      <c r="P2373" s="6" t="str" cm="1">
        <f t="array" ref="P2373">_xlfn.TEXTSPLIT(O2373,"-")</f>
        <v>2001</v>
      </c>
      <c r="Q2373" s="6">
        <f>SUM(Q2374:Q2381)</f>
        <v>4376</v>
      </c>
      <c r="R2373" s="6">
        <v>6</v>
      </c>
      <c r="S2373" s="16">
        <f t="shared" si="181"/>
        <v>1.3711151736745886E-3</v>
      </c>
      <c r="T2373" s="16">
        <f t="shared" si="182"/>
        <v>5.5937154947310506E-4</v>
      </c>
    </row>
    <row r="2374" spans="1:20" x14ac:dyDescent="0.6">
      <c r="A2374" s="24"/>
      <c r="B2374" s="21"/>
      <c r="C2374" s="6"/>
      <c r="D2374" s="6" t="s">
        <v>13828</v>
      </c>
      <c r="E2374" s="6" t="s">
        <v>13815</v>
      </c>
      <c r="F2374" s="20" t="s">
        <v>13917</v>
      </c>
      <c r="G2374" s="6" t="str">
        <f t="shared" si="180"/>
        <v>40-44</v>
      </c>
      <c r="H2374" s="6" t="str" cm="1">
        <f t="array" ref="H2374:I2374">_xlfn.TEXTSPLIT(G2374,"-")</f>
        <v>40</v>
      </c>
      <c r="I2374" s="6" t="str">
        <v>44</v>
      </c>
      <c r="J2374" s="6" t="s">
        <v>13836</v>
      </c>
      <c r="K2374" s="6" t="s">
        <v>13358</v>
      </c>
      <c r="L2374" s="6" t="s">
        <v>13973</v>
      </c>
      <c r="M2374" s="6" t="s">
        <v>13402</v>
      </c>
      <c r="N2374" s="6">
        <v>2001</v>
      </c>
      <c r="O2374" s="6" t="str" cm="1">
        <f t="array" ref="O2374">_xlfn.TEXTSPLIT(N2374,"-")</f>
        <v>2001</v>
      </c>
      <c r="P2374" s="6" t="str" cm="1">
        <f t="array" ref="P2374">_xlfn.TEXTSPLIT(O2374,"-")</f>
        <v>2001</v>
      </c>
      <c r="Q2374" s="6">
        <v>733</v>
      </c>
      <c r="R2374" s="6">
        <v>1</v>
      </c>
      <c r="S2374" s="16">
        <f t="shared" si="181"/>
        <v>1.364256480218281E-3</v>
      </c>
      <c r="T2374" s="16">
        <f t="shared" si="182"/>
        <v>1.3633255647361401E-3</v>
      </c>
    </row>
    <row r="2375" spans="1:20" x14ac:dyDescent="0.6">
      <c r="A2375" s="24"/>
      <c r="B2375" s="21"/>
      <c r="C2375" s="6"/>
      <c r="D2375" s="6" t="s">
        <v>13828</v>
      </c>
      <c r="E2375" s="6" t="s">
        <v>13815</v>
      </c>
      <c r="F2375" s="20" t="s">
        <v>13841</v>
      </c>
      <c r="G2375" s="6" t="str">
        <f t="shared" si="180"/>
        <v>45-49</v>
      </c>
      <c r="H2375" s="6" t="str" cm="1">
        <f t="array" ref="H2375:I2375">_xlfn.TEXTSPLIT(G2375,"-")</f>
        <v>45</v>
      </c>
      <c r="I2375" s="6" t="str">
        <v>49</v>
      </c>
      <c r="J2375" s="6" t="s">
        <v>13836</v>
      </c>
      <c r="K2375" s="6" t="s">
        <v>13358</v>
      </c>
      <c r="L2375" s="6" t="s">
        <v>13973</v>
      </c>
      <c r="M2375" s="6" t="s">
        <v>13402</v>
      </c>
      <c r="N2375" s="6">
        <v>2001</v>
      </c>
      <c r="O2375" s="6" t="str" cm="1">
        <f t="array" ref="O2375">_xlfn.TEXTSPLIT(N2375,"-")</f>
        <v>2001</v>
      </c>
      <c r="P2375" s="6" t="str" cm="1">
        <f t="array" ref="P2375">_xlfn.TEXTSPLIT(O2375,"-")</f>
        <v>2001</v>
      </c>
      <c r="Q2375" s="6">
        <v>710</v>
      </c>
      <c r="R2375" s="6">
        <v>0</v>
      </c>
      <c r="S2375" s="16">
        <f t="shared" si="181"/>
        <v>0</v>
      </c>
      <c r="T2375" s="16">
        <f t="shared" si="182"/>
        <v>0</v>
      </c>
    </row>
    <row r="2376" spans="1:20" x14ac:dyDescent="0.6">
      <c r="A2376" s="24"/>
      <c r="B2376" s="21"/>
      <c r="C2376" s="6"/>
      <c r="D2376" s="6" t="s">
        <v>13828</v>
      </c>
      <c r="E2376" s="6" t="s">
        <v>13815</v>
      </c>
      <c r="F2376" s="20" t="s">
        <v>13842</v>
      </c>
      <c r="G2376" s="6" t="str">
        <f t="shared" si="180"/>
        <v>50-54</v>
      </c>
      <c r="H2376" s="6" t="str" cm="1">
        <f t="array" ref="H2376:I2376">_xlfn.TEXTSPLIT(G2376,"-")</f>
        <v>50</v>
      </c>
      <c r="I2376" s="6" t="str">
        <v>54</v>
      </c>
      <c r="J2376" s="6" t="s">
        <v>13836</v>
      </c>
      <c r="K2376" s="6" t="s">
        <v>13358</v>
      </c>
      <c r="L2376" s="6" t="s">
        <v>13973</v>
      </c>
      <c r="M2376" s="6" t="s">
        <v>13402</v>
      </c>
      <c r="N2376" s="6">
        <v>2001</v>
      </c>
      <c r="O2376" s="6" t="str" cm="1">
        <f t="array" ref="O2376">_xlfn.TEXTSPLIT(N2376,"-")</f>
        <v>2001</v>
      </c>
      <c r="P2376" s="6" t="str" cm="1">
        <f t="array" ref="P2376">_xlfn.TEXTSPLIT(O2376,"-")</f>
        <v>2001</v>
      </c>
      <c r="Q2376" s="6">
        <v>595</v>
      </c>
      <c r="R2376" s="6">
        <v>0</v>
      </c>
      <c r="S2376" s="16">
        <f t="shared" si="181"/>
        <v>0</v>
      </c>
      <c r="T2376" s="16">
        <f t="shared" si="182"/>
        <v>0</v>
      </c>
    </row>
    <row r="2377" spans="1:20" x14ac:dyDescent="0.6">
      <c r="A2377" s="24"/>
      <c r="B2377" s="21"/>
      <c r="C2377" s="6"/>
      <c r="D2377" s="6" t="s">
        <v>13828</v>
      </c>
      <c r="E2377" s="6" t="s">
        <v>13815</v>
      </c>
      <c r="F2377" s="20" t="s">
        <v>13843</v>
      </c>
      <c r="G2377" s="6" t="str">
        <f t="shared" si="180"/>
        <v>55-59</v>
      </c>
      <c r="H2377" s="6" t="str" cm="1">
        <f t="array" ref="H2377:I2377">_xlfn.TEXTSPLIT(G2377,"-")</f>
        <v>55</v>
      </c>
      <c r="I2377" s="6" t="str">
        <v>59</v>
      </c>
      <c r="J2377" s="6" t="s">
        <v>13836</v>
      </c>
      <c r="K2377" s="6" t="s">
        <v>13358</v>
      </c>
      <c r="L2377" s="6" t="s">
        <v>13973</v>
      </c>
      <c r="M2377" s="6" t="s">
        <v>13402</v>
      </c>
      <c r="N2377" s="6">
        <v>2001</v>
      </c>
      <c r="O2377" s="6" t="str" cm="1">
        <f t="array" ref="O2377">_xlfn.TEXTSPLIT(N2377,"-")</f>
        <v>2001</v>
      </c>
      <c r="P2377" s="6" t="str" cm="1">
        <f t="array" ref="P2377">_xlfn.TEXTSPLIT(O2377,"-")</f>
        <v>2001</v>
      </c>
      <c r="Q2377" s="6">
        <v>576</v>
      </c>
      <c r="R2377" s="6">
        <v>3</v>
      </c>
      <c r="S2377" s="16">
        <f t="shared" si="181"/>
        <v>5.208333333333333E-3</v>
      </c>
      <c r="T2377" s="16">
        <f t="shared" si="182"/>
        <v>2.9991916148188482E-3</v>
      </c>
    </row>
    <row r="2378" spans="1:20" x14ac:dyDescent="0.6">
      <c r="A2378" s="24"/>
      <c r="B2378" s="21"/>
      <c r="C2378" s="6"/>
      <c r="D2378" s="6" t="s">
        <v>13828</v>
      </c>
      <c r="E2378" s="6" t="s">
        <v>13815</v>
      </c>
      <c r="F2378" s="20" t="s">
        <v>13844</v>
      </c>
      <c r="G2378" s="6" t="str">
        <f t="shared" si="180"/>
        <v>60-64</v>
      </c>
      <c r="H2378" s="6" t="str" cm="1">
        <f t="array" ref="H2378:I2378">_xlfn.TEXTSPLIT(G2378,"-")</f>
        <v>60</v>
      </c>
      <c r="I2378" s="6" t="str">
        <v>64</v>
      </c>
      <c r="J2378" s="6" t="s">
        <v>13836</v>
      </c>
      <c r="K2378" s="6" t="s">
        <v>13358</v>
      </c>
      <c r="L2378" s="6" t="s">
        <v>13973</v>
      </c>
      <c r="M2378" s="6" t="s">
        <v>13402</v>
      </c>
      <c r="N2378" s="6">
        <v>2001</v>
      </c>
      <c r="O2378" s="6" t="str" cm="1">
        <f t="array" ref="O2378">_xlfn.TEXTSPLIT(N2378,"-")</f>
        <v>2001</v>
      </c>
      <c r="P2378" s="6" t="str" cm="1">
        <f t="array" ref="P2378">_xlfn.TEXTSPLIT(O2378,"-")</f>
        <v>2001</v>
      </c>
      <c r="Q2378" s="6">
        <v>726</v>
      </c>
      <c r="R2378" s="6">
        <v>0</v>
      </c>
      <c r="S2378" s="16">
        <f t="shared" si="181"/>
        <v>0</v>
      </c>
      <c r="T2378" s="16">
        <f t="shared" si="182"/>
        <v>0</v>
      </c>
    </row>
    <row r="2379" spans="1:20" x14ac:dyDescent="0.6">
      <c r="A2379" s="24"/>
      <c r="B2379" s="21"/>
      <c r="C2379" s="6"/>
      <c r="D2379" s="6" t="s">
        <v>13828</v>
      </c>
      <c r="E2379" s="6" t="s">
        <v>13815</v>
      </c>
      <c r="F2379" s="20" t="s">
        <v>13824</v>
      </c>
      <c r="G2379" s="6" t="str">
        <f t="shared" si="180"/>
        <v>65-69</v>
      </c>
      <c r="H2379" s="6" t="str" cm="1">
        <f t="array" ref="H2379:I2379">_xlfn.TEXTSPLIT(G2379,"-")</f>
        <v>65</v>
      </c>
      <c r="I2379" s="6" t="str">
        <v>69</v>
      </c>
      <c r="J2379" s="6" t="s">
        <v>13836</v>
      </c>
      <c r="K2379" s="6" t="s">
        <v>13358</v>
      </c>
      <c r="L2379" s="6" t="s">
        <v>13973</v>
      </c>
      <c r="M2379" s="6" t="s">
        <v>13402</v>
      </c>
      <c r="N2379" s="6">
        <v>2001</v>
      </c>
      <c r="O2379" s="6" t="str" cm="1">
        <f t="array" ref="O2379">_xlfn.TEXTSPLIT(N2379,"-")</f>
        <v>2001</v>
      </c>
      <c r="P2379" s="6" t="str" cm="1">
        <f t="array" ref="P2379">_xlfn.TEXTSPLIT(O2379,"-")</f>
        <v>2001</v>
      </c>
      <c r="Q2379" s="6">
        <v>554</v>
      </c>
      <c r="R2379" s="6">
        <v>0</v>
      </c>
      <c r="S2379" s="16">
        <f t="shared" si="181"/>
        <v>0</v>
      </c>
      <c r="T2379" s="16">
        <f t="shared" si="182"/>
        <v>0</v>
      </c>
    </row>
    <row r="2380" spans="1:20" x14ac:dyDescent="0.6">
      <c r="A2380" s="24"/>
      <c r="B2380" s="21"/>
      <c r="C2380" s="6"/>
      <c r="D2380" s="6" t="s">
        <v>13828</v>
      </c>
      <c r="E2380" s="6" t="s">
        <v>13815</v>
      </c>
      <c r="F2380" s="20" t="s">
        <v>13825</v>
      </c>
      <c r="G2380" s="6" t="str">
        <f t="shared" si="180"/>
        <v>70-74</v>
      </c>
      <c r="H2380" s="6" t="str" cm="1">
        <f t="array" ref="H2380:I2380">_xlfn.TEXTSPLIT(G2380,"-")</f>
        <v>70</v>
      </c>
      <c r="I2380" s="6" t="str">
        <v>74</v>
      </c>
      <c r="J2380" s="6" t="s">
        <v>13836</v>
      </c>
      <c r="K2380" s="6" t="s">
        <v>13358</v>
      </c>
      <c r="L2380" s="6" t="s">
        <v>13973</v>
      </c>
      <c r="M2380" s="6" t="s">
        <v>13402</v>
      </c>
      <c r="N2380" s="6">
        <v>2001</v>
      </c>
      <c r="O2380" s="6" t="str" cm="1">
        <f t="array" ref="O2380">_xlfn.TEXTSPLIT(N2380,"-")</f>
        <v>2001</v>
      </c>
      <c r="P2380" s="6" t="str" cm="1">
        <f t="array" ref="P2380">_xlfn.TEXTSPLIT(O2380,"-")</f>
        <v>2001</v>
      </c>
      <c r="Q2380" s="6">
        <v>302</v>
      </c>
      <c r="R2380" s="6">
        <v>0</v>
      </c>
      <c r="S2380" s="16">
        <f t="shared" si="181"/>
        <v>0</v>
      </c>
      <c r="T2380" s="16">
        <f t="shared" si="182"/>
        <v>0</v>
      </c>
    </row>
    <row r="2381" spans="1:20" x14ac:dyDescent="0.6">
      <c r="A2381" s="24"/>
      <c r="B2381" s="21"/>
      <c r="C2381" s="6"/>
      <c r="D2381" s="6" t="s">
        <v>13828</v>
      </c>
      <c r="E2381" s="6" t="s">
        <v>13815</v>
      </c>
      <c r="F2381" s="20" t="s">
        <v>13845</v>
      </c>
      <c r="G2381" s="6" t="str">
        <f t="shared" si="180"/>
        <v>75-95</v>
      </c>
      <c r="H2381" s="6" t="str" cm="1">
        <f t="array" ref="H2381:I2381">_xlfn.TEXTSPLIT(G2381,"-")</f>
        <v>75</v>
      </c>
      <c r="I2381" s="6" t="str">
        <v>95</v>
      </c>
      <c r="J2381" s="6" t="s">
        <v>13836</v>
      </c>
      <c r="K2381" s="6" t="s">
        <v>13358</v>
      </c>
      <c r="L2381" s="6" t="s">
        <v>13973</v>
      </c>
      <c r="M2381" s="6" t="s">
        <v>13402</v>
      </c>
      <c r="N2381" s="6">
        <v>2001</v>
      </c>
      <c r="O2381" s="6" t="str" cm="1">
        <f t="array" ref="O2381">_xlfn.TEXTSPLIT(N2381,"-")</f>
        <v>2001</v>
      </c>
      <c r="P2381" s="6" t="str" cm="1">
        <f t="array" ref="P2381">_xlfn.TEXTSPLIT(O2381,"-")</f>
        <v>2001</v>
      </c>
      <c r="Q2381" s="6">
        <v>180</v>
      </c>
      <c r="R2381" s="6">
        <v>2</v>
      </c>
      <c r="S2381" s="16">
        <f t="shared" si="181"/>
        <v>1.1111111111111112E-2</v>
      </c>
      <c r="T2381" s="16">
        <f t="shared" si="182"/>
        <v>7.8129715221218459E-3</v>
      </c>
    </row>
    <row r="2382" spans="1:20" x14ac:dyDescent="0.6">
      <c r="A2382" s="24"/>
      <c r="B2382" s="21"/>
      <c r="C2382" s="6"/>
      <c r="D2382" s="6" t="s">
        <v>13823</v>
      </c>
      <c r="E2382" s="6" t="s">
        <v>13815</v>
      </c>
      <c r="F2382" s="20" t="s">
        <v>13471</v>
      </c>
      <c r="G2382" s="6" t="str">
        <f t="shared" si="180"/>
        <v>40-95</v>
      </c>
      <c r="H2382" s="6" t="str" cm="1">
        <f t="array" ref="H2382:I2382">_xlfn.TEXTSPLIT(G2382,"-")</f>
        <v>40</v>
      </c>
      <c r="I2382" s="6" t="str">
        <v>95</v>
      </c>
      <c r="J2382" s="6" t="s">
        <v>13836</v>
      </c>
      <c r="K2382" s="6" t="s">
        <v>13358</v>
      </c>
      <c r="L2382" s="6" t="s">
        <v>13973</v>
      </c>
      <c r="M2382" s="6" t="s">
        <v>13402</v>
      </c>
      <c r="N2382" s="6">
        <v>2001</v>
      </c>
      <c r="O2382" s="6" t="str" cm="1">
        <f t="array" ref="O2382">_xlfn.TEXTSPLIT(N2382,"-")</f>
        <v>2001</v>
      </c>
      <c r="P2382" s="6" t="str" cm="1">
        <f t="array" ref="P2382">_xlfn.TEXTSPLIT(O2382,"-")</f>
        <v>2001</v>
      </c>
      <c r="Q2382" s="6">
        <f>SUM(Q2383:Q2390)</f>
        <v>4376</v>
      </c>
      <c r="R2382" s="6">
        <v>1</v>
      </c>
      <c r="S2382" s="16">
        <f t="shared" si="181"/>
        <v>2.2851919561243144E-4</v>
      </c>
      <c r="T2382" s="16">
        <f t="shared" si="182"/>
        <v>2.2849308360919105E-4</v>
      </c>
    </row>
    <row r="2383" spans="1:20" x14ac:dyDescent="0.6">
      <c r="A2383" s="24"/>
      <c r="B2383" s="21"/>
      <c r="C2383" s="6"/>
      <c r="D2383" s="6" t="s">
        <v>13823</v>
      </c>
      <c r="E2383" s="6" t="s">
        <v>13815</v>
      </c>
      <c r="F2383" s="20" t="s">
        <v>13917</v>
      </c>
      <c r="G2383" s="6" t="str">
        <f t="shared" si="180"/>
        <v>40-44</v>
      </c>
      <c r="H2383" s="6" t="str" cm="1">
        <f t="array" ref="H2383:I2383">_xlfn.TEXTSPLIT(G2383,"-")</f>
        <v>40</v>
      </c>
      <c r="I2383" s="6" t="str">
        <v>44</v>
      </c>
      <c r="J2383" s="6" t="s">
        <v>13836</v>
      </c>
      <c r="K2383" s="6" t="s">
        <v>13358</v>
      </c>
      <c r="L2383" s="6" t="s">
        <v>13973</v>
      </c>
      <c r="M2383" s="6" t="s">
        <v>13402</v>
      </c>
      <c r="N2383" s="6">
        <v>2001</v>
      </c>
      <c r="O2383" s="6" t="str" cm="1">
        <f t="array" ref="O2383">_xlfn.TEXTSPLIT(N2383,"-")</f>
        <v>2001</v>
      </c>
      <c r="P2383" s="6" t="str" cm="1">
        <f t="array" ref="P2383">_xlfn.TEXTSPLIT(O2383,"-")</f>
        <v>2001</v>
      </c>
      <c r="Q2383" s="6">
        <v>733</v>
      </c>
      <c r="R2383" s="6">
        <v>0</v>
      </c>
      <c r="S2383" s="16">
        <f t="shared" si="181"/>
        <v>0</v>
      </c>
      <c r="T2383" s="16">
        <f t="shared" si="182"/>
        <v>0</v>
      </c>
    </row>
    <row r="2384" spans="1:20" x14ac:dyDescent="0.6">
      <c r="A2384" s="24"/>
      <c r="B2384" s="21"/>
      <c r="C2384" s="6"/>
      <c r="D2384" s="6" t="s">
        <v>13823</v>
      </c>
      <c r="E2384" s="6" t="s">
        <v>13815</v>
      </c>
      <c r="F2384" s="20" t="s">
        <v>13841</v>
      </c>
      <c r="G2384" s="6" t="str">
        <f t="shared" si="180"/>
        <v>45-49</v>
      </c>
      <c r="H2384" s="6" t="str" cm="1">
        <f t="array" ref="H2384:I2384">_xlfn.TEXTSPLIT(G2384,"-")</f>
        <v>45</v>
      </c>
      <c r="I2384" s="6" t="str">
        <v>49</v>
      </c>
      <c r="J2384" s="6" t="s">
        <v>13836</v>
      </c>
      <c r="K2384" s="6" t="s">
        <v>13358</v>
      </c>
      <c r="L2384" s="6" t="s">
        <v>13973</v>
      </c>
      <c r="M2384" s="6" t="s">
        <v>13402</v>
      </c>
      <c r="N2384" s="6">
        <v>2001</v>
      </c>
      <c r="O2384" s="6" t="str" cm="1">
        <f t="array" ref="O2384">_xlfn.TEXTSPLIT(N2384,"-")</f>
        <v>2001</v>
      </c>
      <c r="P2384" s="6" t="str" cm="1">
        <f t="array" ref="P2384">_xlfn.TEXTSPLIT(O2384,"-")</f>
        <v>2001</v>
      </c>
      <c r="Q2384" s="6">
        <v>710</v>
      </c>
      <c r="R2384" s="6">
        <v>0</v>
      </c>
      <c r="S2384" s="16">
        <f t="shared" si="181"/>
        <v>0</v>
      </c>
      <c r="T2384" s="16">
        <f t="shared" si="182"/>
        <v>0</v>
      </c>
    </row>
    <row r="2385" spans="1:20" x14ac:dyDescent="0.6">
      <c r="A2385" s="24"/>
      <c r="B2385" s="21"/>
      <c r="C2385" s="6"/>
      <c r="D2385" s="6" t="s">
        <v>13823</v>
      </c>
      <c r="E2385" s="6" t="s">
        <v>13815</v>
      </c>
      <c r="F2385" s="20" t="s">
        <v>13842</v>
      </c>
      <c r="G2385" s="6" t="str">
        <f t="shared" si="180"/>
        <v>50-54</v>
      </c>
      <c r="H2385" s="6" t="str" cm="1">
        <f t="array" ref="H2385:I2385">_xlfn.TEXTSPLIT(G2385,"-")</f>
        <v>50</v>
      </c>
      <c r="I2385" s="6" t="str">
        <v>54</v>
      </c>
      <c r="J2385" s="6" t="s">
        <v>13836</v>
      </c>
      <c r="K2385" s="6" t="s">
        <v>13358</v>
      </c>
      <c r="L2385" s="6" t="s">
        <v>13973</v>
      </c>
      <c r="M2385" s="6" t="s">
        <v>13402</v>
      </c>
      <c r="N2385" s="6">
        <v>2001</v>
      </c>
      <c r="O2385" s="6" t="str" cm="1">
        <f t="array" ref="O2385">_xlfn.TEXTSPLIT(N2385,"-")</f>
        <v>2001</v>
      </c>
      <c r="P2385" s="6" t="str" cm="1">
        <f t="array" ref="P2385">_xlfn.TEXTSPLIT(O2385,"-")</f>
        <v>2001</v>
      </c>
      <c r="Q2385" s="6">
        <v>595</v>
      </c>
      <c r="R2385" s="6">
        <v>0</v>
      </c>
      <c r="S2385" s="16">
        <f t="shared" si="181"/>
        <v>0</v>
      </c>
      <c r="T2385" s="16">
        <f t="shared" si="182"/>
        <v>0</v>
      </c>
    </row>
    <row r="2386" spans="1:20" x14ac:dyDescent="0.6">
      <c r="A2386" s="24"/>
      <c r="B2386" s="21"/>
      <c r="C2386" s="6"/>
      <c r="D2386" s="6" t="s">
        <v>13823</v>
      </c>
      <c r="E2386" s="6" t="s">
        <v>13815</v>
      </c>
      <c r="F2386" s="20" t="s">
        <v>13843</v>
      </c>
      <c r="G2386" s="6" t="str">
        <f t="shared" si="180"/>
        <v>55-59</v>
      </c>
      <c r="H2386" s="6" t="str" cm="1">
        <f t="array" ref="H2386:I2386">_xlfn.TEXTSPLIT(G2386,"-")</f>
        <v>55</v>
      </c>
      <c r="I2386" s="6" t="str">
        <v>59</v>
      </c>
      <c r="J2386" s="6" t="s">
        <v>13836</v>
      </c>
      <c r="K2386" s="6" t="s">
        <v>13358</v>
      </c>
      <c r="L2386" s="6" t="s">
        <v>13973</v>
      </c>
      <c r="M2386" s="6" t="s">
        <v>13402</v>
      </c>
      <c r="N2386" s="6">
        <v>2001</v>
      </c>
      <c r="O2386" s="6" t="str" cm="1">
        <f t="array" ref="O2386">_xlfn.TEXTSPLIT(N2386,"-")</f>
        <v>2001</v>
      </c>
      <c r="P2386" s="6" t="str" cm="1">
        <f t="array" ref="P2386">_xlfn.TEXTSPLIT(O2386,"-")</f>
        <v>2001</v>
      </c>
      <c r="Q2386" s="6">
        <v>576</v>
      </c>
      <c r="R2386" s="6">
        <v>0</v>
      </c>
      <c r="S2386" s="16">
        <f t="shared" si="181"/>
        <v>0</v>
      </c>
      <c r="T2386" s="16">
        <f t="shared" si="182"/>
        <v>0</v>
      </c>
    </row>
    <row r="2387" spans="1:20" x14ac:dyDescent="0.6">
      <c r="A2387" s="24"/>
      <c r="B2387" s="21"/>
      <c r="C2387" s="6"/>
      <c r="D2387" s="6" t="s">
        <v>13823</v>
      </c>
      <c r="E2387" s="6" t="s">
        <v>13815</v>
      </c>
      <c r="F2387" s="20" t="s">
        <v>13844</v>
      </c>
      <c r="G2387" s="6" t="str">
        <f t="shared" si="180"/>
        <v>60-64</v>
      </c>
      <c r="H2387" s="6" t="str" cm="1">
        <f t="array" ref="H2387:I2387">_xlfn.TEXTSPLIT(G2387,"-")</f>
        <v>60</v>
      </c>
      <c r="I2387" s="6" t="str">
        <v>64</v>
      </c>
      <c r="J2387" s="6" t="s">
        <v>13836</v>
      </c>
      <c r="K2387" s="6" t="s">
        <v>13358</v>
      </c>
      <c r="L2387" s="6" t="s">
        <v>13973</v>
      </c>
      <c r="M2387" s="6" t="s">
        <v>13402</v>
      </c>
      <c r="N2387" s="6">
        <v>2001</v>
      </c>
      <c r="O2387" s="6" t="str" cm="1">
        <f t="array" ref="O2387">_xlfn.TEXTSPLIT(N2387,"-")</f>
        <v>2001</v>
      </c>
      <c r="P2387" s="6" t="str" cm="1">
        <f t="array" ref="P2387">_xlfn.TEXTSPLIT(O2387,"-")</f>
        <v>2001</v>
      </c>
      <c r="Q2387" s="6">
        <v>726</v>
      </c>
      <c r="R2387" s="6">
        <v>1</v>
      </c>
      <c r="S2387" s="16">
        <f t="shared" si="181"/>
        <v>1.3774104683195593E-3</v>
      </c>
      <c r="T2387" s="16">
        <f t="shared" si="182"/>
        <v>1.3764615116321187E-3</v>
      </c>
    </row>
    <row r="2388" spans="1:20" x14ac:dyDescent="0.6">
      <c r="A2388" s="24"/>
      <c r="B2388" s="21"/>
      <c r="C2388" s="6"/>
      <c r="D2388" s="6" t="s">
        <v>13823</v>
      </c>
      <c r="E2388" s="6" t="s">
        <v>13815</v>
      </c>
      <c r="F2388" s="20" t="s">
        <v>13824</v>
      </c>
      <c r="G2388" s="6" t="str">
        <f t="shared" si="180"/>
        <v>65-69</v>
      </c>
      <c r="H2388" s="6" t="str" cm="1">
        <f t="array" ref="H2388:I2388">_xlfn.TEXTSPLIT(G2388,"-")</f>
        <v>65</v>
      </c>
      <c r="I2388" s="6" t="str">
        <v>69</v>
      </c>
      <c r="J2388" s="6" t="s">
        <v>13836</v>
      </c>
      <c r="K2388" s="6" t="s">
        <v>13358</v>
      </c>
      <c r="L2388" s="6" t="s">
        <v>13973</v>
      </c>
      <c r="M2388" s="6" t="s">
        <v>13402</v>
      </c>
      <c r="N2388" s="6">
        <v>2001</v>
      </c>
      <c r="O2388" s="6" t="str" cm="1">
        <f t="array" ref="O2388">_xlfn.TEXTSPLIT(N2388,"-")</f>
        <v>2001</v>
      </c>
      <c r="P2388" s="6" t="str" cm="1">
        <f t="array" ref="P2388">_xlfn.TEXTSPLIT(O2388,"-")</f>
        <v>2001</v>
      </c>
      <c r="Q2388" s="6">
        <v>554</v>
      </c>
      <c r="R2388" s="6">
        <v>0</v>
      </c>
      <c r="S2388" s="16">
        <f t="shared" si="181"/>
        <v>0</v>
      </c>
      <c r="T2388" s="16">
        <f t="shared" si="182"/>
        <v>0</v>
      </c>
    </row>
    <row r="2389" spans="1:20" x14ac:dyDescent="0.6">
      <c r="A2389" s="24"/>
      <c r="B2389" s="21"/>
      <c r="C2389" s="6"/>
      <c r="D2389" s="6" t="s">
        <v>13823</v>
      </c>
      <c r="E2389" s="6" t="s">
        <v>13815</v>
      </c>
      <c r="F2389" s="20" t="s">
        <v>13825</v>
      </c>
      <c r="G2389" s="6" t="str">
        <f t="shared" si="180"/>
        <v>70-74</v>
      </c>
      <c r="H2389" s="6" t="str" cm="1">
        <f t="array" ref="H2389:I2389">_xlfn.TEXTSPLIT(G2389,"-")</f>
        <v>70</v>
      </c>
      <c r="I2389" s="6" t="str">
        <v>74</v>
      </c>
      <c r="J2389" s="6" t="s">
        <v>13836</v>
      </c>
      <c r="K2389" s="6" t="s">
        <v>13358</v>
      </c>
      <c r="L2389" s="6" t="s">
        <v>13973</v>
      </c>
      <c r="M2389" s="6" t="s">
        <v>13402</v>
      </c>
      <c r="N2389" s="6">
        <v>2001</v>
      </c>
      <c r="O2389" s="6" t="str" cm="1">
        <f t="array" ref="O2389">_xlfn.TEXTSPLIT(N2389,"-")</f>
        <v>2001</v>
      </c>
      <c r="P2389" s="6" t="str" cm="1">
        <f t="array" ref="P2389">_xlfn.TEXTSPLIT(O2389,"-")</f>
        <v>2001</v>
      </c>
      <c r="Q2389" s="6">
        <v>302</v>
      </c>
      <c r="R2389" s="6">
        <v>0</v>
      </c>
      <c r="S2389" s="16">
        <f t="shared" si="181"/>
        <v>0</v>
      </c>
      <c r="T2389" s="16">
        <f t="shared" si="182"/>
        <v>0</v>
      </c>
    </row>
    <row r="2390" spans="1:20" x14ac:dyDescent="0.6">
      <c r="A2390" s="24"/>
      <c r="B2390" s="21"/>
      <c r="C2390" s="6"/>
      <c r="D2390" s="6" t="s">
        <v>13823</v>
      </c>
      <c r="E2390" s="6" t="s">
        <v>13815</v>
      </c>
      <c r="F2390" s="20" t="s">
        <v>13845</v>
      </c>
      <c r="G2390" s="6" t="str">
        <f t="shared" si="180"/>
        <v>75-95</v>
      </c>
      <c r="H2390" s="6" t="str" cm="1">
        <f t="array" ref="H2390:I2390">_xlfn.TEXTSPLIT(G2390,"-")</f>
        <v>75</v>
      </c>
      <c r="I2390" s="6" t="str">
        <v>95</v>
      </c>
      <c r="J2390" s="6" t="s">
        <v>13836</v>
      </c>
      <c r="K2390" s="6" t="s">
        <v>13358</v>
      </c>
      <c r="L2390" s="6" t="s">
        <v>13973</v>
      </c>
      <c r="M2390" s="6" t="s">
        <v>13402</v>
      </c>
      <c r="N2390" s="6">
        <v>2001</v>
      </c>
      <c r="O2390" s="6" t="str" cm="1">
        <f t="array" ref="O2390">_xlfn.TEXTSPLIT(N2390,"-")</f>
        <v>2001</v>
      </c>
      <c r="P2390" s="6" t="str" cm="1">
        <f t="array" ref="P2390">_xlfn.TEXTSPLIT(O2390,"-")</f>
        <v>2001</v>
      </c>
      <c r="Q2390" s="6">
        <v>180</v>
      </c>
      <c r="R2390" s="6">
        <v>0</v>
      </c>
      <c r="S2390" s="16">
        <f t="shared" si="181"/>
        <v>0</v>
      </c>
      <c r="T2390" s="16">
        <f t="shared" si="182"/>
        <v>0</v>
      </c>
    </row>
    <row r="2391" spans="1:20" x14ac:dyDescent="0.6">
      <c r="D2391" s="6" t="s">
        <v>13848</v>
      </c>
      <c r="E2391" s="6" t="s">
        <v>13815</v>
      </c>
      <c r="F2391" s="20" t="s">
        <v>13471</v>
      </c>
      <c r="G2391" s="6" t="str">
        <f t="shared" si="177"/>
        <v>40-95</v>
      </c>
      <c r="H2391" s="6" t="str" cm="1">
        <f t="array" ref="H2391:I2391">_xlfn.TEXTSPLIT(G2391,"-")</f>
        <v>40</v>
      </c>
      <c r="I2391" s="6" t="str">
        <v>95</v>
      </c>
      <c r="J2391" s="6" t="s">
        <v>13836</v>
      </c>
      <c r="K2391" s="6" t="s">
        <v>13358</v>
      </c>
      <c r="L2391" s="6" t="s">
        <v>13909</v>
      </c>
      <c r="M2391" s="6" t="s">
        <v>13402</v>
      </c>
      <c r="N2391" s="6">
        <v>2001</v>
      </c>
      <c r="O2391" s="6" t="str" cm="1">
        <f t="array" ref="O2391">_xlfn.TEXTSPLIT(N2391,"-")</f>
        <v>2001</v>
      </c>
      <c r="P2391" s="6" t="str" cm="1">
        <f t="array" ref="P2391">_xlfn.TEXTSPLIT(O2391,"-")</f>
        <v>2001</v>
      </c>
      <c r="Q2391" s="6">
        <f>SUM(Q2392:Q2399)</f>
        <v>4376</v>
      </c>
      <c r="R2391" s="6">
        <f>SUM(R2392:R2399)</f>
        <v>614</v>
      </c>
      <c r="S2391" s="16">
        <f t="shared" si="178"/>
        <v>0.1403107861060329</v>
      </c>
      <c r="T2391" s="16">
        <f t="shared" si="179"/>
        <v>5.2502213196220313E-3</v>
      </c>
    </row>
    <row r="2392" spans="1:20" x14ac:dyDescent="0.6">
      <c r="B2392" s="6"/>
      <c r="C2392" s="6"/>
      <c r="D2392" s="6" t="s">
        <v>13848</v>
      </c>
      <c r="E2392" s="6" t="s">
        <v>13815</v>
      </c>
      <c r="F2392" s="20" t="s">
        <v>13917</v>
      </c>
      <c r="G2392" s="6" t="str">
        <f t="shared" si="177"/>
        <v>40-44</v>
      </c>
      <c r="H2392" s="6" t="str" cm="1">
        <f t="array" ref="H2392:I2392">_xlfn.TEXTSPLIT(G2392,"-")</f>
        <v>40</v>
      </c>
      <c r="I2392" s="6" t="str">
        <v>44</v>
      </c>
      <c r="J2392" s="6" t="s">
        <v>13836</v>
      </c>
      <c r="K2392" s="6" t="s">
        <v>13358</v>
      </c>
      <c r="L2392" s="6" t="s">
        <v>13909</v>
      </c>
      <c r="M2392" s="6" t="s">
        <v>13402</v>
      </c>
      <c r="N2392" s="6">
        <v>2001</v>
      </c>
      <c r="O2392" s="6" t="str" cm="1">
        <f t="array" ref="O2392">_xlfn.TEXTSPLIT(N2392,"-")</f>
        <v>2001</v>
      </c>
      <c r="P2392" s="6" t="str" cm="1">
        <f t="array" ref="P2392">_xlfn.TEXTSPLIT(O2392,"-")</f>
        <v>2001</v>
      </c>
      <c r="Q2392" s="6">
        <v>733</v>
      </c>
      <c r="R2392" s="6">
        <v>123</v>
      </c>
      <c r="S2392" s="16">
        <f t="shared" si="178"/>
        <v>0.16780354706684858</v>
      </c>
      <c r="T2392" s="16">
        <f t="shared" si="179"/>
        <v>1.3802619354128742E-2</v>
      </c>
    </row>
    <row r="2393" spans="1:20" x14ac:dyDescent="0.6">
      <c r="B2393" s="6"/>
      <c r="C2393" s="6"/>
      <c r="D2393" s="6" t="s">
        <v>13848</v>
      </c>
      <c r="E2393" s="6" t="s">
        <v>13815</v>
      </c>
      <c r="F2393" s="20" t="s">
        <v>13841</v>
      </c>
      <c r="G2393" s="6" t="str">
        <f t="shared" si="177"/>
        <v>45-49</v>
      </c>
      <c r="H2393" s="6" t="str" cm="1">
        <f t="array" ref="H2393:I2393">_xlfn.TEXTSPLIT(G2393,"-")</f>
        <v>45</v>
      </c>
      <c r="I2393" s="6" t="str">
        <v>49</v>
      </c>
      <c r="J2393" s="6" t="s">
        <v>13836</v>
      </c>
      <c r="K2393" s="6" t="s">
        <v>13358</v>
      </c>
      <c r="L2393" s="6" t="s">
        <v>13909</v>
      </c>
      <c r="M2393" s="6" t="s">
        <v>13402</v>
      </c>
      <c r="N2393" s="6">
        <v>2001</v>
      </c>
      <c r="O2393" s="6" t="str" cm="1">
        <f t="array" ref="O2393">_xlfn.TEXTSPLIT(N2393,"-")</f>
        <v>2001</v>
      </c>
      <c r="P2393" s="6" t="str" cm="1">
        <f t="array" ref="P2393">_xlfn.TEXTSPLIT(O2393,"-")</f>
        <v>2001</v>
      </c>
      <c r="Q2393" s="6">
        <v>710</v>
      </c>
      <c r="R2393" s="6">
        <v>115</v>
      </c>
      <c r="S2393" s="16">
        <f t="shared" si="178"/>
        <v>0.1619718309859155</v>
      </c>
      <c r="T2393" s="16">
        <f t="shared" si="179"/>
        <v>1.3826742660866975E-2</v>
      </c>
    </row>
    <row r="2394" spans="1:20" x14ac:dyDescent="0.6">
      <c r="B2394" s="6"/>
      <c r="C2394" s="6"/>
      <c r="D2394" s="6" t="s">
        <v>13848</v>
      </c>
      <c r="E2394" s="6" t="s">
        <v>13815</v>
      </c>
      <c r="F2394" s="20" t="s">
        <v>13842</v>
      </c>
      <c r="G2394" s="6" t="str">
        <f t="shared" si="177"/>
        <v>50-54</v>
      </c>
      <c r="H2394" s="6" t="str" cm="1">
        <f t="array" ref="H2394:I2394">_xlfn.TEXTSPLIT(G2394,"-")</f>
        <v>50</v>
      </c>
      <c r="I2394" s="6" t="str">
        <v>54</v>
      </c>
      <c r="J2394" s="6" t="s">
        <v>13836</v>
      </c>
      <c r="K2394" s="6" t="s">
        <v>13358</v>
      </c>
      <c r="L2394" s="6" t="s">
        <v>13909</v>
      </c>
      <c r="M2394" s="6" t="s">
        <v>13402</v>
      </c>
      <c r="N2394" s="6">
        <v>2001</v>
      </c>
      <c r="O2394" s="6" t="str" cm="1">
        <f t="array" ref="O2394">_xlfn.TEXTSPLIT(N2394,"-")</f>
        <v>2001</v>
      </c>
      <c r="P2394" s="6" t="str" cm="1">
        <f t="array" ref="P2394">_xlfn.TEXTSPLIT(O2394,"-")</f>
        <v>2001</v>
      </c>
      <c r="Q2394" s="6">
        <v>595</v>
      </c>
      <c r="R2394" s="6">
        <v>81</v>
      </c>
      <c r="S2394" s="16">
        <f t="shared" si="178"/>
        <v>0.13613445378151259</v>
      </c>
      <c r="T2394" s="16">
        <f t="shared" si="179"/>
        <v>1.4058811900691618E-2</v>
      </c>
    </row>
    <row r="2395" spans="1:20" x14ac:dyDescent="0.6">
      <c r="B2395" s="6"/>
      <c r="C2395" s="6"/>
      <c r="D2395" s="6" t="s">
        <v>13848</v>
      </c>
      <c r="E2395" s="6" t="s">
        <v>13815</v>
      </c>
      <c r="F2395" s="20" t="s">
        <v>13843</v>
      </c>
      <c r="G2395" s="6" t="str">
        <f t="shared" si="177"/>
        <v>55-59</v>
      </c>
      <c r="H2395" s="6" t="str" cm="1">
        <f t="array" ref="H2395:I2395">_xlfn.TEXTSPLIT(G2395,"-")</f>
        <v>55</v>
      </c>
      <c r="I2395" s="6" t="str">
        <v>59</v>
      </c>
      <c r="J2395" s="6" t="s">
        <v>13836</v>
      </c>
      <c r="K2395" s="6" t="s">
        <v>13358</v>
      </c>
      <c r="L2395" s="6" t="s">
        <v>13909</v>
      </c>
      <c r="M2395" s="6" t="s">
        <v>13402</v>
      </c>
      <c r="N2395" s="6">
        <v>2001</v>
      </c>
      <c r="O2395" s="6" t="str" cm="1">
        <f t="array" ref="O2395">_xlfn.TEXTSPLIT(N2395,"-")</f>
        <v>2001</v>
      </c>
      <c r="P2395" s="6" t="str" cm="1">
        <f t="array" ref="P2395">_xlfn.TEXTSPLIT(O2395,"-")</f>
        <v>2001</v>
      </c>
      <c r="Q2395" s="6">
        <v>576</v>
      </c>
      <c r="R2395" s="6">
        <v>76</v>
      </c>
      <c r="S2395" s="16">
        <f t="shared" si="178"/>
        <v>0.13194444444444445</v>
      </c>
      <c r="T2395" s="16">
        <f t="shared" si="179"/>
        <v>1.4101264966448155E-2</v>
      </c>
    </row>
    <row r="2396" spans="1:20" x14ac:dyDescent="0.6">
      <c r="B2396" s="6"/>
      <c r="C2396" s="6"/>
      <c r="D2396" s="6" t="s">
        <v>13848</v>
      </c>
      <c r="E2396" s="6" t="s">
        <v>13815</v>
      </c>
      <c r="F2396" s="20" t="s">
        <v>13844</v>
      </c>
      <c r="G2396" s="6" t="str">
        <f t="shared" si="177"/>
        <v>60-64</v>
      </c>
      <c r="H2396" s="6" t="str" cm="1">
        <f t="array" ref="H2396:I2396">_xlfn.TEXTSPLIT(G2396,"-")</f>
        <v>60</v>
      </c>
      <c r="I2396" s="6" t="str">
        <v>64</v>
      </c>
      <c r="J2396" s="6" t="s">
        <v>13836</v>
      </c>
      <c r="K2396" s="6" t="s">
        <v>13358</v>
      </c>
      <c r="L2396" s="6" t="s">
        <v>13909</v>
      </c>
      <c r="M2396" s="6" t="s">
        <v>13402</v>
      </c>
      <c r="N2396" s="6">
        <v>2001</v>
      </c>
      <c r="O2396" s="6" t="str" cm="1">
        <f t="array" ref="O2396">_xlfn.TEXTSPLIT(N2396,"-")</f>
        <v>2001</v>
      </c>
      <c r="P2396" s="6" t="str" cm="1">
        <f t="array" ref="P2396">_xlfn.TEXTSPLIT(O2396,"-")</f>
        <v>2001</v>
      </c>
      <c r="Q2396" s="6">
        <v>726</v>
      </c>
      <c r="R2396" s="6">
        <v>121</v>
      </c>
      <c r="S2396" s="16">
        <f t="shared" si="178"/>
        <v>0.16666666666666666</v>
      </c>
      <c r="T2396" s="16">
        <f t="shared" si="179"/>
        <v>1.3831377714776922E-2</v>
      </c>
    </row>
    <row r="2397" spans="1:20" x14ac:dyDescent="0.6">
      <c r="B2397" s="6"/>
      <c r="C2397" s="6"/>
      <c r="D2397" s="6" t="s">
        <v>13848</v>
      </c>
      <c r="E2397" s="6" t="s">
        <v>13815</v>
      </c>
      <c r="F2397" s="20" t="s">
        <v>13824</v>
      </c>
      <c r="G2397" s="6" t="str">
        <f t="shared" si="177"/>
        <v>65-69</v>
      </c>
      <c r="H2397" s="6" t="str" cm="1">
        <f t="array" ref="H2397:I2397">_xlfn.TEXTSPLIT(G2397,"-")</f>
        <v>65</v>
      </c>
      <c r="I2397" s="6" t="str">
        <v>69</v>
      </c>
      <c r="J2397" s="6" t="s">
        <v>13836</v>
      </c>
      <c r="K2397" s="6" t="s">
        <v>13358</v>
      </c>
      <c r="L2397" s="6" t="s">
        <v>13909</v>
      </c>
      <c r="M2397" s="6" t="s">
        <v>13402</v>
      </c>
      <c r="N2397" s="6">
        <v>2001</v>
      </c>
      <c r="O2397" s="6" t="str" cm="1">
        <f t="array" ref="O2397">_xlfn.TEXTSPLIT(N2397,"-")</f>
        <v>2001</v>
      </c>
      <c r="P2397" s="6" t="str" cm="1">
        <f t="array" ref="P2397">_xlfn.TEXTSPLIT(O2397,"-")</f>
        <v>2001</v>
      </c>
      <c r="Q2397" s="6">
        <v>554</v>
      </c>
      <c r="R2397" s="6">
        <v>70</v>
      </c>
      <c r="S2397" s="16">
        <f t="shared" si="178"/>
        <v>0.1263537906137184</v>
      </c>
      <c r="T2397" s="16">
        <f t="shared" si="179"/>
        <v>1.4115850617249006E-2</v>
      </c>
    </row>
    <row r="2398" spans="1:20" x14ac:dyDescent="0.6">
      <c r="B2398" s="6"/>
      <c r="C2398" s="6"/>
      <c r="D2398" s="6" t="s">
        <v>13848</v>
      </c>
      <c r="E2398" s="6" t="s">
        <v>13815</v>
      </c>
      <c r="F2398" s="20" t="s">
        <v>13825</v>
      </c>
      <c r="G2398" s="6" t="str">
        <f t="shared" si="177"/>
        <v>70-74</v>
      </c>
      <c r="H2398" s="6" t="str" cm="1">
        <f t="array" ref="H2398:I2398">_xlfn.TEXTSPLIT(G2398,"-")</f>
        <v>70</v>
      </c>
      <c r="I2398" s="6" t="str">
        <v>74</v>
      </c>
      <c r="J2398" s="6" t="s">
        <v>13836</v>
      </c>
      <c r="K2398" s="6" t="s">
        <v>13358</v>
      </c>
      <c r="L2398" s="6" t="s">
        <v>13909</v>
      </c>
      <c r="M2398" s="6" t="s">
        <v>13402</v>
      </c>
      <c r="N2398" s="6">
        <v>2001</v>
      </c>
      <c r="O2398" s="6" t="str" cm="1">
        <f t="array" ref="O2398">_xlfn.TEXTSPLIT(N2398,"-")</f>
        <v>2001</v>
      </c>
      <c r="P2398" s="6" t="str" cm="1">
        <f t="array" ref="P2398">_xlfn.TEXTSPLIT(O2398,"-")</f>
        <v>2001</v>
      </c>
      <c r="Q2398" s="6">
        <v>302</v>
      </c>
      <c r="R2398" s="6">
        <v>21</v>
      </c>
      <c r="S2398" s="16">
        <f t="shared" si="178"/>
        <v>6.9536423841059597E-2</v>
      </c>
      <c r="T2398" s="16">
        <f t="shared" si="179"/>
        <v>1.4637010786691463E-2</v>
      </c>
    </row>
    <row r="2399" spans="1:20" x14ac:dyDescent="0.6">
      <c r="B2399" s="6"/>
      <c r="C2399" s="6"/>
      <c r="D2399" s="6" t="s">
        <v>13848</v>
      </c>
      <c r="E2399" s="6" t="s">
        <v>13815</v>
      </c>
      <c r="F2399" s="20" t="s">
        <v>13845</v>
      </c>
      <c r="G2399" s="6" t="str">
        <f t="shared" si="177"/>
        <v>75-95</v>
      </c>
      <c r="H2399" s="6" t="str" cm="1">
        <f t="array" ref="H2399:I2399">_xlfn.TEXTSPLIT(G2399,"-")</f>
        <v>75</v>
      </c>
      <c r="I2399" s="6" t="str">
        <v>95</v>
      </c>
      <c r="J2399" s="6" t="s">
        <v>13836</v>
      </c>
      <c r="K2399" s="6" t="s">
        <v>13358</v>
      </c>
      <c r="L2399" s="6" t="s">
        <v>13909</v>
      </c>
      <c r="M2399" s="6" t="s">
        <v>13402</v>
      </c>
      <c r="N2399" s="6">
        <v>2001</v>
      </c>
      <c r="O2399" s="6" t="str" cm="1">
        <f t="array" ref="O2399">_xlfn.TEXTSPLIT(N2399,"-")</f>
        <v>2001</v>
      </c>
      <c r="P2399" s="6" t="str" cm="1">
        <f t="array" ref="P2399">_xlfn.TEXTSPLIT(O2399,"-")</f>
        <v>2001</v>
      </c>
      <c r="Q2399" s="6">
        <v>180</v>
      </c>
      <c r="R2399" s="6">
        <v>7</v>
      </c>
      <c r="S2399" s="16">
        <f t="shared" si="178"/>
        <v>3.888888888888889E-2</v>
      </c>
      <c r="T2399" s="16">
        <f t="shared" si="179"/>
        <v>1.4409977872193001E-2</v>
      </c>
    </row>
    <row r="2400" spans="1:20" x14ac:dyDescent="0.6">
      <c r="B2400" s="6"/>
      <c r="C2400" s="6"/>
      <c r="D2400" s="6" t="s">
        <v>13813</v>
      </c>
      <c r="E2400" s="6" t="s">
        <v>13815</v>
      </c>
      <c r="F2400" s="20" t="s">
        <v>13471</v>
      </c>
      <c r="G2400" s="6" t="str">
        <f t="shared" si="177"/>
        <v>40-95</v>
      </c>
      <c r="H2400" s="6" t="str" cm="1">
        <f t="array" ref="H2400:I2400">_xlfn.TEXTSPLIT(G2400,"-")</f>
        <v>40</v>
      </c>
      <c r="I2400" s="6" t="str">
        <v>95</v>
      </c>
      <c r="J2400" s="6" t="s">
        <v>13836</v>
      </c>
      <c r="K2400" s="6" t="s">
        <v>13358</v>
      </c>
      <c r="L2400" s="6" t="s">
        <v>13909</v>
      </c>
      <c r="M2400" s="6" t="s">
        <v>13402</v>
      </c>
      <c r="N2400" s="6">
        <v>2001</v>
      </c>
      <c r="O2400" s="6" t="str" cm="1">
        <f t="array" ref="O2400">_xlfn.TEXTSPLIT(N2400,"-")</f>
        <v>2001</v>
      </c>
      <c r="P2400" s="6" t="str" cm="1">
        <f t="array" ref="P2400">_xlfn.TEXTSPLIT(O2400,"-")</f>
        <v>2001</v>
      </c>
      <c r="Q2400" s="6">
        <f>SUM(Q2401:Q2408)</f>
        <v>4376</v>
      </c>
      <c r="R2400" s="6">
        <v>7</v>
      </c>
      <c r="S2400" s="16">
        <f t="shared" si="178"/>
        <v>1.5996343692870202E-3</v>
      </c>
      <c r="T2400" s="16">
        <f t="shared" si="179"/>
        <v>6.0412119441697113E-4</v>
      </c>
    </row>
    <row r="2401" spans="2:20" x14ac:dyDescent="0.6">
      <c r="B2401" s="6"/>
      <c r="C2401" s="6"/>
      <c r="D2401" s="6" t="s">
        <v>13813</v>
      </c>
      <c r="E2401" s="6" t="s">
        <v>13815</v>
      </c>
      <c r="F2401" s="20" t="s">
        <v>13917</v>
      </c>
      <c r="G2401" s="6" t="str">
        <f t="shared" si="177"/>
        <v>40-44</v>
      </c>
      <c r="H2401" s="6" t="str" cm="1">
        <f t="array" ref="H2401:I2401">_xlfn.TEXTSPLIT(G2401,"-")</f>
        <v>40</v>
      </c>
      <c r="I2401" s="6" t="str">
        <v>44</v>
      </c>
      <c r="J2401" s="6" t="s">
        <v>13836</v>
      </c>
      <c r="K2401" s="6" t="s">
        <v>13358</v>
      </c>
      <c r="L2401" s="6" t="s">
        <v>13909</v>
      </c>
      <c r="M2401" s="6" t="s">
        <v>13402</v>
      </c>
      <c r="N2401" s="6">
        <v>2001</v>
      </c>
      <c r="O2401" s="6" t="str" cm="1">
        <f t="array" ref="O2401">_xlfn.TEXTSPLIT(N2401,"-")</f>
        <v>2001</v>
      </c>
      <c r="P2401" s="6" t="str" cm="1">
        <f t="array" ref="P2401">_xlfn.TEXTSPLIT(O2401,"-")</f>
        <v>2001</v>
      </c>
      <c r="Q2401" s="6">
        <v>733</v>
      </c>
      <c r="R2401" s="6">
        <v>1</v>
      </c>
      <c r="S2401" s="16">
        <f t="shared" si="178"/>
        <v>1.364256480218281E-3</v>
      </c>
      <c r="T2401" s="16">
        <f t="shared" si="179"/>
        <v>1.3633255647361401E-3</v>
      </c>
    </row>
    <row r="2402" spans="2:20" x14ac:dyDescent="0.6">
      <c r="B2402" s="6"/>
      <c r="C2402" s="6"/>
      <c r="D2402" s="6" t="s">
        <v>13813</v>
      </c>
      <c r="E2402" s="6" t="s">
        <v>13815</v>
      </c>
      <c r="F2402" s="20" t="s">
        <v>13841</v>
      </c>
      <c r="G2402" s="6" t="str">
        <f t="shared" si="177"/>
        <v>45-49</v>
      </c>
      <c r="H2402" s="6" t="str" cm="1">
        <f t="array" ref="H2402:I2402">_xlfn.TEXTSPLIT(G2402,"-")</f>
        <v>45</v>
      </c>
      <c r="I2402" s="6" t="str">
        <v>49</v>
      </c>
      <c r="J2402" s="6" t="s">
        <v>13836</v>
      </c>
      <c r="K2402" s="6" t="s">
        <v>13358</v>
      </c>
      <c r="L2402" s="6" t="s">
        <v>13909</v>
      </c>
      <c r="M2402" s="6" t="s">
        <v>13402</v>
      </c>
      <c r="N2402" s="6">
        <v>2001</v>
      </c>
      <c r="O2402" s="6" t="str" cm="1">
        <f t="array" ref="O2402">_xlfn.TEXTSPLIT(N2402,"-")</f>
        <v>2001</v>
      </c>
      <c r="P2402" s="6" t="str" cm="1">
        <f t="array" ref="P2402">_xlfn.TEXTSPLIT(O2402,"-")</f>
        <v>2001</v>
      </c>
      <c r="Q2402" s="6">
        <v>710</v>
      </c>
      <c r="R2402" s="6">
        <v>0</v>
      </c>
      <c r="S2402" s="16">
        <f t="shared" si="178"/>
        <v>0</v>
      </c>
      <c r="T2402" s="16">
        <f t="shared" si="179"/>
        <v>0</v>
      </c>
    </row>
    <row r="2403" spans="2:20" x14ac:dyDescent="0.6">
      <c r="B2403" s="6"/>
      <c r="C2403" s="6"/>
      <c r="D2403" s="6" t="s">
        <v>13813</v>
      </c>
      <c r="E2403" s="6" t="s">
        <v>13815</v>
      </c>
      <c r="F2403" s="20" t="s">
        <v>13842</v>
      </c>
      <c r="G2403" s="6" t="str">
        <f t="shared" si="177"/>
        <v>50-54</v>
      </c>
      <c r="H2403" s="6" t="str" cm="1">
        <f t="array" ref="H2403:I2403">_xlfn.TEXTSPLIT(G2403,"-")</f>
        <v>50</v>
      </c>
      <c r="I2403" s="6" t="str">
        <v>54</v>
      </c>
      <c r="J2403" s="6" t="s">
        <v>13836</v>
      </c>
      <c r="K2403" s="6" t="s">
        <v>13358</v>
      </c>
      <c r="L2403" s="6" t="s">
        <v>13909</v>
      </c>
      <c r="M2403" s="6" t="s">
        <v>13402</v>
      </c>
      <c r="N2403" s="6">
        <v>2001</v>
      </c>
      <c r="O2403" s="6" t="str" cm="1">
        <f t="array" ref="O2403">_xlfn.TEXTSPLIT(N2403,"-")</f>
        <v>2001</v>
      </c>
      <c r="P2403" s="6" t="str" cm="1">
        <f t="array" ref="P2403">_xlfn.TEXTSPLIT(O2403,"-")</f>
        <v>2001</v>
      </c>
      <c r="Q2403" s="6">
        <v>595</v>
      </c>
      <c r="R2403" s="6">
        <v>0</v>
      </c>
      <c r="S2403" s="16">
        <f t="shared" si="178"/>
        <v>0</v>
      </c>
      <c r="T2403" s="16">
        <f t="shared" si="179"/>
        <v>0</v>
      </c>
    </row>
    <row r="2404" spans="2:20" x14ac:dyDescent="0.6">
      <c r="B2404" s="6"/>
      <c r="C2404" s="6"/>
      <c r="D2404" s="6" t="s">
        <v>13813</v>
      </c>
      <c r="E2404" s="6" t="s">
        <v>13815</v>
      </c>
      <c r="F2404" s="20" t="s">
        <v>13843</v>
      </c>
      <c r="G2404" s="6" t="str">
        <f t="shared" si="177"/>
        <v>55-59</v>
      </c>
      <c r="H2404" s="6" t="str" cm="1">
        <f t="array" ref="H2404:I2404">_xlfn.TEXTSPLIT(G2404,"-")</f>
        <v>55</v>
      </c>
      <c r="I2404" s="6" t="str">
        <v>59</v>
      </c>
      <c r="J2404" s="6" t="s">
        <v>13836</v>
      </c>
      <c r="K2404" s="6" t="s">
        <v>13358</v>
      </c>
      <c r="L2404" s="6" t="s">
        <v>13909</v>
      </c>
      <c r="M2404" s="6" t="s">
        <v>13402</v>
      </c>
      <c r="N2404" s="6">
        <v>2001</v>
      </c>
      <c r="O2404" s="6" t="str" cm="1">
        <f t="array" ref="O2404">_xlfn.TEXTSPLIT(N2404,"-")</f>
        <v>2001</v>
      </c>
      <c r="P2404" s="6" t="str" cm="1">
        <f t="array" ref="P2404">_xlfn.TEXTSPLIT(O2404,"-")</f>
        <v>2001</v>
      </c>
      <c r="Q2404" s="6">
        <v>576</v>
      </c>
      <c r="R2404" s="6">
        <v>3</v>
      </c>
      <c r="S2404" s="16">
        <f t="shared" si="178"/>
        <v>5.208333333333333E-3</v>
      </c>
      <c r="T2404" s="16">
        <f t="shared" si="179"/>
        <v>2.9991916148188482E-3</v>
      </c>
    </row>
    <row r="2405" spans="2:20" x14ac:dyDescent="0.6">
      <c r="B2405" s="6"/>
      <c r="C2405" s="6"/>
      <c r="D2405" s="6" t="s">
        <v>13813</v>
      </c>
      <c r="E2405" s="6" t="s">
        <v>13815</v>
      </c>
      <c r="F2405" s="20" t="s">
        <v>13844</v>
      </c>
      <c r="G2405" s="6" t="str">
        <f t="shared" ref="G2405:G2531" si="183">IF(RIGHT(F2405,1)="+",LEFT(F2405,LEN(F2405)-1)&amp;"-95",F2405)</f>
        <v>60-64</v>
      </c>
      <c r="H2405" s="6" t="str" cm="1">
        <f t="array" ref="H2405:I2405">_xlfn.TEXTSPLIT(G2405,"-")</f>
        <v>60</v>
      </c>
      <c r="I2405" s="6" t="str">
        <v>64</v>
      </c>
      <c r="J2405" s="6" t="s">
        <v>13836</v>
      </c>
      <c r="K2405" s="6" t="s">
        <v>13358</v>
      </c>
      <c r="L2405" s="6" t="s">
        <v>13909</v>
      </c>
      <c r="M2405" s="6" t="s">
        <v>13402</v>
      </c>
      <c r="N2405" s="6">
        <v>2001</v>
      </c>
      <c r="O2405" s="6" t="str" cm="1">
        <f t="array" ref="O2405">_xlfn.TEXTSPLIT(N2405,"-")</f>
        <v>2001</v>
      </c>
      <c r="P2405" s="6" t="str" cm="1">
        <f t="array" ref="P2405">_xlfn.TEXTSPLIT(O2405,"-")</f>
        <v>2001</v>
      </c>
      <c r="Q2405" s="6">
        <v>726</v>
      </c>
      <c r="R2405" s="6">
        <v>1</v>
      </c>
      <c r="S2405" s="16">
        <f t="shared" ref="S2405:S2531" si="184">R2405/Q2405</f>
        <v>1.3774104683195593E-3</v>
      </c>
      <c r="T2405" s="16">
        <f t="shared" ref="T2405:T2531" si="185">SQRT(S2405*(1-S2405)/Q2405)</f>
        <v>1.3764615116321187E-3</v>
      </c>
    </row>
    <row r="2406" spans="2:20" x14ac:dyDescent="0.6">
      <c r="B2406" s="6"/>
      <c r="C2406" s="6"/>
      <c r="D2406" s="6" t="s">
        <v>13813</v>
      </c>
      <c r="E2406" s="6" t="s">
        <v>13815</v>
      </c>
      <c r="F2406" s="20" t="s">
        <v>13824</v>
      </c>
      <c r="G2406" s="6" t="str">
        <f t="shared" si="183"/>
        <v>65-69</v>
      </c>
      <c r="H2406" s="6" t="str" cm="1">
        <f t="array" ref="H2406:I2406">_xlfn.TEXTSPLIT(G2406,"-")</f>
        <v>65</v>
      </c>
      <c r="I2406" s="6" t="str">
        <v>69</v>
      </c>
      <c r="J2406" s="6" t="s">
        <v>13836</v>
      </c>
      <c r="K2406" s="6" t="s">
        <v>13358</v>
      </c>
      <c r="L2406" s="6" t="s">
        <v>13909</v>
      </c>
      <c r="M2406" s="6" t="s">
        <v>13402</v>
      </c>
      <c r="N2406" s="6">
        <v>2001</v>
      </c>
      <c r="O2406" s="6" t="str" cm="1">
        <f t="array" ref="O2406">_xlfn.TEXTSPLIT(N2406,"-")</f>
        <v>2001</v>
      </c>
      <c r="P2406" s="6" t="str" cm="1">
        <f t="array" ref="P2406">_xlfn.TEXTSPLIT(O2406,"-")</f>
        <v>2001</v>
      </c>
      <c r="Q2406" s="6">
        <v>554</v>
      </c>
      <c r="R2406" s="6">
        <v>0</v>
      </c>
      <c r="S2406" s="16">
        <f t="shared" si="184"/>
        <v>0</v>
      </c>
      <c r="T2406" s="16">
        <f t="shared" si="185"/>
        <v>0</v>
      </c>
    </row>
    <row r="2407" spans="2:20" x14ac:dyDescent="0.6">
      <c r="B2407" s="6"/>
      <c r="C2407" s="6"/>
      <c r="D2407" s="6" t="s">
        <v>13813</v>
      </c>
      <c r="E2407" s="6" t="s">
        <v>13815</v>
      </c>
      <c r="F2407" s="20" t="s">
        <v>13825</v>
      </c>
      <c r="G2407" s="6" t="str">
        <f t="shared" si="183"/>
        <v>70-74</v>
      </c>
      <c r="H2407" s="6" t="str" cm="1">
        <f t="array" ref="H2407:I2407">_xlfn.TEXTSPLIT(G2407,"-")</f>
        <v>70</v>
      </c>
      <c r="I2407" s="6" t="str">
        <v>74</v>
      </c>
      <c r="J2407" s="6" t="s">
        <v>13836</v>
      </c>
      <c r="K2407" s="6" t="s">
        <v>13358</v>
      </c>
      <c r="L2407" s="6" t="s">
        <v>13909</v>
      </c>
      <c r="M2407" s="6" t="s">
        <v>13402</v>
      </c>
      <c r="N2407" s="6">
        <v>2001</v>
      </c>
      <c r="O2407" s="6" t="str" cm="1">
        <f t="array" ref="O2407">_xlfn.TEXTSPLIT(N2407,"-")</f>
        <v>2001</v>
      </c>
      <c r="P2407" s="6" t="str" cm="1">
        <f t="array" ref="P2407">_xlfn.TEXTSPLIT(O2407,"-")</f>
        <v>2001</v>
      </c>
      <c r="Q2407" s="6">
        <v>302</v>
      </c>
      <c r="R2407" s="6">
        <v>0</v>
      </c>
      <c r="S2407" s="16">
        <f t="shared" si="184"/>
        <v>0</v>
      </c>
      <c r="T2407" s="16">
        <f t="shared" si="185"/>
        <v>0</v>
      </c>
    </row>
    <row r="2408" spans="2:20" x14ac:dyDescent="0.6">
      <c r="B2408" s="6"/>
      <c r="C2408" s="6"/>
      <c r="D2408" s="6" t="s">
        <v>13813</v>
      </c>
      <c r="E2408" s="6" t="s">
        <v>13815</v>
      </c>
      <c r="F2408" s="20" t="s">
        <v>13845</v>
      </c>
      <c r="G2408" s="6" t="str">
        <f t="shared" si="183"/>
        <v>75-95</v>
      </c>
      <c r="H2408" s="6" t="str" cm="1">
        <f t="array" ref="H2408:I2408">_xlfn.TEXTSPLIT(G2408,"-")</f>
        <v>75</v>
      </c>
      <c r="I2408" s="6" t="str">
        <v>95</v>
      </c>
      <c r="J2408" s="6" t="s">
        <v>13836</v>
      </c>
      <c r="K2408" s="6" t="s">
        <v>13358</v>
      </c>
      <c r="L2408" s="6" t="s">
        <v>13909</v>
      </c>
      <c r="M2408" s="6" t="s">
        <v>13402</v>
      </c>
      <c r="N2408" s="6">
        <v>2001</v>
      </c>
      <c r="O2408" s="6" t="str" cm="1">
        <f t="array" ref="O2408">_xlfn.TEXTSPLIT(N2408,"-")</f>
        <v>2001</v>
      </c>
      <c r="P2408" s="6" t="str" cm="1">
        <f t="array" ref="P2408">_xlfn.TEXTSPLIT(O2408,"-")</f>
        <v>2001</v>
      </c>
      <c r="Q2408" s="6">
        <v>180</v>
      </c>
      <c r="R2408" s="6">
        <v>2</v>
      </c>
      <c r="S2408" s="16">
        <f t="shared" si="184"/>
        <v>1.1111111111111112E-2</v>
      </c>
      <c r="T2408" s="16">
        <f t="shared" si="185"/>
        <v>7.8129715221218459E-3</v>
      </c>
    </row>
    <row r="2409" spans="2:20" x14ac:dyDescent="0.6">
      <c r="B2409" s="6"/>
      <c r="C2409" s="6"/>
      <c r="D2409" s="6" t="s">
        <v>13828</v>
      </c>
      <c r="E2409" s="6" t="s">
        <v>13815</v>
      </c>
      <c r="F2409" s="20" t="s">
        <v>13471</v>
      </c>
      <c r="G2409" s="6" t="str">
        <f t="shared" si="183"/>
        <v>40-95</v>
      </c>
      <c r="H2409" s="6" t="str" cm="1">
        <f t="array" ref="H2409:I2409">_xlfn.TEXTSPLIT(G2409,"-")</f>
        <v>40</v>
      </c>
      <c r="I2409" s="6" t="str">
        <v>95</v>
      </c>
      <c r="J2409" s="6" t="s">
        <v>13836</v>
      </c>
      <c r="K2409" s="6" t="s">
        <v>13358</v>
      </c>
      <c r="L2409" s="6" t="s">
        <v>13909</v>
      </c>
      <c r="M2409" s="6" t="s">
        <v>13402</v>
      </c>
      <c r="N2409" s="6">
        <v>2001</v>
      </c>
      <c r="O2409" s="6" t="str" cm="1">
        <f t="array" ref="O2409">_xlfn.TEXTSPLIT(N2409,"-")</f>
        <v>2001</v>
      </c>
      <c r="P2409" s="6" t="str" cm="1">
        <f t="array" ref="P2409">_xlfn.TEXTSPLIT(O2409,"-")</f>
        <v>2001</v>
      </c>
      <c r="Q2409" s="6">
        <f>SUM(Q2410:Q2417)</f>
        <v>4376</v>
      </c>
      <c r="R2409" s="6">
        <v>6</v>
      </c>
      <c r="S2409" s="16">
        <f t="shared" si="184"/>
        <v>1.3711151736745886E-3</v>
      </c>
      <c r="T2409" s="16">
        <f t="shared" si="185"/>
        <v>5.5937154947310506E-4</v>
      </c>
    </row>
    <row r="2410" spans="2:20" x14ac:dyDescent="0.6">
      <c r="B2410" s="6"/>
      <c r="C2410" s="6"/>
      <c r="D2410" s="6" t="s">
        <v>13828</v>
      </c>
      <c r="E2410" s="6" t="s">
        <v>13815</v>
      </c>
      <c r="F2410" s="20" t="s">
        <v>13917</v>
      </c>
      <c r="G2410" s="6" t="str">
        <f t="shared" si="183"/>
        <v>40-44</v>
      </c>
      <c r="H2410" s="6" t="str" cm="1">
        <f t="array" ref="H2410:I2410">_xlfn.TEXTSPLIT(G2410,"-")</f>
        <v>40</v>
      </c>
      <c r="I2410" s="6" t="str">
        <v>44</v>
      </c>
      <c r="J2410" s="6" t="s">
        <v>13836</v>
      </c>
      <c r="K2410" s="6" t="s">
        <v>13358</v>
      </c>
      <c r="L2410" s="6" t="s">
        <v>13909</v>
      </c>
      <c r="M2410" s="6" t="s">
        <v>13402</v>
      </c>
      <c r="N2410" s="6">
        <v>2001</v>
      </c>
      <c r="O2410" s="6" t="str" cm="1">
        <f t="array" ref="O2410">_xlfn.TEXTSPLIT(N2410,"-")</f>
        <v>2001</v>
      </c>
      <c r="P2410" s="6" t="str" cm="1">
        <f t="array" ref="P2410">_xlfn.TEXTSPLIT(O2410,"-")</f>
        <v>2001</v>
      </c>
      <c r="Q2410" s="6">
        <v>733</v>
      </c>
      <c r="R2410" s="6">
        <v>1</v>
      </c>
      <c r="S2410" s="16">
        <f t="shared" si="184"/>
        <v>1.364256480218281E-3</v>
      </c>
      <c r="T2410" s="16">
        <f t="shared" si="185"/>
        <v>1.3633255647361401E-3</v>
      </c>
    </row>
    <row r="2411" spans="2:20" x14ac:dyDescent="0.6">
      <c r="B2411" s="6"/>
      <c r="C2411" s="6"/>
      <c r="D2411" s="6" t="s">
        <v>13828</v>
      </c>
      <c r="E2411" s="6" t="s">
        <v>13815</v>
      </c>
      <c r="F2411" s="20" t="s">
        <v>13841</v>
      </c>
      <c r="G2411" s="6" t="str">
        <f t="shared" si="183"/>
        <v>45-49</v>
      </c>
      <c r="H2411" s="6" t="str" cm="1">
        <f t="array" ref="H2411:I2411">_xlfn.TEXTSPLIT(G2411,"-")</f>
        <v>45</v>
      </c>
      <c r="I2411" s="6" t="str">
        <v>49</v>
      </c>
      <c r="J2411" s="6" t="s">
        <v>13836</v>
      </c>
      <c r="K2411" s="6" t="s">
        <v>13358</v>
      </c>
      <c r="L2411" s="6" t="s">
        <v>13909</v>
      </c>
      <c r="M2411" s="6" t="s">
        <v>13402</v>
      </c>
      <c r="N2411" s="6">
        <v>2001</v>
      </c>
      <c r="O2411" s="6" t="str" cm="1">
        <f t="array" ref="O2411">_xlfn.TEXTSPLIT(N2411,"-")</f>
        <v>2001</v>
      </c>
      <c r="P2411" s="6" t="str" cm="1">
        <f t="array" ref="P2411">_xlfn.TEXTSPLIT(O2411,"-")</f>
        <v>2001</v>
      </c>
      <c r="Q2411" s="6">
        <v>710</v>
      </c>
      <c r="R2411" s="6">
        <v>0</v>
      </c>
      <c r="S2411" s="16">
        <f t="shared" si="184"/>
        <v>0</v>
      </c>
      <c r="T2411" s="16">
        <f t="shared" si="185"/>
        <v>0</v>
      </c>
    </row>
    <row r="2412" spans="2:20" x14ac:dyDescent="0.6">
      <c r="B2412" s="6"/>
      <c r="C2412" s="6"/>
      <c r="D2412" s="6" t="s">
        <v>13828</v>
      </c>
      <c r="E2412" s="6" t="s">
        <v>13815</v>
      </c>
      <c r="F2412" s="20" t="s">
        <v>13842</v>
      </c>
      <c r="G2412" s="6" t="str">
        <f t="shared" si="183"/>
        <v>50-54</v>
      </c>
      <c r="H2412" s="6" t="str" cm="1">
        <f t="array" ref="H2412:I2412">_xlfn.TEXTSPLIT(G2412,"-")</f>
        <v>50</v>
      </c>
      <c r="I2412" s="6" t="str">
        <v>54</v>
      </c>
      <c r="J2412" s="6" t="s">
        <v>13836</v>
      </c>
      <c r="K2412" s="6" t="s">
        <v>13358</v>
      </c>
      <c r="L2412" s="6" t="s">
        <v>13909</v>
      </c>
      <c r="M2412" s="6" t="s">
        <v>13402</v>
      </c>
      <c r="N2412" s="6">
        <v>2001</v>
      </c>
      <c r="O2412" s="6" t="str" cm="1">
        <f t="array" ref="O2412">_xlfn.TEXTSPLIT(N2412,"-")</f>
        <v>2001</v>
      </c>
      <c r="P2412" s="6" t="str" cm="1">
        <f t="array" ref="P2412">_xlfn.TEXTSPLIT(O2412,"-")</f>
        <v>2001</v>
      </c>
      <c r="Q2412" s="6">
        <v>595</v>
      </c>
      <c r="R2412" s="6">
        <v>0</v>
      </c>
      <c r="S2412" s="16">
        <f t="shared" si="184"/>
        <v>0</v>
      </c>
      <c r="T2412" s="16">
        <f t="shared" si="185"/>
        <v>0</v>
      </c>
    </row>
    <row r="2413" spans="2:20" x14ac:dyDescent="0.6">
      <c r="B2413" s="6"/>
      <c r="C2413" s="6"/>
      <c r="D2413" s="6" t="s">
        <v>13828</v>
      </c>
      <c r="E2413" s="6" t="s">
        <v>13815</v>
      </c>
      <c r="F2413" s="20" t="s">
        <v>13843</v>
      </c>
      <c r="G2413" s="6" t="str">
        <f t="shared" si="183"/>
        <v>55-59</v>
      </c>
      <c r="H2413" s="6" t="str" cm="1">
        <f t="array" ref="H2413:I2413">_xlfn.TEXTSPLIT(G2413,"-")</f>
        <v>55</v>
      </c>
      <c r="I2413" s="6" t="str">
        <v>59</v>
      </c>
      <c r="J2413" s="6" t="s">
        <v>13836</v>
      </c>
      <c r="K2413" s="6" t="s">
        <v>13358</v>
      </c>
      <c r="L2413" s="6" t="s">
        <v>13909</v>
      </c>
      <c r="M2413" s="6" t="s">
        <v>13402</v>
      </c>
      <c r="N2413" s="6">
        <v>2001</v>
      </c>
      <c r="O2413" s="6" t="str" cm="1">
        <f t="array" ref="O2413">_xlfn.TEXTSPLIT(N2413,"-")</f>
        <v>2001</v>
      </c>
      <c r="P2413" s="6" t="str" cm="1">
        <f t="array" ref="P2413">_xlfn.TEXTSPLIT(O2413,"-")</f>
        <v>2001</v>
      </c>
      <c r="Q2413" s="6">
        <v>576</v>
      </c>
      <c r="R2413" s="6">
        <v>3</v>
      </c>
      <c r="S2413" s="16">
        <f t="shared" si="184"/>
        <v>5.208333333333333E-3</v>
      </c>
      <c r="T2413" s="16">
        <f t="shared" si="185"/>
        <v>2.9991916148188482E-3</v>
      </c>
    </row>
    <row r="2414" spans="2:20" x14ac:dyDescent="0.6">
      <c r="B2414" s="6"/>
      <c r="C2414" s="6"/>
      <c r="D2414" s="6" t="s">
        <v>13828</v>
      </c>
      <c r="E2414" s="6" t="s">
        <v>13815</v>
      </c>
      <c r="F2414" s="20" t="s">
        <v>13844</v>
      </c>
      <c r="G2414" s="6" t="str">
        <f t="shared" si="183"/>
        <v>60-64</v>
      </c>
      <c r="H2414" s="6" t="str" cm="1">
        <f t="array" ref="H2414:I2414">_xlfn.TEXTSPLIT(G2414,"-")</f>
        <v>60</v>
      </c>
      <c r="I2414" s="6" t="str">
        <v>64</v>
      </c>
      <c r="J2414" s="6" t="s">
        <v>13836</v>
      </c>
      <c r="K2414" s="6" t="s">
        <v>13358</v>
      </c>
      <c r="L2414" s="6" t="s">
        <v>13909</v>
      </c>
      <c r="M2414" s="6" t="s">
        <v>13402</v>
      </c>
      <c r="N2414" s="6">
        <v>2001</v>
      </c>
      <c r="O2414" s="6" t="str" cm="1">
        <f t="array" ref="O2414">_xlfn.TEXTSPLIT(N2414,"-")</f>
        <v>2001</v>
      </c>
      <c r="P2414" s="6" t="str" cm="1">
        <f t="array" ref="P2414">_xlfn.TEXTSPLIT(O2414,"-")</f>
        <v>2001</v>
      </c>
      <c r="Q2414" s="6">
        <v>726</v>
      </c>
      <c r="R2414" s="6">
        <v>0</v>
      </c>
      <c r="S2414" s="16">
        <f t="shared" si="184"/>
        <v>0</v>
      </c>
      <c r="T2414" s="16">
        <f t="shared" si="185"/>
        <v>0</v>
      </c>
    </row>
    <row r="2415" spans="2:20" x14ac:dyDescent="0.6">
      <c r="B2415" s="6"/>
      <c r="C2415" s="6"/>
      <c r="D2415" s="6" t="s">
        <v>13828</v>
      </c>
      <c r="E2415" s="6" t="s">
        <v>13815</v>
      </c>
      <c r="F2415" s="20" t="s">
        <v>13824</v>
      </c>
      <c r="G2415" s="6" t="str">
        <f t="shared" si="183"/>
        <v>65-69</v>
      </c>
      <c r="H2415" s="6" t="str" cm="1">
        <f t="array" ref="H2415:I2415">_xlfn.TEXTSPLIT(G2415,"-")</f>
        <v>65</v>
      </c>
      <c r="I2415" s="6" t="str">
        <v>69</v>
      </c>
      <c r="J2415" s="6" t="s">
        <v>13836</v>
      </c>
      <c r="K2415" s="6" t="s">
        <v>13358</v>
      </c>
      <c r="L2415" s="6" t="s">
        <v>13909</v>
      </c>
      <c r="M2415" s="6" t="s">
        <v>13402</v>
      </c>
      <c r="N2415" s="6">
        <v>2001</v>
      </c>
      <c r="O2415" s="6" t="str" cm="1">
        <f t="array" ref="O2415">_xlfn.TEXTSPLIT(N2415,"-")</f>
        <v>2001</v>
      </c>
      <c r="P2415" s="6" t="str" cm="1">
        <f t="array" ref="P2415">_xlfn.TEXTSPLIT(O2415,"-")</f>
        <v>2001</v>
      </c>
      <c r="Q2415" s="6">
        <v>554</v>
      </c>
      <c r="R2415" s="6">
        <v>0</v>
      </c>
      <c r="S2415" s="16">
        <f t="shared" si="184"/>
        <v>0</v>
      </c>
      <c r="T2415" s="16">
        <f t="shared" si="185"/>
        <v>0</v>
      </c>
    </row>
    <row r="2416" spans="2:20" x14ac:dyDescent="0.6">
      <c r="B2416" s="6"/>
      <c r="C2416" s="6"/>
      <c r="D2416" s="6" t="s">
        <v>13828</v>
      </c>
      <c r="E2416" s="6" t="s">
        <v>13815</v>
      </c>
      <c r="F2416" s="20" t="s">
        <v>13825</v>
      </c>
      <c r="G2416" s="6" t="str">
        <f t="shared" si="183"/>
        <v>70-74</v>
      </c>
      <c r="H2416" s="6" t="str" cm="1">
        <f t="array" ref="H2416:I2416">_xlfn.TEXTSPLIT(G2416,"-")</f>
        <v>70</v>
      </c>
      <c r="I2416" s="6" t="str">
        <v>74</v>
      </c>
      <c r="J2416" s="6" t="s">
        <v>13836</v>
      </c>
      <c r="K2416" s="6" t="s">
        <v>13358</v>
      </c>
      <c r="L2416" s="6" t="s">
        <v>13909</v>
      </c>
      <c r="M2416" s="6" t="s">
        <v>13402</v>
      </c>
      <c r="N2416" s="6">
        <v>2001</v>
      </c>
      <c r="O2416" s="6" t="str" cm="1">
        <f t="array" ref="O2416">_xlfn.TEXTSPLIT(N2416,"-")</f>
        <v>2001</v>
      </c>
      <c r="P2416" s="6" t="str" cm="1">
        <f t="array" ref="P2416">_xlfn.TEXTSPLIT(O2416,"-")</f>
        <v>2001</v>
      </c>
      <c r="Q2416" s="6">
        <v>302</v>
      </c>
      <c r="R2416" s="6">
        <v>0</v>
      </c>
      <c r="S2416" s="16">
        <f t="shared" si="184"/>
        <v>0</v>
      </c>
      <c r="T2416" s="16">
        <f t="shared" si="185"/>
        <v>0</v>
      </c>
    </row>
    <row r="2417" spans="1:20" x14ac:dyDescent="0.6">
      <c r="B2417" s="6"/>
      <c r="C2417" s="6"/>
      <c r="D2417" s="6" t="s">
        <v>13828</v>
      </c>
      <c r="E2417" s="6" t="s">
        <v>13815</v>
      </c>
      <c r="F2417" s="20" t="s">
        <v>13845</v>
      </c>
      <c r="G2417" s="6" t="str">
        <f t="shared" si="183"/>
        <v>75-95</v>
      </c>
      <c r="H2417" s="6" t="str" cm="1">
        <f t="array" ref="H2417:I2417">_xlfn.TEXTSPLIT(G2417,"-")</f>
        <v>75</v>
      </c>
      <c r="I2417" s="6" t="str">
        <v>95</v>
      </c>
      <c r="J2417" s="6" t="s">
        <v>13836</v>
      </c>
      <c r="K2417" s="6" t="s">
        <v>13358</v>
      </c>
      <c r="L2417" s="6" t="s">
        <v>13909</v>
      </c>
      <c r="M2417" s="6" t="s">
        <v>13402</v>
      </c>
      <c r="N2417" s="6">
        <v>2001</v>
      </c>
      <c r="O2417" s="6" t="str" cm="1">
        <f t="array" ref="O2417">_xlfn.TEXTSPLIT(N2417,"-")</f>
        <v>2001</v>
      </c>
      <c r="P2417" s="6" t="str" cm="1">
        <f t="array" ref="P2417">_xlfn.TEXTSPLIT(O2417,"-")</f>
        <v>2001</v>
      </c>
      <c r="Q2417" s="6">
        <v>180</v>
      </c>
      <c r="R2417" s="6">
        <v>2</v>
      </c>
      <c r="S2417" s="16">
        <f t="shared" si="184"/>
        <v>1.1111111111111112E-2</v>
      </c>
      <c r="T2417" s="16">
        <f t="shared" si="185"/>
        <v>7.8129715221218459E-3</v>
      </c>
    </row>
    <row r="2418" spans="1:20" x14ac:dyDescent="0.6">
      <c r="B2418" s="6"/>
      <c r="C2418" s="6"/>
      <c r="D2418" s="6" t="s">
        <v>13823</v>
      </c>
      <c r="E2418" s="6" t="s">
        <v>13815</v>
      </c>
      <c r="F2418" s="20" t="s">
        <v>13471</v>
      </c>
      <c r="G2418" s="6" t="str">
        <f t="shared" si="183"/>
        <v>40-95</v>
      </c>
      <c r="H2418" s="6" t="str" cm="1">
        <f t="array" ref="H2418:I2418">_xlfn.TEXTSPLIT(G2418,"-")</f>
        <v>40</v>
      </c>
      <c r="I2418" s="6" t="str">
        <v>95</v>
      </c>
      <c r="J2418" s="6" t="s">
        <v>13836</v>
      </c>
      <c r="K2418" s="6" t="s">
        <v>13358</v>
      </c>
      <c r="L2418" s="6" t="s">
        <v>13909</v>
      </c>
      <c r="M2418" s="6" t="s">
        <v>13402</v>
      </c>
      <c r="N2418" s="6">
        <v>2001</v>
      </c>
      <c r="O2418" s="6" t="str" cm="1">
        <f t="array" ref="O2418">_xlfn.TEXTSPLIT(N2418,"-")</f>
        <v>2001</v>
      </c>
      <c r="P2418" s="6" t="str" cm="1">
        <f t="array" ref="P2418">_xlfn.TEXTSPLIT(O2418,"-")</f>
        <v>2001</v>
      </c>
      <c r="Q2418" s="6">
        <f>SUM(Q2419:Q2426)</f>
        <v>4376</v>
      </c>
      <c r="R2418" s="6">
        <v>1</v>
      </c>
      <c r="S2418" s="16">
        <f t="shared" si="184"/>
        <v>2.2851919561243144E-4</v>
      </c>
      <c r="T2418" s="16">
        <f t="shared" si="185"/>
        <v>2.2849308360919105E-4</v>
      </c>
    </row>
    <row r="2419" spans="1:20" x14ac:dyDescent="0.6">
      <c r="B2419" s="6"/>
      <c r="C2419" s="6"/>
      <c r="D2419" s="6" t="s">
        <v>13823</v>
      </c>
      <c r="E2419" s="6" t="s">
        <v>13815</v>
      </c>
      <c r="F2419" s="20" t="s">
        <v>13917</v>
      </c>
      <c r="G2419" s="6" t="str">
        <f t="shared" si="183"/>
        <v>40-44</v>
      </c>
      <c r="H2419" s="6" t="str" cm="1">
        <f t="array" ref="H2419:I2419">_xlfn.TEXTSPLIT(G2419,"-")</f>
        <v>40</v>
      </c>
      <c r="I2419" s="6" t="str">
        <v>44</v>
      </c>
      <c r="J2419" s="6" t="s">
        <v>13836</v>
      </c>
      <c r="K2419" s="6" t="s">
        <v>13358</v>
      </c>
      <c r="L2419" s="6" t="s">
        <v>13909</v>
      </c>
      <c r="M2419" s="6" t="s">
        <v>13402</v>
      </c>
      <c r="N2419" s="6">
        <v>2001</v>
      </c>
      <c r="O2419" s="6" t="str" cm="1">
        <f t="array" ref="O2419">_xlfn.TEXTSPLIT(N2419,"-")</f>
        <v>2001</v>
      </c>
      <c r="P2419" s="6" t="str" cm="1">
        <f t="array" ref="P2419">_xlfn.TEXTSPLIT(O2419,"-")</f>
        <v>2001</v>
      </c>
      <c r="Q2419" s="6">
        <v>733</v>
      </c>
      <c r="R2419" s="6">
        <v>0</v>
      </c>
      <c r="S2419" s="16">
        <f t="shared" si="184"/>
        <v>0</v>
      </c>
      <c r="T2419" s="16">
        <f t="shared" si="185"/>
        <v>0</v>
      </c>
    </row>
    <row r="2420" spans="1:20" x14ac:dyDescent="0.6">
      <c r="B2420" s="6"/>
      <c r="C2420" s="6"/>
      <c r="D2420" s="6" t="s">
        <v>13823</v>
      </c>
      <c r="E2420" s="6" t="s">
        <v>13815</v>
      </c>
      <c r="F2420" s="20" t="s">
        <v>13841</v>
      </c>
      <c r="G2420" s="6" t="str">
        <f t="shared" si="183"/>
        <v>45-49</v>
      </c>
      <c r="H2420" s="6" t="str" cm="1">
        <f t="array" ref="H2420:I2420">_xlfn.TEXTSPLIT(G2420,"-")</f>
        <v>45</v>
      </c>
      <c r="I2420" s="6" t="str">
        <v>49</v>
      </c>
      <c r="J2420" s="6" t="s">
        <v>13836</v>
      </c>
      <c r="K2420" s="6" t="s">
        <v>13358</v>
      </c>
      <c r="L2420" s="6" t="s">
        <v>13909</v>
      </c>
      <c r="M2420" s="6" t="s">
        <v>13402</v>
      </c>
      <c r="N2420" s="6">
        <v>2001</v>
      </c>
      <c r="O2420" s="6" t="str" cm="1">
        <f t="array" ref="O2420">_xlfn.TEXTSPLIT(N2420,"-")</f>
        <v>2001</v>
      </c>
      <c r="P2420" s="6" t="str" cm="1">
        <f t="array" ref="P2420">_xlfn.TEXTSPLIT(O2420,"-")</f>
        <v>2001</v>
      </c>
      <c r="Q2420" s="6">
        <v>710</v>
      </c>
      <c r="R2420" s="6">
        <v>0</v>
      </c>
      <c r="S2420" s="16">
        <f t="shared" si="184"/>
        <v>0</v>
      </c>
      <c r="T2420" s="16">
        <f t="shared" si="185"/>
        <v>0</v>
      </c>
    </row>
    <row r="2421" spans="1:20" x14ac:dyDescent="0.6">
      <c r="B2421" s="6"/>
      <c r="C2421" s="6"/>
      <c r="D2421" s="6" t="s">
        <v>13823</v>
      </c>
      <c r="E2421" s="6" t="s">
        <v>13815</v>
      </c>
      <c r="F2421" s="20" t="s">
        <v>13842</v>
      </c>
      <c r="G2421" s="6" t="str">
        <f t="shared" si="183"/>
        <v>50-54</v>
      </c>
      <c r="H2421" s="6" t="str" cm="1">
        <f t="array" ref="H2421:I2421">_xlfn.TEXTSPLIT(G2421,"-")</f>
        <v>50</v>
      </c>
      <c r="I2421" s="6" t="str">
        <v>54</v>
      </c>
      <c r="J2421" s="6" t="s">
        <v>13836</v>
      </c>
      <c r="K2421" s="6" t="s">
        <v>13358</v>
      </c>
      <c r="L2421" s="6" t="s">
        <v>13909</v>
      </c>
      <c r="M2421" s="6" t="s">
        <v>13402</v>
      </c>
      <c r="N2421" s="6">
        <v>2001</v>
      </c>
      <c r="O2421" s="6" t="str" cm="1">
        <f t="array" ref="O2421">_xlfn.TEXTSPLIT(N2421,"-")</f>
        <v>2001</v>
      </c>
      <c r="P2421" s="6" t="str" cm="1">
        <f t="array" ref="P2421">_xlfn.TEXTSPLIT(O2421,"-")</f>
        <v>2001</v>
      </c>
      <c r="Q2421" s="6">
        <v>595</v>
      </c>
      <c r="R2421" s="6">
        <v>0</v>
      </c>
      <c r="S2421" s="16">
        <f t="shared" si="184"/>
        <v>0</v>
      </c>
      <c r="T2421" s="16">
        <f t="shared" si="185"/>
        <v>0</v>
      </c>
    </row>
    <row r="2422" spans="1:20" x14ac:dyDescent="0.6">
      <c r="B2422" s="6"/>
      <c r="C2422" s="6"/>
      <c r="D2422" s="6" t="s">
        <v>13823</v>
      </c>
      <c r="E2422" s="6" t="s">
        <v>13815</v>
      </c>
      <c r="F2422" s="20" t="s">
        <v>13843</v>
      </c>
      <c r="G2422" s="6" t="str">
        <f t="shared" si="183"/>
        <v>55-59</v>
      </c>
      <c r="H2422" s="6" t="str" cm="1">
        <f t="array" ref="H2422:I2422">_xlfn.TEXTSPLIT(G2422,"-")</f>
        <v>55</v>
      </c>
      <c r="I2422" s="6" t="str">
        <v>59</v>
      </c>
      <c r="J2422" s="6" t="s">
        <v>13836</v>
      </c>
      <c r="K2422" s="6" t="s">
        <v>13358</v>
      </c>
      <c r="L2422" s="6" t="s">
        <v>13909</v>
      </c>
      <c r="M2422" s="6" t="s">
        <v>13402</v>
      </c>
      <c r="N2422" s="6">
        <v>2001</v>
      </c>
      <c r="O2422" s="6" t="str" cm="1">
        <f t="array" ref="O2422">_xlfn.TEXTSPLIT(N2422,"-")</f>
        <v>2001</v>
      </c>
      <c r="P2422" s="6" t="str" cm="1">
        <f t="array" ref="P2422">_xlfn.TEXTSPLIT(O2422,"-")</f>
        <v>2001</v>
      </c>
      <c r="Q2422" s="6">
        <v>576</v>
      </c>
      <c r="R2422" s="6">
        <v>0</v>
      </c>
      <c r="S2422" s="16">
        <f t="shared" si="184"/>
        <v>0</v>
      </c>
      <c r="T2422" s="16">
        <f t="shared" si="185"/>
        <v>0</v>
      </c>
    </row>
    <row r="2423" spans="1:20" x14ac:dyDescent="0.6">
      <c r="B2423" s="6"/>
      <c r="C2423" s="6"/>
      <c r="D2423" s="6" t="s">
        <v>13823</v>
      </c>
      <c r="E2423" s="6" t="s">
        <v>13815</v>
      </c>
      <c r="F2423" s="20" t="s">
        <v>13844</v>
      </c>
      <c r="G2423" s="6" t="str">
        <f t="shared" si="183"/>
        <v>60-64</v>
      </c>
      <c r="H2423" s="6" t="str" cm="1">
        <f t="array" ref="H2423:I2423">_xlfn.TEXTSPLIT(G2423,"-")</f>
        <v>60</v>
      </c>
      <c r="I2423" s="6" t="str">
        <v>64</v>
      </c>
      <c r="J2423" s="6" t="s">
        <v>13836</v>
      </c>
      <c r="K2423" s="6" t="s">
        <v>13358</v>
      </c>
      <c r="L2423" s="6" t="s">
        <v>13909</v>
      </c>
      <c r="M2423" s="6" t="s">
        <v>13402</v>
      </c>
      <c r="N2423" s="6">
        <v>2001</v>
      </c>
      <c r="O2423" s="6" t="str" cm="1">
        <f t="array" ref="O2423">_xlfn.TEXTSPLIT(N2423,"-")</f>
        <v>2001</v>
      </c>
      <c r="P2423" s="6" t="str" cm="1">
        <f t="array" ref="P2423">_xlfn.TEXTSPLIT(O2423,"-")</f>
        <v>2001</v>
      </c>
      <c r="Q2423" s="6">
        <v>726</v>
      </c>
      <c r="R2423" s="6">
        <v>1</v>
      </c>
      <c r="S2423" s="16">
        <f t="shared" si="184"/>
        <v>1.3774104683195593E-3</v>
      </c>
      <c r="T2423" s="16">
        <f t="shared" si="185"/>
        <v>1.3764615116321187E-3</v>
      </c>
    </row>
    <row r="2424" spans="1:20" x14ac:dyDescent="0.6">
      <c r="B2424" s="6"/>
      <c r="C2424" s="6"/>
      <c r="D2424" s="6" t="s">
        <v>13823</v>
      </c>
      <c r="E2424" s="6" t="s">
        <v>13815</v>
      </c>
      <c r="F2424" s="20" t="s">
        <v>13824</v>
      </c>
      <c r="G2424" s="6" t="str">
        <f t="shared" si="183"/>
        <v>65-69</v>
      </c>
      <c r="H2424" s="6" t="str" cm="1">
        <f t="array" ref="H2424:I2424">_xlfn.TEXTSPLIT(G2424,"-")</f>
        <v>65</v>
      </c>
      <c r="I2424" s="6" t="str">
        <v>69</v>
      </c>
      <c r="J2424" s="6" t="s">
        <v>13836</v>
      </c>
      <c r="K2424" s="6" t="s">
        <v>13358</v>
      </c>
      <c r="L2424" s="6" t="s">
        <v>13909</v>
      </c>
      <c r="M2424" s="6" t="s">
        <v>13402</v>
      </c>
      <c r="N2424" s="6">
        <v>2001</v>
      </c>
      <c r="O2424" s="6" t="str" cm="1">
        <f t="array" ref="O2424">_xlfn.TEXTSPLIT(N2424,"-")</f>
        <v>2001</v>
      </c>
      <c r="P2424" s="6" t="str" cm="1">
        <f t="array" ref="P2424">_xlfn.TEXTSPLIT(O2424,"-")</f>
        <v>2001</v>
      </c>
      <c r="Q2424" s="6">
        <v>554</v>
      </c>
      <c r="R2424" s="6">
        <v>0</v>
      </c>
      <c r="S2424" s="16">
        <f t="shared" si="184"/>
        <v>0</v>
      </c>
      <c r="T2424" s="16">
        <f t="shared" si="185"/>
        <v>0</v>
      </c>
    </row>
    <row r="2425" spans="1:20" x14ac:dyDescent="0.6">
      <c r="B2425" s="6"/>
      <c r="C2425" s="6"/>
      <c r="D2425" s="6" t="s">
        <v>13823</v>
      </c>
      <c r="E2425" s="6" t="s">
        <v>13815</v>
      </c>
      <c r="F2425" s="20" t="s">
        <v>13825</v>
      </c>
      <c r="G2425" s="6" t="str">
        <f t="shared" si="183"/>
        <v>70-74</v>
      </c>
      <c r="H2425" s="6" t="str" cm="1">
        <f t="array" ref="H2425:I2425">_xlfn.TEXTSPLIT(G2425,"-")</f>
        <v>70</v>
      </c>
      <c r="I2425" s="6" t="str">
        <v>74</v>
      </c>
      <c r="J2425" s="6" t="s">
        <v>13836</v>
      </c>
      <c r="K2425" s="6" t="s">
        <v>13358</v>
      </c>
      <c r="L2425" s="6" t="s">
        <v>13909</v>
      </c>
      <c r="M2425" s="6" t="s">
        <v>13402</v>
      </c>
      <c r="N2425" s="6">
        <v>2001</v>
      </c>
      <c r="O2425" s="6" t="str" cm="1">
        <f t="array" ref="O2425">_xlfn.TEXTSPLIT(N2425,"-")</f>
        <v>2001</v>
      </c>
      <c r="P2425" s="6" t="str" cm="1">
        <f t="array" ref="P2425">_xlfn.TEXTSPLIT(O2425,"-")</f>
        <v>2001</v>
      </c>
      <c r="Q2425" s="6">
        <v>302</v>
      </c>
      <c r="R2425" s="6">
        <v>0</v>
      </c>
      <c r="S2425" s="16">
        <f t="shared" si="184"/>
        <v>0</v>
      </c>
      <c r="T2425" s="16">
        <f t="shared" si="185"/>
        <v>0</v>
      </c>
    </row>
    <row r="2426" spans="1:20" x14ac:dyDescent="0.6">
      <c r="B2426" s="6"/>
      <c r="C2426" s="6"/>
      <c r="D2426" s="6" t="s">
        <v>13823</v>
      </c>
      <c r="E2426" s="6" t="s">
        <v>13815</v>
      </c>
      <c r="F2426" s="20" t="s">
        <v>13845</v>
      </c>
      <c r="G2426" s="6" t="str">
        <f t="shared" si="183"/>
        <v>75-95</v>
      </c>
      <c r="H2426" s="6" t="str" cm="1">
        <f t="array" ref="H2426:I2426">_xlfn.TEXTSPLIT(G2426,"-")</f>
        <v>75</v>
      </c>
      <c r="I2426" s="6" t="str">
        <v>95</v>
      </c>
      <c r="J2426" s="6" t="s">
        <v>13836</v>
      </c>
      <c r="K2426" s="6" t="s">
        <v>13358</v>
      </c>
      <c r="L2426" s="6" t="s">
        <v>13909</v>
      </c>
      <c r="M2426" s="6" t="s">
        <v>13402</v>
      </c>
      <c r="N2426" s="6">
        <v>2001</v>
      </c>
      <c r="O2426" s="6" t="str" cm="1">
        <f t="array" ref="O2426">_xlfn.TEXTSPLIT(N2426,"-")</f>
        <v>2001</v>
      </c>
      <c r="P2426" s="6" t="str" cm="1">
        <f t="array" ref="P2426">_xlfn.TEXTSPLIT(O2426,"-")</f>
        <v>2001</v>
      </c>
      <c r="Q2426" s="6">
        <v>180</v>
      </c>
      <c r="R2426" s="6">
        <v>0</v>
      </c>
      <c r="S2426" s="16">
        <f t="shared" si="184"/>
        <v>0</v>
      </c>
      <c r="T2426" s="16">
        <f t="shared" si="185"/>
        <v>0</v>
      </c>
    </row>
    <row r="2427" spans="1:20" x14ac:dyDescent="0.6">
      <c r="A2427" s="24">
        <v>17325139</v>
      </c>
      <c r="B2427" s="21" t="s">
        <v>13355</v>
      </c>
      <c r="C2427" s="6" t="s">
        <v>13812</v>
      </c>
      <c r="D2427" s="6" t="s">
        <v>13300</v>
      </c>
      <c r="E2427" s="6" t="s">
        <v>13815</v>
      </c>
      <c r="F2427" s="20" t="s">
        <v>13968</v>
      </c>
      <c r="G2427" s="6" t="str">
        <f t="shared" ref="G2427:G2444" si="186">IF(RIGHT(F2427,1)="+",LEFT(F2427,LEN(F2427)-1)&amp;"-95",F2427)</f>
        <v>50-79</v>
      </c>
      <c r="H2427" s="6" t="str" cm="1">
        <f t="array" ref="H2427:I2427">_xlfn.TEXTSPLIT(G2427,"-")</f>
        <v>50</v>
      </c>
      <c r="I2427" s="6" t="str">
        <v>79</v>
      </c>
      <c r="J2427" s="6" t="s">
        <v>13836</v>
      </c>
      <c r="K2427" s="6" t="s">
        <v>13480</v>
      </c>
      <c r="L2427" s="6" t="s">
        <v>13973</v>
      </c>
      <c r="M2427" s="6" t="s">
        <v>13408</v>
      </c>
      <c r="N2427" s="6" t="s">
        <v>13539</v>
      </c>
      <c r="O2427" s="6" t="str" cm="1">
        <f t="array" ref="O2427:P2427">_xlfn.TEXTSPLIT(N2427,"-")</f>
        <v>2002</v>
      </c>
      <c r="P2427" s="6" t="str">
        <v>2003</v>
      </c>
      <c r="Q2427" s="6">
        <v>1101</v>
      </c>
      <c r="R2427" s="6">
        <v>413</v>
      </c>
      <c r="S2427" s="16">
        <f t="shared" ref="S2427:S2444" si="187">R2427/Q2427</f>
        <v>0.37511353315168028</v>
      </c>
      <c r="T2427" s="16">
        <f t="shared" ref="T2427:T2444" si="188">SQRT(S2427*(1-S2427)/Q2427)</f>
        <v>1.4591107814222683E-2</v>
      </c>
    </row>
    <row r="2428" spans="1:20" x14ac:dyDescent="0.6">
      <c r="A2428" s="24"/>
      <c r="B2428" s="21"/>
      <c r="C2428" s="6"/>
      <c r="D2428" s="6" t="s">
        <v>13300</v>
      </c>
      <c r="E2428" s="6" t="s">
        <v>13814</v>
      </c>
      <c r="F2428" s="20" t="s">
        <v>13968</v>
      </c>
      <c r="G2428" s="6" t="str">
        <f t="shared" si="186"/>
        <v>50-79</v>
      </c>
      <c r="H2428" s="6" t="str" cm="1">
        <f t="array" ref="H2428:I2428">_xlfn.TEXTSPLIT(G2428,"-")</f>
        <v>50</v>
      </c>
      <c r="I2428" s="6" t="str">
        <v>79</v>
      </c>
      <c r="J2428" s="6" t="s">
        <v>13836</v>
      </c>
      <c r="K2428" s="6" t="s">
        <v>13480</v>
      </c>
      <c r="L2428" s="6" t="s">
        <v>13973</v>
      </c>
      <c r="M2428" s="6" t="s">
        <v>13408</v>
      </c>
      <c r="N2428" s="6" t="s">
        <v>13539</v>
      </c>
      <c r="O2428" s="6" t="str" cm="1">
        <f t="array" ref="O2428:P2428">_xlfn.TEXTSPLIT(N2428,"-")</f>
        <v>2002</v>
      </c>
      <c r="P2428" s="6" t="str">
        <v>2003</v>
      </c>
      <c r="Q2428" s="6">
        <v>529</v>
      </c>
      <c r="R2428" s="6">
        <v>213</v>
      </c>
      <c r="S2428" s="16">
        <f t="shared" si="187"/>
        <v>0.40264650283553877</v>
      </c>
      <c r="T2428" s="16">
        <f t="shared" si="188"/>
        <v>2.1323075025081042E-2</v>
      </c>
    </row>
    <row r="2429" spans="1:20" x14ac:dyDescent="0.6">
      <c r="A2429" s="24"/>
      <c r="B2429" s="21"/>
      <c r="C2429" s="6"/>
      <c r="D2429" s="6" t="s">
        <v>13300</v>
      </c>
      <c r="E2429" s="6" t="s">
        <v>13816</v>
      </c>
      <c r="F2429" s="20" t="s">
        <v>13968</v>
      </c>
      <c r="G2429" s="6" t="str">
        <f t="shared" si="186"/>
        <v>50-79</v>
      </c>
      <c r="H2429" s="6" t="str" cm="1">
        <f t="array" ref="H2429:I2429">_xlfn.TEXTSPLIT(G2429,"-")</f>
        <v>50</v>
      </c>
      <c r="I2429" s="6" t="str">
        <v>79</v>
      </c>
      <c r="J2429" s="6" t="s">
        <v>13836</v>
      </c>
      <c r="K2429" s="6" t="s">
        <v>13480</v>
      </c>
      <c r="L2429" s="6" t="s">
        <v>13973</v>
      </c>
      <c r="M2429" s="6" t="s">
        <v>13408</v>
      </c>
      <c r="N2429" s="6" t="s">
        <v>13539</v>
      </c>
      <c r="O2429" s="6" t="str" cm="1">
        <f t="array" ref="O2429:P2429">_xlfn.TEXTSPLIT(N2429,"-")</f>
        <v>2002</v>
      </c>
      <c r="P2429" s="6" t="str">
        <v>2003</v>
      </c>
      <c r="Q2429" s="6">
        <v>572</v>
      </c>
      <c r="R2429" s="6">
        <v>200</v>
      </c>
      <c r="S2429" s="16">
        <f t="shared" si="187"/>
        <v>0.34965034965034963</v>
      </c>
      <c r="T2429" s="16">
        <f t="shared" si="188"/>
        <v>1.9938497334142252E-2</v>
      </c>
    </row>
    <row r="2430" spans="1:20" x14ac:dyDescent="0.6">
      <c r="A2430" s="24"/>
      <c r="B2430" s="21"/>
      <c r="C2430" s="6"/>
      <c r="D2430" s="6" t="s">
        <v>13300</v>
      </c>
      <c r="E2430" s="6" t="s">
        <v>13815</v>
      </c>
      <c r="F2430" s="20" t="s">
        <v>13818</v>
      </c>
      <c r="G2430" s="6" t="str">
        <f t="shared" si="186"/>
        <v>50-59</v>
      </c>
      <c r="H2430" s="6" t="str" cm="1">
        <f t="array" ref="H2430:I2430">_xlfn.TEXTSPLIT(G2430,"-")</f>
        <v>50</v>
      </c>
      <c r="I2430" s="6" t="str">
        <v>59</v>
      </c>
      <c r="J2430" s="6" t="s">
        <v>13836</v>
      </c>
      <c r="K2430" s="6" t="s">
        <v>13480</v>
      </c>
      <c r="L2430" s="6" t="s">
        <v>13973</v>
      </c>
      <c r="M2430" s="6" t="s">
        <v>13408</v>
      </c>
      <c r="N2430" s="6" t="s">
        <v>13539</v>
      </c>
      <c r="O2430" s="6" t="str" cm="1">
        <f t="array" ref="O2430:P2430">_xlfn.TEXTSPLIT(N2430,"-")</f>
        <v>2002</v>
      </c>
      <c r="P2430" s="6" t="str">
        <v>2003</v>
      </c>
      <c r="Q2430" s="6">
        <v>511</v>
      </c>
      <c r="R2430" s="6">
        <v>238</v>
      </c>
      <c r="S2430" s="16">
        <f t="shared" si="187"/>
        <v>0.46575342465753422</v>
      </c>
      <c r="T2430" s="16">
        <f t="shared" si="188"/>
        <v>2.2066753914686595E-2</v>
      </c>
    </row>
    <row r="2431" spans="1:20" x14ac:dyDescent="0.6">
      <c r="A2431" s="24"/>
      <c r="B2431" s="21"/>
      <c r="C2431" s="6"/>
      <c r="D2431" s="6" t="s">
        <v>13300</v>
      </c>
      <c r="E2431" s="6" t="s">
        <v>13815</v>
      </c>
      <c r="F2431" s="20" t="s">
        <v>13819</v>
      </c>
      <c r="G2431" s="6" t="str">
        <f t="shared" si="186"/>
        <v>60-69</v>
      </c>
      <c r="H2431" s="6" t="str" cm="1">
        <f t="array" ref="H2431:I2431">_xlfn.TEXTSPLIT(G2431,"-")</f>
        <v>60</v>
      </c>
      <c r="I2431" s="6" t="str">
        <v>69</v>
      </c>
      <c r="J2431" s="6" t="s">
        <v>13836</v>
      </c>
      <c r="K2431" s="6" t="s">
        <v>13480</v>
      </c>
      <c r="L2431" s="6" t="s">
        <v>13973</v>
      </c>
      <c r="M2431" s="6" t="s">
        <v>13408</v>
      </c>
      <c r="N2431" s="6" t="s">
        <v>13539</v>
      </c>
      <c r="O2431" s="6" t="str" cm="1">
        <f t="array" ref="O2431:P2431">_xlfn.TEXTSPLIT(N2431,"-")</f>
        <v>2002</v>
      </c>
      <c r="P2431" s="6" t="str">
        <v>2003</v>
      </c>
      <c r="Q2431" s="6">
        <v>352</v>
      </c>
      <c r="R2431" s="6">
        <v>121</v>
      </c>
      <c r="S2431" s="16">
        <f t="shared" si="187"/>
        <v>0.34375</v>
      </c>
      <c r="T2431" s="16">
        <f t="shared" si="188"/>
        <v>2.5315393353155705E-2</v>
      </c>
    </row>
    <row r="2432" spans="1:20" x14ac:dyDescent="0.6">
      <c r="A2432" s="24"/>
      <c r="B2432" s="21"/>
      <c r="C2432" s="6"/>
      <c r="D2432" s="6" t="s">
        <v>13300</v>
      </c>
      <c r="E2432" s="6" t="s">
        <v>13815</v>
      </c>
      <c r="F2432" s="20" t="s">
        <v>13820</v>
      </c>
      <c r="G2432" s="6" t="str">
        <f t="shared" si="186"/>
        <v>70-79</v>
      </c>
      <c r="H2432" s="6" t="str" cm="1">
        <f t="array" ref="H2432:I2432">_xlfn.TEXTSPLIT(G2432,"-")</f>
        <v>70</v>
      </c>
      <c r="I2432" s="6" t="str">
        <v>79</v>
      </c>
      <c r="J2432" s="6" t="s">
        <v>13836</v>
      </c>
      <c r="K2432" s="6" t="s">
        <v>13480</v>
      </c>
      <c r="L2432" s="6" t="s">
        <v>13973</v>
      </c>
      <c r="M2432" s="6" t="s">
        <v>13408</v>
      </c>
      <c r="N2432" s="6" t="s">
        <v>13539</v>
      </c>
      <c r="O2432" s="6" t="str" cm="1">
        <f t="array" ref="O2432:P2432">_xlfn.TEXTSPLIT(N2432,"-")</f>
        <v>2002</v>
      </c>
      <c r="P2432" s="6" t="str">
        <v>2003</v>
      </c>
      <c r="Q2432" s="6">
        <v>238</v>
      </c>
      <c r="R2432" s="6">
        <v>54</v>
      </c>
      <c r="S2432" s="16">
        <f t="shared" si="187"/>
        <v>0.22689075630252101</v>
      </c>
      <c r="T2432" s="16">
        <f t="shared" si="188"/>
        <v>2.7148157234071057E-2</v>
      </c>
    </row>
    <row r="2433" spans="1:20" x14ac:dyDescent="0.6">
      <c r="A2433" s="24"/>
      <c r="B2433" s="21"/>
      <c r="C2433" s="6"/>
      <c r="D2433" s="6" t="s">
        <v>13822</v>
      </c>
      <c r="E2433" s="6" t="s">
        <v>13815</v>
      </c>
      <c r="F2433" s="20" t="s">
        <v>13968</v>
      </c>
      <c r="G2433" s="6" t="str">
        <f t="shared" si="186"/>
        <v>50-79</v>
      </c>
      <c r="H2433" s="6" t="str" cm="1">
        <f t="array" ref="H2433:I2433">_xlfn.TEXTSPLIT(G2433,"-")</f>
        <v>50</v>
      </c>
      <c r="I2433" s="6" t="str">
        <v>79</v>
      </c>
      <c r="J2433" s="6" t="s">
        <v>13836</v>
      </c>
      <c r="K2433" s="6" t="s">
        <v>13480</v>
      </c>
      <c r="L2433" s="6" t="s">
        <v>13973</v>
      </c>
      <c r="M2433" s="6" t="s">
        <v>13408</v>
      </c>
      <c r="N2433" s="6" t="s">
        <v>13539</v>
      </c>
      <c r="O2433" s="6" t="str" cm="1">
        <f t="array" ref="O2433:P2433">_xlfn.TEXTSPLIT(N2433,"-")</f>
        <v>2002</v>
      </c>
      <c r="P2433" s="6" t="str">
        <v>2003</v>
      </c>
      <c r="Q2433" s="6">
        <v>1101</v>
      </c>
      <c r="R2433" s="6">
        <v>398</v>
      </c>
      <c r="S2433" s="16">
        <f t="shared" si="187"/>
        <v>0.36148955495004542</v>
      </c>
      <c r="T2433" s="16">
        <f t="shared" si="188"/>
        <v>1.447898839720564E-2</v>
      </c>
    </row>
    <row r="2434" spans="1:20" x14ac:dyDescent="0.6">
      <c r="A2434" s="24"/>
      <c r="B2434" s="21"/>
      <c r="C2434" s="6"/>
      <c r="D2434" s="6" t="s">
        <v>13822</v>
      </c>
      <c r="E2434" s="6" t="s">
        <v>13814</v>
      </c>
      <c r="F2434" s="20" t="s">
        <v>13968</v>
      </c>
      <c r="G2434" s="6" t="str">
        <f t="shared" si="186"/>
        <v>50-79</v>
      </c>
      <c r="H2434" s="6" t="str" cm="1">
        <f t="array" ref="H2434:I2434">_xlfn.TEXTSPLIT(G2434,"-")</f>
        <v>50</v>
      </c>
      <c r="I2434" s="6" t="str">
        <v>79</v>
      </c>
      <c r="J2434" s="6" t="s">
        <v>13836</v>
      </c>
      <c r="K2434" s="6" t="s">
        <v>13480</v>
      </c>
      <c r="L2434" s="6" t="s">
        <v>13973</v>
      </c>
      <c r="M2434" s="6" t="s">
        <v>13408</v>
      </c>
      <c r="N2434" s="6" t="s">
        <v>13539</v>
      </c>
      <c r="O2434" s="6" t="str" cm="1">
        <f t="array" ref="O2434:P2434">_xlfn.TEXTSPLIT(N2434,"-")</f>
        <v>2002</v>
      </c>
      <c r="P2434" s="6" t="str">
        <v>2003</v>
      </c>
      <c r="Q2434" s="6">
        <v>529</v>
      </c>
      <c r="R2434" s="6">
        <v>203</v>
      </c>
      <c r="S2434" s="16">
        <f t="shared" si="187"/>
        <v>0.38374291115311909</v>
      </c>
      <c r="T2434" s="16">
        <f t="shared" si="188"/>
        <v>2.1143326238080927E-2</v>
      </c>
    </row>
    <row r="2435" spans="1:20" x14ac:dyDescent="0.6">
      <c r="A2435" s="24"/>
      <c r="B2435" s="21"/>
      <c r="C2435" s="6"/>
      <c r="D2435" s="6" t="s">
        <v>13822</v>
      </c>
      <c r="E2435" s="6" t="s">
        <v>13816</v>
      </c>
      <c r="F2435" s="20" t="s">
        <v>13968</v>
      </c>
      <c r="G2435" s="6" t="str">
        <f t="shared" si="186"/>
        <v>50-79</v>
      </c>
      <c r="H2435" s="6" t="str" cm="1">
        <f t="array" ref="H2435:I2435">_xlfn.TEXTSPLIT(G2435,"-")</f>
        <v>50</v>
      </c>
      <c r="I2435" s="6" t="str">
        <v>79</v>
      </c>
      <c r="J2435" s="6" t="s">
        <v>13836</v>
      </c>
      <c r="K2435" s="6" t="s">
        <v>13480</v>
      </c>
      <c r="L2435" s="6" t="s">
        <v>13973</v>
      </c>
      <c r="M2435" s="6" t="s">
        <v>13408</v>
      </c>
      <c r="N2435" s="6" t="s">
        <v>13539</v>
      </c>
      <c r="O2435" s="6" t="str" cm="1">
        <f t="array" ref="O2435:P2435">_xlfn.TEXTSPLIT(N2435,"-")</f>
        <v>2002</v>
      </c>
      <c r="P2435" s="6" t="str">
        <v>2003</v>
      </c>
      <c r="Q2435" s="6">
        <v>572</v>
      </c>
      <c r="R2435" s="6">
        <v>195</v>
      </c>
      <c r="S2435" s="16">
        <f t="shared" si="187"/>
        <v>0.34090909090909088</v>
      </c>
      <c r="T2435" s="16">
        <f t="shared" si="188"/>
        <v>1.9819556750803002E-2</v>
      </c>
    </row>
    <row r="2436" spans="1:20" x14ac:dyDescent="0.6">
      <c r="A2436" s="24"/>
      <c r="B2436" s="21"/>
      <c r="C2436" s="6"/>
      <c r="D2436" s="6" t="s">
        <v>13822</v>
      </c>
      <c r="E2436" s="6" t="s">
        <v>13815</v>
      </c>
      <c r="F2436" s="20" t="s">
        <v>13818</v>
      </c>
      <c r="G2436" s="6" t="str">
        <f t="shared" si="186"/>
        <v>50-59</v>
      </c>
      <c r="H2436" s="6" t="str" cm="1">
        <f t="array" ref="H2436:I2436">_xlfn.TEXTSPLIT(G2436,"-")</f>
        <v>50</v>
      </c>
      <c r="I2436" s="6" t="str">
        <v>59</v>
      </c>
      <c r="J2436" s="6" t="s">
        <v>13836</v>
      </c>
      <c r="K2436" s="6" t="s">
        <v>13480</v>
      </c>
      <c r="L2436" s="6" t="s">
        <v>13973</v>
      </c>
      <c r="M2436" s="6" t="s">
        <v>13408</v>
      </c>
      <c r="N2436" s="6" t="s">
        <v>13539</v>
      </c>
      <c r="O2436" s="6" t="str" cm="1">
        <f t="array" ref="O2436:P2436">_xlfn.TEXTSPLIT(N2436,"-")</f>
        <v>2002</v>
      </c>
      <c r="P2436" s="6" t="str">
        <v>2003</v>
      </c>
      <c r="Q2436" s="6">
        <v>511</v>
      </c>
      <c r="R2436" s="6">
        <v>236</v>
      </c>
      <c r="S2436" s="16">
        <f t="shared" si="187"/>
        <v>0.46183953033268099</v>
      </c>
      <c r="T2436" s="16">
        <f t="shared" si="188"/>
        <v>2.2054184232964621E-2</v>
      </c>
    </row>
    <row r="2437" spans="1:20" x14ac:dyDescent="0.6">
      <c r="A2437" s="24"/>
      <c r="B2437" s="21"/>
      <c r="C2437" s="6"/>
      <c r="D2437" s="6" t="s">
        <v>13822</v>
      </c>
      <c r="E2437" s="6" t="s">
        <v>13815</v>
      </c>
      <c r="F2437" s="20" t="s">
        <v>13819</v>
      </c>
      <c r="G2437" s="6" t="str">
        <f t="shared" si="186"/>
        <v>60-69</v>
      </c>
      <c r="H2437" s="6" t="str" cm="1">
        <f t="array" ref="H2437:I2437">_xlfn.TEXTSPLIT(G2437,"-")</f>
        <v>60</v>
      </c>
      <c r="I2437" s="6" t="str">
        <v>69</v>
      </c>
      <c r="J2437" s="6" t="s">
        <v>13836</v>
      </c>
      <c r="K2437" s="6" t="s">
        <v>13480</v>
      </c>
      <c r="L2437" s="6" t="s">
        <v>13973</v>
      </c>
      <c r="M2437" s="6" t="s">
        <v>13408</v>
      </c>
      <c r="N2437" s="6" t="s">
        <v>13539</v>
      </c>
      <c r="O2437" s="6" t="str" cm="1">
        <f t="array" ref="O2437:P2437">_xlfn.TEXTSPLIT(N2437,"-")</f>
        <v>2002</v>
      </c>
      <c r="P2437" s="6" t="str">
        <v>2003</v>
      </c>
      <c r="Q2437" s="6">
        <v>352</v>
      </c>
      <c r="R2437" s="6">
        <v>119</v>
      </c>
      <c r="S2437" s="16">
        <f t="shared" si="187"/>
        <v>0.33806818181818182</v>
      </c>
      <c r="T2437" s="16">
        <f t="shared" si="188"/>
        <v>2.5213750209027053E-2</v>
      </c>
    </row>
    <row r="2438" spans="1:20" x14ac:dyDescent="0.6">
      <c r="A2438" s="24"/>
      <c r="B2438" s="21"/>
      <c r="C2438" s="6"/>
      <c r="D2438" s="6" t="s">
        <v>13822</v>
      </c>
      <c r="E2438" s="6" t="s">
        <v>13815</v>
      </c>
      <c r="F2438" s="20" t="s">
        <v>13820</v>
      </c>
      <c r="G2438" s="6" t="str">
        <f t="shared" si="186"/>
        <v>70-79</v>
      </c>
      <c r="H2438" s="6" t="str" cm="1">
        <f t="array" ref="H2438:I2438">_xlfn.TEXTSPLIT(G2438,"-")</f>
        <v>70</v>
      </c>
      <c r="I2438" s="6" t="str">
        <v>79</v>
      </c>
      <c r="J2438" s="6" t="s">
        <v>13836</v>
      </c>
      <c r="K2438" s="6" t="s">
        <v>13480</v>
      </c>
      <c r="L2438" s="6" t="s">
        <v>13973</v>
      </c>
      <c r="M2438" s="6" t="s">
        <v>13408</v>
      </c>
      <c r="N2438" s="6" t="s">
        <v>13539</v>
      </c>
      <c r="O2438" s="6" t="str" cm="1">
        <f t="array" ref="O2438:P2438">_xlfn.TEXTSPLIT(N2438,"-")</f>
        <v>2002</v>
      </c>
      <c r="P2438" s="6" t="str">
        <v>2003</v>
      </c>
      <c r="Q2438" s="6">
        <v>238</v>
      </c>
      <c r="R2438" s="6">
        <v>43</v>
      </c>
      <c r="S2438" s="16">
        <f t="shared" si="187"/>
        <v>0.18067226890756302</v>
      </c>
      <c r="T2438" s="16">
        <f t="shared" si="188"/>
        <v>2.4939405570955159E-2</v>
      </c>
    </row>
    <row r="2439" spans="1:20" x14ac:dyDescent="0.6">
      <c r="A2439" s="24"/>
      <c r="B2439" s="21"/>
      <c r="C2439" s="6"/>
      <c r="D2439" s="6" t="s">
        <v>13813</v>
      </c>
      <c r="E2439" s="6" t="s">
        <v>13815</v>
      </c>
      <c r="F2439" s="20" t="s">
        <v>13968</v>
      </c>
      <c r="G2439" s="6" t="str">
        <f t="shared" si="186"/>
        <v>50-79</v>
      </c>
      <c r="H2439" s="6" t="str" cm="1">
        <f t="array" ref="H2439:I2439">_xlfn.TEXTSPLIT(G2439,"-")</f>
        <v>50</v>
      </c>
      <c r="I2439" s="6" t="str">
        <v>79</v>
      </c>
      <c r="J2439" s="6" t="s">
        <v>13836</v>
      </c>
      <c r="K2439" s="6" t="s">
        <v>13480</v>
      </c>
      <c r="L2439" s="6" t="s">
        <v>13973</v>
      </c>
      <c r="M2439" s="6" t="s">
        <v>13408</v>
      </c>
      <c r="N2439" s="6" t="s">
        <v>13539</v>
      </c>
      <c r="O2439" s="6" t="str" cm="1">
        <f t="array" ref="O2439:P2439">_xlfn.TEXTSPLIT(N2439,"-")</f>
        <v>2002</v>
      </c>
      <c r="P2439" s="6" t="str">
        <v>2003</v>
      </c>
      <c r="Q2439" s="6">
        <v>1101</v>
      </c>
      <c r="R2439" s="6">
        <v>15</v>
      </c>
      <c r="S2439" s="16">
        <f t="shared" si="187"/>
        <v>1.3623978201634877E-2</v>
      </c>
      <c r="T2439" s="16">
        <f t="shared" si="188"/>
        <v>3.4936513615622202E-3</v>
      </c>
    </row>
    <row r="2440" spans="1:20" x14ac:dyDescent="0.6">
      <c r="A2440" s="24"/>
      <c r="B2440" s="21"/>
      <c r="C2440" s="6"/>
      <c r="D2440" s="6" t="s">
        <v>13813</v>
      </c>
      <c r="E2440" s="6" t="s">
        <v>13814</v>
      </c>
      <c r="F2440" s="20" t="s">
        <v>13968</v>
      </c>
      <c r="G2440" s="6" t="str">
        <f t="shared" si="186"/>
        <v>50-79</v>
      </c>
      <c r="H2440" s="6" t="str" cm="1">
        <f t="array" ref="H2440:I2440">_xlfn.TEXTSPLIT(G2440,"-")</f>
        <v>50</v>
      </c>
      <c r="I2440" s="6" t="str">
        <v>79</v>
      </c>
      <c r="J2440" s="6" t="s">
        <v>13836</v>
      </c>
      <c r="K2440" s="6" t="s">
        <v>13480</v>
      </c>
      <c r="L2440" s="6" t="s">
        <v>13973</v>
      </c>
      <c r="M2440" s="6" t="s">
        <v>13408</v>
      </c>
      <c r="N2440" s="6" t="s">
        <v>13539</v>
      </c>
      <c r="O2440" s="6" t="str" cm="1">
        <f t="array" ref="O2440:P2440">_xlfn.TEXTSPLIT(N2440,"-")</f>
        <v>2002</v>
      </c>
      <c r="P2440" s="6" t="str">
        <v>2003</v>
      </c>
      <c r="Q2440" s="6">
        <v>529</v>
      </c>
      <c r="R2440" s="6">
        <v>10</v>
      </c>
      <c r="S2440" s="16">
        <f t="shared" si="187"/>
        <v>1.890359168241966E-2</v>
      </c>
      <c r="T2440" s="16">
        <f t="shared" si="188"/>
        <v>5.921069665267651E-3</v>
      </c>
    </row>
    <row r="2441" spans="1:20" x14ac:dyDescent="0.6">
      <c r="A2441" s="24"/>
      <c r="B2441" s="21"/>
      <c r="C2441" s="6"/>
      <c r="D2441" s="6" t="s">
        <v>13813</v>
      </c>
      <c r="E2441" s="6" t="s">
        <v>13816</v>
      </c>
      <c r="F2441" s="20" t="s">
        <v>13968</v>
      </c>
      <c r="G2441" s="6" t="str">
        <f t="shared" si="186"/>
        <v>50-79</v>
      </c>
      <c r="H2441" s="6" t="str" cm="1">
        <f t="array" ref="H2441:I2441">_xlfn.TEXTSPLIT(G2441,"-")</f>
        <v>50</v>
      </c>
      <c r="I2441" s="6" t="str">
        <v>79</v>
      </c>
      <c r="J2441" s="6" t="s">
        <v>13836</v>
      </c>
      <c r="K2441" s="6" t="s">
        <v>13480</v>
      </c>
      <c r="L2441" s="6" t="s">
        <v>13973</v>
      </c>
      <c r="M2441" s="6" t="s">
        <v>13408</v>
      </c>
      <c r="N2441" s="6" t="s">
        <v>13539</v>
      </c>
      <c r="O2441" s="6" t="str" cm="1">
        <f t="array" ref="O2441:P2441">_xlfn.TEXTSPLIT(N2441,"-")</f>
        <v>2002</v>
      </c>
      <c r="P2441" s="6" t="str">
        <v>2003</v>
      </c>
      <c r="Q2441" s="6">
        <v>572</v>
      </c>
      <c r="R2441" s="6">
        <v>5</v>
      </c>
      <c r="S2441" s="16">
        <f t="shared" si="187"/>
        <v>8.7412587412587419E-3</v>
      </c>
      <c r="T2441" s="16">
        <f t="shared" si="188"/>
        <v>3.8920865421882716E-3</v>
      </c>
    </row>
    <row r="2442" spans="1:20" x14ac:dyDescent="0.6">
      <c r="A2442" s="24"/>
      <c r="B2442" s="21"/>
      <c r="C2442" s="6"/>
      <c r="D2442" s="6" t="s">
        <v>13813</v>
      </c>
      <c r="E2442" s="6" t="s">
        <v>13815</v>
      </c>
      <c r="F2442" s="20" t="s">
        <v>13818</v>
      </c>
      <c r="G2442" s="6" t="str">
        <f t="shared" si="186"/>
        <v>50-59</v>
      </c>
      <c r="H2442" s="6" t="str" cm="1">
        <f t="array" ref="H2442:I2442">_xlfn.TEXTSPLIT(G2442,"-")</f>
        <v>50</v>
      </c>
      <c r="I2442" s="6" t="str">
        <v>59</v>
      </c>
      <c r="J2442" s="6" t="s">
        <v>13836</v>
      </c>
      <c r="K2442" s="6" t="s">
        <v>13480</v>
      </c>
      <c r="L2442" s="6" t="s">
        <v>13973</v>
      </c>
      <c r="M2442" s="6" t="s">
        <v>13408</v>
      </c>
      <c r="N2442" s="6" t="s">
        <v>13539</v>
      </c>
      <c r="O2442" s="6" t="str" cm="1">
        <f t="array" ref="O2442:P2442">_xlfn.TEXTSPLIT(N2442,"-")</f>
        <v>2002</v>
      </c>
      <c r="P2442" s="6" t="str">
        <v>2003</v>
      </c>
      <c r="Q2442" s="6">
        <v>511</v>
      </c>
      <c r="R2442" s="6">
        <v>2</v>
      </c>
      <c r="S2442" s="16">
        <f t="shared" si="187"/>
        <v>3.9138943248532287E-3</v>
      </c>
      <c r="T2442" s="16">
        <f t="shared" si="188"/>
        <v>2.7621199762756007E-3</v>
      </c>
    </row>
    <row r="2443" spans="1:20" x14ac:dyDescent="0.6">
      <c r="A2443" s="24"/>
      <c r="B2443" s="21"/>
      <c r="C2443" s="6"/>
      <c r="D2443" s="6" t="s">
        <v>13813</v>
      </c>
      <c r="E2443" s="6" t="s">
        <v>13815</v>
      </c>
      <c r="F2443" s="20" t="s">
        <v>13819</v>
      </c>
      <c r="G2443" s="6" t="str">
        <f t="shared" si="186"/>
        <v>60-69</v>
      </c>
      <c r="H2443" s="6" t="str" cm="1">
        <f t="array" ref="H2443:I2443">_xlfn.TEXTSPLIT(G2443,"-")</f>
        <v>60</v>
      </c>
      <c r="I2443" s="6" t="str">
        <v>69</v>
      </c>
      <c r="J2443" s="6" t="s">
        <v>13836</v>
      </c>
      <c r="K2443" s="6" t="s">
        <v>13480</v>
      </c>
      <c r="L2443" s="6" t="s">
        <v>13973</v>
      </c>
      <c r="M2443" s="6" t="s">
        <v>13408</v>
      </c>
      <c r="N2443" s="6" t="s">
        <v>13539</v>
      </c>
      <c r="O2443" s="6" t="str" cm="1">
        <f t="array" ref="O2443:P2443">_xlfn.TEXTSPLIT(N2443,"-")</f>
        <v>2002</v>
      </c>
      <c r="P2443" s="6" t="str">
        <v>2003</v>
      </c>
      <c r="Q2443" s="6">
        <v>352</v>
      </c>
      <c r="R2443" s="6">
        <v>2</v>
      </c>
      <c r="S2443" s="16">
        <f t="shared" si="187"/>
        <v>5.681818181818182E-3</v>
      </c>
      <c r="T2443" s="16">
        <f t="shared" si="188"/>
        <v>4.0062221222852716E-3</v>
      </c>
    </row>
    <row r="2444" spans="1:20" x14ac:dyDescent="0.6">
      <c r="A2444" s="24"/>
      <c r="B2444" s="21"/>
      <c r="C2444" s="6"/>
      <c r="D2444" s="6" t="s">
        <v>13813</v>
      </c>
      <c r="E2444" s="6" t="s">
        <v>13815</v>
      </c>
      <c r="F2444" s="20" t="s">
        <v>13820</v>
      </c>
      <c r="G2444" s="6" t="str">
        <f t="shared" si="186"/>
        <v>70-79</v>
      </c>
      <c r="H2444" s="6" t="str" cm="1">
        <f t="array" ref="H2444:I2444">_xlfn.TEXTSPLIT(G2444,"-")</f>
        <v>70</v>
      </c>
      <c r="I2444" s="6" t="str">
        <v>79</v>
      </c>
      <c r="J2444" s="6" t="s">
        <v>13836</v>
      </c>
      <c r="K2444" s="6" t="s">
        <v>13480</v>
      </c>
      <c r="L2444" s="6" t="s">
        <v>13973</v>
      </c>
      <c r="M2444" s="6" t="s">
        <v>13408</v>
      </c>
      <c r="N2444" s="6" t="s">
        <v>13539</v>
      </c>
      <c r="O2444" s="6" t="str" cm="1">
        <f t="array" ref="O2444:P2444">_xlfn.TEXTSPLIT(N2444,"-")</f>
        <v>2002</v>
      </c>
      <c r="P2444" s="6" t="str">
        <v>2003</v>
      </c>
      <c r="Q2444" s="6">
        <v>238</v>
      </c>
      <c r="R2444" s="6">
        <v>11</v>
      </c>
      <c r="S2444" s="16">
        <f t="shared" si="187"/>
        <v>4.6218487394957986E-2</v>
      </c>
      <c r="T2444" s="16">
        <f t="shared" si="188"/>
        <v>1.3609552196876141E-2</v>
      </c>
    </row>
    <row r="2445" spans="1:20" x14ac:dyDescent="0.6">
      <c r="D2445" s="6" t="s">
        <v>13300</v>
      </c>
      <c r="E2445" s="6" t="s">
        <v>13815</v>
      </c>
      <c r="F2445" s="20" t="s">
        <v>13968</v>
      </c>
      <c r="G2445" s="6" t="str">
        <f t="shared" si="183"/>
        <v>50-79</v>
      </c>
      <c r="H2445" s="6" t="str" cm="1">
        <f t="array" ref="H2445:I2445">_xlfn.TEXTSPLIT(G2445,"-")</f>
        <v>50</v>
      </c>
      <c r="I2445" s="6" t="str">
        <v>79</v>
      </c>
      <c r="J2445" s="6" t="s">
        <v>13836</v>
      </c>
      <c r="K2445" s="6" t="s">
        <v>13480</v>
      </c>
      <c r="L2445" s="6" t="s">
        <v>13909</v>
      </c>
      <c r="M2445" s="6" t="s">
        <v>13408</v>
      </c>
      <c r="N2445" s="6" t="s">
        <v>13539</v>
      </c>
      <c r="O2445" s="6" t="str" cm="1">
        <f t="array" ref="O2445:P2445">_xlfn.TEXTSPLIT(N2445,"-")</f>
        <v>2002</v>
      </c>
      <c r="P2445" s="6" t="str">
        <v>2003</v>
      </c>
      <c r="Q2445" s="6">
        <v>1101</v>
      </c>
      <c r="R2445" s="6">
        <v>413</v>
      </c>
      <c r="S2445" s="16">
        <f t="shared" si="184"/>
        <v>0.37511353315168028</v>
      </c>
      <c r="T2445" s="16">
        <f t="shared" si="185"/>
        <v>1.4591107814222683E-2</v>
      </c>
    </row>
    <row r="2446" spans="1:20" x14ac:dyDescent="0.6">
      <c r="A2446" s="6"/>
      <c r="B2446" s="6"/>
      <c r="C2446" s="6"/>
      <c r="D2446" s="6" t="s">
        <v>13300</v>
      </c>
      <c r="E2446" s="6" t="s">
        <v>13814</v>
      </c>
      <c r="F2446" s="20" t="s">
        <v>13968</v>
      </c>
      <c r="G2446" s="6" t="str">
        <f t="shared" si="183"/>
        <v>50-79</v>
      </c>
      <c r="H2446" s="6" t="str" cm="1">
        <f t="array" ref="H2446:I2446">_xlfn.TEXTSPLIT(G2446,"-")</f>
        <v>50</v>
      </c>
      <c r="I2446" s="6" t="str">
        <v>79</v>
      </c>
      <c r="J2446" s="6" t="s">
        <v>13836</v>
      </c>
      <c r="K2446" s="6" t="s">
        <v>13480</v>
      </c>
      <c r="L2446" s="6" t="s">
        <v>13909</v>
      </c>
      <c r="M2446" s="6" t="s">
        <v>13408</v>
      </c>
      <c r="N2446" s="6" t="s">
        <v>13539</v>
      </c>
      <c r="O2446" s="6" t="str" cm="1">
        <f t="array" ref="O2446:P2446">_xlfn.TEXTSPLIT(N2446,"-")</f>
        <v>2002</v>
      </c>
      <c r="P2446" s="6" t="str">
        <v>2003</v>
      </c>
      <c r="Q2446" s="6">
        <v>529</v>
      </c>
      <c r="R2446" s="6">
        <v>213</v>
      </c>
      <c r="S2446" s="16">
        <f t="shared" si="184"/>
        <v>0.40264650283553877</v>
      </c>
      <c r="T2446" s="16">
        <f t="shared" si="185"/>
        <v>2.1323075025081042E-2</v>
      </c>
    </row>
    <row r="2447" spans="1:20" x14ac:dyDescent="0.6">
      <c r="A2447" s="6"/>
      <c r="B2447" s="6"/>
      <c r="C2447" s="6"/>
      <c r="D2447" s="6" t="s">
        <v>13300</v>
      </c>
      <c r="E2447" s="6" t="s">
        <v>13816</v>
      </c>
      <c r="F2447" s="20" t="s">
        <v>13968</v>
      </c>
      <c r="G2447" s="6" t="str">
        <f t="shared" si="183"/>
        <v>50-79</v>
      </c>
      <c r="H2447" s="6" t="str" cm="1">
        <f t="array" ref="H2447:I2447">_xlfn.TEXTSPLIT(G2447,"-")</f>
        <v>50</v>
      </c>
      <c r="I2447" s="6" t="str">
        <v>79</v>
      </c>
      <c r="J2447" s="6" t="s">
        <v>13836</v>
      </c>
      <c r="K2447" s="6" t="s">
        <v>13480</v>
      </c>
      <c r="L2447" s="6" t="s">
        <v>13909</v>
      </c>
      <c r="M2447" s="6" t="s">
        <v>13408</v>
      </c>
      <c r="N2447" s="6" t="s">
        <v>13539</v>
      </c>
      <c r="O2447" s="6" t="str" cm="1">
        <f t="array" ref="O2447:P2447">_xlfn.TEXTSPLIT(N2447,"-")</f>
        <v>2002</v>
      </c>
      <c r="P2447" s="6" t="str">
        <v>2003</v>
      </c>
      <c r="Q2447" s="6">
        <v>572</v>
      </c>
      <c r="R2447" s="6">
        <v>200</v>
      </c>
      <c r="S2447" s="16">
        <f t="shared" si="184"/>
        <v>0.34965034965034963</v>
      </c>
      <c r="T2447" s="16">
        <f t="shared" si="185"/>
        <v>1.9938497334142252E-2</v>
      </c>
    </row>
    <row r="2448" spans="1:20" x14ac:dyDescent="0.6">
      <c r="A2448" s="6"/>
      <c r="B2448" s="6"/>
      <c r="C2448" s="6"/>
      <c r="D2448" s="6" t="s">
        <v>13300</v>
      </c>
      <c r="E2448" s="6" t="s">
        <v>13815</v>
      </c>
      <c r="F2448" s="20" t="s">
        <v>13818</v>
      </c>
      <c r="G2448" s="6" t="str">
        <f t="shared" si="183"/>
        <v>50-59</v>
      </c>
      <c r="H2448" s="6" t="str" cm="1">
        <f t="array" ref="H2448:I2448">_xlfn.TEXTSPLIT(G2448,"-")</f>
        <v>50</v>
      </c>
      <c r="I2448" s="6" t="str">
        <v>59</v>
      </c>
      <c r="J2448" s="6" t="s">
        <v>13836</v>
      </c>
      <c r="K2448" s="6" t="s">
        <v>13480</v>
      </c>
      <c r="L2448" s="6" t="s">
        <v>13909</v>
      </c>
      <c r="M2448" s="6" t="s">
        <v>13408</v>
      </c>
      <c r="N2448" s="6" t="s">
        <v>13539</v>
      </c>
      <c r="O2448" s="6" t="str" cm="1">
        <f t="array" ref="O2448:P2448">_xlfn.TEXTSPLIT(N2448,"-")</f>
        <v>2002</v>
      </c>
      <c r="P2448" s="6" t="str">
        <v>2003</v>
      </c>
      <c r="Q2448" s="6">
        <v>511</v>
      </c>
      <c r="R2448" s="6">
        <v>238</v>
      </c>
      <c r="S2448" s="16">
        <f t="shared" si="184"/>
        <v>0.46575342465753422</v>
      </c>
      <c r="T2448" s="16">
        <f t="shared" si="185"/>
        <v>2.2066753914686595E-2</v>
      </c>
    </row>
    <row r="2449" spans="1:20" x14ac:dyDescent="0.6">
      <c r="A2449" s="6"/>
      <c r="B2449" s="6"/>
      <c r="C2449" s="6"/>
      <c r="D2449" s="6" t="s">
        <v>13300</v>
      </c>
      <c r="E2449" s="6" t="s">
        <v>13815</v>
      </c>
      <c r="F2449" s="20" t="s">
        <v>13819</v>
      </c>
      <c r="G2449" s="6" t="str">
        <f t="shared" si="183"/>
        <v>60-69</v>
      </c>
      <c r="H2449" s="6" t="str" cm="1">
        <f t="array" ref="H2449:I2449">_xlfn.TEXTSPLIT(G2449,"-")</f>
        <v>60</v>
      </c>
      <c r="I2449" s="6" t="str">
        <v>69</v>
      </c>
      <c r="J2449" s="6" t="s">
        <v>13836</v>
      </c>
      <c r="K2449" s="6" t="s">
        <v>13480</v>
      </c>
      <c r="L2449" s="6" t="s">
        <v>13909</v>
      </c>
      <c r="M2449" s="6" t="s">
        <v>13408</v>
      </c>
      <c r="N2449" s="6" t="s">
        <v>13539</v>
      </c>
      <c r="O2449" s="6" t="str" cm="1">
        <f t="array" ref="O2449:P2449">_xlfn.TEXTSPLIT(N2449,"-")</f>
        <v>2002</v>
      </c>
      <c r="P2449" s="6" t="str">
        <v>2003</v>
      </c>
      <c r="Q2449" s="6">
        <v>352</v>
      </c>
      <c r="R2449" s="6">
        <v>121</v>
      </c>
      <c r="S2449" s="16">
        <f t="shared" si="184"/>
        <v>0.34375</v>
      </c>
      <c r="T2449" s="16">
        <f t="shared" si="185"/>
        <v>2.5315393353155705E-2</v>
      </c>
    </row>
    <row r="2450" spans="1:20" x14ac:dyDescent="0.6">
      <c r="A2450" s="6"/>
      <c r="B2450" s="6"/>
      <c r="C2450" s="6"/>
      <c r="D2450" s="6" t="s">
        <v>13300</v>
      </c>
      <c r="E2450" s="6" t="s">
        <v>13815</v>
      </c>
      <c r="F2450" s="20" t="s">
        <v>13820</v>
      </c>
      <c r="G2450" s="6" t="str">
        <f t="shared" si="183"/>
        <v>70-79</v>
      </c>
      <c r="H2450" s="6" t="str" cm="1">
        <f t="array" ref="H2450:I2450">_xlfn.TEXTSPLIT(G2450,"-")</f>
        <v>70</v>
      </c>
      <c r="I2450" s="6" t="str">
        <v>79</v>
      </c>
      <c r="J2450" s="6" t="s">
        <v>13836</v>
      </c>
      <c r="K2450" s="6" t="s">
        <v>13480</v>
      </c>
      <c r="L2450" s="6" t="s">
        <v>13909</v>
      </c>
      <c r="M2450" s="6" t="s">
        <v>13408</v>
      </c>
      <c r="N2450" s="6" t="s">
        <v>13539</v>
      </c>
      <c r="O2450" s="6" t="str" cm="1">
        <f t="array" ref="O2450:P2450">_xlfn.TEXTSPLIT(N2450,"-")</f>
        <v>2002</v>
      </c>
      <c r="P2450" s="6" t="str">
        <v>2003</v>
      </c>
      <c r="Q2450" s="6">
        <v>238</v>
      </c>
      <c r="R2450" s="6">
        <v>54</v>
      </c>
      <c r="S2450" s="16">
        <f t="shared" si="184"/>
        <v>0.22689075630252101</v>
      </c>
      <c r="T2450" s="16">
        <f t="shared" si="185"/>
        <v>2.7148157234071057E-2</v>
      </c>
    </row>
    <row r="2451" spans="1:20" x14ac:dyDescent="0.6">
      <c r="D2451" s="6" t="s">
        <v>13822</v>
      </c>
      <c r="E2451" s="6" t="s">
        <v>13815</v>
      </c>
      <c r="F2451" s="20" t="s">
        <v>13968</v>
      </c>
      <c r="G2451" s="6" t="str">
        <f t="shared" si="183"/>
        <v>50-79</v>
      </c>
      <c r="H2451" s="6" t="str" cm="1">
        <f t="array" ref="H2451:I2451">_xlfn.TEXTSPLIT(G2451,"-")</f>
        <v>50</v>
      </c>
      <c r="I2451" s="6" t="str">
        <v>79</v>
      </c>
      <c r="J2451" s="6" t="s">
        <v>13836</v>
      </c>
      <c r="K2451" s="6" t="s">
        <v>13480</v>
      </c>
      <c r="L2451" s="6" t="s">
        <v>13909</v>
      </c>
      <c r="M2451" s="6" t="s">
        <v>13408</v>
      </c>
      <c r="N2451" s="6" t="s">
        <v>13539</v>
      </c>
      <c r="O2451" s="6" t="str" cm="1">
        <f t="array" ref="O2451:P2451">_xlfn.TEXTSPLIT(N2451,"-")</f>
        <v>2002</v>
      </c>
      <c r="P2451" s="6" t="str">
        <v>2003</v>
      </c>
      <c r="Q2451" s="6">
        <v>1101</v>
      </c>
      <c r="R2451" s="6">
        <v>398</v>
      </c>
      <c r="S2451" s="16">
        <f t="shared" si="184"/>
        <v>0.36148955495004542</v>
      </c>
      <c r="T2451" s="16">
        <f t="shared" si="185"/>
        <v>1.447898839720564E-2</v>
      </c>
    </row>
    <row r="2452" spans="1:20" x14ac:dyDescent="0.6">
      <c r="B2452" s="6"/>
      <c r="C2452" s="6"/>
      <c r="D2452" s="6" t="s">
        <v>13822</v>
      </c>
      <c r="E2452" s="6" t="s">
        <v>13814</v>
      </c>
      <c r="F2452" s="20" t="s">
        <v>13968</v>
      </c>
      <c r="G2452" s="6" t="str">
        <f t="shared" si="183"/>
        <v>50-79</v>
      </c>
      <c r="H2452" s="6" t="str" cm="1">
        <f t="array" ref="H2452:I2452">_xlfn.TEXTSPLIT(G2452,"-")</f>
        <v>50</v>
      </c>
      <c r="I2452" s="6" t="str">
        <v>79</v>
      </c>
      <c r="J2452" s="6" t="s">
        <v>13836</v>
      </c>
      <c r="K2452" s="6" t="s">
        <v>13480</v>
      </c>
      <c r="L2452" s="6" t="s">
        <v>13909</v>
      </c>
      <c r="M2452" s="6" t="s">
        <v>13408</v>
      </c>
      <c r="N2452" s="6" t="s">
        <v>13539</v>
      </c>
      <c r="O2452" s="6" t="str" cm="1">
        <f t="array" ref="O2452:P2452">_xlfn.TEXTSPLIT(N2452,"-")</f>
        <v>2002</v>
      </c>
      <c r="P2452" s="6" t="str">
        <v>2003</v>
      </c>
      <c r="Q2452" s="6">
        <v>529</v>
      </c>
      <c r="R2452" s="6">
        <v>203</v>
      </c>
      <c r="S2452" s="16">
        <f t="shared" si="184"/>
        <v>0.38374291115311909</v>
      </c>
      <c r="T2452" s="16">
        <f t="shared" si="185"/>
        <v>2.1143326238080927E-2</v>
      </c>
    </row>
    <row r="2453" spans="1:20" x14ac:dyDescent="0.6">
      <c r="B2453" s="6"/>
      <c r="C2453" s="6"/>
      <c r="D2453" s="6" t="s">
        <v>13822</v>
      </c>
      <c r="E2453" s="6" t="s">
        <v>13816</v>
      </c>
      <c r="F2453" s="20" t="s">
        <v>13968</v>
      </c>
      <c r="G2453" s="6" t="str">
        <f t="shared" si="183"/>
        <v>50-79</v>
      </c>
      <c r="H2453" s="6" t="str" cm="1">
        <f t="array" ref="H2453:I2453">_xlfn.TEXTSPLIT(G2453,"-")</f>
        <v>50</v>
      </c>
      <c r="I2453" s="6" t="str">
        <v>79</v>
      </c>
      <c r="J2453" s="6" t="s">
        <v>13836</v>
      </c>
      <c r="K2453" s="6" t="s">
        <v>13480</v>
      </c>
      <c r="L2453" s="6" t="s">
        <v>13909</v>
      </c>
      <c r="M2453" s="6" t="s">
        <v>13408</v>
      </c>
      <c r="N2453" s="6" t="s">
        <v>13539</v>
      </c>
      <c r="O2453" s="6" t="str" cm="1">
        <f t="array" ref="O2453:P2453">_xlfn.TEXTSPLIT(N2453,"-")</f>
        <v>2002</v>
      </c>
      <c r="P2453" s="6" t="str">
        <v>2003</v>
      </c>
      <c r="Q2453" s="6">
        <v>572</v>
      </c>
      <c r="R2453" s="6">
        <v>195</v>
      </c>
      <c r="S2453" s="16">
        <f t="shared" si="184"/>
        <v>0.34090909090909088</v>
      </c>
      <c r="T2453" s="16">
        <f t="shared" si="185"/>
        <v>1.9819556750803002E-2</v>
      </c>
    </row>
    <row r="2454" spans="1:20" x14ac:dyDescent="0.6">
      <c r="B2454" s="6"/>
      <c r="C2454" s="6"/>
      <c r="D2454" s="6" t="s">
        <v>13822</v>
      </c>
      <c r="E2454" s="6" t="s">
        <v>13815</v>
      </c>
      <c r="F2454" s="20" t="s">
        <v>13818</v>
      </c>
      <c r="G2454" s="6" t="str">
        <f t="shared" si="183"/>
        <v>50-59</v>
      </c>
      <c r="H2454" s="6" t="str" cm="1">
        <f t="array" ref="H2454:I2454">_xlfn.TEXTSPLIT(G2454,"-")</f>
        <v>50</v>
      </c>
      <c r="I2454" s="6" t="str">
        <v>59</v>
      </c>
      <c r="J2454" s="6" t="s">
        <v>13836</v>
      </c>
      <c r="K2454" s="6" t="s">
        <v>13480</v>
      </c>
      <c r="L2454" s="6" t="s">
        <v>13909</v>
      </c>
      <c r="M2454" s="6" t="s">
        <v>13408</v>
      </c>
      <c r="N2454" s="6" t="s">
        <v>13539</v>
      </c>
      <c r="O2454" s="6" t="str" cm="1">
        <f t="array" ref="O2454:P2454">_xlfn.TEXTSPLIT(N2454,"-")</f>
        <v>2002</v>
      </c>
      <c r="P2454" s="6" t="str">
        <v>2003</v>
      </c>
      <c r="Q2454" s="6">
        <v>511</v>
      </c>
      <c r="R2454" s="6">
        <v>236</v>
      </c>
      <c r="S2454" s="16">
        <f t="shared" si="184"/>
        <v>0.46183953033268099</v>
      </c>
      <c r="T2454" s="16">
        <f t="shared" si="185"/>
        <v>2.2054184232964621E-2</v>
      </c>
    </row>
    <row r="2455" spans="1:20" x14ac:dyDescent="0.6">
      <c r="B2455" s="6"/>
      <c r="C2455" s="6"/>
      <c r="D2455" s="6" t="s">
        <v>13822</v>
      </c>
      <c r="E2455" s="6" t="s">
        <v>13815</v>
      </c>
      <c r="F2455" s="20" t="s">
        <v>13819</v>
      </c>
      <c r="G2455" s="6" t="str">
        <f t="shared" si="183"/>
        <v>60-69</v>
      </c>
      <c r="H2455" s="6" t="str" cm="1">
        <f t="array" ref="H2455:I2455">_xlfn.TEXTSPLIT(G2455,"-")</f>
        <v>60</v>
      </c>
      <c r="I2455" s="6" t="str">
        <v>69</v>
      </c>
      <c r="J2455" s="6" t="s">
        <v>13836</v>
      </c>
      <c r="K2455" s="6" t="s">
        <v>13480</v>
      </c>
      <c r="L2455" s="6" t="s">
        <v>13909</v>
      </c>
      <c r="M2455" s="6" t="s">
        <v>13408</v>
      </c>
      <c r="N2455" s="6" t="s">
        <v>13539</v>
      </c>
      <c r="O2455" s="6" t="str" cm="1">
        <f t="array" ref="O2455:P2455">_xlfn.TEXTSPLIT(N2455,"-")</f>
        <v>2002</v>
      </c>
      <c r="P2455" s="6" t="str">
        <v>2003</v>
      </c>
      <c r="Q2455" s="6">
        <v>352</v>
      </c>
      <c r="R2455" s="6">
        <v>119</v>
      </c>
      <c r="S2455" s="16">
        <f t="shared" si="184"/>
        <v>0.33806818181818182</v>
      </c>
      <c r="T2455" s="16">
        <f t="shared" si="185"/>
        <v>2.5213750209027053E-2</v>
      </c>
    </row>
    <row r="2456" spans="1:20" x14ac:dyDescent="0.6">
      <c r="B2456" s="6"/>
      <c r="C2456" s="6"/>
      <c r="D2456" s="6" t="s">
        <v>13822</v>
      </c>
      <c r="E2456" s="6" t="s">
        <v>13815</v>
      </c>
      <c r="F2456" s="20" t="s">
        <v>13820</v>
      </c>
      <c r="G2456" s="6" t="str">
        <f t="shared" si="183"/>
        <v>70-79</v>
      </c>
      <c r="H2456" s="6" t="str" cm="1">
        <f t="array" ref="H2456:I2456">_xlfn.TEXTSPLIT(G2456,"-")</f>
        <v>70</v>
      </c>
      <c r="I2456" s="6" t="str">
        <v>79</v>
      </c>
      <c r="J2456" s="6" t="s">
        <v>13836</v>
      </c>
      <c r="K2456" s="6" t="s">
        <v>13480</v>
      </c>
      <c r="L2456" s="6" t="s">
        <v>13909</v>
      </c>
      <c r="M2456" s="6" t="s">
        <v>13408</v>
      </c>
      <c r="N2456" s="6" t="s">
        <v>13539</v>
      </c>
      <c r="O2456" s="6" t="str" cm="1">
        <f t="array" ref="O2456:P2456">_xlfn.TEXTSPLIT(N2456,"-")</f>
        <v>2002</v>
      </c>
      <c r="P2456" s="6" t="str">
        <v>2003</v>
      </c>
      <c r="Q2456" s="6">
        <v>238</v>
      </c>
      <c r="R2456" s="6">
        <v>43</v>
      </c>
      <c r="S2456" s="16">
        <f t="shared" si="184"/>
        <v>0.18067226890756302</v>
      </c>
      <c r="T2456" s="16">
        <f t="shared" si="185"/>
        <v>2.4939405570955159E-2</v>
      </c>
    </row>
    <row r="2457" spans="1:20" x14ac:dyDescent="0.6">
      <c r="B2457" s="6"/>
      <c r="C2457" s="6"/>
      <c r="D2457" s="6" t="s">
        <v>13813</v>
      </c>
      <c r="E2457" s="6" t="s">
        <v>13815</v>
      </c>
      <c r="F2457" s="20" t="s">
        <v>13968</v>
      </c>
      <c r="G2457" s="6" t="str">
        <f t="shared" si="183"/>
        <v>50-79</v>
      </c>
      <c r="H2457" s="6" t="str" cm="1">
        <f t="array" ref="H2457:I2457">_xlfn.TEXTSPLIT(G2457,"-")</f>
        <v>50</v>
      </c>
      <c r="I2457" s="6" t="str">
        <v>79</v>
      </c>
      <c r="J2457" s="6" t="s">
        <v>13836</v>
      </c>
      <c r="K2457" s="6" t="s">
        <v>13480</v>
      </c>
      <c r="L2457" s="6" t="s">
        <v>13909</v>
      </c>
      <c r="M2457" s="6" t="s">
        <v>13408</v>
      </c>
      <c r="N2457" s="6" t="s">
        <v>13539</v>
      </c>
      <c r="O2457" s="6" t="str" cm="1">
        <f t="array" ref="O2457:P2457">_xlfn.TEXTSPLIT(N2457,"-")</f>
        <v>2002</v>
      </c>
      <c r="P2457" s="6" t="str">
        <v>2003</v>
      </c>
      <c r="Q2457" s="6">
        <v>1101</v>
      </c>
      <c r="R2457" s="6">
        <v>15</v>
      </c>
      <c r="S2457" s="16">
        <f t="shared" si="184"/>
        <v>1.3623978201634877E-2</v>
      </c>
      <c r="T2457" s="16">
        <f t="shared" si="185"/>
        <v>3.4936513615622202E-3</v>
      </c>
    </row>
    <row r="2458" spans="1:20" x14ac:dyDescent="0.6">
      <c r="B2458" s="6"/>
      <c r="C2458" s="6"/>
      <c r="D2458" s="6" t="s">
        <v>13813</v>
      </c>
      <c r="E2458" s="6" t="s">
        <v>13814</v>
      </c>
      <c r="F2458" s="20" t="s">
        <v>13968</v>
      </c>
      <c r="G2458" s="6" t="str">
        <f t="shared" si="183"/>
        <v>50-79</v>
      </c>
      <c r="H2458" s="6" t="str" cm="1">
        <f t="array" ref="H2458:I2458">_xlfn.TEXTSPLIT(G2458,"-")</f>
        <v>50</v>
      </c>
      <c r="I2458" s="6" t="str">
        <v>79</v>
      </c>
      <c r="J2458" s="6" t="s">
        <v>13836</v>
      </c>
      <c r="K2458" s="6" t="s">
        <v>13480</v>
      </c>
      <c r="L2458" s="6" t="s">
        <v>13909</v>
      </c>
      <c r="M2458" s="6" t="s">
        <v>13408</v>
      </c>
      <c r="N2458" s="6" t="s">
        <v>13539</v>
      </c>
      <c r="O2458" s="6" t="str" cm="1">
        <f t="array" ref="O2458:P2458">_xlfn.TEXTSPLIT(N2458,"-")</f>
        <v>2002</v>
      </c>
      <c r="P2458" s="6" t="str">
        <v>2003</v>
      </c>
      <c r="Q2458" s="6">
        <v>529</v>
      </c>
      <c r="R2458" s="6">
        <v>10</v>
      </c>
      <c r="S2458" s="16">
        <f t="shared" si="184"/>
        <v>1.890359168241966E-2</v>
      </c>
      <c r="T2458" s="16">
        <f t="shared" si="185"/>
        <v>5.921069665267651E-3</v>
      </c>
    </row>
    <row r="2459" spans="1:20" x14ac:dyDescent="0.6">
      <c r="B2459" s="6"/>
      <c r="C2459" s="6"/>
      <c r="D2459" s="6" t="s">
        <v>13813</v>
      </c>
      <c r="E2459" s="6" t="s">
        <v>13816</v>
      </c>
      <c r="F2459" s="20" t="s">
        <v>13968</v>
      </c>
      <c r="G2459" s="6" t="str">
        <f t="shared" si="183"/>
        <v>50-79</v>
      </c>
      <c r="H2459" s="6" t="str" cm="1">
        <f t="array" ref="H2459:I2459">_xlfn.TEXTSPLIT(G2459,"-")</f>
        <v>50</v>
      </c>
      <c r="I2459" s="6" t="str">
        <v>79</v>
      </c>
      <c r="J2459" s="6" t="s">
        <v>13836</v>
      </c>
      <c r="K2459" s="6" t="s">
        <v>13480</v>
      </c>
      <c r="L2459" s="6" t="s">
        <v>13909</v>
      </c>
      <c r="M2459" s="6" t="s">
        <v>13408</v>
      </c>
      <c r="N2459" s="6" t="s">
        <v>13539</v>
      </c>
      <c r="O2459" s="6" t="str" cm="1">
        <f t="array" ref="O2459:P2459">_xlfn.TEXTSPLIT(N2459,"-")</f>
        <v>2002</v>
      </c>
      <c r="P2459" s="6" t="str">
        <v>2003</v>
      </c>
      <c r="Q2459" s="6">
        <v>572</v>
      </c>
      <c r="R2459" s="6">
        <v>5</v>
      </c>
      <c r="S2459" s="16">
        <f t="shared" si="184"/>
        <v>8.7412587412587419E-3</v>
      </c>
      <c r="T2459" s="16">
        <f t="shared" si="185"/>
        <v>3.8920865421882716E-3</v>
      </c>
    </row>
    <row r="2460" spans="1:20" x14ac:dyDescent="0.6">
      <c r="B2460" s="6"/>
      <c r="C2460" s="6"/>
      <c r="D2460" s="6" t="s">
        <v>13813</v>
      </c>
      <c r="E2460" s="6" t="s">
        <v>13815</v>
      </c>
      <c r="F2460" s="20" t="s">
        <v>13818</v>
      </c>
      <c r="G2460" s="6" t="str">
        <f t="shared" si="183"/>
        <v>50-59</v>
      </c>
      <c r="H2460" s="6" t="str" cm="1">
        <f t="array" ref="H2460:I2460">_xlfn.TEXTSPLIT(G2460,"-")</f>
        <v>50</v>
      </c>
      <c r="I2460" s="6" t="str">
        <v>59</v>
      </c>
      <c r="J2460" s="6" t="s">
        <v>13836</v>
      </c>
      <c r="K2460" s="6" t="s">
        <v>13480</v>
      </c>
      <c r="L2460" s="6" t="s">
        <v>13909</v>
      </c>
      <c r="M2460" s="6" t="s">
        <v>13408</v>
      </c>
      <c r="N2460" s="6" t="s">
        <v>13539</v>
      </c>
      <c r="O2460" s="6" t="str" cm="1">
        <f t="array" ref="O2460:P2460">_xlfn.TEXTSPLIT(N2460,"-")</f>
        <v>2002</v>
      </c>
      <c r="P2460" s="6" t="str">
        <v>2003</v>
      </c>
      <c r="Q2460" s="6">
        <v>511</v>
      </c>
      <c r="R2460" s="6">
        <v>2</v>
      </c>
      <c r="S2460" s="16">
        <f t="shared" si="184"/>
        <v>3.9138943248532287E-3</v>
      </c>
      <c r="T2460" s="16">
        <f t="shared" si="185"/>
        <v>2.7621199762756007E-3</v>
      </c>
    </row>
    <row r="2461" spans="1:20" x14ac:dyDescent="0.6">
      <c r="B2461" s="6"/>
      <c r="C2461" s="6"/>
      <c r="D2461" s="6" t="s">
        <v>13813</v>
      </c>
      <c r="E2461" s="6" t="s">
        <v>13815</v>
      </c>
      <c r="F2461" s="20" t="s">
        <v>13819</v>
      </c>
      <c r="G2461" s="6" t="str">
        <f t="shared" si="183"/>
        <v>60-69</v>
      </c>
      <c r="H2461" s="6" t="str" cm="1">
        <f t="array" ref="H2461:I2461">_xlfn.TEXTSPLIT(G2461,"-")</f>
        <v>60</v>
      </c>
      <c r="I2461" s="6" t="str">
        <v>69</v>
      </c>
      <c r="J2461" s="6" t="s">
        <v>13836</v>
      </c>
      <c r="K2461" s="6" t="s">
        <v>13480</v>
      </c>
      <c r="L2461" s="6" t="s">
        <v>13909</v>
      </c>
      <c r="M2461" s="6" t="s">
        <v>13408</v>
      </c>
      <c r="N2461" s="6" t="s">
        <v>13539</v>
      </c>
      <c r="O2461" s="6" t="str" cm="1">
        <f t="array" ref="O2461:P2461">_xlfn.TEXTSPLIT(N2461,"-")</f>
        <v>2002</v>
      </c>
      <c r="P2461" s="6" t="str">
        <v>2003</v>
      </c>
      <c r="Q2461" s="6">
        <v>352</v>
      </c>
      <c r="R2461" s="6">
        <v>2</v>
      </c>
      <c r="S2461" s="16">
        <f t="shared" si="184"/>
        <v>5.681818181818182E-3</v>
      </c>
      <c r="T2461" s="16">
        <f t="shared" si="185"/>
        <v>4.0062221222852716E-3</v>
      </c>
    </row>
    <row r="2462" spans="1:20" x14ac:dyDescent="0.6">
      <c r="B2462" s="6"/>
      <c r="C2462" s="6"/>
      <c r="D2462" s="6" t="s">
        <v>13813</v>
      </c>
      <c r="E2462" s="6" t="s">
        <v>13815</v>
      </c>
      <c r="F2462" s="20" t="s">
        <v>13820</v>
      </c>
      <c r="G2462" s="6" t="str">
        <f t="shared" si="183"/>
        <v>70-79</v>
      </c>
      <c r="H2462" s="6" t="str" cm="1">
        <f t="array" ref="H2462:I2462">_xlfn.TEXTSPLIT(G2462,"-")</f>
        <v>70</v>
      </c>
      <c r="I2462" s="6" t="str">
        <v>79</v>
      </c>
      <c r="J2462" s="6" t="s">
        <v>13836</v>
      </c>
      <c r="K2462" s="6" t="s">
        <v>13480</v>
      </c>
      <c r="L2462" s="6" t="s">
        <v>13909</v>
      </c>
      <c r="M2462" s="6" t="s">
        <v>13408</v>
      </c>
      <c r="N2462" s="6" t="s">
        <v>13539</v>
      </c>
      <c r="O2462" s="6" t="str" cm="1">
        <f t="array" ref="O2462:P2462">_xlfn.TEXTSPLIT(N2462,"-")</f>
        <v>2002</v>
      </c>
      <c r="P2462" s="6" t="str">
        <v>2003</v>
      </c>
      <c r="Q2462" s="6">
        <v>238</v>
      </c>
      <c r="R2462" s="6">
        <v>11</v>
      </c>
      <c r="S2462" s="16">
        <f t="shared" si="184"/>
        <v>4.6218487394957986E-2</v>
      </c>
      <c r="T2462" s="16">
        <f t="shared" si="185"/>
        <v>1.3609552196876141E-2</v>
      </c>
    </row>
    <row r="2463" spans="1:20" x14ac:dyDescent="0.6">
      <c r="A2463" s="24">
        <v>18222000</v>
      </c>
      <c r="B2463" s="21" t="s">
        <v>13355</v>
      </c>
      <c r="C2463" s="6" t="s">
        <v>13812</v>
      </c>
      <c r="D2463" s="6" t="s">
        <v>13300</v>
      </c>
      <c r="E2463" s="6" t="s">
        <v>13815</v>
      </c>
      <c r="F2463" s="20" t="s">
        <v>13552</v>
      </c>
      <c r="G2463" s="6" t="str">
        <f t="shared" ref="G2463:G2507" si="189">IF(RIGHT(F2463,1)="+",LEFT(F2463,LEN(F2463)-1)&amp;"-95",F2463)</f>
        <v>35-95</v>
      </c>
      <c r="H2463" s="6" t="str" cm="1">
        <f t="array" ref="H2463:I2463">_xlfn.TEXTSPLIT(G2463,"-")</f>
        <v>35</v>
      </c>
      <c r="I2463" s="6" t="str">
        <v>95</v>
      </c>
      <c r="J2463" s="6" t="s">
        <v>13836</v>
      </c>
      <c r="K2463" s="6" t="s">
        <v>13511</v>
      </c>
      <c r="L2463" s="6" t="s">
        <v>13973</v>
      </c>
      <c r="M2463" s="6" t="s">
        <v>13413</v>
      </c>
      <c r="N2463" s="6" t="s">
        <v>13535</v>
      </c>
      <c r="O2463" s="6" t="str" cm="1">
        <f t="array" ref="O2463:P2463">_xlfn.TEXTSPLIT(N2463,"-")</f>
        <v>2000</v>
      </c>
      <c r="P2463" s="6" t="str">
        <v>2002</v>
      </c>
      <c r="Q2463" s="6">
        <v>1625</v>
      </c>
      <c r="R2463" s="6">
        <v>281</v>
      </c>
      <c r="S2463" s="16">
        <f t="shared" ref="S2463:S2507" si="190">R2463/Q2463</f>
        <v>0.17292307692307693</v>
      </c>
      <c r="T2463" s="16">
        <f t="shared" ref="T2463:T2507" si="191">SQRT(S2463*(1-S2463)/Q2463)</f>
        <v>9.3815100109993776E-3</v>
      </c>
    </row>
    <row r="2464" spans="1:20" x14ac:dyDescent="0.6">
      <c r="A2464" s="24"/>
      <c r="B2464" s="21"/>
      <c r="C2464" s="6"/>
      <c r="D2464" s="6" t="s">
        <v>13300</v>
      </c>
      <c r="E2464" s="6" t="s">
        <v>13814</v>
      </c>
      <c r="F2464" s="20" t="s">
        <v>13552</v>
      </c>
      <c r="G2464" s="6" t="str">
        <f t="shared" si="189"/>
        <v>35-95</v>
      </c>
      <c r="H2464" s="6" t="str" cm="1">
        <f t="array" ref="H2464:I2464">_xlfn.TEXTSPLIT(G2464,"-")</f>
        <v>35</v>
      </c>
      <c r="I2464" s="6" t="str">
        <v>95</v>
      </c>
      <c r="J2464" s="6" t="s">
        <v>13836</v>
      </c>
      <c r="K2464" s="6" t="s">
        <v>13511</v>
      </c>
      <c r="L2464" s="6" t="s">
        <v>13973</v>
      </c>
      <c r="M2464" s="6" t="s">
        <v>13413</v>
      </c>
      <c r="N2464" s="6" t="s">
        <v>13535</v>
      </c>
      <c r="O2464" s="6" t="str" cm="1">
        <f t="array" ref="O2464:P2464">_xlfn.TEXTSPLIT(N2464,"-")</f>
        <v>2000</v>
      </c>
      <c r="P2464" s="6" t="str">
        <v>2002</v>
      </c>
      <c r="Q2464" s="6">
        <v>712</v>
      </c>
      <c r="R2464" s="6">
        <v>142</v>
      </c>
      <c r="S2464" s="16">
        <f t="shared" si="190"/>
        <v>0.199438202247191</v>
      </c>
      <c r="T2464" s="16">
        <f t="shared" si="191"/>
        <v>1.497481995781921E-2</v>
      </c>
    </row>
    <row r="2465" spans="1:20" x14ac:dyDescent="0.6">
      <c r="A2465" s="24"/>
      <c r="B2465" s="21"/>
      <c r="C2465" s="6"/>
      <c r="D2465" s="6" t="s">
        <v>13300</v>
      </c>
      <c r="E2465" s="6" t="s">
        <v>13816</v>
      </c>
      <c r="F2465" s="20" t="s">
        <v>13552</v>
      </c>
      <c r="G2465" s="6" t="str">
        <f t="shared" si="189"/>
        <v>35-95</v>
      </c>
      <c r="H2465" s="6" t="str" cm="1">
        <f t="array" ref="H2465:I2465">_xlfn.TEXTSPLIT(G2465,"-")</f>
        <v>35</v>
      </c>
      <c r="I2465" s="6" t="str">
        <v>95</v>
      </c>
      <c r="J2465" s="6" t="s">
        <v>13836</v>
      </c>
      <c r="K2465" s="6" t="s">
        <v>13511</v>
      </c>
      <c r="L2465" s="6" t="s">
        <v>13973</v>
      </c>
      <c r="M2465" s="6" t="s">
        <v>13413</v>
      </c>
      <c r="N2465" s="6" t="s">
        <v>13535</v>
      </c>
      <c r="O2465" s="6" t="str" cm="1">
        <f t="array" ref="O2465:P2465">_xlfn.TEXTSPLIT(N2465,"-")</f>
        <v>2000</v>
      </c>
      <c r="P2465" s="6" t="str">
        <v>2002</v>
      </c>
      <c r="Q2465" s="6">
        <v>913</v>
      </c>
      <c r="R2465" s="6">
        <v>141</v>
      </c>
      <c r="S2465" s="16">
        <f t="shared" si="190"/>
        <v>0.15443592552026286</v>
      </c>
      <c r="T2465" s="16">
        <f t="shared" si="191"/>
        <v>1.19594729316474E-2</v>
      </c>
    </row>
    <row r="2466" spans="1:20" x14ac:dyDescent="0.6">
      <c r="A2466" s="24"/>
      <c r="B2466" s="21"/>
      <c r="C2466" s="6"/>
      <c r="D2466" s="6" t="s">
        <v>13300</v>
      </c>
      <c r="E2466" s="6" t="s">
        <v>13815</v>
      </c>
      <c r="F2466" s="20" t="s">
        <v>13918</v>
      </c>
      <c r="G2466" s="6" t="str">
        <f t="shared" si="189"/>
        <v>35-54</v>
      </c>
      <c r="H2466" s="6" t="str" cm="1">
        <f t="array" ref="H2466:I2466">_xlfn.TEXTSPLIT(G2466,"-")</f>
        <v>35</v>
      </c>
      <c r="I2466" s="6" t="str">
        <v>54</v>
      </c>
      <c r="J2466" s="6" t="s">
        <v>13836</v>
      </c>
      <c r="K2466" s="6" t="s">
        <v>13511</v>
      </c>
      <c r="L2466" s="6" t="s">
        <v>13973</v>
      </c>
      <c r="M2466" s="6" t="s">
        <v>13413</v>
      </c>
      <c r="N2466" s="6" t="s">
        <v>13535</v>
      </c>
      <c r="O2466" s="6" t="str" cm="1">
        <f t="array" ref="O2466:P2466">_xlfn.TEXTSPLIT(N2466,"-")</f>
        <v>2000</v>
      </c>
      <c r="P2466" s="6" t="str">
        <v>2002</v>
      </c>
      <c r="Q2466" s="6">
        <v>588</v>
      </c>
      <c r="R2466" s="6">
        <v>28</v>
      </c>
      <c r="S2466" s="16">
        <f t="shared" si="190"/>
        <v>4.7619047619047616E-2</v>
      </c>
      <c r="T2466" s="16">
        <f t="shared" si="191"/>
        <v>8.7822751614680655E-3</v>
      </c>
    </row>
    <row r="2467" spans="1:20" x14ac:dyDescent="0.6">
      <c r="A2467" s="24"/>
      <c r="B2467" s="21"/>
      <c r="C2467" s="6"/>
      <c r="D2467" s="6" t="s">
        <v>13300</v>
      </c>
      <c r="E2467" s="6" t="s">
        <v>13814</v>
      </c>
      <c r="F2467" s="20" t="s">
        <v>13918</v>
      </c>
      <c r="G2467" s="6" t="str">
        <f t="shared" si="189"/>
        <v>35-54</v>
      </c>
      <c r="H2467" s="6" t="str" cm="1">
        <f t="array" ref="H2467:I2467">_xlfn.TEXTSPLIT(G2467,"-")</f>
        <v>35</v>
      </c>
      <c r="I2467" s="6" t="str">
        <v>54</v>
      </c>
      <c r="J2467" s="6" t="s">
        <v>13836</v>
      </c>
      <c r="K2467" s="6" t="s">
        <v>13511</v>
      </c>
      <c r="L2467" s="6" t="s">
        <v>13973</v>
      </c>
      <c r="M2467" s="6" t="s">
        <v>13413</v>
      </c>
      <c r="N2467" s="6" t="s">
        <v>13535</v>
      </c>
      <c r="O2467" s="6" t="str" cm="1">
        <f t="array" ref="O2467:P2467">_xlfn.TEXTSPLIT(N2467,"-")</f>
        <v>2000</v>
      </c>
      <c r="P2467" s="6" t="str">
        <v>2002</v>
      </c>
      <c r="Q2467" s="6">
        <v>259</v>
      </c>
      <c r="R2467" s="6">
        <v>14</v>
      </c>
      <c r="S2467" s="16">
        <f t="shared" si="190"/>
        <v>5.4054054054054057E-2</v>
      </c>
      <c r="T2467" s="16">
        <f t="shared" si="191"/>
        <v>1.4050682294865847E-2</v>
      </c>
    </row>
    <row r="2468" spans="1:20" x14ac:dyDescent="0.6">
      <c r="A2468" s="24"/>
      <c r="B2468" s="21"/>
      <c r="C2468" s="6"/>
      <c r="D2468" s="6" t="s">
        <v>13300</v>
      </c>
      <c r="E2468" s="6" t="s">
        <v>13816</v>
      </c>
      <c r="F2468" s="20" t="s">
        <v>13918</v>
      </c>
      <c r="G2468" s="6" t="str">
        <f t="shared" si="189"/>
        <v>35-54</v>
      </c>
      <c r="H2468" s="6" t="str" cm="1">
        <f t="array" ref="H2468:I2468">_xlfn.TEXTSPLIT(G2468,"-")</f>
        <v>35</v>
      </c>
      <c r="I2468" s="6" t="str">
        <v>54</v>
      </c>
      <c r="J2468" s="6" t="s">
        <v>13836</v>
      </c>
      <c r="K2468" s="6" t="s">
        <v>13511</v>
      </c>
      <c r="L2468" s="6" t="s">
        <v>13973</v>
      </c>
      <c r="M2468" s="6" t="s">
        <v>13413</v>
      </c>
      <c r="N2468" s="6" t="s">
        <v>13535</v>
      </c>
      <c r="O2468" s="6" t="str" cm="1">
        <f t="array" ref="O2468:P2468">_xlfn.TEXTSPLIT(N2468,"-")</f>
        <v>2000</v>
      </c>
      <c r="P2468" s="6" t="str">
        <v>2002</v>
      </c>
      <c r="Q2468" s="6">
        <v>329</v>
      </c>
      <c r="R2468" s="6">
        <v>14</v>
      </c>
      <c r="S2468" s="16">
        <f t="shared" si="190"/>
        <v>4.2553191489361701E-2</v>
      </c>
      <c r="T2468" s="16">
        <f t="shared" si="191"/>
        <v>1.1128213464166063E-2</v>
      </c>
    </row>
    <row r="2469" spans="1:20" x14ac:dyDescent="0.6">
      <c r="A2469" s="24"/>
      <c r="B2469" s="21"/>
      <c r="C2469" s="6"/>
      <c r="D2469" s="6" t="s">
        <v>13300</v>
      </c>
      <c r="E2469" s="6" t="s">
        <v>13815</v>
      </c>
      <c r="F2469" s="20" t="s">
        <v>13854</v>
      </c>
      <c r="G2469" s="6" t="str">
        <f t="shared" si="189"/>
        <v>55-64</v>
      </c>
      <c r="H2469" s="6" t="str" cm="1">
        <f t="array" ref="H2469:I2469">_xlfn.TEXTSPLIT(G2469,"-")</f>
        <v>55</v>
      </c>
      <c r="I2469" s="6" t="str">
        <v>64</v>
      </c>
      <c r="J2469" s="6" t="s">
        <v>13836</v>
      </c>
      <c r="K2469" s="6" t="s">
        <v>13511</v>
      </c>
      <c r="L2469" s="6" t="s">
        <v>13973</v>
      </c>
      <c r="M2469" s="6" t="s">
        <v>13413</v>
      </c>
      <c r="N2469" s="6" t="s">
        <v>13535</v>
      </c>
      <c r="O2469" s="6" t="str" cm="1">
        <f t="array" ref="O2469:P2469">_xlfn.TEXTSPLIT(N2469,"-")</f>
        <v>2000</v>
      </c>
      <c r="P2469" s="6" t="str">
        <v>2002</v>
      </c>
      <c r="Q2469" s="6">
        <v>348</v>
      </c>
      <c r="R2469" s="6">
        <v>51</v>
      </c>
      <c r="S2469" s="16">
        <f t="shared" si="190"/>
        <v>0.14655172413793102</v>
      </c>
      <c r="T2469" s="16">
        <f t="shared" si="191"/>
        <v>1.8958084155755235E-2</v>
      </c>
    </row>
    <row r="2470" spans="1:20" x14ac:dyDescent="0.6">
      <c r="A2470" s="24"/>
      <c r="B2470" s="21"/>
      <c r="C2470" s="6"/>
      <c r="D2470" s="6" t="s">
        <v>13300</v>
      </c>
      <c r="E2470" s="6" t="s">
        <v>13814</v>
      </c>
      <c r="F2470" s="20" t="s">
        <v>13854</v>
      </c>
      <c r="G2470" s="6" t="str">
        <f t="shared" si="189"/>
        <v>55-64</v>
      </c>
      <c r="H2470" s="6" t="str" cm="1">
        <f t="array" ref="H2470:I2470">_xlfn.TEXTSPLIT(G2470,"-")</f>
        <v>55</v>
      </c>
      <c r="I2470" s="6" t="str">
        <v>64</v>
      </c>
      <c r="J2470" s="6" t="s">
        <v>13836</v>
      </c>
      <c r="K2470" s="6" t="s">
        <v>13511</v>
      </c>
      <c r="L2470" s="6" t="s">
        <v>13973</v>
      </c>
      <c r="M2470" s="6" t="s">
        <v>13413</v>
      </c>
      <c r="N2470" s="6" t="s">
        <v>13535</v>
      </c>
      <c r="O2470" s="6" t="str" cm="1">
        <f t="array" ref="O2470:P2470">_xlfn.TEXTSPLIT(N2470,"-")</f>
        <v>2000</v>
      </c>
      <c r="P2470" s="6" t="str">
        <v>2002</v>
      </c>
      <c r="Q2470" s="6">
        <v>143</v>
      </c>
      <c r="R2470" s="6">
        <v>27</v>
      </c>
      <c r="S2470" s="16">
        <f t="shared" si="190"/>
        <v>0.1888111888111888</v>
      </c>
      <c r="T2470" s="16">
        <f t="shared" si="191"/>
        <v>3.2727047024278429E-2</v>
      </c>
    </row>
    <row r="2471" spans="1:20" x14ac:dyDescent="0.6">
      <c r="A2471" s="24"/>
      <c r="B2471" s="21"/>
      <c r="C2471" s="6"/>
      <c r="D2471" s="6" t="s">
        <v>13300</v>
      </c>
      <c r="E2471" s="6" t="s">
        <v>13816</v>
      </c>
      <c r="F2471" s="20" t="s">
        <v>13854</v>
      </c>
      <c r="G2471" s="6" t="str">
        <f t="shared" si="189"/>
        <v>55-64</v>
      </c>
      <c r="H2471" s="6" t="str" cm="1">
        <f t="array" ref="H2471:I2471">_xlfn.TEXTSPLIT(G2471,"-")</f>
        <v>55</v>
      </c>
      <c r="I2471" s="6" t="str">
        <v>64</v>
      </c>
      <c r="J2471" s="6" t="s">
        <v>13836</v>
      </c>
      <c r="K2471" s="6" t="s">
        <v>13511</v>
      </c>
      <c r="L2471" s="6" t="s">
        <v>13973</v>
      </c>
      <c r="M2471" s="6" t="s">
        <v>13413</v>
      </c>
      <c r="N2471" s="6" t="s">
        <v>13535</v>
      </c>
      <c r="O2471" s="6" t="str" cm="1">
        <f t="array" ref="O2471:P2471">_xlfn.TEXTSPLIT(N2471,"-")</f>
        <v>2000</v>
      </c>
      <c r="P2471" s="6" t="str">
        <v>2002</v>
      </c>
      <c r="Q2471" s="6">
        <v>205</v>
      </c>
      <c r="R2471" s="6">
        <v>24</v>
      </c>
      <c r="S2471" s="16">
        <f t="shared" si="190"/>
        <v>0.11707317073170732</v>
      </c>
      <c r="T2471" s="16">
        <f t="shared" si="191"/>
        <v>2.2455054667700623E-2</v>
      </c>
    </row>
    <row r="2472" spans="1:20" x14ac:dyDescent="0.6">
      <c r="A2472" s="24"/>
      <c r="B2472" s="21"/>
      <c r="C2472" s="6"/>
      <c r="D2472" s="6" t="s">
        <v>13300</v>
      </c>
      <c r="E2472" s="6" t="s">
        <v>13815</v>
      </c>
      <c r="F2472" s="20" t="s">
        <v>13855</v>
      </c>
      <c r="G2472" s="6" t="str">
        <f t="shared" si="189"/>
        <v>65-74</v>
      </c>
      <c r="H2472" s="6" t="str" cm="1">
        <f t="array" ref="H2472:I2472">_xlfn.TEXTSPLIT(G2472,"-")</f>
        <v>65</v>
      </c>
      <c r="I2472" s="6" t="str">
        <v>74</v>
      </c>
      <c r="J2472" s="6" t="s">
        <v>13836</v>
      </c>
      <c r="K2472" s="6" t="s">
        <v>13511</v>
      </c>
      <c r="L2472" s="6" t="s">
        <v>13973</v>
      </c>
      <c r="M2472" s="6" t="s">
        <v>13413</v>
      </c>
      <c r="N2472" s="6" t="s">
        <v>13535</v>
      </c>
      <c r="O2472" s="6" t="str" cm="1">
        <f t="array" ref="O2472:P2472">_xlfn.TEXTSPLIT(N2472,"-")</f>
        <v>2000</v>
      </c>
      <c r="P2472" s="6" t="str">
        <v>2002</v>
      </c>
      <c r="Q2472" s="6">
        <v>489</v>
      </c>
      <c r="R2472" s="6">
        <v>133</v>
      </c>
      <c r="S2472" s="16">
        <f t="shared" si="190"/>
        <v>0.27198364008179959</v>
      </c>
      <c r="T2472" s="16">
        <f t="shared" si="191"/>
        <v>2.0122759226173417E-2</v>
      </c>
    </row>
    <row r="2473" spans="1:20" x14ac:dyDescent="0.6">
      <c r="A2473" s="24"/>
      <c r="B2473" s="21"/>
      <c r="C2473" s="6"/>
      <c r="D2473" s="6" t="s">
        <v>13300</v>
      </c>
      <c r="E2473" s="6" t="s">
        <v>13814</v>
      </c>
      <c r="F2473" s="20" t="s">
        <v>13855</v>
      </c>
      <c r="G2473" s="6" t="str">
        <f t="shared" si="189"/>
        <v>65-74</v>
      </c>
      <c r="H2473" s="6" t="str" cm="1">
        <f t="array" ref="H2473:I2473">_xlfn.TEXTSPLIT(G2473,"-")</f>
        <v>65</v>
      </c>
      <c r="I2473" s="6" t="str">
        <v>74</v>
      </c>
      <c r="J2473" s="6" t="s">
        <v>13836</v>
      </c>
      <c r="K2473" s="6" t="s">
        <v>13511</v>
      </c>
      <c r="L2473" s="6" t="s">
        <v>13973</v>
      </c>
      <c r="M2473" s="6" t="s">
        <v>13413</v>
      </c>
      <c r="N2473" s="6" t="s">
        <v>13535</v>
      </c>
      <c r="O2473" s="6" t="str" cm="1">
        <f t="array" ref="O2473:P2473">_xlfn.TEXTSPLIT(N2473,"-")</f>
        <v>2000</v>
      </c>
      <c r="P2473" s="6" t="str">
        <v>2002</v>
      </c>
      <c r="Q2473" s="6">
        <v>211</v>
      </c>
      <c r="R2473" s="6">
        <v>61</v>
      </c>
      <c r="S2473" s="16">
        <f t="shared" si="190"/>
        <v>0.2890995260663507</v>
      </c>
      <c r="T2473" s="16">
        <f t="shared" si="191"/>
        <v>3.1209503815508619E-2</v>
      </c>
    </row>
    <row r="2474" spans="1:20" x14ac:dyDescent="0.6">
      <c r="A2474" s="24"/>
      <c r="B2474" s="21"/>
      <c r="C2474" s="6"/>
      <c r="D2474" s="6" t="s">
        <v>13300</v>
      </c>
      <c r="E2474" s="6" t="s">
        <v>13816</v>
      </c>
      <c r="F2474" s="20" t="s">
        <v>13855</v>
      </c>
      <c r="G2474" s="6" t="str">
        <f t="shared" si="189"/>
        <v>65-74</v>
      </c>
      <c r="H2474" s="6" t="str" cm="1">
        <f t="array" ref="H2474:I2474">_xlfn.TEXTSPLIT(G2474,"-")</f>
        <v>65</v>
      </c>
      <c r="I2474" s="6" t="str">
        <v>74</v>
      </c>
      <c r="J2474" s="6" t="s">
        <v>13836</v>
      </c>
      <c r="K2474" s="6" t="s">
        <v>13511</v>
      </c>
      <c r="L2474" s="6" t="s">
        <v>13973</v>
      </c>
      <c r="M2474" s="6" t="s">
        <v>13413</v>
      </c>
      <c r="N2474" s="6" t="s">
        <v>13535</v>
      </c>
      <c r="O2474" s="6" t="str" cm="1">
        <f t="array" ref="O2474:P2474">_xlfn.TEXTSPLIT(N2474,"-")</f>
        <v>2000</v>
      </c>
      <c r="P2474" s="6" t="str">
        <v>2002</v>
      </c>
      <c r="Q2474" s="6">
        <v>278</v>
      </c>
      <c r="R2474" s="6">
        <v>72</v>
      </c>
      <c r="S2474" s="16">
        <f t="shared" si="190"/>
        <v>0.25899280575539568</v>
      </c>
      <c r="T2474" s="16">
        <f t="shared" si="191"/>
        <v>2.6274391362071148E-2</v>
      </c>
    </row>
    <row r="2475" spans="1:20" x14ac:dyDescent="0.6">
      <c r="A2475" s="24"/>
      <c r="B2475" s="21"/>
      <c r="C2475" s="6"/>
      <c r="D2475" s="6" t="s">
        <v>13300</v>
      </c>
      <c r="E2475" s="6" t="s">
        <v>13815</v>
      </c>
      <c r="F2475" s="20" t="s">
        <v>13845</v>
      </c>
      <c r="G2475" s="6" t="str">
        <f t="shared" si="189"/>
        <v>75-95</v>
      </c>
      <c r="H2475" s="6" t="str" cm="1">
        <f t="array" ref="H2475:I2475">_xlfn.TEXTSPLIT(G2475,"-")</f>
        <v>75</v>
      </c>
      <c r="I2475" s="6" t="str">
        <v>95</v>
      </c>
      <c r="J2475" s="6" t="s">
        <v>13836</v>
      </c>
      <c r="K2475" s="6" t="s">
        <v>13511</v>
      </c>
      <c r="L2475" s="6" t="s">
        <v>13973</v>
      </c>
      <c r="M2475" s="6" t="s">
        <v>13413</v>
      </c>
      <c r="N2475" s="6" t="s">
        <v>13535</v>
      </c>
      <c r="O2475" s="6" t="str" cm="1">
        <f t="array" ref="O2475:P2475">_xlfn.TEXTSPLIT(N2475,"-")</f>
        <v>2000</v>
      </c>
      <c r="P2475" s="6" t="str">
        <v>2002</v>
      </c>
      <c r="Q2475" s="6">
        <v>200</v>
      </c>
      <c r="R2475" s="6">
        <v>70</v>
      </c>
      <c r="S2475" s="16">
        <f t="shared" si="190"/>
        <v>0.35</v>
      </c>
      <c r="T2475" s="16">
        <f t="shared" si="191"/>
        <v>3.3726843908080104E-2</v>
      </c>
    </row>
    <row r="2476" spans="1:20" x14ac:dyDescent="0.6">
      <c r="A2476" s="24"/>
      <c r="B2476" s="21"/>
      <c r="C2476" s="6"/>
      <c r="D2476" s="6" t="s">
        <v>13300</v>
      </c>
      <c r="E2476" s="6" t="s">
        <v>13814</v>
      </c>
      <c r="F2476" s="20" t="s">
        <v>13845</v>
      </c>
      <c r="G2476" s="6" t="str">
        <f t="shared" si="189"/>
        <v>75-95</v>
      </c>
      <c r="H2476" s="6" t="str" cm="1">
        <f t="array" ref="H2476:I2476">_xlfn.TEXTSPLIT(G2476,"-")</f>
        <v>75</v>
      </c>
      <c r="I2476" s="6" t="str">
        <v>95</v>
      </c>
      <c r="J2476" s="6" t="s">
        <v>13836</v>
      </c>
      <c r="K2476" s="6" t="s">
        <v>13511</v>
      </c>
      <c r="L2476" s="6" t="s">
        <v>13973</v>
      </c>
      <c r="M2476" s="6" t="s">
        <v>13413</v>
      </c>
      <c r="N2476" s="6" t="s">
        <v>13535</v>
      </c>
      <c r="O2476" s="6" t="str" cm="1">
        <f t="array" ref="O2476:P2476">_xlfn.TEXTSPLIT(N2476,"-")</f>
        <v>2000</v>
      </c>
      <c r="P2476" s="6" t="str">
        <v>2002</v>
      </c>
      <c r="Q2476" s="6">
        <v>99</v>
      </c>
      <c r="R2476" s="6">
        <v>40</v>
      </c>
      <c r="S2476" s="16">
        <f t="shared" si="190"/>
        <v>0.40404040404040403</v>
      </c>
      <c r="T2476" s="16">
        <f t="shared" si="191"/>
        <v>4.9317744869599833E-2</v>
      </c>
    </row>
    <row r="2477" spans="1:20" x14ac:dyDescent="0.6">
      <c r="A2477" s="24"/>
      <c r="B2477" s="21"/>
      <c r="C2477" s="6"/>
      <c r="D2477" s="6" t="s">
        <v>13300</v>
      </c>
      <c r="E2477" s="6" t="s">
        <v>13816</v>
      </c>
      <c r="F2477" s="20" t="s">
        <v>13845</v>
      </c>
      <c r="G2477" s="6" t="str">
        <f t="shared" si="189"/>
        <v>75-95</v>
      </c>
      <c r="H2477" s="6" t="str" cm="1">
        <f t="array" ref="H2477:I2477">_xlfn.TEXTSPLIT(G2477,"-")</f>
        <v>75</v>
      </c>
      <c r="I2477" s="6" t="str">
        <v>95</v>
      </c>
      <c r="J2477" s="6" t="s">
        <v>13836</v>
      </c>
      <c r="K2477" s="6" t="s">
        <v>13511</v>
      </c>
      <c r="L2477" s="6" t="s">
        <v>13973</v>
      </c>
      <c r="M2477" s="6" t="s">
        <v>13413</v>
      </c>
      <c r="N2477" s="6" t="s">
        <v>13535</v>
      </c>
      <c r="O2477" s="6" t="str" cm="1">
        <f t="array" ref="O2477:P2477">_xlfn.TEXTSPLIT(N2477,"-")</f>
        <v>2000</v>
      </c>
      <c r="P2477" s="6" t="str">
        <v>2002</v>
      </c>
      <c r="Q2477" s="6">
        <v>101</v>
      </c>
      <c r="R2477" s="6">
        <v>30</v>
      </c>
      <c r="S2477" s="16">
        <f t="shared" si="190"/>
        <v>0.29702970297029702</v>
      </c>
      <c r="T2477" s="16">
        <f t="shared" si="191"/>
        <v>4.5468197842952633E-2</v>
      </c>
    </row>
    <row r="2478" spans="1:20" x14ac:dyDescent="0.6">
      <c r="A2478" s="24"/>
      <c r="B2478" s="21"/>
      <c r="C2478" s="6"/>
      <c r="D2478" s="6" t="s">
        <v>13822</v>
      </c>
      <c r="E2478" s="6" t="s">
        <v>13815</v>
      </c>
      <c r="F2478" s="20" t="s">
        <v>13552</v>
      </c>
      <c r="G2478" s="6" t="str">
        <f t="shared" si="189"/>
        <v>35-95</v>
      </c>
      <c r="H2478" s="6" t="str" cm="1">
        <f t="array" ref="H2478:I2478">_xlfn.TEXTSPLIT(G2478,"-")</f>
        <v>35</v>
      </c>
      <c r="I2478" s="6" t="str">
        <v>95</v>
      </c>
      <c r="J2478" s="6" t="s">
        <v>13836</v>
      </c>
      <c r="K2478" s="6" t="s">
        <v>13511</v>
      </c>
      <c r="L2478" s="6" t="s">
        <v>13973</v>
      </c>
      <c r="M2478" s="6" t="s">
        <v>13413</v>
      </c>
      <c r="N2478" s="6" t="s">
        <v>13535</v>
      </c>
      <c r="O2478" s="6" t="str" cm="1">
        <f t="array" ref="O2478:P2478">_xlfn.TEXTSPLIT(N2478,"-")</f>
        <v>2000</v>
      </c>
      <c r="P2478" s="6" t="str">
        <v>2002</v>
      </c>
      <c r="Q2478" s="6">
        <v>1625</v>
      </c>
      <c r="R2478" s="6">
        <v>273</v>
      </c>
      <c r="S2478" s="16">
        <f t="shared" si="190"/>
        <v>0.16800000000000001</v>
      </c>
      <c r="T2478" s="16">
        <f t="shared" si="191"/>
        <v>9.2744811175612413E-3</v>
      </c>
    </row>
    <row r="2479" spans="1:20" x14ac:dyDescent="0.6">
      <c r="A2479" s="24"/>
      <c r="B2479" s="21"/>
      <c r="C2479" s="6"/>
      <c r="D2479" s="6" t="s">
        <v>13822</v>
      </c>
      <c r="E2479" s="6" t="s">
        <v>13814</v>
      </c>
      <c r="F2479" s="20" t="s">
        <v>13552</v>
      </c>
      <c r="G2479" s="6" t="str">
        <f t="shared" si="189"/>
        <v>35-95</v>
      </c>
      <c r="H2479" s="6" t="str" cm="1">
        <f t="array" ref="H2479:I2479">_xlfn.TEXTSPLIT(G2479,"-")</f>
        <v>35</v>
      </c>
      <c r="I2479" s="6" t="str">
        <v>95</v>
      </c>
      <c r="J2479" s="6" t="s">
        <v>13836</v>
      </c>
      <c r="K2479" s="6" t="s">
        <v>13511</v>
      </c>
      <c r="L2479" s="6" t="s">
        <v>13973</v>
      </c>
      <c r="M2479" s="6" t="s">
        <v>13413</v>
      </c>
      <c r="N2479" s="6" t="s">
        <v>13535</v>
      </c>
      <c r="O2479" s="6" t="str" cm="1">
        <f t="array" ref="O2479:P2479">_xlfn.TEXTSPLIT(N2479,"-")</f>
        <v>2000</v>
      </c>
      <c r="P2479" s="6" t="str">
        <v>2002</v>
      </c>
      <c r="Q2479" s="6">
        <v>712</v>
      </c>
      <c r="R2479" s="6">
        <v>136</v>
      </c>
      <c r="S2479" s="16">
        <f t="shared" si="190"/>
        <v>0.19101123595505617</v>
      </c>
      <c r="T2479" s="16">
        <f t="shared" si="191"/>
        <v>1.4731965917518033E-2</v>
      </c>
    </row>
    <row r="2480" spans="1:20" x14ac:dyDescent="0.6">
      <c r="A2480" s="24"/>
      <c r="B2480" s="21"/>
      <c r="C2480" s="6"/>
      <c r="D2480" s="6" t="s">
        <v>13822</v>
      </c>
      <c r="E2480" s="6" t="s">
        <v>13816</v>
      </c>
      <c r="F2480" s="20" t="s">
        <v>13552</v>
      </c>
      <c r="G2480" s="6" t="str">
        <f t="shared" si="189"/>
        <v>35-95</v>
      </c>
      <c r="H2480" s="6" t="str" cm="1">
        <f t="array" ref="H2480:I2480">_xlfn.TEXTSPLIT(G2480,"-")</f>
        <v>35</v>
      </c>
      <c r="I2480" s="6" t="str">
        <v>95</v>
      </c>
      <c r="J2480" s="6" t="s">
        <v>13836</v>
      </c>
      <c r="K2480" s="6" t="s">
        <v>13511</v>
      </c>
      <c r="L2480" s="6" t="s">
        <v>13973</v>
      </c>
      <c r="M2480" s="6" t="s">
        <v>13413</v>
      </c>
      <c r="N2480" s="6" t="s">
        <v>13535</v>
      </c>
      <c r="O2480" s="6" t="str" cm="1">
        <f t="array" ref="O2480:P2480">_xlfn.TEXTSPLIT(N2480,"-")</f>
        <v>2000</v>
      </c>
      <c r="P2480" s="6" t="str">
        <v>2002</v>
      </c>
      <c r="Q2480" s="6">
        <v>913</v>
      </c>
      <c r="R2480" s="6">
        <v>139</v>
      </c>
      <c r="S2480" s="16">
        <f t="shared" si="190"/>
        <v>0.15224534501642936</v>
      </c>
      <c r="T2480" s="16">
        <f t="shared" si="191"/>
        <v>1.1889722380625363E-2</v>
      </c>
    </row>
    <row r="2481" spans="1:20" x14ac:dyDescent="0.6">
      <c r="A2481" s="24"/>
      <c r="B2481" s="21"/>
      <c r="C2481" s="6"/>
      <c r="D2481" s="6" t="s">
        <v>13822</v>
      </c>
      <c r="E2481" s="6" t="s">
        <v>13815</v>
      </c>
      <c r="F2481" s="20" t="s">
        <v>13918</v>
      </c>
      <c r="G2481" s="6" t="str">
        <f t="shared" si="189"/>
        <v>35-54</v>
      </c>
      <c r="H2481" s="6" t="str" cm="1">
        <f t="array" ref="H2481:I2481">_xlfn.TEXTSPLIT(G2481,"-")</f>
        <v>35</v>
      </c>
      <c r="I2481" s="6" t="str">
        <v>54</v>
      </c>
      <c r="J2481" s="6" t="s">
        <v>13836</v>
      </c>
      <c r="K2481" s="6" t="s">
        <v>13511</v>
      </c>
      <c r="L2481" s="6" t="s">
        <v>13973</v>
      </c>
      <c r="M2481" s="6" t="s">
        <v>13413</v>
      </c>
      <c r="N2481" s="6" t="s">
        <v>13535</v>
      </c>
      <c r="O2481" s="6" t="str" cm="1">
        <f t="array" ref="O2481:P2481">_xlfn.TEXTSPLIT(N2481,"-")</f>
        <v>2000</v>
      </c>
      <c r="P2481" s="6" t="str">
        <v>2002</v>
      </c>
      <c r="Q2481" s="6">
        <v>588</v>
      </c>
      <c r="R2481" s="6">
        <v>28</v>
      </c>
      <c r="S2481" s="16">
        <f t="shared" si="190"/>
        <v>4.7619047619047616E-2</v>
      </c>
      <c r="T2481" s="16">
        <f t="shared" si="191"/>
        <v>8.7822751614680655E-3</v>
      </c>
    </row>
    <row r="2482" spans="1:20" x14ac:dyDescent="0.6">
      <c r="A2482" s="24"/>
      <c r="B2482" s="21"/>
      <c r="C2482" s="6"/>
      <c r="D2482" s="6" t="s">
        <v>13822</v>
      </c>
      <c r="E2482" s="6" t="s">
        <v>13814</v>
      </c>
      <c r="F2482" s="20" t="s">
        <v>13918</v>
      </c>
      <c r="G2482" s="6" t="str">
        <f t="shared" si="189"/>
        <v>35-54</v>
      </c>
      <c r="H2482" s="6" t="str" cm="1">
        <f t="array" ref="H2482:I2482">_xlfn.TEXTSPLIT(G2482,"-")</f>
        <v>35</v>
      </c>
      <c r="I2482" s="6" t="str">
        <v>54</v>
      </c>
      <c r="J2482" s="6" t="s">
        <v>13836</v>
      </c>
      <c r="K2482" s="6" t="s">
        <v>13511</v>
      </c>
      <c r="L2482" s="6" t="s">
        <v>13973</v>
      </c>
      <c r="M2482" s="6" t="s">
        <v>13413</v>
      </c>
      <c r="N2482" s="6" t="s">
        <v>13535</v>
      </c>
      <c r="O2482" s="6" t="str" cm="1">
        <f t="array" ref="O2482:P2482">_xlfn.TEXTSPLIT(N2482,"-")</f>
        <v>2000</v>
      </c>
      <c r="P2482" s="6" t="str">
        <v>2002</v>
      </c>
      <c r="Q2482" s="6">
        <v>259</v>
      </c>
      <c r="R2482" s="6">
        <v>14</v>
      </c>
      <c r="S2482" s="16">
        <f t="shared" si="190"/>
        <v>5.4054054054054057E-2</v>
      </c>
      <c r="T2482" s="16">
        <f t="shared" si="191"/>
        <v>1.4050682294865847E-2</v>
      </c>
    </row>
    <row r="2483" spans="1:20" x14ac:dyDescent="0.6">
      <c r="A2483" s="24"/>
      <c r="B2483" s="21"/>
      <c r="C2483" s="6"/>
      <c r="D2483" s="6" t="s">
        <v>13822</v>
      </c>
      <c r="E2483" s="6" t="s">
        <v>13816</v>
      </c>
      <c r="F2483" s="20" t="s">
        <v>13918</v>
      </c>
      <c r="G2483" s="6" t="str">
        <f t="shared" si="189"/>
        <v>35-54</v>
      </c>
      <c r="H2483" s="6" t="str" cm="1">
        <f t="array" ref="H2483:I2483">_xlfn.TEXTSPLIT(G2483,"-")</f>
        <v>35</v>
      </c>
      <c r="I2483" s="6" t="str">
        <v>54</v>
      </c>
      <c r="J2483" s="6" t="s">
        <v>13836</v>
      </c>
      <c r="K2483" s="6" t="s">
        <v>13511</v>
      </c>
      <c r="L2483" s="6" t="s">
        <v>13973</v>
      </c>
      <c r="M2483" s="6" t="s">
        <v>13413</v>
      </c>
      <c r="N2483" s="6" t="s">
        <v>13535</v>
      </c>
      <c r="O2483" s="6" t="str" cm="1">
        <f t="array" ref="O2483:P2483">_xlfn.TEXTSPLIT(N2483,"-")</f>
        <v>2000</v>
      </c>
      <c r="P2483" s="6" t="str">
        <v>2002</v>
      </c>
      <c r="Q2483" s="6">
        <v>329</v>
      </c>
      <c r="R2483" s="6">
        <v>14</v>
      </c>
      <c r="S2483" s="16">
        <f t="shared" si="190"/>
        <v>4.2553191489361701E-2</v>
      </c>
      <c r="T2483" s="16">
        <f t="shared" si="191"/>
        <v>1.1128213464166063E-2</v>
      </c>
    </row>
    <row r="2484" spans="1:20" x14ac:dyDescent="0.6">
      <c r="A2484" s="24"/>
      <c r="B2484" s="21"/>
      <c r="C2484" s="6"/>
      <c r="D2484" s="6" t="s">
        <v>13822</v>
      </c>
      <c r="E2484" s="6" t="s">
        <v>13815</v>
      </c>
      <c r="F2484" s="20" t="s">
        <v>13854</v>
      </c>
      <c r="G2484" s="6" t="str">
        <f t="shared" si="189"/>
        <v>55-64</v>
      </c>
      <c r="H2484" s="6" t="str" cm="1">
        <f t="array" ref="H2484:I2484">_xlfn.TEXTSPLIT(G2484,"-")</f>
        <v>55</v>
      </c>
      <c r="I2484" s="6" t="str">
        <v>64</v>
      </c>
      <c r="J2484" s="6" t="s">
        <v>13836</v>
      </c>
      <c r="K2484" s="6" t="s">
        <v>13511</v>
      </c>
      <c r="L2484" s="6" t="s">
        <v>13973</v>
      </c>
      <c r="M2484" s="6" t="s">
        <v>13413</v>
      </c>
      <c r="N2484" s="6" t="s">
        <v>13535</v>
      </c>
      <c r="O2484" s="6" t="str" cm="1">
        <f t="array" ref="O2484:P2484">_xlfn.TEXTSPLIT(N2484,"-")</f>
        <v>2000</v>
      </c>
      <c r="P2484" s="6" t="str">
        <v>2002</v>
      </c>
      <c r="Q2484" s="6">
        <v>348</v>
      </c>
      <c r="R2484" s="6">
        <v>50</v>
      </c>
      <c r="S2484" s="16">
        <f t="shared" si="190"/>
        <v>0.14367816091954022</v>
      </c>
      <c r="T2484" s="16">
        <f t="shared" si="191"/>
        <v>1.8802875406354568E-2</v>
      </c>
    </row>
    <row r="2485" spans="1:20" x14ac:dyDescent="0.6">
      <c r="A2485" s="24"/>
      <c r="B2485" s="21"/>
      <c r="C2485" s="6"/>
      <c r="D2485" s="6" t="s">
        <v>13822</v>
      </c>
      <c r="E2485" s="6" t="s">
        <v>13814</v>
      </c>
      <c r="F2485" s="20" t="s">
        <v>13854</v>
      </c>
      <c r="G2485" s="6" t="str">
        <f t="shared" si="189"/>
        <v>55-64</v>
      </c>
      <c r="H2485" s="6" t="str" cm="1">
        <f t="array" ref="H2485:I2485">_xlfn.TEXTSPLIT(G2485,"-")</f>
        <v>55</v>
      </c>
      <c r="I2485" s="6" t="str">
        <v>64</v>
      </c>
      <c r="J2485" s="6" t="s">
        <v>13836</v>
      </c>
      <c r="K2485" s="6" t="s">
        <v>13511</v>
      </c>
      <c r="L2485" s="6" t="s">
        <v>13973</v>
      </c>
      <c r="M2485" s="6" t="s">
        <v>13413</v>
      </c>
      <c r="N2485" s="6" t="s">
        <v>13535</v>
      </c>
      <c r="O2485" s="6" t="str" cm="1">
        <f t="array" ref="O2485:P2485">_xlfn.TEXTSPLIT(N2485,"-")</f>
        <v>2000</v>
      </c>
      <c r="P2485" s="6" t="str">
        <v>2002</v>
      </c>
      <c r="Q2485" s="6">
        <v>143</v>
      </c>
      <c r="R2485" s="6">
        <v>27</v>
      </c>
      <c r="S2485" s="16">
        <f t="shared" si="190"/>
        <v>0.1888111888111888</v>
      </c>
      <c r="T2485" s="16">
        <f t="shared" si="191"/>
        <v>3.2727047024278429E-2</v>
      </c>
    </row>
    <row r="2486" spans="1:20" x14ac:dyDescent="0.6">
      <c r="A2486" s="24"/>
      <c r="B2486" s="21"/>
      <c r="C2486" s="6"/>
      <c r="D2486" s="6" t="s">
        <v>13822</v>
      </c>
      <c r="E2486" s="6" t="s">
        <v>13816</v>
      </c>
      <c r="F2486" s="20" t="s">
        <v>13854</v>
      </c>
      <c r="G2486" s="6" t="str">
        <f t="shared" si="189"/>
        <v>55-64</v>
      </c>
      <c r="H2486" s="6" t="str" cm="1">
        <f t="array" ref="H2486:I2486">_xlfn.TEXTSPLIT(G2486,"-")</f>
        <v>55</v>
      </c>
      <c r="I2486" s="6" t="str">
        <v>64</v>
      </c>
      <c r="J2486" s="6" t="s">
        <v>13836</v>
      </c>
      <c r="K2486" s="6" t="s">
        <v>13511</v>
      </c>
      <c r="L2486" s="6" t="s">
        <v>13973</v>
      </c>
      <c r="M2486" s="6" t="s">
        <v>13413</v>
      </c>
      <c r="N2486" s="6" t="s">
        <v>13535</v>
      </c>
      <c r="O2486" s="6" t="str" cm="1">
        <f t="array" ref="O2486:P2486">_xlfn.TEXTSPLIT(N2486,"-")</f>
        <v>2000</v>
      </c>
      <c r="P2486" s="6" t="str">
        <v>2002</v>
      </c>
      <c r="Q2486" s="6">
        <v>205</v>
      </c>
      <c r="R2486" s="6">
        <v>23</v>
      </c>
      <c r="S2486" s="16">
        <f t="shared" si="190"/>
        <v>0.11219512195121951</v>
      </c>
      <c r="T2486" s="16">
        <f t="shared" si="191"/>
        <v>2.2042904567315044E-2</v>
      </c>
    </row>
    <row r="2487" spans="1:20" x14ac:dyDescent="0.6">
      <c r="A2487" s="24"/>
      <c r="B2487" s="21"/>
      <c r="C2487" s="6"/>
      <c r="D2487" s="6" t="s">
        <v>13822</v>
      </c>
      <c r="E2487" s="6" t="s">
        <v>13815</v>
      </c>
      <c r="F2487" s="20" t="s">
        <v>13855</v>
      </c>
      <c r="G2487" s="6" t="str">
        <f t="shared" si="189"/>
        <v>65-74</v>
      </c>
      <c r="H2487" s="6" t="str" cm="1">
        <f t="array" ref="H2487:I2487">_xlfn.TEXTSPLIT(G2487,"-")</f>
        <v>65</v>
      </c>
      <c r="I2487" s="6" t="str">
        <v>74</v>
      </c>
      <c r="J2487" s="6" t="s">
        <v>13836</v>
      </c>
      <c r="K2487" s="6" t="s">
        <v>13511</v>
      </c>
      <c r="L2487" s="6" t="s">
        <v>13973</v>
      </c>
      <c r="M2487" s="6" t="s">
        <v>13413</v>
      </c>
      <c r="N2487" s="6" t="s">
        <v>13535</v>
      </c>
      <c r="O2487" s="6" t="str" cm="1">
        <f t="array" ref="O2487:P2487">_xlfn.TEXTSPLIT(N2487,"-")</f>
        <v>2000</v>
      </c>
      <c r="P2487" s="6" t="str">
        <v>2002</v>
      </c>
      <c r="Q2487" s="6">
        <v>489</v>
      </c>
      <c r="R2487" s="6">
        <v>129</v>
      </c>
      <c r="S2487" s="16">
        <f t="shared" si="190"/>
        <v>0.26380368098159507</v>
      </c>
      <c r="T2487" s="16">
        <f t="shared" si="191"/>
        <v>1.9928876546694917E-2</v>
      </c>
    </row>
    <row r="2488" spans="1:20" x14ac:dyDescent="0.6">
      <c r="A2488" s="24"/>
      <c r="B2488" s="21"/>
      <c r="C2488" s="6"/>
      <c r="D2488" s="6" t="s">
        <v>13822</v>
      </c>
      <c r="E2488" s="6" t="s">
        <v>13814</v>
      </c>
      <c r="F2488" s="20" t="s">
        <v>13855</v>
      </c>
      <c r="G2488" s="6" t="str">
        <f t="shared" si="189"/>
        <v>65-74</v>
      </c>
      <c r="H2488" s="6" t="str" cm="1">
        <f t="array" ref="H2488:I2488">_xlfn.TEXTSPLIT(G2488,"-")</f>
        <v>65</v>
      </c>
      <c r="I2488" s="6" t="str">
        <v>74</v>
      </c>
      <c r="J2488" s="6" t="s">
        <v>13836</v>
      </c>
      <c r="K2488" s="6" t="s">
        <v>13511</v>
      </c>
      <c r="L2488" s="6" t="s">
        <v>13973</v>
      </c>
      <c r="M2488" s="6" t="s">
        <v>13413</v>
      </c>
      <c r="N2488" s="6" t="s">
        <v>13535</v>
      </c>
      <c r="O2488" s="6" t="str" cm="1">
        <f t="array" ref="O2488:P2488">_xlfn.TEXTSPLIT(N2488,"-")</f>
        <v>2000</v>
      </c>
      <c r="P2488" s="6" t="str">
        <v>2002</v>
      </c>
      <c r="Q2488" s="6">
        <v>211</v>
      </c>
      <c r="R2488" s="6">
        <v>58</v>
      </c>
      <c r="S2488" s="16">
        <f t="shared" si="190"/>
        <v>0.27488151658767773</v>
      </c>
      <c r="T2488" s="16">
        <f t="shared" si="191"/>
        <v>3.0735198990667123E-2</v>
      </c>
    </row>
    <row r="2489" spans="1:20" x14ac:dyDescent="0.6">
      <c r="A2489" s="24"/>
      <c r="B2489" s="21"/>
      <c r="C2489" s="6"/>
      <c r="D2489" s="6" t="s">
        <v>13822</v>
      </c>
      <c r="E2489" s="6" t="s">
        <v>13816</v>
      </c>
      <c r="F2489" s="20" t="s">
        <v>13855</v>
      </c>
      <c r="G2489" s="6" t="str">
        <f t="shared" si="189"/>
        <v>65-74</v>
      </c>
      <c r="H2489" s="6" t="str" cm="1">
        <f t="array" ref="H2489:I2489">_xlfn.TEXTSPLIT(G2489,"-")</f>
        <v>65</v>
      </c>
      <c r="I2489" s="6" t="str">
        <v>74</v>
      </c>
      <c r="J2489" s="6" t="s">
        <v>13836</v>
      </c>
      <c r="K2489" s="6" t="s">
        <v>13511</v>
      </c>
      <c r="L2489" s="6" t="s">
        <v>13973</v>
      </c>
      <c r="M2489" s="6" t="s">
        <v>13413</v>
      </c>
      <c r="N2489" s="6" t="s">
        <v>13535</v>
      </c>
      <c r="O2489" s="6" t="str" cm="1">
        <f t="array" ref="O2489:P2489">_xlfn.TEXTSPLIT(N2489,"-")</f>
        <v>2000</v>
      </c>
      <c r="P2489" s="6" t="str">
        <v>2002</v>
      </c>
      <c r="Q2489" s="6">
        <v>278</v>
      </c>
      <c r="R2489" s="6">
        <v>71</v>
      </c>
      <c r="S2489" s="16">
        <f t="shared" si="190"/>
        <v>0.25539568345323743</v>
      </c>
      <c r="T2489" s="16">
        <f t="shared" si="191"/>
        <v>2.6154544038025567E-2</v>
      </c>
    </row>
    <row r="2490" spans="1:20" x14ac:dyDescent="0.6">
      <c r="A2490" s="24"/>
      <c r="B2490" s="21"/>
      <c r="C2490" s="6"/>
      <c r="D2490" s="6" t="s">
        <v>13822</v>
      </c>
      <c r="E2490" s="6" t="s">
        <v>13815</v>
      </c>
      <c r="F2490" s="20" t="s">
        <v>13845</v>
      </c>
      <c r="G2490" s="6" t="str">
        <f t="shared" si="189"/>
        <v>75-95</v>
      </c>
      <c r="H2490" s="6" t="str" cm="1">
        <f t="array" ref="H2490:I2490">_xlfn.TEXTSPLIT(G2490,"-")</f>
        <v>75</v>
      </c>
      <c r="I2490" s="6" t="str">
        <v>95</v>
      </c>
      <c r="J2490" s="6" t="s">
        <v>13836</v>
      </c>
      <c r="K2490" s="6" t="s">
        <v>13511</v>
      </c>
      <c r="L2490" s="6" t="s">
        <v>13973</v>
      </c>
      <c r="M2490" s="6" t="s">
        <v>13413</v>
      </c>
      <c r="N2490" s="6" t="s">
        <v>13535</v>
      </c>
      <c r="O2490" s="6" t="str" cm="1">
        <f t="array" ref="O2490:P2490">_xlfn.TEXTSPLIT(N2490,"-")</f>
        <v>2000</v>
      </c>
      <c r="P2490" s="6" t="str">
        <v>2002</v>
      </c>
      <c r="Q2490" s="6">
        <v>200</v>
      </c>
      <c r="R2490" s="6">
        <v>67</v>
      </c>
      <c r="S2490" s="16">
        <f t="shared" si="190"/>
        <v>0.33500000000000002</v>
      </c>
      <c r="T2490" s="16">
        <f t="shared" si="191"/>
        <v>3.3374765916782102E-2</v>
      </c>
    </row>
    <row r="2491" spans="1:20" x14ac:dyDescent="0.6">
      <c r="A2491" s="24"/>
      <c r="B2491" s="21"/>
      <c r="C2491" s="6"/>
      <c r="D2491" s="6" t="s">
        <v>13822</v>
      </c>
      <c r="E2491" s="6" t="s">
        <v>13814</v>
      </c>
      <c r="F2491" s="20" t="s">
        <v>13845</v>
      </c>
      <c r="G2491" s="6" t="str">
        <f t="shared" si="189"/>
        <v>75-95</v>
      </c>
      <c r="H2491" s="6" t="str" cm="1">
        <f t="array" ref="H2491:I2491">_xlfn.TEXTSPLIT(G2491,"-")</f>
        <v>75</v>
      </c>
      <c r="I2491" s="6" t="str">
        <v>95</v>
      </c>
      <c r="J2491" s="6" t="s">
        <v>13836</v>
      </c>
      <c r="K2491" s="6" t="s">
        <v>13511</v>
      </c>
      <c r="L2491" s="6" t="s">
        <v>13973</v>
      </c>
      <c r="M2491" s="6" t="s">
        <v>13413</v>
      </c>
      <c r="N2491" s="6" t="s">
        <v>13535</v>
      </c>
      <c r="O2491" s="6" t="str" cm="1">
        <f t="array" ref="O2491:P2491">_xlfn.TEXTSPLIT(N2491,"-")</f>
        <v>2000</v>
      </c>
      <c r="P2491" s="6" t="str">
        <v>2002</v>
      </c>
      <c r="Q2491" s="6">
        <v>99</v>
      </c>
      <c r="R2491" s="6">
        <v>37</v>
      </c>
      <c r="S2491" s="16">
        <f t="shared" si="190"/>
        <v>0.37373737373737376</v>
      </c>
      <c r="T2491" s="16">
        <f t="shared" si="191"/>
        <v>4.8623242271391864E-2</v>
      </c>
    </row>
    <row r="2492" spans="1:20" x14ac:dyDescent="0.6">
      <c r="A2492" s="24"/>
      <c r="B2492" s="21"/>
      <c r="C2492" s="6"/>
      <c r="D2492" s="6" t="s">
        <v>13822</v>
      </c>
      <c r="E2492" s="6" t="s">
        <v>13816</v>
      </c>
      <c r="F2492" s="20" t="s">
        <v>13845</v>
      </c>
      <c r="G2492" s="6" t="str">
        <f t="shared" si="189"/>
        <v>75-95</v>
      </c>
      <c r="H2492" s="6" t="str" cm="1">
        <f t="array" ref="H2492:I2492">_xlfn.TEXTSPLIT(G2492,"-")</f>
        <v>75</v>
      </c>
      <c r="I2492" s="6" t="str">
        <v>95</v>
      </c>
      <c r="J2492" s="6" t="s">
        <v>13836</v>
      </c>
      <c r="K2492" s="6" t="s">
        <v>13511</v>
      </c>
      <c r="L2492" s="6" t="s">
        <v>13973</v>
      </c>
      <c r="M2492" s="6" t="s">
        <v>13413</v>
      </c>
      <c r="N2492" s="6" t="s">
        <v>13535</v>
      </c>
      <c r="O2492" s="6" t="str" cm="1">
        <f t="array" ref="O2492:P2492">_xlfn.TEXTSPLIT(N2492,"-")</f>
        <v>2000</v>
      </c>
      <c r="P2492" s="6" t="str">
        <v>2002</v>
      </c>
      <c r="Q2492" s="6">
        <v>101</v>
      </c>
      <c r="R2492" s="6">
        <v>30</v>
      </c>
      <c r="S2492" s="16">
        <f t="shared" si="190"/>
        <v>0.29702970297029702</v>
      </c>
      <c r="T2492" s="16">
        <f t="shared" si="191"/>
        <v>4.5468197842952633E-2</v>
      </c>
    </row>
    <row r="2493" spans="1:20" x14ac:dyDescent="0.6">
      <c r="A2493" s="24"/>
      <c r="B2493" s="21"/>
      <c r="C2493" s="6"/>
      <c r="D2493" s="6" t="s">
        <v>13813</v>
      </c>
      <c r="E2493" s="6" t="s">
        <v>13815</v>
      </c>
      <c r="F2493" s="20" t="s">
        <v>13552</v>
      </c>
      <c r="G2493" s="6" t="str">
        <f t="shared" si="189"/>
        <v>35-95</v>
      </c>
      <c r="H2493" s="6" t="str" cm="1">
        <f t="array" ref="H2493:I2493">_xlfn.TEXTSPLIT(G2493,"-")</f>
        <v>35</v>
      </c>
      <c r="I2493" s="6" t="str">
        <v>95</v>
      </c>
      <c r="J2493" s="6" t="s">
        <v>13836</v>
      </c>
      <c r="K2493" s="6" t="s">
        <v>13511</v>
      </c>
      <c r="L2493" s="6" t="s">
        <v>13973</v>
      </c>
      <c r="M2493" s="6" t="s">
        <v>13413</v>
      </c>
      <c r="N2493" s="6" t="s">
        <v>13535</v>
      </c>
      <c r="O2493" s="6" t="str" cm="1">
        <f t="array" ref="O2493:P2493">_xlfn.TEXTSPLIT(N2493,"-")</f>
        <v>2000</v>
      </c>
      <c r="P2493" s="6" t="str">
        <v>2002</v>
      </c>
      <c r="Q2493" s="6">
        <v>1625</v>
      </c>
      <c r="R2493" s="6">
        <v>8</v>
      </c>
      <c r="S2493" s="16">
        <f t="shared" si="190"/>
        <v>4.9230769230769232E-3</v>
      </c>
      <c r="T2493" s="16">
        <f t="shared" si="191"/>
        <v>1.7362807707522229E-3</v>
      </c>
    </row>
    <row r="2494" spans="1:20" x14ac:dyDescent="0.6">
      <c r="A2494" s="24"/>
      <c r="B2494" s="21"/>
      <c r="C2494" s="6"/>
      <c r="D2494" s="6" t="s">
        <v>13813</v>
      </c>
      <c r="E2494" s="6" t="s">
        <v>13814</v>
      </c>
      <c r="F2494" s="20" t="s">
        <v>13552</v>
      </c>
      <c r="G2494" s="6" t="str">
        <f t="shared" si="189"/>
        <v>35-95</v>
      </c>
      <c r="H2494" s="6" t="str" cm="1">
        <f t="array" ref="H2494:I2494">_xlfn.TEXTSPLIT(G2494,"-")</f>
        <v>35</v>
      </c>
      <c r="I2494" s="6" t="str">
        <v>95</v>
      </c>
      <c r="J2494" s="6" t="s">
        <v>13836</v>
      </c>
      <c r="K2494" s="6" t="s">
        <v>13511</v>
      </c>
      <c r="L2494" s="6" t="s">
        <v>13973</v>
      </c>
      <c r="M2494" s="6" t="s">
        <v>13413</v>
      </c>
      <c r="N2494" s="6" t="s">
        <v>13535</v>
      </c>
      <c r="O2494" s="6" t="str" cm="1">
        <f t="array" ref="O2494:P2494">_xlfn.TEXTSPLIT(N2494,"-")</f>
        <v>2000</v>
      </c>
      <c r="P2494" s="6" t="str">
        <v>2002</v>
      </c>
      <c r="Q2494" s="6">
        <v>712</v>
      </c>
      <c r="R2494" s="6">
        <v>6</v>
      </c>
      <c r="S2494" s="16">
        <f t="shared" si="190"/>
        <v>8.4269662921348312E-3</v>
      </c>
      <c r="T2494" s="16">
        <f t="shared" si="191"/>
        <v>3.4257682914320894E-3</v>
      </c>
    </row>
    <row r="2495" spans="1:20" x14ac:dyDescent="0.6">
      <c r="A2495" s="24"/>
      <c r="B2495" s="21"/>
      <c r="C2495" s="6"/>
      <c r="D2495" s="6" t="s">
        <v>13813</v>
      </c>
      <c r="E2495" s="6" t="s">
        <v>13816</v>
      </c>
      <c r="F2495" s="20" t="s">
        <v>13552</v>
      </c>
      <c r="G2495" s="6" t="str">
        <f t="shared" si="189"/>
        <v>35-95</v>
      </c>
      <c r="H2495" s="6" t="str" cm="1">
        <f t="array" ref="H2495:I2495">_xlfn.TEXTSPLIT(G2495,"-")</f>
        <v>35</v>
      </c>
      <c r="I2495" s="6" t="str">
        <v>95</v>
      </c>
      <c r="J2495" s="6" t="s">
        <v>13836</v>
      </c>
      <c r="K2495" s="6" t="s">
        <v>13511</v>
      </c>
      <c r="L2495" s="6" t="s">
        <v>13973</v>
      </c>
      <c r="M2495" s="6" t="s">
        <v>13413</v>
      </c>
      <c r="N2495" s="6" t="s">
        <v>13535</v>
      </c>
      <c r="O2495" s="6" t="str" cm="1">
        <f t="array" ref="O2495:P2495">_xlfn.TEXTSPLIT(N2495,"-")</f>
        <v>2000</v>
      </c>
      <c r="P2495" s="6" t="str">
        <v>2002</v>
      </c>
      <c r="Q2495" s="6">
        <v>913</v>
      </c>
      <c r="R2495" s="6">
        <v>2</v>
      </c>
      <c r="S2495" s="16">
        <f t="shared" si="190"/>
        <v>2.1905805038335158E-3</v>
      </c>
      <c r="T2495" s="16">
        <f t="shared" si="191"/>
        <v>1.5472768223718093E-3</v>
      </c>
    </row>
    <row r="2496" spans="1:20" x14ac:dyDescent="0.6">
      <c r="A2496" s="24"/>
      <c r="B2496" s="21"/>
      <c r="C2496" s="6"/>
      <c r="D2496" s="6" t="s">
        <v>13813</v>
      </c>
      <c r="E2496" s="6" t="s">
        <v>13815</v>
      </c>
      <c r="F2496" s="20" t="s">
        <v>13918</v>
      </c>
      <c r="G2496" s="6" t="str">
        <f t="shared" si="189"/>
        <v>35-54</v>
      </c>
      <c r="H2496" s="6" t="str" cm="1">
        <f t="array" ref="H2496:I2496">_xlfn.TEXTSPLIT(G2496,"-")</f>
        <v>35</v>
      </c>
      <c r="I2496" s="6" t="str">
        <v>54</v>
      </c>
      <c r="J2496" s="6" t="s">
        <v>13836</v>
      </c>
      <c r="K2496" s="6" t="s">
        <v>13511</v>
      </c>
      <c r="L2496" s="6" t="s">
        <v>13973</v>
      </c>
      <c r="M2496" s="6" t="s">
        <v>13413</v>
      </c>
      <c r="N2496" s="6" t="s">
        <v>13535</v>
      </c>
      <c r="O2496" s="6" t="str" cm="1">
        <f t="array" ref="O2496:P2496">_xlfn.TEXTSPLIT(N2496,"-")</f>
        <v>2000</v>
      </c>
      <c r="P2496" s="6" t="str">
        <v>2002</v>
      </c>
      <c r="Q2496" s="6">
        <v>588</v>
      </c>
      <c r="R2496" s="6">
        <v>0</v>
      </c>
      <c r="S2496" s="16">
        <f t="shared" si="190"/>
        <v>0</v>
      </c>
      <c r="T2496" s="16">
        <f t="shared" si="191"/>
        <v>0</v>
      </c>
    </row>
    <row r="2497" spans="1:20" x14ac:dyDescent="0.6">
      <c r="A2497" s="24"/>
      <c r="B2497" s="21"/>
      <c r="C2497" s="6"/>
      <c r="D2497" s="6" t="s">
        <v>13813</v>
      </c>
      <c r="E2497" s="6" t="s">
        <v>13814</v>
      </c>
      <c r="F2497" s="20" t="s">
        <v>13918</v>
      </c>
      <c r="G2497" s="6" t="str">
        <f t="shared" si="189"/>
        <v>35-54</v>
      </c>
      <c r="H2497" s="6" t="str" cm="1">
        <f t="array" ref="H2497:I2497">_xlfn.TEXTSPLIT(G2497,"-")</f>
        <v>35</v>
      </c>
      <c r="I2497" s="6" t="str">
        <v>54</v>
      </c>
      <c r="J2497" s="6" t="s">
        <v>13836</v>
      </c>
      <c r="K2497" s="6" t="s">
        <v>13511</v>
      </c>
      <c r="L2497" s="6" t="s">
        <v>13973</v>
      </c>
      <c r="M2497" s="6" t="s">
        <v>13413</v>
      </c>
      <c r="N2497" s="6" t="s">
        <v>13535</v>
      </c>
      <c r="O2497" s="6" t="str" cm="1">
        <f t="array" ref="O2497:P2497">_xlfn.TEXTSPLIT(N2497,"-")</f>
        <v>2000</v>
      </c>
      <c r="P2497" s="6" t="str">
        <v>2002</v>
      </c>
      <c r="Q2497" s="6">
        <v>259</v>
      </c>
      <c r="R2497" s="6">
        <v>0</v>
      </c>
      <c r="S2497" s="16">
        <f t="shared" si="190"/>
        <v>0</v>
      </c>
      <c r="T2497" s="16">
        <f t="shared" si="191"/>
        <v>0</v>
      </c>
    </row>
    <row r="2498" spans="1:20" x14ac:dyDescent="0.6">
      <c r="A2498" s="24"/>
      <c r="B2498" s="21"/>
      <c r="C2498" s="6"/>
      <c r="D2498" s="6" t="s">
        <v>13813</v>
      </c>
      <c r="E2498" s="6" t="s">
        <v>13816</v>
      </c>
      <c r="F2498" s="20" t="s">
        <v>13918</v>
      </c>
      <c r="G2498" s="6" t="str">
        <f t="shared" si="189"/>
        <v>35-54</v>
      </c>
      <c r="H2498" s="6" t="str" cm="1">
        <f t="array" ref="H2498:I2498">_xlfn.TEXTSPLIT(G2498,"-")</f>
        <v>35</v>
      </c>
      <c r="I2498" s="6" t="str">
        <v>54</v>
      </c>
      <c r="J2498" s="6" t="s">
        <v>13836</v>
      </c>
      <c r="K2498" s="6" t="s">
        <v>13511</v>
      </c>
      <c r="L2498" s="6" t="s">
        <v>13973</v>
      </c>
      <c r="M2498" s="6" t="s">
        <v>13413</v>
      </c>
      <c r="N2498" s="6" t="s">
        <v>13535</v>
      </c>
      <c r="O2498" s="6" t="str" cm="1">
        <f t="array" ref="O2498:P2498">_xlfn.TEXTSPLIT(N2498,"-")</f>
        <v>2000</v>
      </c>
      <c r="P2498" s="6" t="str">
        <v>2002</v>
      </c>
      <c r="Q2498" s="6">
        <v>329</v>
      </c>
      <c r="R2498" s="6">
        <v>0</v>
      </c>
      <c r="S2498" s="16">
        <f t="shared" si="190"/>
        <v>0</v>
      </c>
      <c r="T2498" s="16">
        <f t="shared" si="191"/>
        <v>0</v>
      </c>
    </row>
    <row r="2499" spans="1:20" x14ac:dyDescent="0.6">
      <c r="A2499" s="24"/>
      <c r="B2499" s="21"/>
      <c r="C2499" s="6"/>
      <c r="D2499" s="6" t="s">
        <v>13813</v>
      </c>
      <c r="E2499" s="6" t="s">
        <v>13815</v>
      </c>
      <c r="F2499" s="20" t="s">
        <v>13854</v>
      </c>
      <c r="G2499" s="6" t="str">
        <f t="shared" si="189"/>
        <v>55-64</v>
      </c>
      <c r="H2499" s="6" t="str" cm="1">
        <f t="array" ref="H2499:I2499">_xlfn.TEXTSPLIT(G2499,"-")</f>
        <v>55</v>
      </c>
      <c r="I2499" s="6" t="str">
        <v>64</v>
      </c>
      <c r="J2499" s="6" t="s">
        <v>13836</v>
      </c>
      <c r="K2499" s="6" t="s">
        <v>13511</v>
      </c>
      <c r="L2499" s="6" t="s">
        <v>13973</v>
      </c>
      <c r="M2499" s="6" t="s">
        <v>13413</v>
      </c>
      <c r="N2499" s="6" t="s">
        <v>13535</v>
      </c>
      <c r="O2499" s="6" t="str" cm="1">
        <f t="array" ref="O2499:P2499">_xlfn.TEXTSPLIT(N2499,"-")</f>
        <v>2000</v>
      </c>
      <c r="P2499" s="6" t="str">
        <v>2002</v>
      </c>
      <c r="Q2499" s="6">
        <v>348</v>
      </c>
      <c r="R2499" s="6">
        <v>1</v>
      </c>
      <c r="S2499" s="16">
        <f t="shared" si="190"/>
        <v>2.8735632183908046E-3</v>
      </c>
      <c r="T2499" s="16">
        <f t="shared" si="191"/>
        <v>2.869431565328838E-3</v>
      </c>
    </row>
    <row r="2500" spans="1:20" x14ac:dyDescent="0.6">
      <c r="A2500" s="24"/>
      <c r="B2500" s="21"/>
      <c r="C2500" s="6"/>
      <c r="D2500" s="6" t="s">
        <v>13813</v>
      </c>
      <c r="E2500" s="6" t="s">
        <v>13814</v>
      </c>
      <c r="F2500" s="20" t="s">
        <v>13854</v>
      </c>
      <c r="G2500" s="6" t="str">
        <f t="shared" si="189"/>
        <v>55-64</v>
      </c>
      <c r="H2500" s="6" t="str" cm="1">
        <f t="array" ref="H2500:I2500">_xlfn.TEXTSPLIT(G2500,"-")</f>
        <v>55</v>
      </c>
      <c r="I2500" s="6" t="str">
        <v>64</v>
      </c>
      <c r="J2500" s="6" t="s">
        <v>13836</v>
      </c>
      <c r="K2500" s="6" t="s">
        <v>13511</v>
      </c>
      <c r="L2500" s="6" t="s">
        <v>13973</v>
      </c>
      <c r="M2500" s="6" t="s">
        <v>13413</v>
      </c>
      <c r="N2500" s="6" t="s">
        <v>13535</v>
      </c>
      <c r="O2500" s="6" t="str" cm="1">
        <f t="array" ref="O2500:P2500">_xlfn.TEXTSPLIT(N2500,"-")</f>
        <v>2000</v>
      </c>
      <c r="P2500" s="6" t="str">
        <v>2002</v>
      </c>
      <c r="Q2500" s="6">
        <v>143</v>
      </c>
      <c r="R2500" s="6">
        <v>0</v>
      </c>
      <c r="S2500" s="16">
        <f t="shared" si="190"/>
        <v>0</v>
      </c>
      <c r="T2500" s="16">
        <f t="shared" si="191"/>
        <v>0</v>
      </c>
    </row>
    <row r="2501" spans="1:20" x14ac:dyDescent="0.6">
      <c r="A2501" s="24"/>
      <c r="B2501" s="21"/>
      <c r="C2501" s="6"/>
      <c r="D2501" s="6" t="s">
        <v>13813</v>
      </c>
      <c r="E2501" s="6" t="s">
        <v>13816</v>
      </c>
      <c r="F2501" s="20" t="s">
        <v>13854</v>
      </c>
      <c r="G2501" s="6" t="str">
        <f t="shared" si="189"/>
        <v>55-64</v>
      </c>
      <c r="H2501" s="6" t="str" cm="1">
        <f t="array" ref="H2501:I2501">_xlfn.TEXTSPLIT(G2501,"-")</f>
        <v>55</v>
      </c>
      <c r="I2501" s="6" t="str">
        <v>64</v>
      </c>
      <c r="J2501" s="6" t="s">
        <v>13836</v>
      </c>
      <c r="K2501" s="6" t="s">
        <v>13511</v>
      </c>
      <c r="L2501" s="6" t="s">
        <v>13973</v>
      </c>
      <c r="M2501" s="6" t="s">
        <v>13413</v>
      </c>
      <c r="N2501" s="6" t="s">
        <v>13535</v>
      </c>
      <c r="O2501" s="6" t="str" cm="1">
        <f t="array" ref="O2501:P2501">_xlfn.TEXTSPLIT(N2501,"-")</f>
        <v>2000</v>
      </c>
      <c r="P2501" s="6" t="str">
        <v>2002</v>
      </c>
      <c r="Q2501" s="6">
        <v>205</v>
      </c>
      <c r="R2501" s="6">
        <v>1</v>
      </c>
      <c r="S2501" s="16">
        <f t="shared" si="190"/>
        <v>4.8780487804878049E-3</v>
      </c>
      <c r="T2501" s="16">
        <f t="shared" si="191"/>
        <v>4.8661365556726408E-3</v>
      </c>
    </row>
    <row r="2502" spans="1:20" x14ac:dyDescent="0.6">
      <c r="A2502" s="24"/>
      <c r="B2502" s="21"/>
      <c r="C2502" s="6"/>
      <c r="D2502" s="6" t="s">
        <v>13813</v>
      </c>
      <c r="E2502" s="6" t="s">
        <v>13815</v>
      </c>
      <c r="F2502" s="20" t="s">
        <v>13855</v>
      </c>
      <c r="G2502" s="6" t="str">
        <f t="shared" si="189"/>
        <v>65-74</v>
      </c>
      <c r="H2502" s="6" t="str" cm="1">
        <f t="array" ref="H2502:I2502">_xlfn.TEXTSPLIT(G2502,"-")</f>
        <v>65</v>
      </c>
      <c r="I2502" s="6" t="str">
        <v>74</v>
      </c>
      <c r="J2502" s="6" t="s">
        <v>13836</v>
      </c>
      <c r="K2502" s="6" t="s">
        <v>13511</v>
      </c>
      <c r="L2502" s="6" t="s">
        <v>13973</v>
      </c>
      <c r="M2502" s="6" t="s">
        <v>13413</v>
      </c>
      <c r="N2502" s="6" t="s">
        <v>13535</v>
      </c>
      <c r="O2502" s="6" t="str" cm="1">
        <f t="array" ref="O2502:P2502">_xlfn.TEXTSPLIT(N2502,"-")</f>
        <v>2000</v>
      </c>
      <c r="P2502" s="6" t="str">
        <v>2002</v>
      </c>
      <c r="Q2502" s="6">
        <v>489</v>
      </c>
      <c r="R2502" s="6">
        <v>4</v>
      </c>
      <c r="S2502" s="16">
        <f t="shared" si="190"/>
        <v>8.1799591002044997E-3</v>
      </c>
      <c r="T2502" s="16">
        <f t="shared" si="191"/>
        <v>4.0732172682993407E-3</v>
      </c>
    </row>
    <row r="2503" spans="1:20" x14ac:dyDescent="0.6">
      <c r="A2503" s="24"/>
      <c r="B2503" s="21"/>
      <c r="C2503" s="6"/>
      <c r="D2503" s="6" t="s">
        <v>13813</v>
      </c>
      <c r="E2503" s="6" t="s">
        <v>13814</v>
      </c>
      <c r="F2503" s="20" t="s">
        <v>13855</v>
      </c>
      <c r="G2503" s="6" t="str">
        <f t="shared" si="189"/>
        <v>65-74</v>
      </c>
      <c r="H2503" s="6" t="str" cm="1">
        <f t="array" ref="H2503:I2503">_xlfn.TEXTSPLIT(G2503,"-")</f>
        <v>65</v>
      </c>
      <c r="I2503" s="6" t="str">
        <v>74</v>
      </c>
      <c r="J2503" s="6" t="s">
        <v>13836</v>
      </c>
      <c r="K2503" s="6" t="s">
        <v>13511</v>
      </c>
      <c r="L2503" s="6" t="s">
        <v>13973</v>
      </c>
      <c r="M2503" s="6" t="s">
        <v>13413</v>
      </c>
      <c r="N2503" s="6" t="s">
        <v>13535</v>
      </c>
      <c r="O2503" s="6" t="str" cm="1">
        <f t="array" ref="O2503:P2503">_xlfn.TEXTSPLIT(N2503,"-")</f>
        <v>2000</v>
      </c>
      <c r="P2503" s="6" t="str">
        <v>2002</v>
      </c>
      <c r="Q2503" s="6">
        <v>211</v>
      </c>
      <c r="R2503" s="6">
        <v>3</v>
      </c>
      <c r="S2503" s="16">
        <f t="shared" si="190"/>
        <v>1.4218009478672985E-2</v>
      </c>
      <c r="T2503" s="16">
        <f t="shared" si="191"/>
        <v>8.1502064885705904E-3</v>
      </c>
    </row>
    <row r="2504" spans="1:20" x14ac:dyDescent="0.6">
      <c r="A2504" s="24"/>
      <c r="B2504" s="21"/>
      <c r="C2504" s="6"/>
      <c r="D2504" s="6" t="s">
        <v>13813</v>
      </c>
      <c r="E2504" s="6" t="s">
        <v>13816</v>
      </c>
      <c r="F2504" s="20" t="s">
        <v>13855</v>
      </c>
      <c r="G2504" s="6" t="str">
        <f t="shared" si="189"/>
        <v>65-74</v>
      </c>
      <c r="H2504" s="6" t="str" cm="1">
        <f t="array" ref="H2504:I2504">_xlfn.TEXTSPLIT(G2504,"-")</f>
        <v>65</v>
      </c>
      <c r="I2504" s="6" t="str">
        <v>74</v>
      </c>
      <c r="J2504" s="6" t="s">
        <v>13836</v>
      </c>
      <c r="K2504" s="6" t="s">
        <v>13511</v>
      </c>
      <c r="L2504" s="6" t="s">
        <v>13973</v>
      </c>
      <c r="M2504" s="6" t="s">
        <v>13413</v>
      </c>
      <c r="N2504" s="6" t="s">
        <v>13535</v>
      </c>
      <c r="O2504" s="6" t="str" cm="1">
        <f t="array" ref="O2504:P2504">_xlfn.TEXTSPLIT(N2504,"-")</f>
        <v>2000</v>
      </c>
      <c r="P2504" s="6" t="str">
        <v>2002</v>
      </c>
      <c r="Q2504" s="6">
        <v>101</v>
      </c>
      <c r="R2504" s="6">
        <v>1</v>
      </c>
      <c r="S2504" s="16">
        <f t="shared" si="190"/>
        <v>9.9009900990099011E-3</v>
      </c>
      <c r="T2504" s="16">
        <f t="shared" si="191"/>
        <v>9.8518533684157344E-3</v>
      </c>
    </row>
    <row r="2505" spans="1:20" x14ac:dyDescent="0.6">
      <c r="A2505" s="24"/>
      <c r="B2505" s="21"/>
      <c r="C2505" s="6"/>
      <c r="D2505" s="6" t="s">
        <v>13813</v>
      </c>
      <c r="E2505" s="6" t="s">
        <v>13815</v>
      </c>
      <c r="F2505" s="20" t="s">
        <v>13845</v>
      </c>
      <c r="G2505" s="6" t="str">
        <f t="shared" si="189"/>
        <v>75-95</v>
      </c>
      <c r="H2505" s="6" t="str" cm="1">
        <f t="array" ref="H2505:I2505">_xlfn.TEXTSPLIT(G2505,"-")</f>
        <v>75</v>
      </c>
      <c r="I2505" s="6" t="str">
        <v>95</v>
      </c>
      <c r="J2505" s="6" t="s">
        <v>13836</v>
      </c>
      <c r="K2505" s="6" t="s">
        <v>13511</v>
      </c>
      <c r="L2505" s="6" t="s">
        <v>13973</v>
      </c>
      <c r="M2505" s="6" t="s">
        <v>13413</v>
      </c>
      <c r="N2505" s="6" t="s">
        <v>13535</v>
      </c>
      <c r="O2505" s="6" t="str" cm="1">
        <f t="array" ref="O2505:P2505">_xlfn.TEXTSPLIT(N2505,"-")</f>
        <v>2000</v>
      </c>
      <c r="P2505" s="6" t="str">
        <v>2002</v>
      </c>
      <c r="Q2505" s="6">
        <v>200</v>
      </c>
      <c r="R2505" s="6">
        <v>3</v>
      </c>
      <c r="S2505" s="16">
        <f t="shared" si="190"/>
        <v>1.4999999999999999E-2</v>
      </c>
      <c r="T2505" s="16">
        <f t="shared" si="191"/>
        <v>8.5950567188355417E-3</v>
      </c>
    </row>
    <row r="2506" spans="1:20" x14ac:dyDescent="0.6">
      <c r="A2506" s="24"/>
      <c r="B2506" s="21"/>
      <c r="C2506" s="6"/>
      <c r="D2506" s="6" t="s">
        <v>13813</v>
      </c>
      <c r="E2506" s="6" t="s">
        <v>13814</v>
      </c>
      <c r="F2506" s="20" t="s">
        <v>13845</v>
      </c>
      <c r="G2506" s="6" t="str">
        <f t="shared" si="189"/>
        <v>75-95</v>
      </c>
      <c r="H2506" s="6" t="str" cm="1">
        <f t="array" ref="H2506:I2506">_xlfn.TEXTSPLIT(G2506,"-")</f>
        <v>75</v>
      </c>
      <c r="I2506" s="6" t="str">
        <v>95</v>
      </c>
      <c r="J2506" s="6" t="s">
        <v>13836</v>
      </c>
      <c r="K2506" s="6" t="s">
        <v>13511</v>
      </c>
      <c r="L2506" s="6" t="s">
        <v>13973</v>
      </c>
      <c r="M2506" s="6" t="s">
        <v>13413</v>
      </c>
      <c r="N2506" s="6" t="s">
        <v>13535</v>
      </c>
      <c r="O2506" s="6" t="str" cm="1">
        <f t="array" ref="O2506:P2506">_xlfn.TEXTSPLIT(N2506,"-")</f>
        <v>2000</v>
      </c>
      <c r="P2506" s="6" t="str">
        <v>2002</v>
      </c>
      <c r="Q2506" s="6">
        <v>99</v>
      </c>
      <c r="R2506" s="6">
        <v>3</v>
      </c>
      <c r="S2506" s="16">
        <f t="shared" si="190"/>
        <v>3.0303030303030304E-2</v>
      </c>
      <c r="T2506" s="16">
        <f t="shared" si="191"/>
        <v>1.7228340715604883E-2</v>
      </c>
    </row>
    <row r="2507" spans="1:20" x14ac:dyDescent="0.6">
      <c r="A2507" s="24"/>
      <c r="B2507" s="21"/>
      <c r="C2507" s="6"/>
      <c r="D2507" s="6" t="s">
        <v>13813</v>
      </c>
      <c r="E2507" s="6" t="s">
        <v>13816</v>
      </c>
      <c r="F2507" s="20" t="s">
        <v>13845</v>
      </c>
      <c r="G2507" s="6" t="str">
        <f t="shared" si="189"/>
        <v>75-95</v>
      </c>
      <c r="H2507" s="6" t="str" cm="1">
        <f t="array" ref="H2507:I2507">_xlfn.TEXTSPLIT(G2507,"-")</f>
        <v>75</v>
      </c>
      <c r="I2507" s="6" t="str">
        <v>95</v>
      </c>
      <c r="J2507" s="6" t="s">
        <v>13836</v>
      </c>
      <c r="K2507" s="6" t="s">
        <v>13511</v>
      </c>
      <c r="L2507" s="6" t="s">
        <v>13973</v>
      </c>
      <c r="M2507" s="6" t="s">
        <v>13413</v>
      </c>
      <c r="N2507" s="6" t="s">
        <v>13535</v>
      </c>
      <c r="O2507" s="6" t="str" cm="1">
        <f t="array" ref="O2507:P2507">_xlfn.TEXTSPLIT(N2507,"-")</f>
        <v>2000</v>
      </c>
      <c r="P2507" s="6" t="str">
        <v>2002</v>
      </c>
      <c r="Q2507" s="6">
        <v>101</v>
      </c>
      <c r="R2507" s="6">
        <v>0</v>
      </c>
      <c r="S2507" s="16">
        <f t="shared" si="190"/>
        <v>0</v>
      </c>
      <c r="T2507" s="16">
        <f t="shared" si="191"/>
        <v>0</v>
      </c>
    </row>
    <row r="2508" spans="1:20" x14ac:dyDescent="0.6">
      <c r="D2508" s="6" t="s">
        <v>13300</v>
      </c>
      <c r="E2508" s="6" t="s">
        <v>13815</v>
      </c>
      <c r="F2508" s="20" t="s">
        <v>13552</v>
      </c>
      <c r="G2508" s="6" t="str">
        <f t="shared" si="183"/>
        <v>35-95</v>
      </c>
      <c r="H2508" s="6" t="str" cm="1">
        <f t="array" ref="H2508:I2508">_xlfn.TEXTSPLIT(G2508,"-")</f>
        <v>35</v>
      </c>
      <c r="I2508" s="6" t="str">
        <v>95</v>
      </c>
      <c r="J2508" s="6" t="s">
        <v>13836</v>
      </c>
      <c r="K2508" s="6" t="s">
        <v>13511</v>
      </c>
      <c r="L2508" s="6" t="s">
        <v>13909</v>
      </c>
      <c r="M2508" s="6" t="s">
        <v>13413</v>
      </c>
      <c r="N2508" s="6" t="s">
        <v>13535</v>
      </c>
      <c r="O2508" s="6" t="str" cm="1">
        <f t="array" ref="O2508:P2508">_xlfn.TEXTSPLIT(N2508,"-")</f>
        <v>2000</v>
      </c>
      <c r="P2508" s="6" t="str">
        <v>2002</v>
      </c>
      <c r="Q2508" s="6">
        <v>1625</v>
      </c>
      <c r="R2508" s="6">
        <v>281</v>
      </c>
      <c r="S2508" s="16">
        <f t="shared" si="184"/>
        <v>0.17292307692307693</v>
      </c>
      <c r="T2508" s="16">
        <f t="shared" si="185"/>
        <v>9.3815100109993776E-3</v>
      </c>
    </row>
    <row r="2509" spans="1:20" x14ac:dyDescent="0.6">
      <c r="A2509" s="6"/>
      <c r="B2509" s="6"/>
      <c r="C2509" s="6"/>
      <c r="D2509" s="6" t="s">
        <v>13300</v>
      </c>
      <c r="E2509" s="6" t="s">
        <v>13814</v>
      </c>
      <c r="F2509" s="20" t="s">
        <v>13552</v>
      </c>
      <c r="G2509" s="6" t="str">
        <f t="shared" si="183"/>
        <v>35-95</v>
      </c>
      <c r="H2509" s="6" t="str" cm="1">
        <f t="array" ref="H2509:I2509">_xlfn.TEXTSPLIT(G2509,"-")</f>
        <v>35</v>
      </c>
      <c r="I2509" s="6" t="str">
        <v>95</v>
      </c>
      <c r="J2509" s="6" t="s">
        <v>13836</v>
      </c>
      <c r="K2509" s="6" t="s">
        <v>13511</v>
      </c>
      <c r="L2509" s="6" t="s">
        <v>13909</v>
      </c>
      <c r="M2509" s="6" t="s">
        <v>13413</v>
      </c>
      <c r="N2509" s="6" t="s">
        <v>13535</v>
      </c>
      <c r="O2509" s="6" t="str" cm="1">
        <f t="array" ref="O2509:P2509">_xlfn.TEXTSPLIT(N2509,"-")</f>
        <v>2000</v>
      </c>
      <c r="P2509" s="6" t="str">
        <v>2002</v>
      </c>
      <c r="Q2509" s="6">
        <v>712</v>
      </c>
      <c r="R2509" s="6">
        <v>142</v>
      </c>
      <c r="S2509" s="16">
        <f t="shared" si="184"/>
        <v>0.199438202247191</v>
      </c>
      <c r="T2509" s="16">
        <f t="shared" si="185"/>
        <v>1.497481995781921E-2</v>
      </c>
    </row>
    <row r="2510" spans="1:20" x14ac:dyDescent="0.6">
      <c r="A2510" s="6"/>
      <c r="B2510" s="6"/>
      <c r="C2510" s="6"/>
      <c r="D2510" s="6" t="s">
        <v>13300</v>
      </c>
      <c r="E2510" s="6" t="s">
        <v>13816</v>
      </c>
      <c r="F2510" s="20" t="s">
        <v>13552</v>
      </c>
      <c r="G2510" s="6" t="str">
        <f t="shared" si="183"/>
        <v>35-95</v>
      </c>
      <c r="H2510" s="6" t="str" cm="1">
        <f t="array" ref="H2510:I2510">_xlfn.TEXTSPLIT(G2510,"-")</f>
        <v>35</v>
      </c>
      <c r="I2510" s="6" t="str">
        <v>95</v>
      </c>
      <c r="J2510" s="6" t="s">
        <v>13836</v>
      </c>
      <c r="K2510" s="6" t="s">
        <v>13511</v>
      </c>
      <c r="L2510" s="6" t="s">
        <v>13909</v>
      </c>
      <c r="M2510" s="6" t="s">
        <v>13413</v>
      </c>
      <c r="N2510" s="6" t="s">
        <v>13535</v>
      </c>
      <c r="O2510" s="6" t="str" cm="1">
        <f t="array" ref="O2510:P2510">_xlfn.TEXTSPLIT(N2510,"-")</f>
        <v>2000</v>
      </c>
      <c r="P2510" s="6" t="str">
        <v>2002</v>
      </c>
      <c r="Q2510" s="6">
        <v>913</v>
      </c>
      <c r="R2510" s="6">
        <v>141</v>
      </c>
      <c r="S2510" s="16">
        <f t="shared" si="184"/>
        <v>0.15443592552026286</v>
      </c>
      <c r="T2510" s="16">
        <f t="shared" si="185"/>
        <v>1.19594729316474E-2</v>
      </c>
    </row>
    <row r="2511" spans="1:20" x14ac:dyDescent="0.6">
      <c r="A2511" s="6"/>
      <c r="B2511" s="6"/>
      <c r="C2511" s="6"/>
      <c r="D2511" s="6" t="s">
        <v>13300</v>
      </c>
      <c r="E2511" s="6" t="s">
        <v>13815</v>
      </c>
      <c r="F2511" s="20" t="s">
        <v>13918</v>
      </c>
      <c r="G2511" s="6" t="str">
        <f t="shared" si="183"/>
        <v>35-54</v>
      </c>
      <c r="H2511" s="6" t="str" cm="1">
        <f t="array" ref="H2511:I2511">_xlfn.TEXTSPLIT(G2511,"-")</f>
        <v>35</v>
      </c>
      <c r="I2511" s="6" t="str">
        <v>54</v>
      </c>
      <c r="J2511" s="6" t="s">
        <v>13836</v>
      </c>
      <c r="K2511" s="6" t="s">
        <v>13511</v>
      </c>
      <c r="L2511" s="6" t="s">
        <v>13909</v>
      </c>
      <c r="M2511" s="6" t="s">
        <v>13413</v>
      </c>
      <c r="N2511" s="6" t="s">
        <v>13535</v>
      </c>
      <c r="O2511" s="6" t="str" cm="1">
        <f t="array" ref="O2511:P2511">_xlfn.TEXTSPLIT(N2511,"-")</f>
        <v>2000</v>
      </c>
      <c r="P2511" s="6" t="str">
        <v>2002</v>
      </c>
      <c r="Q2511" s="6">
        <v>588</v>
      </c>
      <c r="R2511" s="6">
        <v>28</v>
      </c>
      <c r="S2511" s="16">
        <f t="shared" si="184"/>
        <v>4.7619047619047616E-2</v>
      </c>
      <c r="T2511" s="16">
        <f t="shared" si="185"/>
        <v>8.7822751614680655E-3</v>
      </c>
    </row>
    <row r="2512" spans="1:20" x14ac:dyDescent="0.6">
      <c r="A2512" s="6"/>
      <c r="B2512" s="6"/>
      <c r="C2512" s="6"/>
      <c r="D2512" s="6" t="s">
        <v>13300</v>
      </c>
      <c r="E2512" s="6" t="s">
        <v>13814</v>
      </c>
      <c r="F2512" s="20" t="s">
        <v>13918</v>
      </c>
      <c r="G2512" s="6" t="str">
        <f t="shared" si="183"/>
        <v>35-54</v>
      </c>
      <c r="H2512" s="6" t="str" cm="1">
        <f t="array" ref="H2512:I2512">_xlfn.TEXTSPLIT(G2512,"-")</f>
        <v>35</v>
      </c>
      <c r="I2512" s="6" t="str">
        <v>54</v>
      </c>
      <c r="J2512" s="6" t="s">
        <v>13836</v>
      </c>
      <c r="K2512" s="6" t="s">
        <v>13511</v>
      </c>
      <c r="L2512" s="6" t="s">
        <v>13909</v>
      </c>
      <c r="M2512" s="6" t="s">
        <v>13413</v>
      </c>
      <c r="N2512" s="6" t="s">
        <v>13535</v>
      </c>
      <c r="O2512" s="6" t="str" cm="1">
        <f t="array" ref="O2512:P2512">_xlfn.TEXTSPLIT(N2512,"-")</f>
        <v>2000</v>
      </c>
      <c r="P2512" s="6" t="str">
        <v>2002</v>
      </c>
      <c r="Q2512" s="6">
        <v>259</v>
      </c>
      <c r="R2512" s="6">
        <v>14</v>
      </c>
      <c r="S2512" s="16">
        <f t="shared" si="184"/>
        <v>5.4054054054054057E-2</v>
      </c>
      <c r="T2512" s="16">
        <f t="shared" si="185"/>
        <v>1.4050682294865847E-2</v>
      </c>
    </row>
    <row r="2513" spans="1:20" x14ac:dyDescent="0.6">
      <c r="A2513" s="6"/>
      <c r="B2513" s="6"/>
      <c r="C2513" s="6"/>
      <c r="D2513" s="6" t="s">
        <v>13300</v>
      </c>
      <c r="E2513" s="6" t="s">
        <v>13816</v>
      </c>
      <c r="F2513" s="20" t="s">
        <v>13918</v>
      </c>
      <c r="G2513" s="6" t="str">
        <f t="shared" si="183"/>
        <v>35-54</v>
      </c>
      <c r="H2513" s="6" t="str" cm="1">
        <f t="array" ref="H2513:I2513">_xlfn.TEXTSPLIT(G2513,"-")</f>
        <v>35</v>
      </c>
      <c r="I2513" s="6" t="str">
        <v>54</v>
      </c>
      <c r="J2513" s="6" t="s">
        <v>13836</v>
      </c>
      <c r="K2513" s="6" t="s">
        <v>13511</v>
      </c>
      <c r="L2513" s="6" t="s">
        <v>13909</v>
      </c>
      <c r="M2513" s="6" t="s">
        <v>13413</v>
      </c>
      <c r="N2513" s="6" t="s">
        <v>13535</v>
      </c>
      <c r="O2513" s="6" t="str" cm="1">
        <f t="array" ref="O2513:P2513">_xlfn.TEXTSPLIT(N2513,"-")</f>
        <v>2000</v>
      </c>
      <c r="P2513" s="6" t="str">
        <v>2002</v>
      </c>
      <c r="Q2513" s="6">
        <v>329</v>
      </c>
      <c r="R2513" s="6">
        <v>14</v>
      </c>
      <c r="S2513" s="16">
        <f t="shared" si="184"/>
        <v>4.2553191489361701E-2</v>
      </c>
      <c r="T2513" s="16">
        <f t="shared" si="185"/>
        <v>1.1128213464166063E-2</v>
      </c>
    </row>
    <row r="2514" spans="1:20" x14ac:dyDescent="0.6">
      <c r="A2514" s="6"/>
      <c r="B2514" s="6"/>
      <c r="C2514" s="6"/>
      <c r="D2514" s="6" t="s">
        <v>13300</v>
      </c>
      <c r="E2514" s="6" t="s">
        <v>13815</v>
      </c>
      <c r="F2514" s="20" t="s">
        <v>13854</v>
      </c>
      <c r="G2514" s="6" t="str">
        <f t="shared" si="183"/>
        <v>55-64</v>
      </c>
      <c r="H2514" s="6" t="str" cm="1">
        <f t="array" ref="H2514:I2514">_xlfn.TEXTSPLIT(G2514,"-")</f>
        <v>55</v>
      </c>
      <c r="I2514" s="6" t="str">
        <v>64</v>
      </c>
      <c r="J2514" s="6" t="s">
        <v>13836</v>
      </c>
      <c r="K2514" s="6" t="s">
        <v>13511</v>
      </c>
      <c r="L2514" s="6" t="s">
        <v>13909</v>
      </c>
      <c r="M2514" s="6" t="s">
        <v>13413</v>
      </c>
      <c r="N2514" s="6" t="s">
        <v>13535</v>
      </c>
      <c r="O2514" s="6" t="str" cm="1">
        <f t="array" ref="O2514:P2514">_xlfn.TEXTSPLIT(N2514,"-")</f>
        <v>2000</v>
      </c>
      <c r="P2514" s="6" t="str">
        <v>2002</v>
      </c>
      <c r="Q2514" s="6">
        <v>348</v>
      </c>
      <c r="R2514" s="6">
        <v>51</v>
      </c>
      <c r="S2514" s="16">
        <f t="shared" si="184"/>
        <v>0.14655172413793102</v>
      </c>
      <c r="T2514" s="16">
        <f t="shared" si="185"/>
        <v>1.8958084155755235E-2</v>
      </c>
    </row>
    <row r="2515" spans="1:20" x14ac:dyDescent="0.6">
      <c r="A2515" s="6"/>
      <c r="B2515" s="6"/>
      <c r="C2515" s="6"/>
      <c r="D2515" s="6" t="s">
        <v>13300</v>
      </c>
      <c r="E2515" s="6" t="s">
        <v>13814</v>
      </c>
      <c r="F2515" s="20" t="s">
        <v>13854</v>
      </c>
      <c r="G2515" s="6" t="str">
        <f t="shared" si="183"/>
        <v>55-64</v>
      </c>
      <c r="H2515" s="6" t="str" cm="1">
        <f t="array" ref="H2515:I2515">_xlfn.TEXTSPLIT(G2515,"-")</f>
        <v>55</v>
      </c>
      <c r="I2515" s="6" t="str">
        <v>64</v>
      </c>
      <c r="J2515" s="6" t="s">
        <v>13836</v>
      </c>
      <c r="K2515" s="6" t="s">
        <v>13511</v>
      </c>
      <c r="L2515" s="6" t="s">
        <v>13909</v>
      </c>
      <c r="M2515" s="6" t="s">
        <v>13413</v>
      </c>
      <c r="N2515" s="6" t="s">
        <v>13535</v>
      </c>
      <c r="O2515" s="6" t="str" cm="1">
        <f t="array" ref="O2515:P2515">_xlfn.TEXTSPLIT(N2515,"-")</f>
        <v>2000</v>
      </c>
      <c r="P2515" s="6" t="str">
        <v>2002</v>
      </c>
      <c r="Q2515" s="6">
        <v>143</v>
      </c>
      <c r="R2515" s="6">
        <v>27</v>
      </c>
      <c r="S2515" s="16">
        <f t="shared" si="184"/>
        <v>0.1888111888111888</v>
      </c>
      <c r="T2515" s="16">
        <f t="shared" si="185"/>
        <v>3.2727047024278429E-2</v>
      </c>
    </row>
    <row r="2516" spans="1:20" x14ac:dyDescent="0.6">
      <c r="A2516" s="6"/>
      <c r="B2516" s="6"/>
      <c r="C2516" s="6"/>
      <c r="D2516" s="6" t="s">
        <v>13300</v>
      </c>
      <c r="E2516" s="6" t="s">
        <v>13816</v>
      </c>
      <c r="F2516" s="20" t="s">
        <v>13854</v>
      </c>
      <c r="G2516" s="6" t="str">
        <f t="shared" si="183"/>
        <v>55-64</v>
      </c>
      <c r="H2516" s="6" t="str" cm="1">
        <f t="array" ref="H2516:I2516">_xlfn.TEXTSPLIT(G2516,"-")</f>
        <v>55</v>
      </c>
      <c r="I2516" s="6" t="str">
        <v>64</v>
      </c>
      <c r="J2516" s="6" t="s">
        <v>13836</v>
      </c>
      <c r="K2516" s="6" t="s">
        <v>13511</v>
      </c>
      <c r="L2516" s="6" t="s">
        <v>13909</v>
      </c>
      <c r="M2516" s="6" t="s">
        <v>13413</v>
      </c>
      <c r="N2516" s="6" t="s">
        <v>13535</v>
      </c>
      <c r="O2516" s="6" t="str" cm="1">
        <f t="array" ref="O2516:P2516">_xlfn.TEXTSPLIT(N2516,"-")</f>
        <v>2000</v>
      </c>
      <c r="P2516" s="6" t="str">
        <v>2002</v>
      </c>
      <c r="Q2516" s="6">
        <v>205</v>
      </c>
      <c r="R2516" s="6">
        <v>24</v>
      </c>
      <c r="S2516" s="16">
        <f t="shared" si="184"/>
        <v>0.11707317073170732</v>
      </c>
      <c r="T2516" s="16">
        <f t="shared" si="185"/>
        <v>2.2455054667700623E-2</v>
      </c>
    </row>
    <row r="2517" spans="1:20" x14ac:dyDescent="0.6">
      <c r="A2517" s="6"/>
      <c r="B2517" s="6"/>
      <c r="C2517" s="6"/>
      <c r="D2517" s="6" t="s">
        <v>13300</v>
      </c>
      <c r="E2517" s="6" t="s">
        <v>13815</v>
      </c>
      <c r="F2517" s="20" t="s">
        <v>13855</v>
      </c>
      <c r="G2517" s="6" t="str">
        <f t="shared" si="183"/>
        <v>65-74</v>
      </c>
      <c r="H2517" s="6" t="str" cm="1">
        <f t="array" ref="H2517:I2517">_xlfn.TEXTSPLIT(G2517,"-")</f>
        <v>65</v>
      </c>
      <c r="I2517" s="6" t="str">
        <v>74</v>
      </c>
      <c r="J2517" s="6" t="s">
        <v>13836</v>
      </c>
      <c r="K2517" s="6" t="s">
        <v>13511</v>
      </c>
      <c r="L2517" s="6" t="s">
        <v>13909</v>
      </c>
      <c r="M2517" s="6" t="s">
        <v>13413</v>
      </c>
      <c r="N2517" s="6" t="s">
        <v>13535</v>
      </c>
      <c r="O2517" s="6" t="str" cm="1">
        <f t="array" ref="O2517:P2517">_xlfn.TEXTSPLIT(N2517,"-")</f>
        <v>2000</v>
      </c>
      <c r="P2517" s="6" t="str">
        <v>2002</v>
      </c>
      <c r="Q2517" s="6">
        <v>489</v>
      </c>
      <c r="R2517" s="6">
        <v>133</v>
      </c>
      <c r="S2517" s="16">
        <f t="shared" si="184"/>
        <v>0.27198364008179959</v>
      </c>
      <c r="T2517" s="16">
        <f t="shared" si="185"/>
        <v>2.0122759226173417E-2</v>
      </c>
    </row>
    <row r="2518" spans="1:20" x14ac:dyDescent="0.6">
      <c r="A2518" s="6"/>
      <c r="B2518" s="6"/>
      <c r="C2518" s="6"/>
      <c r="D2518" s="6" t="s">
        <v>13300</v>
      </c>
      <c r="E2518" s="6" t="s">
        <v>13814</v>
      </c>
      <c r="F2518" s="20" t="s">
        <v>13855</v>
      </c>
      <c r="G2518" s="6" t="str">
        <f t="shared" si="183"/>
        <v>65-74</v>
      </c>
      <c r="H2518" s="6" t="str" cm="1">
        <f t="array" ref="H2518:I2518">_xlfn.TEXTSPLIT(G2518,"-")</f>
        <v>65</v>
      </c>
      <c r="I2518" s="6" t="str">
        <v>74</v>
      </c>
      <c r="J2518" s="6" t="s">
        <v>13836</v>
      </c>
      <c r="K2518" s="6" t="s">
        <v>13511</v>
      </c>
      <c r="L2518" s="6" t="s">
        <v>13909</v>
      </c>
      <c r="M2518" s="6" t="s">
        <v>13413</v>
      </c>
      <c r="N2518" s="6" t="s">
        <v>13535</v>
      </c>
      <c r="O2518" s="6" t="str" cm="1">
        <f t="array" ref="O2518:P2518">_xlfn.TEXTSPLIT(N2518,"-")</f>
        <v>2000</v>
      </c>
      <c r="P2518" s="6" t="str">
        <v>2002</v>
      </c>
      <c r="Q2518" s="6">
        <v>211</v>
      </c>
      <c r="R2518" s="6">
        <v>61</v>
      </c>
      <c r="S2518" s="16">
        <f t="shared" si="184"/>
        <v>0.2890995260663507</v>
      </c>
      <c r="T2518" s="16">
        <f t="shared" si="185"/>
        <v>3.1209503815508619E-2</v>
      </c>
    </row>
    <row r="2519" spans="1:20" x14ac:dyDescent="0.6">
      <c r="A2519" s="6"/>
      <c r="B2519" s="6"/>
      <c r="C2519" s="6"/>
      <c r="D2519" s="6" t="s">
        <v>13300</v>
      </c>
      <c r="E2519" s="6" t="s">
        <v>13816</v>
      </c>
      <c r="F2519" s="20" t="s">
        <v>13855</v>
      </c>
      <c r="G2519" s="6" t="str">
        <f t="shared" si="183"/>
        <v>65-74</v>
      </c>
      <c r="H2519" s="6" t="str" cm="1">
        <f t="array" ref="H2519:I2519">_xlfn.TEXTSPLIT(G2519,"-")</f>
        <v>65</v>
      </c>
      <c r="I2519" s="6" t="str">
        <v>74</v>
      </c>
      <c r="J2519" s="6" t="s">
        <v>13836</v>
      </c>
      <c r="K2519" s="6" t="s">
        <v>13511</v>
      </c>
      <c r="L2519" s="6" t="s">
        <v>13909</v>
      </c>
      <c r="M2519" s="6" t="s">
        <v>13413</v>
      </c>
      <c r="N2519" s="6" t="s">
        <v>13535</v>
      </c>
      <c r="O2519" s="6" t="str" cm="1">
        <f t="array" ref="O2519:P2519">_xlfn.TEXTSPLIT(N2519,"-")</f>
        <v>2000</v>
      </c>
      <c r="P2519" s="6" t="str">
        <v>2002</v>
      </c>
      <c r="Q2519" s="6">
        <v>278</v>
      </c>
      <c r="R2519" s="6">
        <v>72</v>
      </c>
      <c r="S2519" s="16">
        <f t="shared" si="184"/>
        <v>0.25899280575539568</v>
      </c>
      <c r="T2519" s="16">
        <f t="shared" si="185"/>
        <v>2.6274391362071148E-2</v>
      </c>
    </row>
    <row r="2520" spans="1:20" x14ac:dyDescent="0.6">
      <c r="A2520" s="6"/>
      <c r="B2520" s="6"/>
      <c r="C2520" s="6"/>
      <c r="D2520" s="6" t="s">
        <v>13300</v>
      </c>
      <c r="E2520" s="6" t="s">
        <v>13815</v>
      </c>
      <c r="F2520" s="20" t="s">
        <v>13845</v>
      </c>
      <c r="G2520" s="6" t="str">
        <f t="shared" si="183"/>
        <v>75-95</v>
      </c>
      <c r="H2520" s="6" t="str" cm="1">
        <f t="array" ref="H2520:I2520">_xlfn.TEXTSPLIT(G2520,"-")</f>
        <v>75</v>
      </c>
      <c r="I2520" s="6" t="str">
        <v>95</v>
      </c>
      <c r="J2520" s="6" t="s">
        <v>13836</v>
      </c>
      <c r="K2520" s="6" t="s">
        <v>13511</v>
      </c>
      <c r="L2520" s="6" t="s">
        <v>13909</v>
      </c>
      <c r="M2520" s="6" t="s">
        <v>13413</v>
      </c>
      <c r="N2520" s="6" t="s">
        <v>13535</v>
      </c>
      <c r="O2520" s="6" t="str" cm="1">
        <f t="array" ref="O2520:P2520">_xlfn.TEXTSPLIT(N2520,"-")</f>
        <v>2000</v>
      </c>
      <c r="P2520" s="6" t="str">
        <v>2002</v>
      </c>
      <c r="Q2520" s="6">
        <v>200</v>
      </c>
      <c r="R2520" s="6">
        <v>70</v>
      </c>
      <c r="S2520" s="16">
        <f t="shared" si="184"/>
        <v>0.35</v>
      </c>
      <c r="T2520" s="16">
        <f t="shared" si="185"/>
        <v>3.3726843908080104E-2</v>
      </c>
    </row>
    <row r="2521" spans="1:20" x14ac:dyDescent="0.6">
      <c r="A2521" s="6"/>
      <c r="B2521" s="6"/>
      <c r="C2521" s="6"/>
      <c r="D2521" s="6" t="s">
        <v>13300</v>
      </c>
      <c r="E2521" s="6" t="s">
        <v>13814</v>
      </c>
      <c r="F2521" s="20" t="s">
        <v>13845</v>
      </c>
      <c r="G2521" s="6" t="str">
        <f t="shared" si="183"/>
        <v>75-95</v>
      </c>
      <c r="H2521" s="6" t="str" cm="1">
        <f t="array" ref="H2521:I2521">_xlfn.TEXTSPLIT(G2521,"-")</f>
        <v>75</v>
      </c>
      <c r="I2521" s="6" t="str">
        <v>95</v>
      </c>
      <c r="J2521" s="6" t="s">
        <v>13836</v>
      </c>
      <c r="K2521" s="6" t="s">
        <v>13511</v>
      </c>
      <c r="L2521" s="6" t="s">
        <v>13909</v>
      </c>
      <c r="M2521" s="6" t="s">
        <v>13413</v>
      </c>
      <c r="N2521" s="6" t="s">
        <v>13535</v>
      </c>
      <c r="O2521" s="6" t="str" cm="1">
        <f t="array" ref="O2521:P2521">_xlfn.TEXTSPLIT(N2521,"-")</f>
        <v>2000</v>
      </c>
      <c r="P2521" s="6" t="str">
        <v>2002</v>
      </c>
      <c r="Q2521" s="6">
        <v>99</v>
      </c>
      <c r="R2521" s="6">
        <v>40</v>
      </c>
      <c r="S2521" s="16">
        <f t="shared" si="184"/>
        <v>0.40404040404040403</v>
      </c>
      <c r="T2521" s="16">
        <f t="shared" si="185"/>
        <v>4.9317744869599833E-2</v>
      </c>
    </row>
    <row r="2522" spans="1:20" x14ac:dyDescent="0.6">
      <c r="A2522" s="6"/>
      <c r="B2522" s="6"/>
      <c r="C2522" s="6"/>
      <c r="D2522" s="6" t="s">
        <v>13300</v>
      </c>
      <c r="E2522" s="6" t="s">
        <v>13816</v>
      </c>
      <c r="F2522" s="20" t="s">
        <v>13845</v>
      </c>
      <c r="G2522" s="6" t="str">
        <f t="shared" si="183"/>
        <v>75-95</v>
      </c>
      <c r="H2522" s="6" t="str" cm="1">
        <f t="array" ref="H2522:I2522">_xlfn.TEXTSPLIT(G2522,"-")</f>
        <v>75</v>
      </c>
      <c r="I2522" s="6" t="str">
        <v>95</v>
      </c>
      <c r="J2522" s="6" t="s">
        <v>13836</v>
      </c>
      <c r="K2522" s="6" t="s">
        <v>13511</v>
      </c>
      <c r="L2522" s="6" t="s">
        <v>13909</v>
      </c>
      <c r="M2522" s="6" t="s">
        <v>13413</v>
      </c>
      <c r="N2522" s="6" t="s">
        <v>13535</v>
      </c>
      <c r="O2522" s="6" t="str" cm="1">
        <f t="array" ref="O2522:P2522">_xlfn.TEXTSPLIT(N2522,"-")</f>
        <v>2000</v>
      </c>
      <c r="P2522" s="6" t="str">
        <v>2002</v>
      </c>
      <c r="Q2522" s="6">
        <v>101</v>
      </c>
      <c r="R2522" s="6">
        <v>30</v>
      </c>
      <c r="S2522" s="16">
        <f t="shared" si="184"/>
        <v>0.29702970297029702</v>
      </c>
      <c r="T2522" s="16">
        <f t="shared" si="185"/>
        <v>4.5468197842952633E-2</v>
      </c>
    </row>
    <row r="2523" spans="1:20" x14ac:dyDescent="0.6">
      <c r="D2523" s="6" t="s">
        <v>13822</v>
      </c>
      <c r="E2523" s="6" t="s">
        <v>13815</v>
      </c>
      <c r="F2523" s="20" t="s">
        <v>13552</v>
      </c>
      <c r="G2523" s="6" t="str">
        <f t="shared" si="183"/>
        <v>35-95</v>
      </c>
      <c r="H2523" s="6" t="str" cm="1">
        <f t="array" ref="H2523:I2523">_xlfn.TEXTSPLIT(G2523,"-")</f>
        <v>35</v>
      </c>
      <c r="I2523" s="6" t="str">
        <v>95</v>
      </c>
      <c r="J2523" s="6" t="s">
        <v>13836</v>
      </c>
      <c r="K2523" s="6" t="s">
        <v>13511</v>
      </c>
      <c r="L2523" s="6" t="s">
        <v>13909</v>
      </c>
      <c r="M2523" s="6" t="s">
        <v>13413</v>
      </c>
      <c r="N2523" s="6" t="s">
        <v>13535</v>
      </c>
      <c r="O2523" s="6" t="str" cm="1">
        <f t="array" ref="O2523:P2523">_xlfn.TEXTSPLIT(N2523,"-")</f>
        <v>2000</v>
      </c>
      <c r="P2523" s="6" t="str">
        <v>2002</v>
      </c>
      <c r="Q2523" s="6">
        <v>1625</v>
      </c>
      <c r="R2523" s="6">
        <v>273</v>
      </c>
      <c r="S2523" s="16">
        <f t="shared" si="184"/>
        <v>0.16800000000000001</v>
      </c>
      <c r="T2523" s="16">
        <f t="shared" si="185"/>
        <v>9.2744811175612413E-3</v>
      </c>
    </row>
    <row r="2524" spans="1:20" x14ac:dyDescent="0.6">
      <c r="B2524" s="6"/>
      <c r="C2524" s="6"/>
      <c r="D2524" s="6" t="s">
        <v>13822</v>
      </c>
      <c r="E2524" s="6" t="s">
        <v>13814</v>
      </c>
      <c r="F2524" s="20" t="s">
        <v>13552</v>
      </c>
      <c r="G2524" s="6" t="str">
        <f t="shared" si="183"/>
        <v>35-95</v>
      </c>
      <c r="H2524" s="6" t="str" cm="1">
        <f t="array" ref="H2524:I2524">_xlfn.TEXTSPLIT(G2524,"-")</f>
        <v>35</v>
      </c>
      <c r="I2524" s="6" t="str">
        <v>95</v>
      </c>
      <c r="J2524" s="6" t="s">
        <v>13836</v>
      </c>
      <c r="K2524" s="6" t="s">
        <v>13511</v>
      </c>
      <c r="L2524" s="6" t="s">
        <v>13909</v>
      </c>
      <c r="M2524" s="6" t="s">
        <v>13413</v>
      </c>
      <c r="N2524" s="6" t="s">
        <v>13535</v>
      </c>
      <c r="O2524" s="6" t="str" cm="1">
        <f t="array" ref="O2524:P2524">_xlfn.TEXTSPLIT(N2524,"-")</f>
        <v>2000</v>
      </c>
      <c r="P2524" s="6" t="str">
        <v>2002</v>
      </c>
      <c r="Q2524" s="6">
        <v>712</v>
      </c>
      <c r="R2524" s="6">
        <v>136</v>
      </c>
      <c r="S2524" s="16">
        <f t="shared" si="184"/>
        <v>0.19101123595505617</v>
      </c>
      <c r="T2524" s="16">
        <f t="shared" si="185"/>
        <v>1.4731965917518033E-2</v>
      </c>
    </row>
    <row r="2525" spans="1:20" x14ac:dyDescent="0.6">
      <c r="B2525" s="6"/>
      <c r="C2525" s="6"/>
      <c r="D2525" s="6" t="s">
        <v>13822</v>
      </c>
      <c r="E2525" s="6" t="s">
        <v>13816</v>
      </c>
      <c r="F2525" s="20" t="s">
        <v>13552</v>
      </c>
      <c r="G2525" s="6" t="str">
        <f t="shared" si="183"/>
        <v>35-95</v>
      </c>
      <c r="H2525" s="6" t="str" cm="1">
        <f t="array" ref="H2525:I2525">_xlfn.TEXTSPLIT(G2525,"-")</f>
        <v>35</v>
      </c>
      <c r="I2525" s="6" t="str">
        <v>95</v>
      </c>
      <c r="J2525" s="6" t="s">
        <v>13836</v>
      </c>
      <c r="K2525" s="6" t="s">
        <v>13511</v>
      </c>
      <c r="L2525" s="6" t="s">
        <v>13909</v>
      </c>
      <c r="M2525" s="6" t="s">
        <v>13413</v>
      </c>
      <c r="N2525" s="6" t="s">
        <v>13535</v>
      </c>
      <c r="O2525" s="6" t="str" cm="1">
        <f t="array" ref="O2525:P2525">_xlfn.TEXTSPLIT(N2525,"-")</f>
        <v>2000</v>
      </c>
      <c r="P2525" s="6" t="str">
        <v>2002</v>
      </c>
      <c r="Q2525" s="6">
        <v>913</v>
      </c>
      <c r="R2525" s="6">
        <v>139</v>
      </c>
      <c r="S2525" s="16">
        <f t="shared" si="184"/>
        <v>0.15224534501642936</v>
      </c>
      <c r="T2525" s="16">
        <f t="shared" si="185"/>
        <v>1.1889722380625363E-2</v>
      </c>
    </row>
    <row r="2526" spans="1:20" x14ac:dyDescent="0.6">
      <c r="B2526" s="6"/>
      <c r="C2526" s="6"/>
      <c r="D2526" s="6" t="s">
        <v>13822</v>
      </c>
      <c r="E2526" s="6" t="s">
        <v>13815</v>
      </c>
      <c r="F2526" s="20" t="s">
        <v>13918</v>
      </c>
      <c r="G2526" s="6" t="str">
        <f t="shared" si="183"/>
        <v>35-54</v>
      </c>
      <c r="H2526" s="6" t="str" cm="1">
        <f t="array" ref="H2526:I2526">_xlfn.TEXTSPLIT(G2526,"-")</f>
        <v>35</v>
      </c>
      <c r="I2526" s="6" t="str">
        <v>54</v>
      </c>
      <c r="J2526" s="6" t="s">
        <v>13836</v>
      </c>
      <c r="K2526" s="6" t="s">
        <v>13511</v>
      </c>
      <c r="L2526" s="6" t="s">
        <v>13909</v>
      </c>
      <c r="M2526" s="6" t="s">
        <v>13413</v>
      </c>
      <c r="N2526" s="6" t="s">
        <v>13535</v>
      </c>
      <c r="O2526" s="6" t="str" cm="1">
        <f t="array" ref="O2526:P2526">_xlfn.TEXTSPLIT(N2526,"-")</f>
        <v>2000</v>
      </c>
      <c r="P2526" s="6" t="str">
        <v>2002</v>
      </c>
      <c r="Q2526" s="6">
        <v>588</v>
      </c>
      <c r="R2526" s="6">
        <v>28</v>
      </c>
      <c r="S2526" s="16">
        <f t="shared" si="184"/>
        <v>4.7619047619047616E-2</v>
      </c>
      <c r="T2526" s="16">
        <f t="shared" si="185"/>
        <v>8.7822751614680655E-3</v>
      </c>
    </row>
    <row r="2527" spans="1:20" x14ac:dyDescent="0.6">
      <c r="B2527" s="6"/>
      <c r="C2527" s="6"/>
      <c r="D2527" s="6" t="s">
        <v>13822</v>
      </c>
      <c r="E2527" s="6" t="s">
        <v>13814</v>
      </c>
      <c r="F2527" s="20" t="s">
        <v>13918</v>
      </c>
      <c r="G2527" s="6" t="str">
        <f t="shared" si="183"/>
        <v>35-54</v>
      </c>
      <c r="H2527" s="6" t="str" cm="1">
        <f t="array" ref="H2527:I2527">_xlfn.TEXTSPLIT(G2527,"-")</f>
        <v>35</v>
      </c>
      <c r="I2527" s="6" t="str">
        <v>54</v>
      </c>
      <c r="J2527" s="6" t="s">
        <v>13836</v>
      </c>
      <c r="K2527" s="6" t="s">
        <v>13511</v>
      </c>
      <c r="L2527" s="6" t="s">
        <v>13909</v>
      </c>
      <c r="M2527" s="6" t="s">
        <v>13413</v>
      </c>
      <c r="N2527" s="6" t="s">
        <v>13535</v>
      </c>
      <c r="O2527" s="6" t="str" cm="1">
        <f t="array" ref="O2527:P2527">_xlfn.TEXTSPLIT(N2527,"-")</f>
        <v>2000</v>
      </c>
      <c r="P2527" s="6" t="str">
        <v>2002</v>
      </c>
      <c r="Q2527" s="6">
        <v>259</v>
      </c>
      <c r="R2527" s="6">
        <v>14</v>
      </c>
      <c r="S2527" s="16">
        <f t="shared" si="184"/>
        <v>5.4054054054054057E-2</v>
      </c>
      <c r="T2527" s="16">
        <f t="shared" si="185"/>
        <v>1.4050682294865847E-2</v>
      </c>
    </row>
    <row r="2528" spans="1:20" x14ac:dyDescent="0.6">
      <c r="B2528" s="6"/>
      <c r="C2528" s="6"/>
      <c r="D2528" s="6" t="s">
        <v>13822</v>
      </c>
      <c r="E2528" s="6" t="s">
        <v>13816</v>
      </c>
      <c r="F2528" s="20" t="s">
        <v>13918</v>
      </c>
      <c r="G2528" s="6" t="str">
        <f t="shared" si="183"/>
        <v>35-54</v>
      </c>
      <c r="H2528" s="6" t="str" cm="1">
        <f t="array" ref="H2528:I2528">_xlfn.TEXTSPLIT(G2528,"-")</f>
        <v>35</v>
      </c>
      <c r="I2528" s="6" t="str">
        <v>54</v>
      </c>
      <c r="J2528" s="6" t="s">
        <v>13836</v>
      </c>
      <c r="K2528" s="6" t="s">
        <v>13511</v>
      </c>
      <c r="L2528" s="6" t="s">
        <v>13909</v>
      </c>
      <c r="M2528" s="6" t="s">
        <v>13413</v>
      </c>
      <c r="N2528" s="6" t="s">
        <v>13535</v>
      </c>
      <c r="O2528" s="6" t="str" cm="1">
        <f t="array" ref="O2528:P2528">_xlfn.TEXTSPLIT(N2528,"-")</f>
        <v>2000</v>
      </c>
      <c r="P2528" s="6" t="str">
        <v>2002</v>
      </c>
      <c r="Q2528" s="6">
        <v>329</v>
      </c>
      <c r="R2528" s="6">
        <v>14</v>
      </c>
      <c r="S2528" s="16">
        <f t="shared" si="184"/>
        <v>4.2553191489361701E-2</v>
      </c>
      <c r="T2528" s="16">
        <f t="shared" si="185"/>
        <v>1.1128213464166063E-2</v>
      </c>
    </row>
    <row r="2529" spans="2:20" x14ac:dyDescent="0.6">
      <c r="B2529" s="6"/>
      <c r="C2529" s="6"/>
      <c r="D2529" s="6" t="s">
        <v>13822</v>
      </c>
      <c r="E2529" s="6" t="s">
        <v>13815</v>
      </c>
      <c r="F2529" s="20" t="s">
        <v>13854</v>
      </c>
      <c r="G2529" s="6" t="str">
        <f t="shared" si="183"/>
        <v>55-64</v>
      </c>
      <c r="H2529" s="6" t="str" cm="1">
        <f t="array" ref="H2529:I2529">_xlfn.TEXTSPLIT(G2529,"-")</f>
        <v>55</v>
      </c>
      <c r="I2529" s="6" t="str">
        <v>64</v>
      </c>
      <c r="J2529" s="6" t="s">
        <v>13836</v>
      </c>
      <c r="K2529" s="6" t="s">
        <v>13511</v>
      </c>
      <c r="L2529" s="6" t="s">
        <v>13909</v>
      </c>
      <c r="M2529" s="6" t="s">
        <v>13413</v>
      </c>
      <c r="N2529" s="6" t="s">
        <v>13535</v>
      </c>
      <c r="O2529" s="6" t="str" cm="1">
        <f t="array" ref="O2529:P2529">_xlfn.TEXTSPLIT(N2529,"-")</f>
        <v>2000</v>
      </c>
      <c r="P2529" s="6" t="str">
        <v>2002</v>
      </c>
      <c r="Q2529" s="6">
        <v>348</v>
      </c>
      <c r="R2529" s="6">
        <v>50</v>
      </c>
      <c r="S2529" s="16">
        <f t="shared" si="184"/>
        <v>0.14367816091954022</v>
      </c>
      <c r="T2529" s="16">
        <f t="shared" si="185"/>
        <v>1.8802875406354568E-2</v>
      </c>
    </row>
    <row r="2530" spans="2:20" x14ac:dyDescent="0.6">
      <c r="B2530" s="6"/>
      <c r="C2530" s="6"/>
      <c r="D2530" s="6" t="s">
        <v>13822</v>
      </c>
      <c r="E2530" s="6" t="s">
        <v>13814</v>
      </c>
      <c r="F2530" s="20" t="s">
        <v>13854</v>
      </c>
      <c r="G2530" s="6" t="str">
        <f t="shared" si="183"/>
        <v>55-64</v>
      </c>
      <c r="H2530" s="6" t="str" cm="1">
        <f t="array" ref="H2530:I2530">_xlfn.TEXTSPLIT(G2530,"-")</f>
        <v>55</v>
      </c>
      <c r="I2530" s="6" t="str">
        <v>64</v>
      </c>
      <c r="J2530" s="6" t="s">
        <v>13836</v>
      </c>
      <c r="K2530" s="6" t="s">
        <v>13511</v>
      </c>
      <c r="L2530" s="6" t="s">
        <v>13909</v>
      </c>
      <c r="M2530" s="6" t="s">
        <v>13413</v>
      </c>
      <c r="N2530" s="6" t="s">
        <v>13535</v>
      </c>
      <c r="O2530" s="6" t="str" cm="1">
        <f t="array" ref="O2530:P2530">_xlfn.TEXTSPLIT(N2530,"-")</f>
        <v>2000</v>
      </c>
      <c r="P2530" s="6" t="str">
        <v>2002</v>
      </c>
      <c r="Q2530" s="6">
        <v>143</v>
      </c>
      <c r="R2530" s="6">
        <v>27</v>
      </c>
      <c r="S2530" s="16">
        <f t="shared" si="184"/>
        <v>0.1888111888111888</v>
      </c>
      <c r="T2530" s="16">
        <f t="shared" si="185"/>
        <v>3.2727047024278429E-2</v>
      </c>
    </row>
    <row r="2531" spans="2:20" x14ac:dyDescent="0.6">
      <c r="B2531" s="6"/>
      <c r="C2531" s="6"/>
      <c r="D2531" s="6" t="s">
        <v>13822</v>
      </c>
      <c r="E2531" s="6" t="s">
        <v>13816</v>
      </c>
      <c r="F2531" s="20" t="s">
        <v>13854</v>
      </c>
      <c r="G2531" s="6" t="str">
        <f t="shared" si="183"/>
        <v>55-64</v>
      </c>
      <c r="H2531" s="6" t="str" cm="1">
        <f t="array" ref="H2531:I2531">_xlfn.TEXTSPLIT(G2531,"-")</f>
        <v>55</v>
      </c>
      <c r="I2531" s="6" t="str">
        <v>64</v>
      </c>
      <c r="J2531" s="6" t="s">
        <v>13836</v>
      </c>
      <c r="K2531" s="6" t="s">
        <v>13511</v>
      </c>
      <c r="L2531" s="6" t="s">
        <v>13909</v>
      </c>
      <c r="M2531" s="6" t="s">
        <v>13413</v>
      </c>
      <c r="N2531" s="6" t="s">
        <v>13535</v>
      </c>
      <c r="O2531" s="6" t="str" cm="1">
        <f t="array" ref="O2531:P2531">_xlfn.TEXTSPLIT(N2531,"-")</f>
        <v>2000</v>
      </c>
      <c r="P2531" s="6" t="str">
        <v>2002</v>
      </c>
      <c r="Q2531" s="6">
        <v>205</v>
      </c>
      <c r="R2531" s="6">
        <v>23</v>
      </c>
      <c r="S2531" s="16">
        <f t="shared" si="184"/>
        <v>0.11219512195121951</v>
      </c>
      <c r="T2531" s="16">
        <f t="shared" si="185"/>
        <v>2.2042904567315044E-2</v>
      </c>
    </row>
    <row r="2532" spans="2:20" x14ac:dyDescent="0.6">
      <c r="B2532" s="6"/>
      <c r="C2532" s="6"/>
      <c r="D2532" s="6" t="s">
        <v>13822</v>
      </c>
      <c r="E2532" s="6" t="s">
        <v>13815</v>
      </c>
      <c r="F2532" s="20" t="s">
        <v>13855</v>
      </c>
      <c r="G2532" s="6" t="str">
        <f t="shared" ref="G2532:G2655" si="192">IF(RIGHT(F2532,1)="+",LEFT(F2532,LEN(F2532)-1)&amp;"-95",F2532)</f>
        <v>65-74</v>
      </c>
      <c r="H2532" s="6" t="str" cm="1">
        <f t="array" ref="H2532:I2532">_xlfn.TEXTSPLIT(G2532,"-")</f>
        <v>65</v>
      </c>
      <c r="I2532" s="6" t="str">
        <v>74</v>
      </c>
      <c r="J2532" s="6" t="s">
        <v>13836</v>
      </c>
      <c r="K2532" s="6" t="s">
        <v>13511</v>
      </c>
      <c r="L2532" s="6" t="s">
        <v>13909</v>
      </c>
      <c r="M2532" s="6" t="s">
        <v>13413</v>
      </c>
      <c r="N2532" s="6" t="s">
        <v>13535</v>
      </c>
      <c r="O2532" s="6" t="str" cm="1">
        <f t="array" ref="O2532:P2532">_xlfn.TEXTSPLIT(N2532,"-")</f>
        <v>2000</v>
      </c>
      <c r="P2532" s="6" t="str">
        <v>2002</v>
      </c>
      <c r="Q2532" s="6">
        <v>489</v>
      </c>
      <c r="R2532" s="6">
        <v>129</v>
      </c>
      <c r="S2532" s="16">
        <f t="shared" ref="S2532:S2655" si="193">R2532/Q2532</f>
        <v>0.26380368098159507</v>
      </c>
      <c r="T2532" s="16">
        <f t="shared" ref="T2532:T2655" si="194">SQRT(S2532*(1-S2532)/Q2532)</f>
        <v>1.9928876546694917E-2</v>
      </c>
    </row>
    <row r="2533" spans="2:20" x14ac:dyDescent="0.6">
      <c r="B2533" s="6"/>
      <c r="C2533" s="6"/>
      <c r="D2533" s="6" t="s">
        <v>13822</v>
      </c>
      <c r="E2533" s="6" t="s">
        <v>13814</v>
      </c>
      <c r="F2533" s="20" t="s">
        <v>13855</v>
      </c>
      <c r="G2533" s="6" t="str">
        <f t="shared" si="192"/>
        <v>65-74</v>
      </c>
      <c r="H2533" s="6" t="str" cm="1">
        <f t="array" ref="H2533:I2533">_xlfn.TEXTSPLIT(G2533,"-")</f>
        <v>65</v>
      </c>
      <c r="I2533" s="6" t="str">
        <v>74</v>
      </c>
      <c r="J2533" s="6" t="s">
        <v>13836</v>
      </c>
      <c r="K2533" s="6" t="s">
        <v>13511</v>
      </c>
      <c r="L2533" s="6" t="s">
        <v>13909</v>
      </c>
      <c r="M2533" s="6" t="s">
        <v>13413</v>
      </c>
      <c r="N2533" s="6" t="s">
        <v>13535</v>
      </c>
      <c r="O2533" s="6" t="str" cm="1">
        <f t="array" ref="O2533:P2533">_xlfn.TEXTSPLIT(N2533,"-")</f>
        <v>2000</v>
      </c>
      <c r="P2533" s="6" t="str">
        <v>2002</v>
      </c>
      <c r="Q2533" s="6">
        <v>211</v>
      </c>
      <c r="R2533" s="6">
        <v>58</v>
      </c>
      <c r="S2533" s="16">
        <f t="shared" si="193"/>
        <v>0.27488151658767773</v>
      </c>
      <c r="T2533" s="16">
        <f t="shared" si="194"/>
        <v>3.0735198990667123E-2</v>
      </c>
    </row>
    <row r="2534" spans="2:20" x14ac:dyDescent="0.6">
      <c r="B2534" s="6"/>
      <c r="C2534" s="6"/>
      <c r="D2534" s="6" t="s">
        <v>13822</v>
      </c>
      <c r="E2534" s="6" t="s">
        <v>13816</v>
      </c>
      <c r="F2534" s="20" t="s">
        <v>13855</v>
      </c>
      <c r="G2534" s="6" t="str">
        <f t="shared" si="192"/>
        <v>65-74</v>
      </c>
      <c r="H2534" s="6" t="str" cm="1">
        <f t="array" ref="H2534:I2534">_xlfn.TEXTSPLIT(G2534,"-")</f>
        <v>65</v>
      </c>
      <c r="I2534" s="6" t="str">
        <v>74</v>
      </c>
      <c r="J2534" s="6" t="s">
        <v>13836</v>
      </c>
      <c r="K2534" s="6" t="s">
        <v>13511</v>
      </c>
      <c r="L2534" s="6" t="s">
        <v>13909</v>
      </c>
      <c r="M2534" s="6" t="s">
        <v>13413</v>
      </c>
      <c r="N2534" s="6" t="s">
        <v>13535</v>
      </c>
      <c r="O2534" s="6" t="str" cm="1">
        <f t="array" ref="O2534:P2534">_xlfn.TEXTSPLIT(N2534,"-")</f>
        <v>2000</v>
      </c>
      <c r="P2534" s="6" t="str">
        <v>2002</v>
      </c>
      <c r="Q2534" s="6">
        <v>278</v>
      </c>
      <c r="R2534" s="6">
        <v>71</v>
      </c>
      <c r="S2534" s="16">
        <f t="shared" si="193"/>
        <v>0.25539568345323743</v>
      </c>
      <c r="T2534" s="16">
        <f t="shared" si="194"/>
        <v>2.6154544038025567E-2</v>
      </c>
    </row>
    <row r="2535" spans="2:20" x14ac:dyDescent="0.6">
      <c r="B2535" s="6"/>
      <c r="C2535" s="6"/>
      <c r="D2535" s="6" t="s">
        <v>13822</v>
      </c>
      <c r="E2535" s="6" t="s">
        <v>13815</v>
      </c>
      <c r="F2535" s="20" t="s">
        <v>13845</v>
      </c>
      <c r="G2535" s="6" t="str">
        <f t="shared" si="192"/>
        <v>75-95</v>
      </c>
      <c r="H2535" s="6" t="str" cm="1">
        <f t="array" ref="H2535:I2535">_xlfn.TEXTSPLIT(G2535,"-")</f>
        <v>75</v>
      </c>
      <c r="I2535" s="6" t="str">
        <v>95</v>
      </c>
      <c r="J2535" s="6" t="s">
        <v>13836</v>
      </c>
      <c r="K2535" s="6" t="s">
        <v>13511</v>
      </c>
      <c r="L2535" s="6" t="s">
        <v>13909</v>
      </c>
      <c r="M2535" s="6" t="s">
        <v>13413</v>
      </c>
      <c r="N2535" s="6" t="s">
        <v>13535</v>
      </c>
      <c r="O2535" s="6" t="str" cm="1">
        <f t="array" ref="O2535:P2535">_xlfn.TEXTSPLIT(N2535,"-")</f>
        <v>2000</v>
      </c>
      <c r="P2535" s="6" t="str">
        <v>2002</v>
      </c>
      <c r="Q2535" s="6">
        <v>200</v>
      </c>
      <c r="R2535" s="6">
        <v>67</v>
      </c>
      <c r="S2535" s="16">
        <f t="shared" si="193"/>
        <v>0.33500000000000002</v>
      </c>
      <c r="T2535" s="16">
        <f t="shared" si="194"/>
        <v>3.3374765916782102E-2</v>
      </c>
    </row>
    <row r="2536" spans="2:20" x14ac:dyDescent="0.6">
      <c r="B2536" s="6"/>
      <c r="C2536" s="6"/>
      <c r="D2536" s="6" t="s">
        <v>13822</v>
      </c>
      <c r="E2536" s="6" t="s">
        <v>13814</v>
      </c>
      <c r="F2536" s="20" t="s">
        <v>13845</v>
      </c>
      <c r="G2536" s="6" t="str">
        <f t="shared" si="192"/>
        <v>75-95</v>
      </c>
      <c r="H2536" s="6" t="str" cm="1">
        <f t="array" ref="H2536:I2536">_xlfn.TEXTSPLIT(G2536,"-")</f>
        <v>75</v>
      </c>
      <c r="I2536" s="6" t="str">
        <v>95</v>
      </c>
      <c r="J2536" s="6" t="s">
        <v>13836</v>
      </c>
      <c r="K2536" s="6" t="s">
        <v>13511</v>
      </c>
      <c r="L2536" s="6" t="s">
        <v>13909</v>
      </c>
      <c r="M2536" s="6" t="s">
        <v>13413</v>
      </c>
      <c r="N2536" s="6" t="s">
        <v>13535</v>
      </c>
      <c r="O2536" s="6" t="str" cm="1">
        <f t="array" ref="O2536:P2536">_xlfn.TEXTSPLIT(N2536,"-")</f>
        <v>2000</v>
      </c>
      <c r="P2536" s="6" t="str">
        <v>2002</v>
      </c>
      <c r="Q2536" s="6">
        <v>99</v>
      </c>
      <c r="R2536" s="6">
        <v>37</v>
      </c>
      <c r="S2536" s="16">
        <f t="shared" si="193"/>
        <v>0.37373737373737376</v>
      </c>
      <c r="T2536" s="16">
        <f t="shared" si="194"/>
        <v>4.8623242271391864E-2</v>
      </c>
    </row>
    <row r="2537" spans="2:20" x14ac:dyDescent="0.6">
      <c r="B2537" s="6"/>
      <c r="C2537" s="6"/>
      <c r="D2537" s="6" t="s">
        <v>13822</v>
      </c>
      <c r="E2537" s="6" t="s">
        <v>13816</v>
      </c>
      <c r="F2537" s="20" t="s">
        <v>13845</v>
      </c>
      <c r="G2537" s="6" t="str">
        <f t="shared" si="192"/>
        <v>75-95</v>
      </c>
      <c r="H2537" s="6" t="str" cm="1">
        <f t="array" ref="H2537:I2537">_xlfn.TEXTSPLIT(G2537,"-")</f>
        <v>75</v>
      </c>
      <c r="I2537" s="6" t="str">
        <v>95</v>
      </c>
      <c r="J2537" s="6" t="s">
        <v>13836</v>
      </c>
      <c r="K2537" s="6" t="s">
        <v>13511</v>
      </c>
      <c r="L2537" s="6" t="s">
        <v>13909</v>
      </c>
      <c r="M2537" s="6" t="s">
        <v>13413</v>
      </c>
      <c r="N2537" s="6" t="s">
        <v>13535</v>
      </c>
      <c r="O2537" s="6" t="str" cm="1">
        <f t="array" ref="O2537:P2537">_xlfn.TEXTSPLIT(N2537,"-")</f>
        <v>2000</v>
      </c>
      <c r="P2537" s="6" t="str">
        <v>2002</v>
      </c>
      <c r="Q2537" s="6">
        <v>101</v>
      </c>
      <c r="R2537" s="6">
        <v>30</v>
      </c>
      <c r="S2537" s="16">
        <f t="shared" si="193"/>
        <v>0.29702970297029702</v>
      </c>
      <c r="T2537" s="16">
        <f t="shared" si="194"/>
        <v>4.5468197842952633E-2</v>
      </c>
    </row>
    <row r="2538" spans="2:20" x14ac:dyDescent="0.6">
      <c r="B2538" s="6"/>
      <c r="C2538" s="6"/>
      <c r="D2538" s="6" t="s">
        <v>13813</v>
      </c>
      <c r="E2538" s="6" t="s">
        <v>13815</v>
      </c>
      <c r="F2538" s="20" t="s">
        <v>13552</v>
      </c>
      <c r="G2538" s="6" t="str">
        <f t="shared" si="192"/>
        <v>35-95</v>
      </c>
      <c r="H2538" s="6" t="str" cm="1">
        <f t="array" ref="H2538:I2538">_xlfn.TEXTSPLIT(G2538,"-")</f>
        <v>35</v>
      </c>
      <c r="I2538" s="6" t="str">
        <v>95</v>
      </c>
      <c r="J2538" s="6" t="s">
        <v>13836</v>
      </c>
      <c r="K2538" s="6" t="s">
        <v>13511</v>
      </c>
      <c r="L2538" s="6" t="s">
        <v>13909</v>
      </c>
      <c r="M2538" s="6" t="s">
        <v>13413</v>
      </c>
      <c r="N2538" s="6" t="s">
        <v>13535</v>
      </c>
      <c r="O2538" s="6" t="str" cm="1">
        <f t="array" ref="O2538:P2538">_xlfn.TEXTSPLIT(N2538,"-")</f>
        <v>2000</v>
      </c>
      <c r="P2538" s="6" t="str">
        <v>2002</v>
      </c>
      <c r="Q2538" s="6">
        <v>1625</v>
      </c>
      <c r="R2538" s="6">
        <v>8</v>
      </c>
      <c r="S2538" s="16">
        <f t="shared" si="193"/>
        <v>4.9230769230769232E-3</v>
      </c>
      <c r="T2538" s="16">
        <f t="shared" si="194"/>
        <v>1.7362807707522229E-3</v>
      </c>
    </row>
    <row r="2539" spans="2:20" x14ac:dyDescent="0.6">
      <c r="B2539" s="6"/>
      <c r="C2539" s="6"/>
      <c r="D2539" s="6" t="s">
        <v>13813</v>
      </c>
      <c r="E2539" s="6" t="s">
        <v>13814</v>
      </c>
      <c r="F2539" s="20" t="s">
        <v>13552</v>
      </c>
      <c r="G2539" s="6" t="str">
        <f t="shared" si="192"/>
        <v>35-95</v>
      </c>
      <c r="H2539" s="6" t="str" cm="1">
        <f t="array" ref="H2539:I2539">_xlfn.TEXTSPLIT(G2539,"-")</f>
        <v>35</v>
      </c>
      <c r="I2539" s="6" t="str">
        <v>95</v>
      </c>
      <c r="J2539" s="6" t="s">
        <v>13836</v>
      </c>
      <c r="K2539" s="6" t="s">
        <v>13511</v>
      </c>
      <c r="L2539" s="6" t="s">
        <v>13909</v>
      </c>
      <c r="M2539" s="6" t="s">
        <v>13413</v>
      </c>
      <c r="N2539" s="6" t="s">
        <v>13535</v>
      </c>
      <c r="O2539" s="6" t="str" cm="1">
        <f t="array" ref="O2539:P2539">_xlfn.TEXTSPLIT(N2539,"-")</f>
        <v>2000</v>
      </c>
      <c r="P2539" s="6" t="str">
        <v>2002</v>
      </c>
      <c r="Q2539" s="6">
        <v>712</v>
      </c>
      <c r="R2539" s="6">
        <v>6</v>
      </c>
      <c r="S2539" s="16">
        <f t="shared" si="193"/>
        <v>8.4269662921348312E-3</v>
      </c>
      <c r="T2539" s="16">
        <f t="shared" si="194"/>
        <v>3.4257682914320894E-3</v>
      </c>
    </row>
    <row r="2540" spans="2:20" x14ac:dyDescent="0.6">
      <c r="B2540" s="6"/>
      <c r="C2540" s="6"/>
      <c r="D2540" s="6" t="s">
        <v>13813</v>
      </c>
      <c r="E2540" s="6" t="s">
        <v>13816</v>
      </c>
      <c r="F2540" s="20" t="s">
        <v>13552</v>
      </c>
      <c r="G2540" s="6" t="str">
        <f t="shared" si="192"/>
        <v>35-95</v>
      </c>
      <c r="H2540" s="6" t="str" cm="1">
        <f t="array" ref="H2540:I2540">_xlfn.TEXTSPLIT(G2540,"-")</f>
        <v>35</v>
      </c>
      <c r="I2540" s="6" t="str">
        <v>95</v>
      </c>
      <c r="J2540" s="6" t="s">
        <v>13836</v>
      </c>
      <c r="K2540" s="6" t="s">
        <v>13511</v>
      </c>
      <c r="L2540" s="6" t="s">
        <v>13909</v>
      </c>
      <c r="M2540" s="6" t="s">
        <v>13413</v>
      </c>
      <c r="N2540" s="6" t="s">
        <v>13535</v>
      </c>
      <c r="O2540" s="6" t="str" cm="1">
        <f t="array" ref="O2540:P2540">_xlfn.TEXTSPLIT(N2540,"-")</f>
        <v>2000</v>
      </c>
      <c r="P2540" s="6" t="str">
        <v>2002</v>
      </c>
      <c r="Q2540" s="6">
        <v>913</v>
      </c>
      <c r="R2540" s="6">
        <v>2</v>
      </c>
      <c r="S2540" s="16">
        <f t="shared" si="193"/>
        <v>2.1905805038335158E-3</v>
      </c>
      <c r="T2540" s="16">
        <f t="shared" si="194"/>
        <v>1.5472768223718093E-3</v>
      </c>
    </row>
    <row r="2541" spans="2:20" x14ac:dyDescent="0.6">
      <c r="B2541" s="6"/>
      <c r="C2541" s="6"/>
      <c r="D2541" s="6" t="s">
        <v>13813</v>
      </c>
      <c r="E2541" s="6" t="s">
        <v>13815</v>
      </c>
      <c r="F2541" s="20" t="s">
        <v>13918</v>
      </c>
      <c r="G2541" s="6" t="str">
        <f t="shared" si="192"/>
        <v>35-54</v>
      </c>
      <c r="H2541" s="6" t="str" cm="1">
        <f t="array" ref="H2541:I2541">_xlfn.TEXTSPLIT(G2541,"-")</f>
        <v>35</v>
      </c>
      <c r="I2541" s="6" t="str">
        <v>54</v>
      </c>
      <c r="J2541" s="6" t="s">
        <v>13836</v>
      </c>
      <c r="K2541" s="6" t="s">
        <v>13511</v>
      </c>
      <c r="L2541" s="6" t="s">
        <v>13909</v>
      </c>
      <c r="M2541" s="6" t="s">
        <v>13413</v>
      </c>
      <c r="N2541" s="6" t="s">
        <v>13535</v>
      </c>
      <c r="O2541" s="6" t="str" cm="1">
        <f t="array" ref="O2541:P2541">_xlfn.TEXTSPLIT(N2541,"-")</f>
        <v>2000</v>
      </c>
      <c r="P2541" s="6" t="str">
        <v>2002</v>
      </c>
      <c r="Q2541" s="6">
        <v>588</v>
      </c>
      <c r="R2541" s="6">
        <v>0</v>
      </c>
      <c r="S2541" s="16">
        <f t="shared" si="193"/>
        <v>0</v>
      </c>
      <c r="T2541" s="16">
        <f t="shared" si="194"/>
        <v>0</v>
      </c>
    </row>
    <row r="2542" spans="2:20" x14ac:dyDescent="0.6">
      <c r="B2542" s="6"/>
      <c r="C2542" s="6"/>
      <c r="D2542" s="6" t="s">
        <v>13813</v>
      </c>
      <c r="E2542" s="6" t="s">
        <v>13814</v>
      </c>
      <c r="F2542" s="20" t="s">
        <v>13918</v>
      </c>
      <c r="G2542" s="6" t="str">
        <f t="shared" si="192"/>
        <v>35-54</v>
      </c>
      <c r="H2542" s="6" t="str" cm="1">
        <f t="array" ref="H2542:I2542">_xlfn.TEXTSPLIT(G2542,"-")</f>
        <v>35</v>
      </c>
      <c r="I2542" s="6" t="str">
        <v>54</v>
      </c>
      <c r="J2542" s="6" t="s">
        <v>13836</v>
      </c>
      <c r="K2542" s="6" t="s">
        <v>13511</v>
      </c>
      <c r="L2542" s="6" t="s">
        <v>13909</v>
      </c>
      <c r="M2542" s="6" t="s">
        <v>13413</v>
      </c>
      <c r="N2542" s="6" t="s">
        <v>13535</v>
      </c>
      <c r="O2542" s="6" t="str" cm="1">
        <f t="array" ref="O2542:P2542">_xlfn.TEXTSPLIT(N2542,"-")</f>
        <v>2000</v>
      </c>
      <c r="P2542" s="6" t="str">
        <v>2002</v>
      </c>
      <c r="Q2542" s="6">
        <v>259</v>
      </c>
      <c r="R2542" s="6">
        <v>0</v>
      </c>
      <c r="S2542" s="16">
        <f t="shared" si="193"/>
        <v>0</v>
      </c>
      <c r="T2542" s="16">
        <f t="shared" si="194"/>
        <v>0</v>
      </c>
    </row>
    <row r="2543" spans="2:20" x14ac:dyDescent="0.6">
      <c r="B2543" s="6"/>
      <c r="C2543" s="6"/>
      <c r="D2543" s="6" t="s">
        <v>13813</v>
      </c>
      <c r="E2543" s="6" t="s">
        <v>13816</v>
      </c>
      <c r="F2543" s="20" t="s">
        <v>13918</v>
      </c>
      <c r="G2543" s="6" t="str">
        <f t="shared" si="192"/>
        <v>35-54</v>
      </c>
      <c r="H2543" s="6" t="str" cm="1">
        <f t="array" ref="H2543:I2543">_xlfn.TEXTSPLIT(G2543,"-")</f>
        <v>35</v>
      </c>
      <c r="I2543" s="6" t="str">
        <v>54</v>
      </c>
      <c r="J2543" s="6" t="s">
        <v>13836</v>
      </c>
      <c r="K2543" s="6" t="s">
        <v>13511</v>
      </c>
      <c r="L2543" s="6" t="s">
        <v>13909</v>
      </c>
      <c r="M2543" s="6" t="s">
        <v>13413</v>
      </c>
      <c r="N2543" s="6" t="s">
        <v>13535</v>
      </c>
      <c r="O2543" s="6" t="str" cm="1">
        <f t="array" ref="O2543:P2543">_xlfn.TEXTSPLIT(N2543,"-")</f>
        <v>2000</v>
      </c>
      <c r="P2543" s="6" t="str">
        <v>2002</v>
      </c>
      <c r="Q2543" s="6">
        <v>329</v>
      </c>
      <c r="R2543" s="6">
        <v>0</v>
      </c>
      <c r="S2543" s="16">
        <f t="shared" si="193"/>
        <v>0</v>
      </c>
      <c r="T2543" s="16">
        <f t="shared" si="194"/>
        <v>0</v>
      </c>
    </row>
    <row r="2544" spans="2:20" x14ac:dyDescent="0.6">
      <c r="B2544" s="6"/>
      <c r="C2544" s="6"/>
      <c r="D2544" s="6" t="s">
        <v>13813</v>
      </c>
      <c r="E2544" s="6" t="s">
        <v>13815</v>
      </c>
      <c r="F2544" s="20" t="s">
        <v>13854</v>
      </c>
      <c r="G2544" s="6" t="str">
        <f t="shared" si="192"/>
        <v>55-64</v>
      </c>
      <c r="H2544" s="6" t="str" cm="1">
        <f t="array" ref="H2544:I2544">_xlfn.TEXTSPLIT(G2544,"-")</f>
        <v>55</v>
      </c>
      <c r="I2544" s="6" t="str">
        <v>64</v>
      </c>
      <c r="J2544" s="6" t="s">
        <v>13836</v>
      </c>
      <c r="K2544" s="6" t="s">
        <v>13511</v>
      </c>
      <c r="L2544" s="6" t="s">
        <v>13909</v>
      </c>
      <c r="M2544" s="6" t="s">
        <v>13413</v>
      </c>
      <c r="N2544" s="6" t="s">
        <v>13535</v>
      </c>
      <c r="O2544" s="6" t="str" cm="1">
        <f t="array" ref="O2544:P2544">_xlfn.TEXTSPLIT(N2544,"-")</f>
        <v>2000</v>
      </c>
      <c r="P2544" s="6" t="str">
        <v>2002</v>
      </c>
      <c r="Q2544" s="6">
        <v>348</v>
      </c>
      <c r="R2544" s="6">
        <v>1</v>
      </c>
      <c r="S2544" s="16">
        <f t="shared" si="193"/>
        <v>2.8735632183908046E-3</v>
      </c>
      <c r="T2544" s="16">
        <f t="shared" si="194"/>
        <v>2.869431565328838E-3</v>
      </c>
    </row>
    <row r="2545" spans="1:20" x14ac:dyDescent="0.6">
      <c r="B2545" s="6"/>
      <c r="C2545" s="6"/>
      <c r="D2545" s="6" t="s">
        <v>13813</v>
      </c>
      <c r="E2545" s="6" t="s">
        <v>13814</v>
      </c>
      <c r="F2545" s="20" t="s">
        <v>13854</v>
      </c>
      <c r="G2545" s="6" t="str">
        <f t="shared" si="192"/>
        <v>55-64</v>
      </c>
      <c r="H2545" s="6" t="str" cm="1">
        <f t="array" ref="H2545:I2545">_xlfn.TEXTSPLIT(G2545,"-")</f>
        <v>55</v>
      </c>
      <c r="I2545" s="6" t="str">
        <v>64</v>
      </c>
      <c r="J2545" s="6" t="s">
        <v>13836</v>
      </c>
      <c r="K2545" s="6" t="s">
        <v>13511</v>
      </c>
      <c r="L2545" s="6" t="s">
        <v>13909</v>
      </c>
      <c r="M2545" s="6" t="s">
        <v>13413</v>
      </c>
      <c r="N2545" s="6" t="s">
        <v>13535</v>
      </c>
      <c r="O2545" s="6" t="str" cm="1">
        <f t="array" ref="O2545:P2545">_xlfn.TEXTSPLIT(N2545,"-")</f>
        <v>2000</v>
      </c>
      <c r="P2545" s="6" t="str">
        <v>2002</v>
      </c>
      <c r="Q2545" s="6">
        <v>143</v>
      </c>
      <c r="R2545" s="6">
        <v>0</v>
      </c>
      <c r="S2545" s="16">
        <f t="shared" si="193"/>
        <v>0</v>
      </c>
      <c r="T2545" s="16">
        <f t="shared" si="194"/>
        <v>0</v>
      </c>
    </row>
    <row r="2546" spans="1:20" x14ac:dyDescent="0.6">
      <c r="B2546" s="6"/>
      <c r="C2546" s="6"/>
      <c r="D2546" s="6" t="s">
        <v>13813</v>
      </c>
      <c r="E2546" s="6" t="s">
        <v>13816</v>
      </c>
      <c r="F2546" s="20" t="s">
        <v>13854</v>
      </c>
      <c r="G2546" s="6" t="str">
        <f t="shared" si="192"/>
        <v>55-64</v>
      </c>
      <c r="H2546" s="6" t="str" cm="1">
        <f t="array" ref="H2546:I2546">_xlfn.TEXTSPLIT(G2546,"-")</f>
        <v>55</v>
      </c>
      <c r="I2546" s="6" t="str">
        <v>64</v>
      </c>
      <c r="J2546" s="6" t="s">
        <v>13836</v>
      </c>
      <c r="K2546" s="6" t="s">
        <v>13511</v>
      </c>
      <c r="L2546" s="6" t="s">
        <v>13909</v>
      </c>
      <c r="M2546" s="6" t="s">
        <v>13413</v>
      </c>
      <c r="N2546" s="6" t="s">
        <v>13535</v>
      </c>
      <c r="O2546" s="6" t="str" cm="1">
        <f t="array" ref="O2546:P2546">_xlfn.TEXTSPLIT(N2546,"-")</f>
        <v>2000</v>
      </c>
      <c r="P2546" s="6" t="str">
        <v>2002</v>
      </c>
      <c r="Q2546" s="6">
        <v>205</v>
      </c>
      <c r="R2546" s="6">
        <v>1</v>
      </c>
      <c r="S2546" s="16">
        <f t="shared" si="193"/>
        <v>4.8780487804878049E-3</v>
      </c>
      <c r="T2546" s="16">
        <f t="shared" si="194"/>
        <v>4.8661365556726408E-3</v>
      </c>
    </row>
    <row r="2547" spans="1:20" x14ac:dyDescent="0.6">
      <c r="B2547" s="6"/>
      <c r="C2547" s="6"/>
      <c r="D2547" s="6" t="s">
        <v>13813</v>
      </c>
      <c r="E2547" s="6" t="s">
        <v>13815</v>
      </c>
      <c r="F2547" s="20" t="s">
        <v>13855</v>
      </c>
      <c r="G2547" s="6" t="str">
        <f t="shared" si="192"/>
        <v>65-74</v>
      </c>
      <c r="H2547" s="6" t="str" cm="1">
        <f t="array" ref="H2547:I2547">_xlfn.TEXTSPLIT(G2547,"-")</f>
        <v>65</v>
      </c>
      <c r="I2547" s="6" t="str">
        <v>74</v>
      </c>
      <c r="J2547" s="6" t="s">
        <v>13836</v>
      </c>
      <c r="K2547" s="6" t="s">
        <v>13511</v>
      </c>
      <c r="L2547" s="6" t="s">
        <v>13909</v>
      </c>
      <c r="M2547" s="6" t="s">
        <v>13413</v>
      </c>
      <c r="N2547" s="6" t="s">
        <v>13535</v>
      </c>
      <c r="O2547" s="6" t="str" cm="1">
        <f t="array" ref="O2547:P2547">_xlfn.TEXTSPLIT(N2547,"-")</f>
        <v>2000</v>
      </c>
      <c r="P2547" s="6" t="str">
        <v>2002</v>
      </c>
      <c r="Q2547" s="6">
        <v>489</v>
      </c>
      <c r="R2547" s="6">
        <v>4</v>
      </c>
      <c r="S2547" s="16">
        <f t="shared" si="193"/>
        <v>8.1799591002044997E-3</v>
      </c>
      <c r="T2547" s="16">
        <f t="shared" si="194"/>
        <v>4.0732172682993407E-3</v>
      </c>
    </row>
    <row r="2548" spans="1:20" x14ac:dyDescent="0.6">
      <c r="B2548" s="6"/>
      <c r="C2548" s="6"/>
      <c r="D2548" s="6" t="s">
        <v>13813</v>
      </c>
      <c r="E2548" s="6" t="s">
        <v>13814</v>
      </c>
      <c r="F2548" s="20" t="s">
        <v>13855</v>
      </c>
      <c r="G2548" s="6" t="str">
        <f t="shared" si="192"/>
        <v>65-74</v>
      </c>
      <c r="H2548" s="6" t="str" cm="1">
        <f t="array" ref="H2548:I2548">_xlfn.TEXTSPLIT(G2548,"-")</f>
        <v>65</v>
      </c>
      <c r="I2548" s="6" t="str">
        <v>74</v>
      </c>
      <c r="J2548" s="6" t="s">
        <v>13836</v>
      </c>
      <c r="K2548" s="6" t="s">
        <v>13511</v>
      </c>
      <c r="L2548" s="6" t="s">
        <v>13909</v>
      </c>
      <c r="M2548" s="6" t="s">
        <v>13413</v>
      </c>
      <c r="N2548" s="6" t="s">
        <v>13535</v>
      </c>
      <c r="O2548" s="6" t="str" cm="1">
        <f t="array" ref="O2548:P2548">_xlfn.TEXTSPLIT(N2548,"-")</f>
        <v>2000</v>
      </c>
      <c r="P2548" s="6" t="str">
        <v>2002</v>
      </c>
      <c r="Q2548" s="6">
        <v>211</v>
      </c>
      <c r="R2548" s="6">
        <v>3</v>
      </c>
      <c r="S2548" s="16">
        <f t="shared" si="193"/>
        <v>1.4218009478672985E-2</v>
      </c>
      <c r="T2548" s="16">
        <f t="shared" si="194"/>
        <v>8.1502064885705904E-3</v>
      </c>
    </row>
    <row r="2549" spans="1:20" x14ac:dyDescent="0.6">
      <c r="B2549" s="6"/>
      <c r="C2549" s="6"/>
      <c r="D2549" s="6" t="s">
        <v>13813</v>
      </c>
      <c r="E2549" s="6" t="s">
        <v>13816</v>
      </c>
      <c r="F2549" s="20" t="s">
        <v>13855</v>
      </c>
      <c r="G2549" s="6" t="str">
        <f t="shared" si="192"/>
        <v>65-74</v>
      </c>
      <c r="H2549" s="6" t="str" cm="1">
        <f t="array" ref="H2549:I2549">_xlfn.TEXTSPLIT(G2549,"-")</f>
        <v>65</v>
      </c>
      <c r="I2549" s="6" t="str">
        <v>74</v>
      </c>
      <c r="J2549" s="6" t="s">
        <v>13836</v>
      </c>
      <c r="K2549" s="6" t="s">
        <v>13511</v>
      </c>
      <c r="L2549" s="6" t="s">
        <v>13909</v>
      </c>
      <c r="M2549" s="6" t="s">
        <v>13413</v>
      </c>
      <c r="N2549" s="6" t="s">
        <v>13535</v>
      </c>
      <c r="O2549" s="6" t="str" cm="1">
        <f t="array" ref="O2549:P2549">_xlfn.TEXTSPLIT(N2549,"-")</f>
        <v>2000</v>
      </c>
      <c r="P2549" s="6" t="str">
        <v>2002</v>
      </c>
      <c r="Q2549" s="6">
        <v>101</v>
      </c>
      <c r="R2549" s="6">
        <v>1</v>
      </c>
      <c r="S2549" s="16">
        <f t="shared" si="193"/>
        <v>9.9009900990099011E-3</v>
      </c>
      <c r="T2549" s="16">
        <f t="shared" si="194"/>
        <v>9.8518533684157344E-3</v>
      </c>
    </row>
    <row r="2550" spans="1:20" x14ac:dyDescent="0.6">
      <c r="B2550" s="6"/>
      <c r="C2550" s="6"/>
      <c r="D2550" s="6" t="s">
        <v>13813</v>
      </c>
      <c r="E2550" s="6" t="s">
        <v>13815</v>
      </c>
      <c r="F2550" s="20" t="s">
        <v>13845</v>
      </c>
      <c r="G2550" s="6" t="str">
        <f t="shared" si="192"/>
        <v>75-95</v>
      </c>
      <c r="H2550" s="6" t="str" cm="1">
        <f t="array" ref="H2550:I2550">_xlfn.TEXTSPLIT(G2550,"-")</f>
        <v>75</v>
      </c>
      <c r="I2550" s="6" t="str">
        <v>95</v>
      </c>
      <c r="J2550" s="6" t="s">
        <v>13836</v>
      </c>
      <c r="K2550" s="6" t="s">
        <v>13511</v>
      </c>
      <c r="L2550" s="6" t="s">
        <v>13909</v>
      </c>
      <c r="M2550" s="6" t="s">
        <v>13413</v>
      </c>
      <c r="N2550" s="6" t="s">
        <v>13535</v>
      </c>
      <c r="O2550" s="6" t="str" cm="1">
        <f t="array" ref="O2550:P2550">_xlfn.TEXTSPLIT(N2550,"-")</f>
        <v>2000</v>
      </c>
      <c r="P2550" s="6" t="str">
        <v>2002</v>
      </c>
      <c r="Q2550" s="6">
        <v>200</v>
      </c>
      <c r="R2550" s="6">
        <v>3</v>
      </c>
      <c r="S2550" s="16">
        <f t="shared" si="193"/>
        <v>1.4999999999999999E-2</v>
      </c>
      <c r="T2550" s="16">
        <f t="shared" si="194"/>
        <v>8.5950567188355417E-3</v>
      </c>
    </row>
    <row r="2551" spans="1:20" x14ac:dyDescent="0.6">
      <c r="B2551" s="6"/>
      <c r="C2551" s="6"/>
      <c r="D2551" s="6" t="s">
        <v>13813</v>
      </c>
      <c r="E2551" s="6" t="s">
        <v>13814</v>
      </c>
      <c r="F2551" s="20" t="s">
        <v>13845</v>
      </c>
      <c r="G2551" s="6" t="str">
        <f t="shared" si="192"/>
        <v>75-95</v>
      </c>
      <c r="H2551" s="6" t="str" cm="1">
        <f t="array" ref="H2551:I2551">_xlfn.TEXTSPLIT(G2551,"-")</f>
        <v>75</v>
      </c>
      <c r="I2551" s="6" t="str">
        <v>95</v>
      </c>
      <c r="J2551" s="6" t="s">
        <v>13836</v>
      </c>
      <c r="K2551" s="6" t="s">
        <v>13511</v>
      </c>
      <c r="L2551" s="6" t="s">
        <v>13909</v>
      </c>
      <c r="M2551" s="6" t="s">
        <v>13413</v>
      </c>
      <c r="N2551" s="6" t="s">
        <v>13535</v>
      </c>
      <c r="O2551" s="6" t="str" cm="1">
        <f t="array" ref="O2551:P2551">_xlfn.TEXTSPLIT(N2551,"-")</f>
        <v>2000</v>
      </c>
      <c r="P2551" s="6" t="str">
        <v>2002</v>
      </c>
      <c r="Q2551" s="6">
        <v>99</v>
      </c>
      <c r="R2551" s="6">
        <v>3</v>
      </c>
      <c r="S2551" s="16">
        <f t="shared" si="193"/>
        <v>3.0303030303030304E-2</v>
      </c>
      <c r="T2551" s="16">
        <f t="shared" si="194"/>
        <v>1.7228340715604883E-2</v>
      </c>
    </row>
    <row r="2552" spans="1:20" x14ac:dyDescent="0.6">
      <c r="B2552" s="6"/>
      <c r="C2552" s="6"/>
      <c r="D2552" s="6" t="s">
        <v>13813</v>
      </c>
      <c r="E2552" s="6" t="s">
        <v>13816</v>
      </c>
      <c r="F2552" s="20" t="s">
        <v>13845</v>
      </c>
      <c r="G2552" s="6" t="str">
        <f t="shared" si="192"/>
        <v>75-95</v>
      </c>
      <c r="H2552" s="6" t="str" cm="1">
        <f t="array" ref="H2552:I2552">_xlfn.TEXTSPLIT(G2552,"-")</f>
        <v>75</v>
      </c>
      <c r="I2552" s="6" t="str">
        <v>95</v>
      </c>
      <c r="J2552" s="6" t="s">
        <v>13836</v>
      </c>
      <c r="K2552" s="6" t="s">
        <v>13511</v>
      </c>
      <c r="L2552" s="6" t="s">
        <v>13909</v>
      </c>
      <c r="M2552" s="6" t="s">
        <v>13413</v>
      </c>
      <c r="N2552" s="6" t="s">
        <v>13535</v>
      </c>
      <c r="O2552" s="6" t="str" cm="1">
        <f t="array" ref="O2552:P2552">_xlfn.TEXTSPLIT(N2552,"-")</f>
        <v>2000</v>
      </c>
      <c r="P2552" s="6" t="str">
        <v>2002</v>
      </c>
      <c r="Q2552" s="6">
        <v>101</v>
      </c>
      <c r="R2552" s="6">
        <v>0</v>
      </c>
      <c r="S2552" s="16">
        <f t="shared" si="193"/>
        <v>0</v>
      </c>
      <c r="T2552" s="16">
        <f t="shared" si="194"/>
        <v>0</v>
      </c>
    </row>
    <row r="2553" spans="1:20" x14ac:dyDescent="0.6">
      <c r="A2553" s="24">
        <v>18267341</v>
      </c>
      <c r="B2553" s="21" t="s">
        <v>13479</v>
      </c>
      <c r="C2553" s="6" t="s">
        <v>13812</v>
      </c>
      <c r="D2553" s="6" t="s">
        <v>13300</v>
      </c>
      <c r="E2553" s="6" t="s">
        <v>13815</v>
      </c>
      <c r="F2553" s="20" t="s">
        <v>13516</v>
      </c>
      <c r="G2553" s="6" t="str">
        <f t="shared" ref="G2553:G2612" si="195">IF(RIGHT(F2553,1)="+",LEFT(F2553,LEN(F2553)-1)&amp;"-95",F2553)</f>
        <v>60-95</v>
      </c>
      <c r="H2553" s="6" t="str" cm="1">
        <f t="array" ref="H2553:I2553">_xlfn.TEXTSPLIT(G2553,"-")</f>
        <v>60</v>
      </c>
      <c r="I2553" s="6" t="str">
        <v>95</v>
      </c>
      <c r="J2553" s="6" t="s">
        <v>13541</v>
      </c>
      <c r="K2553" s="6" t="s">
        <v>13553</v>
      </c>
      <c r="L2553" s="6" t="s">
        <v>13973</v>
      </c>
      <c r="M2553" s="6" t="s">
        <v>13415</v>
      </c>
      <c r="N2553" s="6" t="s">
        <v>13539</v>
      </c>
      <c r="O2553" s="6" t="str" cm="1">
        <f t="array" ref="O2553:P2553">_xlfn.TEXTSPLIT(N2553,"-")</f>
        <v>2002</v>
      </c>
      <c r="P2553" s="6" t="str">
        <v>2003</v>
      </c>
      <c r="Q2553" s="6">
        <v>627</v>
      </c>
      <c r="R2553" s="6">
        <v>389</v>
      </c>
      <c r="S2553" s="16">
        <f t="shared" ref="S2553:S2612" si="196">R2553/Q2553</f>
        <v>0.62041467304625197</v>
      </c>
      <c r="T2553" s="16">
        <f t="shared" ref="T2553:T2612" si="197">SQRT(S2553*(1-S2553)/Q2553)</f>
        <v>1.9380365708219053E-2</v>
      </c>
    </row>
    <row r="2554" spans="1:20" x14ac:dyDescent="0.6">
      <c r="A2554" s="24"/>
      <c r="B2554" s="21"/>
      <c r="C2554" s="6"/>
      <c r="D2554" s="6" t="s">
        <v>13300</v>
      </c>
      <c r="E2554" s="6" t="s">
        <v>13814</v>
      </c>
      <c r="F2554" s="20" t="s">
        <v>13516</v>
      </c>
      <c r="G2554" s="6" t="str">
        <f t="shared" si="195"/>
        <v>60-95</v>
      </c>
      <c r="H2554" s="6" t="str" cm="1">
        <f t="array" ref="H2554:I2554">_xlfn.TEXTSPLIT(G2554,"-")</f>
        <v>60</v>
      </c>
      <c r="I2554" s="6" t="str">
        <v>95</v>
      </c>
      <c r="J2554" s="6" t="s">
        <v>13541</v>
      </c>
      <c r="K2554" s="6" t="s">
        <v>13553</v>
      </c>
      <c r="L2554" s="6" t="s">
        <v>13973</v>
      </c>
      <c r="M2554" s="6" t="s">
        <v>13415</v>
      </c>
      <c r="N2554" s="6" t="s">
        <v>13539</v>
      </c>
      <c r="O2554" s="6" t="str" cm="1">
        <f t="array" ref="O2554:P2554">_xlfn.TEXTSPLIT(N2554,"-")</f>
        <v>2002</v>
      </c>
      <c r="P2554" s="6" t="str">
        <v>2003</v>
      </c>
      <c r="Q2554" s="6">
        <v>265</v>
      </c>
      <c r="R2554" s="6">
        <v>157</v>
      </c>
      <c r="S2554" s="16">
        <f t="shared" si="196"/>
        <v>0.59245283018867922</v>
      </c>
      <c r="T2554" s="16">
        <f t="shared" si="197"/>
        <v>3.0185119049593385E-2</v>
      </c>
    </row>
    <row r="2555" spans="1:20" x14ac:dyDescent="0.6">
      <c r="A2555" s="24"/>
      <c r="B2555" s="21"/>
      <c r="C2555" s="6"/>
      <c r="D2555" s="6" t="s">
        <v>13300</v>
      </c>
      <c r="E2555" s="6" t="s">
        <v>13816</v>
      </c>
      <c r="F2555" s="20" t="s">
        <v>13516</v>
      </c>
      <c r="G2555" s="6" t="str">
        <f t="shared" si="195"/>
        <v>60-95</v>
      </c>
      <c r="H2555" s="6" t="str" cm="1">
        <f t="array" ref="H2555:I2555">_xlfn.TEXTSPLIT(G2555,"-")</f>
        <v>60</v>
      </c>
      <c r="I2555" s="6" t="str">
        <v>95</v>
      </c>
      <c r="J2555" s="6" t="s">
        <v>13541</v>
      </c>
      <c r="K2555" s="6" t="s">
        <v>13553</v>
      </c>
      <c r="L2555" s="6" t="s">
        <v>13973</v>
      </c>
      <c r="M2555" s="6" t="s">
        <v>13415</v>
      </c>
      <c r="N2555" s="6" t="s">
        <v>13539</v>
      </c>
      <c r="O2555" s="6" t="str" cm="1">
        <f t="array" ref="O2555:P2555">_xlfn.TEXTSPLIT(N2555,"-")</f>
        <v>2002</v>
      </c>
      <c r="P2555" s="6" t="str">
        <v>2003</v>
      </c>
      <c r="Q2555" s="6">
        <v>362</v>
      </c>
      <c r="R2555" s="6">
        <v>232</v>
      </c>
      <c r="S2555" s="16">
        <f t="shared" si="196"/>
        <v>0.64088397790055252</v>
      </c>
      <c r="T2555" s="16">
        <f t="shared" si="197"/>
        <v>2.5214642372536396E-2</v>
      </c>
    </row>
    <row r="2556" spans="1:20" x14ac:dyDescent="0.6">
      <c r="A2556" s="24"/>
      <c r="B2556" s="21"/>
      <c r="C2556" s="6"/>
      <c r="D2556" s="6" t="s">
        <v>13300</v>
      </c>
      <c r="E2556" s="6" t="s">
        <v>13815</v>
      </c>
      <c r="F2556" s="20" t="s">
        <v>13819</v>
      </c>
      <c r="G2556" s="6" t="str">
        <f t="shared" si="195"/>
        <v>60-69</v>
      </c>
      <c r="H2556" s="6" t="str" cm="1">
        <f t="array" ref="H2556:I2556">_xlfn.TEXTSPLIT(G2556,"-")</f>
        <v>60</v>
      </c>
      <c r="I2556" s="6" t="str">
        <v>69</v>
      </c>
      <c r="J2556" s="6" t="s">
        <v>13541</v>
      </c>
      <c r="K2556" s="6" t="s">
        <v>13553</v>
      </c>
      <c r="L2556" s="6" t="s">
        <v>13973</v>
      </c>
      <c r="M2556" s="6" t="s">
        <v>13415</v>
      </c>
      <c r="N2556" s="6" t="s">
        <v>13539</v>
      </c>
      <c r="O2556" s="6" t="str" cm="1">
        <f t="array" ref="O2556:P2556">_xlfn.TEXTSPLIT(N2556,"-")</f>
        <v>2002</v>
      </c>
      <c r="P2556" s="6" t="str">
        <v>2003</v>
      </c>
      <c r="Q2556" s="6">
        <v>402</v>
      </c>
      <c r="R2556" s="6">
        <v>217</v>
      </c>
      <c r="S2556" s="16">
        <f t="shared" si="196"/>
        <v>0.53980099502487566</v>
      </c>
      <c r="T2556" s="16">
        <f t="shared" si="197"/>
        <v>2.4858599160581078E-2</v>
      </c>
    </row>
    <row r="2557" spans="1:20" x14ac:dyDescent="0.6">
      <c r="A2557" s="24"/>
      <c r="B2557" s="21"/>
      <c r="C2557" s="6"/>
      <c r="D2557" s="6" t="s">
        <v>13300</v>
      </c>
      <c r="E2557" s="6" t="s">
        <v>13814</v>
      </c>
      <c r="F2557" s="20" t="s">
        <v>13819</v>
      </c>
      <c r="G2557" s="6" t="str">
        <f t="shared" si="195"/>
        <v>60-69</v>
      </c>
      <c r="H2557" s="6" t="str" cm="1">
        <f t="array" ref="H2557:I2557">_xlfn.TEXTSPLIT(G2557,"-")</f>
        <v>60</v>
      </c>
      <c r="I2557" s="6" t="str">
        <v>69</v>
      </c>
      <c r="J2557" s="6" t="s">
        <v>13541</v>
      </c>
      <c r="K2557" s="6" t="s">
        <v>13553</v>
      </c>
      <c r="L2557" s="6" t="s">
        <v>13973</v>
      </c>
      <c r="M2557" s="6" t="s">
        <v>13415</v>
      </c>
      <c r="N2557" s="6" t="s">
        <v>13539</v>
      </c>
      <c r="O2557" s="6" t="str" cm="1">
        <f t="array" ref="O2557:P2557">_xlfn.TEXTSPLIT(N2557,"-")</f>
        <v>2002</v>
      </c>
      <c r="P2557" s="6" t="str">
        <v>2003</v>
      </c>
      <c r="Q2557" s="6">
        <v>178</v>
      </c>
      <c r="R2557" s="6">
        <v>93</v>
      </c>
      <c r="S2557" s="16">
        <f t="shared" si="196"/>
        <v>0.52247191011235961</v>
      </c>
      <c r="T2557" s="16">
        <f t="shared" si="197"/>
        <v>3.7438714959813275E-2</v>
      </c>
    </row>
    <row r="2558" spans="1:20" x14ac:dyDescent="0.6">
      <c r="A2558" s="24"/>
      <c r="B2558" s="21"/>
      <c r="C2558" s="6"/>
      <c r="D2558" s="6" t="s">
        <v>13300</v>
      </c>
      <c r="E2558" s="6" t="s">
        <v>13816</v>
      </c>
      <c r="F2558" s="20" t="s">
        <v>13819</v>
      </c>
      <c r="G2558" s="6" t="str">
        <f t="shared" si="195"/>
        <v>60-69</v>
      </c>
      <c r="H2558" s="6" t="str" cm="1">
        <f t="array" ref="H2558:I2558">_xlfn.TEXTSPLIT(G2558,"-")</f>
        <v>60</v>
      </c>
      <c r="I2558" s="6" t="str">
        <v>69</v>
      </c>
      <c r="J2558" s="6" t="s">
        <v>13541</v>
      </c>
      <c r="K2558" s="6" t="s">
        <v>13553</v>
      </c>
      <c r="L2558" s="6" t="s">
        <v>13973</v>
      </c>
      <c r="M2558" s="6" t="s">
        <v>13415</v>
      </c>
      <c r="N2558" s="6" t="s">
        <v>13539</v>
      </c>
      <c r="O2558" s="6" t="str" cm="1">
        <f t="array" ref="O2558:P2558">_xlfn.TEXTSPLIT(N2558,"-")</f>
        <v>2002</v>
      </c>
      <c r="P2558" s="6" t="str">
        <v>2003</v>
      </c>
      <c r="Q2558" s="6">
        <v>224</v>
      </c>
      <c r="R2558" s="6">
        <v>124</v>
      </c>
      <c r="S2558" s="16">
        <f t="shared" si="196"/>
        <v>0.5535714285714286</v>
      </c>
      <c r="T2558" s="16">
        <f t="shared" si="197"/>
        <v>3.3215348622448432E-2</v>
      </c>
    </row>
    <row r="2559" spans="1:20" x14ac:dyDescent="0.6">
      <c r="A2559" s="24"/>
      <c r="B2559" s="21"/>
      <c r="C2559" s="6"/>
      <c r="D2559" s="6" t="s">
        <v>13300</v>
      </c>
      <c r="E2559" s="6" t="s">
        <v>13815</v>
      </c>
      <c r="F2559" s="20" t="s">
        <v>13820</v>
      </c>
      <c r="G2559" s="6" t="str">
        <f t="shared" si="195"/>
        <v>70-79</v>
      </c>
      <c r="H2559" s="6" t="str" cm="1">
        <f t="array" ref="H2559:I2559">_xlfn.TEXTSPLIT(G2559,"-")</f>
        <v>70</v>
      </c>
      <c r="I2559" s="6" t="str">
        <v>79</v>
      </c>
      <c r="J2559" s="6" t="s">
        <v>13541</v>
      </c>
      <c r="K2559" s="6" t="s">
        <v>13553</v>
      </c>
      <c r="L2559" s="6" t="s">
        <v>13973</v>
      </c>
      <c r="M2559" s="6" t="s">
        <v>13415</v>
      </c>
      <c r="N2559" s="6" t="s">
        <v>13539</v>
      </c>
      <c r="O2559" s="6" t="str" cm="1">
        <f t="array" ref="O2559:P2559">_xlfn.TEXTSPLIT(N2559,"-")</f>
        <v>2002</v>
      </c>
      <c r="P2559" s="6" t="str">
        <v>2003</v>
      </c>
      <c r="Q2559" s="6">
        <v>187</v>
      </c>
      <c r="R2559" s="6">
        <v>139</v>
      </c>
      <c r="S2559" s="16">
        <f t="shared" si="196"/>
        <v>0.74331550802139035</v>
      </c>
      <c r="T2559" s="16">
        <f t="shared" si="197"/>
        <v>3.1942257692659098E-2</v>
      </c>
    </row>
    <row r="2560" spans="1:20" x14ac:dyDescent="0.6">
      <c r="A2560" s="24"/>
      <c r="B2560" s="21"/>
      <c r="C2560" s="6"/>
      <c r="D2560" s="6" t="s">
        <v>13300</v>
      </c>
      <c r="E2560" s="6" t="s">
        <v>13814</v>
      </c>
      <c r="F2560" s="20" t="s">
        <v>13820</v>
      </c>
      <c r="G2560" s="6" t="str">
        <f t="shared" si="195"/>
        <v>70-79</v>
      </c>
      <c r="H2560" s="6" t="str" cm="1">
        <f t="array" ref="H2560:I2560">_xlfn.TEXTSPLIT(G2560,"-")</f>
        <v>70</v>
      </c>
      <c r="I2560" s="6" t="str">
        <v>79</v>
      </c>
      <c r="J2560" s="6" t="s">
        <v>13541</v>
      </c>
      <c r="K2560" s="6" t="s">
        <v>13553</v>
      </c>
      <c r="L2560" s="6" t="s">
        <v>13973</v>
      </c>
      <c r="M2560" s="6" t="s">
        <v>13415</v>
      </c>
      <c r="N2560" s="6" t="s">
        <v>13539</v>
      </c>
      <c r="O2560" s="6" t="str" cm="1">
        <f t="array" ref="O2560:P2560">_xlfn.TEXTSPLIT(N2560,"-")</f>
        <v>2002</v>
      </c>
      <c r="P2560" s="6" t="str">
        <v>2003</v>
      </c>
      <c r="Q2560" s="6">
        <v>75</v>
      </c>
      <c r="R2560" s="6">
        <v>53</v>
      </c>
      <c r="S2560" s="16">
        <f t="shared" si="196"/>
        <v>0.70666666666666667</v>
      </c>
      <c r="T2560" s="16">
        <f t="shared" si="197"/>
        <v>5.2572348738208874E-2</v>
      </c>
    </row>
    <row r="2561" spans="1:20" x14ac:dyDescent="0.6">
      <c r="A2561" s="24"/>
      <c r="B2561" s="21"/>
      <c r="C2561" s="6"/>
      <c r="D2561" s="6" t="s">
        <v>13300</v>
      </c>
      <c r="E2561" s="6" t="s">
        <v>13816</v>
      </c>
      <c r="F2561" s="20" t="s">
        <v>13820</v>
      </c>
      <c r="G2561" s="6" t="str">
        <f t="shared" si="195"/>
        <v>70-79</v>
      </c>
      <c r="H2561" s="6" t="str" cm="1">
        <f t="array" ref="H2561:I2561">_xlfn.TEXTSPLIT(G2561,"-")</f>
        <v>70</v>
      </c>
      <c r="I2561" s="6" t="str">
        <v>79</v>
      </c>
      <c r="J2561" s="6" t="s">
        <v>13541</v>
      </c>
      <c r="K2561" s="6" t="s">
        <v>13553</v>
      </c>
      <c r="L2561" s="6" t="s">
        <v>13973</v>
      </c>
      <c r="M2561" s="6" t="s">
        <v>13415</v>
      </c>
      <c r="N2561" s="6" t="s">
        <v>13539</v>
      </c>
      <c r="O2561" s="6" t="str" cm="1">
        <f t="array" ref="O2561:P2561">_xlfn.TEXTSPLIT(N2561,"-")</f>
        <v>2002</v>
      </c>
      <c r="P2561" s="6" t="str">
        <v>2003</v>
      </c>
      <c r="Q2561" s="6">
        <v>112</v>
      </c>
      <c r="R2561" s="6">
        <v>86</v>
      </c>
      <c r="S2561" s="16">
        <f t="shared" si="196"/>
        <v>0.7678571428571429</v>
      </c>
      <c r="T2561" s="16">
        <f t="shared" si="197"/>
        <v>3.9894117788350537E-2</v>
      </c>
    </row>
    <row r="2562" spans="1:20" x14ac:dyDescent="0.6">
      <c r="A2562" s="24"/>
      <c r="B2562" s="21"/>
      <c r="C2562" s="6"/>
      <c r="D2562" s="6" t="s">
        <v>13300</v>
      </c>
      <c r="E2562" s="6" t="s">
        <v>13815</v>
      </c>
      <c r="F2562" s="20" t="s">
        <v>13821</v>
      </c>
      <c r="G2562" s="6" t="str">
        <f t="shared" si="195"/>
        <v>80-95</v>
      </c>
      <c r="H2562" s="6" t="str" cm="1">
        <f t="array" ref="H2562:I2562">_xlfn.TEXTSPLIT(G2562,"-")</f>
        <v>80</v>
      </c>
      <c r="I2562" s="6" t="str">
        <v>95</v>
      </c>
      <c r="J2562" s="6" t="s">
        <v>13541</v>
      </c>
      <c r="K2562" s="6" t="s">
        <v>13553</v>
      </c>
      <c r="L2562" s="6" t="s">
        <v>13973</v>
      </c>
      <c r="M2562" s="6" t="s">
        <v>13415</v>
      </c>
      <c r="N2562" s="6" t="s">
        <v>13539</v>
      </c>
      <c r="O2562" s="6" t="str" cm="1">
        <f t="array" ref="O2562:P2562">_xlfn.TEXTSPLIT(N2562,"-")</f>
        <v>2002</v>
      </c>
      <c r="P2562" s="6" t="str">
        <v>2003</v>
      </c>
      <c r="Q2562" s="6">
        <v>38</v>
      </c>
      <c r="R2562" s="6">
        <v>33</v>
      </c>
      <c r="S2562" s="16">
        <f t="shared" si="196"/>
        <v>0.86842105263157898</v>
      </c>
      <c r="T2562" s="16">
        <f t="shared" si="197"/>
        <v>5.4836102201742801E-2</v>
      </c>
    </row>
    <row r="2563" spans="1:20" x14ac:dyDescent="0.6">
      <c r="A2563" s="24"/>
      <c r="B2563" s="21"/>
      <c r="C2563" s="6"/>
      <c r="D2563" s="6" t="s">
        <v>13300</v>
      </c>
      <c r="E2563" s="6" t="s">
        <v>13814</v>
      </c>
      <c r="F2563" s="20" t="s">
        <v>13821</v>
      </c>
      <c r="G2563" s="6" t="str">
        <f t="shared" si="195"/>
        <v>80-95</v>
      </c>
      <c r="H2563" s="6" t="str" cm="1">
        <f t="array" ref="H2563:I2563">_xlfn.TEXTSPLIT(G2563,"-")</f>
        <v>80</v>
      </c>
      <c r="I2563" s="6" t="str">
        <v>95</v>
      </c>
      <c r="J2563" s="6" t="s">
        <v>13541</v>
      </c>
      <c r="K2563" s="6" t="s">
        <v>13553</v>
      </c>
      <c r="L2563" s="6" t="s">
        <v>13973</v>
      </c>
      <c r="M2563" s="6" t="s">
        <v>13415</v>
      </c>
      <c r="N2563" s="6" t="s">
        <v>13539</v>
      </c>
      <c r="O2563" s="6" t="str" cm="1">
        <f t="array" ref="O2563:P2563">_xlfn.TEXTSPLIT(N2563,"-")</f>
        <v>2002</v>
      </c>
      <c r="P2563" s="6" t="str">
        <v>2003</v>
      </c>
      <c r="Q2563" s="6">
        <v>12</v>
      </c>
      <c r="R2563" s="6">
        <v>11</v>
      </c>
      <c r="S2563" s="16">
        <f t="shared" si="196"/>
        <v>0.91666666666666663</v>
      </c>
      <c r="T2563" s="16">
        <f t="shared" si="197"/>
        <v>7.9785592313028189E-2</v>
      </c>
    </row>
    <row r="2564" spans="1:20" x14ac:dyDescent="0.6">
      <c r="A2564" s="24"/>
      <c r="B2564" s="21"/>
      <c r="C2564" s="6"/>
      <c r="D2564" s="6" t="s">
        <v>13300</v>
      </c>
      <c r="E2564" s="6" t="s">
        <v>13816</v>
      </c>
      <c r="F2564" s="20" t="s">
        <v>13821</v>
      </c>
      <c r="G2564" s="6" t="str">
        <f t="shared" si="195"/>
        <v>80-95</v>
      </c>
      <c r="H2564" s="6" t="str" cm="1">
        <f t="array" ref="H2564:I2564">_xlfn.TEXTSPLIT(G2564,"-")</f>
        <v>80</v>
      </c>
      <c r="I2564" s="6" t="str">
        <v>95</v>
      </c>
      <c r="J2564" s="6" t="s">
        <v>13541</v>
      </c>
      <c r="K2564" s="6" t="s">
        <v>13553</v>
      </c>
      <c r="L2564" s="6" t="s">
        <v>13973</v>
      </c>
      <c r="M2564" s="6" t="s">
        <v>13415</v>
      </c>
      <c r="N2564" s="6" t="s">
        <v>13539</v>
      </c>
      <c r="O2564" s="6" t="str" cm="1">
        <f t="array" ref="O2564:P2564">_xlfn.TEXTSPLIT(N2564,"-")</f>
        <v>2002</v>
      </c>
      <c r="P2564" s="6" t="str">
        <v>2003</v>
      </c>
      <c r="Q2564" s="6">
        <v>26</v>
      </c>
      <c r="R2564" s="6">
        <v>22</v>
      </c>
      <c r="S2564" s="16">
        <f t="shared" si="196"/>
        <v>0.84615384615384615</v>
      </c>
      <c r="T2564" s="16">
        <f t="shared" si="197"/>
        <v>7.0758939308292301E-2</v>
      </c>
    </row>
    <row r="2565" spans="1:20" x14ac:dyDescent="0.6">
      <c r="A2565" s="24"/>
      <c r="B2565" s="21"/>
      <c r="C2565" s="6"/>
      <c r="D2565" s="6" t="s">
        <v>13822</v>
      </c>
      <c r="E2565" s="6" t="s">
        <v>13815</v>
      </c>
      <c r="F2565" s="20" t="s">
        <v>13516</v>
      </c>
      <c r="G2565" s="6" t="str">
        <f t="shared" si="195"/>
        <v>60-95</v>
      </c>
      <c r="H2565" s="6" t="str" cm="1">
        <f t="array" ref="H2565:I2565">_xlfn.TEXTSPLIT(G2565,"-")</f>
        <v>60</v>
      </c>
      <c r="I2565" s="6" t="str">
        <v>95</v>
      </c>
      <c r="J2565" s="6" t="s">
        <v>13541</v>
      </c>
      <c r="K2565" s="6" t="s">
        <v>13553</v>
      </c>
      <c r="L2565" s="6" t="s">
        <v>13973</v>
      </c>
      <c r="M2565" s="6" t="s">
        <v>13415</v>
      </c>
      <c r="N2565" s="6" t="s">
        <v>13539</v>
      </c>
      <c r="O2565" s="6" t="str" cm="1">
        <f t="array" ref="O2565:P2565">_xlfn.TEXTSPLIT(N2565,"-")</f>
        <v>2002</v>
      </c>
      <c r="P2565" s="6" t="str">
        <v>2003</v>
      </c>
      <c r="Q2565" s="6">
        <v>627</v>
      </c>
      <c r="R2565" s="6">
        <v>328</v>
      </c>
      <c r="S2565" s="16">
        <f t="shared" si="196"/>
        <v>0.52312599681020733</v>
      </c>
      <c r="T2565" s="16">
        <f t="shared" si="197"/>
        <v>1.9946706837739119E-2</v>
      </c>
    </row>
    <row r="2566" spans="1:20" x14ac:dyDescent="0.6">
      <c r="A2566" s="24"/>
      <c r="B2566" s="21"/>
      <c r="C2566" s="6"/>
      <c r="D2566" s="6" t="s">
        <v>13822</v>
      </c>
      <c r="E2566" s="6" t="s">
        <v>13814</v>
      </c>
      <c r="F2566" s="20" t="s">
        <v>13516</v>
      </c>
      <c r="G2566" s="6" t="str">
        <f t="shared" si="195"/>
        <v>60-95</v>
      </c>
      <c r="H2566" s="6" t="str" cm="1">
        <f t="array" ref="H2566:I2566">_xlfn.TEXTSPLIT(G2566,"-")</f>
        <v>60</v>
      </c>
      <c r="I2566" s="6" t="str">
        <v>95</v>
      </c>
      <c r="J2566" s="6" t="s">
        <v>13541</v>
      </c>
      <c r="K2566" s="6" t="s">
        <v>13553</v>
      </c>
      <c r="L2566" s="6" t="s">
        <v>13973</v>
      </c>
      <c r="M2566" s="6" t="s">
        <v>13415</v>
      </c>
      <c r="N2566" s="6" t="s">
        <v>13539</v>
      </c>
      <c r="O2566" s="6" t="str" cm="1">
        <f t="array" ref="O2566:P2566">_xlfn.TEXTSPLIT(N2566,"-")</f>
        <v>2002</v>
      </c>
      <c r="P2566" s="6" t="str">
        <v>2003</v>
      </c>
      <c r="Q2566" s="6">
        <v>265</v>
      </c>
      <c r="R2566" s="6">
        <v>131</v>
      </c>
      <c r="S2566" s="16">
        <f t="shared" si="196"/>
        <v>0.49433962264150944</v>
      </c>
      <c r="T2566" s="16">
        <f t="shared" si="197"/>
        <v>3.0712787584951284E-2</v>
      </c>
    </row>
    <row r="2567" spans="1:20" x14ac:dyDescent="0.6">
      <c r="A2567" s="24"/>
      <c r="B2567" s="21"/>
      <c r="C2567" s="6"/>
      <c r="D2567" s="6" t="s">
        <v>13822</v>
      </c>
      <c r="E2567" s="6" t="s">
        <v>13816</v>
      </c>
      <c r="F2567" s="20" t="s">
        <v>13516</v>
      </c>
      <c r="G2567" s="6" t="str">
        <f t="shared" si="195"/>
        <v>60-95</v>
      </c>
      <c r="H2567" s="6" t="str" cm="1">
        <f t="array" ref="H2567:I2567">_xlfn.TEXTSPLIT(G2567,"-")</f>
        <v>60</v>
      </c>
      <c r="I2567" s="6" t="str">
        <v>95</v>
      </c>
      <c r="J2567" s="6" t="s">
        <v>13541</v>
      </c>
      <c r="K2567" s="6" t="s">
        <v>13553</v>
      </c>
      <c r="L2567" s="6" t="s">
        <v>13973</v>
      </c>
      <c r="M2567" s="6" t="s">
        <v>13415</v>
      </c>
      <c r="N2567" s="6" t="s">
        <v>13539</v>
      </c>
      <c r="O2567" s="6" t="str" cm="1">
        <f t="array" ref="O2567:P2567">_xlfn.TEXTSPLIT(N2567,"-")</f>
        <v>2002</v>
      </c>
      <c r="P2567" s="6" t="str">
        <v>2003</v>
      </c>
      <c r="Q2567" s="6">
        <v>362</v>
      </c>
      <c r="R2567" s="6">
        <v>197</v>
      </c>
      <c r="S2567" s="16">
        <f t="shared" si="196"/>
        <v>0.54419889502762431</v>
      </c>
      <c r="T2567" s="16">
        <f t="shared" si="197"/>
        <v>2.6176539287235425E-2</v>
      </c>
    </row>
    <row r="2568" spans="1:20" x14ac:dyDescent="0.6">
      <c r="A2568" s="24"/>
      <c r="B2568" s="21"/>
      <c r="C2568" s="6"/>
      <c r="D2568" s="6" t="s">
        <v>13822</v>
      </c>
      <c r="E2568" s="6" t="s">
        <v>13815</v>
      </c>
      <c r="F2568" s="20" t="s">
        <v>13819</v>
      </c>
      <c r="G2568" s="6" t="str">
        <f t="shared" si="195"/>
        <v>60-69</v>
      </c>
      <c r="H2568" s="6" t="str" cm="1">
        <f t="array" ref="H2568:I2568">_xlfn.TEXTSPLIT(G2568,"-")</f>
        <v>60</v>
      </c>
      <c r="I2568" s="6" t="str">
        <v>69</v>
      </c>
      <c r="J2568" s="6" t="s">
        <v>13541</v>
      </c>
      <c r="K2568" s="6" t="s">
        <v>13553</v>
      </c>
      <c r="L2568" s="6" t="s">
        <v>13973</v>
      </c>
      <c r="M2568" s="6" t="s">
        <v>13415</v>
      </c>
      <c r="N2568" s="6" t="s">
        <v>13539</v>
      </c>
      <c r="O2568" s="6" t="str" cm="1">
        <f t="array" ref="O2568:P2568">_xlfn.TEXTSPLIT(N2568,"-")</f>
        <v>2002</v>
      </c>
      <c r="P2568" s="6" t="str">
        <v>2003</v>
      </c>
      <c r="Q2568" s="6">
        <v>402</v>
      </c>
      <c r="R2568" s="6">
        <v>201</v>
      </c>
      <c r="S2568" s="16">
        <f t="shared" si="196"/>
        <v>0.5</v>
      </c>
      <c r="T2568" s="16">
        <f t="shared" si="197"/>
        <v>2.4937733402690822E-2</v>
      </c>
    </row>
    <row r="2569" spans="1:20" x14ac:dyDescent="0.6">
      <c r="A2569" s="24"/>
      <c r="B2569" s="21"/>
      <c r="C2569" s="6"/>
      <c r="D2569" s="6" t="s">
        <v>13822</v>
      </c>
      <c r="E2569" s="6" t="s">
        <v>13814</v>
      </c>
      <c r="F2569" s="20" t="s">
        <v>13819</v>
      </c>
      <c r="G2569" s="6" t="str">
        <f t="shared" si="195"/>
        <v>60-69</v>
      </c>
      <c r="H2569" s="6" t="str" cm="1">
        <f t="array" ref="H2569:I2569">_xlfn.TEXTSPLIT(G2569,"-")</f>
        <v>60</v>
      </c>
      <c r="I2569" s="6" t="str">
        <v>69</v>
      </c>
      <c r="J2569" s="6" t="s">
        <v>13541</v>
      </c>
      <c r="K2569" s="6" t="s">
        <v>13553</v>
      </c>
      <c r="L2569" s="6" t="s">
        <v>13973</v>
      </c>
      <c r="M2569" s="6" t="s">
        <v>13415</v>
      </c>
      <c r="N2569" s="6" t="s">
        <v>13539</v>
      </c>
      <c r="O2569" s="6" t="str" cm="1">
        <f t="array" ref="O2569:P2569">_xlfn.TEXTSPLIT(N2569,"-")</f>
        <v>2002</v>
      </c>
      <c r="P2569" s="6" t="str">
        <v>2003</v>
      </c>
      <c r="Q2569" s="6">
        <v>178</v>
      </c>
      <c r="R2569" s="6">
        <v>86</v>
      </c>
      <c r="S2569" s="16">
        <f t="shared" si="196"/>
        <v>0.48314606741573035</v>
      </c>
      <c r="T2569" s="16">
        <f t="shared" si="197"/>
        <v>3.7455287572932053E-2</v>
      </c>
    </row>
    <row r="2570" spans="1:20" x14ac:dyDescent="0.6">
      <c r="A2570" s="24"/>
      <c r="B2570" s="21"/>
      <c r="C2570" s="6"/>
      <c r="D2570" s="6" t="s">
        <v>13822</v>
      </c>
      <c r="E2570" s="6" t="s">
        <v>13816</v>
      </c>
      <c r="F2570" s="20" t="s">
        <v>13819</v>
      </c>
      <c r="G2570" s="6" t="str">
        <f t="shared" si="195"/>
        <v>60-69</v>
      </c>
      <c r="H2570" s="6" t="str" cm="1">
        <f t="array" ref="H2570:I2570">_xlfn.TEXTSPLIT(G2570,"-")</f>
        <v>60</v>
      </c>
      <c r="I2570" s="6" t="str">
        <v>69</v>
      </c>
      <c r="J2570" s="6" t="s">
        <v>13541</v>
      </c>
      <c r="K2570" s="6" t="s">
        <v>13553</v>
      </c>
      <c r="L2570" s="6" t="s">
        <v>13973</v>
      </c>
      <c r="M2570" s="6" t="s">
        <v>13415</v>
      </c>
      <c r="N2570" s="6" t="s">
        <v>13539</v>
      </c>
      <c r="O2570" s="6" t="str" cm="1">
        <f t="array" ref="O2570:P2570">_xlfn.TEXTSPLIT(N2570,"-")</f>
        <v>2002</v>
      </c>
      <c r="P2570" s="6" t="str">
        <v>2003</v>
      </c>
      <c r="Q2570" s="6">
        <v>224</v>
      </c>
      <c r="R2570" s="6">
        <v>115</v>
      </c>
      <c r="S2570" s="16">
        <f t="shared" si="196"/>
        <v>0.5133928571428571</v>
      </c>
      <c r="T2570" s="16">
        <f t="shared" si="197"/>
        <v>3.3395668518426735E-2</v>
      </c>
    </row>
    <row r="2571" spans="1:20" x14ac:dyDescent="0.6">
      <c r="A2571" s="24"/>
      <c r="B2571" s="21"/>
      <c r="C2571" s="6"/>
      <c r="D2571" s="6" t="s">
        <v>13822</v>
      </c>
      <c r="E2571" s="6" t="s">
        <v>13815</v>
      </c>
      <c r="F2571" s="20" t="s">
        <v>13820</v>
      </c>
      <c r="G2571" s="6" t="str">
        <f t="shared" si="195"/>
        <v>70-79</v>
      </c>
      <c r="H2571" s="6" t="str" cm="1">
        <f t="array" ref="H2571:I2571">_xlfn.TEXTSPLIT(G2571,"-")</f>
        <v>70</v>
      </c>
      <c r="I2571" s="6" t="str">
        <v>79</v>
      </c>
      <c r="J2571" s="6" t="s">
        <v>13541</v>
      </c>
      <c r="K2571" s="6" t="s">
        <v>13553</v>
      </c>
      <c r="L2571" s="6" t="s">
        <v>13973</v>
      </c>
      <c r="M2571" s="6" t="s">
        <v>13415</v>
      </c>
      <c r="N2571" s="6" t="s">
        <v>13539</v>
      </c>
      <c r="O2571" s="6" t="str" cm="1">
        <f t="array" ref="O2571:P2571">_xlfn.TEXTSPLIT(N2571,"-")</f>
        <v>2002</v>
      </c>
      <c r="P2571" s="6" t="str">
        <v>2003</v>
      </c>
      <c r="Q2571" s="6">
        <v>187</v>
      </c>
      <c r="R2571" s="6">
        <v>110</v>
      </c>
      <c r="S2571" s="16">
        <f t="shared" si="196"/>
        <v>0.58823529411764708</v>
      </c>
      <c r="T2571" s="16">
        <f t="shared" si="197"/>
        <v>3.598978857493193E-2</v>
      </c>
    </row>
    <row r="2572" spans="1:20" x14ac:dyDescent="0.6">
      <c r="A2572" s="24"/>
      <c r="B2572" s="21"/>
      <c r="C2572" s="6"/>
      <c r="D2572" s="6" t="s">
        <v>13822</v>
      </c>
      <c r="E2572" s="6" t="s">
        <v>13814</v>
      </c>
      <c r="F2572" s="20" t="s">
        <v>13820</v>
      </c>
      <c r="G2572" s="6" t="str">
        <f t="shared" si="195"/>
        <v>70-79</v>
      </c>
      <c r="H2572" s="6" t="str" cm="1">
        <f t="array" ref="H2572:I2572">_xlfn.TEXTSPLIT(G2572,"-")</f>
        <v>70</v>
      </c>
      <c r="I2572" s="6" t="str">
        <v>79</v>
      </c>
      <c r="J2572" s="6" t="s">
        <v>13541</v>
      </c>
      <c r="K2572" s="6" t="s">
        <v>13553</v>
      </c>
      <c r="L2572" s="6" t="s">
        <v>13973</v>
      </c>
      <c r="M2572" s="6" t="s">
        <v>13415</v>
      </c>
      <c r="N2572" s="6" t="s">
        <v>13539</v>
      </c>
      <c r="O2572" s="6" t="str" cm="1">
        <f t="array" ref="O2572:P2572">_xlfn.TEXTSPLIT(N2572,"-")</f>
        <v>2002</v>
      </c>
      <c r="P2572" s="6" t="str">
        <v>2003</v>
      </c>
      <c r="Q2572" s="6">
        <v>75</v>
      </c>
      <c r="R2572" s="6">
        <v>40</v>
      </c>
      <c r="S2572" s="16">
        <f t="shared" si="196"/>
        <v>0.53333333333333333</v>
      </c>
      <c r="T2572" s="16">
        <f t="shared" si="197"/>
        <v>5.7606583985847643E-2</v>
      </c>
    </row>
    <row r="2573" spans="1:20" x14ac:dyDescent="0.6">
      <c r="A2573" s="24"/>
      <c r="B2573" s="21"/>
      <c r="C2573" s="6"/>
      <c r="D2573" s="6" t="s">
        <v>13822</v>
      </c>
      <c r="E2573" s="6" t="s">
        <v>13816</v>
      </c>
      <c r="F2573" s="20" t="s">
        <v>13820</v>
      </c>
      <c r="G2573" s="6" t="str">
        <f t="shared" si="195"/>
        <v>70-79</v>
      </c>
      <c r="H2573" s="6" t="str" cm="1">
        <f t="array" ref="H2573:I2573">_xlfn.TEXTSPLIT(G2573,"-")</f>
        <v>70</v>
      </c>
      <c r="I2573" s="6" t="str">
        <v>79</v>
      </c>
      <c r="J2573" s="6" t="s">
        <v>13541</v>
      </c>
      <c r="K2573" s="6" t="s">
        <v>13553</v>
      </c>
      <c r="L2573" s="6" t="s">
        <v>13973</v>
      </c>
      <c r="M2573" s="6" t="s">
        <v>13415</v>
      </c>
      <c r="N2573" s="6" t="s">
        <v>13539</v>
      </c>
      <c r="O2573" s="6" t="str" cm="1">
        <f t="array" ref="O2573:P2573">_xlfn.TEXTSPLIT(N2573,"-")</f>
        <v>2002</v>
      </c>
      <c r="P2573" s="6" t="str">
        <v>2003</v>
      </c>
      <c r="Q2573" s="6">
        <v>112</v>
      </c>
      <c r="R2573" s="6">
        <v>70</v>
      </c>
      <c r="S2573" s="16">
        <f t="shared" si="196"/>
        <v>0.625</v>
      </c>
      <c r="T2573" s="16">
        <f t="shared" si="197"/>
        <v>4.5745315919462494E-2</v>
      </c>
    </row>
    <row r="2574" spans="1:20" x14ac:dyDescent="0.6">
      <c r="A2574" s="24"/>
      <c r="B2574" s="21"/>
      <c r="C2574" s="6"/>
      <c r="D2574" s="6" t="s">
        <v>13822</v>
      </c>
      <c r="E2574" s="6" t="s">
        <v>13815</v>
      </c>
      <c r="F2574" s="20" t="s">
        <v>13821</v>
      </c>
      <c r="G2574" s="6" t="str">
        <f t="shared" si="195"/>
        <v>80-95</v>
      </c>
      <c r="H2574" s="6" t="str" cm="1">
        <f t="array" ref="H2574:I2574">_xlfn.TEXTSPLIT(G2574,"-")</f>
        <v>80</v>
      </c>
      <c r="I2574" s="6" t="str">
        <v>95</v>
      </c>
      <c r="J2574" s="6" t="s">
        <v>13541</v>
      </c>
      <c r="K2574" s="6" t="s">
        <v>13553</v>
      </c>
      <c r="L2574" s="6" t="s">
        <v>13973</v>
      </c>
      <c r="M2574" s="6" t="s">
        <v>13415</v>
      </c>
      <c r="N2574" s="6" t="s">
        <v>13539</v>
      </c>
      <c r="O2574" s="6" t="str" cm="1">
        <f t="array" ref="O2574:P2574">_xlfn.TEXTSPLIT(N2574,"-")</f>
        <v>2002</v>
      </c>
      <c r="P2574" s="6" t="str">
        <v>2003</v>
      </c>
      <c r="Q2574" s="6">
        <v>38</v>
      </c>
      <c r="R2574" s="6">
        <v>17</v>
      </c>
      <c r="S2574" s="16">
        <f t="shared" si="196"/>
        <v>0.44736842105263158</v>
      </c>
      <c r="T2574" s="16">
        <f t="shared" si="197"/>
        <v>8.0660092019977481E-2</v>
      </c>
    </row>
    <row r="2575" spans="1:20" x14ac:dyDescent="0.6">
      <c r="A2575" s="24"/>
      <c r="B2575" s="21"/>
      <c r="C2575" s="6"/>
      <c r="D2575" s="6" t="s">
        <v>13822</v>
      </c>
      <c r="E2575" s="6" t="s">
        <v>13814</v>
      </c>
      <c r="F2575" s="20" t="s">
        <v>13821</v>
      </c>
      <c r="G2575" s="6" t="str">
        <f t="shared" si="195"/>
        <v>80-95</v>
      </c>
      <c r="H2575" s="6" t="str" cm="1">
        <f t="array" ref="H2575:I2575">_xlfn.TEXTSPLIT(G2575,"-")</f>
        <v>80</v>
      </c>
      <c r="I2575" s="6" t="str">
        <v>95</v>
      </c>
      <c r="J2575" s="6" t="s">
        <v>13541</v>
      </c>
      <c r="K2575" s="6" t="s">
        <v>13553</v>
      </c>
      <c r="L2575" s="6" t="s">
        <v>13973</v>
      </c>
      <c r="M2575" s="6" t="s">
        <v>13415</v>
      </c>
      <c r="N2575" s="6" t="s">
        <v>13539</v>
      </c>
      <c r="O2575" s="6" t="str" cm="1">
        <f t="array" ref="O2575:P2575">_xlfn.TEXTSPLIT(N2575,"-")</f>
        <v>2002</v>
      </c>
      <c r="P2575" s="6" t="str">
        <v>2003</v>
      </c>
      <c r="Q2575" s="6">
        <v>12</v>
      </c>
      <c r="R2575" s="6">
        <v>5</v>
      </c>
      <c r="S2575" s="16">
        <f t="shared" si="196"/>
        <v>0.41666666666666669</v>
      </c>
      <c r="T2575" s="16">
        <f t="shared" si="197"/>
        <v>0.14231876063832774</v>
      </c>
    </row>
    <row r="2576" spans="1:20" x14ac:dyDescent="0.6">
      <c r="A2576" s="24"/>
      <c r="B2576" s="21"/>
      <c r="C2576" s="6"/>
      <c r="D2576" s="6" t="s">
        <v>13822</v>
      </c>
      <c r="E2576" s="6" t="s">
        <v>13816</v>
      </c>
      <c r="F2576" s="20" t="s">
        <v>13821</v>
      </c>
      <c r="G2576" s="6" t="str">
        <f t="shared" si="195"/>
        <v>80-95</v>
      </c>
      <c r="H2576" s="6" t="str" cm="1">
        <f t="array" ref="H2576:I2576">_xlfn.TEXTSPLIT(G2576,"-")</f>
        <v>80</v>
      </c>
      <c r="I2576" s="6" t="str">
        <v>95</v>
      </c>
      <c r="J2576" s="6" t="s">
        <v>13541</v>
      </c>
      <c r="K2576" s="6" t="s">
        <v>13553</v>
      </c>
      <c r="L2576" s="6" t="s">
        <v>13973</v>
      </c>
      <c r="M2576" s="6" t="s">
        <v>13415</v>
      </c>
      <c r="N2576" s="6" t="s">
        <v>13539</v>
      </c>
      <c r="O2576" s="6" t="str" cm="1">
        <f t="array" ref="O2576:P2576">_xlfn.TEXTSPLIT(N2576,"-")</f>
        <v>2002</v>
      </c>
      <c r="P2576" s="6" t="str">
        <v>2003</v>
      </c>
      <c r="Q2576" s="6">
        <v>26</v>
      </c>
      <c r="R2576" s="6">
        <v>12</v>
      </c>
      <c r="S2576" s="16">
        <f t="shared" si="196"/>
        <v>0.46153846153846156</v>
      </c>
      <c r="T2576" s="16">
        <f t="shared" si="197"/>
        <v>9.7767524508037315E-2</v>
      </c>
    </row>
    <row r="2577" spans="1:20" x14ac:dyDescent="0.6">
      <c r="A2577" s="24"/>
      <c r="B2577" s="21"/>
      <c r="C2577" s="6"/>
      <c r="D2577" s="6" t="s">
        <v>13813</v>
      </c>
      <c r="E2577" s="6" t="s">
        <v>13815</v>
      </c>
      <c r="F2577" s="20" t="s">
        <v>13516</v>
      </c>
      <c r="G2577" s="6" t="str">
        <f t="shared" si="195"/>
        <v>60-95</v>
      </c>
      <c r="H2577" s="6" t="str" cm="1">
        <f t="array" ref="H2577:I2577">_xlfn.TEXTSPLIT(G2577,"-")</f>
        <v>60</v>
      </c>
      <c r="I2577" s="6" t="str">
        <v>95</v>
      </c>
      <c r="J2577" s="6" t="s">
        <v>13541</v>
      </c>
      <c r="K2577" s="6" t="s">
        <v>13553</v>
      </c>
      <c r="L2577" s="6" t="s">
        <v>13973</v>
      </c>
      <c r="M2577" s="6" t="s">
        <v>13415</v>
      </c>
      <c r="N2577" s="6" t="s">
        <v>13539</v>
      </c>
      <c r="O2577" s="6" t="str" cm="1">
        <f t="array" ref="O2577:P2577">_xlfn.TEXTSPLIT(N2577,"-")</f>
        <v>2002</v>
      </c>
      <c r="P2577" s="6" t="str">
        <v>2003</v>
      </c>
      <c r="Q2577" s="6">
        <v>627</v>
      </c>
      <c r="R2577" s="6">
        <v>61</v>
      </c>
      <c r="S2577" s="16">
        <f t="shared" si="196"/>
        <v>9.7288676236044661E-2</v>
      </c>
      <c r="T2577" s="16">
        <f t="shared" si="197"/>
        <v>1.1835097003076117E-2</v>
      </c>
    </row>
    <row r="2578" spans="1:20" x14ac:dyDescent="0.6">
      <c r="A2578" s="24"/>
      <c r="B2578" s="21"/>
      <c r="C2578" s="6"/>
      <c r="D2578" s="6" t="s">
        <v>13813</v>
      </c>
      <c r="E2578" s="6" t="s">
        <v>13814</v>
      </c>
      <c r="F2578" s="20" t="s">
        <v>13516</v>
      </c>
      <c r="G2578" s="6" t="str">
        <f t="shared" si="195"/>
        <v>60-95</v>
      </c>
      <c r="H2578" s="6" t="str" cm="1">
        <f t="array" ref="H2578:I2578">_xlfn.TEXTSPLIT(G2578,"-")</f>
        <v>60</v>
      </c>
      <c r="I2578" s="6" t="str">
        <v>95</v>
      </c>
      <c r="J2578" s="6" t="s">
        <v>13541</v>
      </c>
      <c r="K2578" s="6" t="s">
        <v>13553</v>
      </c>
      <c r="L2578" s="6" t="s">
        <v>13973</v>
      </c>
      <c r="M2578" s="6" t="s">
        <v>13415</v>
      </c>
      <c r="N2578" s="6" t="s">
        <v>13539</v>
      </c>
      <c r="O2578" s="6" t="str" cm="1">
        <f t="array" ref="O2578:P2578">_xlfn.TEXTSPLIT(N2578,"-")</f>
        <v>2002</v>
      </c>
      <c r="P2578" s="6" t="str">
        <v>2003</v>
      </c>
      <c r="Q2578" s="6">
        <v>265</v>
      </c>
      <c r="R2578" s="6">
        <v>26</v>
      </c>
      <c r="S2578" s="16">
        <f t="shared" si="196"/>
        <v>9.8113207547169817E-2</v>
      </c>
      <c r="T2578" s="16">
        <f t="shared" si="197"/>
        <v>1.8273292817246004E-2</v>
      </c>
    </row>
    <row r="2579" spans="1:20" x14ac:dyDescent="0.6">
      <c r="A2579" s="24"/>
      <c r="B2579" s="21"/>
      <c r="C2579" s="6"/>
      <c r="D2579" s="6" t="s">
        <v>13813</v>
      </c>
      <c r="E2579" s="6" t="s">
        <v>13816</v>
      </c>
      <c r="F2579" s="20" t="s">
        <v>13516</v>
      </c>
      <c r="G2579" s="6" t="str">
        <f t="shared" si="195"/>
        <v>60-95</v>
      </c>
      <c r="H2579" s="6" t="str" cm="1">
        <f t="array" ref="H2579:I2579">_xlfn.TEXTSPLIT(G2579,"-")</f>
        <v>60</v>
      </c>
      <c r="I2579" s="6" t="str">
        <v>95</v>
      </c>
      <c r="J2579" s="6" t="s">
        <v>13541</v>
      </c>
      <c r="K2579" s="6" t="s">
        <v>13553</v>
      </c>
      <c r="L2579" s="6" t="s">
        <v>13973</v>
      </c>
      <c r="M2579" s="6" t="s">
        <v>13415</v>
      </c>
      <c r="N2579" s="6" t="s">
        <v>13539</v>
      </c>
      <c r="O2579" s="6" t="str" cm="1">
        <f t="array" ref="O2579:P2579">_xlfn.TEXTSPLIT(N2579,"-")</f>
        <v>2002</v>
      </c>
      <c r="P2579" s="6" t="str">
        <v>2003</v>
      </c>
      <c r="Q2579" s="6">
        <v>362</v>
      </c>
      <c r="R2579" s="6">
        <v>35</v>
      </c>
      <c r="S2579" s="16">
        <f t="shared" si="196"/>
        <v>9.668508287292818E-2</v>
      </c>
      <c r="T2579" s="16">
        <f t="shared" si="197"/>
        <v>1.5532631630435468E-2</v>
      </c>
    </row>
    <row r="2580" spans="1:20" x14ac:dyDescent="0.6">
      <c r="A2580" s="24"/>
      <c r="B2580" s="21"/>
      <c r="C2580" s="6"/>
      <c r="D2580" s="6" t="s">
        <v>13813</v>
      </c>
      <c r="E2580" s="6" t="s">
        <v>13815</v>
      </c>
      <c r="F2580" s="20" t="s">
        <v>13819</v>
      </c>
      <c r="G2580" s="6" t="str">
        <f t="shared" si="195"/>
        <v>60-69</v>
      </c>
      <c r="H2580" s="6" t="str" cm="1">
        <f t="array" ref="H2580:I2580">_xlfn.TEXTSPLIT(G2580,"-")</f>
        <v>60</v>
      </c>
      <c r="I2580" s="6" t="str">
        <v>69</v>
      </c>
      <c r="J2580" s="6" t="s">
        <v>13541</v>
      </c>
      <c r="K2580" s="6" t="s">
        <v>13553</v>
      </c>
      <c r="L2580" s="6" t="s">
        <v>13973</v>
      </c>
      <c r="M2580" s="6" t="s">
        <v>13415</v>
      </c>
      <c r="N2580" s="6" t="s">
        <v>13539</v>
      </c>
      <c r="O2580" s="6" t="str" cm="1">
        <f t="array" ref="O2580:P2580">_xlfn.TEXTSPLIT(N2580,"-")</f>
        <v>2002</v>
      </c>
      <c r="P2580" s="6" t="str">
        <v>2003</v>
      </c>
      <c r="Q2580" s="6">
        <v>402</v>
      </c>
      <c r="R2580" s="6">
        <v>16</v>
      </c>
      <c r="S2580" s="16">
        <f t="shared" si="196"/>
        <v>3.9800995024875621E-2</v>
      </c>
      <c r="T2580" s="16">
        <f t="shared" si="197"/>
        <v>9.7502233447955763E-3</v>
      </c>
    </row>
    <row r="2581" spans="1:20" x14ac:dyDescent="0.6">
      <c r="A2581" s="24"/>
      <c r="B2581" s="21"/>
      <c r="C2581" s="6"/>
      <c r="D2581" s="6" t="s">
        <v>13813</v>
      </c>
      <c r="E2581" s="6" t="s">
        <v>13814</v>
      </c>
      <c r="F2581" s="20" t="s">
        <v>13819</v>
      </c>
      <c r="G2581" s="6" t="str">
        <f t="shared" si="195"/>
        <v>60-69</v>
      </c>
      <c r="H2581" s="6" t="str" cm="1">
        <f t="array" ref="H2581:I2581">_xlfn.TEXTSPLIT(G2581,"-")</f>
        <v>60</v>
      </c>
      <c r="I2581" s="6" t="str">
        <v>69</v>
      </c>
      <c r="J2581" s="6" t="s">
        <v>13541</v>
      </c>
      <c r="K2581" s="6" t="s">
        <v>13553</v>
      </c>
      <c r="L2581" s="6" t="s">
        <v>13973</v>
      </c>
      <c r="M2581" s="6" t="s">
        <v>13415</v>
      </c>
      <c r="N2581" s="6" t="s">
        <v>13539</v>
      </c>
      <c r="O2581" s="6" t="str" cm="1">
        <f t="array" ref="O2581:P2581">_xlfn.TEXTSPLIT(N2581,"-")</f>
        <v>2002</v>
      </c>
      <c r="P2581" s="6" t="str">
        <v>2003</v>
      </c>
      <c r="Q2581" s="6">
        <v>178</v>
      </c>
      <c r="R2581" s="6">
        <v>7</v>
      </c>
      <c r="S2581" s="16">
        <f t="shared" si="196"/>
        <v>3.9325842696629212E-2</v>
      </c>
      <c r="T2581" s="16">
        <f t="shared" si="197"/>
        <v>1.4568574921405779E-2</v>
      </c>
    </row>
    <row r="2582" spans="1:20" x14ac:dyDescent="0.6">
      <c r="A2582" s="24"/>
      <c r="B2582" s="21"/>
      <c r="C2582" s="6"/>
      <c r="D2582" s="6" t="s">
        <v>13813</v>
      </c>
      <c r="E2582" s="6" t="s">
        <v>13816</v>
      </c>
      <c r="F2582" s="20" t="s">
        <v>13819</v>
      </c>
      <c r="G2582" s="6" t="str">
        <f t="shared" si="195"/>
        <v>60-69</v>
      </c>
      <c r="H2582" s="6" t="str" cm="1">
        <f t="array" ref="H2582:I2582">_xlfn.TEXTSPLIT(G2582,"-")</f>
        <v>60</v>
      </c>
      <c r="I2582" s="6" t="str">
        <v>69</v>
      </c>
      <c r="J2582" s="6" t="s">
        <v>13541</v>
      </c>
      <c r="K2582" s="6" t="s">
        <v>13553</v>
      </c>
      <c r="L2582" s="6" t="s">
        <v>13973</v>
      </c>
      <c r="M2582" s="6" t="s">
        <v>13415</v>
      </c>
      <c r="N2582" s="6" t="s">
        <v>13539</v>
      </c>
      <c r="O2582" s="6" t="str" cm="1">
        <f t="array" ref="O2582:P2582">_xlfn.TEXTSPLIT(N2582,"-")</f>
        <v>2002</v>
      </c>
      <c r="P2582" s="6" t="str">
        <v>2003</v>
      </c>
      <c r="Q2582" s="6">
        <v>224</v>
      </c>
      <c r="R2582" s="6">
        <v>9</v>
      </c>
      <c r="S2582" s="16">
        <f t="shared" si="196"/>
        <v>4.0178571428571432E-2</v>
      </c>
      <c r="T2582" s="16">
        <f t="shared" si="197"/>
        <v>1.3121045973544519E-2</v>
      </c>
    </row>
    <row r="2583" spans="1:20" x14ac:dyDescent="0.6">
      <c r="A2583" s="24"/>
      <c r="B2583" s="21"/>
      <c r="C2583" s="6"/>
      <c r="D2583" s="6" t="s">
        <v>13813</v>
      </c>
      <c r="E2583" s="6" t="s">
        <v>13815</v>
      </c>
      <c r="F2583" s="20" t="s">
        <v>13820</v>
      </c>
      <c r="G2583" s="6" t="str">
        <f t="shared" si="195"/>
        <v>70-79</v>
      </c>
      <c r="H2583" s="6" t="str" cm="1">
        <f t="array" ref="H2583:I2583">_xlfn.TEXTSPLIT(G2583,"-")</f>
        <v>70</v>
      </c>
      <c r="I2583" s="6" t="str">
        <v>79</v>
      </c>
      <c r="J2583" s="6" t="s">
        <v>13541</v>
      </c>
      <c r="K2583" s="6" t="s">
        <v>13553</v>
      </c>
      <c r="L2583" s="6" t="s">
        <v>13973</v>
      </c>
      <c r="M2583" s="6" t="s">
        <v>13415</v>
      </c>
      <c r="N2583" s="6" t="s">
        <v>13539</v>
      </c>
      <c r="O2583" s="6" t="str" cm="1">
        <f t="array" ref="O2583:P2583">_xlfn.TEXTSPLIT(N2583,"-")</f>
        <v>2002</v>
      </c>
      <c r="P2583" s="6" t="str">
        <v>2003</v>
      </c>
      <c r="Q2583" s="6">
        <v>187</v>
      </c>
      <c r="R2583" s="6">
        <v>29</v>
      </c>
      <c r="S2583" s="16">
        <f t="shared" si="196"/>
        <v>0.15508021390374332</v>
      </c>
      <c r="T2583" s="16">
        <f t="shared" si="197"/>
        <v>2.6470682113370746E-2</v>
      </c>
    </row>
    <row r="2584" spans="1:20" x14ac:dyDescent="0.6">
      <c r="A2584" s="24"/>
      <c r="B2584" s="21"/>
      <c r="C2584" s="6"/>
      <c r="D2584" s="6" t="s">
        <v>13813</v>
      </c>
      <c r="E2584" s="6" t="s">
        <v>13814</v>
      </c>
      <c r="F2584" s="20" t="s">
        <v>13820</v>
      </c>
      <c r="G2584" s="6" t="str">
        <f t="shared" si="195"/>
        <v>70-79</v>
      </c>
      <c r="H2584" s="6" t="str" cm="1">
        <f t="array" ref="H2584:I2584">_xlfn.TEXTSPLIT(G2584,"-")</f>
        <v>70</v>
      </c>
      <c r="I2584" s="6" t="str">
        <v>79</v>
      </c>
      <c r="J2584" s="6" t="s">
        <v>13541</v>
      </c>
      <c r="K2584" s="6" t="s">
        <v>13553</v>
      </c>
      <c r="L2584" s="6" t="s">
        <v>13973</v>
      </c>
      <c r="M2584" s="6" t="s">
        <v>13415</v>
      </c>
      <c r="N2584" s="6" t="s">
        <v>13539</v>
      </c>
      <c r="O2584" s="6" t="str" cm="1">
        <f t="array" ref="O2584:P2584">_xlfn.TEXTSPLIT(N2584,"-")</f>
        <v>2002</v>
      </c>
      <c r="P2584" s="6" t="str">
        <v>2003</v>
      </c>
      <c r="Q2584" s="6">
        <v>75</v>
      </c>
      <c r="R2584" s="6">
        <v>13</v>
      </c>
      <c r="S2584" s="16">
        <f t="shared" si="196"/>
        <v>0.17333333333333334</v>
      </c>
      <c r="T2584" s="16">
        <f t="shared" si="197"/>
        <v>4.3709478588957323E-2</v>
      </c>
    </row>
    <row r="2585" spans="1:20" x14ac:dyDescent="0.6">
      <c r="A2585" s="24"/>
      <c r="B2585" s="21"/>
      <c r="C2585" s="6"/>
      <c r="D2585" s="6" t="s">
        <v>13813</v>
      </c>
      <c r="E2585" s="6" t="s">
        <v>13816</v>
      </c>
      <c r="F2585" s="20" t="s">
        <v>13820</v>
      </c>
      <c r="G2585" s="6" t="str">
        <f t="shared" si="195"/>
        <v>70-79</v>
      </c>
      <c r="H2585" s="6" t="str" cm="1">
        <f t="array" ref="H2585:I2585">_xlfn.TEXTSPLIT(G2585,"-")</f>
        <v>70</v>
      </c>
      <c r="I2585" s="6" t="str">
        <v>79</v>
      </c>
      <c r="J2585" s="6" t="s">
        <v>13541</v>
      </c>
      <c r="K2585" s="6" t="s">
        <v>13553</v>
      </c>
      <c r="L2585" s="6" t="s">
        <v>13973</v>
      </c>
      <c r="M2585" s="6" t="s">
        <v>13415</v>
      </c>
      <c r="N2585" s="6" t="s">
        <v>13539</v>
      </c>
      <c r="O2585" s="6" t="str" cm="1">
        <f t="array" ref="O2585:P2585">_xlfn.TEXTSPLIT(N2585,"-")</f>
        <v>2002</v>
      </c>
      <c r="P2585" s="6" t="str">
        <v>2003</v>
      </c>
      <c r="Q2585" s="6">
        <v>112</v>
      </c>
      <c r="R2585" s="6">
        <v>16</v>
      </c>
      <c r="S2585" s="16">
        <f t="shared" si="196"/>
        <v>0.14285714285714285</v>
      </c>
      <c r="T2585" s="16">
        <f t="shared" si="197"/>
        <v>3.3065003563305412E-2</v>
      </c>
    </row>
    <row r="2586" spans="1:20" x14ac:dyDescent="0.6">
      <c r="A2586" s="24"/>
      <c r="B2586" s="21"/>
      <c r="C2586" s="6"/>
      <c r="D2586" s="6" t="s">
        <v>13813</v>
      </c>
      <c r="E2586" s="6" t="s">
        <v>13815</v>
      </c>
      <c r="F2586" s="20" t="s">
        <v>13821</v>
      </c>
      <c r="G2586" s="6" t="str">
        <f t="shared" si="195"/>
        <v>80-95</v>
      </c>
      <c r="H2586" s="6" t="str" cm="1">
        <f t="array" ref="H2586:I2586">_xlfn.TEXTSPLIT(G2586,"-")</f>
        <v>80</v>
      </c>
      <c r="I2586" s="6" t="str">
        <v>95</v>
      </c>
      <c r="J2586" s="6" t="s">
        <v>13541</v>
      </c>
      <c r="K2586" s="6" t="s">
        <v>13553</v>
      </c>
      <c r="L2586" s="6" t="s">
        <v>13973</v>
      </c>
      <c r="M2586" s="6" t="s">
        <v>13415</v>
      </c>
      <c r="N2586" s="6" t="s">
        <v>13539</v>
      </c>
      <c r="O2586" s="6" t="str" cm="1">
        <f t="array" ref="O2586:P2586">_xlfn.TEXTSPLIT(N2586,"-")</f>
        <v>2002</v>
      </c>
      <c r="P2586" s="6" t="str">
        <v>2003</v>
      </c>
      <c r="Q2586" s="6">
        <v>38</v>
      </c>
      <c r="R2586" s="6">
        <v>16</v>
      </c>
      <c r="S2586" s="16">
        <f t="shared" si="196"/>
        <v>0.42105263157894735</v>
      </c>
      <c r="T2586" s="16">
        <f t="shared" si="197"/>
        <v>8.0093253710808651E-2</v>
      </c>
    </row>
    <row r="2587" spans="1:20" x14ac:dyDescent="0.6">
      <c r="A2587" s="24"/>
      <c r="B2587" s="21"/>
      <c r="C2587" s="6"/>
      <c r="D2587" s="6" t="s">
        <v>13813</v>
      </c>
      <c r="E2587" s="6" t="s">
        <v>13814</v>
      </c>
      <c r="F2587" s="20" t="s">
        <v>13821</v>
      </c>
      <c r="G2587" s="6" t="str">
        <f t="shared" si="195"/>
        <v>80-95</v>
      </c>
      <c r="H2587" s="6" t="str" cm="1">
        <f t="array" ref="H2587:I2587">_xlfn.TEXTSPLIT(G2587,"-")</f>
        <v>80</v>
      </c>
      <c r="I2587" s="6" t="str">
        <v>95</v>
      </c>
      <c r="J2587" s="6" t="s">
        <v>13541</v>
      </c>
      <c r="K2587" s="6" t="s">
        <v>13553</v>
      </c>
      <c r="L2587" s="6" t="s">
        <v>13973</v>
      </c>
      <c r="M2587" s="6" t="s">
        <v>13415</v>
      </c>
      <c r="N2587" s="6" t="s">
        <v>13539</v>
      </c>
      <c r="O2587" s="6" t="str" cm="1">
        <f t="array" ref="O2587:P2587">_xlfn.TEXTSPLIT(N2587,"-")</f>
        <v>2002</v>
      </c>
      <c r="P2587" s="6" t="str">
        <v>2003</v>
      </c>
      <c r="Q2587" s="6">
        <v>12</v>
      </c>
      <c r="R2587" s="6">
        <v>6</v>
      </c>
      <c r="S2587" s="16">
        <f t="shared" si="196"/>
        <v>0.5</v>
      </c>
      <c r="T2587" s="16">
        <f t="shared" si="197"/>
        <v>0.14433756729740643</v>
      </c>
    </row>
    <row r="2588" spans="1:20" x14ac:dyDescent="0.6">
      <c r="A2588" s="24"/>
      <c r="B2588" s="21"/>
      <c r="C2588" s="6"/>
      <c r="D2588" s="6" t="s">
        <v>13813</v>
      </c>
      <c r="E2588" s="6" t="s">
        <v>13816</v>
      </c>
      <c r="F2588" s="20" t="s">
        <v>13821</v>
      </c>
      <c r="G2588" s="6" t="str">
        <f t="shared" si="195"/>
        <v>80-95</v>
      </c>
      <c r="H2588" s="6" t="str" cm="1">
        <f t="array" ref="H2588:I2588">_xlfn.TEXTSPLIT(G2588,"-")</f>
        <v>80</v>
      </c>
      <c r="I2588" s="6" t="str">
        <v>95</v>
      </c>
      <c r="J2588" s="6" t="s">
        <v>13541</v>
      </c>
      <c r="K2588" s="6" t="s">
        <v>13553</v>
      </c>
      <c r="L2588" s="6" t="s">
        <v>13973</v>
      </c>
      <c r="M2588" s="6" t="s">
        <v>13415</v>
      </c>
      <c r="N2588" s="6" t="s">
        <v>13539</v>
      </c>
      <c r="O2588" s="6" t="str" cm="1">
        <f t="array" ref="O2588:P2588">_xlfn.TEXTSPLIT(N2588,"-")</f>
        <v>2002</v>
      </c>
      <c r="P2588" s="6" t="str">
        <v>2003</v>
      </c>
      <c r="Q2588" s="6">
        <v>26</v>
      </c>
      <c r="R2588" s="6">
        <v>10</v>
      </c>
      <c r="S2588" s="16">
        <f t="shared" si="196"/>
        <v>0.38461538461538464</v>
      </c>
      <c r="T2588" s="16">
        <f t="shared" si="197"/>
        <v>9.5411334299391123E-2</v>
      </c>
    </row>
    <row r="2589" spans="1:20" x14ac:dyDescent="0.6">
      <c r="A2589" s="24"/>
      <c r="B2589" s="21"/>
      <c r="C2589" s="6"/>
      <c r="D2589" s="6" t="s">
        <v>13828</v>
      </c>
      <c r="E2589" s="6" t="s">
        <v>13815</v>
      </c>
      <c r="F2589" s="20" t="s">
        <v>13516</v>
      </c>
      <c r="G2589" s="6" t="str">
        <f t="shared" si="195"/>
        <v>60-95</v>
      </c>
      <c r="H2589" s="6" t="str" cm="1">
        <f t="array" ref="H2589:I2589">_xlfn.TEXTSPLIT(G2589,"-")</f>
        <v>60</v>
      </c>
      <c r="I2589" s="6" t="str">
        <v>95</v>
      </c>
      <c r="J2589" s="6" t="s">
        <v>13541</v>
      </c>
      <c r="K2589" s="6" t="s">
        <v>13553</v>
      </c>
      <c r="L2589" s="6" t="s">
        <v>13973</v>
      </c>
      <c r="M2589" s="6" t="s">
        <v>13415</v>
      </c>
      <c r="N2589" s="6" t="s">
        <v>13539</v>
      </c>
      <c r="O2589" s="6" t="str" cm="1">
        <f t="array" ref="O2589:P2589">_xlfn.TEXTSPLIT(N2589,"-")</f>
        <v>2002</v>
      </c>
      <c r="P2589" s="6" t="str">
        <v>2003</v>
      </c>
      <c r="Q2589" s="6">
        <v>660</v>
      </c>
      <c r="R2589" s="6">
        <v>39</v>
      </c>
      <c r="S2589" s="16">
        <f t="shared" si="196"/>
        <v>5.909090909090909E-2</v>
      </c>
      <c r="T2589" s="16">
        <f t="shared" si="197"/>
        <v>9.1782989737254368E-3</v>
      </c>
    </row>
    <row r="2590" spans="1:20" x14ac:dyDescent="0.6">
      <c r="A2590" s="24"/>
      <c r="B2590" s="21"/>
      <c r="C2590" s="6"/>
      <c r="D2590" s="6" t="s">
        <v>13828</v>
      </c>
      <c r="E2590" s="6" t="s">
        <v>13814</v>
      </c>
      <c r="F2590" s="20" t="s">
        <v>13516</v>
      </c>
      <c r="G2590" s="6" t="str">
        <f t="shared" si="195"/>
        <v>60-95</v>
      </c>
      <c r="H2590" s="6" t="str" cm="1">
        <f t="array" ref="H2590:I2590">_xlfn.TEXTSPLIT(G2590,"-")</f>
        <v>60</v>
      </c>
      <c r="I2590" s="6" t="str">
        <v>95</v>
      </c>
      <c r="J2590" s="6" t="s">
        <v>13541</v>
      </c>
      <c r="K2590" s="6" t="s">
        <v>13553</v>
      </c>
      <c r="L2590" s="6" t="s">
        <v>13973</v>
      </c>
      <c r="M2590" s="6" t="s">
        <v>13415</v>
      </c>
      <c r="N2590" s="6" t="s">
        <v>13539</v>
      </c>
      <c r="O2590" s="6" t="str" cm="1">
        <f t="array" ref="O2590:P2590">_xlfn.TEXTSPLIT(N2590,"-")</f>
        <v>2002</v>
      </c>
      <c r="P2590" s="6" t="str">
        <v>2003</v>
      </c>
      <c r="Q2590" s="6">
        <v>277</v>
      </c>
      <c r="R2590" s="6">
        <v>18</v>
      </c>
      <c r="S2590" s="16">
        <f t="shared" si="196"/>
        <v>6.4981949458483748E-2</v>
      </c>
      <c r="T2590" s="16">
        <f t="shared" si="197"/>
        <v>1.4810389526179918E-2</v>
      </c>
    </row>
    <row r="2591" spans="1:20" x14ac:dyDescent="0.6">
      <c r="A2591" s="24"/>
      <c r="B2591" s="21"/>
      <c r="C2591" s="6"/>
      <c r="D2591" s="6" t="s">
        <v>13828</v>
      </c>
      <c r="E2591" s="6" t="s">
        <v>13816</v>
      </c>
      <c r="F2591" s="20" t="s">
        <v>13516</v>
      </c>
      <c r="G2591" s="6" t="str">
        <f t="shared" si="195"/>
        <v>60-95</v>
      </c>
      <c r="H2591" s="6" t="str" cm="1">
        <f t="array" ref="H2591:I2591">_xlfn.TEXTSPLIT(G2591,"-")</f>
        <v>60</v>
      </c>
      <c r="I2591" s="6" t="str">
        <v>95</v>
      </c>
      <c r="J2591" s="6" t="s">
        <v>13541</v>
      </c>
      <c r="K2591" s="6" t="s">
        <v>13553</v>
      </c>
      <c r="L2591" s="6" t="s">
        <v>13973</v>
      </c>
      <c r="M2591" s="6" t="s">
        <v>13415</v>
      </c>
      <c r="N2591" s="6" t="s">
        <v>13539</v>
      </c>
      <c r="O2591" s="6" t="str" cm="1">
        <f t="array" ref="O2591:P2591">_xlfn.TEXTSPLIT(N2591,"-")</f>
        <v>2002</v>
      </c>
      <c r="P2591" s="6" t="str">
        <v>2003</v>
      </c>
      <c r="Q2591" s="6">
        <v>383</v>
      </c>
      <c r="R2591" s="6">
        <v>21</v>
      </c>
      <c r="S2591" s="16">
        <f t="shared" si="196"/>
        <v>5.4830287206266322E-2</v>
      </c>
      <c r="T2591" s="16">
        <f t="shared" si="197"/>
        <v>1.163230475302373E-2</v>
      </c>
    </row>
    <row r="2592" spans="1:20" x14ac:dyDescent="0.6">
      <c r="A2592" s="24"/>
      <c r="B2592" s="21"/>
      <c r="C2592" s="6"/>
      <c r="D2592" s="6" t="s">
        <v>13828</v>
      </c>
      <c r="E2592" s="6" t="s">
        <v>13815</v>
      </c>
      <c r="F2592" s="20" t="s">
        <v>13819</v>
      </c>
      <c r="G2592" s="6" t="str">
        <f t="shared" si="195"/>
        <v>60-69</v>
      </c>
      <c r="H2592" s="6" t="str" cm="1">
        <f t="array" ref="H2592:I2592">_xlfn.TEXTSPLIT(G2592,"-")</f>
        <v>60</v>
      </c>
      <c r="I2592" s="6" t="str">
        <v>69</v>
      </c>
      <c r="J2592" s="6" t="s">
        <v>13541</v>
      </c>
      <c r="K2592" s="6" t="s">
        <v>13553</v>
      </c>
      <c r="L2592" s="6" t="s">
        <v>13973</v>
      </c>
      <c r="M2592" s="6" t="s">
        <v>13415</v>
      </c>
      <c r="N2592" s="6" t="s">
        <v>13539</v>
      </c>
      <c r="O2592" s="6" t="str" cm="1">
        <f t="array" ref="O2592:P2592">_xlfn.TEXTSPLIT(N2592,"-")</f>
        <v>2002</v>
      </c>
      <c r="P2592" s="6" t="str">
        <v>2003</v>
      </c>
      <c r="Q2592" s="6">
        <v>417</v>
      </c>
      <c r="R2592" s="6">
        <v>13</v>
      </c>
      <c r="S2592" s="16">
        <f t="shared" si="196"/>
        <v>3.117505995203837E-2</v>
      </c>
      <c r="T2592" s="16">
        <f t="shared" si="197"/>
        <v>8.5105627118025051E-3</v>
      </c>
    </row>
    <row r="2593" spans="1:20" x14ac:dyDescent="0.6">
      <c r="A2593" s="24"/>
      <c r="B2593" s="21"/>
      <c r="C2593" s="6"/>
      <c r="D2593" s="6" t="s">
        <v>13828</v>
      </c>
      <c r="E2593" s="6" t="s">
        <v>13814</v>
      </c>
      <c r="F2593" s="20" t="s">
        <v>13819</v>
      </c>
      <c r="G2593" s="6" t="str">
        <f t="shared" si="195"/>
        <v>60-69</v>
      </c>
      <c r="H2593" s="6" t="str" cm="1">
        <f t="array" ref="H2593:I2593">_xlfn.TEXTSPLIT(G2593,"-")</f>
        <v>60</v>
      </c>
      <c r="I2593" s="6" t="str">
        <v>69</v>
      </c>
      <c r="J2593" s="6" t="s">
        <v>13541</v>
      </c>
      <c r="K2593" s="6" t="s">
        <v>13553</v>
      </c>
      <c r="L2593" s="6" t="s">
        <v>13973</v>
      </c>
      <c r="M2593" s="6" t="s">
        <v>13415</v>
      </c>
      <c r="N2593" s="6" t="s">
        <v>13539</v>
      </c>
      <c r="O2593" s="6" t="str" cm="1">
        <f t="array" ref="O2593:P2593">_xlfn.TEXTSPLIT(N2593,"-")</f>
        <v>2002</v>
      </c>
      <c r="P2593" s="6" t="str">
        <v>2003</v>
      </c>
      <c r="Q2593" s="6">
        <v>184</v>
      </c>
      <c r="R2593" s="6">
        <v>6</v>
      </c>
      <c r="S2593" s="16">
        <f t="shared" si="196"/>
        <v>3.2608695652173912E-2</v>
      </c>
      <c r="T2593" s="16">
        <f t="shared" si="197"/>
        <v>1.3093594646279341E-2</v>
      </c>
    </row>
    <row r="2594" spans="1:20" x14ac:dyDescent="0.6">
      <c r="A2594" s="24"/>
      <c r="B2594" s="21"/>
      <c r="C2594" s="6"/>
      <c r="D2594" s="6" t="s">
        <v>13828</v>
      </c>
      <c r="E2594" s="6" t="s">
        <v>13816</v>
      </c>
      <c r="F2594" s="20" t="s">
        <v>13819</v>
      </c>
      <c r="G2594" s="6" t="str">
        <f t="shared" si="195"/>
        <v>60-69</v>
      </c>
      <c r="H2594" s="6" t="str" cm="1">
        <f t="array" ref="H2594:I2594">_xlfn.TEXTSPLIT(G2594,"-")</f>
        <v>60</v>
      </c>
      <c r="I2594" s="6" t="str">
        <v>69</v>
      </c>
      <c r="J2594" s="6" t="s">
        <v>13541</v>
      </c>
      <c r="K2594" s="6" t="s">
        <v>13553</v>
      </c>
      <c r="L2594" s="6" t="s">
        <v>13973</v>
      </c>
      <c r="M2594" s="6" t="s">
        <v>13415</v>
      </c>
      <c r="N2594" s="6" t="s">
        <v>13539</v>
      </c>
      <c r="O2594" s="6" t="str" cm="1">
        <f t="array" ref="O2594:P2594">_xlfn.TEXTSPLIT(N2594,"-")</f>
        <v>2002</v>
      </c>
      <c r="P2594" s="6" t="str">
        <v>2003</v>
      </c>
      <c r="Q2594" s="6">
        <v>233</v>
      </c>
      <c r="R2594" s="6">
        <v>7</v>
      </c>
      <c r="S2594" s="16">
        <f t="shared" si="196"/>
        <v>3.0042918454935622E-2</v>
      </c>
      <c r="T2594" s="16">
        <f t="shared" si="197"/>
        <v>1.1183284104942966E-2</v>
      </c>
    </row>
    <row r="2595" spans="1:20" x14ac:dyDescent="0.6">
      <c r="A2595" s="24"/>
      <c r="B2595" s="21"/>
      <c r="C2595" s="6"/>
      <c r="D2595" s="6" t="s">
        <v>13828</v>
      </c>
      <c r="E2595" s="6" t="s">
        <v>13815</v>
      </c>
      <c r="F2595" s="20" t="s">
        <v>13820</v>
      </c>
      <c r="G2595" s="6" t="str">
        <f t="shared" si="195"/>
        <v>70-79</v>
      </c>
      <c r="H2595" s="6" t="str" cm="1">
        <f t="array" ref="H2595:I2595">_xlfn.TEXTSPLIT(G2595,"-")</f>
        <v>70</v>
      </c>
      <c r="I2595" s="6" t="str">
        <v>79</v>
      </c>
      <c r="J2595" s="6" t="s">
        <v>13541</v>
      </c>
      <c r="K2595" s="6" t="s">
        <v>13553</v>
      </c>
      <c r="L2595" s="6" t="s">
        <v>13973</v>
      </c>
      <c r="M2595" s="6" t="s">
        <v>13415</v>
      </c>
      <c r="N2595" s="6" t="s">
        <v>13539</v>
      </c>
      <c r="O2595" s="6" t="str" cm="1">
        <f t="array" ref="O2595:P2595">_xlfn.TEXTSPLIT(N2595,"-")</f>
        <v>2002</v>
      </c>
      <c r="P2595" s="6" t="str">
        <v>2003</v>
      </c>
      <c r="Q2595" s="6">
        <v>203</v>
      </c>
      <c r="R2595" s="6">
        <v>20</v>
      </c>
      <c r="S2595" s="16">
        <f t="shared" si="196"/>
        <v>9.8522167487684734E-2</v>
      </c>
      <c r="T2595" s="16">
        <f t="shared" si="197"/>
        <v>2.0916859817776638E-2</v>
      </c>
    </row>
    <row r="2596" spans="1:20" x14ac:dyDescent="0.6">
      <c r="A2596" s="24"/>
      <c r="B2596" s="21"/>
      <c r="C2596" s="6"/>
      <c r="D2596" s="6" t="s">
        <v>13828</v>
      </c>
      <c r="E2596" s="6" t="s">
        <v>13814</v>
      </c>
      <c r="F2596" s="20" t="s">
        <v>13820</v>
      </c>
      <c r="G2596" s="6" t="str">
        <f t="shared" si="195"/>
        <v>70-79</v>
      </c>
      <c r="H2596" s="6" t="str" cm="1">
        <f t="array" ref="H2596:I2596">_xlfn.TEXTSPLIT(G2596,"-")</f>
        <v>70</v>
      </c>
      <c r="I2596" s="6" t="str">
        <v>79</v>
      </c>
      <c r="J2596" s="6" t="s">
        <v>13541</v>
      </c>
      <c r="K2596" s="6" t="s">
        <v>13553</v>
      </c>
      <c r="L2596" s="6" t="s">
        <v>13973</v>
      </c>
      <c r="M2596" s="6" t="s">
        <v>13415</v>
      </c>
      <c r="N2596" s="6" t="s">
        <v>13539</v>
      </c>
      <c r="O2596" s="6" t="str" cm="1">
        <f t="array" ref="O2596:P2596">_xlfn.TEXTSPLIT(N2596,"-")</f>
        <v>2002</v>
      </c>
      <c r="P2596" s="6" t="str">
        <v>2003</v>
      </c>
      <c r="Q2596" s="6">
        <v>82</v>
      </c>
      <c r="R2596" s="6">
        <v>9</v>
      </c>
      <c r="S2596" s="16">
        <f t="shared" si="196"/>
        <v>0.10975609756097561</v>
      </c>
      <c r="T2596" s="16">
        <f t="shared" si="197"/>
        <v>3.4519294111632418E-2</v>
      </c>
    </row>
    <row r="2597" spans="1:20" x14ac:dyDescent="0.6">
      <c r="A2597" s="24"/>
      <c r="B2597" s="21"/>
      <c r="C2597" s="6"/>
      <c r="D2597" s="6" t="s">
        <v>13828</v>
      </c>
      <c r="E2597" s="6" t="s">
        <v>13816</v>
      </c>
      <c r="F2597" s="20" t="s">
        <v>13820</v>
      </c>
      <c r="G2597" s="6" t="str">
        <f t="shared" si="195"/>
        <v>70-79</v>
      </c>
      <c r="H2597" s="6" t="str" cm="1">
        <f t="array" ref="H2597:I2597">_xlfn.TEXTSPLIT(G2597,"-")</f>
        <v>70</v>
      </c>
      <c r="I2597" s="6" t="str">
        <v>79</v>
      </c>
      <c r="J2597" s="6" t="s">
        <v>13541</v>
      </c>
      <c r="K2597" s="6" t="s">
        <v>13553</v>
      </c>
      <c r="L2597" s="6" t="s">
        <v>13973</v>
      </c>
      <c r="M2597" s="6" t="s">
        <v>13415</v>
      </c>
      <c r="N2597" s="6" t="s">
        <v>13539</v>
      </c>
      <c r="O2597" s="6" t="str" cm="1">
        <f t="array" ref="O2597:P2597">_xlfn.TEXTSPLIT(N2597,"-")</f>
        <v>2002</v>
      </c>
      <c r="P2597" s="6" t="str">
        <v>2003</v>
      </c>
      <c r="Q2597" s="6">
        <v>121</v>
      </c>
      <c r="R2597" s="6">
        <v>11</v>
      </c>
      <c r="S2597" s="16">
        <f t="shared" si="196"/>
        <v>9.0909090909090912E-2</v>
      </c>
      <c r="T2597" s="16">
        <f t="shared" si="197"/>
        <v>2.6134526117094044E-2</v>
      </c>
    </row>
    <row r="2598" spans="1:20" x14ac:dyDescent="0.6">
      <c r="A2598" s="24"/>
      <c r="B2598" s="21"/>
      <c r="C2598" s="6"/>
      <c r="D2598" s="6" t="s">
        <v>13828</v>
      </c>
      <c r="E2598" s="6" t="s">
        <v>13815</v>
      </c>
      <c r="F2598" s="20" t="s">
        <v>13821</v>
      </c>
      <c r="G2598" s="6" t="str">
        <f t="shared" si="195"/>
        <v>80-95</v>
      </c>
      <c r="H2598" s="6" t="str" cm="1">
        <f t="array" ref="H2598:I2598">_xlfn.TEXTSPLIT(G2598,"-")</f>
        <v>80</v>
      </c>
      <c r="I2598" s="6" t="str">
        <v>95</v>
      </c>
      <c r="J2598" s="6" t="s">
        <v>13541</v>
      </c>
      <c r="K2598" s="6" t="s">
        <v>13553</v>
      </c>
      <c r="L2598" s="6" t="s">
        <v>13973</v>
      </c>
      <c r="M2598" s="6" t="s">
        <v>13415</v>
      </c>
      <c r="N2598" s="6" t="s">
        <v>13539</v>
      </c>
      <c r="O2598" s="6" t="str" cm="1">
        <f t="array" ref="O2598:P2598">_xlfn.TEXTSPLIT(N2598,"-")</f>
        <v>2002</v>
      </c>
      <c r="P2598" s="6" t="str">
        <v>2003</v>
      </c>
      <c r="Q2598" s="6">
        <v>40</v>
      </c>
      <c r="R2598" s="6">
        <v>6</v>
      </c>
      <c r="S2598" s="16">
        <f t="shared" si="196"/>
        <v>0.15</v>
      </c>
      <c r="T2598" s="16">
        <f t="shared" si="197"/>
        <v>5.6457948953181077E-2</v>
      </c>
    </row>
    <row r="2599" spans="1:20" x14ac:dyDescent="0.6">
      <c r="A2599" s="24"/>
      <c r="B2599" s="21"/>
      <c r="C2599" s="6"/>
      <c r="D2599" s="6" t="s">
        <v>13828</v>
      </c>
      <c r="E2599" s="6" t="s">
        <v>13814</v>
      </c>
      <c r="F2599" s="20" t="s">
        <v>13821</v>
      </c>
      <c r="G2599" s="6" t="str">
        <f t="shared" si="195"/>
        <v>80-95</v>
      </c>
      <c r="H2599" s="6" t="str" cm="1">
        <f t="array" ref="H2599:I2599">_xlfn.TEXTSPLIT(G2599,"-")</f>
        <v>80</v>
      </c>
      <c r="I2599" s="6" t="str">
        <v>95</v>
      </c>
      <c r="J2599" s="6" t="s">
        <v>13541</v>
      </c>
      <c r="K2599" s="6" t="s">
        <v>13553</v>
      </c>
      <c r="L2599" s="6" t="s">
        <v>13973</v>
      </c>
      <c r="M2599" s="6" t="s">
        <v>13415</v>
      </c>
      <c r="N2599" s="6" t="s">
        <v>13539</v>
      </c>
      <c r="O2599" s="6" t="str" cm="1">
        <f t="array" ref="O2599:P2599">_xlfn.TEXTSPLIT(N2599,"-")</f>
        <v>2002</v>
      </c>
      <c r="P2599" s="6" t="str">
        <v>2003</v>
      </c>
      <c r="Q2599" s="6">
        <v>11</v>
      </c>
      <c r="R2599" s="6">
        <v>3</v>
      </c>
      <c r="S2599" s="16">
        <f t="shared" si="196"/>
        <v>0.27272727272727271</v>
      </c>
      <c r="T2599" s="16">
        <f t="shared" si="197"/>
        <v>0.13428162652290843</v>
      </c>
    </row>
    <row r="2600" spans="1:20" x14ac:dyDescent="0.6">
      <c r="A2600" s="24"/>
      <c r="B2600" s="21"/>
      <c r="C2600" s="6"/>
      <c r="D2600" s="6" t="s">
        <v>13828</v>
      </c>
      <c r="E2600" s="6" t="s">
        <v>13816</v>
      </c>
      <c r="F2600" s="20" t="s">
        <v>13821</v>
      </c>
      <c r="G2600" s="6" t="str">
        <f t="shared" si="195"/>
        <v>80-95</v>
      </c>
      <c r="H2600" s="6" t="str" cm="1">
        <f t="array" ref="H2600:I2600">_xlfn.TEXTSPLIT(G2600,"-")</f>
        <v>80</v>
      </c>
      <c r="I2600" s="6" t="str">
        <v>95</v>
      </c>
      <c r="J2600" s="6" t="s">
        <v>13541</v>
      </c>
      <c r="K2600" s="6" t="s">
        <v>13553</v>
      </c>
      <c r="L2600" s="6" t="s">
        <v>13973</v>
      </c>
      <c r="M2600" s="6" t="s">
        <v>13415</v>
      </c>
      <c r="N2600" s="6" t="s">
        <v>13539</v>
      </c>
      <c r="O2600" s="6" t="str" cm="1">
        <f t="array" ref="O2600:P2600">_xlfn.TEXTSPLIT(N2600,"-")</f>
        <v>2002</v>
      </c>
      <c r="P2600" s="6" t="str">
        <v>2003</v>
      </c>
      <c r="Q2600" s="6">
        <v>29</v>
      </c>
      <c r="R2600" s="6">
        <v>3</v>
      </c>
      <c r="S2600" s="16">
        <f t="shared" si="196"/>
        <v>0.10344827586206896</v>
      </c>
      <c r="T2600" s="16">
        <f t="shared" si="197"/>
        <v>5.6552304164537999E-2</v>
      </c>
    </row>
    <row r="2601" spans="1:20" x14ac:dyDescent="0.6">
      <c r="A2601" s="24"/>
      <c r="B2601" s="21"/>
      <c r="C2601" s="6"/>
      <c r="D2601" s="6" t="s">
        <v>13823</v>
      </c>
      <c r="E2601" s="6" t="s">
        <v>13815</v>
      </c>
      <c r="F2601" s="20" t="s">
        <v>13516</v>
      </c>
      <c r="G2601" s="6" t="str">
        <f t="shared" si="195"/>
        <v>60-95</v>
      </c>
      <c r="H2601" s="6" t="str" cm="1">
        <f t="array" ref="H2601:I2601">_xlfn.TEXTSPLIT(G2601,"-")</f>
        <v>60</v>
      </c>
      <c r="I2601" s="6" t="str">
        <v>95</v>
      </c>
      <c r="J2601" s="6" t="s">
        <v>13541</v>
      </c>
      <c r="K2601" s="6" t="s">
        <v>13553</v>
      </c>
      <c r="L2601" s="6" t="s">
        <v>13973</v>
      </c>
      <c r="M2601" s="6" t="s">
        <v>13415</v>
      </c>
      <c r="N2601" s="6" t="s">
        <v>13539</v>
      </c>
      <c r="O2601" s="6" t="str" cm="1">
        <f t="array" ref="O2601:P2601">_xlfn.TEXTSPLIT(N2601,"-")</f>
        <v>2002</v>
      </c>
      <c r="P2601" s="6" t="str">
        <v>2003</v>
      </c>
      <c r="Q2601" s="6">
        <v>660</v>
      </c>
      <c r="R2601" s="6">
        <v>15</v>
      </c>
      <c r="S2601" s="16">
        <f t="shared" si="196"/>
        <v>2.2727272727272728E-2</v>
      </c>
      <c r="T2601" s="16">
        <f t="shared" si="197"/>
        <v>5.8010897358786399E-3</v>
      </c>
    </row>
    <row r="2602" spans="1:20" x14ac:dyDescent="0.6">
      <c r="A2602" s="24"/>
      <c r="B2602" s="21"/>
      <c r="C2602" s="6"/>
      <c r="D2602" s="6" t="s">
        <v>13823</v>
      </c>
      <c r="E2602" s="6" t="s">
        <v>13814</v>
      </c>
      <c r="F2602" s="20" t="s">
        <v>13516</v>
      </c>
      <c r="G2602" s="6" t="str">
        <f t="shared" si="195"/>
        <v>60-95</v>
      </c>
      <c r="H2602" s="6" t="str" cm="1">
        <f t="array" ref="H2602:I2602">_xlfn.TEXTSPLIT(G2602,"-")</f>
        <v>60</v>
      </c>
      <c r="I2602" s="6" t="str">
        <v>95</v>
      </c>
      <c r="J2602" s="6" t="s">
        <v>13541</v>
      </c>
      <c r="K2602" s="6" t="s">
        <v>13553</v>
      </c>
      <c r="L2602" s="6" t="s">
        <v>13973</v>
      </c>
      <c r="M2602" s="6" t="s">
        <v>13415</v>
      </c>
      <c r="N2602" s="6" t="s">
        <v>13539</v>
      </c>
      <c r="O2602" s="6" t="str" cm="1">
        <f t="array" ref="O2602:P2602">_xlfn.TEXTSPLIT(N2602,"-")</f>
        <v>2002</v>
      </c>
      <c r="P2602" s="6" t="str">
        <v>2003</v>
      </c>
      <c r="Q2602" s="6">
        <v>277</v>
      </c>
      <c r="R2602" s="6">
        <v>5</v>
      </c>
      <c r="S2602" s="16">
        <f t="shared" si="196"/>
        <v>1.8050541516245487E-2</v>
      </c>
      <c r="T2602" s="16">
        <f t="shared" si="197"/>
        <v>7.9992597733388199E-3</v>
      </c>
    </row>
    <row r="2603" spans="1:20" x14ac:dyDescent="0.6">
      <c r="A2603" s="24"/>
      <c r="B2603" s="21"/>
      <c r="C2603" s="6"/>
      <c r="D2603" s="6" t="s">
        <v>13823</v>
      </c>
      <c r="E2603" s="6" t="s">
        <v>13816</v>
      </c>
      <c r="F2603" s="20" t="s">
        <v>13516</v>
      </c>
      <c r="G2603" s="6" t="str">
        <f t="shared" si="195"/>
        <v>60-95</v>
      </c>
      <c r="H2603" s="6" t="str" cm="1">
        <f t="array" ref="H2603:I2603">_xlfn.TEXTSPLIT(G2603,"-")</f>
        <v>60</v>
      </c>
      <c r="I2603" s="6" t="str">
        <v>95</v>
      </c>
      <c r="J2603" s="6" t="s">
        <v>13541</v>
      </c>
      <c r="K2603" s="6" t="s">
        <v>13553</v>
      </c>
      <c r="L2603" s="6" t="s">
        <v>13973</v>
      </c>
      <c r="M2603" s="6" t="s">
        <v>13415</v>
      </c>
      <c r="N2603" s="6" t="s">
        <v>13539</v>
      </c>
      <c r="O2603" s="6" t="str" cm="1">
        <f t="array" ref="O2603:P2603">_xlfn.TEXTSPLIT(N2603,"-")</f>
        <v>2002</v>
      </c>
      <c r="P2603" s="6" t="str">
        <v>2003</v>
      </c>
      <c r="Q2603" s="6">
        <v>383</v>
      </c>
      <c r="R2603" s="6">
        <v>10</v>
      </c>
      <c r="S2603" s="16">
        <f t="shared" si="196"/>
        <v>2.6109660574412531E-2</v>
      </c>
      <c r="T2603" s="16">
        <f t="shared" si="197"/>
        <v>8.1480982097846821E-3</v>
      </c>
    </row>
    <row r="2604" spans="1:20" x14ac:dyDescent="0.6">
      <c r="A2604" s="24"/>
      <c r="B2604" s="21"/>
      <c r="C2604" s="6"/>
      <c r="D2604" s="6" t="s">
        <v>13823</v>
      </c>
      <c r="E2604" s="6" t="s">
        <v>13815</v>
      </c>
      <c r="F2604" s="20" t="s">
        <v>13819</v>
      </c>
      <c r="G2604" s="6" t="str">
        <f t="shared" si="195"/>
        <v>60-69</v>
      </c>
      <c r="H2604" s="6" t="str" cm="1">
        <f t="array" ref="H2604:I2604">_xlfn.TEXTSPLIT(G2604,"-")</f>
        <v>60</v>
      </c>
      <c r="I2604" s="6" t="str">
        <v>69</v>
      </c>
      <c r="J2604" s="6" t="s">
        <v>13541</v>
      </c>
      <c r="K2604" s="6" t="s">
        <v>13553</v>
      </c>
      <c r="L2604" s="6" t="s">
        <v>13973</v>
      </c>
      <c r="M2604" s="6" t="s">
        <v>13415</v>
      </c>
      <c r="N2604" s="6" t="s">
        <v>13539</v>
      </c>
      <c r="O2604" s="6" t="str" cm="1">
        <f t="array" ref="O2604:P2604">_xlfn.TEXTSPLIT(N2604,"-")</f>
        <v>2002</v>
      </c>
      <c r="P2604" s="6" t="str">
        <v>2003</v>
      </c>
      <c r="Q2604" s="6">
        <v>417</v>
      </c>
      <c r="R2604" s="6">
        <v>3</v>
      </c>
      <c r="S2604" s="16">
        <f t="shared" si="196"/>
        <v>7.1942446043165471E-3</v>
      </c>
      <c r="T2604" s="16">
        <f t="shared" si="197"/>
        <v>4.1386310857002857E-3</v>
      </c>
    </row>
    <row r="2605" spans="1:20" x14ac:dyDescent="0.6">
      <c r="A2605" s="24"/>
      <c r="B2605" s="21"/>
      <c r="C2605" s="6"/>
      <c r="D2605" s="6" t="s">
        <v>13823</v>
      </c>
      <c r="E2605" s="6" t="s">
        <v>13814</v>
      </c>
      <c r="F2605" s="20" t="s">
        <v>13819</v>
      </c>
      <c r="G2605" s="6" t="str">
        <f t="shared" si="195"/>
        <v>60-69</v>
      </c>
      <c r="H2605" s="6" t="str" cm="1">
        <f t="array" ref="H2605:I2605">_xlfn.TEXTSPLIT(G2605,"-")</f>
        <v>60</v>
      </c>
      <c r="I2605" s="6" t="str">
        <v>69</v>
      </c>
      <c r="J2605" s="6" t="s">
        <v>13541</v>
      </c>
      <c r="K2605" s="6" t="s">
        <v>13553</v>
      </c>
      <c r="L2605" s="6" t="s">
        <v>13973</v>
      </c>
      <c r="M2605" s="6" t="s">
        <v>13415</v>
      </c>
      <c r="N2605" s="6" t="s">
        <v>13539</v>
      </c>
      <c r="O2605" s="6" t="str" cm="1">
        <f t="array" ref="O2605:P2605">_xlfn.TEXTSPLIT(N2605,"-")</f>
        <v>2002</v>
      </c>
      <c r="P2605" s="6" t="str">
        <v>2003</v>
      </c>
      <c r="Q2605" s="6">
        <v>184</v>
      </c>
      <c r="R2605" s="6">
        <v>1</v>
      </c>
      <c r="S2605" s="16">
        <f t="shared" si="196"/>
        <v>5.434782608695652E-3</v>
      </c>
      <c r="T2605" s="16">
        <f t="shared" si="197"/>
        <v>5.419994057178211E-3</v>
      </c>
    </row>
    <row r="2606" spans="1:20" x14ac:dyDescent="0.6">
      <c r="A2606" s="24"/>
      <c r="B2606" s="21"/>
      <c r="C2606" s="6"/>
      <c r="D2606" s="6" t="s">
        <v>13823</v>
      </c>
      <c r="E2606" s="6" t="s">
        <v>13816</v>
      </c>
      <c r="F2606" s="20" t="s">
        <v>13819</v>
      </c>
      <c r="G2606" s="6" t="str">
        <f t="shared" si="195"/>
        <v>60-69</v>
      </c>
      <c r="H2606" s="6" t="str" cm="1">
        <f t="array" ref="H2606:I2606">_xlfn.TEXTSPLIT(G2606,"-")</f>
        <v>60</v>
      </c>
      <c r="I2606" s="6" t="str">
        <v>69</v>
      </c>
      <c r="J2606" s="6" t="s">
        <v>13541</v>
      </c>
      <c r="K2606" s="6" t="s">
        <v>13553</v>
      </c>
      <c r="L2606" s="6" t="s">
        <v>13973</v>
      </c>
      <c r="M2606" s="6" t="s">
        <v>13415</v>
      </c>
      <c r="N2606" s="6" t="s">
        <v>13539</v>
      </c>
      <c r="O2606" s="6" t="str" cm="1">
        <f t="array" ref="O2606:P2606">_xlfn.TEXTSPLIT(N2606,"-")</f>
        <v>2002</v>
      </c>
      <c r="P2606" s="6" t="str">
        <v>2003</v>
      </c>
      <c r="Q2606" s="6">
        <v>233</v>
      </c>
      <c r="R2606" s="6">
        <v>2</v>
      </c>
      <c r="S2606" s="16">
        <f t="shared" si="196"/>
        <v>8.5836909871244635E-3</v>
      </c>
      <c r="T2606" s="16">
        <f t="shared" si="197"/>
        <v>6.0434802369235836E-3</v>
      </c>
    </row>
    <row r="2607" spans="1:20" x14ac:dyDescent="0.6">
      <c r="A2607" s="24"/>
      <c r="B2607" s="21"/>
      <c r="C2607" s="6"/>
      <c r="D2607" s="6" t="s">
        <v>13823</v>
      </c>
      <c r="E2607" s="6" t="s">
        <v>13815</v>
      </c>
      <c r="F2607" s="20" t="s">
        <v>13820</v>
      </c>
      <c r="G2607" s="6" t="str">
        <f t="shared" si="195"/>
        <v>70-79</v>
      </c>
      <c r="H2607" s="6" t="str" cm="1">
        <f t="array" ref="H2607:I2607">_xlfn.TEXTSPLIT(G2607,"-")</f>
        <v>70</v>
      </c>
      <c r="I2607" s="6" t="str">
        <v>79</v>
      </c>
      <c r="J2607" s="6" t="s">
        <v>13541</v>
      </c>
      <c r="K2607" s="6" t="s">
        <v>13553</v>
      </c>
      <c r="L2607" s="6" t="s">
        <v>13973</v>
      </c>
      <c r="M2607" s="6" t="s">
        <v>13415</v>
      </c>
      <c r="N2607" s="6" t="s">
        <v>13539</v>
      </c>
      <c r="O2607" s="6" t="str" cm="1">
        <f t="array" ref="O2607:P2607">_xlfn.TEXTSPLIT(N2607,"-")</f>
        <v>2002</v>
      </c>
      <c r="P2607" s="6" t="str">
        <v>2003</v>
      </c>
      <c r="Q2607" s="6">
        <v>203</v>
      </c>
      <c r="R2607" s="6">
        <v>7</v>
      </c>
      <c r="S2607" s="16">
        <f t="shared" si="196"/>
        <v>3.4482758620689655E-2</v>
      </c>
      <c r="T2607" s="16">
        <f t="shared" si="197"/>
        <v>1.2806575046693233E-2</v>
      </c>
    </row>
    <row r="2608" spans="1:20" x14ac:dyDescent="0.6">
      <c r="A2608" s="24"/>
      <c r="B2608" s="21"/>
      <c r="C2608" s="6"/>
      <c r="D2608" s="6" t="s">
        <v>13823</v>
      </c>
      <c r="E2608" s="6" t="s">
        <v>13814</v>
      </c>
      <c r="F2608" s="20" t="s">
        <v>13820</v>
      </c>
      <c r="G2608" s="6" t="str">
        <f t="shared" si="195"/>
        <v>70-79</v>
      </c>
      <c r="H2608" s="6" t="str" cm="1">
        <f t="array" ref="H2608:I2608">_xlfn.TEXTSPLIT(G2608,"-")</f>
        <v>70</v>
      </c>
      <c r="I2608" s="6" t="str">
        <v>79</v>
      </c>
      <c r="J2608" s="6" t="s">
        <v>13541</v>
      </c>
      <c r="K2608" s="6" t="s">
        <v>13553</v>
      </c>
      <c r="L2608" s="6" t="s">
        <v>13973</v>
      </c>
      <c r="M2608" s="6" t="s">
        <v>13415</v>
      </c>
      <c r="N2608" s="6" t="s">
        <v>13539</v>
      </c>
      <c r="O2608" s="6" t="str" cm="1">
        <f t="array" ref="O2608:P2608">_xlfn.TEXTSPLIT(N2608,"-")</f>
        <v>2002</v>
      </c>
      <c r="P2608" s="6" t="str">
        <v>2003</v>
      </c>
      <c r="Q2608" s="6">
        <v>82</v>
      </c>
      <c r="R2608" s="6">
        <v>3</v>
      </c>
      <c r="S2608" s="16">
        <f t="shared" si="196"/>
        <v>3.6585365853658534E-2</v>
      </c>
      <c r="T2608" s="16">
        <f t="shared" si="197"/>
        <v>2.0732582128024341E-2</v>
      </c>
    </row>
    <row r="2609" spans="1:20" x14ac:dyDescent="0.6">
      <c r="A2609" s="24"/>
      <c r="B2609" s="21"/>
      <c r="C2609" s="6"/>
      <c r="D2609" s="6" t="s">
        <v>13823</v>
      </c>
      <c r="E2609" s="6" t="s">
        <v>13816</v>
      </c>
      <c r="F2609" s="20" t="s">
        <v>13820</v>
      </c>
      <c r="G2609" s="6" t="str">
        <f t="shared" si="195"/>
        <v>70-79</v>
      </c>
      <c r="H2609" s="6" t="str" cm="1">
        <f t="array" ref="H2609:I2609">_xlfn.TEXTSPLIT(G2609,"-")</f>
        <v>70</v>
      </c>
      <c r="I2609" s="6" t="str">
        <v>79</v>
      </c>
      <c r="J2609" s="6" t="s">
        <v>13541</v>
      </c>
      <c r="K2609" s="6" t="s">
        <v>13553</v>
      </c>
      <c r="L2609" s="6" t="s">
        <v>13973</v>
      </c>
      <c r="M2609" s="6" t="s">
        <v>13415</v>
      </c>
      <c r="N2609" s="6" t="s">
        <v>13539</v>
      </c>
      <c r="O2609" s="6" t="str" cm="1">
        <f t="array" ref="O2609:P2609">_xlfn.TEXTSPLIT(N2609,"-")</f>
        <v>2002</v>
      </c>
      <c r="P2609" s="6" t="str">
        <v>2003</v>
      </c>
      <c r="Q2609" s="6">
        <v>121</v>
      </c>
      <c r="R2609" s="6">
        <v>4</v>
      </c>
      <c r="S2609" s="16">
        <f t="shared" si="196"/>
        <v>3.3057851239669422E-2</v>
      </c>
      <c r="T2609" s="16">
        <f t="shared" si="197"/>
        <v>1.625342423199394E-2</v>
      </c>
    </row>
    <row r="2610" spans="1:20" x14ac:dyDescent="0.6">
      <c r="A2610" s="24"/>
      <c r="B2610" s="21"/>
      <c r="C2610" s="6"/>
      <c r="D2610" s="6" t="s">
        <v>13823</v>
      </c>
      <c r="E2610" s="6" t="s">
        <v>13815</v>
      </c>
      <c r="F2610" s="20" t="s">
        <v>13821</v>
      </c>
      <c r="G2610" s="6" t="str">
        <f t="shared" si="195"/>
        <v>80-95</v>
      </c>
      <c r="H2610" s="6" t="str" cm="1">
        <f t="array" ref="H2610:I2610">_xlfn.TEXTSPLIT(G2610,"-")</f>
        <v>80</v>
      </c>
      <c r="I2610" s="6" t="str">
        <v>95</v>
      </c>
      <c r="J2610" s="6" t="s">
        <v>13541</v>
      </c>
      <c r="K2610" s="6" t="s">
        <v>13553</v>
      </c>
      <c r="L2610" s="6" t="s">
        <v>13973</v>
      </c>
      <c r="M2610" s="6" t="s">
        <v>13415</v>
      </c>
      <c r="N2610" s="6" t="s">
        <v>13539</v>
      </c>
      <c r="O2610" s="6" t="str" cm="1">
        <f t="array" ref="O2610:P2610">_xlfn.TEXTSPLIT(N2610,"-")</f>
        <v>2002</v>
      </c>
      <c r="P2610" s="6" t="str">
        <v>2003</v>
      </c>
      <c r="Q2610" s="6">
        <v>40</v>
      </c>
      <c r="R2610" s="6">
        <v>5</v>
      </c>
      <c r="S2610" s="16">
        <f t="shared" si="196"/>
        <v>0.125</v>
      </c>
      <c r="T2610" s="16">
        <f t="shared" si="197"/>
        <v>5.2291251658379723E-2</v>
      </c>
    </row>
    <row r="2611" spans="1:20" x14ac:dyDescent="0.6">
      <c r="A2611" s="24"/>
      <c r="B2611" s="21"/>
      <c r="C2611" s="6"/>
      <c r="D2611" s="6" t="s">
        <v>13823</v>
      </c>
      <c r="E2611" s="6" t="s">
        <v>13814</v>
      </c>
      <c r="F2611" s="20" t="s">
        <v>13821</v>
      </c>
      <c r="G2611" s="6" t="str">
        <f t="shared" si="195"/>
        <v>80-95</v>
      </c>
      <c r="H2611" s="6" t="str" cm="1">
        <f t="array" ref="H2611:I2611">_xlfn.TEXTSPLIT(G2611,"-")</f>
        <v>80</v>
      </c>
      <c r="I2611" s="6" t="str">
        <v>95</v>
      </c>
      <c r="J2611" s="6" t="s">
        <v>13541</v>
      </c>
      <c r="K2611" s="6" t="s">
        <v>13553</v>
      </c>
      <c r="L2611" s="6" t="s">
        <v>13973</v>
      </c>
      <c r="M2611" s="6" t="s">
        <v>13415</v>
      </c>
      <c r="N2611" s="6" t="s">
        <v>13539</v>
      </c>
      <c r="O2611" s="6" t="str" cm="1">
        <f t="array" ref="O2611:P2611">_xlfn.TEXTSPLIT(N2611,"-")</f>
        <v>2002</v>
      </c>
      <c r="P2611" s="6" t="str">
        <v>2003</v>
      </c>
      <c r="Q2611" s="6">
        <v>11</v>
      </c>
      <c r="R2611" s="6">
        <v>1</v>
      </c>
      <c r="S2611" s="16">
        <f t="shared" si="196"/>
        <v>9.0909090909090912E-2</v>
      </c>
      <c r="T2611" s="16">
        <f t="shared" si="197"/>
        <v>8.667841720414475E-2</v>
      </c>
    </row>
    <row r="2612" spans="1:20" x14ac:dyDescent="0.6">
      <c r="A2612" s="24"/>
      <c r="B2612" s="21"/>
      <c r="C2612" s="6"/>
      <c r="D2612" s="6" t="s">
        <v>13823</v>
      </c>
      <c r="E2612" s="6" t="s">
        <v>13816</v>
      </c>
      <c r="F2612" s="20" t="s">
        <v>13821</v>
      </c>
      <c r="G2612" s="6" t="str">
        <f t="shared" si="195"/>
        <v>80-95</v>
      </c>
      <c r="H2612" s="6" t="str" cm="1">
        <f t="array" ref="H2612:I2612">_xlfn.TEXTSPLIT(G2612,"-")</f>
        <v>80</v>
      </c>
      <c r="I2612" s="6" t="str">
        <v>95</v>
      </c>
      <c r="J2612" s="6" t="s">
        <v>13541</v>
      </c>
      <c r="K2612" s="6" t="s">
        <v>13553</v>
      </c>
      <c r="L2612" s="6" t="s">
        <v>13973</v>
      </c>
      <c r="M2612" s="6" t="s">
        <v>13415</v>
      </c>
      <c r="N2612" s="6" t="s">
        <v>13539</v>
      </c>
      <c r="O2612" s="6" t="str" cm="1">
        <f t="array" ref="O2612:P2612">_xlfn.TEXTSPLIT(N2612,"-")</f>
        <v>2002</v>
      </c>
      <c r="P2612" s="6" t="str">
        <v>2003</v>
      </c>
      <c r="Q2612" s="6">
        <v>29</v>
      </c>
      <c r="R2612" s="6">
        <v>4</v>
      </c>
      <c r="S2612" s="16">
        <f t="shared" si="196"/>
        <v>0.13793103448275862</v>
      </c>
      <c r="T2612" s="16">
        <f t="shared" si="197"/>
        <v>6.4032875233466152E-2</v>
      </c>
    </row>
    <row r="2613" spans="1:20" x14ac:dyDescent="0.6">
      <c r="D2613" s="6" t="s">
        <v>13300</v>
      </c>
      <c r="E2613" s="6" t="s">
        <v>13815</v>
      </c>
      <c r="F2613" s="20" t="s">
        <v>13516</v>
      </c>
      <c r="G2613" s="6" t="str">
        <f t="shared" si="192"/>
        <v>60-95</v>
      </c>
      <c r="H2613" s="6" t="str" cm="1">
        <f t="array" ref="H2613:I2613">_xlfn.TEXTSPLIT(G2613,"-")</f>
        <v>60</v>
      </c>
      <c r="I2613" s="6" t="str">
        <v>95</v>
      </c>
      <c r="J2613" s="6" t="s">
        <v>13541</v>
      </c>
      <c r="K2613" s="6" t="s">
        <v>13553</v>
      </c>
      <c r="L2613" s="6" t="s">
        <v>13464</v>
      </c>
      <c r="M2613" s="6" t="s">
        <v>13415</v>
      </c>
      <c r="N2613" s="6" t="s">
        <v>13539</v>
      </c>
      <c r="O2613" s="6" t="str" cm="1">
        <f t="array" ref="O2613:P2613">_xlfn.TEXTSPLIT(N2613,"-")</f>
        <v>2002</v>
      </c>
      <c r="P2613" s="6" t="str">
        <v>2003</v>
      </c>
      <c r="Q2613" s="6">
        <v>627</v>
      </c>
      <c r="R2613" s="6">
        <v>389</v>
      </c>
      <c r="S2613" s="16">
        <f t="shared" si="193"/>
        <v>0.62041467304625197</v>
      </c>
      <c r="T2613" s="16">
        <f t="shared" si="194"/>
        <v>1.9380365708219053E-2</v>
      </c>
    </row>
    <row r="2614" spans="1:20" x14ac:dyDescent="0.6">
      <c r="B2614" s="6"/>
      <c r="C2614" s="6"/>
      <c r="D2614" s="6" t="s">
        <v>13300</v>
      </c>
      <c r="E2614" s="6" t="s">
        <v>13814</v>
      </c>
      <c r="F2614" s="20" t="s">
        <v>13516</v>
      </c>
      <c r="G2614" s="6" t="str">
        <f t="shared" si="192"/>
        <v>60-95</v>
      </c>
      <c r="H2614" s="6" t="str" cm="1">
        <f t="array" ref="H2614:I2614">_xlfn.TEXTSPLIT(G2614,"-")</f>
        <v>60</v>
      </c>
      <c r="I2614" s="6" t="str">
        <v>95</v>
      </c>
      <c r="J2614" s="6" t="s">
        <v>13541</v>
      </c>
      <c r="K2614" s="6" t="s">
        <v>13553</v>
      </c>
      <c r="L2614" s="6" t="s">
        <v>13464</v>
      </c>
      <c r="M2614" s="6" t="s">
        <v>13415</v>
      </c>
      <c r="N2614" s="6" t="s">
        <v>13539</v>
      </c>
      <c r="O2614" s="6" t="str" cm="1">
        <f t="array" ref="O2614:P2614">_xlfn.TEXTSPLIT(N2614,"-")</f>
        <v>2002</v>
      </c>
      <c r="P2614" s="6" t="str">
        <v>2003</v>
      </c>
      <c r="Q2614" s="6">
        <v>265</v>
      </c>
      <c r="R2614" s="6">
        <v>157</v>
      </c>
      <c r="S2614" s="16">
        <f t="shared" si="193"/>
        <v>0.59245283018867922</v>
      </c>
      <c r="T2614" s="16">
        <f t="shared" si="194"/>
        <v>3.0185119049593385E-2</v>
      </c>
    </row>
    <row r="2615" spans="1:20" x14ac:dyDescent="0.6">
      <c r="B2615" s="6"/>
      <c r="C2615" s="6"/>
      <c r="D2615" s="6" t="s">
        <v>13300</v>
      </c>
      <c r="E2615" s="6" t="s">
        <v>13816</v>
      </c>
      <c r="F2615" s="20" t="s">
        <v>13516</v>
      </c>
      <c r="G2615" s="6" t="str">
        <f t="shared" si="192"/>
        <v>60-95</v>
      </c>
      <c r="H2615" s="6" t="str" cm="1">
        <f t="array" ref="H2615:I2615">_xlfn.TEXTSPLIT(G2615,"-")</f>
        <v>60</v>
      </c>
      <c r="I2615" s="6" t="str">
        <v>95</v>
      </c>
      <c r="J2615" s="6" t="s">
        <v>13541</v>
      </c>
      <c r="K2615" s="6" t="s">
        <v>13553</v>
      </c>
      <c r="L2615" s="6" t="s">
        <v>13464</v>
      </c>
      <c r="M2615" s="6" t="s">
        <v>13415</v>
      </c>
      <c r="N2615" s="6" t="s">
        <v>13539</v>
      </c>
      <c r="O2615" s="6" t="str" cm="1">
        <f t="array" ref="O2615:P2615">_xlfn.TEXTSPLIT(N2615,"-")</f>
        <v>2002</v>
      </c>
      <c r="P2615" s="6" t="str">
        <v>2003</v>
      </c>
      <c r="Q2615" s="6">
        <v>362</v>
      </c>
      <c r="R2615" s="6">
        <v>232</v>
      </c>
      <c r="S2615" s="16">
        <f t="shared" si="193"/>
        <v>0.64088397790055252</v>
      </c>
      <c r="T2615" s="16">
        <f t="shared" si="194"/>
        <v>2.5214642372536396E-2</v>
      </c>
    </row>
    <row r="2616" spans="1:20" x14ac:dyDescent="0.6">
      <c r="B2616" s="6"/>
      <c r="C2616" s="6"/>
      <c r="D2616" s="6" t="s">
        <v>13300</v>
      </c>
      <c r="E2616" s="6" t="s">
        <v>13815</v>
      </c>
      <c r="F2616" s="20" t="s">
        <v>13819</v>
      </c>
      <c r="G2616" s="6" t="str">
        <f t="shared" si="192"/>
        <v>60-69</v>
      </c>
      <c r="H2616" s="6" t="str" cm="1">
        <f t="array" ref="H2616:I2616">_xlfn.TEXTSPLIT(G2616,"-")</f>
        <v>60</v>
      </c>
      <c r="I2616" s="6" t="str">
        <v>69</v>
      </c>
      <c r="J2616" s="6" t="s">
        <v>13541</v>
      </c>
      <c r="K2616" s="6" t="s">
        <v>13553</v>
      </c>
      <c r="L2616" s="6" t="s">
        <v>13464</v>
      </c>
      <c r="M2616" s="6" t="s">
        <v>13415</v>
      </c>
      <c r="N2616" s="6" t="s">
        <v>13539</v>
      </c>
      <c r="O2616" s="6" t="str" cm="1">
        <f t="array" ref="O2616:P2616">_xlfn.TEXTSPLIT(N2616,"-")</f>
        <v>2002</v>
      </c>
      <c r="P2616" s="6" t="str">
        <v>2003</v>
      </c>
      <c r="Q2616" s="6">
        <v>402</v>
      </c>
      <c r="R2616" s="6">
        <v>217</v>
      </c>
      <c r="S2616" s="16">
        <f t="shared" si="193"/>
        <v>0.53980099502487566</v>
      </c>
      <c r="T2616" s="16">
        <f t="shared" si="194"/>
        <v>2.4858599160581078E-2</v>
      </c>
    </row>
    <row r="2617" spans="1:20" x14ac:dyDescent="0.6">
      <c r="B2617" s="6"/>
      <c r="C2617" s="6"/>
      <c r="D2617" s="6" t="s">
        <v>13300</v>
      </c>
      <c r="E2617" s="6" t="s">
        <v>13814</v>
      </c>
      <c r="F2617" s="20" t="s">
        <v>13819</v>
      </c>
      <c r="G2617" s="6" t="str">
        <f t="shared" si="192"/>
        <v>60-69</v>
      </c>
      <c r="H2617" s="6" t="str" cm="1">
        <f t="array" ref="H2617:I2617">_xlfn.TEXTSPLIT(G2617,"-")</f>
        <v>60</v>
      </c>
      <c r="I2617" s="6" t="str">
        <v>69</v>
      </c>
      <c r="J2617" s="6" t="s">
        <v>13541</v>
      </c>
      <c r="K2617" s="6" t="s">
        <v>13553</v>
      </c>
      <c r="L2617" s="6" t="s">
        <v>13464</v>
      </c>
      <c r="M2617" s="6" t="s">
        <v>13415</v>
      </c>
      <c r="N2617" s="6" t="s">
        <v>13539</v>
      </c>
      <c r="O2617" s="6" t="str" cm="1">
        <f t="array" ref="O2617:P2617">_xlfn.TEXTSPLIT(N2617,"-")</f>
        <v>2002</v>
      </c>
      <c r="P2617" s="6" t="str">
        <v>2003</v>
      </c>
      <c r="Q2617" s="6">
        <v>178</v>
      </c>
      <c r="R2617" s="6">
        <v>93</v>
      </c>
      <c r="S2617" s="16">
        <f t="shared" si="193"/>
        <v>0.52247191011235961</v>
      </c>
      <c r="T2617" s="16">
        <f t="shared" si="194"/>
        <v>3.7438714959813275E-2</v>
      </c>
    </row>
    <row r="2618" spans="1:20" x14ac:dyDescent="0.6">
      <c r="B2618" s="6"/>
      <c r="C2618" s="6"/>
      <c r="D2618" s="6" t="s">
        <v>13300</v>
      </c>
      <c r="E2618" s="6" t="s">
        <v>13816</v>
      </c>
      <c r="F2618" s="20" t="s">
        <v>13819</v>
      </c>
      <c r="G2618" s="6" t="str">
        <f t="shared" si="192"/>
        <v>60-69</v>
      </c>
      <c r="H2618" s="6" t="str" cm="1">
        <f t="array" ref="H2618:I2618">_xlfn.TEXTSPLIT(G2618,"-")</f>
        <v>60</v>
      </c>
      <c r="I2618" s="6" t="str">
        <v>69</v>
      </c>
      <c r="J2618" s="6" t="s">
        <v>13541</v>
      </c>
      <c r="K2618" s="6" t="s">
        <v>13553</v>
      </c>
      <c r="L2618" s="6" t="s">
        <v>13464</v>
      </c>
      <c r="M2618" s="6" t="s">
        <v>13415</v>
      </c>
      <c r="N2618" s="6" t="s">
        <v>13539</v>
      </c>
      <c r="O2618" s="6" t="str" cm="1">
        <f t="array" ref="O2618:P2618">_xlfn.TEXTSPLIT(N2618,"-")</f>
        <v>2002</v>
      </c>
      <c r="P2618" s="6" t="str">
        <v>2003</v>
      </c>
      <c r="Q2618" s="6">
        <v>224</v>
      </c>
      <c r="R2618" s="6">
        <v>124</v>
      </c>
      <c r="S2618" s="16">
        <f t="shared" si="193"/>
        <v>0.5535714285714286</v>
      </c>
      <c r="T2618" s="16">
        <f t="shared" si="194"/>
        <v>3.3215348622448432E-2</v>
      </c>
    </row>
    <row r="2619" spans="1:20" x14ac:dyDescent="0.6">
      <c r="B2619" s="6"/>
      <c r="C2619" s="6"/>
      <c r="D2619" s="6" t="s">
        <v>13300</v>
      </c>
      <c r="E2619" s="6" t="s">
        <v>13815</v>
      </c>
      <c r="F2619" s="20" t="s">
        <v>13820</v>
      </c>
      <c r="G2619" s="6" t="str">
        <f t="shared" si="192"/>
        <v>70-79</v>
      </c>
      <c r="H2619" s="6" t="str" cm="1">
        <f t="array" ref="H2619:I2619">_xlfn.TEXTSPLIT(G2619,"-")</f>
        <v>70</v>
      </c>
      <c r="I2619" s="6" t="str">
        <v>79</v>
      </c>
      <c r="J2619" s="6" t="s">
        <v>13541</v>
      </c>
      <c r="K2619" s="6" t="s">
        <v>13553</v>
      </c>
      <c r="L2619" s="6" t="s">
        <v>13464</v>
      </c>
      <c r="M2619" s="6" t="s">
        <v>13415</v>
      </c>
      <c r="N2619" s="6" t="s">
        <v>13539</v>
      </c>
      <c r="O2619" s="6" t="str" cm="1">
        <f t="array" ref="O2619:P2619">_xlfn.TEXTSPLIT(N2619,"-")</f>
        <v>2002</v>
      </c>
      <c r="P2619" s="6" t="str">
        <v>2003</v>
      </c>
      <c r="Q2619" s="6">
        <v>187</v>
      </c>
      <c r="R2619" s="6">
        <v>139</v>
      </c>
      <c r="S2619" s="16">
        <f t="shared" si="193"/>
        <v>0.74331550802139035</v>
      </c>
      <c r="T2619" s="16">
        <f t="shared" si="194"/>
        <v>3.1942257692659098E-2</v>
      </c>
    </row>
    <row r="2620" spans="1:20" x14ac:dyDescent="0.6">
      <c r="B2620" s="6"/>
      <c r="C2620" s="6"/>
      <c r="D2620" s="6" t="s">
        <v>13300</v>
      </c>
      <c r="E2620" s="6" t="s">
        <v>13814</v>
      </c>
      <c r="F2620" s="20" t="s">
        <v>13820</v>
      </c>
      <c r="G2620" s="6" t="str">
        <f t="shared" si="192"/>
        <v>70-79</v>
      </c>
      <c r="H2620" s="6" t="str" cm="1">
        <f t="array" ref="H2620:I2620">_xlfn.TEXTSPLIT(G2620,"-")</f>
        <v>70</v>
      </c>
      <c r="I2620" s="6" t="str">
        <v>79</v>
      </c>
      <c r="J2620" s="6" t="s">
        <v>13541</v>
      </c>
      <c r="K2620" s="6" t="s">
        <v>13553</v>
      </c>
      <c r="L2620" s="6" t="s">
        <v>13464</v>
      </c>
      <c r="M2620" s="6" t="s">
        <v>13415</v>
      </c>
      <c r="N2620" s="6" t="s">
        <v>13539</v>
      </c>
      <c r="O2620" s="6" t="str" cm="1">
        <f t="array" ref="O2620:P2620">_xlfn.TEXTSPLIT(N2620,"-")</f>
        <v>2002</v>
      </c>
      <c r="P2620" s="6" t="str">
        <v>2003</v>
      </c>
      <c r="Q2620" s="6">
        <v>75</v>
      </c>
      <c r="R2620" s="6">
        <v>53</v>
      </c>
      <c r="S2620" s="16">
        <f t="shared" si="193"/>
        <v>0.70666666666666667</v>
      </c>
      <c r="T2620" s="16">
        <f t="shared" si="194"/>
        <v>5.2572348738208874E-2</v>
      </c>
    </row>
    <row r="2621" spans="1:20" x14ac:dyDescent="0.6">
      <c r="B2621" s="6"/>
      <c r="C2621" s="6"/>
      <c r="D2621" s="6" t="s">
        <v>13300</v>
      </c>
      <c r="E2621" s="6" t="s">
        <v>13816</v>
      </c>
      <c r="F2621" s="20" t="s">
        <v>13820</v>
      </c>
      <c r="G2621" s="6" t="str">
        <f t="shared" si="192"/>
        <v>70-79</v>
      </c>
      <c r="H2621" s="6" t="str" cm="1">
        <f t="array" ref="H2621:I2621">_xlfn.TEXTSPLIT(G2621,"-")</f>
        <v>70</v>
      </c>
      <c r="I2621" s="6" t="str">
        <v>79</v>
      </c>
      <c r="J2621" s="6" t="s">
        <v>13541</v>
      </c>
      <c r="K2621" s="6" t="s">
        <v>13553</v>
      </c>
      <c r="L2621" s="6" t="s">
        <v>13464</v>
      </c>
      <c r="M2621" s="6" t="s">
        <v>13415</v>
      </c>
      <c r="N2621" s="6" t="s">
        <v>13539</v>
      </c>
      <c r="O2621" s="6" t="str" cm="1">
        <f t="array" ref="O2621:P2621">_xlfn.TEXTSPLIT(N2621,"-")</f>
        <v>2002</v>
      </c>
      <c r="P2621" s="6" t="str">
        <v>2003</v>
      </c>
      <c r="Q2621" s="6">
        <v>112</v>
      </c>
      <c r="R2621" s="6">
        <v>86</v>
      </c>
      <c r="S2621" s="16">
        <f t="shared" si="193"/>
        <v>0.7678571428571429</v>
      </c>
      <c r="T2621" s="16">
        <f t="shared" si="194"/>
        <v>3.9894117788350537E-2</v>
      </c>
    </row>
    <row r="2622" spans="1:20" x14ac:dyDescent="0.6">
      <c r="B2622" s="6"/>
      <c r="C2622" s="6"/>
      <c r="D2622" s="6" t="s">
        <v>13300</v>
      </c>
      <c r="E2622" s="6" t="s">
        <v>13815</v>
      </c>
      <c r="F2622" s="20" t="s">
        <v>13821</v>
      </c>
      <c r="G2622" s="6" t="str">
        <f t="shared" si="192"/>
        <v>80-95</v>
      </c>
      <c r="H2622" s="6" t="str" cm="1">
        <f t="array" ref="H2622:I2622">_xlfn.TEXTSPLIT(G2622,"-")</f>
        <v>80</v>
      </c>
      <c r="I2622" s="6" t="str">
        <v>95</v>
      </c>
      <c r="J2622" s="6" t="s">
        <v>13541</v>
      </c>
      <c r="K2622" s="6" t="s">
        <v>13553</v>
      </c>
      <c r="L2622" s="6" t="s">
        <v>13464</v>
      </c>
      <c r="M2622" s="6" t="s">
        <v>13415</v>
      </c>
      <c r="N2622" s="6" t="s">
        <v>13539</v>
      </c>
      <c r="O2622" s="6" t="str" cm="1">
        <f t="array" ref="O2622:P2622">_xlfn.TEXTSPLIT(N2622,"-")</f>
        <v>2002</v>
      </c>
      <c r="P2622" s="6" t="str">
        <v>2003</v>
      </c>
      <c r="Q2622" s="6">
        <v>38</v>
      </c>
      <c r="R2622" s="6">
        <v>33</v>
      </c>
      <c r="S2622" s="16">
        <f t="shared" si="193"/>
        <v>0.86842105263157898</v>
      </c>
      <c r="T2622" s="16">
        <f t="shared" si="194"/>
        <v>5.4836102201742801E-2</v>
      </c>
    </row>
    <row r="2623" spans="1:20" x14ac:dyDescent="0.6">
      <c r="B2623" s="6"/>
      <c r="C2623" s="6"/>
      <c r="D2623" s="6" t="s">
        <v>13300</v>
      </c>
      <c r="E2623" s="6" t="s">
        <v>13814</v>
      </c>
      <c r="F2623" s="20" t="s">
        <v>13821</v>
      </c>
      <c r="G2623" s="6" t="str">
        <f t="shared" si="192"/>
        <v>80-95</v>
      </c>
      <c r="H2623" s="6" t="str" cm="1">
        <f t="array" ref="H2623:I2623">_xlfn.TEXTSPLIT(G2623,"-")</f>
        <v>80</v>
      </c>
      <c r="I2623" s="6" t="str">
        <v>95</v>
      </c>
      <c r="J2623" s="6" t="s">
        <v>13541</v>
      </c>
      <c r="K2623" s="6" t="s">
        <v>13553</v>
      </c>
      <c r="L2623" s="6" t="s">
        <v>13464</v>
      </c>
      <c r="M2623" s="6" t="s">
        <v>13415</v>
      </c>
      <c r="N2623" s="6" t="s">
        <v>13539</v>
      </c>
      <c r="O2623" s="6" t="str" cm="1">
        <f t="array" ref="O2623:P2623">_xlfn.TEXTSPLIT(N2623,"-")</f>
        <v>2002</v>
      </c>
      <c r="P2623" s="6" t="str">
        <v>2003</v>
      </c>
      <c r="Q2623" s="6">
        <v>12</v>
      </c>
      <c r="R2623" s="6">
        <v>11</v>
      </c>
      <c r="S2623" s="16">
        <f t="shared" si="193"/>
        <v>0.91666666666666663</v>
      </c>
      <c r="T2623" s="16">
        <f t="shared" si="194"/>
        <v>7.9785592313028189E-2</v>
      </c>
    </row>
    <row r="2624" spans="1:20" x14ac:dyDescent="0.6">
      <c r="B2624" s="6"/>
      <c r="C2624" s="6"/>
      <c r="D2624" s="6" t="s">
        <v>13300</v>
      </c>
      <c r="E2624" s="6" t="s">
        <v>13816</v>
      </c>
      <c r="F2624" s="20" t="s">
        <v>13821</v>
      </c>
      <c r="G2624" s="6" t="str">
        <f t="shared" si="192"/>
        <v>80-95</v>
      </c>
      <c r="H2624" s="6" t="str" cm="1">
        <f t="array" ref="H2624:I2624">_xlfn.TEXTSPLIT(G2624,"-")</f>
        <v>80</v>
      </c>
      <c r="I2624" s="6" t="str">
        <v>95</v>
      </c>
      <c r="J2624" s="6" t="s">
        <v>13541</v>
      </c>
      <c r="K2624" s="6" t="s">
        <v>13553</v>
      </c>
      <c r="L2624" s="6" t="s">
        <v>13464</v>
      </c>
      <c r="M2624" s="6" t="s">
        <v>13415</v>
      </c>
      <c r="N2624" s="6" t="s">
        <v>13539</v>
      </c>
      <c r="O2624" s="6" t="str" cm="1">
        <f t="array" ref="O2624:P2624">_xlfn.TEXTSPLIT(N2624,"-")</f>
        <v>2002</v>
      </c>
      <c r="P2624" s="6" t="str">
        <v>2003</v>
      </c>
      <c r="Q2624" s="6">
        <v>26</v>
      </c>
      <c r="R2624" s="6">
        <v>22</v>
      </c>
      <c r="S2624" s="16">
        <f t="shared" si="193"/>
        <v>0.84615384615384615</v>
      </c>
      <c r="T2624" s="16">
        <f t="shared" si="194"/>
        <v>7.0758939308292301E-2</v>
      </c>
    </row>
    <row r="2625" spans="2:20" x14ac:dyDescent="0.6">
      <c r="D2625" s="6" t="s">
        <v>13822</v>
      </c>
      <c r="E2625" s="6" t="s">
        <v>13815</v>
      </c>
      <c r="F2625" s="20" t="s">
        <v>13516</v>
      </c>
      <c r="G2625" s="6" t="str">
        <f t="shared" si="192"/>
        <v>60-95</v>
      </c>
      <c r="H2625" s="6" t="str" cm="1">
        <f t="array" ref="H2625:I2625">_xlfn.TEXTSPLIT(G2625,"-")</f>
        <v>60</v>
      </c>
      <c r="I2625" s="6" t="str">
        <v>95</v>
      </c>
      <c r="J2625" s="6" t="s">
        <v>13541</v>
      </c>
      <c r="K2625" s="6" t="s">
        <v>13553</v>
      </c>
      <c r="L2625" s="6" t="s">
        <v>13464</v>
      </c>
      <c r="M2625" s="6" t="s">
        <v>13415</v>
      </c>
      <c r="N2625" s="6" t="s">
        <v>13539</v>
      </c>
      <c r="O2625" s="6" t="str" cm="1">
        <f t="array" ref="O2625:P2625">_xlfn.TEXTSPLIT(N2625,"-")</f>
        <v>2002</v>
      </c>
      <c r="P2625" s="6" t="str">
        <v>2003</v>
      </c>
      <c r="Q2625" s="6">
        <v>627</v>
      </c>
      <c r="R2625" s="6">
        <v>328</v>
      </c>
      <c r="S2625" s="16">
        <f t="shared" si="193"/>
        <v>0.52312599681020733</v>
      </c>
      <c r="T2625" s="16">
        <f t="shared" si="194"/>
        <v>1.9946706837739119E-2</v>
      </c>
    </row>
    <row r="2626" spans="2:20" x14ac:dyDescent="0.6">
      <c r="B2626" s="6"/>
      <c r="C2626" s="6"/>
      <c r="D2626" s="6" t="s">
        <v>13822</v>
      </c>
      <c r="E2626" s="6" t="s">
        <v>13814</v>
      </c>
      <c r="F2626" s="20" t="s">
        <v>13516</v>
      </c>
      <c r="G2626" s="6" t="str">
        <f t="shared" si="192"/>
        <v>60-95</v>
      </c>
      <c r="H2626" s="6" t="str" cm="1">
        <f t="array" ref="H2626:I2626">_xlfn.TEXTSPLIT(G2626,"-")</f>
        <v>60</v>
      </c>
      <c r="I2626" s="6" t="str">
        <v>95</v>
      </c>
      <c r="J2626" s="6" t="s">
        <v>13541</v>
      </c>
      <c r="K2626" s="6" t="s">
        <v>13553</v>
      </c>
      <c r="L2626" s="6" t="s">
        <v>13464</v>
      </c>
      <c r="M2626" s="6" t="s">
        <v>13415</v>
      </c>
      <c r="N2626" s="6" t="s">
        <v>13539</v>
      </c>
      <c r="O2626" s="6" t="str" cm="1">
        <f t="array" ref="O2626:P2626">_xlfn.TEXTSPLIT(N2626,"-")</f>
        <v>2002</v>
      </c>
      <c r="P2626" s="6" t="str">
        <v>2003</v>
      </c>
      <c r="Q2626" s="6">
        <v>265</v>
      </c>
      <c r="R2626" s="6">
        <v>131</v>
      </c>
      <c r="S2626" s="16">
        <f t="shared" si="193"/>
        <v>0.49433962264150944</v>
      </c>
      <c r="T2626" s="16">
        <f t="shared" si="194"/>
        <v>3.0712787584951284E-2</v>
      </c>
    </row>
    <row r="2627" spans="2:20" x14ac:dyDescent="0.6">
      <c r="B2627" s="6"/>
      <c r="C2627" s="6"/>
      <c r="D2627" s="6" t="s">
        <v>13822</v>
      </c>
      <c r="E2627" s="6" t="s">
        <v>13816</v>
      </c>
      <c r="F2627" s="20" t="s">
        <v>13516</v>
      </c>
      <c r="G2627" s="6" t="str">
        <f t="shared" si="192"/>
        <v>60-95</v>
      </c>
      <c r="H2627" s="6" t="str" cm="1">
        <f t="array" ref="H2627:I2627">_xlfn.TEXTSPLIT(G2627,"-")</f>
        <v>60</v>
      </c>
      <c r="I2627" s="6" t="str">
        <v>95</v>
      </c>
      <c r="J2627" s="6" t="s">
        <v>13541</v>
      </c>
      <c r="K2627" s="6" t="s">
        <v>13553</v>
      </c>
      <c r="L2627" s="6" t="s">
        <v>13464</v>
      </c>
      <c r="M2627" s="6" t="s">
        <v>13415</v>
      </c>
      <c r="N2627" s="6" t="s">
        <v>13539</v>
      </c>
      <c r="O2627" s="6" t="str" cm="1">
        <f t="array" ref="O2627:P2627">_xlfn.TEXTSPLIT(N2627,"-")</f>
        <v>2002</v>
      </c>
      <c r="P2627" s="6" t="str">
        <v>2003</v>
      </c>
      <c r="Q2627" s="6">
        <v>362</v>
      </c>
      <c r="R2627" s="6">
        <v>197</v>
      </c>
      <c r="S2627" s="16">
        <f t="shared" si="193"/>
        <v>0.54419889502762431</v>
      </c>
      <c r="T2627" s="16">
        <f t="shared" si="194"/>
        <v>2.6176539287235425E-2</v>
      </c>
    </row>
    <row r="2628" spans="2:20" x14ac:dyDescent="0.6">
      <c r="B2628" s="6"/>
      <c r="C2628" s="6"/>
      <c r="D2628" s="6" t="s">
        <v>13822</v>
      </c>
      <c r="E2628" s="6" t="s">
        <v>13815</v>
      </c>
      <c r="F2628" s="20" t="s">
        <v>13819</v>
      </c>
      <c r="G2628" s="6" t="str">
        <f t="shared" si="192"/>
        <v>60-69</v>
      </c>
      <c r="H2628" s="6" t="str" cm="1">
        <f t="array" ref="H2628:I2628">_xlfn.TEXTSPLIT(G2628,"-")</f>
        <v>60</v>
      </c>
      <c r="I2628" s="6" t="str">
        <v>69</v>
      </c>
      <c r="J2628" s="6" t="s">
        <v>13541</v>
      </c>
      <c r="K2628" s="6" t="s">
        <v>13553</v>
      </c>
      <c r="L2628" s="6" t="s">
        <v>13464</v>
      </c>
      <c r="M2628" s="6" t="s">
        <v>13415</v>
      </c>
      <c r="N2628" s="6" t="s">
        <v>13539</v>
      </c>
      <c r="O2628" s="6" t="str" cm="1">
        <f t="array" ref="O2628:P2628">_xlfn.TEXTSPLIT(N2628,"-")</f>
        <v>2002</v>
      </c>
      <c r="P2628" s="6" t="str">
        <v>2003</v>
      </c>
      <c r="Q2628" s="6">
        <v>402</v>
      </c>
      <c r="R2628" s="6">
        <v>201</v>
      </c>
      <c r="S2628" s="16">
        <f t="shared" si="193"/>
        <v>0.5</v>
      </c>
      <c r="T2628" s="16">
        <f t="shared" si="194"/>
        <v>2.4937733402690822E-2</v>
      </c>
    </row>
    <row r="2629" spans="2:20" x14ac:dyDescent="0.6">
      <c r="B2629" s="6"/>
      <c r="C2629" s="6"/>
      <c r="D2629" s="6" t="s">
        <v>13822</v>
      </c>
      <c r="E2629" s="6" t="s">
        <v>13814</v>
      </c>
      <c r="F2629" s="20" t="s">
        <v>13819</v>
      </c>
      <c r="G2629" s="6" t="str">
        <f t="shared" si="192"/>
        <v>60-69</v>
      </c>
      <c r="H2629" s="6" t="str" cm="1">
        <f t="array" ref="H2629:I2629">_xlfn.TEXTSPLIT(G2629,"-")</f>
        <v>60</v>
      </c>
      <c r="I2629" s="6" t="str">
        <v>69</v>
      </c>
      <c r="J2629" s="6" t="s">
        <v>13541</v>
      </c>
      <c r="K2629" s="6" t="s">
        <v>13553</v>
      </c>
      <c r="L2629" s="6" t="s">
        <v>13464</v>
      </c>
      <c r="M2629" s="6" t="s">
        <v>13415</v>
      </c>
      <c r="N2629" s="6" t="s">
        <v>13539</v>
      </c>
      <c r="O2629" s="6" t="str" cm="1">
        <f t="array" ref="O2629:P2629">_xlfn.TEXTSPLIT(N2629,"-")</f>
        <v>2002</v>
      </c>
      <c r="P2629" s="6" t="str">
        <v>2003</v>
      </c>
      <c r="Q2629" s="6">
        <v>178</v>
      </c>
      <c r="R2629" s="6">
        <v>86</v>
      </c>
      <c r="S2629" s="16">
        <f t="shared" si="193"/>
        <v>0.48314606741573035</v>
      </c>
      <c r="T2629" s="16">
        <f t="shared" si="194"/>
        <v>3.7455287572932053E-2</v>
      </c>
    </row>
    <row r="2630" spans="2:20" x14ac:dyDescent="0.6">
      <c r="B2630" s="6"/>
      <c r="C2630" s="6"/>
      <c r="D2630" s="6" t="s">
        <v>13822</v>
      </c>
      <c r="E2630" s="6" t="s">
        <v>13816</v>
      </c>
      <c r="F2630" s="20" t="s">
        <v>13819</v>
      </c>
      <c r="G2630" s="6" t="str">
        <f t="shared" si="192"/>
        <v>60-69</v>
      </c>
      <c r="H2630" s="6" t="str" cm="1">
        <f t="array" ref="H2630:I2630">_xlfn.TEXTSPLIT(G2630,"-")</f>
        <v>60</v>
      </c>
      <c r="I2630" s="6" t="str">
        <v>69</v>
      </c>
      <c r="J2630" s="6" t="s">
        <v>13541</v>
      </c>
      <c r="K2630" s="6" t="s">
        <v>13553</v>
      </c>
      <c r="L2630" s="6" t="s">
        <v>13464</v>
      </c>
      <c r="M2630" s="6" t="s">
        <v>13415</v>
      </c>
      <c r="N2630" s="6" t="s">
        <v>13539</v>
      </c>
      <c r="O2630" s="6" t="str" cm="1">
        <f t="array" ref="O2630:P2630">_xlfn.TEXTSPLIT(N2630,"-")</f>
        <v>2002</v>
      </c>
      <c r="P2630" s="6" t="str">
        <v>2003</v>
      </c>
      <c r="Q2630" s="6">
        <v>224</v>
      </c>
      <c r="R2630" s="6">
        <v>115</v>
      </c>
      <c r="S2630" s="16">
        <f t="shared" si="193"/>
        <v>0.5133928571428571</v>
      </c>
      <c r="T2630" s="16">
        <f t="shared" si="194"/>
        <v>3.3395668518426735E-2</v>
      </c>
    </row>
    <row r="2631" spans="2:20" x14ac:dyDescent="0.6">
      <c r="B2631" s="6"/>
      <c r="C2631" s="6"/>
      <c r="D2631" s="6" t="s">
        <v>13822</v>
      </c>
      <c r="E2631" s="6" t="s">
        <v>13815</v>
      </c>
      <c r="F2631" s="20" t="s">
        <v>13820</v>
      </c>
      <c r="G2631" s="6" t="str">
        <f t="shared" si="192"/>
        <v>70-79</v>
      </c>
      <c r="H2631" s="6" t="str" cm="1">
        <f t="array" ref="H2631:I2631">_xlfn.TEXTSPLIT(G2631,"-")</f>
        <v>70</v>
      </c>
      <c r="I2631" s="6" t="str">
        <v>79</v>
      </c>
      <c r="J2631" s="6" t="s">
        <v>13541</v>
      </c>
      <c r="K2631" s="6" t="s">
        <v>13553</v>
      </c>
      <c r="L2631" s="6" t="s">
        <v>13464</v>
      </c>
      <c r="M2631" s="6" t="s">
        <v>13415</v>
      </c>
      <c r="N2631" s="6" t="s">
        <v>13539</v>
      </c>
      <c r="O2631" s="6" t="str" cm="1">
        <f t="array" ref="O2631:P2631">_xlfn.TEXTSPLIT(N2631,"-")</f>
        <v>2002</v>
      </c>
      <c r="P2631" s="6" t="str">
        <v>2003</v>
      </c>
      <c r="Q2631" s="6">
        <v>187</v>
      </c>
      <c r="R2631" s="6">
        <v>110</v>
      </c>
      <c r="S2631" s="16">
        <f t="shared" si="193"/>
        <v>0.58823529411764708</v>
      </c>
      <c r="T2631" s="16">
        <f t="shared" si="194"/>
        <v>3.598978857493193E-2</v>
      </c>
    </row>
    <row r="2632" spans="2:20" x14ac:dyDescent="0.6">
      <c r="B2632" s="6"/>
      <c r="C2632" s="6"/>
      <c r="D2632" s="6" t="s">
        <v>13822</v>
      </c>
      <c r="E2632" s="6" t="s">
        <v>13814</v>
      </c>
      <c r="F2632" s="20" t="s">
        <v>13820</v>
      </c>
      <c r="G2632" s="6" t="str">
        <f t="shared" si="192"/>
        <v>70-79</v>
      </c>
      <c r="H2632" s="6" t="str" cm="1">
        <f t="array" ref="H2632:I2632">_xlfn.TEXTSPLIT(G2632,"-")</f>
        <v>70</v>
      </c>
      <c r="I2632" s="6" t="str">
        <v>79</v>
      </c>
      <c r="J2632" s="6" t="s">
        <v>13541</v>
      </c>
      <c r="K2632" s="6" t="s">
        <v>13553</v>
      </c>
      <c r="L2632" s="6" t="s">
        <v>13464</v>
      </c>
      <c r="M2632" s="6" t="s">
        <v>13415</v>
      </c>
      <c r="N2632" s="6" t="s">
        <v>13539</v>
      </c>
      <c r="O2632" s="6" t="str" cm="1">
        <f t="array" ref="O2632:P2632">_xlfn.TEXTSPLIT(N2632,"-")</f>
        <v>2002</v>
      </c>
      <c r="P2632" s="6" t="str">
        <v>2003</v>
      </c>
      <c r="Q2632" s="6">
        <v>75</v>
      </c>
      <c r="R2632" s="6">
        <v>40</v>
      </c>
      <c r="S2632" s="16">
        <f t="shared" si="193"/>
        <v>0.53333333333333333</v>
      </c>
      <c r="T2632" s="16">
        <f t="shared" si="194"/>
        <v>5.7606583985847643E-2</v>
      </c>
    </row>
    <row r="2633" spans="2:20" x14ac:dyDescent="0.6">
      <c r="B2633" s="6"/>
      <c r="C2633" s="6"/>
      <c r="D2633" s="6" t="s">
        <v>13822</v>
      </c>
      <c r="E2633" s="6" t="s">
        <v>13816</v>
      </c>
      <c r="F2633" s="20" t="s">
        <v>13820</v>
      </c>
      <c r="G2633" s="6" t="str">
        <f t="shared" si="192"/>
        <v>70-79</v>
      </c>
      <c r="H2633" s="6" t="str" cm="1">
        <f t="array" ref="H2633:I2633">_xlfn.TEXTSPLIT(G2633,"-")</f>
        <v>70</v>
      </c>
      <c r="I2633" s="6" t="str">
        <v>79</v>
      </c>
      <c r="J2633" s="6" t="s">
        <v>13541</v>
      </c>
      <c r="K2633" s="6" t="s">
        <v>13553</v>
      </c>
      <c r="L2633" s="6" t="s">
        <v>13464</v>
      </c>
      <c r="M2633" s="6" t="s">
        <v>13415</v>
      </c>
      <c r="N2633" s="6" t="s">
        <v>13539</v>
      </c>
      <c r="O2633" s="6" t="str" cm="1">
        <f t="array" ref="O2633:P2633">_xlfn.TEXTSPLIT(N2633,"-")</f>
        <v>2002</v>
      </c>
      <c r="P2633" s="6" t="str">
        <v>2003</v>
      </c>
      <c r="Q2633" s="6">
        <v>112</v>
      </c>
      <c r="R2633" s="6">
        <v>70</v>
      </c>
      <c r="S2633" s="16">
        <f t="shared" si="193"/>
        <v>0.625</v>
      </c>
      <c r="T2633" s="16">
        <f t="shared" si="194"/>
        <v>4.5745315919462494E-2</v>
      </c>
    </row>
    <row r="2634" spans="2:20" x14ac:dyDescent="0.6">
      <c r="B2634" s="6"/>
      <c r="C2634" s="6"/>
      <c r="D2634" s="6" t="s">
        <v>13822</v>
      </c>
      <c r="E2634" s="6" t="s">
        <v>13815</v>
      </c>
      <c r="F2634" s="20" t="s">
        <v>13821</v>
      </c>
      <c r="G2634" s="6" t="str">
        <f t="shared" si="192"/>
        <v>80-95</v>
      </c>
      <c r="H2634" s="6" t="str" cm="1">
        <f t="array" ref="H2634:I2634">_xlfn.TEXTSPLIT(G2634,"-")</f>
        <v>80</v>
      </c>
      <c r="I2634" s="6" t="str">
        <v>95</v>
      </c>
      <c r="J2634" s="6" t="s">
        <v>13541</v>
      </c>
      <c r="K2634" s="6" t="s">
        <v>13553</v>
      </c>
      <c r="L2634" s="6" t="s">
        <v>13464</v>
      </c>
      <c r="M2634" s="6" t="s">
        <v>13415</v>
      </c>
      <c r="N2634" s="6" t="s">
        <v>13539</v>
      </c>
      <c r="O2634" s="6" t="str" cm="1">
        <f t="array" ref="O2634:P2634">_xlfn.TEXTSPLIT(N2634,"-")</f>
        <v>2002</v>
      </c>
      <c r="P2634" s="6" t="str">
        <v>2003</v>
      </c>
      <c r="Q2634" s="6">
        <v>38</v>
      </c>
      <c r="R2634" s="6">
        <v>17</v>
      </c>
      <c r="S2634" s="16">
        <f t="shared" si="193"/>
        <v>0.44736842105263158</v>
      </c>
      <c r="T2634" s="16">
        <f t="shared" si="194"/>
        <v>8.0660092019977481E-2</v>
      </c>
    </row>
    <row r="2635" spans="2:20" x14ac:dyDescent="0.6">
      <c r="B2635" s="6"/>
      <c r="C2635" s="6"/>
      <c r="D2635" s="6" t="s">
        <v>13822</v>
      </c>
      <c r="E2635" s="6" t="s">
        <v>13814</v>
      </c>
      <c r="F2635" s="20" t="s">
        <v>13821</v>
      </c>
      <c r="G2635" s="6" t="str">
        <f t="shared" si="192"/>
        <v>80-95</v>
      </c>
      <c r="H2635" s="6" t="str" cm="1">
        <f t="array" ref="H2635:I2635">_xlfn.TEXTSPLIT(G2635,"-")</f>
        <v>80</v>
      </c>
      <c r="I2635" s="6" t="str">
        <v>95</v>
      </c>
      <c r="J2635" s="6" t="s">
        <v>13541</v>
      </c>
      <c r="K2635" s="6" t="s">
        <v>13553</v>
      </c>
      <c r="L2635" s="6" t="s">
        <v>13464</v>
      </c>
      <c r="M2635" s="6" t="s">
        <v>13415</v>
      </c>
      <c r="N2635" s="6" t="s">
        <v>13539</v>
      </c>
      <c r="O2635" s="6" t="str" cm="1">
        <f t="array" ref="O2635:P2635">_xlfn.TEXTSPLIT(N2635,"-")</f>
        <v>2002</v>
      </c>
      <c r="P2635" s="6" t="str">
        <v>2003</v>
      </c>
      <c r="Q2635" s="6">
        <v>12</v>
      </c>
      <c r="R2635" s="6">
        <v>5</v>
      </c>
      <c r="S2635" s="16">
        <f t="shared" si="193"/>
        <v>0.41666666666666669</v>
      </c>
      <c r="T2635" s="16">
        <f t="shared" si="194"/>
        <v>0.14231876063832774</v>
      </c>
    </row>
    <row r="2636" spans="2:20" x14ac:dyDescent="0.6">
      <c r="B2636" s="6"/>
      <c r="C2636" s="6"/>
      <c r="D2636" s="6" t="s">
        <v>13822</v>
      </c>
      <c r="E2636" s="6" t="s">
        <v>13816</v>
      </c>
      <c r="F2636" s="20" t="s">
        <v>13821</v>
      </c>
      <c r="G2636" s="6" t="str">
        <f t="shared" si="192"/>
        <v>80-95</v>
      </c>
      <c r="H2636" s="6" t="str" cm="1">
        <f t="array" ref="H2636:I2636">_xlfn.TEXTSPLIT(G2636,"-")</f>
        <v>80</v>
      </c>
      <c r="I2636" s="6" t="str">
        <v>95</v>
      </c>
      <c r="J2636" s="6" t="s">
        <v>13541</v>
      </c>
      <c r="K2636" s="6" t="s">
        <v>13553</v>
      </c>
      <c r="L2636" s="6" t="s">
        <v>13464</v>
      </c>
      <c r="M2636" s="6" t="s">
        <v>13415</v>
      </c>
      <c r="N2636" s="6" t="s">
        <v>13539</v>
      </c>
      <c r="O2636" s="6" t="str" cm="1">
        <f t="array" ref="O2636:P2636">_xlfn.TEXTSPLIT(N2636,"-")</f>
        <v>2002</v>
      </c>
      <c r="P2636" s="6" t="str">
        <v>2003</v>
      </c>
      <c r="Q2636" s="6">
        <v>26</v>
      </c>
      <c r="R2636" s="6">
        <v>12</v>
      </c>
      <c r="S2636" s="16">
        <f t="shared" si="193"/>
        <v>0.46153846153846156</v>
      </c>
      <c r="T2636" s="16">
        <f t="shared" si="194"/>
        <v>9.7767524508037315E-2</v>
      </c>
    </row>
    <row r="2637" spans="2:20" x14ac:dyDescent="0.6">
      <c r="B2637" s="6"/>
      <c r="C2637" s="6"/>
      <c r="D2637" s="6" t="s">
        <v>13813</v>
      </c>
      <c r="E2637" s="6" t="s">
        <v>13815</v>
      </c>
      <c r="F2637" s="20" t="s">
        <v>13516</v>
      </c>
      <c r="G2637" s="6" t="str">
        <f t="shared" si="192"/>
        <v>60-95</v>
      </c>
      <c r="H2637" s="6" t="str" cm="1">
        <f t="array" ref="H2637:I2637">_xlfn.TEXTSPLIT(G2637,"-")</f>
        <v>60</v>
      </c>
      <c r="I2637" s="6" t="str">
        <v>95</v>
      </c>
      <c r="J2637" s="6" t="s">
        <v>13541</v>
      </c>
      <c r="K2637" s="6" t="s">
        <v>13553</v>
      </c>
      <c r="L2637" s="6" t="s">
        <v>13464</v>
      </c>
      <c r="M2637" s="6" t="s">
        <v>13415</v>
      </c>
      <c r="N2637" s="6" t="s">
        <v>13539</v>
      </c>
      <c r="O2637" s="6" t="str" cm="1">
        <f t="array" ref="O2637:P2637">_xlfn.TEXTSPLIT(N2637,"-")</f>
        <v>2002</v>
      </c>
      <c r="P2637" s="6" t="str">
        <v>2003</v>
      </c>
      <c r="Q2637" s="6">
        <v>627</v>
      </c>
      <c r="R2637" s="6">
        <v>61</v>
      </c>
      <c r="S2637" s="16">
        <f t="shared" si="193"/>
        <v>9.7288676236044661E-2</v>
      </c>
      <c r="T2637" s="16">
        <f t="shared" si="194"/>
        <v>1.1835097003076117E-2</v>
      </c>
    </row>
    <row r="2638" spans="2:20" x14ac:dyDescent="0.6">
      <c r="B2638" s="6"/>
      <c r="C2638" s="6"/>
      <c r="D2638" s="6" t="s">
        <v>13813</v>
      </c>
      <c r="E2638" s="6" t="s">
        <v>13814</v>
      </c>
      <c r="F2638" s="20" t="s">
        <v>13516</v>
      </c>
      <c r="G2638" s="6" t="str">
        <f t="shared" si="192"/>
        <v>60-95</v>
      </c>
      <c r="H2638" s="6" t="str" cm="1">
        <f t="array" ref="H2638:I2638">_xlfn.TEXTSPLIT(G2638,"-")</f>
        <v>60</v>
      </c>
      <c r="I2638" s="6" t="str">
        <v>95</v>
      </c>
      <c r="J2638" s="6" t="s">
        <v>13541</v>
      </c>
      <c r="K2638" s="6" t="s">
        <v>13553</v>
      </c>
      <c r="L2638" s="6" t="s">
        <v>13464</v>
      </c>
      <c r="M2638" s="6" t="s">
        <v>13415</v>
      </c>
      <c r="N2638" s="6" t="s">
        <v>13539</v>
      </c>
      <c r="O2638" s="6" t="str" cm="1">
        <f t="array" ref="O2638:P2638">_xlfn.TEXTSPLIT(N2638,"-")</f>
        <v>2002</v>
      </c>
      <c r="P2638" s="6" t="str">
        <v>2003</v>
      </c>
      <c r="Q2638" s="6">
        <v>265</v>
      </c>
      <c r="R2638" s="6">
        <v>26</v>
      </c>
      <c r="S2638" s="16">
        <f t="shared" si="193"/>
        <v>9.8113207547169817E-2</v>
      </c>
      <c r="T2638" s="16">
        <f t="shared" si="194"/>
        <v>1.8273292817246004E-2</v>
      </c>
    </row>
    <row r="2639" spans="2:20" x14ac:dyDescent="0.6">
      <c r="B2639" s="6"/>
      <c r="C2639" s="6"/>
      <c r="D2639" s="6" t="s">
        <v>13813</v>
      </c>
      <c r="E2639" s="6" t="s">
        <v>13816</v>
      </c>
      <c r="F2639" s="20" t="s">
        <v>13516</v>
      </c>
      <c r="G2639" s="6" t="str">
        <f t="shared" si="192"/>
        <v>60-95</v>
      </c>
      <c r="H2639" s="6" t="str" cm="1">
        <f t="array" ref="H2639:I2639">_xlfn.TEXTSPLIT(G2639,"-")</f>
        <v>60</v>
      </c>
      <c r="I2639" s="6" t="str">
        <v>95</v>
      </c>
      <c r="J2639" s="6" t="s">
        <v>13541</v>
      </c>
      <c r="K2639" s="6" t="s">
        <v>13553</v>
      </c>
      <c r="L2639" s="6" t="s">
        <v>13464</v>
      </c>
      <c r="M2639" s="6" t="s">
        <v>13415</v>
      </c>
      <c r="N2639" s="6" t="s">
        <v>13539</v>
      </c>
      <c r="O2639" s="6" t="str" cm="1">
        <f t="array" ref="O2639:P2639">_xlfn.TEXTSPLIT(N2639,"-")</f>
        <v>2002</v>
      </c>
      <c r="P2639" s="6" t="str">
        <v>2003</v>
      </c>
      <c r="Q2639" s="6">
        <v>362</v>
      </c>
      <c r="R2639" s="6">
        <v>35</v>
      </c>
      <c r="S2639" s="16">
        <f t="shared" si="193"/>
        <v>9.668508287292818E-2</v>
      </c>
      <c r="T2639" s="16">
        <f t="shared" si="194"/>
        <v>1.5532631630435468E-2</v>
      </c>
    </row>
    <row r="2640" spans="2:20" x14ac:dyDescent="0.6">
      <c r="B2640" s="6"/>
      <c r="C2640" s="6"/>
      <c r="D2640" s="6" t="s">
        <v>13813</v>
      </c>
      <c r="E2640" s="6" t="s">
        <v>13815</v>
      </c>
      <c r="F2640" s="20" t="s">
        <v>13819</v>
      </c>
      <c r="G2640" s="6" t="str">
        <f t="shared" si="192"/>
        <v>60-69</v>
      </c>
      <c r="H2640" s="6" t="str" cm="1">
        <f t="array" ref="H2640:I2640">_xlfn.TEXTSPLIT(G2640,"-")</f>
        <v>60</v>
      </c>
      <c r="I2640" s="6" t="str">
        <v>69</v>
      </c>
      <c r="J2640" s="6" t="s">
        <v>13541</v>
      </c>
      <c r="K2640" s="6" t="s">
        <v>13553</v>
      </c>
      <c r="L2640" s="6" t="s">
        <v>13464</v>
      </c>
      <c r="M2640" s="6" t="s">
        <v>13415</v>
      </c>
      <c r="N2640" s="6" t="s">
        <v>13539</v>
      </c>
      <c r="O2640" s="6" t="str" cm="1">
        <f t="array" ref="O2640:P2640">_xlfn.TEXTSPLIT(N2640,"-")</f>
        <v>2002</v>
      </c>
      <c r="P2640" s="6" t="str">
        <v>2003</v>
      </c>
      <c r="Q2640" s="6">
        <v>402</v>
      </c>
      <c r="R2640" s="6">
        <v>16</v>
      </c>
      <c r="S2640" s="16">
        <f t="shared" si="193"/>
        <v>3.9800995024875621E-2</v>
      </c>
      <c r="T2640" s="16">
        <f t="shared" si="194"/>
        <v>9.7502233447955763E-3</v>
      </c>
    </row>
    <row r="2641" spans="2:20" x14ac:dyDescent="0.6">
      <c r="B2641" s="6"/>
      <c r="C2641" s="6"/>
      <c r="D2641" s="6" t="s">
        <v>13813</v>
      </c>
      <c r="E2641" s="6" t="s">
        <v>13814</v>
      </c>
      <c r="F2641" s="20" t="s">
        <v>13819</v>
      </c>
      <c r="G2641" s="6" t="str">
        <f t="shared" si="192"/>
        <v>60-69</v>
      </c>
      <c r="H2641" s="6" t="str" cm="1">
        <f t="array" ref="H2641:I2641">_xlfn.TEXTSPLIT(G2641,"-")</f>
        <v>60</v>
      </c>
      <c r="I2641" s="6" t="str">
        <v>69</v>
      </c>
      <c r="J2641" s="6" t="s">
        <v>13541</v>
      </c>
      <c r="K2641" s="6" t="s">
        <v>13553</v>
      </c>
      <c r="L2641" s="6" t="s">
        <v>13464</v>
      </c>
      <c r="M2641" s="6" t="s">
        <v>13415</v>
      </c>
      <c r="N2641" s="6" t="s">
        <v>13539</v>
      </c>
      <c r="O2641" s="6" t="str" cm="1">
        <f t="array" ref="O2641:P2641">_xlfn.TEXTSPLIT(N2641,"-")</f>
        <v>2002</v>
      </c>
      <c r="P2641" s="6" t="str">
        <v>2003</v>
      </c>
      <c r="Q2641" s="6">
        <v>178</v>
      </c>
      <c r="R2641" s="6">
        <v>7</v>
      </c>
      <c r="S2641" s="16">
        <f t="shared" si="193"/>
        <v>3.9325842696629212E-2</v>
      </c>
      <c r="T2641" s="16">
        <f t="shared" si="194"/>
        <v>1.4568574921405779E-2</v>
      </c>
    </row>
    <row r="2642" spans="2:20" x14ac:dyDescent="0.6">
      <c r="B2642" s="6"/>
      <c r="C2642" s="6"/>
      <c r="D2642" s="6" t="s">
        <v>13813</v>
      </c>
      <c r="E2642" s="6" t="s">
        <v>13816</v>
      </c>
      <c r="F2642" s="20" t="s">
        <v>13819</v>
      </c>
      <c r="G2642" s="6" t="str">
        <f t="shared" si="192"/>
        <v>60-69</v>
      </c>
      <c r="H2642" s="6" t="str" cm="1">
        <f t="array" ref="H2642:I2642">_xlfn.TEXTSPLIT(G2642,"-")</f>
        <v>60</v>
      </c>
      <c r="I2642" s="6" t="str">
        <v>69</v>
      </c>
      <c r="J2642" s="6" t="s">
        <v>13541</v>
      </c>
      <c r="K2642" s="6" t="s">
        <v>13553</v>
      </c>
      <c r="L2642" s="6" t="s">
        <v>13464</v>
      </c>
      <c r="M2642" s="6" t="s">
        <v>13415</v>
      </c>
      <c r="N2642" s="6" t="s">
        <v>13539</v>
      </c>
      <c r="O2642" s="6" t="str" cm="1">
        <f t="array" ref="O2642:P2642">_xlfn.TEXTSPLIT(N2642,"-")</f>
        <v>2002</v>
      </c>
      <c r="P2642" s="6" t="str">
        <v>2003</v>
      </c>
      <c r="Q2642" s="6">
        <v>224</v>
      </c>
      <c r="R2642" s="6">
        <v>9</v>
      </c>
      <c r="S2642" s="16">
        <f t="shared" si="193"/>
        <v>4.0178571428571432E-2</v>
      </c>
      <c r="T2642" s="16">
        <f t="shared" si="194"/>
        <v>1.3121045973544519E-2</v>
      </c>
    </row>
    <row r="2643" spans="2:20" x14ac:dyDescent="0.6">
      <c r="B2643" s="6"/>
      <c r="C2643" s="6"/>
      <c r="D2643" s="6" t="s">
        <v>13813</v>
      </c>
      <c r="E2643" s="6" t="s">
        <v>13815</v>
      </c>
      <c r="F2643" s="20" t="s">
        <v>13820</v>
      </c>
      <c r="G2643" s="6" t="str">
        <f t="shared" si="192"/>
        <v>70-79</v>
      </c>
      <c r="H2643" s="6" t="str" cm="1">
        <f t="array" ref="H2643:I2643">_xlfn.TEXTSPLIT(G2643,"-")</f>
        <v>70</v>
      </c>
      <c r="I2643" s="6" t="str">
        <v>79</v>
      </c>
      <c r="J2643" s="6" t="s">
        <v>13541</v>
      </c>
      <c r="K2643" s="6" t="s">
        <v>13553</v>
      </c>
      <c r="L2643" s="6" t="s">
        <v>13464</v>
      </c>
      <c r="M2643" s="6" t="s">
        <v>13415</v>
      </c>
      <c r="N2643" s="6" t="s">
        <v>13539</v>
      </c>
      <c r="O2643" s="6" t="str" cm="1">
        <f t="array" ref="O2643:P2643">_xlfn.TEXTSPLIT(N2643,"-")</f>
        <v>2002</v>
      </c>
      <c r="P2643" s="6" t="str">
        <v>2003</v>
      </c>
      <c r="Q2643" s="6">
        <v>187</v>
      </c>
      <c r="R2643" s="6">
        <v>29</v>
      </c>
      <c r="S2643" s="16">
        <f t="shared" si="193"/>
        <v>0.15508021390374332</v>
      </c>
      <c r="T2643" s="16">
        <f t="shared" si="194"/>
        <v>2.6470682113370746E-2</v>
      </c>
    </row>
    <row r="2644" spans="2:20" x14ac:dyDescent="0.6">
      <c r="B2644" s="6"/>
      <c r="C2644" s="6"/>
      <c r="D2644" s="6" t="s">
        <v>13813</v>
      </c>
      <c r="E2644" s="6" t="s">
        <v>13814</v>
      </c>
      <c r="F2644" s="20" t="s">
        <v>13820</v>
      </c>
      <c r="G2644" s="6" t="str">
        <f t="shared" si="192"/>
        <v>70-79</v>
      </c>
      <c r="H2644" s="6" t="str" cm="1">
        <f t="array" ref="H2644:I2644">_xlfn.TEXTSPLIT(G2644,"-")</f>
        <v>70</v>
      </c>
      <c r="I2644" s="6" t="str">
        <v>79</v>
      </c>
      <c r="J2644" s="6" t="s">
        <v>13541</v>
      </c>
      <c r="K2644" s="6" t="s">
        <v>13553</v>
      </c>
      <c r="L2644" s="6" t="s">
        <v>13464</v>
      </c>
      <c r="M2644" s="6" t="s">
        <v>13415</v>
      </c>
      <c r="N2644" s="6" t="s">
        <v>13539</v>
      </c>
      <c r="O2644" s="6" t="str" cm="1">
        <f t="array" ref="O2644:P2644">_xlfn.TEXTSPLIT(N2644,"-")</f>
        <v>2002</v>
      </c>
      <c r="P2644" s="6" t="str">
        <v>2003</v>
      </c>
      <c r="Q2644" s="6">
        <v>75</v>
      </c>
      <c r="R2644" s="6">
        <v>13</v>
      </c>
      <c r="S2644" s="16">
        <f t="shared" si="193"/>
        <v>0.17333333333333334</v>
      </c>
      <c r="T2644" s="16">
        <f t="shared" si="194"/>
        <v>4.3709478588957323E-2</v>
      </c>
    </row>
    <row r="2645" spans="2:20" x14ac:dyDescent="0.6">
      <c r="B2645" s="6"/>
      <c r="C2645" s="6"/>
      <c r="D2645" s="6" t="s">
        <v>13813</v>
      </c>
      <c r="E2645" s="6" t="s">
        <v>13816</v>
      </c>
      <c r="F2645" s="20" t="s">
        <v>13820</v>
      </c>
      <c r="G2645" s="6" t="str">
        <f t="shared" si="192"/>
        <v>70-79</v>
      </c>
      <c r="H2645" s="6" t="str" cm="1">
        <f t="array" ref="H2645:I2645">_xlfn.TEXTSPLIT(G2645,"-")</f>
        <v>70</v>
      </c>
      <c r="I2645" s="6" t="str">
        <v>79</v>
      </c>
      <c r="J2645" s="6" t="s">
        <v>13541</v>
      </c>
      <c r="K2645" s="6" t="s">
        <v>13553</v>
      </c>
      <c r="L2645" s="6" t="s">
        <v>13464</v>
      </c>
      <c r="M2645" s="6" t="s">
        <v>13415</v>
      </c>
      <c r="N2645" s="6" t="s">
        <v>13539</v>
      </c>
      <c r="O2645" s="6" t="str" cm="1">
        <f t="array" ref="O2645:P2645">_xlfn.TEXTSPLIT(N2645,"-")</f>
        <v>2002</v>
      </c>
      <c r="P2645" s="6" t="str">
        <v>2003</v>
      </c>
      <c r="Q2645" s="6">
        <v>112</v>
      </c>
      <c r="R2645" s="6">
        <v>16</v>
      </c>
      <c r="S2645" s="16">
        <f t="shared" si="193"/>
        <v>0.14285714285714285</v>
      </c>
      <c r="T2645" s="16">
        <f t="shared" si="194"/>
        <v>3.3065003563305412E-2</v>
      </c>
    </row>
    <row r="2646" spans="2:20" x14ac:dyDescent="0.6">
      <c r="B2646" s="6"/>
      <c r="C2646" s="6"/>
      <c r="D2646" s="6" t="s">
        <v>13813</v>
      </c>
      <c r="E2646" s="6" t="s">
        <v>13815</v>
      </c>
      <c r="F2646" s="20" t="s">
        <v>13821</v>
      </c>
      <c r="G2646" s="6" t="str">
        <f t="shared" si="192"/>
        <v>80-95</v>
      </c>
      <c r="H2646" s="6" t="str" cm="1">
        <f t="array" ref="H2646:I2646">_xlfn.TEXTSPLIT(G2646,"-")</f>
        <v>80</v>
      </c>
      <c r="I2646" s="6" t="str">
        <v>95</v>
      </c>
      <c r="J2646" s="6" t="s">
        <v>13541</v>
      </c>
      <c r="K2646" s="6" t="s">
        <v>13553</v>
      </c>
      <c r="L2646" s="6" t="s">
        <v>13464</v>
      </c>
      <c r="M2646" s="6" t="s">
        <v>13415</v>
      </c>
      <c r="N2646" s="6" t="s">
        <v>13539</v>
      </c>
      <c r="O2646" s="6" t="str" cm="1">
        <f t="array" ref="O2646:P2646">_xlfn.TEXTSPLIT(N2646,"-")</f>
        <v>2002</v>
      </c>
      <c r="P2646" s="6" t="str">
        <v>2003</v>
      </c>
      <c r="Q2646" s="6">
        <v>38</v>
      </c>
      <c r="R2646" s="6">
        <v>16</v>
      </c>
      <c r="S2646" s="16">
        <f t="shared" si="193"/>
        <v>0.42105263157894735</v>
      </c>
      <c r="T2646" s="16">
        <f t="shared" si="194"/>
        <v>8.0093253710808651E-2</v>
      </c>
    </row>
    <row r="2647" spans="2:20" x14ac:dyDescent="0.6">
      <c r="B2647" s="6"/>
      <c r="C2647" s="6"/>
      <c r="D2647" s="6" t="s">
        <v>13813</v>
      </c>
      <c r="E2647" s="6" t="s">
        <v>13814</v>
      </c>
      <c r="F2647" s="20" t="s">
        <v>13821</v>
      </c>
      <c r="G2647" s="6" t="str">
        <f t="shared" si="192"/>
        <v>80-95</v>
      </c>
      <c r="H2647" s="6" t="str" cm="1">
        <f t="array" ref="H2647:I2647">_xlfn.TEXTSPLIT(G2647,"-")</f>
        <v>80</v>
      </c>
      <c r="I2647" s="6" t="str">
        <v>95</v>
      </c>
      <c r="J2647" s="6" t="s">
        <v>13541</v>
      </c>
      <c r="K2647" s="6" t="s">
        <v>13553</v>
      </c>
      <c r="L2647" s="6" t="s">
        <v>13464</v>
      </c>
      <c r="M2647" s="6" t="s">
        <v>13415</v>
      </c>
      <c r="N2647" s="6" t="s">
        <v>13539</v>
      </c>
      <c r="O2647" s="6" t="str" cm="1">
        <f t="array" ref="O2647:P2647">_xlfn.TEXTSPLIT(N2647,"-")</f>
        <v>2002</v>
      </c>
      <c r="P2647" s="6" t="str">
        <v>2003</v>
      </c>
      <c r="Q2647" s="6">
        <v>12</v>
      </c>
      <c r="R2647" s="6">
        <v>6</v>
      </c>
      <c r="S2647" s="16">
        <f t="shared" si="193"/>
        <v>0.5</v>
      </c>
      <c r="T2647" s="16">
        <f t="shared" si="194"/>
        <v>0.14433756729740643</v>
      </c>
    </row>
    <row r="2648" spans="2:20" x14ac:dyDescent="0.6">
      <c r="B2648" s="6"/>
      <c r="C2648" s="6"/>
      <c r="D2648" s="6" t="s">
        <v>13813</v>
      </c>
      <c r="E2648" s="6" t="s">
        <v>13816</v>
      </c>
      <c r="F2648" s="20" t="s">
        <v>13821</v>
      </c>
      <c r="G2648" s="6" t="str">
        <f t="shared" si="192"/>
        <v>80-95</v>
      </c>
      <c r="H2648" s="6" t="str" cm="1">
        <f t="array" ref="H2648:I2648">_xlfn.TEXTSPLIT(G2648,"-")</f>
        <v>80</v>
      </c>
      <c r="I2648" s="6" t="str">
        <v>95</v>
      </c>
      <c r="J2648" s="6" t="s">
        <v>13541</v>
      </c>
      <c r="K2648" s="6" t="s">
        <v>13553</v>
      </c>
      <c r="L2648" s="6" t="s">
        <v>13464</v>
      </c>
      <c r="M2648" s="6" t="s">
        <v>13415</v>
      </c>
      <c r="N2648" s="6" t="s">
        <v>13539</v>
      </c>
      <c r="O2648" s="6" t="str" cm="1">
        <f t="array" ref="O2648:P2648">_xlfn.TEXTSPLIT(N2648,"-")</f>
        <v>2002</v>
      </c>
      <c r="P2648" s="6" t="str">
        <v>2003</v>
      </c>
      <c r="Q2648" s="6">
        <v>26</v>
      </c>
      <c r="R2648" s="6">
        <v>10</v>
      </c>
      <c r="S2648" s="16">
        <f t="shared" si="193"/>
        <v>0.38461538461538464</v>
      </c>
      <c r="T2648" s="16">
        <f t="shared" si="194"/>
        <v>9.5411334299391123E-2</v>
      </c>
    </row>
    <row r="2649" spans="2:20" x14ac:dyDescent="0.6">
      <c r="B2649" s="6"/>
      <c r="C2649" s="6"/>
      <c r="D2649" s="6" t="s">
        <v>13828</v>
      </c>
      <c r="E2649" s="6" t="s">
        <v>13815</v>
      </c>
      <c r="F2649" s="20" t="s">
        <v>13516</v>
      </c>
      <c r="G2649" s="6" t="str">
        <f t="shared" si="192"/>
        <v>60-95</v>
      </c>
      <c r="H2649" s="6" t="str" cm="1">
        <f t="array" ref="H2649:I2649">_xlfn.TEXTSPLIT(G2649,"-")</f>
        <v>60</v>
      </c>
      <c r="I2649" s="6" t="str">
        <v>95</v>
      </c>
      <c r="J2649" s="6" t="s">
        <v>13541</v>
      </c>
      <c r="K2649" s="6" t="s">
        <v>13553</v>
      </c>
      <c r="L2649" s="6" t="s">
        <v>13464</v>
      </c>
      <c r="M2649" s="6" t="s">
        <v>13415</v>
      </c>
      <c r="N2649" s="6" t="s">
        <v>13539</v>
      </c>
      <c r="O2649" s="6" t="str" cm="1">
        <f t="array" ref="O2649:P2649">_xlfn.TEXTSPLIT(N2649,"-")</f>
        <v>2002</v>
      </c>
      <c r="P2649" s="6" t="str">
        <v>2003</v>
      </c>
      <c r="Q2649" s="6">
        <v>660</v>
      </c>
      <c r="R2649" s="6">
        <v>39</v>
      </c>
      <c r="S2649" s="16">
        <f t="shared" si="193"/>
        <v>5.909090909090909E-2</v>
      </c>
      <c r="T2649" s="16">
        <f t="shared" si="194"/>
        <v>9.1782989737254368E-3</v>
      </c>
    </row>
    <row r="2650" spans="2:20" x14ac:dyDescent="0.6">
      <c r="B2650" s="6"/>
      <c r="C2650" s="6"/>
      <c r="D2650" s="6" t="s">
        <v>13828</v>
      </c>
      <c r="E2650" s="6" t="s">
        <v>13814</v>
      </c>
      <c r="F2650" s="20" t="s">
        <v>13516</v>
      </c>
      <c r="G2650" s="6" t="str">
        <f t="shared" si="192"/>
        <v>60-95</v>
      </c>
      <c r="H2650" s="6" t="str" cm="1">
        <f t="array" ref="H2650:I2650">_xlfn.TEXTSPLIT(G2650,"-")</f>
        <v>60</v>
      </c>
      <c r="I2650" s="6" t="str">
        <v>95</v>
      </c>
      <c r="J2650" s="6" t="s">
        <v>13541</v>
      </c>
      <c r="K2650" s="6" t="s">
        <v>13553</v>
      </c>
      <c r="L2650" s="6" t="s">
        <v>13464</v>
      </c>
      <c r="M2650" s="6" t="s">
        <v>13415</v>
      </c>
      <c r="N2650" s="6" t="s">
        <v>13539</v>
      </c>
      <c r="O2650" s="6" t="str" cm="1">
        <f t="array" ref="O2650:P2650">_xlfn.TEXTSPLIT(N2650,"-")</f>
        <v>2002</v>
      </c>
      <c r="P2650" s="6" t="str">
        <v>2003</v>
      </c>
      <c r="Q2650" s="6">
        <v>277</v>
      </c>
      <c r="R2650" s="6">
        <v>18</v>
      </c>
      <c r="S2650" s="16">
        <f t="shared" si="193"/>
        <v>6.4981949458483748E-2</v>
      </c>
      <c r="T2650" s="16">
        <f t="shared" si="194"/>
        <v>1.4810389526179918E-2</v>
      </c>
    </row>
    <row r="2651" spans="2:20" x14ac:dyDescent="0.6">
      <c r="B2651" s="6"/>
      <c r="C2651" s="6"/>
      <c r="D2651" s="6" t="s">
        <v>13828</v>
      </c>
      <c r="E2651" s="6" t="s">
        <v>13816</v>
      </c>
      <c r="F2651" s="20" t="s">
        <v>13516</v>
      </c>
      <c r="G2651" s="6" t="str">
        <f t="shared" si="192"/>
        <v>60-95</v>
      </c>
      <c r="H2651" s="6" t="str" cm="1">
        <f t="array" ref="H2651:I2651">_xlfn.TEXTSPLIT(G2651,"-")</f>
        <v>60</v>
      </c>
      <c r="I2651" s="6" t="str">
        <v>95</v>
      </c>
      <c r="J2651" s="6" t="s">
        <v>13541</v>
      </c>
      <c r="K2651" s="6" t="s">
        <v>13553</v>
      </c>
      <c r="L2651" s="6" t="s">
        <v>13464</v>
      </c>
      <c r="M2651" s="6" t="s">
        <v>13415</v>
      </c>
      <c r="N2651" s="6" t="s">
        <v>13539</v>
      </c>
      <c r="O2651" s="6" t="str" cm="1">
        <f t="array" ref="O2651:P2651">_xlfn.TEXTSPLIT(N2651,"-")</f>
        <v>2002</v>
      </c>
      <c r="P2651" s="6" t="str">
        <v>2003</v>
      </c>
      <c r="Q2651" s="6">
        <v>383</v>
      </c>
      <c r="R2651" s="6">
        <v>21</v>
      </c>
      <c r="S2651" s="16">
        <f t="shared" si="193"/>
        <v>5.4830287206266322E-2</v>
      </c>
      <c r="T2651" s="16">
        <f t="shared" si="194"/>
        <v>1.163230475302373E-2</v>
      </c>
    </row>
    <row r="2652" spans="2:20" x14ac:dyDescent="0.6">
      <c r="B2652" s="6"/>
      <c r="C2652" s="6"/>
      <c r="D2652" s="6" t="s">
        <v>13828</v>
      </c>
      <c r="E2652" s="6" t="s">
        <v>13815</v>
      </c>
      <c r="F2652" s="20" t="s">
        <v>13819</v>
      </c>
      <c r="G2652" s="6" t="str">
        <f t="shared" si="192"/>
        <v>60-69</v>
      </c>
      <c r="H2652" s="6" t="str" cm="1">
        <f t="array" ref="H2652:I2652">_xlfn.TEXTSPLIT(G2652,"-")</f>
        <v>60</v>
      </c>
      <c r="I2652" s="6" t="str">
        <v>69</v>
      </c>
      <c r="J2652" s="6" t="s">
        <v>13541</v>
      </c>
      <c r="K2652" s="6" t="s">
        <v>13553</v>
      </c>
      <c r="L2652" s="6" t="s">
        <v>13464</v>
      </c>
      <c r="M2652" s="6" t="s">
        <v>13415</v>
      </c>
      <c r="N2652" s="6" t="s">
        <v>13539</v>
      </c>
      <c r="O2652" s="6" t="str" cm="1">
        <f t="array" ref="O2652:P2652">_xlfn.TEXTSPLIT(N2652,"-")</f>
        <v>2002</v>
      </c>
      <c r="P2652" s="6" t="str">
        <v>2003</v>
      </c>
      <c r="Q2652" s="6">
        <v>417</v>
      </c>
      <c r="R2652" s="6">
        <v>13</v>
      </c>
      <c r="S2652" s="16">
        <f t="shared" si="193"/>
        <v>3.117505995203837E-2</v>
      </c>
      <c r="T2652" s="16">
        <f t="shared" si="194"/>
        <v>8.5105627118025051E-3</v>
      </c>
    </row>
    <row r="2653" spans="2:20" x14ac:dyDescent="0.6">
      <c r="B2653" s="6"/>
      <c r="C2653" s="6"/>
      <c r="D2653" s="6" t="s">
        <v>13828</v>
      </c>
      <c r="E2653" s="6" t="s">
        <v>13814</v>
      </c>
      <c r="F2653" s="20" t="s">
        <v>13819</v>
      </c>
      <c r="G2653" s="6" t="str">
        <f t="shared" si="192"/>
        <v>60-69</v>
      </c>
      <c r="H2653" s="6" t="str" cm="1">
        <f t="array" ref="H2653:I2653">_xlfn.TEXTSPLIT(G2653,"-")</f>
        <v>60</v>
      </c>
      <c r="I2653" s="6" t="str">
        <v>69</v>
      </c>
      <c r="J2653" s="6" t="s">
        <v>13541</v>
      </c>
      <c r="K2653" s="6" t="s">
        <v>13553</v>
      </c>
      <c r="L2653" s="6" t="s">
        <v>13464</v>
      </c>
      <c r="M2653" s="6" t="s">
        <v>13415</v>
      </c>
      <c r="N2653" s="6" t="s">
        <v>13539</v>
      </c>
      <c r="O2653" s="6" t="str" cm="1">
        <f t="array" ref="O2653:P2653">_xlfn.TEXTSPLIT(N2653,"-")</f>
        <v>2002</v>
      </c>
      <c r="P2653" s="6" t="str">
        <v>2003</v>
      </c>
      <c r="Q2653" s="6">
        <v>184</v>
      </c>
      <c r="R2653" s="6">
        <v>6</v>
      </c>
      <c r="S2653" s="16">
        <f t="shared" si="193"/>
        <v>3.2608695652173912E-2</v>
      </c>
      <c r="T2653" s="16">
        <f t="shared" si="194"/>
        <v>1.3093594646279341E-2</v>
      </c>
    </row>
    <row r="2654" spans="2:20" x14ac:dyDescent="0.6">
      <c r="B2654" s="6"/>
      <c r="C2654" s="6"/>
      <c r="D2654" s="6" t="s">
        <v>13828</v>
      </c>
      <c r="E2654" s="6" t="s">
        <v>13816</v>
      </c>
      <c r="F2654" s="20" t="s">
        <v>13819</v>
      </c>
      <c r="G2654" s="6" t="str">
        <f t="shared" si="192"/>
        <v>60-69</v>
      </c>
      <c r="H2654" s="6" t="str" cm="1">
        <f t="array" ref="H2654:I2654">_xlfn.TEXTSPLIT(G2654,"-")</f>
        <v>60</v>
      </c>
      <c r="I2654" s="6" t="str">
        <v>69</v>
      </c>
      <c r="J2654" s="6" t="s">
        <v>13541</v>
      </c>
      <c r="K2654" s="6" t="s">
        <v>13553</v>
      </c>
      <c r="L2654" s="6" t="s">
        <v>13464</v>
      </c>
      <c r="M2654" s="6" t="s">
        <v>13415</v>
      </c>
      <c r="N2654" s="6" t="s">
        <v>13539</v>
      </c>
      <c r="O2654" s="6" t="str" cm="1">
        <f t="array" ref="O2654:P2654">_xlfn.TEXTSPLIT(N2654,"-")</f>
        <v>2002</v>
      </c>
      <c r="P2654" s="6" t="str">
        <v>2003</v>
      </c>
      <c r="Q2654" s="6">
        <v>233</v>
      </c>
      <c r="R2654" s="6">
        <v>7</v>
      </c>
      <c r="S2654" s="16">
        <f t="shared" si="193"/>
        <v>3.0042918454935622E-2</v>
      </c>
      <c r="T2654" s="16">
        <f t="shared" si="194"/>
        <v>1.1183284104942966E-2</v>
      </c>
    </row>
    <row r="2655" spans="2:20" x14ac:dyDescent="0.6">
      <c r="B2655" s="6"/>
      <c r="C2655" s="6"/>
      <c r="D2655" s="6" t="s">
        <v>13828</v>
      </c>
      <c r="E2655" s="6" t="s">
        <v>13815</v>
      </c>
      <c r="F2655" s="20" t="s">
        <v>13820</v>
      </c>
      <c r="G2655" s="6" t="str">
        <f t="shared" si="192"/>
        <v>70-79</v>
      </c>
      <c r="H2655" s="6" t="str" cm="1">
        <f t="array" ref="H2655:I2655">_xlfn.TEXTSPLIT(G2655,"-")</f>
        <v>70</v>
      </c>
      <c r="I2655" s="6" t="str">
        <v>79</v>
      </c>
      <c r="J2655" s="6" t="s">
        <v>13541</v>
      </c>
      <c r="K2655" s="6" t="s">
        <v>13553</v>
      </c>
      <c r="L2655" s="6" t="s">
        <v>13464</v>
      </c>
      <c r="M2655" s="6" t="s">
        <v>13415</v>
      </c>
      <c r="N2655" s="6" t="s">
        <v>13539</v>
      </c>
      <c r="O2655" s="6" t="str" cm="1">
        <f t="array" ref="O2655:P2655">_xlfn.TEXTSPLIT(N2655,"-")</f>
        <v>2002</v>
      </c>
      <c r="P2655" s="6" t="str">
        <v>2003</v>
      </c>
      <c r="Q2655" s="6">
        <v>203</v>
      </c>
      <c r="R2655" s="6">
        <v>20</v>
      </c>
      <c r="S2655" s="16">
        <f t="shared" si="193"/>
        <v>9.8522167487684734E-2</v>
      </c>
      <c r="T2655" s="16">
        <f t="shared" si="194"/>
        <v>2.0916859817776638E-2</v>
      </c>
    </row>
    <row r="2656" spans="2:20" x14ac:dyDescent="0.6">
      <c r="B2656" s="6"/>
      <c r="C2656" s="6"/>
      <c r="D2656" s="6" t="s">
        <v>13828</v>
      </c>
      <c r="E2656" s="6" t="s">
        <v>13814</v>
      </c>
      <c r="F2656" s="20" t="s">
        <v>13820</v>
      </c>
      <c r="G2656" s="6" t="str">
        <f t="shared" ref="G2656:G2825" si="198">IF(RIGHT(F2656,1)="+",LEFT(F2656,LEN(F2656)-1)&amp;"-95",F2656)</f>
        <v>70-79</v>
      </c>
      <c r="H2656" s="6" t="str" cm="1">
        <f t="array" ref="H2656:I2656">_xlfn.TEXTSPLIT(G2656,"-")</f>
        <v>70</v>
      </c>
      <c r="I2656" s="6" t="str">
        <v>79</v>
      </c>
      <c r="J2656" s="6" t="s">
        <v>13541</v>
      </c>
      <c r="K2656" s="6" t="s">
        <v>13553</v>
      </c>
      <c r="L2656" s="6" t="s">
        <v>13464</v>
      </c>
      <c r="M2656" s="6" t="s">
        <v>13415</v>
      </c>
      <c r="N2656" s="6" t="s">
        <v>13539</v>
      </c>
      <c r="O2656" s="6" t="str" cm="1">
        <f t="array" ref="O2656:P2656">_xlfn.TEXTSPLIT(N2656,"-")</f>
        <v>2002</v>
      </c>
      <c r="P2656" s="6" t="str">
        <v>2003</v>
      </c>
      <c r="Q2656" s="6">
        <v>82</v>
      </c>
      <c r="R2656" s="6">
        <v>9</v>
      </c>
      <c r="S2656" s="16">
        <f t="shared" ref="S2656:S2825" si="199">R2656/Q2656</f>
        <v>0.10975609756097561</v>
      </c>
      <c r="T2656" s="16">
        <f t="shared" ref="T2656:T2825" si="200">SQRT(S2656*(1-S2656)/Q2656)</f>
        <v>3.4519294111632418E-2</v>
      </c>
    </row>
    <row r="2657" spans="2:20" x14ac:dyDescent="0.6">
      <c r="B2657" s="6"/>
      <c r="C2657" s="6"/>
      <c r="D2657" s="6" t="s">
        <v>13828</v>
      </c>
      <c r="E2657" s="6" t="s">
        <v>13816</v>
      </c>
      <c r="F2657" s="20" t="s">
        <v>13820</v>
      </c>
      <c r="G2657" s="6" t="str">
        <f t="shared" si="198"/>
        <v>70-79</v>
      </c>
      <c r="H2657" s="6" t="str" cm="1">
        <f t="array" ref="H2657:I2657">_xlfn.TEXTSPLIT(G2657,"-")</f>
        <v>70</v>
      </c>
      <c r="I2657" s="6" t="str">
        <v>79</v>
      </c>
      <c r="J2657" s="6" t="s">
        <v>13541</v>
      </c>
      <c r="K2657" s="6" t="s">
        <v>13553</v>
      </c>
      <c r="L2657" s="6" t="s">
        <v>13464</v>
      </c>
      <c r="M2657" s="6" t="s">
        <v>13415</v>
      </c>
      <c r="N2657" s="6" t="s">
        <v>13539</v>
      </c>
      <c r="O2657" s="6" t="str" cm="1">
        <f t="array" ref="O2657:P2657">_xlfn.TEXTSPLIT(N2657,"-")</f>
        <v>2002</v>
      </c>
      <c r="P2657" s="6" t="str">
        <v>2003</v>
      </c>
      <c r="Q2657" s="6">
        <v>121</v>
      </c>
      <c r="R2657" s="6">
        <v>11</v>
      </c>
      <c r="S2657" s="16">
        <f t="shared" si="199"/>
        <v>9.0909090909090912E-2</v>
      </c>
      <c r="T2657" s="16">
        <f t="shared" si="200"/>
        <v>2.6134526117094044E-2</v>
      </c>
    </row>
    <row r="2658" spans="2:20" x14ac:dyDescent="0.6">
      <c r="B2658" s="6"/>
      <c r="C2658" s="6"/>
      <c r="D2658" s="6" t="s">
        <v>13828</v>
      </c>
      <c r="E2658" s="6" t="s">
        <v>13815</v>
      </c>
      <c r="F2658" s="20" t="s">
        <v>13821</v>
      </c>
      <c r="G2658" s="6" t="str">
        <f t="shared" si="198"/>
        <v>80-95</v>
      </c>
      <c r="H2658" s="6" t="str" cm="1">
        <f t="array" ref="H2658:I2658">_xlfn.TEXTSPLIT(G2658,"-")</f>
        <v>80</v>
      </c>
      <c r="I2658" s="6" t="str">
        <v>95</v>
      </c>
      <c r="J2658" s="6" t="s">
        <v>13541</v>
      </c>
      <c r="K2658" s="6" t="s">
        <v>13553</v>
      </c>
      <c r="L2658" s="6" t="s">
        <v>13464</v>
      </c>
      <c r="M2658" s="6" t="s">
        <v>13415</v>
      </c>
      <c r="N2658" s="6" t="s">
        <v>13539</v>
      </c>
      <c r="O2658" s="6" t="str" cm="1">
        <f t="array" ref="O2658:P2658">_xlfn.TEXTSPLIT(N2658,"-")</f>
        <v>2002</v>
      </c>
      <c r="P2658" s="6" t="str">
        <v>2003</v>
      </c>
      <c r="Q2658" s="6">
        <v>40</v>
      </c>
      <c r="R2658" s="6">
        <v>6</v>
      </c>
      <c r="S2658" s="16">
        <f t="shared" si="199"/>
        <v>0.15</v>
      </c>
      <c r="T2658" s="16">
        <f t="shared" si="200"/>
        <v>5.6457948953181077E-2</v>
      </c>
    </row>
    <row r="2659" spans="2:20" x14ac:dyDescent="0.6">
      <c r="B2659" s="6"/>
      <c r="C2659" s="6"/>
      <c r="D2659" s="6" t="s">
        <v>13828</v>
      </c>
      <c r="E2659" s="6" t="s">
        <v>13814</v>
      </c>
      <c r="F2659" s="20" t="s">
        <v>13821</v>
      </c>
      <c r="G2659" s="6" t="str">
        <f t="shared" si="198"/>
        <v>80-95</v>
      </c>
      <c r="H2659" s="6" t="str" cm="1">
        <f t="array" ref="H2659:I2659">_xlfn.TEXTSPLIT(G2659,"-")</f>
        <v>80</v>
      </c>
      <c r="I2659" s="6" t="str">
        <v>95</v>
      </c>
      <c r="J2659" s="6" t="s">
        <v>13541</v>
      </c>
      <c r="K2659" s="6" t="s">
        <v>13553</v>
      </c>
      <c r="L2659" s="6" t="s">
        <v>13464</v>
      </c>
      <c r="M2659" s="6" t="s">
        <v>13415</v>
      </c>
      <c r="N2659" s="6" t="s">
        <v>13539</v>
      </c>
      <c r="O2659" s="6" t="str" cm="1">
        <f t="array" ref="O2659:P2659">_xlfn.TEXTSPLIT(N2659,"-")</f>
        <v>2002</v>
      </c>
      <c r="P2659" s="6" t="str">
        <v>2003</v>
      </c>
      <c r="Q2659" s="6">
        <v>11</v>
      </c>
      <c r="R2659" s="6">
        <v>3</v>
      </c>
      <c r="S2659" s="16">
        <f t="shared" si="199"/>
        <v>0.27272727272727271</v>
      </c>
      <c r="T2659" s="16">
        <f t="shared" si="200"/>
        <v>0.13428162652290843</v>
      </c>
    </row>
    <row r="2660" spans="2:20" x14ac:dyDescent="0.6">
      <c r="B2660" s="6"/>
      <c r="C2660" s="6"/>
      <c r="D2660" s="6" t="s">
        <v>13828</v>
      </c>
      <c r="E2660" s="6" t="s">
        <v>13816</v>
      </c>
      <c r="F2660" s="20" t="s">
        <v>13821</v>
      </c>
      <c r="G2660" s="6" t="str">
        <f t="shared" si="198"/>
        <v>80-95</v>
      </c>
      <c r="H2660" s="6" t="str" cm="1">
        <f t="array" ref="H2660:I2660">_xlfn.TEXTSPLIT(G2660,"-")</f>
        <v>80</v>
      </c>
      <c r="I2660" s="6" t="str">
        <v>95</v>
      </c>
      <c r="J2660" s="6" t="s">
        <v>13541</v>
      </c>
      <c r="K2660" s="6" t="s">
        <v>13553</v>
      </c>
      <c r="L2660" s="6" t="s">
        <v>13464</v>
      </c>
      <c r="M2660" s="6" t="s">
        <v>13415</v>
      </c>
      <c r="N2660" s="6" t="s">
        <v>13539</v>
      </c>
      <c r="O2660" s="6" t="str" cm="1">
        <f t="array" ref="O2660:P2660">_xlfn.TEXTSPLIT(N2660,"-")</f>
        <v>2002</v>
      </c>
      <c r="P2660" s="6" t="str">
        <v>2003</v>
      </c>
      <c r="Q2660" s="6">
        <v>29</v>
      </c>
      <c r="R2660" s="6">
        <v>3</v>
      </c>
      <c r="S2660" s="16">
        <f t="shared" si="199"/>
        <v>0.10344827586206896</v>
      </c>
      <c r="T2660" s="16">
        <f t="shared" si="200"/>
        <v>5.6552304164537999E-2</v>
      </c>
    </row>
    <row r="2661" spans="2:20" x14ac:dyDescent="0.6">
      <c r="B2661" s="6"/>
      <c r="C2661" s="6"/>
      <c r="D2661" s="6" t="s">
        <v>13823</v>
      </c>
      <c r="E2661" s="6" t="s">
        <v>13815</v>
      </c>
      <c r="F2661" s="20" t="s">
        <v>13516</v>
      </c>
      <c r="G2661" s="6" t="str">
        <f t="shared" si="198"/>
        <v>60-95</v>
      </c>
      <c r="H2661" s="6" t="str" cm="1">
        <f t="array" ref="H2661:I2661">_xlfn.TEXTSPLIT(G2661,"-")</f>
        <v>60</v>
      </c>
      <c r="I2661" s="6" t="str">
        <v>95</v>
      </c>
      <c r="J2661" s="6" t="s">
        <v>13541</v>
      </c>
      <c r="K2661" s="6" t="s">
        <v>13553</v>
      </c>
      <c r="L2661" s="6" t="s">
        <v>13464</v>
      </c>
      <c r="M2661" s="6" t="s">
        <v>13415</v>
      </c>
      <c r="N2661" s="6" t="s">
        <v>13539</v>
      </c>
      <c r="O2661" s="6" t="str" cm="1">
        <f t="array" ref="O2661:P2661">_xlfn.TEXTSPLIT(N2661,"-")</f>
        <v>2002</v>
      </c>
      <c r="P2661" s="6" t="str">
        <v>2003</v>
      </c>
      <c r="Q2661" s="6">
        <v>660</v>
      </c>
      <c r="R2661" s="6">
        <v>15</v>
      </c>
      <c r="S2661" s="16">
        <f t="shared" si="199"/>
        <v>2.2727272727272728E-2</v>
      </c>
      <c r="T2661" s="16">
        <f t="shared" si="200"/>
        <v>5.8010897358786399E-3</v>
      </c>
    </row>
    <row r="2662" spans="2:20" x14ac:dyDescent="0.6">
      <c r="B2662" s="6"/>
      <c r="C2662" s="6"/>
      <c r="D2662" s="6" t="s">
        <v>13823</v>
      </c>
      <c r="E2662" s="6" t="s">
        <v>13814</v>
      </c>
      <c r="F2662" s="20" t="s">
        <v>13516</v>
      </c>
      <c r="G2662" s="6" t="str">
        <f t="shared" si="198"/>
        <v>60-95</v>
      </c>
      <c r="H2662" s="6" t="str" cm="1">
        <f t="array" ref="H2662:I2662">_xlfn.TEXTSPLIT(G2662,"-")</f>
        <v>60</v>
      </c>
      <c r="I2662" s="6" t="str">
        <v>95</v>
      </c>
      <c r="J2662" s="6" t="s">
        <v>13541</v>
      </c>
      <c r="K2662" s="6" t="s">
        <v>13553</v>
      </c>
      <c r="L2662" s="6" t="s">
        <v>13464</v>
      </c>
      <c r="M2662" s="6" t="s">
        <v>13415</v>
      </c>
      <c r="N2662" s="6" t="s">
        <v>13539</v>
      </c>
      <c r="O2662" s="6" t="str" cm="1">
        <f t="array" ref="O2662:P2662">_xlfn.TEXTSPLIT(N2662,"-")</f>
        <v>2002</v>
      </c>
      <c r="P2662" s="6" t="str">
        <v>2003</v>
      </c>
      <c r="Q2662" s="6">
        <v>277</v>
      </c>
      <c r="R2662" s="6">
        <v>5</v>
      </c>
      <c r="S2662" s="16">
        <f t="shared" si="199"/>
        <v>1.8050541516245487E-2</v>
      </c>
      <c r="T2662" s="16">
        <f t="shared" si="200"/>
        <v>7.9992597733388199E-3</v>
      </c>
    </row>
    <row r="2663" spans="2:20" x14ac:dyDescent="0.6">
      <c r="B2663" s="6"/>
      <c r="C2663" s="6"/>
      <c r="D2663" s="6" t="s">
        <v>13823</v>
      </c>
      <c r="E2663" s="6" t="s">
        <v>13816</v>
      </c>
      <c r="F2663" s="20" t="s">
        <v>13516</v>
      </c>
      <c r="G2663" s="6" t="str">
        <f t="shared" si="198"/>
        <v>60-95</v>
      </c>
      <c r="H2663" s="6" t="str" cm="1">
        <f t="array" ref="H2663:I2663">_xlfn.TEXTSPLIT(G2663,"-")</f>
        <v>60</v>
      </c>
      <c r="I2663" s="6" t="str">
        <v>95</v>
      </c>
      <c r="J2663" s="6" t="s">
        <v>13541</v>
      </c>
      <c r="K2663" s="6" t="s">
        <v>13553</v>
      </c>
      <c r="L2663" s="6" t="s">
        <v>13464</v>
      </c>
      <c r="M2663" s="6" t="s">
        <v>13415</v>
      </c>
      <c r="N2663" s="6" t="s">
        <v>13539</v>
      </c>
      <c r="O2663" s="6" t="str" cm="1">
        <f t="array" ref="O2663:P2663">_xlfn.TEXTSPLIT(N2663,"-")</f>
        <v>2002</v>
      </c>
      <c r="P2663" s="6" t="str">
        <v>2003</v>
      </c>
      <c r="Q2663" s="6">
        <v>383</v>
      </c>
      <c r="R2663" s="6">
        <v>10</v>
      </c>
      <c r="S2663" s="16">
        <f t="shared" si="199"/>
        <v>2.6109660574412531E-2</v>
      </c>
      <c r="T2663" s="16">
        <f t="shared" si="200"/>
        <v>8.1480982097846821E-3</v>
      </c>
    </row>
    <row r="2664" spans="2:20" x14ac:dyDescent="0.6">
      <c r="B2664" s="6"/>
      <c r="C2664" s="6"/>
      <c r="D2664" s="6" t="s">
        <v>13823</v>
      </c>
      <c r="E2664" s="6" t="s">
        <v>13815</v>
      </c>
      <c r="F2664" s="20" t="s">
        <v>13819</v>
      </c>
      <c r="G2664" s="6" t="str">
        <f t="shared" si="198"/>
        <v>60-69</v>
      </c>
      <c r="H2664" s="6" t="str" cm="1">
        <f t="array" ref="H2664:I2664">_xlfn.TEXTSPLIT(G2664,"-")</f>
        <v>60</v>
      </c>
      <c r="I2664" s="6" t="str">
        <v>69</v>
      </c>
      <c r="J2664" s="6" t="s">
        <v>13541</v>
      </c>
      <c r="K2664" s="6" t="s">
        <v>13553</v>
      </c>
      <c r="L2664" s="6" t="s">
        <v>13464</v>
      </c>
      <c r="M2664" s="6" t="s">
        <v>13415</v>
      </c>
      <c r="N2664" s="6" t="s">
        <v>13539</v>
      </c>
      <c r="O2664" s="6" t="str" cm="1">
        <f t="array" ref="O2664:P2664">_xlfn.TEXTSPLIT(N2664,"-")</f>
        <v>2002</v>
      </c>
      <c r="P2664" s="6" t="str">
        <v>2003</v>
      </c>
      <c r="Q2664" s="6">
        <v>417</v>
      </c>
      <c r="R2664" s="6">
        <v>3</v>
      </c>
      <c r="S2664" s="16">
        <f t="shared" si="199"/>
        <v>7.1942446043165471E-3</v>
      </c>
      <c r="T2664" s="16">
        <f t="shared" si="200"/>
        <v>4.1386310857002857E-3</v>
      </c>
    </row>
    <row r="2665" spans="2:20" x14ac:dyDescent="0.6">
      <c r="B2665" s="6"/>
      <c r="C2665" s="6"/>
      <c r="D2665" s="6" t="s">
        <v>13823</v>
      </c>
      <c r="E2665" s="6" t="s">
        <v>13814</v>
      </c>
      <c r="F2665" s="20" t="s">
        <v>13819</v>
      </c>
      <c r="G2665" s="6" t="str">
        <f t="shared" si="198"/>
        <v>60-69</v>
      </c>
      <c r="H2665" s="6" t="str" cm="1">
        <f t="array" ref="H2665:I2665">_xlfn.TEXTSPLIT(G2665,"-")</f>
        <v>60</v>
      </c>
      <c r="I2665" s="6" t="str">
        <v>69</v>
      </c>
      <c r="J2665" s="6" t="s">
        <v>13541</v>
      </c>
      <c r="K2665" s="6" t="s">
        <v>13553</v>
      </c>
      <c r="L2665" s="6" t="s">
        <v>13464</v>
      </c>
      <c r="M2665" s="6" t="s">
        <v>13415</v>
      </c>
      <c r="N2665" s="6" t="s">
        <v>13539</v>
      </c>
      <c r="O2665" s="6" t="str" cm="1">
        <f t="array" ref="O2665:P2665">_xlfn.TEXTSPLIT(N2665,"-")</f>
        <v>2002</v>
      </c>
      <c r="P2665" s="6" t="str">
        <v>2003</v>
      </c>
      <c r="Q2665" s="6">
        <v>184</v>
      </c>
      <c r="R2665" s="6">
        <v>1</v>
      </c>
      <c r="S2665" s="16">
        <f t="shared" si="199"/>
        <v>5.434782608695652E-3</v>
      </c>
      <c r="T2665" s="16">
        <f t="shared" si="200"/>
        <v>5.419994057178211E-3</v>
      </c>
    </row>
    <row r="2666" spans="2:20" x14ac:dyDescent="0.6">
      <c r="B2666" s="6"/>
      <c r="C2666" s="6"/>
      <c r="D2666" s="6" t="s">
        <v>13823</v>
      </c>
      <c r="E2666" s="6" t="s">
        <v>13816</v>
      </c>
      <c r="F2666" s="20" t="s">
        <v>13819</v>
      </c>
      <c r="G2666" s="6" t="str">
        <f t="shared" si="198"/>
        <v>60-69</v>
      </c>
      <c r="H2666" s="6" t="str" cm="1">
        <f t="array" ref="H2666:I2666">_xlfn.TEXTSPLIT(G2666,"-")</f>
        <v>60</v>
      </c>
      <c r="I2666" s="6" t="str">
        <v>69</v>
      </c>
      <c r="J2666" s="6" t="s">
        <v>13541</v>
      </c>
      <c r="K2666" s="6" t="s">
        <v>13553</v>
      </c>
      <c r="L2666" s="6" t="s">
        <v>13464</v>
      </c>
      <c r="M2666" s="6" t="s">
        <v>13415</v>
      </c>
      <c r="N2666" s="6" t="s">
        <v>13539</v>
      </c>
      <c r="O2666" s="6" t="str" cm="1">
        <f t="array" ref="O2666:P2666">_xlfn.TEXTSPLIT(N2666,"-")</f>
        <v>2002</v>
      </c>
      <c r="P2666" s="6" t="str">
        <v>2003</v>
      </c>
      <c r="Q2666" s="6">
        <v>233</v>
      </c>
      <c r="R2666" s="6">
        <v>2</v>
      </c>
      <c r="S2666" s="16">
        <f t="shared" si="199"/>
        <v>8.5836909871244635E-3</v>
      </c>
      <c r="T2666" s="16">
        <f t="shared" si="200"/>
        <v>6.0434802369235836E-3</v>
      </c>
    </row>
    <row r="2667" spans="2:20" x14ac:dyDescent="0.6">
      <c r="B2667" s="6"/>
      <c r="C2667" s="6"/>
      <c r="D2667" s="6" t="s">
        <v>13823</v>
      </c>
      <c r="E2667" s="6" t="s">
        <v>13815</v>
      </c>
      <c r="F2667" s="20" t="s">
        <v>13820</v>
      </c>
      <c r="G2667" s="6" t="str">
        <f t="shared" si="198"/>
        <v>70-79</v>
      </c>
      <c r="H2667" s="6" t="str" cm="1">
        <f t="array" ref="H2667:I2667">_xlfn.TEXTSPLIT(G2667,"-")</f>
        <v>70</v>
      </c>
      <c r="I2667" s="6" t="str">
        <v>79</v>
      </c>
      <c r="J2667" s="6" t="s">
        <v>13541</v>
      </c>
      <c r="K2667" s="6" t="s">
        <v>13553</v>
      </c>
      <c r="L2667" s="6" t="s">
        <v>13464</v>
      </c>
      <c r="M2667" s="6" t="s">
        <v>13415</v>
      </c>
      <c r="N2667" s="6" t="s">
        <v>13539</v>
      </c>
      <c r="O2667" s="6" t="str" cm="1">
        <f t="array" ref="O2667:P2667">_xlfn.TEXTSPLIT(N2667,"-")</f>
        <v>2002</v>
      </c>
      <c r="P2667" s="6" t="str">
        <v>2003</v>
      </c>
      <c r="Q2667" s="6">
        <v>203</v>
      </c>
      <c r="R2667" s="6">
        <v>7</v>
      </c>
      <c r="S2667" s="16">
        <f t="shared" si="199"/>
        <v>3.4482758620689655E-2</v>
      </c>
      <c r="T2667" s="16">
        <f t="shared" si="200"/>
        <v>1.2806575046693233E-2</v>
      </c>
    </row>
    <row r="2668" spans="2:20" x14ac:dyDescent="0.6">
      <c r="B2668" s="6"/>
      <c r="C2668" s="6"/>
      <c r="D2668" s="6" t="s">
        <v>13823</v>
      </c>
      <c r="E2668" s="6" t="s">
        <v>13814</v>
      </c>
      <c r="F2668" s="20" t="s">
        <v>13820</v>
      </c>
      <c r="G2668" s="6" t="str">
        <f t="shared" si="198"/>
        <v>70-79</v>
      </c>
      <c r="H2668" s="6" t="str" cm="1">
        <f t="array" ref="H2668:I2668">_xlfn.TEXTSPLIT(G2668,"-")</f>
        <v>70</v>
      </c>
      <c r="I2668" s="6" t="str">
        <v>79</v>
      </c>
      <c r="J2668" s="6" t="s">
        <v>13541</v>
      </c>
      <c r="K2668" s="6" t="s">
        <v>13553</v>
      </c>
      <c r="L2668" s="6" t="s">
        <v>13464</v>
      </c>
      <c r="M2668" s="6" t="s">
        <v>13415</v>
      </c>
      <c r="N2668" s="6" t="s">
        <v>13539</v>
      </c>
      <c r="O2668" s="6" t="str" cm="1">
        <f t="array" ref="O2668:P2668">_xlfn.TEXTSPLIT(N2668,"-")</f>
        <v>2002</v>
      </c>
      <c r="P2668" s="6" t="str">
        <v>2003</v>
      </c>
      <c r="Q2668" s="6">
        <v>82</v>
      </c>
      <c r="R2668" s="6">
        <v>3</v>
      </c>
      <c r="S2668" s="16">
        <f t="shared" si="199"/>
        <v>3.6585365853658534E-2</v>
      </c>
      <c r="T2668" s="16">
        <f t="shared" si="200"/>
        <v>2.0732582128024341E-2</v>
      </c>
    </row>
    <row r="2669" spans="2:20" x14ac:dyDescent="0.6">
      <c r="B2669" s="6"/>
      <c r="C2669" s="6"/>
      <c r="D2669" s="6" t="s">
        <v>13823</v>
      </c>
      <c r="E2669" s="6" t="s">
        <v>13816</v>
      </c>
      <c r="F2669" s="20" t="s">
        <v>13820</v>
      </c>
      <c r="G2669" s="6" t="str">
        <f t="shared" si="198"/>
        <v>70-79</v>
      </c>
      <c r="H2669" s="6" t="str" cm="1">
        <f t="array" ref="H2669:I2669">_xlfn.TEXTSPLIT(G2669,"-")</f>
        <v>70</v>
      </c>
      <c r="I2669" s="6" t="str">
        <v>79</v>
      </c>
      <c r="J2669" s="6" t="s">
        <v>13541</v>
      </c>
      <c r="K2669" s="6" t="s">
        <v>13553</v>
      </c>
      <c r="L2669" s="6" t="s">
        <v>13464</v>
      </c>
      <c r="M2669" s="6" t="s">
        <v>13415</v>
      </c>
      <c r="N2669" s="6" t="s">
        <v>13539</v>
      </c>
      <c r="O2669" s="6" t="str" cm="1">
        <f t="array" ref="O2669:P2669">_xlfn.TEXTSPLIT(N2669,"-")</f>
        <v>2002</v>
      </c>
      <c r="P2669" s="6" t="str">
        <v>2003</v>
      </c>
      <c r="Q2669" s="6">
        <v>121</v>
      </c>
      <c r="R2669" s="6">
        <v>4</v>
      </c>
      <c r="S2669" s="16">
        <f t="shared" si="199"/>
        <v>3.3057851239669422E-2</v>
      </c>
      <c r="T2669" s="16">
        <f t="shared" si="200"/>
        <v>1.625342423199394E-2</v>
      </c>
    </row>
    <row r="2670" spans="2:20" x14ac:dyDescent="0.6">
      <c r="B2670" s="6"/>
      <c r="C2670" s="6"/>
      <c r="D2670" s="6" t="s">
        <v>13823</v>
      </c>
      <c r="E2670" s="6" t="s">
        <v>13815</v>
      </c>
      <c r="F2670" s="20" t="s">
        <v>13821</v>
      </c>
      <c r="G2670" s="6" t="str">
        <f t="shared" si="198"/>
        <v>80-95</v>
      </c>
      <c r="H2670" s="6" t="str" cm="1">
        <f t="array" ref="H2670:I2670">_xlfn.TEXTSPLIT(G2670,"-")</f>
        <v>80</v>
      </c>
      <c r="I2670" s="6" t="str">
        <v>95</v>
      </c>
      <c r="J2670" s="6" t="s">
        <v>13541</v>
      </c>
      <c r="K2670" s="6" t="s">
        <v>13553</v>
      </c>
      <c r="L2670" s="6" t="s">
        <v>13464</v>
      </c>
      <c r="M2670" s="6" t="s">
        <v>13415</v>
      </c>
      <c r="N2670" s="6" t="s">
        <v>13539</v>
      </c>
      <c r="O2670" s="6" t="str" cm="1">
        <f t="array" ref="O2670:P2670">_xlfn.TEXTSPLIT(N2670,"-")</f>
        <v>2002</v>
      </c>
      <c r="P2670" s="6" t="str">
        <v>2003</v>
      </c>
      <c r="Q2670" s="6">
        <v>40</v>
      </c>
      <c r="R2670" s="6">
        <v>5</v>
      </c>
      <c r="S2670" s="16">
        <f t="shared" si="199"/>
        <v>0.125</v>
      </c>
      <c r="T2670" s="16">
        <f t="shared" si="200"/>
        <v>5.2291251658379723E-2</v>
      </c>
    </row>
    <row r="2671" spans="2:20" x14ac:dyDescent="0.6">
      <c r="B2671" s="6"/>
      <c r="C2671" s="6"/>
      <c r="D2671" s="6" t="s">
        <v>13823</v>
      </c>
      <c r="E2671" s="6" t="s">
        <v>13814</v>
      </c>
      <c r="F2671" s="20" t="s">
        <v>13821</v>
      </c>
      <c r="G2671" s="6" t="str">
        <f t="shared" si="198"/>
        <v>80-95</v>
      </c>
      <c r="H2671" s="6" t="str" cm="1">
        <f t="array" ref="H2671:I2671">_xlfn.TEXTSPLIT(G2671,"-")</f>
        <v>80</v>
      </c>
      <c r="I2671" s="6" t="str">
        <v>95</v>
      </c>
      <c r="J2671" s="6" t="s">
        <v>13541</v>
      </c>
      <c r="K2671" s="6" t="s">
        <v>13553</v>
      </c>
      <c r="L2671" s="6" t="s">
        <v>13464</v>
      </c>
      <c r="M2671" s="6" t="s">
        <v>13415</v>
      </c>
      <c r="N2671" s="6" t="s">
        <v>13539</v>
      </c>
      <c r="O2671" s="6" t="str" cm="1">
        <f t="array" ref="O2671:P2671">_xlfn.TEXTSPLIT(N2671,"-")</f>
        <v>2002</v>
      </c>
      <c r="P2671" s="6" t="str">
        <v>2003</v>
      </c>
      <c r="Q2671" s="6">
        <v>11</v>
      </c>
      <c r="R2671" s="6">
        <v>1</v>
      </c>
      <c r="S2671" s="16">
        <f t="shared" si="199"/>
        <v>9.0909090909090912E-2</v>
      </c>
      <c r="T2671" s="16">
        <f t="shared" si="200"/>
        <v>8.667841720414475E-2</v>
      </c>
    </row>
    <row r="2672" spans="2:20" x14ac:dyDescent="0.6">
      <c r="B2672" s="6"/>
      <c r="C2672" s="6"/>
      <c r="D2672" s="6" t="s">
        <v>13823</v>
      </c>
      <c r="E2672" s="6" t="s">
        <v>13816</v>
      </c>
      <c r="F2672" s="20" t="s">
        <v>13821</v>
      </c>
      <c r="G2672" s="6" t="str">
        <f t="shared" si="198"/>
        <v>80-95</v>
      </c>
      <c r="H2672" s="6" t="str" cm="1">
        <f t="array" ref="H2672:I2672">_xlfn.TEXTSPLIT(G2672,"-")</f>
        <v>80</v>
      </c>
      <c r="I2672" s="6" t="str">
        <v>95</v>
      </c>
      <c r="J2672" s="6" t="s">
        <v>13541</v>
      </c>
      <c r="K2672" s="6" t="s">
        <v>13553</v>
      </c>
      <c r="L2672" s="6" t="s">
        <v>13464</v>
      </c>
      <c r="M2672" s="6" t="s">
        <v>13415</v>
      </c>
      <c r="N2672" s="6" t="s">
        <v>13539</v>
      </c>
      <c r="O2672" s="6" t="str" cm="1">
        <f t="array" ref="O2672:P2672">_xlfn.TEXTSPLIT(N2672,"-")</f>
        <v>2002</v>
      </c>
      <c r="P2672" s="6" t="str">
        <v>2003</v>
      </c>
      <c r="Q2672" s="6">
        <v>29</v>
      </c>
      <c r="R2672" s="6">
        <v>4</v>
      </c>
      <c r="S2672" s="16">
        <f t="shared" si="199"/>
        <v>0.13793103448275862</v>
      </c>
      <c r="T2672" s="16">
        <f t="shared" si="200"/>
        <v>6.4032875233466152E-2</v>
      </c>
    </row>
    <row r="2673" spans="1:20" x14ac:dyDescent="0.6">
      <c r="A2673" s="24">
        <v>18641824</v>
      </c>
      <c r="B2673" s="6" t="s">
        <v>13479</v>
      </c>
      <c r="C2673" s="6" t="s">
        <v>13812</v>
      </c>
      <c r="D2673" s="6" t="s">
        <v>13300</v>
      </c>
      <c r="E2673" s="6" t="s">
        <v>13815</v>
      </c>
      <c r="F2673" s="20" t="s">
        <v>13516</v>
      </c>
      <c r="G2673" s="6" t="str">
        <f t="shared" ref="G2673:G2688" si="201">IF(RIGHT(F2673,1)="+",LEFT(F2673,LEN(F2673)-1)&amp;"-95",F2673)</f>
        <v>60-95</v>
      </c>
      <c r="H2673" s="6" t="str" cm="1">
        <f t="array" ref="H2673:I2673">_xlfn.TEXTSPLIT(G2673,"-")</f>
        <v>60</v>
      </c>
      <c r="I2673" s="6" t="str">
        <v>95</v>
      </c>
      <c r="J2673" s="6" t="s">
        <v>13919</v>
      </c>
      <c r="K2673" s="6" t="s">
        <v>13556</v>
      </c>
      <c r="L2673" s="6" t="s">
        <v>13973</v>
      </c>
      <c r="M2673" s="6" t="s">
        <v>13417</v>
      </c>
      <c r="N2673" s="6" t="s">
        <v>13539</v>
      </c>
      <c r="O2673" s="6" t="str" cm="1">
        <f t="array" ref="O2673:P2673">_xlfn.TEXTSPLIT(N2673,"-")</f>
        <v>2002</v>
      </c>
      <c r="P2673" s="6" t="str">
        <v>2003</v>
      </c>
      <c r="Q2673" s="6">
        <v>478</v>
      </c>
      <c r="R2673" s="6">
        <v>72</v>
      </c>
      <c r="S2673" s="16">
        <f t="shared" ref="S2673:S2688" si="202">R2673/Q2673</f>
        <v>0.15062761506276151</v>
      </c>
      <c r="T2673" s="16">
        <f t="shared" ref="T2673:T2688" si="203">SQRT(S2673*(1-S2673)/Q2673)</f>
        <v>1.6360155230620909E-2</v>
      </c>
    </row>
    <row r="2674" spans="1:20" x14ac:dyDescent="0.6">
      <c r="A2674" s="24"/>
      <c r="B2674" s="6"/>
      <c r="C2674" s="6"/>
      <c r="D2674" s="6" t="s">
        <v>13300</v>
      </c>
      <c r="E2674" s="6" t="s">
        <v>13814</v>
      </c>
      <c r="F2674" s="20" t="s">
        <v>13516</v>
      </c>
      <c r="G2674" s="6" t="str">
        <f t="shared" si="201"/>
        <v>60-95</v>
      </c>
      <c r="H2674" s="6" t="str" cm="1">
        <f t="array" ref="H2674:I2674">_xlfn.TEXTSPLIT(G2674,"-")</f>
        <v>60</v>
      </c>
      <c r="I2674" s="6" t="str">
        <v>95</v>
      </c>
      <c r="J2674" s="6" t="s">
        <v>13919</v>
      </c>
      <c r="K2674" s="6" t="s">
        <v>13556</v>
      </c>
      <c r="L2674" s="6" t="s">
        <v>13973</v>
      </c>
      <c r="M2674" s="6" t="s">
        <v>13417</v>
      </c>
      <c r="N2674" s="6" t="s">
        <v>13539</v>
      </c>
      <c r="O2674" s="6" t="str" cm="1">
        <f t="array" ref="O2674:P2674">_xlfn.TEXTSPLIT(N2674,"-")</f>
        <v>2002</v>
      </c>
      <c r="P2674" s="6" t="str">
        <v>2003</v>
      </c>
      <c r="Q2674" s="6">
        <v>177</v>
      </c>
      <c r="R2674" s="6">
        <v>28</v>
      </c>
      <c r="S2674" s="16">
        <f t="shared" si="202"/>
        <v>0.15819209039548024</v>
      </c>
      <c r="T2674" s="16">
        <f t="shared" si="203"/>
        <v>2.7429143737424548E-2</v>
      </c>
    </row>
    <row r="2675" spans="1:20" x14ac:dyDescent="0.6">
      <c r="A2675" s="24"/>
      <c r="B2675" s="6"/>
      <c r="C2675" s="6"/>
      <c r="D2675" s="6" t="s">
        <v>13300</v>
      </c>
      <c r="E2675" s="6" t="s">
        <v>13816</v>
      </c>
      <c r="F2675" s="20" t="s">
        <v>13516</v>
      </c>
      <c r="G2675" s="6" t="str">
        <f t="shared" si="201"/>
        <v>60-95</v>
      </c>
      <c r="H2675" s="6" t="str" cm="1">
        <f t="array" ref="H2675:I2675">_xlfn.TEXTSPLIT(G2675,"-")</f>
        <v>60</v>
      </c>
      <c r="I2675" s="6" t="str">
        <v>95</v>
      </c>
      <c r="J2675" s="6" t="s">
        <v>13919</v>
      </c>
      <c r="K2675" s="6" t="s">
        <v>13556</v>
      </c>
      <c r="L2675" s="6" t="s">
        <v>13973</v>
      </c>
      <c r="M2675" s="6" t="s">
        <v>13417</v>
      </c>
      <c r="N2675" s="6" t="s">
        <v>13539</v>
      </c>
      <c r="O2675" s="6" t="str" cm="1">
        <f t="array" ref="O2675:P2675">_xlfn.TEXTSPLIT(N2675,"-")</f>
        <v>2002</v>
      </c>
      <c r="P2675" s="6" t="str">
        <v>2003</v>
      </c>
      <c r="Q2675" s="6">
        <v>301</v>
      </c>
      <c r="R2675" s="6">
        <v>44</v>
      </c>
      <c r="S2675" s="16">
        <f t="shared" si="202"/>
        <v>0.1461794019933555</v>
      </c>
      <c r="T2675" s="16">
        <f t="shared" si="203"/>
        <v>2.0363065420257887E-2</v>
      </c>
    </row>
    <row r="2676" spans="1:20" x14ac:dyDescent="0.6">
      <c r="A2676" s="24"/>
      <c r="B2676" s="6"/>
      <c r="C2676" s="6"/>
      <c r="D2676" s="6" t="s">
        <v>13300</v>
      </c>
      <c r="E2676" s="6" t="s">
        <v>13815</v>
      </c>
      <c r="F2676" s="20" t="s">
        <v>13819</v>
      </c>
      <c r="G2676" s="6" t="str">
        <f t="shared" si="201"/>
        <v>60-69</v>
      </c>
      <c r="H2676" s="6" t="str" cm="1">
        <f t="array" ref="H2676:I2676">_xlfn.TEXTSPLIT(G2676,"-")</f>
        <v>60</v>
      </c>
      <c r="I2676" s="6" t="str">
        <v>69</v>
      </c>
      <c r="J2676" s="6" t="s">
        <v>13919</v>
      </c>
      <c r="K2676" s="6" t="s">
        <v>13556</v>
      </c>
      <c r="L2676" s="6" t="s">
        <v>13973</v>
      </c>
      <c r="M2676" s="6" t="s">
        <v>13417</v>
      </c>
      <c r="N2676" s="6" t="s">
        <v>13539</v>
      </c>
      <c r="O2676" s="6" t="str" cm="1">
        <f t="array" ref="O2676:P2676">_xlfn.TEXTSPLIT(N2676,"-")</f>
        <v>2002</v>
      </c>
      <c r="P2676" s="6" t="str">
        <v>2003</v>
      </c>
      <c r="Q2676" s="6">
        <v>226</v>
      </c>
      <c r="R2676" s="6">
        <v>22</v>
      </c>
      <c r="S2676" s="16">
        <f t="shared" si="202"/>
        <v>9.7345132743362831E-2</v>
      </c>
      <c r="T2676" s="16">
        <f t="shared" si="203"/>
        <v>1.971804100405989E-2</v>
      </c>
    </row>
    <row r="2677" spans="1:20" x14ac:dyDescent="0.6">
      <c r="A2677" s="24"/>
      <c r="B2677" s="6"/>
      <c r="C2677" s="6"/>
      <c r="D2677" s="6" t="s">
        <v>13300</v>
      </c>
      <c r="E2677" s="6" t="s">
        <v>13814</v>
      </c>
      <c r="F2677" s="20" t="s">
        <v>13819</v>
      </c>
      <c r="G2677" s="6" t="str">
        <f t="shared" si="201"/>
        <v>60-69</v>
      </c>
      <c r="H2677" s="6" t="str" cm="1">
        <f t="array" ref="H2677:I2677">_xlfn.TEXTSPLIT(G2677,"-")</f>
        <v>60</v>
      </c>
      <c r="I2677" s="6" t="str">
        <v>69</v>
      </c>
      <c r="J2677" s="6" t="s">
        <v>13919</v>
      </c>
      <c r="K2677" s="6" t="s">
        <v>13556</v>
      </c>
      <c r="L2677" s="6" t="s">
        <v>13973</v>
      </c>
      <c r="M2677" s="6" t="s">
        <v>13417</v>
      </c>
      <c r="N2677" s="6" t="s">
        <v>13539</v>
      </c>
      <c r="O2677" s="6" t="str" cm="1">
        <f t="array" ref="O2677:P2677">_xlfn.TEXTSPLIT(N2677,"-")</f>
        <v>2002</v>
      </c>
      <c r="P2677" s="6" t="str">
        <v>2003</v>
      </c>
      <c r="Q2677" s="6">
        <v>76</v>
      </c>
      <c r="R2677" s="6">
        <v>8</v>
      </c>
      <c r="S2677" s="16">
        <f t="shared" si="202"/>
        <v>0.10526315789473684</v>
      </c>
      <c r="T2677" s="16">
        <f t="shared" si="203"/>
        <v>3.5202950213680979E-2</v>
      </c>
    </row>
    <row r="2678" spans="1:20" x14ac:dyDescent="0.6">
      <c r="A2678" s="24"/>
      <c r="B2678" s="6"/>
      <c r="C2678" s="6"/>
      <c r="D2678" s="6" t="s">
        <v>13300</v>
      </c>
      <c r="E2678" s="6" t="s">
        <v>13816</v>
      </c>
      <c r="F2678" s="20" t="s">
        <v>13819</v>
      </c>
      <c r="G2678" s="6" t="str">
        <f t="shared" si="201"/>
        <v>60-69</v>
      </c>
      <c r="H2678" s="6" t="str" cm="1">
        <f t="array" ref="H2678:I2678">_xlfn.TEXTSPLIT(G2678,"-")</f>
        <v>60</v>
      </c>
      <c r="I2678" s="6" t="str">
        <v>69</v>
      </c>
      <c r="J2678" s="6" t="s">
        <v>13919</v>
      </c>
      <c r="K2678" s="6" t="s">
        <v>13556</v>
      </c>
      <c r="L2678" s="6" t="s">
        <v>13973</v>
      </c>
      <c r="M2678" s="6" t="s">
        <v>13417</v>
      </c>
      <c r="N2678" s="6" t="s">
        <v>13539</v>
      </c>
      <c r="O2678" s="6" t="str" cm="1">
        <f t="array" ref="O2678:P2678">_xlfn.TEXTSPLIT(N2678,"-")</f>
        <v>2002</v>
      </c>
      <c r="P2678" s="6" t="str">
        <v>2003</v>
      </c>
      <c r="Q2678" s="6">
        <v>150</v>
      </c>
      <c r="R2678" s="6">
        <v>14</v>
      </c>
      <c r="S2678" s="16">
        <f t="shared" si="202"/>
        <v>9.3333333333333338E-2</v>
      </c>
      <c r="T2678" s="16">
        <f t="shared" si="203"/>
        <v>2.3751803050466466E-2</v>
      </c>
    </row>
    <row r="2679" spans="1:20" x14ac:dyDescent="0.6">
      <c r="A2679" s="24"/>
      <c r="B2679" s="6"/>
      <c r="C2679" s="6"/>
      <c r="D2679" s="6" t="s">
        <v>13300</v>
      </c>
      <c r="E2679" s="6" t="s">
        <v>13815</v>
      </c>
      <c r="F2679" s="20" t="s">
        <v>13820</v>
      </c>
      <c r="G2679" s="6" t="str">
        <f t="shared" si="201"/>
        <v>70-79</v>
      </c>
      <c r="H2679" s="6" t="str" cm="1">
        <f t="array" ref="H2679:I2679">_xlfn.TEXTSPLIT(G2679,"-")</f>
        <v>70</v>
      </c>
      <c r="I2679" s="6" t="str">
        <v>79</v>
      </c>
      <c r="J2679" s="6" t="s">
        <v>13919</v>
      </c>
      <c r="K2679" s="6" t="s">
        <v>13556</v>
      </c>
      <c r="L2679" s="6" t="s">
        <v>13973</v>
      </c>
      <c r="M2679" s="6" t="s">
        <v>13417</v>
      </c>
      <c r="N2679" s="6" t="s">
        <v>13539</v>
      </c>
      <c r="O2679" s="6" t="str" cm="1">
        <f t="array" ref="O2679:P2679">_xlfn.TEXTSPLIT(N2679,"-")</f>
        <v>2002</v>
      </c>
      <c r="P2679" s="6" t="str">
        <v>2003</v>
      </c>
      <c r="Q2679" s="6">
        <v>205</v>
      </c>
      <c r="R2679" s="6">
        <v>38</v>
      </c>
      <c r="S2679" s="16">
        <f t="shared" si="202"/>
        <v>0.18536585365853658</v>
      </c>
      <c r="T2679" s="16">
        <f t="shared" si="203"/>
        <v>2.7140587368590433E-2</v>
      </c>
    </row>
    <row r="2680" spans="1:20" x14ac:dyDescent="0.6">
      <c r="A2680" s="24"/>
      <c r="B2680" s="6"/>
      <c r="C2680" s="6"/>
      <c r="D2680" s="6" t="s">
        <v>13300</v>
      </c>
      <c r="E2680" s="6" t="s">
        <v>13814</v>
      </c>
      <c r="F2680" s="20" t="s">
        <v>13820</v>
      </c>
      <c r="G2680" s="6" t="str">
        <f t="shared" si="201"/>
        <v>70-79</v>
      </c>
      <c r="H2680" s="6" t="str" cm="1">
        <f t="array" ref="H2680:I2680">_xlfn.TEXTSPLIT(G2680,"-")</f>
        <v>70</v>
      </c>
      <c r="I2680" s="6" t="str">
        <v>79</v>
      </c>
      <c r="J2680" s="6" t="s">
        <v>13919</v>
      </c>
      <c r="K2680" s="6" t="s">
        <v>13556</v>
      </c>
      <c r="L2680" s="6" t="s">
        <v>13973</v>
      </c>
      <c r="M2680" s="6" t="s">
        <v>13417</v>
      </c>
      <c r="N2680" s="6" t="s">
        <v>13539</v>
      </c>
      <c r="O2680" s="6" t="str" cm="1">
        <f t="array" ref="O2680:P2680">_xlfn.TEXTSPLIT(N2680,"-")</f>
        <v>2002</v>
      </c>
      <c r="P2680" s="6" t="str">
        <v>2003</v>
      </c>
      <c r="Q2680" s="6">
        <v>81</v>
      </c>
      <c r="R2680" s="6">
        <v>13</v>
      </c>
      <c r="S2680" s="16">
        <f t="shared" si="202"/>
        <v>0.16049382716049382</v>
      </c>
      <c r="T2680" s="16">
        <f t="shared" si="203"/>
        <v>4.0784825095524016E-2</v>
      </c>
    </row>
    <row r="2681" spans="1:20" x14ac:dyDescent="0.6">
      <c r="A2681" s="24"/>
      <c r="B2681" s="6"/>
      <c r="C2681" s="6"/>
      <c r="D2681" s="6" t="s">
        <v>13300</v>
      </c>
      <c r="E2681" s="6" t="s">
        <v>13816</v>
      </c>
      <c r="F2681" s="20" t="s">
        <v>13820</v>
      </c>
      <c r="G2681" s="6" t="str">
        <f t="shared" si="201"/>
        <v>70-79</v>
      </c>
      <c r="H2681" s="6" t="str" cm="1">
        <f t="array" ref="H2681:I2681">_xlfn.TEXTSPLIT(G2681,"-")</f>
        <v>70</v>
      </c>
      <c r="I2681" s="6" t="str">
        <v>79</v>
      </c>
      <c r="J2681" s="6" t="s">
        <v>13919</v>
      </c>
      <c r="K2681" s="6" t="s">
        <v>13556</v>
      </c>
      <c r="L2681" s="6" t="s">
        <v>13973</v>
      </c>
      <c r="M2681" s="6" t="s">
        <v>13417</v>
      </c>
      <c r="N2681" s="6" t="s">
        <v>13539</v>
      </c>
      <c r="O2681" s="6" t="str" cm="1">
        <f t="array" ref="O2681:P2681">_xlfn.TEXTSPLIT(N2681,"-")</f>
        <v>2002</v>
      </c>
      <c r="P2681" s="6" t="str">
        <v>2003</v>
      </c>
      <c r="Q2681" s="6">
        <v>124</v>
      </c>
      <c r="R2681" s="6">
        <v>25</v>
      </c>
      <c r="S2681" s="16">
        <f t="shared" si="202"/>
        <v>0.20161290322580644</v>
      </c>
      <c r="T2681" s="16">
        <f t="shared" si="203"/>
        <v>3.602923773273814E-2</v>
      </c>
    </row>
    <row r="2682" spans="1:20" x14ac:dyDescent="0.6">
      <c r="A2682" s="24"/>
      <c r="B2682" s="6"/>
      <c r="C2682" s="6"/>
      <c r="D2682" s="6" t="s">
        <v>13300</v>
      </c>
      <c r="E2682" s="6" t="s">
        <v>13815</v>
      </c>
      <c r="F2682" s="20" t="s">
        <v>13821</v>
      </c>
      <c r="G2682" s="6" t="str">
        <f t="shared" si="201"/>
        <v>80-95</v>
      </c>
      <c r="H2682" s="6" t="str" cm="1">
        <f t="array" ref="H2682:I2682">_xlfn.TEXTSPLIT(G2682,"-")</f>
        <v>80</v>
      </c>
      <c r="I2682" s="6" t="str">
        <v>95</v>
      </c>
      <c r="J2682" s="6" t="s">
        <v>13919</v>
      </c>
      <c r="K2682" s="6" t="s">
        <v>13556</v>
      </c>
      <c r="L2682" s="6" t="s">
        <v>13973</v>
      </c>
      <c r="M2682" s="6" t="s">
        <v>13417</v>
      </c>
      <c r="N2682" s="6" t="s">
        <v>13539</v>
      </c>
      <c r="O2682" s="6" t="str" cm="1">
        <f t="array" ref="O2682:P2682">_xlfn.TEXTSPLIT(N2682,"-")</f>
        <v>2002</v>
      </c>
      <c r="P2682" s="6" t="str">
        <v>2003</v>
      </c>
      <c r="Q2682" s="6">
        <v>47</v>
      </c>
      <c r="R2682" s="6">
        <v>12</v>
      </c>
      <c r="S2682" s="16">
        <f t="shared" si="202"/>
        <v>0.25531914893617019</v>
      </c>
      <c r="T2682" s="16">
        <f t="shared" si="203"/>
        <v>6.3603037717278335E-2</v>
      </c>
    </row>
    <row r="2683" spans="1:20" x14ac:dyDescent="0.6">
      <c r="A2683" s="24"/>
      <c r="B2683" s="6"/>
      <c r="C2683" s="6"/>
      <c r="D2683" s="6" t="s">
        <v>13300</v>
      </c>
      <c r="E2683" s="6" t="s">
        <v>13814</v>
      </c>
      <c r="F2683" s="20" t="s">
        <v>13821</v>
      </c>
      <c r="G2683" s="6" t="str">
        <f t="shared" si="201"/>
        <v>80-95</v>
      </c>
      <c r="H2683" s="6" t="str" cm="1">
        <f t="array" ref="H2683:I2683">_xlfn.TEXTSPLIT(G2683,"-")</f>
        <v>80</v>
      </c>
      <c r="I2683" s="6" t="str">
        <v>95</v>
      </c>
      <c r="J2683" s="6" t="s">
        <v>13919</v>
      </c>
      <c r="K2683" s="6" t="s">
        <v>13556</v>
      </c>
      <c r="L2683" s="6" t="s">
        <v>13973</v>
      </c>
      <c r="M2683" s="6" t="s">
        <v>13417</v>
      </c>
      <c r="N2683" s="6" t="s">
        <v>13539</v>
      </c>
      <c r="O2683" s="6" t="str" cm="1">
        <f t="array" ref="O2683:P2683">_xlfn.TEXTSPLIT(N2683,"-")</f>
        <v>2002</v>
      </c>
      <c r="P2683" s="6" t="str">
        <v>2003</v>
      </c>
      <c r="Q2683" s="6">
        <v>20</v>
      </c>
      <c r="R2683" s="6">
        <v>7</v>
      </c>
      <c r="S2683" s="16">
        <f t="shared" si="202"/>
        <v>0.35</v>
      </c>
      <c r="T2683" s="16">
        <f t="shared" si="203"/>
        <v>0.1066536450385077</v>
      </c>
    </row>
    <row r="2684" spans="1:20" x14ac:dyDescent="0.6">
      <c r="A2684" s="24"/>
      <c r="B2684" s="6"/>
      <c r="C2684" s="6"/>
      <c r="D2684" s="6" t="s">
        <v>13300</v>
      </c>
      <c r="E2684" s="6" t="s">
        <v>13816</v>
      </c>
      <c r="F2684" s="20" t="s">
        <v>13821</v>
      </c>
      <c r="G2684" s="6" t="str">
        <f t="shared" si="201"/>
        <v>80-95</v>
      </c>
      <c r="H2684" s="6" t="str" cm="1">
        <f t="array" ref="H2684:I2684">_xlfn.TEXTSPLIT(G2684,"-")</f>
        <v>80</v>
      </c>
      <c r="I2684" s="6" t="str">
        <v>95</v>
      </c>
      <c r="J2684" s="6" t="s">
        <v>13919</v>
      </c>
      <c r="K2684" s="6" t="s">
        <v>13556</v>
      </c>
      <c r="L2684" s="6" t="s">
        <v>13973</v>
      </c>
      <c r="M2684" s="6" t="s">
        <v>13417</v>
      </c>
      <c r="N2684" s="6" t="s">
        <v>13539</v>
      </c>
      <c r="O2684" s="6" t="str" cm="1">
        <f t="array" ref="O2684:P2684">_xlfn.TEXTSPLIT(N2684,"-")</f>
        <v>2002</v>
      </c>
      <c r="P2684" s="6" t="str">
        <v>2003</v>
      </c>
      <c r="Q2684" s="6">
        <v>27</v>
      </c>
      <c r="R2684" s="6">
        <v>5</v>
      </c>
      <c r="S2684" s="16">
        <f t="shared" si="202"/>
        <v>0.18518518518518517</v>
      </c>
      <c r="T2684" s="16">
        <f t="shared" si="203"/>
        <v>7.4756798866604732E-2</v>
      </c>
    </row>
    <row r="2685" spans="1:20" x14ac:dyDescent="0.6">
      <c r="A2685" s="24"/>
      <c r="B2685" s="6"/>
      <c r="C2685" s="6"/>
      <c r="D2685" s="6" t="s">
        <v>13822</v>
      </c>
      <c r="E2685" s="6" t="s">
        <v>13815</v>
      </c>
      <c r="F2685" s="20" t="s">
        <v>13516</v>
      </c>
      <c r="G2685" s="6" t="str">
        <f t="shared" si="201"/>
        <v>60-95</v>
      </c>
      <c r="H2685" s="6" t="str" cm="1">
        <f t="array" ref="H2685:I2685">_xlfn.TEXTSPLIT(G2685,"-")</f>
        <v>60</v>
      </c>
      <c r="I2685" s="6" t="str">
        <v>95</v>
      </c>
      <c r="J2685" s="6" t="s">
        <v>13919</v>
      </c>
      <c r="K2685" s="6" t="s">
        <v>13556</v>
      </c>
      <c r="L2685" s="6" t="s">
        <v>13973</v>
      </c>
      <c r="M2685" s="6" t="s">
        <v>13417</v>
      </c>
      <c r="N2685" s="6" t="s">
        <v>13539</v>
      </c>
      <c r="O2685" s="6" t="str" cm="1">
        <f t="array" ref="O2685:P2685">_xlfn.TEXTSPLIT(N2685,"-")</f>
        <v>2002</v>
      </c>
      <c r="P2685" s="6" t="str">
        <v>2003</v>
      </c>
      <c r="Q2685" s="6">
        <v>478</v>
      </c>
      <c r="R2685" s="6">
        <v>66</v>
      </c>
      <c r="S2685" s="16">
        <f t="shared" si="202"/>
        <v>0.13807531380753138</v>
      </c>
      <c r="T2685" s="16">
        <f t="shared" si="203"/>
        <v>1.5778972921356244E-2</v>
      </c>
    </row>
    <row r="2686" spans="1:20" x14ac:dyDescent="0.6">
      <c r="A2686" s="24"/>
      <c r="B2686" s="6"/>
      <c r="C2686" s="6"/>
      <c r="D2686" s="6" t="s">
        <v>13813</v>
      </c>
      <c r="E2686" s="6" t="s">
        <v>13815</v>
      </c>
      <c r="F2686" s="20" t="s">
        <v>13516</v>
      </c>
      <c r="G2686" s="6" t="str">
        <f t="shared" si="201"/>
        <v>60-95</v>
      </c>
      <c r="H2686" s="6" t="str" cm="1">
        <f t="array" ref="H2686:I2686">_xlfn.TEXTSPLIT(G2686,"-")</f>
        <v>60</v>
      </c>
      <c r="I2686" s="6" t="str">
        <v>95</v>
      </c>
      <c r="J2686" s="6" t="s">
        <v>13919</v>
      </c>
      <c r="K2686" s="6" t="s">
        <v>13556</v>
      </c>
      <c r="L2686" s="6" t="s">
        <v>13973</v>
      </c>
      <c r="M2686" s="6" t="s">
        <v>13417</v>
      </c>
      <c r="N2686" s="6" t="s">
        <v>13539</v>
      </c>
      <c r="O2686" s="6" t="str" cm="1">
        <f t="array" ref="O2686:P2686">_xlfn.TEXTSPLIT(N2686,"-")</f>
        <v>2002</v>
      </c>
      <c r="P2686" s="6" t="str">
        <v>2003</v>
      </c>
      <c r="Q2686" s="6">
        <v>478</v>
      </c>
      <c r="R2686" s="6">
        <v>6</v>
      </c>
      <c r="S2686" s="16">
        <f t="shared" si="202"/>
        <v>1.2552301255230125E-2</v>
      </c>
      <c r="T2686" s="16">
        <f t="shared" si="203"/>
        <v>5.0921921092868241E-3</v>
      </c>
    </row>
    <row r="2687" spans="1:20" x14ac:dyDescent="0.6">
      <c r="A2687" s="24"/>
      <c r="B2687" s="6"/>
      <c r="C2687" s="6"/>
      <c r="D2687" s="6" t="s">
        <v>13828</v>
      </c>
      <c r="E2687" s="6" t="s">
        <v>13815</v>
      </c>
      <c r="F2687" s="20" t="s">
        <v>13516</v>
      </c>
      <c r="G2687" s="6" t="str">
        <f t="shared" si="201"/>
        <v>60-95</v>
      </c>
      <c r="H2687" s="6" t="str" cm="1">
        <f t="array" ref="H2687:I2687">_xlfn.TEXTSPLIT(G2687,"-")</f>
        <v>60</v>
      </c>
      <c r="I2687" s="6" t="str">
        <v>95</v>
      </c>
      <c r="J2687" s="6" t="s">
        <v>13919</v>
      </c>
      <c r="K2687" s="6" t="s">
        <v>13556</v>
      </c>
      <c r="L2687" s="6" t="s">
        <v>13973</v>
      </c>
      <c r="M2687" s="6" t="s">
        <v>13417</v>
      </c>
      <c r="N2687" s="6" t="s">
        <v>13539</v>
      </c>
      <c r="O2687" s="6" t="str" cm="1">
        <f t="array" ref="O2687:P2687">_xlfn.TEXTSPLIT(N2687,"-")</f>
        <v>2002</v>
      </c>
      <c r="P2687" s="6" t="str">
        <v>2003</v>
      </c>
      <c r="Q2687" s="6">
        <v>478</v>
      </c>
      <c r="R2687" s="6">
        <v>4</v>
      </c>
      <c r="S2687" s="16">
        <f t="shared" si="202"/>
        <v>8.368200836820083E-3</v>
      </c>
      <c r="T2687" s="16">
        <f t="shared" si="203"/>
        <v>4.1665569431626141E-3</v>
      </c>
    </row>
    <row r="2688" spans="1:20" x14ac:dyDescent="0.6">
      <c r="A2688" s="24"/>
      <c r="B2688" s="6"/>
      <c r="C2688" s="6"/>
      <c r="D2688" s="6" t="s">
        <v>13823</v>
      </c>
      <c r="E2688" s="6" t="s">
        <v>13815</v>
      </c>
      <c r="F2688" s="20" t="s">
        <v>13516</v>
      </c>
      <c r="G2688" s="6" t="str">
        <f t="shared" si="201"/>
        <v>60-95</v>
      </c>
      <c r="H2688" s="6" t="str" cm="1">
        <f t="array" ref="H2688:I2688">_xlfn.TEXTSPLIT(G2688,"-")</f>
        <v>60</v>
      </c>
      <c r="I2688" s="6" t="str">
        <v>95</v>
      </c>
      <c r="J2688" s="6" t="s">
        <v>13919</v>
      </c>
      <c r="K2688" s="6" t="s">
        <v>13556</v>
      </c>
      <c r="L2688" s="6" t="s">
        <v>13973</v>
      </c>
      <c r="M2688" s="6" t="s">
        <v>13417</v>
      </c>
      <c r="N2688" s="6" t="s">
        <v>13539</v>
      </c>
      <c r="O2688" s="6" t="str" cm="1">
        <f t="array" ref="O2688:P2688">_xlfn.TEXTSPLIT(N2688,"-")</f>
        <v>2002</v>
      </c>
      <c r="P2688" s="6" t="str">
        <v>2003</v>
      </c>
      <c r="Q2688" s="6">
        <v>478</v>
      </c>
      <c r="R2688" s="6">
        <v>2</v>
      </c>
      <c r="S2688" s="16">
        <f t="shared" si="202"/>
        <v>4.1841004184100415E-3</v>
      </c>
      <c r="T2688" s="16">
        <f t="shared" si="203"/>
        <v>2.9524097391772906E-3</v>
      </c>
    </row>
    <row r="2689" spans="2:20" x14ac:dyDescent="0.6">
      <c r="D2689" s="6" t="s">
        <v>13300</v>
      </c>
      <c r="E2689" s="6" t="s">
        <v>13815</v>
      </c>
      <c r="F2689" s="20" t="s">
        <v>13516</v>
      </c>
      <c r="G2689" s="6" t="str">
        <f t="shared" si="198"/>
        <v>60-95</v>
      </c>
      <c r="H2689" s="6" t="str" cm="1">
        <f t="array" ref="H2689:I2689">_xlfn.TEXTSPLIT(G2689,"-")</f>
        <v>60</v>
      </c>
      <c r="I2689" s="6" t="str">
        <v>95</v>
      </c>
      <c r="J2689" s="6" t="s">
        <v>13919</v>
      </c>
      <c r="K2689" s="6" t="s">
        <v>13556</v>
      </c>
      <c r="L2689" s="6" t="s">
        <v>13909</v>
      </c>
      <c r="M2689" s="6" t="s">
        <v>13417</v>
      </c>
      <c r="N2689" s="6" t="s">
        <v>13539</v>
      </c>
      <c r="O2689" s="6" t="str" cm="1">
        <f t="array" ref="O2689:P2689">_xlfn.TEXTSPLIT(N2689,"-")</f>
        <v>2002</v>
      </c>
      <c r="P2689" s="6" t="str">
        <v>2003</v>
      </c>
      <c r="Q2689" s="6">
        <v>478</v>
      </c>
      <c r="R2689" s="6">
        <v>72</v>
      </c>
      <c r="S2689" s="16">
        <f t="shared" si="199"/>
        <v>0.15062761506276151</v>
      </c>
      <c r="T2689" s="16">
        <f t="shared" si="200"/>
        <v>1.6360155230620909E-2</v>
      </c>
    </row>
    <row r="2690" spans="2:20" x14ac:dyDescent="0.6">
      <c r="B2690" s="6"/>
      <c r="C2690" s="6"/>
      <c r="D2690" s="6" t="s">
        <v>13300</v>
      </c>
      <c r="E2690" s="6" t="s">
        <v>13814</v>
      </c>
      <c r="F2690" s="20" t="s">
        <v>13516</v>
      </c>
      <c r="G2690" s="6" t="str">
        <f t="shared" si="198"/>
        <v>60-95</v>
      </c>
      <c r="H2690" s="6" t="str" cm="1">
        <f t="array" ref="H2690:I2690">_xlfn.TEXTSPLIT(G2690,"-")</f>
        <v>60</v>
      </c>
      <c r="I2690" s="6" t="str">
        <v>95</v>
      </c>
      <c r="J2690" s="6" t="s">
        <v>13919</v>
      </c>
      <c r="K2690" s="6" t="s">
        <v>13556</v>
      </c>
      <c r="L2690" s="6" t="s">
        <v>13909</v>
      </c>
      <c r="M2690" s="6" t="s">
        <v>13417</v>
      </c>
      <c r="N2690" s="6" t="s">
        <v>13539</v>
      </c>
      <c r="O2690" s="6" t="str" cm="1">
        <f t="array" ref="O2690:P2690">_xlfn.TEXTSPLIT(N2690,"-")</f>
        <v>2002</v>
      </c>
      <c r="P2690" s="6" t="str">
        <v>2003</v>
      </c>
      <c r="Q2690" s="6">
        <v>177</v>
      </c>
      <c r="R2690" s="6">
        <v>28</v>
      </c>
      <c r="S2690" s="16">
        <f t="shared" si="199"/>
        <v>0.15819209039548024</v>
      </c>
      <c r="T2690" s="16">
        <f t="shared" si="200"/>
        <v>2.7429143737424548E-2</v>
      </c>
    </row>
    <row r="2691" spans="2:20" x14ac:dyDescent="0.6">
      <c r="B2691" s="6"/>
      <c r="C2691" s="6"/>
      <c r="D2691" s="6" t="s">
        <v>13300</v>
      </c>
      <c r="E2691" s="6" t="s">
        <v>13816</v>
      </c>
      <c r="F2691" s="20" t="s">
        <v>13516</v>
      </c>
      <c r="G2691" s="6" t="str">
        <f t="shared" si="198"/>
        <v>60-95</v>
      </c>
      <c r="H2691" s="6" t="str" cm="1">
        <f t="array" ref="H2691:I2691">_xlfn.TEXTSPLIT(G2691,"-")</f>
        <v>60</v>
      </c>
      <c r="I2691" s="6" t="str">
        <v>95</v>
      </c>
      <c r="J2691" s="6" t="s">
        <v>13919</v>
      </c>
      <c r="K2691" s="6" t="s">
        <v>13556</v>
      </c>
      <c r="L2691" s="6" t="s">
        <v>13909</v>
      </c>
      <c r="M2691" s="6" t="s">
        <v>13417</v>
      </c>
      <c r="N2691" s="6" t="s">
        <v>13539</v>
      </c>
      <c r="O2691" s="6" t="str" cm="1">
        <f t="array" ref="O2691:P2691">_xlfn.TEXTSPLIT(N2691,"-")</f>
        <v>2002</v>
      </c>
      <c r="P2691" s="6" t="str">
        <v>2003</v>
      </c>
      <c r="Q2691" s="6">
        <v>301</v>
      </c>
      <c r="R2691" s="6">
        <v>44</v>
      </c>
      <c r="S2691" s="16">
        <f t="shared" si="199"/>
        <v>0.1461794019933555</v>
      </c>
      <c r="T2691" s="16">
        <f t="shared" si="200"/>
        <v>2.0363065420257887E-2</v>
      </c>
    </row>
    <row r="2692" spans="2:20" x14ac:dyDescent="0.6">
      <c r="B2692" s="6"/>
      <c r="C2692" s="6"/>
      <c r="D2692" s="6" t="s">
        <v>13300</v>
      </c>
      <c r="E2692" s="6" t="s">
        <v>13815</v>
      </c>
      <c r="F2692" s="20" t="s">
        <v>13819</v>
      </c>
      <c r="G2692" s="6" t="str">
        <f t="shared" si="198"/>
        <v>60-69</v>
      </c>
      <c r="H2692" s="6" t="str" cm="1">
        <f t="array" ref="H2692:I2692">_xlfn.TEXTSPLIT(G2692,"-")</f>
        <v>60</v>
      </c>
      <c r="I2692" s="6" t="str">
        <v>69</v>
      </c>
      <c r="J2692" s="6" t="s">
        <v>13919</v>
      </c>
      <c r="K2692" s="6" t="s">
        <v>13556</v>
      </c>
      <c r="L2692" s="6" t="s">
        <v>13909</v>
      </c>
      <c r="M2692" s="6" t="s">
        <v>13417</v>
      </c>
      <c r="N2692" s="6" t="s">
        <v>13539</v>
      </c>
      <c r="O2692" s="6" t="str" cm="1">
        <f t="array" ref="O2692:P2692">_xlfn.TEXTSPLIT(N2692,"-")</f>
        <v>2002</v>
      </c>
      <c r="P2692" s="6" t="str">
        <v>2003</v>
      </c>
      <c r="Q2692" s="6">
        <v>226</v>
      </c>
      <c r="R2692" s="6">
        <v>22</v>
      </c>
      <c r="S2692" s="16">
        <f t="shared" si="199"/>
        <v>9.7345132743362831E-2</v>
      </c>
      <c r="T2692" s="16">
        <f t="shared" si="200"/>
        <v>1.971804100405989E-2</v>
      </c>
    </row>
    <row r="2693" spans="2:20" x14ac:dyDescent="0.6">
      <c r="B2693" s="6"/>
      <c r="C2693" s="6"/>
      <c r="D2693" s="6" t="s">
        <v>13300</v>
      </c>
      <c r="E2693" s="6" t="s">
        <v>13814</v>
      </c>
      <c r="F2693" s="20" t="s">
        <v>13819</v>
      </c>
      <c r="G2693" s="6" t="str">
        <f t="shared" si="198"/>
        <v>60-69</v>
      </c>
      <c r="H2693" s="6" t="str" cm="1">
        <f t="array" ref="H2693:I2693">_xlfn.TEXTSPLIT(G2693,"-")</f>
        <v>60</v>
      </c>
      <c r="I2693" s="6" t="str">
        <v>69</v>
      </c>
      <c r="J2693" s="6" t="s">
        <v>13919</v>
      </c>
      <c r="K2693" s="6" t="s">
        <v>13556</v>
      </c>
      <c r="L2693" s="6" t="s">
        <v>13909</v>
      </c>
      <c r="M2693" s="6" t="s">
        <v>13417</v>
      </c>
      <c r="N2693" s="6" t="s">
        <v>13539</v>
      </c>
      <c r="O2693" s="6" t="str" cm="1">
        <f t="array" ref="O2693:P2693">_xlfn.TEXTSPLIT(N2693,"-")</f>
        <v>2002</v>
      </c>
      <c r="P2693" s="6" t="str">
        <v>2003</v>
      </c>
      <c r="Q2693" s="6">
        <v>76</v>
      </c>
      <c r="R2693" s="6">
        <v>8</v>
      </c>
      <c r="S2693" s="16">
        <f t="shared" si="199"/>
        <v>0.10526315789473684</v>
      </c>
      <c r="T2693" s="16">
        <f t="shared" si="200"/>
        <v>3.5202950213680979E-2</v>
      </c>
    </row>
    <row r="2694" spans="2:20" x14ac:dyDescent="0.6">
      <c r="B2694" s="6"/>
      <c r="C2694" s="6"/>
      <c r="D2694" s="6" t="s">
        <v>13300</v>
      </c>
      <c r="E2694" s="6" t="s">
        <v>13816</v>
      </c>
      <c r="F2694" s="20" t="s">
        <v>13819</v>
      </c>
      <c r="G2694" s="6" t="str">
        <f t="shared" si="198"/>
        <v>60-69</v>
      </c>
      <c r="H2694" s="6" t="str" cm="1">
        <f t="array" ref="H2694:I2694">_xlfn.TEXTSPLIT(G2694,"-")</f>
        <v>60</v>
      </c>
      <c r="I2694" s="6" t="str">
        <v>69</v>
      </c>
      <c r="J2694" s="6" t="s">
        <v>13919</v>
      </c>
      <c r="K2694" s="6" t="s">
        <v>13556</v>
      </c>
      <c r="L2694" s="6" t="s">
        <v>13909</v>
      </c>
      <c r="M2694" s="6" t="s">
        <v>13417</v>
      </c>
      <c r="N2694" s="6" t="s">
        <v>13539</v>
      </c>
      <c r="O2694" s="6" t="str" cm="1">
        <f t="array" ref="O2694:P2694">_xlfn.TEXTSPLIT(N2694,"-")</f>
        <v>2002</v>
      </c>
      <c r="P2694" s="6" t="str">
        <v>2003</v>
      </c>
      <c r="Q2694" s="6">
        <v>150</v>
      </c>
      <c r="R2694" s="6">
        <v>14</v>
      </c>
      <c r="S2694" s="16">
        <f t="shared" si="199"/>
        <v>9.3333333333333338E-2</v>
      </c>
      <c r="T2694" s="16">
        <f t="shared" si="200"/>
        <v>2.3751803050466466E-2</v>
      </c>
    </row>
    <row r="2695" spans="2:20" x14ac:dyDescent="0.6">
      <c r="B2695" s="6"/>
      <c r="C2695" s="6"/>
      <c r="D2695" s="6" t="s">
        <v>13300</v>
      </c>
      <c r="E2695" s="6" t="s">
        <v>13815</v>
      </c>
      <c r="F2695" s="20" t="s">
        <v>13820</v>
      </c>
      <c r="G2695" s="6" t="str">
        <f t="shared" si="198"/>
        <v>70-79</v>
      </c>
      <c r="H2695" s="6" t="str" cm="1">
        <f t="array" ref="H2695:I2695">_xlfn.TEXTSPLIT(G2695,"-")</f>
        <v>70</v>
      </c>
      <c r="I2695" s="6" t="str">
        <v>79</v>
      </c>
      <c r="J2695" s="6" t="s">
        <v>13919</v>
      </c>
      <c r="K2695" s="6" t="s">
        <v>13556</v>
      </c>
      <c r="L2695" s="6" t="s">
        <v>13909</v>
      </c>
      <c r="M2695" s="6" t="s">
        <v>13417</v>
      </c>
      <c r="N2695" s="6" t="s">
        <v>13539</v>
      </c>
      <c r="O2695" s="6" t="str" cm="1">
        <f t="array" ref="O2695:P2695">_xlfn.TEXTSPLIT(N2695,"-")</f>
        <v>2002</v>
      </c>
      <c r="P2695" s="6" t="str">
        <v>2003</v>
      </c>
      <c r="Q2695" s="6">
        <v>205</v>
      </c>
      <c r="R2695" s="6">
        <v>38</v>
      </c>
      <c r="S2695" s="16">
        <f t="shared" si="199"/>
        <v>0.18536585365853658</v>
      </c>
      <c r="T2695" s="16">
        <f t="shared" si="200"/>
        <v>2.7140587368590433E-2</v>
      </c>
    </row>
    <row r="2696" spans="2:20" x14ac:dyDescent="0.6">
      <c r="B2696" s="6"/>
      <c r="C2696" s="6"/>
      <c r="D2696" s="6" t="s">
        <v>13300</v>
      </c>
      <c r="E2696" s="6" t="s">
        <v>13814</v>
      </c>
      <c r="F2696" s="20" t="s">
        <v>13820</v>
      </c>
      <c r="G2696" s="6" t="str">
        <f t="shared" si="198"/>
        <v>70-79</v>
      </c>
      <c r="H2696" s="6" t="str" cm="1">
        <f t="array" ref="H2696:I2696">_xlfn.TEXTSPLIT(G2696,"-")</f>
        <v>70</v>
      </c>
      <c r="I2696" s="6" t="str">
        <v>79</v>
      </c>
      <c r="J2696" s="6" t="s">
        <v>13919</v>
      </c>
      <c r="K2696" s="6" t="s">
        <v>13556</v>
      </c>
      <c r="L2696" s="6" t="s">
        <v>13909</v>
      </c>
      <c r="M2696" s="6" t="s">
        <v>13417</v>
      </c>
      <c r="N2696" s="6" t="s">
        <v>13539</v>
      </c>
      <c r="O2696" s="6" t="str" cm="1">
        <f t="array" ref="O2696:P2696">_xlfn.TEXTSPLIT(N2696,"-")</f>
        <v>2002</v>
      </c>
      <c r="P2696" s="6" t="str">
        <v>2003</v>
      </c>
      <c r="Q2696" s="6">
        <v>81</v>
      </c>
      <c r="R2696" s="6">
        <v>13</v>
      </c>
      <c r="S2696" s="16">
        <f t="shared" si="199"/>
        <v>0.16049382716049382</v>
      </c>
      <c r="T2696" s="16">
        <f t="shared" si="200"/>
        <v>4.0784825095524016E-2</v>
      </c>
    </row>
    <row r="2697" spans="2:20" x14ac:dyDescent="0.6">
      <c r="B2697" s="6"/>
      <c r="C2697" s="6"/>
      <c r="D2697" s="6" t="s">
        <v>13300</v>
      </c>
      <c r="E2697" s="6" t="s">
        <v>13816</v>
      </c>
      <c r="F2697" s="20" t="s">
        <v>13820</v>
      </c>
      <c r="G2697" s="6" t="str">
        <f t="shared" si="198"/>
        <v>70-79</v>
      </c>
      <c r="H2697" s="6" t="str" cm="1">
        <f t="array" ref="H2697:I2697">_xlfn.TEXTSPLIT(G2697,"-")</f>
        <v>70</v>
      </c>
      <c r="I2697" s="6" t="str">
        <v>79</v>
      </c>
      <c r="J2697" s="6" t="s">
        <v>13919</v>
      </c>
      <c r="K2697" s="6" t="s">
        <v>13556</v>
      </c>
      <c r="L2697" s="6" t="s">
        <v>13909</v>
      </c>
      <c r="M2697" s="6" t="s">
        <v>13417</v>
      </c>
      <c r="N2697" s="6" t="s">
        <v>13539</v>
      </c>
      <c r="O2697" s="6" t="str" cm="1">
        <f t="array" ref="O2697:P2697">_xlfn.TEXTSPLIT(N2697,"-")</f>
        <v>2002</v>
      </c>
      <c r="P2697" s="6" t="str">
        <v>2003</v>
      </c>
      <c r="Q2697" s="6">
        <v>124</v>
      </c>
      <c r="R2697" s="6">
        <v>25</v>
      </c>
      <c r="S2697" s="16">
        <f t="shared" si="199"/>
        <v>0.20161290322580644</v>
      </c>
      <c r="T2697" s="16">
        <f t="shared" si="200"/>
        <v>3.602923773273814E-2</v>
      </c>
    </row>
    <row r="2698" spans="2:20" x14ac:dyDescent="0.6">
      <c r="B2698" s="6"/>
      <c r="C2698" s="6"/>
      <c r="D2698" s="6" t="s">
        <v>13300</v>
      </c>
      <c r="E2698" s="6" t="s">
        <v>13815</v>
      </c>
      <c r="F2698" s="20" t="s">
        <v>13821</v>
      </c>
      <c r="G2698" s="6" t="str">
        <f t="shared" si="198"/>
        <v>80-95</v>
      </c>
      <c r="H2698" s="6" t="str" cm="1">
        <f t="array" ref="H2698:I2698">_xlfn.TEXTSPLIT(G2698,"-")</f>
        <v>80</v>
      </c>
      <c r="I2698" s="6" t="str">
        <v>95</v>
      </c>
      <c r="J2698" s="6" t="s">
        <v>13919</v>
      </c>
      <c r="K2698" s="6" t="s">
        <v>13556</v>
      </c>
      <c r="L2698" s="6" t="s">
        <v>13909</v>
      </c>
      <c r="M2698" s="6" t="s">
        <v>13417</v>
      </c>
      <c r="N2698" s="6" t="s">
        <v>13539</v>
      </c>
      <c r="O2698" s="6" t="str" cm="1">
        <f t="array" ref="O2698:P2698">_xlfn.TEXTSPLIT(N2698,"-")</f>
        <v>2002</v>
      </c>
      <c r="P2698" s="6" t="str">
        <v>2003</v>
      </c>
      <c r="Q2698" s="6">
        <v>47</v>
      </c>
      <c r="R2698" s="6">
        <v>12</v>
      </c>
      <c r="S2698" s="16">
        <f t="shared" si="199"/>
        <v>0.25531914893617019</v>
      </c>
      <c r="T2698" s="16">
        <f t="shared" si="200"/>
        <v>6.3603037717278335E-2</v>
      </c>
    </row>
    <row r="2699" spans="2:20" x14ac:dyDescent="0.6">
      <c r="B2699" s="6"/>
      <c r="C2699" s="6"/>
      <c r="D2699" s="6" t="s">
        <v>13300</v>
      </c>
      <c r="E2699" s="6" t="s">
        <v>13814</v>
      </c>
      <c r="F2699" s="20" t="s">
        <v>13821</v>
      </c>
      <c r="G2699" s="6" t="str">
        <f t="shared" si="198"/>
        <v>80-95</v>
      </c>
      <c r="H2699" s="6" t="str" cm="1">
        <f t="array" ref="H2699:I2699">_xlfn.TEXTSPLIT(G2699,"-")</f>
        <v>80</v>
      </c>
      <c r="I2699" s="6" t="str">
        <v>95</v>
      </c>
      <c r="J2699" s="6" t="s">
        <v>13919</v>
      </c>
      <c r="K2699" s="6" t="s">
        <v>13556</v>
      </c>
      <c r="L2699" s="6" t="s">
        <v>13909</v>
      </c>
      <c r="M2699" s="6" t="s">
        <v>13417</v>
      </c>
      <c r="N2699" s="6" t="s">
        <v>13539</v>
      </c>
      <c r="O2699" s="6" t="str" cm="1">
        <f t="array" ref="O2699:P2699">_xlfn.TEXTSPLIT(N2699,"-")</f>
        <v>2002</v>
      </c>
      <c r="P2699" s="6" t="str">
        <v>2003</v>
      </c>
      <c r="Q2699" s="6">
        <v>20</v>
      </c>
      <c r="R2699" s="6">
        <v>7</v>
      </c>
      <c r="S2699" s="16">
        <f t="shared" si="199"/>
        <v>0.35</v>
      </c>
      <c r="T2699" s="16">
        <f t="shared" si="200"/>
        <v>0.1066536450385077</v>
      </c>
    </row>
    <row r="2700" spans="2:20" x14ac:dyDescent="0.6">
      <c r="B2700" s="6"/>
      <c r="C2700" s="6"/>
      <c r="D2700" s="6" t="s">
        <v>13300</v>
      </c>
      <c r="E2700" s="6" t="s">
        <v>13816</v>
      </c>
      <c r="F2700" s="20" t="s">
        <v>13821</v>
      </c>
      <c r="G2700" s="6" t="str">
        <f t="shared" si="198"/>
        <v>80-95</v>
      </c>
      <c r="H2700" s="6" t="str" cm="1">
        <f t="array" ref="H2700:I2700">_xlfn.TEXTSPLIT(G2700,"-")</f>
        <v>80</v>
      </c>
      <c r="I2700" s="6" t="str">
        <v>95</v>
      </c>
      <c r="J2700" s="6" t="s">
        <v>13919</v>
      </c>
      <c r="K2700" s="6" t="s">
        <v>13556</v>
      </c>
      <c r="L2700" s="6" t="s">
        <v>13909</v>
      </c>
      <c r="M2700" s="6" t="s">
        <v>13417</v>
      </c>
      <c r="N2700" s="6" t="s">
        <v>13539</v>
      </c>
      <c r="O2700" s="6" t="str" cm="1">
        <f t="array" ref="O2700:P2700">_xlfn.TEXTSPLIT(N2700,"-")</f>
        <v>2002</v>
      </c>
      <c r="P2700" s="6" t="str">
        <v>2003</v>
      </c>
      <c r="Q2700" s="6">
        <v>27</v>
      </c>
      <c r="R2700" s="6">
        <v>5</v>
      </c>
      <c r="S2700" s="16">
        <f t="shared" si="199"/>
        <v>0.18518518518518517</v>
      </c>
      <c r="T2700" s="16">
        <f t="shared" si="200"/>
        <v>7.4756798866604732E-2</v>
      </c>
    </row>
    <row r="2701" spans="2:20" x14ac:dyDescent="0.6">
      <c r="B2701" s="6"/>
      <c r="C2701" s="6"/>
      <c r="D2701" s="6" t="s">
        <v>13822</v>
      </c>
      <c r="E2701" s="6" t="s">
        <v>13815</v>
      </c>
      <c r="F2701" s="20" t="s">
        <v>13516</v>
      </c>
      <c r="G2701" s="6" t="str">
        <f t="shared" si="198"/>
        <v>60-95</v>
      </c>
      <c r="H2701" s="6" t="str" cm="1">
        <f t="array" ref="H2701:I2701">_xlfn.TEXTSPLIT(G2701,"-")</f>
        <v>60</v>
      </c>
      <c r="I2701" s="6" t="str">
        <v>95</v>
      </c>
      <c r="J2701" s="6" t="s">
        <v>13919</v>
      </c>
      <c r="K2701" s="6" t="s">
        <v>13556</v>
      </c>
      <c r="L2701" s="6" t="s">
        <v>13909</v>
      </c>
      <c r="M2701" s="6" t="s">
        <v>13417</v>
      </c>
      <c r="N2701" s="6" t="s">
        <v>13539</v>
      </c>
      <c r="O2701" s="6" t="str" cm="1">
        <f t="array" ref="O2701:P2701">_xlfn.TEXTSPLIT(N2701,"-")</f>
        <v>2002</v>
      </c>
      <c r="P2701" s="6" t="str">
        <v>2003</v>
      </c>
      <c r="Q2701" s="6">
        <v>478</v>
      </c>
      <c r="R2701" s="6">
        <v>66</v>
      </c>
      <c r="S2701" s="16">
        <f t="shared" si="199"/>
        <v>0.13807531380753138</v>
      </c>
      <c r="T2701" s="16">
        <f t="shared" si="200"/>
        <v>1.5778972921356244E-2</v>
      </c>
    </row>
    <row r="2702" spans="2:20" x14ac:dyDescent="0.6">
      <c r="B2702" s="6"/>
      <c r="C2702" s="6"/>
      <c r="D2702" s="6" t="s">
        <v>13813</v>
      </c>
      <c r="E2702" s="6" t="s">
        <v>13815</v>
      </c>
      <c r="F2702" s="20" t="s">
        <v>13516</v>
      </c>
      <c r="G2702" s="6" t="str">
        <f t="shared" si="198"/>
        <v>60-95</v>
      </c>
      <c r="H2702" s="6" t="str" cm="1">
        <f t="array" ref="H2702:I2702">_xlfn.TEXTSPLIT(G2702,"-")</f>
        <v>60</v>
      </c>
      <c r="I2702" s="6" t="str">
        <v>95</v>
      </c>
      <c r="J2702" s="6" t="s">
        <v>13919</v>
      </c>
      <c r="K2702" s="6" t="s">
        <v>13556</v>
      </c>
      <c r="L2702" s="6" t="s">
        <v>13909</v>
      </c>
      <c r="M2702" s="6" t="s">
        <v>13417</v>
      </c>
      <c r="N2702" s="6" t="s">
        <v>13539</v>
      </c>
      <c r="O2702" s="6" t="str" cm="1">
        <f t="array" ref="O2702:P2702">_xlfn.TEXTSPLIT(N2702,"-")</f>
        <v>2002</v>
      </c>
      <c r="P2702" s="6" t="str">
        <v>2003</v>
      </c>
      <c r="Q2702" s="6">
        <v>478</v>
      </c>
      <c r="R2702" s="6">
        <v>6</v>
      </c>
      <c r="S2702" s="16">
        <f t="shared" si="199"/>
        <v>1.2552301255230125E-2</v>
      </c>
      <c r="T2702" s="16">
        <f t="shared" si="200"/>
        <v>5.0921921092868241E-3</v>
      </c>
    </row>
    <row r="2703" spans="2:20" x14ac:dyDescent="0.6">
      <c r="B2703" s="6"/>
      <c r="C2703" s="6"/>
      <c r="D2703" s="6" t="s">
        <v>13828</v>
      </c>
      <c r="E2703" s="6" t="s">
        <v>13815</v>
      </c>
      <c r="F2703" s="20" t="s">
        <v>13516</v>
      </c>
      <c r="G2703" s="6" t="str">
        <f t="shared" si="198"/>
        <v>60-95</v>
      </c>
      <c r="H2703" s="6" t="str" cm="1">
        <f t="array" ref="H2703:I2703">_xlfn.TEXTSPLIT(G2703,"-")</f>
        <v>60</v>
      </c>
      <c r="I2703" s="6" t="str">
        <v>95</v>
      </c>
      <c r="J2703" s="6" t="s">
        <v>13919</v>
      </c>
      <c r="K2703" s="6" t="s">
        <v>13556</v>
      </c>
      <c r="L2703" s="6" t="s">
        <v>13909</v>
      </c>
      <c r="M2703" s="6" t="s">
        <v>13417</v>
      </c>
      <c r="N2703" s="6" t="s">
        <v>13539</v>
      </c>
      <c r="O2703" s="6" t="str" cm="1">
        <f t="array" ref="O2703:P2703">_xlfn.TEXTSPLIT(N2703,"-")</f>
        <v>2002</v>
      </c>
      <c r="P2703" s="6" t="str">
        <v>2003</v>
      </c>
      <c r="Q2703" s="6">
        <v>478</v>
      </c>
      <c r="R2703" s="6">
        <v>4</v>
      </c>
      <c r="S2703" s="16">
        <f t="shared" si="199"/>
        <v>8.368200836820083E-3</v>
      </c>
      <c r="T2703" s="16">
        <f t="shared" si="200"/>
        <v>4.1665569431626141E-3</v>
      </c>
    </row>
    <row r="2704" spans="2:20" x14ac:dyDescent="0.6">
      <c r="B2704" s="6"/>
      <c r="C2704" s="6"/>
      <c r="D2704" s="6" t="s">
        <v>13823</v>
      </c>
      <c r="E2704" s="6" t="s">
        <v>13815</v>
      </c>
      <c r="F2704" s="20" t="s">
        <v>13516</v>
      </c>
      <c r="G2704" s="6" t="str">
        <f t="shared" si="198"/>
        <v>60-95</v>
      </c>
      <c r="H2704" s="6" t="str" cm="1">
        <f t="array" ref="H2704:I2704">_xlfn.TEXTSPLIT(G2704,"-")</f>
        <v>60</v>
      </c>
      <c r="I2704" s="6" t="str">
        <v>95</v>
      </c>
      <c r="J2704" s="6" t="s">
        <v>13919</v>
      </c>
      <c r="K2704" s="6" t="s">
        <v>13556</v>
      </c>
      <c r="L2704" s="6" t="s">
        <v>13909</v>
      </c>
      <c r="M2704" s="6" t="s">
        <v>13417</v>
      </c>
      <c r="N2704" s="6" t="s">
        <v>13539</v>
      </c>
      <c r="O2704" s="6" t="str" cm="1">
        <f t="array" ref="O2704:P2704">_xlfn.TEXTSPLIT(N2704,"-")</f>
        <v>2002</v>
      </c>
      <c r="P2704" s="6" t="str">
        <v>2003</v>
      </c>
      <c r="Q2704" s="6">
        <v>478</v>
      </c>
      <c r="R2704" s="6">
        <v>2</v>
      </c>
      <c r="S2704" s="16">
        <f t="shared" si="199"/>
        <v>4.1841004184100415E-3</v>
      </c>
      <c r="T2704" s="16">
        <f t="shared" si="200"/>
        <v>2.9524097391772906E-3</v>
      </c>
    </row>
    <row r="2705" spans="1:20" x14ac:dyDescent="0.6">
      <c r="A2705" s="24">
        <v>18390643</v>
      </c>
      <c r="B2705" s="6" t="s">
        <v>13355</v>
      </c>
      <c r="C2705" s="6" t="s">
        <v>13812</v>
      </c>
      <c r="D2705" s="6" t="s">
        <v>13300</v>
      </c>
      <c r="E2705" s="6" t="s">
        <v>13815</v>
      </c>
      <c r="F2705" s="20" t="s">
        <v>13524</v>
      </c>
      <c r="G2705" s="6" t="str">
        <f t="shared" ref="G2705:G2794" si="204">IF(RIGHT(F2705,1)="+",LEFT(F2705,LEN(F2705)-1)&amp;"-95",F2705)</f>
        <v>65-95</v>
      </c>
      <c r="H2705" s="6" t="str" cm="1">
        <f t="array" ref="H2705:I2705">_xlfn.TEXTSPLIT(G2705,"-")</f>
        <v>65</v>
      </c>
      <c r="I2705" s="6" t="str">
        <v>95</v>
      </c>
      <c r="J2705" s="6" t="s">
        <v>13836</v>
      </c>
      <c r="K2705" s="6" t="s">
        <v>13557</v>
      </c>
      <c r="L2705" s="6" t="s">
        <v>13973</v>
      </c>
      <c r="M2705" s="6" t="s">
        <v>13419</v>
      </c>
      <c r="N2705" s="7">
        <v>2008</v>
      </c>
      <c r="O2705" s="6" t="str" cm="1">
        <f t="array" ref="O2705">_xlfn.TEXTSPLIT(N2705,"-")</f>
        <v>2008</v>
      </c>
      <c r="P2705" s="6" t="str" cm="1">
        <f t="array" ref="P2705">_xlfn.TEXTSPLIT(O2705,"-")</f>
        <v>2008</v>
      </c>
      <c r="Q2705" s="6">
        <v>1054</v>
      </c>
      <c r="R2705" s="6">
        <v>467</v>
      </c>
      <c r="S2705" s="16">
        <f t="shared" ref="S2705:S2768" si="205">R2705/Q2705</f>
        <v>0.4430740037950664</v>
      </c>
      <c r="T2705" s="16">
        <f t="shared" ref="T2705:T2768" si="206">SQRT(S2705*(1-S2705)/Q2705)</f>
        <v>1.5300885829550928E-2</v>
      </c>
    </row>
    <row r="2706" spans="1:20" x14ac:dyDescent="0.6">
      <c r="A2706" s="24"/>
      <c r="B2706" s="6"/>
      <c r="C2706" s="6"/>
      <c r="D2706" s="6" t="s">
        <v>13300</v>
      </c>
      <c r="E2706" s="6" t="s">
        <v>13814</v>
      </c>
      <c r="F2706" s="20" t="s">
        <v>13524</v>
      </c>
      <c r="G2706" s="6" t="str">
        <f t="shared" si="204"/>
        <v>65-95</v>
      </c>
      <c r="H2706" s="6" t="str" cm="1">
        <f t="array" ref="H2706:I2706">_xlfn.TEXTSPLIT(G2706,"-")</f>
        <v>65</v>
      </c>
      <c r="I2706" s="6" t="str">
        <v>95</v>
      </c>
      <c r="J2706" s="6" t="s">
        <v>13836</v>
      </c>
      <c r="K2706" s="6" t="s">
        <v>13557</v>
      </c>
      <c r="L2706" s="6" t="s">
        <v>13973</v>
      </c>
      <c r="M2706" s="6" t="s">
        <v>13419</v>
      </c>
      <c r="N2706" s="7">
        <v>2008</v>
      </c>
      <c r="O2706" s="6" t="str" cm="1">
        <f t="array" ref="O2706">_xlfn.TEXTSPLIT(N2706,"-")</f>
        <v>2008</v>
      </c>
      <c r="P2706" s="6" t="str" cm="1">
        <f t="array" ref="P2706">_xlfn.TEXTSPLIT(O2706,"-")</f>
        <v>2008</v>
      </c>
      <c r="Q2706" s="6">
        <v>663</v>
      </c>
      <c r="R2706" s="6">
        <v>290</v>
      </c>
      <c r="S2706" s="16">
        <f t="shared" si="205"/>
        <v>0.43740573152337858</v>
      </c>
      <c r="T2706" s="16">
        <f t="shared" si="206"/>
        <v>1.9265625871015081E-2</v>
      </c>
    </row>
    <row r="2707" spans="1:20" x14ac:dyDescent="0.6">
      <c r="A2707" s="24"/>
      <c r="B2707" s="6"/>
      <c r="C2707" s="6"/>
      <c r="D2707" s="6" t="s">
        <v>13300</v>
      </c>
      <c r="E2707" s="6" t="s">
        <v>13816</v>
      </c>
      <c r="F2707" s="20" t="s">
        <v>13524</v>
      </c>
      <c r="G2707" s="6" t="str">
        <f t="shared" si="204"/>
        <v>65-95</v>
      </c>
      <c r="H2707" s="6" t="str" cm="1">
        <f t="array" ref="H2707:I2707">_xlfn.TEXTSPLIT(G2707,"-")</f>
        <v>65</v>
      </c>
      <c r="I2707" s="6" t="str">
        <v>95</v>
      </c>
      <c r="J2707" s="6" t="s">
        <v>13836</v>
      </c>
      <c r="K2707" s="6" t="s">
        <v>13557</v>
      </c>
      <c r="L2707" s="6" t="s">
        <v>13973</v>
      </c>
      <c r="M2707" s="6" t="s">
        <v>13419</v>
      </c>
      <c r="N2707" s="7">
        <v>2008</v>
      </c>
      <c r="O2707" s="6" t="str" cm="1">
        <f t="array" ref="O2707">_xlfn.TEXTSPLIT(N2707,"-")</f>
        <v>2008</v>
      </c>
      <c r="P2707" s="6" t="str" cm="1">
        <f t="array" ref="P2707">_xlfn.TEXTSPLIT(O2707,"-")</f>
        <v>2008</v>
      </c>
      <c r="Q2707" s="6">
        <v>400</v>
      </c>
      <c r="R2707" s="6">
        <v>177</v>
      </c>
      <c r="S2707" s="16">
        <f t="shared" si="205"/>
        <v>0.4425</v>
      </c>
      <c r="T2707" s="16">
        <f t="shared" si="206"/>
        <v>2.4834137291236836E-2</v>
      </c>
    </row>
    <row r="2708" spans="1:20" x14ac:dyDescent="0.6">
      <c r="A2708" s="24"/>
      <c r="B2708" s="6"/>
      <c r="C2708" s="6"/>
      <c r="D2708" s="6" t="s">
        <v>13300</v>
      </c>
      <c r="E2708" s="6" t="s">
        <v>13815</v>
      </c>
      <c r="F2708" s="20" t="s">
        <v>13824</v>
      </c>
      <c r="G2708" s="6" t="str">
        <f t="shared" si="204"/>
        <v>65-69</v>
      </c>
      <c r="H2708" s="6" t="str" cm="1">
        <f t="array" ref="H2708:I2708">_xlfn.TEXTSPLIT(G2708,"-")</f>
        <v>65</v>
      </c>
      <c r="I2708" s="6" t="str">
        <v>69</v>
      </c>
      <c r="J2708" s="6" t="s">
        <v>13836</v>
      </c>
      <c r="K2708" s="6" t="s">
        <v>13557</v>
      </c>
      <c r="L2708" s="6" t="s">
        <v>13973</v>
      </c>
      <c r="M2708" s="6" t="s">
        <v>13419</v>
      </c>
      <c r="N2708" s="7">
        <v>2008</v>
      </c>
      <c r="O2708" s="6" t="str" cm="1">
        <f t="array" ref="O2708">_xlfn.TEXTSPLIT(N2708,"-")</f>
        <v>2008</v>
      </c>
      <c r="P2708" s="6" t="str" cm="1">
        <f t="array" ref="P2708">_xlfn.TEXTSPLIT(O2708,"-")</f>
        <v>2008</v>
      </c>
      <c r="Q2708" s="6">
        <v>400</v>
      </c>
      <c r="R2708" s="6">
        <v>148</v>
      </c>
      <c r="S2708" s="16">
        <f t="shared" si="205"/>
        <v>0.37</v>
      </c>
      <c r="T2708" s="16">
        <f t="shared" si="206"/>
        <v>2.4140215409146622E-2</v>
      </c>
    </row>
    <row r="2709" spans="1:20" x14ac:dyDescent="0.6">
      <c r="A2709" s="24"/>
      <c r="B2709" s="6"/>
      <c r="C2709" s="6"/>
      <c r="D2709" s="6" t="s">
        <v>13300</v>
      </c>
      <c r="E2709" s="6" t="s">
        <v>13814</v>
      </c>
      <c r="F2709" s="20" t="s">
        <v>13824</v>
      </c>
      <c r="G2709" s="6" t="str">
        <f t="shared" si="204"/>
        <v>65-69</v>
      </c>
      <c r="H2709" s="6" t="str" cm="1">
        <f t="array" ref="H2709:I2709">_xlfn.TEXTSPLIT(G2709,"-")</f>
        <v>65</v>
      </c>
      <c r="I2709" s="6" t="str">
        <v>69</v>
      </c>
      <c r="J2709" s="6" t="s">
        <v>13836</v>
      </c>
      <c r="K2709" s="6" t="s">
        <v>13557</v>
      </c>
      <c r="L2709" s="6" t="s">
        <v>13973</v>
      </c>
      <c r="M2709" s="6" t="s">
        <v>13419</v>
      </c>
      <c r="N2709" s="7">
        <v>2008</v>
      </c>
      <c r="O2709" s="6" t="str" cm="1">
        <f t="array" ref="O2709">_xlfn.TEXTSPLIT(N2709,"-")</f>
        <v>2008</v>
      </c>
      <c r="P2709" s="6" t="str" cm="1">
        <f t="array" ref="P2709">_xlfn.TEXTSPLIT(O2709,"-")</f>
        <v>2008</v>
      </c>
      <c r="Q2709" s="6">
        <v>246</v>
      </c>
      <c r="R2709" s="6">
        <v>92</v>
      </c>
      <c r="S2709" s="16">
        <f t="shared" si="205"/>
        <v>0.37398373983739835</v>
      </c>
      <c r="T2709" s="16">
        <f t="shared" si="206"/>
        <v>3.0849747477233441E-2</v>
      </c>
    </row>
    <row r="2710" spans="1:20" x14ac:dyDescent="0.6">
      <c r="A2710" s="24"/>
      <c r="B2710" s="6"/>
      <c r="C2710" s="6"/>
      <c r="D2710" s="6" t="s">
        <v>13300</v>
      </c>
      <c r="E2710" s="6" t="s">
        <v>13816</v>
      </c>
      <c r="F2710" s="20" t="s">
        <v>13824</v>
      </c>
      <c r="G2710" s="6" t="str">
        <f t="shared" si="204"/>
        <v>65-69</v>
      </c>
      <c r="H2710" s="6" t="str" cm="1">
        <f t="array" ref="H2710:I2710">_xlfn.TEXTSPLIT(G2710,"-")</f>
        <v>65</v>
      </c>
      <c r="I2710" s="6" t="str">
        <v>69</v>
      </c>
      <c r="J2710" s="6" t="s">
        <v>13836</v>
      </c>
      <c r="K2710" s="6" t="s">
        <v>13557</v>
      </c>
      <c r="L2710" s="6" t="s">
        <v>13973</v>
      </c>
      <c r="M2710" s="6" t="s">
        <v>13419</v>
      </c>
      <c r="N2710" s="7">
        <v>2008</v>
      </c>
      <c r="O2710" s="6" t="str" cm="1">
        <f t="array" ref="O2710">_xlfn.TEXTSPLIT(N2710,"-")</f>
        <v>2008</v>
      </c>
      <c r="P2710" s="6" t="str" cm="1">
        <f t="array" ref="P2710">_xlfn.TEXTSPLIT(O2710,"-")</f>
        <v>2008</v>
      </c>
      <c r="Q2710" s="6">
        <v>158</v>
      </c>
      <c r="R2710" s="6">
        <v>56</v>
      </c>
      <c r="S2710" s="16">
        <f t="shared" si="205"/>
        <v>0.35443037974683544</v>
      </c>
      <c r="T2710" s="16">
        <f t="shared" si="206"/>
        <v>3.8054714578373235E-2</v>
      </c>
    </row>
    <row r="2711" spans="1:20" x14ac:dyDescent="0.6">
      <c r="A2711" s="24"/>
      <c r="B2711" s="6"/>
      <c r="C2711" s="6"/>
      <c r="D2711" s="6" t="s">
        <v>13300</v>
      </c>
      <c r="E2711" s="6" t="s">
        <v>13815</v>
      </c>
      <c r="F2711" s="20" t="s">
        <v>13825</v>
      </c>
      <c r="G2711" s="6" t="str">
        <f t="shared" si="204"/>
        <v>70-74</v>
      </c>
      <c r="H2711" s="6" t="str" cm="1">
        <f t="array" ref="H2711:I2711">_xlfn.TEXTSPLIT(G2711,"-")</f>
        <v>70</v>
      </c>
      <c r="I2711" s="6" t="str">
        <v>74</v>
      </c>
      <c r="J2711" s="6" t="s">
        <v>13836</v>
      </c>
      <c r="K2711" s="6" t="s">
        <v>13557</v>
      </c>
      <c r="L2711" s="6" t="s">
        <v>13973</v>
      </c>
      <c r="M2711" s="6" t="s">
        <v>13419</v>
      </c>
      <c r="N2711" s="7">
        <v>2008</v>
      </c>
      <c r="O2711" s="6" t="str" cm="1">
        <f t="array" ref="O2711">_xlfn.TEXTSPLIT(N2711,"-")</f>
        <v>2008</v>
      </c>
      <c r="P2711" s="6" t="str" cm="1">
        <f t="array" ref="P2711">_xlfn.TEXTSPLIT(O2711,"-")</f>
        <v>2008</v>
      </c>
      <c r="Q2711" s="6">
        <v>390</v>
      </c>
      <c r="R2711" s="6">
        <v>159</v>
      </c>
      <c r="S2711" s="16">
        <f t="shared" si="205"/>
        <v>0.40769230769230769</v>
      </c>
      <c r="T2711" s="16">
        <f t="shared" si="206"/>
        <v>2.4883280863160804E-2</v>
      </c>
    </row>
    <row r="2712" spans="1:20" x14ac:dyDescent="0.6">
      <c r="A2712" s="24"/>
      <c r="B2712" s="6"/>
      <c r="C2712" s="6"/>
      <c r="D2712" s="6" t="s">
        <v>13300</v>
      </c>
      <c r="E2712" s="6" t="s">
        <v>13814</v>
      </c>
      <c r="F2712" s="20" t="s">
        <v>13825</v>
      </c>
      <c r="G2712" s="6" t="str">
        <f t="shared" si="204"/>
        <v>70-74</v>
      </c>
      <c r="H2712" s="6" t="str" cm="1">
        <f t="array" ref="H2712:I2712">_xlfn.TEXTSPLIT(G2712,"-")</f>
        <v>70</v>
      </c>
      <c r="I2712" s="6" t="str">
        <v>74</v>
      </c>
      <c r="J2712" s="6" t="s">
        <v>13836</v>
      </c>
      <c r="K2712" s="6" t="s">
        <v>13557</v>
      </c>
      <c r="L2712" s="6" t="s">
        <v>13973</v>
      </c>
      <c r="M2712" s="6" t="s">
        <v>13419</v>
      </c>
      <c r="N2712" s="7">
        <v>2008</v>
      </c>
      <c r="O2712" s="6" t="str" cm="1">
        <f t="array" ref="O2712">_xlfn.TEXTSPLIT(N2712,"-")</f>
        <v>2008</v>
      </c>
      <c r="P2712" s="6" t="str" cm="1">
        <f t="array" ref="P2712">_xlfn.TEXTSPLIT(O2712,"-")</f>
        <v>2008</v>
      </c>
      <c r="Q2712" s="6">
        <v>260</v>
      </c>
      <c r="R2712" s="6">
        <v>106</v>
      </c>
      <c r="S2712" s="16">
        <f t="shared" si="205"/>
        <v>0.40769230769230769</v>
      </c>
      <c r="T2712" s="16">
        <f t="shared" si="206"/>
        <v>3.0475670620552668E-2</v>
      </c>
    </row>
    <row r="2713" spans="1:20" x14ac:dyDescent="0.6">
      <c r="A2713" s="24"/>
      <c r="B2713" s="6"/>
      <c r="C2713" s="6"/>
      <c r="D2713" s="6" t="s">
        <v>13300</v>
      </c>
      <c r="E2713" s="6" t="s">
        <v>13816</v>
      </c>
      <c r="F2713" s="20" t="s">
        <v>13825</v>
      </c>
      <c r="G2713" s="6" t="str">
        <f t="shared" si="204"/>
        <v>70-74</v>
      </c>
      <c r="H2713" s="6" t="str" cm="1">
        <f t="array" ref="H2713:I2713">_xlfn.TEXTSPLIT(G2713,"-")</f>
        <v>70</v>
      </c>
      <c r="I2713" s="6" t="str">
        <v>74</v>
      </c>
      <c r="J2713" s="6" t="s">
        <v>13836</v>
      </c>
      <c r="K2713" s="6" t="s">
        <v>13557</v>
      </c>
      <c r="L2713" s="6" t="s">
        <v>13973</v>
      </c>
      <c r="M2713" s="6" t="s">
        <v>13419</v>
      </c>
      <c r="N2713" s="7">
        <v>2008</v>
      </c>
      <c r="O2713" s="6" t="str" cm="1">
        <f t="array" ref="O2713">_xlfn.TEXTSPLIT(N2713,"-")</f>
        <v>2008</v>
      </c>
      <c r="P2713" s="6" t="str" cm="1">
        <f t="array" ref="P2713">_xlfn.TEXTSPLIT(O2713,"-")</f>
        <v>2008</v>
      </c>
      <c r="Q2713" s="6">
        <v>128</v>
      </c>
      <c r="R2713" s="6">
        <v>53</v>
      </c>
      <c r="S2713" s="16">
        <f t="shared" si="205"/>
        <v>0.4140625</v>
      </c>
      <c r="T2713" s="16">
        <f t="shared" si="206"/>
        <v>4.3536510010075705E-2</v>
      </c>
    </row>
    <row r="2714" spans="1:20" x14ac:dyDescent="0.6">
      <c r="A2714" s="24"/>
      <c r="B2714" s="6"/>
      <c r="C2714" s="6"/>
      <c r="D2714" s="6" t="s">
        <v>13300</v>
      </c>
      <c r="E2714" s="6" t="s">
        <v>13815</v>
      </c>
      <c r="F2714" s="20" t="s">
        <v>13826</v>
      </c>
      <c r="G2714" s="6" t="str">
        <f t="shared" si="204"/>
        <v>75-79</v>
      </c>
      <c r="H2714" s="6" t="str" cm="1">
        <f t="array" ref="H2714:I2714">_xlfn.TEXTSPLIT(G2714,"-")</f>
        <v>75</v>
      </c>
      <c r="I2714" s="6" t="str">
        <v>79</v>
      </c>
      <c r="J2714" s="6" t="s">
        <v>13836</v>
      </c>
      <c r="K2714" s="6" t="s">
        <v>13557</v>
      </c>
      <c r="L2714" s="6" t="s">
        <v>13973</v>
      </c>
      <c r="M2714" s="6" t="s">
        <v>13419</v>
      </c>
      <c r="N2714" s="7">
        <v>2008</v>
      </c>
      <c r="O2714" s="6" t="str" cm="1">
        <f t="array" ref="O2714">_xlfn.TEXTSPLIT(N2714,"-")</f>
        <v>2008</v>
      </c>
      <c r="P2714" s="6" t="str" cm="1">
        <f t="array" ref="P2714">_xlfn.TEXTSPLIT(O2714,"-")</f>
        <v>2008</v>
      </c>
      <c r="Q2714" s="6">
        <v>188</v>
      </c>
      <c r="R2714" s="6">
        <v>100</v>
      </c>
      <c r="S2714" s="16">
        <f t="shared" si="205"/>
        <v>0.53191489361702127</v>
      </c>
      <c r="T2714" s="16">
        <f t="shared" si="206"/>
        <v>3.6391885900438042E-2</v>
      </c>
    </row>
    <row r="2715" spans="1:20" x14ac:dyDescent="0.6">
      <c r="A2715" s="24"/>
      <c r="B2715" s="6"/>
      <c r="C2715" s="6"/>
      <c r="D2715" s="6" t="s">
        <v>13300</v>
      </c>
      <c r="E2715" s="6" t="s">
        <v>13814</v>
      </c>
      <c r="F2715" s="20" t="s">
        <v>13826</v>
      </c>
      <c r="G2715" s="6" t="str">
        <f t="shared" si="204"/>
        <v>75-79</v>
      </c>
      <c r="H2715" s="6" t="str" cm="1">
        <f t="array" ref="H2715:I2715">_xlfn.TEXTSPLIT(G2715,"-")</f>
        <v>75</v>
      </c>
      <c r="I2715" s="6" t="str">
        <v>79</v>
      </c>
      <c r="J2715" s="6" t="s">
        <v>13836</v>
      </c>
      <c r="K2715" s="6" t="s">
        <v>13557</v>
      </c>
      <c r="L2715" s="6" t="s">
        <v>13973</v>
      </c>
      <c r="M2715" s="6" t="s">
        <v>13419</v>
      </c>
      <c r="N2715" s="7">
        <v>2008</v>
      </c>
      <c r="O2715" s="6" t="str" cm="1">
        <f t="array" ref="O2715">_xlfn.TEXTSPLIT(N2715,"-")</f>
        <v>2008</v>
      </c>
      <c r="P2715" s="6" t="str" cm="1">
        <f t="array" ref="P2715">_xlfn.TEXTSPLIT(O2715,"-")</f>
        <v>2008</v>
      </c>
      <c r="Q2715" s="6">
        <v>101</v>
      </c>
      <c r="R2715" s="6">
        <v>52</v>
      </c>
      <c r="S2715" s="16">
        <f t="shared" si="205"/>
        <v>0.51485148514851486</v>
      </c>
      <c r="T2715" s="16">
        <f t="shared" si="206"/>
        <v>4.9729907469445771E-2</v>
      </c>
    </row>
    <row r="2716" spans="1:20" x14ac:dyDescent="0.6">
      <c r="A2716" s="24"/>
      <c r="B2716" s="6"/>
      <c r="C2716" s="6"/>
      <c r="D2716" s="6" t="s">
        <v>13300</v>
      </c>
      <c r="E2716" s="6" t="s">
        <v>13816</v>
      </c>
      <c r="F2716" s="20" t="s">
        <v>13826</v>
      </c>
      <c r="G2716" s="6" t="str">
        <f t="shared" si="204"/>
        <v>75-79</v>
      </c>
      <c r="H2716" s="6" t="str" cm="1">
        <f t="array" ref="H2716:I2716">_xlfn.TEXTSPLIT(G2716,"-")</f>
        <v>75</v>
      </c>
      <c r="I2716" s="6" t="str">
        <v>79</v>
      </c>
      <c r="J2716" s="6" t="s">
        <v>13836</v>
      </c>
      <c r="K2716" s="6" t="s">
        <v>13557</v>
      </c>
      <c r="L2716" s="6" t="s">
        <v>13973</v>
      </c>
      <c r="M2716" s="6" t="s">
        <v>13419</v>
      </c>
      <c r="N2716" s="7">
        <v>2008</v>
      </c>
      <c r="O2716" s="6" t="str" cm="1">
        <f t="array" ref="O2716">_xlfn.TEXTSPLIT(N2716,"-")</f>
        <v>2008</v>
      </c>
      <c r="P2716" s="6" t="str" cm="1">
        <f t="array" ref="P2716">_xlfn.TEXTSPLIT(O2716,"-")</f>
        <v>2008</v>
      </c>
      <c r="Q2716" s="6">
        <v>87</v>
      </c>
      <c r="R2716" s="6">
        <v>48</v>
      </c>
      <c r="S2716" s="16">
        <f t="shared" si="205"/>
        <v>0.55172413793103448</v>
      </c>
      <c r="T2716" s="16">
        <f t="shared" si="206"/>
        <v>5.3318023688625406E-2</v>
      </c>
    </row>
    <row r="2717" spans="1:20" x14ac:dyDescent="0.6">
      <c r="A2717" s="24"/>
      <c r="B2717" s="6"/>
      <c r="C2717" s="6"/>
      <c r="D2717" s="6" t="s">
        <v>13300</v>
      </c>
      <c r="E2717" s="6" t="s">
        <v>13815</v>
      </c>
      <c r="F2717" s="20" t="s">
        <v>13860</v>
      </c>
      <c r="G2717" s="6" t="str">
        <f t="shared" si="204"/>
        <v>80-84</v>
      </c>
      <c r="H2717" s="6" t="str" cm="1">
        <f t="array" ref="H2717:I2717">_xlfn.TEXTSPLIT(G2717,"-")</f>
        <v>80</v>
      </c>
      <c r="I2717" s="6" t="str">
        <v>84</v>
      </c>
      <c r="J2717" s="6" t="s">
        <v>13836</v>
      </c>
      <c r="K2717" s="6" t="s">
        <v>13557</v>
      </c>
      <c r="L2717" s="6" t="s">
        <v>13973</v>
      </c>
      <c r="M2717" s="6" t="s">
        <v>13419</v>
      </c>
      <c r="N2717" s="7">
        <v>2008</v>
      </c>
      <c r="O2717" s="6" t="str" cm="1">
        <f t="array" ref="O2717">_xlfn.TEXTSPLIT(N2717,"-")</f>
        <v>2008</v>
      </c>
      <c r="P2717" s="6" t="str" cm="1">
        <f t="array" ref="P2717">_xlfn.TEXTSPLIT(O2717,"-")</f>
        <v>2008</v>
      </c>
      <c r="Q2717" s="6">
        <v>51</v>
      </c>
      <c r="R2717" s="6">
        <v>38</v>
      </c>
      <c r="S2717" s="16">
        <f t="shared" si="205"/>
        <v>0.74509803921568629</v>
      </c>
      <c r="T2717" s="16">
        <f t="shared" si="206"/>
        <v>6.1025059329179836E-2</v>
      </c>
    </row>
    <row r="2718" spans="1:20" x14ac:dyDescent="0.6">
      <c r="A2718" s="24"/>
      <c r="B2718" s="6"/>
      <c r="C2718" s="6"/>
      <c r="D2718" s="6" t="s">
        <v>13300</v>
      </c>
      <c r="E2718" s="6" t="s">
        <v>13814</v>
      </c>
      <c r="F2718" s="20" t="s">
        <v>13860</v>
      </c>
      <c r="G2718" s="6" t="str">
        <f t="shared" si="204"/>
        <v>80-84</v>
      </c>
      <c r="H2718" s="6" t="str" cm="1">
        <f t="array" ref="H2718:I2718">_xlfn.TEXTSPLIT(G2718,"-")</f>
        <v>80</v>
      </c>
      <c r="I2718" s="6" t="str">
        <v>84</v>
      </c>
      <c r="J2718" s="6" t="s">
        <v>13836</v>
      </c>
      <c r="K2718" s="6" t="s">
        <v>13557</v>
      </c>
      <c r="L2718" s="6" t="s">
        <v>13973</v>
      </c>
      <c r="M2718" s="6" t="s">
        <v>13419</v>
      </c>
      <c r="N2718" s="7">
        <v>2008</v>
      </c>
      <c r="O2718" s="6" t="str" cm="1">
        <f t="array" ref="O2718">_xlfn.TEXTSPLIT(N2718,"-")</f>
        <v>2008</v>
      </c>
      <c r="P2718" s="6" t="str" cm="1">
        <f t="array" ref="P2718">_xlfn.TEXTSPLIT(O2718,"-")</f>
        <v>2008</v>
      </c>
      <c r="Q2718" s="6">
        <v>30</v>
      </c>
      <c r="R2718" s="6">
        <v>23</v>
      </c>
      <c r="S2718" s="16">
        <f t="shared" si="205"/>
        <v>0.76666666666666672</v>
      </c>
      <c r="T2718" s="16">
        <f t="shared" si="206"/>
        <v>7.7220223795084683E-2</v>
      </c>
    </row>
    <row r="2719" spans="1:20" x14ac:dyDescent="0.6">
      <c r="A2719" s="24"/>
      <c r="B2719" s="6"/>
      <c r="C2719" s="6"/>
      <c r="D2719" s="6" t="s">
        <v>13300</v>
      </c>
      <c r="E2719" s="6" t="s">
        <v>13816</v>
      </c>
      <c r="F2719" s="20" t="s">
        <v>13860</v>
      </c>
      <c r="G2719" s="6" t="str">
        <f t="shared" si="204"/>
        <v>80-84</v>
      </c>
      <c r="H2719" s="6" t="str" cm="1">
        <f t="array" ref="H2719:I2719">_xlfn.TEXTSPLIT(G2719,"-")</f>
        <v>80</v>
      </c>
      <c r="I2719" s="6" t="str">
        <v>84</v>
      </c>
      <c r="J2719" s="6" t="s">
        <v>13836</v>
      </c>
      <c r="K2719" s="6" t="s">
        <v>13557</v>
      </c>
      <c r="L2719" s="6" t="s">
        <v>13973</v>
      </c>
      <c r="M2719" s="6" t="s">
        <v>13419</v>
      </c>
      <c r="N2719" s="7">
        <v>2008</v>
      </c>
      <c r="O2719" s="6" t="str" cm="1">
        <f t="array" ref="O2719">_xlfn.TEXTSPLIT(N2719,"-")</f>
        <v>2008</v>
      </c>
      <c r="P2719" s="6" t="str" cm="1">
        <f t="array" ref="P2719">_xlfn.TEXTSPLIT(O2719,"-")</f>
        <v>2008</v>
      </c>
      <c r="Q2719" s="6">
        <v>21</v>
      </c>
      <c r="R2719" s="6">
        <v>15</v>
      </c>
      <c r="S2719" s="16">
        <f t="shared" si="205"/>
        <v>0.7142857142857143</v>
      </c>
      <c r="T2719" s="16">
        <f t="shared" si="206"/>
        <v>9.8580794191764895E-2</v>
      </c>
    </row>
    <row r="2720" spans="1:20" x14ac:dyDescent="0.6">
      <c r="A2720" s="24"/>
      <c r="B2720" s="6"/>
      <c r="C2720" s="6"/>
      <c r="D2720" s="6" t="s">
        <v>13300</v>
      </c>
      <c r="E2720" s="6" t="s">
        <v>13815</v>
      </c>
      <c r="F2720" s="20" t="s">
        <v>13861</v>
      </c>
      <c r="G2720" s="6" t="str">
        <f t="shared" si="204"/>
        <v>85-95</v>
      </c>
      <c r="H2720" s="6" t="str" cm="1">
        <f t="array" ref="H2720:I2720">_xlfn.TEXTSPLIT(G2720,"-")</f>
        <v>85</v>
      </c>
      <c r="I2720" s="6" t="str">
        <v>95</v>
      </c>
      <c r="J2720" s="6" t="s">
        <v>13836</v>
      </c>
      <c r="K2720" s="6" t="s">
        <v>13557</v>
      </c>
      <c r="L2720" s="6" t="s">
        <v>13973</v>
      </c>
      <c r="M2720" s="6" t="s">
        <v>13419</v>
      </c>
      <c r="N2720" s="7">
        <v>2008</v>
      </c>
      <c r="O2720" s="6" t="str" cm="1">
        <f t="array" ref="O2720">_xlfn.TEXTSPLIT(N2720,"-")</f>
        <v>2008</v>
      </c>
      <c r="P2720" s="6" t="str" cm="1">
        <f t="array" ref="P2720">_xlfn.TEXTSPLIT(O2720,"-")</f>
        <v>2008</v>
      </c>
      <c r="Q2720" s="6">
        <v>27</v>
      </c>
      <c r="R2720" s="6">
        <v>22</v>
      </c>
      <c r="S2720" s="16">
        <f t="shared" si="205"/>
        <v>0.81481481481481477</v>
      </c>
      <c r="T2720" s="16">
        <f t="shared" si="206"/>
        <v>7.4756798866604732E-2</v>
      </c>
    </row>
    <row r="2721" spans="1:20" x14ac:dyDescent="0.6">
      <c r="A2721" s="24"/>
      <c r="B2721" s="6"/>
      <c r="C2721" s="6"/>
      <c r="D2721" s="6" t="s">
        <v>13300</v>
      </c>
      <c r="E2721" s="6" t="s">
        <v>13814</v>
      </c>
      <c r="F2721" s="20" t="s">
        <v>13861</v>
      </c>
      <c r="G2721" s="6" t="str">
        <f t="shared" si="204"/>
        <v>85-95</v>
      </c>
      <c r="H2721" s="6" t="str" cm="1">
        <f t="array" ref="H2721:I2721">_xlfn.TEXTSPLIT(G2721,"-")</f>
        <v>85</v>
      </c>
      <c r="I2721" s="6" t="str">
        <v>95</v>
      </c>
      <c r="J2721" s="6" t="s">
        <v>13836</v>
      </c>
      <c r="K2721" s="6" t="s">
        <v>13557</v>
      </c>
      <c r="L2721" s="6" t="s">
        <v>13973</v>
      </c>
      <c r="M2721" s="6" t="s">
        <v>13419</v>
      </c>
      <c r="N2721" s="7">
        <v>2008</v>
      </c>
      <c r="O2721" s="6" t="str" cm="1">
        <f t="array" ref="O2721">_xlfn.TEXTSPLIT(N2721,"-")</f>
        <v>2008</v>
      </c>
      <c r="P2721" s="6" t="str" cm="1">
        <f t="array" ref="P2721">_xlfn.TEXTSPLIT(O2721,"-")</f>
        <v>2008</v>
      </c>
      <c r="Q2721" s="6">
        <v>21</v>
      </c>
      <c r="R2721" s="6">
        <v>17</v>
      </c>
      <c r="S2721" s="16">
        <f t="shared" si="205"/>
        <v>0.80952380952380953</v>
      </c>
      <c r="T2721" s="16">
        <f t="shared" si="206"/>
        <v>8.568908674689879E-2</v>
      </c>
    </row>
    <row r="2722" spans="1:20" x14ac:dyDescent="0.6">
      <c r="A2722" s="24"/>
      <c r="B2722" s="6"/>
      <c r="C2722" s="6"/>
      <c r="D2722" s="6" t="s">
        <v>13300</v>
      </c>
      <c r="E2722" s="6" t="s">
        <v>13816</v>
      </c>
      <c r="F2722" s="20" t="s">
        <v>13861</v>
      </c>
      <c r="G2722" s="6" t="str">
        <f t="shared" si="204"/>
        <v>85-95</v>
      </c>
      <c r="H2722" s="6" t="str" cm="1">
        <f t="array" ref="H2722:I2722">_xlfn.TEXTSPLIT(G2722,"-")</f>
        <v>85</v>
      </c>
      <c r="I2722" s="6" t="str">
        <v>95</v>
      </c>
      <c r="J2722" s="6" t="s">
        <v>13836</v>
      </c>
      <c r="K2722" s="6" t="s">
        <v>13557</v>
      </c>
      <c r="L2722" s="6" t="s">
        <v>13973</v>
      </c>
      <c r="M2722" s="6" t="s">
        <v>13419</v>
      </c>
      <c r="N2722" s="7">
        <v>2008</v>
      </c>
      <c r="O2722" s="6" t="str" cm="1">
        <f t="array" ref="O2722">_xlfn.TEXTSPLIT(N2722,"-")</f>
        <v>2008</v>
      </c>
      <c r="P2722" s="6" t="str" cm="1">
        <f t="array" ref="P2722">_xlfn.TEXTSPLIT(O2722,"-")</f>
        <v>2008</v>
      </c>
      <c r="Q2722" s="6">
        <v>6</v>
      </c>
      <c r="R2722" s="6">
        <v>5</v>
      </c>
      <c r="S2722" s="16">
        <f t="shared" si="205"/>
        <v>0.83333333333333337</v>
      </c>
      <c r="T2722" s="16">
        <f t="shared" si="206"/>
        <v>0.15214515486254612</v>
      </c>
    </row>
    <row r="2723" spans="1:20" x14ac:dyDescent="0.6">
      <c r="A2723" s="24"/>
      <c r="B2723" s="6"/>
      <c r="C2723" s="6"/>
      <c r="D2723" s="6" t="s">
        <v>13822</v>
      </c>
      <c r="E2723" s="6" t="s">
        <v>13815</v>
      </c>
      <c r="F2723" s="20" t="s">
        <v>13524</v>
      </c>
      <c r="G2723" s="6" t="str">
        <f t="shared" si="204"/>
        <v>65-95</v>
      </c>
      <c r="H2723" s="6" t="str" cm="1">
        <f t="array" ref="H2723:I2723">_xlfn.TEXTSPLIT(G2723,"-")</f>
        <v>65</v>
      </c>
      <c r="I2723" s="6" t="str">
        <v>95</v>
      </c>
      <c r="J2723" s="6" t="s">
        <v>13836</v>
      </c>
      <c r="K2723" s="6" t="s">
        <v>13557</v>
      </c>
      <c r="L2723" s="6" t="s">
        <v>13973</v>
      </c>
      <c r="M2723" s="6" t="s">
        <v>13419</v>
      </c>
      <c r="N2723" s="7">
        <v>2008</v>
      </c>
      <c r="O2723" s="6" t="str" cm="1">
        <f t="array" ref="O2723">_xlfn.TEXTSPLIT(N2723,"-")</f>
        <v>2008</v>
      </c>
      <c r="P2723" s="6" t="str" cm="1">
        <f t="array" ref="P2723">_xlfn.TEXTSPLIT(O2723,"-")</f>
        <v>2008</v>
      </c>
      <c r="Q2723" s="6">
        <v>1054</v>
      </c>
      <c r="R2723" s="6">
        <v>447</v>
      </c>
      <c r="S2723" s="16">
        <f t="shared" si="205"/>
        <v>0.42409867172675519</v>
      </c>
      <c r="T2723" s="16">
        <f t="shared" si="206"/>
        <v>1.522254234397136E-2</v>
      </c>
    </row>
    <row r="2724" spans="1:20" x14ac:dyDescent="0.6">
      <c r="A2724" s="24"/>
      <c r="B2724" s="6"/>
      <c r="C2724" s="6"/>
      <c r="D2724" s="6" t="s">
        <v>13822</v>
      </c>
      <c r="E2724" s="6" t="s">
        <v>13814</v>
      </c>
      <c r="F2724" s="20" t="s">
        <v>13524</v>
      </c>
      <c r="G2724" s="6" t="str">
        <f t="shared" si="204"/>
        <v>65-95</v>
      </c>
      <c r="H2724" s="6" t="str" cm="1">
        <f t="array" ref="H2724:I2724">_xlfn.TEXTSPLIT(G2724,"-")</f>
        <v>65</v>
      </c>
      <c r="I2724" s="6" t="str">
        <v>95</v>
      </c>
      <c r="J2724" s="6" t="s">
        <v>13836</v>
      </c>
      <c r="K2724" s="6" t="s">
        <v>13557</v>
      </c>
      <c r="L2724" s="6" t="s">
        <v>13973</v>
      </c>
      <c r="M2724" s="6" t="s">
        <v>13419</v>
      </c>
      <c r="N2724" s="7">
        <v>2008</v>
      </c>
      <c r="O2724" s="6" t="str" cm="1">
        <f t="array" ref="O2724">_xlfn.TEXTSPLIT(N2724,"-")</f>
        <v>2008</v>
      </c>
      <c r="P2724" s="6" t="str" cm="1">
        <f t="array" ref="P2724">_xlfn.TEXTSPLIT(O2724,"-")</f>
        <v>2008</v>
      </c>
      <c r="Q2724" s="6">
        <v>663</v>
      </c>
      <c r="R2724" s="6">
        <v>274</v>
      </c>
      <c r="S2724" s="16">
        <f t="shared" si="205"/>
        <v>0.4132730015082956</v>
      </c>
      <c r="T2724" s="16">
        <f t="shared" si="206"/>
        <v>1.9124046432033415E-2</v>
      </c>
    </row>
    <row r="2725" spans="1:20" x14ac:dyDescent="0.6">
      <c r="A2725" s="24"/>
      <c r="B2725" s="6"/>
      <c r="C2725" s="6"/>
      <c r="D2725" s="6" t="s">
        <v>13822</v>
      </c>
      <c r="E2725" s="6" t="s">
        <v>13816</v>
      </c>
      <c r="F2725" s="20" t="s">
        <v>13524</v>
      </c>
      <c r="G2725" s="6" t="str">
        <f t="shared" si="204"/>
        <v>65-95</v>
      </c>
      <c r="H2725" s="6" t="str" cm="1">
        <f t="array" ref="H2725:I2725">_xlfn.TEXTSPLIT(G2725,"-")</f>
        <v>65</v>
      </c>
      <c r="I2725" s="6" t="str">
        <v>95</v>
      </c>
      <c r="J2725" s="6" t="s">
        <v>13836</v>
      </c>
      <c r="K2725" s="6" t="s">
        <v>13557</v>
      </c>
      <c r="L2725" s="6" t="s">
        <v>13973</v>
      </c>
      <c r="M2725" s="6" t="s">
        <v>13419</v>
      </c>
      <c r="N2725" s="7">
        <v>2008</v>
      </c>
      <c r="O2725" s="6" t="str" cm="1">
        <f t="array" ref="O2725">_xlfn.TEXTSPLIT(N2725,"-")</f>
        <v>2008</v>
      </c>
      <c r="P2725" s="6" t="str" cm="1">
        <f t="array" ref="P2725">_xlfn.TEXTSPLIT(O2725,"-")</f>
        <v>2008</v>
      </c>
      <c r="Q2725" s="6">
        <v>400</v>
      </c>
      <c r="R2725" s="6">
        <v>173</v>
      </c>
      <c r="S2725" s="16">
        <f t="shared" si="205"/>
        <v>0.4325</v>
      </c>
      <c r="T2725" s="16">
        <f t="shared" si="206"/>
        <v>2.4771139961656991E-2</v>
      </c>
    </row>
    <row r="2726" spans="1:20" x14ac:dyDescent="0.6">
      <c r="A2726" s="24"/>
      <c r="B2726" s="6"/>
      <c r="C2726" s="6"/>
      <c r="D2726" s="6" t="s">
        <v>13822</v>
      </c>
      <c r="E2726" s="6" t="s">
        <v>13815</v>
      </c>
      <c r="F2726" s="20" t="s">
        <v>13824</v>
      </c>
      <c r="G2726" s="6" t="str">
        <f t="shared" si="204"/>
        <v>65-69</v>
      </c>
      <c r="H2726" s="6" t="str" cm="1">
        <f t="array" ref="H2726:I2726">_xlfn.TEXTSPLIT(G2726,"-")</f>
        <v>65</v>
      </c>
      <c r="I2726" s="6" t="str">
        <v>69</v>
      </c>
      <c r="J2726" s="6" t="s">
        <v>13836</v>
      </c>
      <c r="K2726" s="6" t="s">
        <v>13557</v>
      </c>
      <c r="L2726" s="6" t="s">
        <v>13973</v>
      </c>
      <c r="M2726" s="6" t="s">
        <v>13419</v>
      </c>
      <c r="N2726" s="7">
        <v>2008</v>
      </c>
      <c r="O2726" s="6" t="str" cm="1">
        <f t="array" ref="O2726">_xlfn.TEXTSPLIT(N2726,"-")</f>
        <v>2008</v>
      </c>
      <c r="P2726" s="6" t="str" cm="1">
        <f t="array" ref="P2726">_xlfn.TEXTSPLIT(O2726,"-")</f>
        <v>2008</v>
      </c>
      <c r="Q2726" s="6">
        <v>400</v>
      </c>
      <c r="R2726" s="6">
        <v>144</v>
      </c>
      <c r="S2726" s="16">
        <f t="shared" si="205"/>
        <v>0.36</v>
      </c>
      <c r="T2726" s="16">
        <f t="shared" si="206"/>
        <v>2.4E-2</v>
      </c>
    </row>
    <row r="2727" spans="1:20" x14ac:dyDescent="0.6">
      <c r="A2727" s="24"/>
      <c r="B2727" s="6"/>
      <c r="C2727" s="6"/>
      <c r="D2727" s="6" t="s">
        <v>13822</v>
      </c>
      <c r="E2727" s="6" t="s">
        <v>13814</v>
      </c>
      <c r="F2727" s="20" t="s">
        <v>13824</v>
      </c>
      <c r="G2727" s="6" t="str">
        <f t="shared" si="204"/>
        <v>65-69</v>
      </c>
      <c r="H2727" s="6" t="str" cm="1">
        <f t="array" ref="H2727:I2727">_xlfn.TEXTSPLIT(G2727,"-")</f>
        <v>65</v>
      </c>
      <c r="I2727" s="6" t="str">
        <v>69</v>
      </c>
      <c r="J2727" s="6" t="s">
        <v>13836</v>
      </c>
      <c r="K2727" s="6" t="s">
        <v>13557</v>
      </c>
      <c r="L2727" s="6" t="s">
        <v>13973</v>
      </c>
      <c r="M2727" s="6" t="s">
        <v>13419</v>
      </c>
      <c r="N2727" s="7">
        <v>2008</v>
      </c>
      <c r="O2727" s="6" t="str" cm="1">
        <f t="array" ref="O2727">_xlfn.TEXTSPLIT(N2727,"-")</f>
        <v>2008</v>
      </c>
      <c r="P2727" s="6" t="str" cm="1">
        <f t="array" ref="P2727">_xlfn.TEXTSPLIT(O2727,"-")</f>
        <v>2008</v>
      </c>
      <c r="Q2727" s="6">
        <v>246</v>
      </c>
      <c r="R2727" s="6">
        <v>89</v>
      </c>
      <c r="S2727" s="16">
        <f t="shared" si="205"/>
        <v>0.36178861788617889</v>
      </c>
      <c r="T2727" s="16">
        <f t="shared" si="206"/>
        <v>3.0636713048222641E-2</v>
      </c>
    </row>
    <row r="2728" spans="1:20" x14ac:dyDescent="0.6">
      <c r="A2728" s="24"/>
      <c r="B2728" s="6"/>
      <c r="C2728" s="6"/>
      <c r="D2728" s="6" t="s">
        <v>13822</v>
      </c>
      <c r="E2728" s="6" t="s">
        <v>13816</v>
      </c>
      <c r="F2728" s="20" t="s">
        <v>13824</v>
      </c>
      <c r="G2728" s="6" t="str">
        <f t="shared" si="204"/>
        <v>65-69</v>
      </c>
      <c r="H2728" s="6" t="str" cm="1">
        <f t="array" ref="H2728:I2728">_xlfn.TEXTSPLIT(G2728,"-")</f>
        <v>65</v>
      </c>
      <c r="I2728" s="6" t="str">
        <v>69</v>
      </c>
      <c r="J2728" s="6" t="s">
        <v>13836</v>
      </c>
      <c r="K2728" s="6" t="s">
        <v>13557</v>
      </c>
      <c r="L2728" s="6" t="s">
        <v>13973</v>
      </c>
      <c r="M2728" s="6" t="s">
        <v>13419</v>
      </c>
      <c r="N2728" s="7">
        <v>2008</v>
      </c>
      <c r="O2728" s="6" t="str" cm="1">
        <f t="array" ref="O2728">_xlfn.TEXTSPLIT(N2728,"-")</f>
        <v>2008</v>
      </c>
      <c r="P2728" s="6" t="str" cm="1">
        <f t="array" ref="P2728">_xlfn.TEXTSPLIT(O2728,"-")</f>
        <v>2008</v>
      </c>
      <c r="Q2728" s="6">
        <v>158</v>
      </c>
      <c r="R2728" s="6">
        <v>55</v>
      </c>
      <c r="S2728" s="16">
        <f t="shared" si="205"/>
        <v>0.34810126582278483</v>
      </c>
      <c r="T2728" s="16">
        <f t="shared" si="206"/>
        <v>3.7897828547005512E-2</v>
      </c>
    </row>
    <row r="2729" spans="1:20" x14ac:dyDescent="0.6">
      <c r="A2729" s="24"/>
      <c r="B2729" s="6"/>
      <c r="C2729" s="6"/>
      <c r="D2729" s="6" t="s">
        <v>13822</v>
      </c>
      <c r="E2729" s="6" t="s">
        <v>13815</v>
      </c>
      <c r="F2729" s="20" t="s">
        <v>13825</v>
      </c>
      <c r="G2729" s="6" t="str">
        <f t="shared" si="204"/>
        <v>70-74</v>
      </c>
      <c r="H2729" s="6" t="str" cm="1">
        <f t="array" ref="H2729:I2729">_xlfn.TEXTSPLIT(G2729,"-")</f>
        <v>70</v>
      </c>
      <c r="I2729" s="6" t="str">
        <v>74</v>
      </c>
      <c r="J2729" s="6" t="s">
        <v>13836</v>
      </c>
      <c r="K2729" s="6" t="s">
        <v>13557</v>
      </c>
      <c r="L2729" s="6" t="s">
        <v>13973</v>
      </c>
      <c r="M2729" s="6" t="s">
        <v>13419</v>
      </c>
      <c r="N2729" s="7">
        <v>2008</v>
      </c>
      <c r="O2729" s="6" t="str" cm="1">
        <f t="array" ref="O2729">_xlfn.TEXTSPLIT(N2729,"-")</f>
        <v>2008</v>
      </c>
      <c r="P2729" s="6" t="str" cm="1">
        <f t="array" ref="P2729">_xlfn.TEXTSPLIT(O2729,"-")</f>
        <v>2008</v>
      </c>
      <c r="Q2729" s="6">
        <v>390</v>
      </c>
      <c r="R2729" s="6">
        <v>154</v>
      </c>
      <c r="S2729" s="16">
        <f t="shared" si="205"/>
        <v>0.39487179487179486</v>
      </c>
      <c r="T2729" s="16">
        <f t="shared" si="206"/>
        <v>2.4752521782251312E-2</v>
      </c>
    </row>
    <row r="2730" spans="1:20" x14ac:dyDescent="0.6">
      <c r="A2730" s="24"/>
      <c r="B2730" s="6"/>
      <c r="C2730" s="6"/>
      <c r="D2730" s="6" t="s">
        <v>13822</v>
      </c>
      <c r="E2730" s="6" t="s">
        <v>13814</v>
      </c>
      <c r="F2730" s="20" t="s">
        <v>13825</v>
      </c>
      <c r="G2730" s="6" t="str">
        <f t="shared" si="204"/>
        <v>70-74</v>
      </c>
      <c r="H2730" s="6" t="str" cm="1">
        <f t="array" ref="H2730:I2730">_xlfn.TEXTSPLIT(G2730,"-")</f>
        <v>70</v>
      </c>
      <c r="I2730" s="6" t="str">
        <v>74</v>
      </c>
      <c r="J2730" s="6" t="s">
        <v>13836</v>
      </c>
      <c r="K2730" s="6" t="s">
        <v>13557</v>
      </c>
      <c r="L2730" s="6" t="s">
        <v>13973</v>
      </c>
      <c r="M2730" s="6" t="s">
        <v>13419</v>
      </c>
      <c r="N2730" s="7">
        <v>2008</v>
      </c>
      <c r="O2730" s="6" t="str" cm="1">
        <f t="array" ref="O2730">_xlfn.TEXTSPLIT(N2730,"-")</f>
        <v>2008</v>
      </c>
      <c r="P2730" s="6" t="str" cm="1">
        <f t="array" ref="P2730">_xlfn.TEXTSPLIT(O2730,"-")</f>
        <v>2008</v>
      </c>
      <c r="Q2730" s="6">
        <v>260</v>
      </c>
      <c r="R2730" s="6">
        <v>102</v>
      </c>
      <c r="S2730" s="16">
        <f t="shared" si="205"/>
        <v>0.3923076923076923</v>
      </c>
      <c r="T2730" s="16">
        <f t="shared" si="206"/>
        <v>3.0280888035950825E-2</v>
      </c>
    </row>
    <row r="2731" spans="1:20" x14ac:dyDescent="0.6">
      <c r="A2731" s="24"/>
      <c r="B2731" s="6"/>
      <c r="C2731" s="6"/>
      <c r="D2731" s="6" t="s">
        <v>13822</v>
      </c>
      <c r="E2731" s="6" t="s">
        <v>13816</v>
      </c>
      <c r="F2731" s="20" t="s">
        <v>13825</v>
      </c>
      <c r="G2731" s="6" t="str">
        <f t="shared" si="204"/>
        <v>70-74</v>
      </c>
      <c r="H2731" s="6" t="str" cm="1">
        <f t="array" ref="H2731:I2731">_xlfn.TEXTSPLIT(G2731,"-")</f>
        <v>70</v>
      </c>
      <c r="I2731" s="6" t="str">
        <v>74</v>
      </c>
      <c r="J2731" s="6" t="s">
        <v>13836</v>
      </c>
      <c r="K2731" s="6" t="s">
        <v>13557</v>
      </c>
      <c r="L2731" s="6" t="s">
        <v>13973</v>
      </c>
      <c r="M2731" s="6" t="s">
        <v>13419</v>
      </c>
      <c r="N2731" s="7">
        <v>2008</v>
      </c>
      <c r="O2731" s="6" t="str" cm="1">
        <f t="array" ref="O2731">_xlfn.TEXTSPLIT(N2731,"-")</f>
        <v>2008</v>
      </c>
      <c r="P2731" s="6" t="str" cm="1">
        <f t="array" ref="P2731">_xlfn.TEXTSPLIT(O2731,"-")</f>
        <v>2008</v>
      </c>
      <c r="Q2731" s="6">
        <v>128</v>
      </c>
      <c r="R2731" s="6">
        <v>52</v>
      </c>
      <c r="S2731" s="16">
        <f t="shared" si="205"/>
        <v>0.40625</v>
      </c>
      <c r="T2731" s="16">
        <f t="shared" si="206"/>
        <v>4.3410372599400136E-2</v>
      </c>
    </row>
    <row r="2732" spans="1:20" x14ac:dyDescent="0.6">
      <c r="A2732" s="24"/>
      <c r="B2732" s="6"/>
      <c r="C2732" s="6"/>
      <c r="D2732" s="6" t="s">
        <v>13822</v>
      </c>
      <c r="E2732" s="6" t="s">
        <v>13815</v>
      </c>
      <c r="F2732" s="20" t="s">
        <v>13826</v>
      </c>
      <c r="G2732" s="6" t="str">
        <f t="shared" si="204"/>
        <v>75-79</v>
      </c>
      <c r="H2732" s="6" t="str" cm="1">
        <f t="array" ref="H2732:I2732">_xlfn.TEXTSPLIT(G2732,"-")</f>
        <v>75</v>
      </c>
      <c r="I2732" s="6" t="str">
        <v>79</v>
      </c>
      <c r="J2732" s="6" t="s">
        <v>13836</v>
      </c>
      <c r="K2732" s="6" t="s">
        <v>13557</v>
      </c>
      <c r="L2732" s="6" t="s">
        <v>13973</v>
      </c>
      <c r="M2732" s="6" t="s">
        <v>13419</v>
      </c>
      <c r="N2732" s="7">
        <v>2008</v>
      </c>
      <c r="O2732" s="6" t="str" cm="1">
        <f t="array" ref="O2732">_xlfn.TEXTSPLIT(N2732,"-")</f>
        <v>2008</v>
      </c>
      <c r="P2732" s="6" t="str" cm="1">
        <f t="array" ref="P2732">_xlfn.TEXTSPLIT(O2732,"-")</f>
        <v>2008</v>
      </c>
      <c r="Q2732" s="6">
        <v>188</v>
      </c>
      <c r="R2732" s="6">
        <v>96</v>
      </c>
      <c r="S2732" s="16">
        <f t="shared" si="205"/>
        <v>0.51063829787234039</v>
      </c>
      <c r="T2732" s="16">
        <f t="shared" si="206"/>
        <v>3.645799292295316E-2</v>
      </c>
    </row>
    <row r="2733" spans="1:20" x14ac:dyDescent="0.6">
      <c r="A2733" s="24"/>
      <c r="B2733" s="6"/>
      <c r="C2733" s="6"/>
      <c r="D2733" s="6" t="s">
        <v>13822</v>
      </c>
      <c r="E2733" s="6" t="s">
        <v>13814</v>
      </c>
      <c r="F2733" s="20" t="s">
        <v>13826</v>
      </c>
      <c r="G2733" s="6" t="str">
        <f t="shared" si="204"/>
        <v>75-79</v>
      </c>
      <c r="H2733" s="6" t="str" cm="1">
        <f t="array" ref="H2733:I2733">_xlfn.TEXTSPLIT(G2733,"-")</f>
        <v>75</v>
      </c>
      <c r="I2733" s="6" t="str">
        <v>79</v>
      </c>
      <c r="J2733" s="6" t="s">
        <v>13836</v>
      </c>
      <c r="K2733" s="6" t="s">
        <v>13557</v>
      </c>
      <c r="L2733" s="6" t="s">
        <v>13973</v>
      </c>
      <c r="M2733" s="6" t="s">
        <v>13419</v>
      </c>
      <c r="N2733" s="7">
        <v>2008</v>
      </c>
      <c r="O2733" s="6" t="str" cm="1">
        <f t="array" ref="O2733">_xlfn.TEXTSPLIT(N2733,"-")</f>
        <v>2008</v>
      </c>
      <c r="P2733" s="6" t="str" cm="1">
        <f t="array" ref="P2733">_xlfn.TEXTSPLIT(O2733,"-")</f>
        <v>2008</v>
      </c>
      <c r="Q2733" s="6">
        <v>101</v>
      </c>
      <c r="R2733" s="6">
        <v>49</v>
      </c>
      <c r="S2733" s="16">
        <f t="shared" si="205"/>
        <v>0.48514851485148514</v>
      </c>
      <c r="T2733" s="16">
        <f t="shared" si="206"/>
        <v>4.9729907469445771E-2</v>
      </c>
    </row>
    <row r="2734" spans="1:20" x14ac:dyDescent="0.6">
      <c r="A2734" s="24"/>
      <c r="B2734" s="6"/>
      <c r="C2734" s="6"/>
      <c r="D2734" s="6" t="s">
        <v>13822</v>
      </c>
      <c r="E2734" s="6" t="s">
        <v>13816</v>
      </c>
      <c r="F2734" s="20" t="s">
        <v>13826</v>
      </c>
      <c r="G2734" s="6" t="str">
        <f t="shared" si="204"/>
        <v>75-79</v>
      </c>
      <c r="H2734" s="6" t="str" cm="1">
        <f t="array" ref="H2734:I2734">_xlfn.TEXTSPLIT(G2734,"-")</f>
        <v>75</v>
      </c>
      <c r="I2734" s="6" t="str">
        <v>79</v>
      </c>
      <c r="J2734" s="6" t="s">
        <v>13836</v>
      </c>
      <c r="K2734" s="6" t="s">
        <v>13557</v>
      </c>
      <c r="L2734" s="6" t="s">
        <v>13973</v>
      </c>
      <c r="M2734" s="6" t="s">
        <v>13419</v>
      </c>
      <c r="N2734" s="7">
        <v>2008</v>
      </c>
      <c r="O2734" s="6" t="str" cm="1">
        <f t="array" ref="O2734">_xlfn.TEXTSPLIT(N2734,"-")</f>
        <v>2008</v>
      </c>
      <c r="P2734" s="6" t="str" cm="1">
        <f t="array" ref="P2734">_xlfn.TEXTSPLIT(O2734,"-")</f>
        <v>2008</v>
      </c>
      <c r="Q2734" s="6">
        <v>87</v>
      </c>
      <c r="R2734" s="6">
        <v>47</v>
      </c>
      <c r="S2734" s="16">
        <f t="shared" si="205"/>
        <v>0.54022988505747127</v>
      </c>
      <c r="T2734" s="16">
        <f t="shared" si="206"/>
        <v>5.34318296317478E-2</v>
      </c>
    </row>
    <row r="2735" spans="1:20" x14ac:dyDescent="0.6">
      <c r="A2735" s="24"/>
      <c r="B2735" s="6"/>
      <c r="C2735" s="6"/>
      <c r="D2735" s="6" t="s">
        <v>13822</v>
      </c>
      <c r="E2735" s="6" t="s">
        <v>13815</v>
      </c>
      <c r="F2735" s="20" t="s">
        <v>13860</v>
      </c>
      <c r="G2735" s="6" t="str">
        <f t="shared" si="204"/>
        <v>80-84</v>
      </c>
      <c r="H2735" s="6" t="str" cm="1">
        <f t="array" ref="H2735:I2735">_xlfn.TEXTSPLIT(G2735,"-")</f>
        <v>80</v>
      </c>
      <c r="I2735" s="6" t="str">
        <v>84</v>
      </c>
      <c r="J2735" s="6" t="s">
        <v>13836</v>
      </c>
      <c r="K2735" s="6" t="s">
        <v>13557</v>
      </c>
      <c r="L2735" s="6" t="s">
        <v>13973</v>
      </c>
      <c r="M2735" s="6" t="s">
        <v>13419</v>
      </c>
      <c r="N2735" s="7">
        <v>2008</v>
      </c>
      <c r="O2735" s="6" t="str" cm="1">
        <f t="array" ref="O2735">_xlfn.TEXTSPLIT(N2735,"-")</f>
        <v>2008</v>
      </c>
      <c r="P2735" s="6" t="str" cm="1">
        <f t="array" ref="P2735">_xlfn.TEXTSPLIT(O2735,"-")</f>
        <v>2008</v>
      </c>
      <c r="Q2735" s="6">
        <v>51</v>
      </c>
      <c r="R2735" s="6">
        <v>36</v>
      </c>
      <c r="S2735" s="16">
        <f t="shared" si="205"/>
        <v>0.70588235294117652</v>
      </c>
      <c r="T2735" s="16">
        <f t="shared" si="206"/>
        <v>6.3803075829016523E-2</v>
      </c>
    </row>
    <row r="2736" spans="1:20" x14ac:dyDescent="0.6">
      <c r="A2736" s="24"/>
      <c r="B2736" s="6"/>
      <c r="C2736" s="6"/>
      <c r="D2736" s="6" t="s">
        <v>13822</v>
      </c>
      <c r="E2736" s="6" t="s">
        <v>13814</v>
      </c>
      <c r="F2736" s="20" t="s">
        <v>13860</v>
      </c>
      <c r="G2736" s="6" t="str">
        <f t="shared" si="204"/>
        <v>80-84</v>
      </c>
      <c r="H2736" s="6" t="str" cm="1">
        <f t="array" ref="H2736:I2736">_xlfn.TEXTSPLIT(G2736,"-")</f>
        <v>80</v>
      </c>
      <c r="I2736" s="6" t="str">
        <v>84</v>
      </c>
      <c r="J2736" s="6" t="s">
        <v>13836</v>
      </c>
      <c r="K2736" s="6" t="s">
        <v>13557</v>
      </c>
      <c r="L2736" s="6" t="s">
        <v>13973</v>
      </c>
      <c r="M2736" s="6" t="s">
        <v>13419</v>
      </c>
      <c r="N2736" s="7">
        <v>2008</v>
      </c>
      <c r="O2736" s="6" t="str" cm="1">
        <f t="array" ref="O2736">_xlfn.TEXTSPLIT(N2736,"-")</f>
        <v>2008</v>
      </c>
      <c r="P2736" s="6" t="str" cm="1">
        <f t="array" ref="P2736">_xlfn.TEXTSPLIT(O2736,"-")</f>
        <v>2008</v>
      </c>
      <c r="Q2736" s="6">
        <v>30</v>
      </c>
      <c r="R2736" s="6">
        <v>21</v>
      </c>
      <c r="S2736" s="16">
        <f t="shared" si="205"/>
        <v>0.7</v>
      </c>
      <c r="T2736" s="16">
        <f t="shared" si="206"/>
        <v>8.3666002653407567E-2</v>
      </c>
    </row>
    <row r="2737" spans="1:20" x14ac:dyDescent="0.6">
      <c r="A2737" s="24"/>
      <c r="B2737" s="6"/>
      <c r="C2737" s="6"/>
      <c r="D2737" s="6" t="s">
        <v>13822</v>
      </c>
      <c r="E2737" s="6" t="s">
        <v>13816</v>
      </c>
      <c r="F2737" s="20" t="s">
        <v>13860</v>
      </c>
      <c r="G2737" s="6" t="str">
        <f t="shared" si="204"/>
        <v>80-84</v>
      </c>
      <c r="H2737" s="6" t="str" cm="1">
        <f t="array" ref="H2737:I2737">_xlfn.TEXTSPLIT(G2737,"-")</f>
        <v>80</v>
      </c>
      <c r="I2737" s="6" t="str">
        <v>84</v>
      </c>
      <c r="J2737" s="6" t="s">
        <v>13836</v>
      </c>
      <c r="K2737" s="6" t="s">
        <v>13557</v>
      </c>
      <c r="L2737" s="6" t="s">
        <v>13973</v>
      </c>
      <c r="M2737" s="6" t="s">
        <v>13419</v>
      </c>
      <c r="N2737" s="7">
        <v>2008</v>
      </c>
      <c r="O2737" s="6" t="str" cm="1">
        <f t="array" ref="O2737">_xlfn.TEXTSPLIT(N2737,"-")</f>
        <v>2008</v>
      </c>
      <c r="P2737" s="6" t="str" cm="1">
        <f t="array" ref="P2737">_xlfn.TEXTSPLIT(O2737,"-")</f>
        <v>2008</v>
      </c>
      <c r="Q2737" s="6">
        <v>21</v>
      </c>
      <c r="R2737" s="6">
        <v>15</v>
      </c>
      <c r="S2737" s="16">
        <f t="shared" si="205"/>
        <v>0.7142857142857143</v>
      </c>
      <c r="T2737" s="16">
        <f t="shared" si="206"/>
        <v>9.8580794191764895E-2</v>
      </c>
    </row>
    <row r="2738" spans="1:20" x14ac:dyDescent="0.6">
      <c r="A2738" s="24"/>
      <c r="B2738" s="6"/>
      <c r="C2738" s="6"/>
      <c r="D2738" s="6" t="s">
        <v>13822</v>
      </c>
      <c r="E2738" s="6" t="s">
        <v>13815</v>
      </c>
      <c r="F2738" s="20" t="s">
        <v>13861</v>
      </c>
      <c r="G2738" s="6" t="str">
        <f t="shared" si="204"/>
        <v>85-95</v>
      </c>
      <c r="H2738" s="6" t="str" cm="1">
        <f t="array" ref="H2738:I2738">_xlfn.TEXTSPLIT(G2738,"-")</f>
        <v>85</v>
      </c>
      <c r="I2738" s="6" t="str">
        <v>95</v>
      </c>
      <c r="J2738" s="6" t="s">
        <v>13836</v>
      </c>
      <c r="K2738" s="6" t="s">
        <v>13557</v>
      </c>
      <c r="L2738" s="6" t="s">
        <v>13973</v>
      </c>
      <c r="M2738" s="6" t="s">
        <v>13419</v>
      </c>
      <c r="N2738" s="7">
        <v>2008</v>
      </c>
      <c r="O2738" s="6" t="str" cm="1">
        <f t="array" ref="O2738">_xlfn.TEXTSPLIT(N2738,"-")</f>
        <v>2008</v>
      </c>
      <c r="P2738" s="6" t="str" cm="1">
        <f t="array" ref="P2738">_xlfn.TEXTSPLIT(O2738,"-")</f>
        <v>2008</v>
      </c>
      <c r="Q2738" s="6">
        <v>27</v>
      </c>
      <c r="R2738" s="6">
        <v>17</v>
      </c>
      <c r="S2738" s="16">
        <f t="shared" si="205"/>
        <v>0.62962962962962965</v>
      </c>
      <c r="T2738" s="16">
        <f t="shared" si="206"/>
        <v>9.293489539618284E-2</v>
      </c>
    </row>
    <row r="2739" spans="1:20" x14ac:dyDescent="0.6">
      <c r="A2739" s="24"/>
      <c r="B2739" s="6"/>
      <c r="C2739" s="6"/>
      <c r="D2739" s="6" t="s">
        <v>13822</v>
      </c>
      <c r="E2739" s="6" t="s">
        <v>13814</v>
      </c>
      <c r="F2739" s="20" t="s">
        <v>13861</v>
      </c>
      <c r="G2739" s="6" t="str">
        <f t="shared" si="204"/>
        <v>85-95</v>
      </c>
      <c r="H2739" s="6" t="str" cm="1">
        <f t="array" ref="H2739:I2739">_xlfn.TEXTSPLIT(G2739,"-")</f>
        <v>85</v>
      </c>
      <c r="I2739" s="6" t="str">
        <v>95</v>
      </c>
      <c r="J2739" s="6" t="s">
        <v>13836</v>
      </c>
      <c r="K2739" s="6" t="s">
        <v>13557</v>
      </c>
      <c r="L2739" s="6" t="s">
        <v>13973</v>
      </c>
      <c r="M2739" s="6" t="s">
        <v>13419</v>
      </c>
      <c r="N2739" s="7">
        <v>2008</v>
      </c>
      <c r="O2739" s="6" t="str" cm="1">
        <f t="array" ref="O2739">_xlfn.TEXTSPLIT(N2739,"-")</f>
        <v>2008</v>
      </c>
      <c r="P2739" s="6" t="str" cm="1">
        <f t="array" ref="P2739">_xlfn.TEXTSPLIT(O2739,"-")</f>
        <v>2008</v>
      </c>
      <c r="Q2739" s="6">
        <v>21</v>
      </c>
      <c r="R2739" s="6">
        <v>13</v>
      </c>
      <c r="S2739" s="16">
        <f t="shared" si="205"/>
        <v>0.61904761904761907</v>
      </c>
      <c r="T2739" s="16">
        <f t="shared" si="206"/>
        <v>0.10597116957413082</v>
      </c>
    </row>
    <row r="2740" spans="1:20" x14ac:dyDescent="0.6">
      <c r="A2740" s="24"/>
      <c r="B2740" s="6"/>
      <c r="C2740" s="6"/>
      <c r="D2740" s="6" t="s">
        <v>13822</v>
      </c>
      <c r="E2740" s="6" t="s">
        <v>13816</v>
      </c>
      <c r="F2740" s="20" t="s">
        <v>13861</v>
      </c>
      <c r="G2740" s="6" t="str">
        <f t="shared" si="204"/>
        <v>85-95</v>
      </c>
      <c r="H2740" s="6" t="str" cm="1">
        <f t="array" ref="H2740:I2740">_xlfn.TEXTSPLIT(G2740,"-")</f>
        <v>85</v>
      </c>
      <c r="I2740" s="6" t="str">
        <v>95</v>
      </c>
      <c r="J2740" s="6" t="s">
        <v>13836</v>
      </c>
      <c r="K2740" s="6" t="s">
        <v>13557</v>
      </c>
      <c r="L2740" s="6" t="s">
        <v>13973</v>
      </c>
      <c r="M2740" s="6" t="s">
        <v>13419</v>
      </c>
      <c r="N2740" s="7">
        <v>2008</v>
      </c>
      <c r="O2740" s="6" t="str" cm="1">
        <f t="array" ref="O2740">_xlfn.TEXTSPLIT(N2740,"-")</f>
        <v>2008</v>
      </c>
      <c r="P2740" s="6" t="str" cm="1">
        <f t="array" ref="P2740">_xlfn.TEXTSPLIT(O2740,"-")</f>
        <v>2008</v>
      </c>
      <c r="Q2740" s="6">
        <v>6</v>
      </c>
      <c r="R2740" s="6">
        <v>4</v>
      </c>
      <c r="S2740" s="16">
        <f t="shared" si="205"/>
        <v>0.66666666666666663</v>
      </c>
      <c r="T2740" s="16">
        <f t="shared" si="206"/>
        <v>0.19245008972987526</v>
      </c>
    </row>
    <row r="2741" spans="1:20" x14ac:dyDescent="0.6">
      <c r="A2741" s="24"/>
      <c r="B2741" s="6"/>
      <c r="C2741" s="6"/>
      <c r="D2741" s="6" t="s">
        <v>13847</v>
      </c>
      <c r="E2741" s="6" t="s">
        <v>13815</v>
      </c>
      <c r="F2741" s="20" t="s">
        <v>13524</v>
      </c>
      <c r="G2741" s="6" t="str">
        <f t="shared" si="204"/>
        <v>65-95</v>
      </c>
      <c r="H2741" s="6" t="str" cm="1">
        <f t="array" ref="H2741:I2741">_xlfn.TEXTSPLIT(G2741,"-")</f>
        <v>65</v>
      </c>
      <c r="I2741" s="6" t="str">
        <v>95</v>
      </c>
      <c r="J2741" s="6" t="s">
        <v>13836</v>
      </c>
      <c r="K2741" s="6" t="s">
        <v>13557</v>
      </c>
      <c r="L2741" s="6" t="s">
        <v>13973</v>
      </c>
      <c r="M2741" s="6" t="s">
        <v>13419</v>
      </c>
      <c r="N2741" s="7">
        <v>2008</v>
      </c>
      <c r="O2741" s="6" t="str" cm="1">
        <f t="array" ref="O2741">_xlfn.TEXTSPLIT(N2741,"-")</f>
        <v>2008</v>
      </c>
      <c r="P2741" s="6" t="str" cm="1">
        <f t="array" ref="P2741">_xlfn.TEXTSPLIT(O2741,"-")</f>
        <v>2008</v>
      </c>
      <c r="Q2741" s="6">
        <v>1054</v>
      </c>
      <c r="R2741" s="6">
        <v>350</v>
      </c>
      <c r="S2741" s="16">
        <f t="shared" si="205"/>
        <v>0.33206831119544594</v>
      </c>
      <c r="T2741" s="16">
        <f t="shared" si="206"/>
        <v>1.4506392881613315E-2</v>
      </c>
    </row>
    <row r="2742" spans="1:20" x14ac:dyDescent="0.6">
      <c r="A2742" s="24"/>
      <c r="B2742" s="6"/>
      <c r="C2742" s="6"/>
      <c r="D2742" s="6" t="s">
        <v>13847</v>
      </c>
      <c r="E2742" s="6" t="s">
        <v>13814</v>
      </c>
      <c r="F2742" s="20" t="s">
        <v>13524</v>
      </c>
      <c r="G2742" s="6" t="str">
        <f t="shared" si="204"/>
        <v>65-95</v>
      </c>
      <c r="H2742" s="6" t="str" cm="1">
        <f t="array" ref="H2742:I2742">_xlfn.TEXTSPLIT(G2742,"-")</f>
        <v>65</v>
      </c>
      <c r="I2742" s="6" t="str">
        <v>95</v>
      </c>
      <c r="J2742" s="6" t="s">
        <v>13836</v>
      </c>
      <c r="K2742" s="6" t="s">
        <v>13557</v>
      </c>
      <c r="L2742" s="6" t="s">
        <v>13973</v>
      </c>
      <c r="M2742" s="6" t="s">
        <v>13419</v>
      </c>
      <c r="N2742" s="7">
        <v>2008</v>
      </c>
      <c r="O2742" s="6" t="str" cm="1">
        <f t="array" ref="O2742">_xlfn.TEXTSPLIT(N2742,"-")</f>
        <v>2008</v>
      </c>
      <c r="P2742" s="6" t="str" cm="1">
        <f t="array" ref="P2742">_xlfn.TEXTSPLIT(O2742,"-")</f>
        <v>2008</v>
      </c>
      <c r="Q2742" s="6">
        <v>663</v>
      </c>
      <c r="R2742" s="6">
        <v>215</v>
      </c>
      <c r="S2742" s="16">
        <f t="shared" si="205"/>
        <v>0.32428355957767724</v>
      </c>
      <c r="T2742" s="16">
        <f t="shared" si="206"/>
        <v>1.8179751576093913E-2</v>
      </c>
    </row>
    <row r="2743" spans="1:20" x14ac:dyDescent="0.6">
      <c r="A2743" s="24"/>
      <c r="B2743" s="6"/>
      <c r="C2743" s="6"/>
      <c r="D2743" s="6" t="s">
        <v>13847</v>
      </c>
      <c r="E2743" s="6" t="s">
        <v>13816</v>
      </c>
      <c r="F2743" s="20" t="s">
        <v>13524</v>
      </c>
      <c r="G2743" s="6" t="str">
        <f t="shared" si="204"/>
        <v>65-95</v>
      </c>
      <c r="H2743" s="6" t="str" cm="1">
        <f t="array" ref="H2743:I2743">_xlfn.TEXTSPLIT(G2743,"-")</f>
        <v>65</v>
      </c>
      <c r="I2743" s="6" t="str">
        <v>95</v>
      </c>
      <c r="J2743" s="6" t="s">
        <v>13836</v>
      </c>
      <c r="K2743" s="6" t="s">
        <v>13557</v>
      </c>
      <c r="L2743" s="6" t="s">
        <v>13973</v>
      </c>
      <c r="M2743" s="6" t="s">
        <v>13419</v>
      </c>
      <c r="N2743" s="7">
        <v>2008</v>
      </c>
      <c r="O2743" s="6" t="str" cm="1">
        <f t="array" ref="O2743">_xlfn.TEXTSPLIT(N2743,"-")</f>
        <v>2008</v>
      </c>
      <c r="P2743" s="6" t="str" cm="1">
        <f t="array" ref="P2743">_xlfn.TEXTSPLIT(O2743,"-")</f>
        <v>2008</v>
      </c>
      <c r="Q2743" s="6">
        <v>400</v>
      </c>
      <c r="R2743" s="6">
        <v>135</v>
      </c>
      <c r="S2743" s="16">
        <f t="shared" si="205"/>
        <v>0.33750000000000002</v>
      </c>
      <c r="T2743" s="16">
        <f t="shared" si="206"/>
        <v>2.3642850399222173E-2</v>
      </c>
    </row>
    <row r="2744" spans="1:20" x14ac:dyDescent="0.6">
      <c r="A2744" s="24"/>
      <c r="B2744" s="6"/>
      <c r="C2744" s="6"/>
      <c r="D2744" s="6" t="s">
        <v>13847</v>
      </c>
      <c r="E2744" s="6" t="s">
        <v>13815</v>
      </c>
      <c r="F2744" s="20" t="s">
        <v>13824</v>
      </c>
      <c r="G2744" s="6" t="str">
        <f t="shared" si="204"/>
        <v>65-69</v>
      </c>
      <c r="H2744" s="6" t="str" cm="1">
        <f t="array" ref="H2744:I2744">_xlfn.TEXTSPLIT(G2744,"-")</f>
        <v>65</v>
      </c>
      <c r="I2744" s="6" t="str">
        <v>69</v>
      </c>
      <c r="J2744" s="6" t="s">
        <v>13836</v>
      </c>
      <c r="K2744" s="6" t="s">
        <v>13557</v>
      </c>
      <c r="L2744" s="6" t="s">
        <v>13973</v>
      </c>
      <c r="M2744" s="6" t="s">
        <v>13419</v>
      </c>
      <c r="N2744" s="7">
        <v>2008</v>
      </c>
      <c r="O2744" s="6" t="str" cm="1">
        <f t="array" ref="O2744">_xlfn.TEXTSPLIT(N2744,"-")</f>
        <v>2008</v>
      </c>
      <c r="P2744" s="6" t="str" cm="1">
        <f t="array" ref="P2744">_xlfn.TEXTSPLIT(O2744,"-")</f>
        <v>2008</v>
      </c>
      <c r="Q2744" s="6">
        <v>400</v>
      </c>
      <c r="R2744" s="6">
        <v>124</v>
      </c>
      <c r="S2744" s="16">
        <f t="shared" si="205"/>
        <v>0.31</v>
      </c>
      <c r="T2744" s="16">
        <f t="shared" si="206"/>
        <v>2.3124662159694356E-2</v>
      </c>
    </row>
    <row r="2745" spans="1:20" x14ac:dyDescent="0.6">
      <c r="A2745" s="24"/>
      <c r="B2745" s="6"/>
      <c r="C2745" s="6"/>
      <c r="D2745" s="6" t="s">
        <v>13847</v>
      </c>
      <c r="E2745" s="6" t="s">
        <v>13814</v>
      </c>
      <c r="F2745" s="20" t="s">
        <v>13824</v>
      </c>
      <c r="G2745" s="6" t="str">
        <f t="shared" si="204"/>
        <v>65-69</v>
      </c>
      <c r="H2745" s="6" t="str" cm="1">
        <f t="array" ref="H2745:I2745">_xlfn.TEXTSPLIT(G2745,"-")</f>
        <v>65</v>
      </c>
      <c r="I2745" s="6" t="str">
        <v>69</v>
      </c>
      <c r="J2745" s="6" t="s">
        <v>13836</v>
      </c>
      <c r="K2745" s="6" t="s">
        <v>13557</v>
      </c>
      <c r="L2745" s="6" t="s">
        <v>13973</v>
      </c>
      <c r="M2745" s="6" t="s">
        <v>13419</v>
      </c>
      <c r="N2745" s="7">
        <v>2008</v>
      </c>
      <c r="O2745" s="6" t="str" cm="1">
        <f t="array" ref="O2745">_xlfn.TEXTSPLIT(N2745,"-")</f>
        <v>2008</v>
      </c>
      <c r="P2745" s="6" t="str" cm="1">
        <f t="array" ref="P2745">_xlfn.TEXTSPLIT(O2745,"-")</f>
        <v>2008</v>
      </c>
      <c r="Q2745" s="6">
        <v>246</v>
      </c>
      <c r="R2745" s="6">
        <v>75</v>
      </c>
      <c r="S2745" s="16">
        <f t="shared" si="205"/>
        <v>0.3048780487804878</v>
      </c>
      <c r="T2745" s="16">
        <f t="shared" si="206"/>
        <v>2.9351211118367863E-2</v>
      </c>
    </row>
    <row r="2746" spans="1:20" x14ac:dyDescent="0.6">
      <c r="A2746" s="24"/>
      <c r="B2746" s="6"/>
      <c r="C2746" s="6"/>
      <c r="D2746" s="6" t="s">
        <v>13847</v>
      </c>
      <c r="E2746" s="6" t="s">
        <v>13816</v>
      </c>
      <c r="F2746" s="20" t="s">
        <v>13824</v>
      </c>
      <c r="G2746" s="6" t="str">
        <f t="shared" si="204"/>
        <v>65-69</v>
      </c>
      <c r="H2746" s="6" t="str" cm="1">
        <f t="array" ref="H2746:I2746">_xlfn.TEXTSPLIT(G2746,"-")</f>
        <v>65</v>
      </c>
      <c r="I2746" s="6" t="str">
        <v>69</v>
      </c>
      <c r="J2746" s="6" t="s">
        <v>13836</v>
      </c>
      <c r="K2746" s="6" t="s">
        <v>13557</v>
      </c>
      <c r="L2746" s="6" t="s">
        <v>13973</v>
      </c>
      <c r="M2746" s="6" t="s">
        <v>13419</v>
      </c>
      <c r="N2746" s="7">
        <v>2008</v>
      </c>
      <c r="O2746" s="6" t="str" cm="1">
        <f t="array" ref="O2746">_xlfn.TEXTSPLIT(N2746,"-")</f>
        <v>2008</v>
      </c>
      <c r="P2746" s="6" t="str" cm="1">
        <f t="array" ref="P2746">_xlfn.TEXTSPLIT(O2746,"-")</f>
        <v>2008</v>
      </c>
      <c r="Q2746" s="6">
        <v>158</v>
      </c>
      <c r="R2746" s="6">
        <v>49</v>
      </c>
      <c r="S2746" s="16">
        <f t="shared" si="205"/>
        <v>0.310126582278481</v>
      </c>
      <c r="T2746" s="16">
        <f t="shared" si="206"/>
        <v>3.6798122307175649E-2</v>
      </c>
    </row>
    <row r="2747" spans="1:20" x14ac:dyDescent="0.6">
      <c r="A2747" s="24"/>
      <c r="B2747" s="6"/>
      <c r="C2747" s="6"/>
      <c r="D2747" s="6" t="s">
        <v>13847</v>
      </c>
      <c r="E2747" s="6" t="s">
        <v>13815</v>
      </c>
      <c r="F2747" s="20" t="s">
        <v>13825</v>
      </c>
      <c r="G2747" s="6" t="str">
        <f t="shared" si="204"/>
        <v>70-74</v>
      </c>
      <c r="H2747" s="6" t="str" cm="1">
        <f t="array" ref="H2747:I2747">_xlfn.TEXTSPLIT(G2747,"-")</f>
        <v>70</v>
      </c>
      <c r="I2747" s="6" t="str">
        <v>74</v>
      </c>
      <c r="J2747" s="6" t="s">
        <v>13836</v>
      </c>
      <c r="K2747" s="6" t="s">
        <v>13557</v>
      </c>
      <c r="L2747" s="6" t="s">
        <v>13973</v>
      </c>
      <c r="M2747" s="6" t="s">
        <v>13419</v>
      </c>
      <c r="N2747" s="7">
        <v>2008</v>
      </c>
      <c r="O2747" s="6" t="str" cm="1">
        <f t="array" ref="O2747">_xlfn.TEXTSPLIT(N2747,"-")</f>
        <v>2008</v>
      </c>
      <c r="P2747" s="6" t="str" cm="1">
        <f t="array" ref="P2747">_xlfn.TEXTSPLIT(O2747,"-")</f>
        <v>2008</v>
      </c>
      <c r="Q2747" s="6">
        <v>390</v>
      </c>
      <c r="R2747" s="6">
        <v>124</v>
      </c>
      <c r="S2747" s="16">
        <f t="shared" si="205"/>
        <v>0.31794871794871793</v>
      </c>
      <c r="T2747" s="16">
        <f t="shared" si="206"/>
        <v>2.358059451543244E-2</v>
      </c>
    </row>
    <row r="2748" spans="1:20" x14ac:dyDescent="0.6">
      <c r="A2748" s="24"/>
      <c r="B2748" s="6"/>
      <c r="C2748" s="6"/>
      <c r="D2748" s="6" t="s">
        <v>13847</v>
      </c>
      <c r="E2748" s="6" t="s">
        <v>13814</v>
      </c>
      <c r="F2748" s="20" t="s">
        <v>13825</v>
      </c>
      <c r="G2748" s="6" t="str">
        <f t="shared" si="204"/>
        <v>70-74</v>
      </c>
      <c r="H2748" s="6" t="str" cm="1">
        <f t="array" ref="H2748:I2748">_xlfn.TEXTSPLIT(G2748,"-")</f>
        <v>70</v>
      </c>
      <c r="I2748" s="6" t="str">
        <v>74</v>
      </c>
      <c r="J2748" s="6" t="s">
        <v>13836</v>
      </c>
      <c r="K2748" s="6" t="s">
        <v>13557</v>
      </c>
      <c r="L2748" s="6" t="s">
        <v>13973</v>
      </c>
      <c r="M2748" s="6" t="s">
        <v>13419</v>
      </c>
      <c r="N2748" s="7">
        <v>2008</v>
      </c>
      <c r="O2748" s="6" t="str" cm="1">
        <f t="array" ref="O2748">_xlfn.TEXTSPLIT(N2748,"-")</f>
        <v>2008</v>
      </c>
      <c r="P2748" s="6" t="str" cm="1">
        <f t="array" ref="P2748">_xlfn.TEXTSPLIT(O2748,"-")</f>
        <v>2008</v>
      </c>
      <c r="Q2748" s="6">
        <v>260</v>
      </c>
      <c r="R2748" s="6">
        <v>82</v>
      </c>
      <c r="S2748" s="16">
        <f t="shared" si="205"/>
        <v>0.31538461538461537</v>
      </c>
      <c r="T2748" s="16">
        <f t="shared" si="206"/>
        <v>2.8817540048975087E-2</v>
      </c>
    </row>
    <row r="2749" spans="1:20" x14ac:dyDescent="0.6">
      <c r="A2749" s="24"/>
      <c r="B2749" s="6"/>
      <c r="C2749" s="6"/>
      <c r="D2749" s="6" t="s">
        <v>13847</v>
      </c>
      <c r="E2749" s="6" t="s">
        <v>13816</v>
      </c>
      <c r="F2749" s="20" t="s">
        <v>13825</v>
      </c>
      <c r="G2749" s="6" t="str">
        <f t="shared" si="204"/>
        <v>70-74</v>
      </c>
      <c r="H2749" s="6" t="str" cm="1">
        <f t="array" ref="H2749:I2749">_xlfn.TEXTSPLIT(G2749,"-")</f>
        <v>70</v>
      </c>
      <c r="I2749" s="6" t="str">
        <v>74</v>
      </c>
      <c r="J2749" s="6" t="s">
        <v>13836</v>
      </c>
      <c r="K2749" s="6" t="s">
        <v>13557</v>
      </c>
      <c r="L2749" s="6" t="s">
        <v>13973</v>
      </c>
      <c r="M2749" s="6" t="s">
        <v>13419</v>
      </c>
      <c r="N2749" s="7">
        <v>2008</v>
      </c>
      <c r="O2749" s="6" t="str" cm="1">
        <f t="array" ref="O2749">_xlfn.TEXTSPLIT(N2749,"-")</f>
        <v>2008</v>
      </c>
      <c r="P2749" s="6" t="str" cm="1">
        <f t="array" ref="P2749">_xlfn.TEXTSPLIT(O2749,"-")</f>
        <v>2008</v>
      </c>
      <c r="Q2749" s="6">
        <v>128</v>
      </c>
      <c r="R2749" s="6">
        <v>42</v>
      </c>
      <c r="S2749" s="16">
        <f t="shared" si="205"/>
        <v>0.328125</v>
      </c>
      <c r="T2749" s="16">
        <f t="shared" si="206"/>
        <v>4.1501033907960505E-2</v>
      </c>
    </row>
    <row r="2750" spans="1:20" x14ac:dyDescent="0.6">
      <c r="A2750" s="24"/>
      <c r="B2750" s="6"/>
      <c r="C2750" s="6"/>
      <c r="D2750" s="6" t="s">
        <v>13847</v>
      </c>
      <c r="E2750" s="6" t="s">
        <v>13815</v>
      </c>
      <c r="F2750" s="20" t="s">
        <v>13826</v>
      </c>
      <c r="G2750" s="6" t="str">
        <f t="shared" si="204"/>
        <v>75-79</v>
      </c>
      <c r="H2750" s="6" t="str" cm="1">
        <f t="array" ref="H2750:I2750">_xlfn.TEXTSPLIT(G2750,"-")</f>
        <v>75</v>
      </c>
      <c r="I2750" s="6" t="str">
        <v>79</v>
      </c>
      <c r="J2750" s="6" t="s">
        <v>13836</v>
      </c>
      <c r="K2750" s="6" t="s">
        <v>13557</v>
      </c>
      <c r="L2750" s="6" t="s">
        <v>13973</v>
      </c>
      <c r="M2750" s="6" t="s">
        <v>13419</v>
      </c>
      <c r="N2750" s="7">
        <v>2008</v>
      </c>
      <c r="O2750" s="6" t="str" cm="1">
        <f t="array" ref="O2750">_xlfn.TEXTSPLIT(N2750,"-")</f>
        <v>2008</v>
      </c>
      <c r="P2750" s="6" t="str" cm="1">
        <f t="array" ref="P2750">_xlfn.TEXTSPLIT(O2750,"-")</f>
        <v>2008</v>
      </c>
      <c r="Q2750" s="6">
        <v>188</v>
      </c>
      <c r="R2750" s="6">
        <v>68</v>
      </c>
      <c r="S2750" s="16">
        <f t="shared" si="205"/>
        <v>0.36170212765957449</v>
      </c>
      <c r="T2750" s="16">
        <f t="shared" si="206"/>
        <v>3.5043566995933285E-2</v>
      </c>
    </row>
    <row r="2751" spans="1:20" x14ac:dyDescent="0.6">
      <c r="A2751" s="24"/>
      <c r="B2751" s="6"/>
      <c r="C2751" s="6"/>
      <c r="D2751" s="6" t="s">
        <v>13847</v>
      </c>
      <c r="E2751" s="6" t="s">
        <v>13814</v>
      </c>
      <c r="F2751" s="20" t="s">
        <v>13826</v>
      </c>
      <c r="G2751" s="6" t="str">
        <f t="shared" si="204"/>
        <v>75-79</v>
      </c>
      <c r="H2751" s="6" t="str" cm="1">
        <f t="array" ref="H2751:I2751">_xlfn.TEXTSPLIT(G2751,"-")</f>
        <v>75</v>
      </c>
      <c r="I2751" s="6" t="str">
        <v>79</v>
      </c>
      <c r="J2751" s="6" t="s">
        <v>13836</v>
      </c>
      <c r="K2751" s="6" t="s">
        <v>13557</v>
      </c>
      <c r="L2751" s="6" t="s">
        <v>13973</v>
      </c>
      <c r="M2751" s="6" t="s">
        <v>13419</v>
      </c>
      <c r="N2751" s="7">
        <v>2008</v>
      </c>
      <c r="O2751" s="6" t="str" cm="1">
        <f t="array" ref="O2751">_xlfn.TEXTSPLIT(N2751,"-")</f>
        <v>2008</v>
      </c>
      <c r="P2751" s="6" t="str" cm="1">
        <f t="array" ref="P2751">_xlfn.TEXTSPLIT(O2751,"-")</f>
        <v>2008</v>
      </c>
      <c r="Q2751" s="6">
        <v>101</v>
      </c>
      <c r="R2751" s="6">
        <v>37</v>
      </c>
      <c r="S2751" s="16">
        <f t="shared" si="205"/>
        <v>0.36633663366336633</v>
      </c>
      <c r="T2751" s="16">
        <f t="shared" si="206"/>
        <v>4.7941187618713223E-2</v>
      </c>
    </row>
    <row r="2752" spans="1:20" x14ac:dyDescent="0.6">
      <c r="A2752" s="24"/>
      <c r="B2752" s="6"/>
      <c r="C2752" s="6"/>
      <c r="D2752" s="6" t="s">
        <v>13847</v>
      </c>
      <c r="E2752" s="6" t="s">
        <v>13816</v>
      </c>
      <c r="F2752" s="20" t="s">
        <v>13826</v>
      </c>
      <c r="G2752" s="6" t="str">
        <f t="shared" si="204"/>
        <v>75-79</v>
      </c>
      <c r="H2752" s="6" t="str" cm="1">
        <f t="array" ref="H2752:I2752">_xlfn.TEXTSPLIT(G2752,"-")</f>
        <v>75</v>
      </c>
      <c r="I2752" s="6" t="str">
        <v>79</v>
      </c>
      <c r="J2752" s="6" t="s">
        <v>13836</v>
      </c>
      <c r="K2752" s="6" t="s">
        <v>13557</v>
      </c>
      <c r="L2752" s="6" t="s">
        <v>13973</v>
      </c>
      <c r="M2752" s="6" t="s">
        <v>13419</v>
      </c>
      <c r="N2752" s="7">
        <v>2008</v>
      </c>
      <c r="O2752" s="6" t="str" cm="1">
        <f t="array" ref="O2752">_xlfn.TEXTSPLIT(N2752,"-")</f>
        <v>2008</v>
      </c>
      <c r="P2752" s="6" t="str" cm="1">
        <f t="array" ref="P2752">_xlfn.TEXTSPLIT(O2752,"-")</f>
        <v>2008</v>
      </c>
      <c r="Q2752" s="6">
        <v>87</v>
      </c>
      <c r="R2752" s="6">
        <v>31</v>
      </c>
      <c r="S2752" s="16">
        <f t="shared" si="205"/>
        <v>0.35632183908045978</v>
      </c>
      <c r="T2752" s="16">
        <f t="shared" si="206"/>
        <v>5.134474265745885E-2</v>
      </c>
    </row>
    <row r="2753" spans="1:20" x14ac:dyDescent="0.6">
      <c r="A2753" s="24"/>
      <c r="B2753" s="6"/>
      <c r="C2753" s="6"/>
      <c r="D2753" s="6" t="s">
        <v>13847</v>
      </c>
      <c r="E2753" s="6" t="s">
        <v>13815</v>
      </c>
      <c r="F2753" s="20" t="s">
        <v>13860</v>
      </c>
      <c r="G2753" s="6" t="str">
        <f t="shared" si="204"/>
        <v>80-84</v>
      </c>
      <c r="H2753" s="6" t="str" cm="1">
        <f t="array" ref="H2753:I2753">_xlfn.TEXTSPLIT(G2753,"-")</f>
        <v>80</v>
      </c>
      <c r="I2753" s="6" t="str">
        <v>84</v>
      </c>
      <c r="J2753" s="6" t="s">
        <v>13836</v>
      </c>
      <c r="K2753" s="6" t="s">
        <v>13557</v>
      </c>
      <c r="L2753" s="6" t="s">
        <v>13973</v>
      </c>
      <c r="M2753" s="6" t="s">
        <v>13419</v>
      </c>
      <c r="N2753" s="7">
        <v>2008</v>
      </c>
      <c r="O2753" s="6" t="str" cm="1">
        <f t="array" ref="O2753">_xlfn.TEXTSPLIT(N2753,"-")</f>
        <v>2008</v>
      </c>
      <c r="P2753" s="6" t="str" cm="1">
        <f t="array" ref="P2753">_xlfn.TEXTSPLIT(O2753,"-")</f>
        <v>2008</v>
      </c>
      <c r="Q2753" s="6">
        <v>51</v>
      </c>
      <c r="R2753" s="6">
        <v>23</v>
      </c>
      <c r="S2753" s="16">
        <f t="shared" si="205"/>
        <v>0.45098039215686275</v>
      </c>
      <c r="T2753" s="16">
        <f t="shared" si="206"/>
        <v>6.9676715390339497E-2</v>
      </c>
    </row>
    <row r="2754" spans="1:20" x14ac:dyDescent="0.6">
      <c r="A2754" s="24"/>
      <c r="B2754" s="6"/>
      <c r="C2754" s="6"/>
      <c r="D2754" s="6" t="s">
        <v>13847</v>
      </c>
      <c r="E2754" s="6" t="s">
        <v>13814</v>
      </c>
      <c r="F2754" s="20" t="s">
        <v>13860</v>
      </c>
      <c r="G2754" s="6" t="str">
        <f t="shared" si="204"/>
        <v>80-84</v>
      </c>
      <c r="H2754" s="6" t="str" cm="1">
        <f t="array" ref="H2754:I2754">_xlfn.TEXTSPLIT(G2754,"-")</f>
        <v>80</v>
      </c>
      <c r="I2754" s="6" t="str">
        <v>84</v>
      </c>
      <c r="J2754" s="6" t="s">
        <v>13836</v>
      </c>
      <c r="K2754" s="6" t="s">
        <v>13557</v>
      </c>
      <c r="L2754" s="6" t="s">
        <v>13973</v>
      </c>
      <c r="M2754" s="6" t="s">
        <v>13419</v>
      </c>
      <c r="N2754" s="7">
        <v>2008</v>
      </c>
      <c r="O2754" s="6" t="str" cm="1">
        <f t="array" ref="O2754">_xlfn.TEXTSPLIT(N2754,"-")</f>
        <v>2008</v>
      </c>
      <c r="P2754" s="6" t="str" cm="1">
        <f t="array" ref="P2754">_xlfn.TEXTSPLIT(O2754,"-")</f>
        <v>2008</v>
      </c>
      <c r="Q2754" s="6">
        <v>30</v>
      </c>
      <c r="R2754" s="6">
        <v>14</v>
      </c>
      <c r="S2754" s="16">
        <f t="shared" si="205"/>
        <v>0.46666666666666667</v>
      </c>
      <c r="T2754" s="16">
        <f t="shared" si="206"/>
        <v>9.1084006808529766E-2</v>
      </c>
    </row>
    <row r="2755" spans="1:20" x14ac:dyDescent="0.6">
      <c r="A2755" s="24"/>
      <c r="B2755" s="6"/>
      <c r="C2755" s="6"/>
      <c r="D2755" s="6" t="s">
        <v>13847</v>
      </c>
      <c r="E2755" s="6" t="s">
        <v>13816</v>
      </c>
      <c r="F2755" s="20" t="s">
        <v>13860</v>
      </c>
      <c r="G2755" s="6" t="str">
        <f t="shared" si="204"/>
        <v>80-84</v>
      </c>
      <c r="H2755" s="6" t="str" cm="1">
        <f t="array" ref="H2755:I2755">_xlfn.TEXTSPLIT(G2755,"-")</f>
        <v>80</v>
      </c>
      <c r="I2755" s="6" t="str">
        <v>84</v>
      </c>
      <c r="J2755" s="6" t="s">
        <v>13836</v>
      </c>
      <c r="K2755" s="6" t="s">
        <v>13557</v>
      </c>
      <c r="L2755" s="6" t="s">
        <v>13973</v>
      </c>
      <c r="M2755" s="6" t="s">
        <v>13419</v>
      </c>
      <c r="N2755" s="7">
        <v>2008</v>
      </c>
      <c r="O2755" s="6" t="str" cm="1">
        <f t="array" ref="O2755">_xlfn.TEXTSPLIT(N2755,"-")</f>
        <v>2008</v>
      </c>
      <c r="P2755" s="6" t="str" cm="1">
        <f t="array" ref="P2755">_xlfn.TEXTSPLIT(O2755,"-")</f>
        <v>2008</v>
      </c>
      <c r="Q2755" s="6">
        <v>21</v>
      </c>
      <c r="R2755" s="6">
        <v>9</v>
      </c>
      <c r="S2755" s="16">
        <f t="shared" si="205"/>
        <v>0.42857142857142855</v>
      </c>
      <c r="T2755" s="16">
        <f t="shared" si="206"/>
        <v>0.10798984943120778</v>
      </c>
    </row>
    <row r="2756" spans="1:20" x14ac:dyDescent="0.6">
      <c r="A2756" s="24"/>
      <c r="B2756" s="6"/>
      <c r="C2756" s="6"/>
      <c r="D2756" s="6" t="s">
        <v>13847</v>
      </c>
      <c r="E2756" s="6" t="s">
        <v>13815</v>
      </c>
      <c r="F2756" s="20" t="s">
        <v>13861</v>
      </c>
      <c r="G2756" s="6" t="str">
        <f t="shared" si="204"/>
        <v>85-95</v>
      </c>
      <c r="H2756" s="6" t="str" cm="1">
        <f t="array" ref="H2756:I2756">_xlfn.TEXTSPLIT(G2756,"-")</f>
        <v>85</v>
      </c>
      <c r="I2756" s="6" t="str">
        <v>95</v>
      </c>
      <c r="J2756" s="6" t="s">
        <v>13836</v>
      </c>
      <c r="K2756" s="6" t="s">
        <v>13557</v>
      </c>
      <c r="L2756" s="6" t="s">
        <v>13973</v>
      </c>
      <c r="M2756" s="6" t="s">
        <v>13419</v>
      </c>
      <c r="N2756" s="7">
        <v>2008</v>
      </c>
      <c r="O2756" s="6" t="str" cm="1">
        <f t="array" ref="O2756">_xlfn.TEXTSPLIT(N2756,"-")</f>
        <v>2008</v>
      </c>
      <c r="P2756" s="6" t="str" cm="1">
        <f t="array" ref="P2756">_xlfn.TEXTSPLIT(O2756,"-")</f>
        <v>2008</v>
      </c>
      <c r="Q2756" s="6">
        <v>27</v>
      </c>
      <c r="R2756" s="6">
        <v>11</v>
      </c>
      <c r="S2756" s="16">
        <f t="shared" si="205"/>
        <v>0.40740740740740738</v>
      </c>
      <c r="T2756" s="16">
        <f t="shared" si="206"/>
        <v>9.4560702000625982E-2</v>
      </c>
    </row>
    <row r="2757" spans="1:20" x14ac:dyDescent="0.6">
      <c r="A2757" s="24"/>
      <c r="B2757" s="6"/>
      <c r="C2757" s="6"/>
      <c r="D2757" s="6" t="s">
        <v>13847</v>
      </c>
      <c r="E2757" s="6" t="s">
        <v>13814</v>
      </c>
      <c r="F2757" s="20" t="s">
        <v>13861</v>
      </c>
      <c r="G2757" s="6" t="str">
        <f t="shared" si="204"/>
        <v>85-95</v>
      </c>
      <c r="H2757" s="6" t="str" cm="1">
        <f t="array" ref="H2757:I2757">_xlfn.TEXTSPLIT(G2757,"-")</f>
        <v>85</v>
      </c>
      <c r="I2757" s="6" t="str">
        <v>95</v>
      </c>
      <c r="J2757" s="6" t="s">
        <v>13836</v>
      </c>
      <c r="K2757" s="6" t="s">
        <v>13557</v>
      </c>
      <c r="L2757" s="6" t="s">
        <v>13973</v>
      </c>
      <c r="M2757" s="6" t="s">
        <v>13419</v>
      </c>
      <c r="N2757" s="7">
        <v>2008</v>
      </c>
      <c r="O2757" s="6" t="str" cm="1">
        <f t="array" ref="O2757">_xlfn.TEXTSPLIT(N2757,"-")</f>
        <v>2008</v>
      </c>
      <c r="P2757" s="6" t="str" cm="1">
        <f t="array" ref="P2757">_xlfn.TEXTSPLIT(O2757,"-")</f>
        <v>2008</v>
      </c>
      <c r="Q2757" s="6">
        <v>21</v>
      </c>
      <c r="R2757" s="6">
        <v>7</v>
      </c>
      <c r="S2757" s="16">
        <f t="shared" si="205"/>
        <v>0.33333333333333331</v>
      </c>
      <c r="T2757" s="16">
        <f t="shared" si="206"/>
        <v>0.10286889997472795</v>
      </c>
    </row>
    <row r="2758" spans="1:20" x14ac:dyDescent="0.6">
      <c r="A2758" s="24"/>
      <c r="B2758" s="6"/>
      <c r="C2758" s="6"/>
      <c r="D2758" s="6" t="s">
        <v>13847</v>
      </c>
      <c r="E2758" s="6" t="s">
        <v>13816</v>
      </c>
      <c r="F2758" s="20" t="s">
        <v>13861</v>
      </c>
      <c r="G2758" s="6" t="str">
        <f t="shared" si="204"/>
        <v>85-95</v>
      </c>
      <c r="H2758" s="6" t="str" cm="1">
        <f t="array" ref="H2758:I2758">_xlfn.TEXTSPLIT(G2758,"-")</f>
        <v>85</v>
      </c>
      <c r="I2758" s="6" t="str">
        <v>95</v>
      </c>
      <c r="J2758" s="6" t="s">
        <v>13836</v>
      </c>
      <c r="K2758" s="6" t="s">
        <v>13557</v>
      </c>
      <c r="L2758" s="6" t="s">
        <v>13973</v>
      </c>
      <c r="M2758" s="6" t="s">
        <v>13419</v>
      </c>
      <c r="N2758" s="7">
        <v>2008</v>
      </c>
      <c r="O2758" s="6" t="str" cm="1">
        <f t="array" ref="O2758">_xlfn.TEXTSPLIT(N2758,"-")</f>
        <v>2008</v>
      </c>
      <c r="P2758" s="6" t="str" cm="1">
        <f t="array" ref="P2758">_xlfn.TEXTSPLIT(O2758,"-")</f>
        <v>2008</v>
      </c>
      <c r="Q2758" s="6">
        <v>6</v>
      </c>
      <c r="R2758" s="6">
        <v>4</v>
      </c>
      <c r="S2758" s="16">
        <f t="shared" si="205"/>
        <v>0.66666666666666663</v>
      </c>
      <c r="T2758" s="16">
        <f t="shared" si="206"/>
        <v>0.19245008972987526</v>
      </c>
    </row>
    <row r="2759" spans="1:20" x14ac:dyDescent="0.6">
      <c r="A2759" s="24"/>
      <c r="B2759" s="6"/>
      <c r="C2759" s="6"/>
      <c r="D2759" s="6" t="s">
        <v>13848</v>
      </c>
      <c r="E2759" s="6" t="s">
        <v>13815</v>
      </c>
      <c r="F2759" s="20" t="s">
        <v>13524</v>
      </c>
      <c r="G2759" s="6" t="str">
        <f t="shared" si="204"/>
        <v>65-95</v>
      </c>
      <c r="H2759" s="6" t="str" cm="1">
        <f t="array" ref="H2759:I2759">_xlfn.TEXTSPLIT(G2759,"-")</f>
        <v>65</v>
      </c>
      <c r="I2759" s="6" t="str">
        <v>95</v>
      </c>
      <c r="J2759" s="6" t="s">
        <v>13836</v>
      </c>
      <c r="K2759" s="6" t="s">
        <v>13557</v>
      </c>
      <c r="L2759" s="6" t="s">
        <v>13973</v>
      </c>
      <c r="M2759" s="6" t="s">
        <v>13419</v>
      </c>
      <c r="N2759" s="7">
        <v>2008</v>
      </c>
      <c r="O2759" s="6" t="str" cm="1">
        <f t="array" ref="O2759">_xlfn.TEXTSPLIT(N2759,"-")</f>
        <v>2008</v>
      </c>
      <c r="P2759" s="6" t="str" cm="1">
        <f t="array" ref="P2759">_xlfn.TEXTSPLIT(O2759,"-")</f>
        <v>2008</v>
      </c>
      <c r="Q2759" s="6">
        <v>1054</v>
      </c>
      <c r="R2759" s="6">
        <v>97</v>
      </c>
      <c r="S2759" s="16">
        <f t="shared" si="205"/>
        <v>9.2030360531309294E-2</v>
      </c>
      <c r="T2759" s="16">
        <f t="shared" si="206"/>
        <v>8.903913242830401E-3</v>
      </c>
    </row>
    <row r="2760" spans="1:20" x14ac:dyDescent="0.6">
      <c r="A2760" s="24"/>
      <c r="B2760" s="6"/>
      <c r="C2760" s="6"/>
      <c r="D2760" s="6" t="s">
        <v>13848</v>
      </c>
      <c r="E2760" s="6" t="s">
        <v>13814</v>
      </c>
      <c r="F2760" s="20" t="s">
        <v>13524</v>
      </c>
      <c r="G2760" s="6" t="str">
        <f t="shared" si="204"/>
        <v>65-95</v>
      </c>
      <c r="H2760" s="6" t="str" cm="1">
        <f t="array" ref="H2760:I2760">_xlfn.TEXTSPLIT(G2760,"-")</f>
        <v>65</v>
      </c>
      <c r="I2760" s="6" t="str">
        <v>95</v>
      </c>
      <c r="J2760" s="6" t="s">
        <v>13836</v>
      </c>
      <c r="K2760" s="6" t="s">
        <v>13557</v>
      </c>
      <c r="L2760" s="6" t="s">
        <v>13973</v>
      </c>
      <c r="M2760" s="6" t="s">
        <v>13419</v>
      </c>
      <c r="N2760" s="7">
        <v>2008</v>
      </c>
      <c r="O2760" s="6" t="str" cm="1">
        <f t="array" ref="O2760">_xlfn.TEXTSPLIT(N2760,"-")</f>
        <v>2008</v>
      </c>
      <c r="P2760" s="6" t="str" cm="1">
        <f t="array" ref="P2760">_xlfn.TEXTSPLIT(O2760,"-")</f>
        <v>2008</v>
      </c>
      <c r="Q2760" s="6">
        <v>663</v>
      </c>
      <c r="R2760" s="6">
        <v>59</v>
      </c>
      <c r="S2760" s="16">
        <f t="shared" si="205"/>
        <v>8.8989441930618404E-2</v>
      </c>
      <c r="T2760" s="16">
        <f t="shared" si="206"/>
        <v>1.1057938813024901E-2</v>
      </c>
    </row>
    <row r="2761" spans="1:20" x14ac:dyDescent="0.6">
      <c r="A2761" s="24"/>
      <c r="B2761" s="6"/>
      <c r="C2761" s="6"/>
      <c r="D2761" s="6" t="s">
        <v>13848</v>
      </c>
      <c r="E2761" s="6" t="s">
        <v>13816</v>
      </c>
      <c r="F2761" s="20" t="s">
        <v>13524</v>
      </c>
      <c r="G2761" s="6" t="str">
        <f t="shared" si="204"/>
        <v>65-95</v>
      </c>
      <c r="H2761" s="6" t="str" cm="1">
        <f t="array" ref="H2761:I2761">_xlfn.TEXTSPLIT(G2761,"-")</f>
        <v>65</v>
      </c>
      <c r="I2761" s="6" t="str">
        <v>95</v>
      </c>
      <c r="J2761" s="6" t="s">
        <v>13836</v>
      </c>
      <c r="K2761" s="6" t="s">
        <v>13557</v>
      </c>
      <c r="L2761" s="6" t="s">
        <v>13973</v>
      </c>
      <c r="M2761" s="6" t="s">
        <v>13419</v>
      </c>
      <c r="N2761" s="7">
        <v>2008</v>
      </c>
      <c r="O2761" s="6" t="str" cm="1">
        <f t="array" ref="O2761">_xlfn.TEXTSPLIT(N2761,"-")</f>
        <v>2008</v>
      </c>
      <c r="P2761" s="6" t="str" cm="1">
        <f t="array" ref="P2761">_xlfn.TEXTSPLIT(O2761,"-")</f>
        <v>2008</v>
      </c>
      <c r="Q2761" s="6">
        <v>400</v>
      </c>
      <c r="R2761" s="6">
        <v>38</v>
      </c>
      <c r="S2761" s="16">
        <f t="shared" si="205"/>
        <v>9.5000000000000001E-2</v>
      </c>
      <c r="T2761" s="16">
        <f t="shared" si="206"/>
        <v>1.4660746911395749E-2</v>
      </c>
    </row>
    <row r="2762" spans="1:20" x14ac:dyDescent="0.6">
      <c r="A2762" s="24"/>
      <c r="B2762" s="6"/>
      <c r="C2762" s="6"/>
      <c r="D2762" s="6" t="s">
        <v>13848</v>
      </c>
      <c r="E2762" s="6" t="s">
        <v>13815</v>
      </c>
      <c r="F2762" s="20" t="s">
        <v>13824</v>
      </c>
      <c r="G2762" s="6" t="str">
        <f t="shared" si="204"/>
        <v>65-69</v>
      </c>
      <c r="H2762" s="6" t="str" cm="1">
        <f t="array" ref="H2762:I2762">_xlfn.TEXTSPLIT(G2762,"-")</f>
        <v>65</v>
      </c>
      <c r="I2762" s="6" t="str">
        <v>69</v>
      </c>
      <c r="J2762" s="6" t="s">
        <v>13836</v>
      </c>
      <c r="K2762" s="6" t="s">
        <v>13557</v>
      </c>
      <c r="L2762" s="6" t="s">
        <v>13973</v>
      </c>
      <c r="M2762" s="6" t="s">
        <v>13419</v>
      </c>
      <c r="N2762" s="7">
        <v>2008</v>
      </c>
      <c r="O2762" s="6" t="str" cm="1">
        <f t="array" ref="O2762">_xlfn.TEXTSPLIT(N2762,"-")</f>
        <v>2008</v>
      </c>
      <c r="P2762" s="6" t="str" cm="1">
        <f t="array" ref="P2762">_xlfn.TEXTSPLIT(O2762,"-")</f>
        <v>2008</v>
      </c>
      <c r="Q2762" s="6">
        <v>400</v>
      </c>
      <c r="R2762" s="6">
        <v>20</v>
      </c>
      <c r="S2762" s="16">
        <f t="shared" si="205"/>
        <v>0.05</v>
      </c>
      <c r="T2762" s="16">
        <f t="shared" si="206"/>
        <v>1.0897247358851683E-2</v>
      </c>
    </row>
    <row r="2763" spans="1:20" x14ac:dyDescent="0.6">
      <c r="A2763" s="24"/>
      <c r="B2763" s="6"/>
      <c r="C2763" s="6"/>
      <c r="D2763" s="6" t="s">
        <v>13848</v>
      </c>
      <c r="E2763" s="6" t="s">
        <v>13814</v>
      </c>
      <c r="F2763" s="20" t="s">
        <v>13824</v>
      </c>
      <c r="G2763" s="6" t="str">
        <f t="shared" si="204"/>
        <v>65-69</v>
      </c>
      <c r="H2763" s="6" t="str" cm="1">
        <f t="array" ref="H2763:I2763">_xlfn.TEXTSPLIT(G2763,"-")</f>
        <v>65</v>
      </c>
      <c r="I2763" s="6" t="str">
        <v>69</v>
      </c>
      <c r="J2763" s="6" t="s">
        <v>13836</v>
      </c>
      <c r="K2763" s="6" t="s">
        <v>13557</v>
      </c>
      <c r="L2763" s="6" t="s">
        <v>13973</v>
      </c>
      <c r="M2763" s="6" t="s">
        <v>13419</v>
      </c>
      <c r="N2763" s="7">
        <v>2008</v>
      </c>
      <c r="O2763" s="6" t="str" cm="1">
        <f t="array" ref="O2763">_xlfn.TEXTSPLIT(N2763,"-")</f>
        <v>2008</v>
      </c>
      <c r="P2763" s="6" t="str" cm="1">
        <f t="array" ref="P2763">_xlfn.TEXTSPLIT(O2763,"-")</f>
        <v>2008</v>
      </c>
      <c r="Q2763" s="6">
        <v>246</v>
      </c>
      <c r="R2763" s="6">
        <v>14</v>
      </c>
      <c r="S2763" s="16">
        <f t="shared" si="205"/>
        <v>5.6910569105691054E-2</v>
      </c>
      <c r="T2763" s="16">
        <f t="shared" si="206"/>
        <v>1.4770845299192339E-2</v>
      </c>
    </row>
    <row r="2764" spans="1:20" x14ac:dyDescent="0.6">
      <c r="A2764" s="24"/>
      <c r="B2764" s="6"/>
      <c r="C2764" s="6"/>
      <c r="D2764" s="6" t="s">
        <v>13848</v>
      </c>
      <c r="E2764" s="6" t="s">
        <v>13816</v>
      </c>
      <c r="F2764" s="20" t="s">
        <v>13824</v>
      </c>
      <c r="G2764" s="6" t="str">
        <f t="shared" si="204"/>
        <v>65-69</v>
      </c>
      <c r="H2764" s="6" t="str" cm="1">
        <f t="array" ref="H2764:I2764">_xlfn.TEXTSPLIT(G2764,"-")</f>
        <v>65</v>
      </c>
      <c r="I2764" s="6" t="str">
        <v>69</v>
      </c>
      <c r="J2764" s="6" t="s">
        <v>13836</v>
      </c>
      <c r="K2764" s="6" t="s">
        <v>13557</v>
      </c>
      <c r="L2764" s="6" t="s">
        <v>13973</v>
      </c>
      <c r="M2764" s="6" t="s">
        <v>13419</v>
      </c>
      <c r="N2764" s="7">
        <v>2008</v>
      </c>
      <c r="O2764" s="6" t="str" cm="1">
        <f t="array" ref="O2764">_xlfn.TEXTSPLIT(N2764,"-")</f>
        <v>2008</v>
      </c>
      <c r="P2764" s="6" t="str" cm="1">
        <f t="array" ref="P2764">_xlfn.TEXTSPLIT(O2764,"-")</f>
        <v>2008</v>
      </c>
      <c r="Q2764" s="6">
        <v>158</v>
      </c>
      <c r="R2764" s="6">
        <v>6</v>
      </c>
      <c r="S2764" s="16">
        <f t="shared" si="205"/>
        <v>3.7974683544303799E-2</v>
      </c>
      <c r="T2764" s="16">
        <f t="shared" si="206"/>
        <v>1.5205888048861783E-2</v>
      </c>
    </row>
    <row r="2765" spans="1:20" x14ac:dyDescent="0.6">
      <c r="A2765" s="24"/>
      <c r="B2765" s="6"/>
      <c r="C2765" s="6"/>
      <c r="D2765" s="6" t="s">
        <v>13848</v>
      </c>
      <c r="E2765" s="6" t="s">
        <v>13815</v>
      </c>
      <c r="F2765" s="20" t="s">
        <v>13825</v>
      </c>
      <c r="G2765" s="6" t="str">
        <f t="shared" si="204"/>
        <v>70-74</v>
      </c>
      <c r="H2765" s="6" t="str" cm="1">
        <f t="array" ref="H2765:I2765">_xlfn.TEXTSPLIT(G2765,"-")</f>
        <v>70</v>
      </c>
      <c r="I2765" s="6" t="str">
        <v>74</v>
      </c>
      <c r="J2765" s="6" t="s">
        <v>13836</v>
      </c>
      <c r="K2765" s="6" t="s">
        <v>13557</v>
      </c>
      <c r="L2765" s="6" t="s">
        <v>13973</v>
      </c>
      <c r="M2765" s="6" t="s">
        <v>13419</v>
      </c>
      <c r="N2765" s="7">
        <v>2008</v>
      </c>
      <c r="O2765" s="6" t="str" cm="1">
        <f t="array" ref="O2765">_xlfn.TEXTSPLIT(N2765,"-")</f>
        <v>2008</v>
      </c>
      <c r="P2765" s="6" t="str" cm="1">
        <f t="array" ref="P2765">_xlfn.TEXTSPLIT(O2765,"-")</f>
        <v>2008</v>
      </c>
      <c r="Q2765" s="6">
        <v>390</v>
      </c>
      <c r="R2765" s="6">
        <v>30</v>
      </c>
      <c r="S2765" s="16">
        <f t="shared" si="205"/>
        <v>7.6923076923076927E-2</v>
      </c>
      <c r="T2765" s="16">
        <f t="shared" si="206"/>
        <v>1.3493200297031219E-2</v>
      </c>
    </row>
    <row r="2766" spans="1:20" x14ac:dyDescent="0.6">
      <c r="A2766" s="24"/>
      <c r="B2766" s="6"/>
      <c r="C2766" s="6"/>
      <c r="D2766" s="6" t="s">
        <v>13848</v>
      </c>
      <c r="E2766" s="6" t="s">
        <v>13814</v>
      </c>
      <c r="F2766" s="20" t="s">
        <v>13825</v>
      </c>
      <c r="G2766" s="6" t="str">
        <f t="shared" si="204"/>
        <v>70-74</v>
      </c>
      <c r="H2766" s="6" t="str" cm="1">
        <f t="array" ref="H2766:I2766">_xlfn.TEXTSPLIT(G2766,"-")</f>
        <v>70</v>
      </c>
      <c r="I2766" s="6" t="str">
        <v>74</v>
      </c>
      <c r="J2766" s="6" t="s">
        <v>13836</v>
      </c>
      <c r="K2766" s="6" t="s">
        <v>13557</v>
      </c>
      <c r="L2766" s="6" t="s">
        <v>13973</v>
      </c>
      <c r="M2766" s="6" t="s">
        <v>13419</v>
      </c>
      <c r="N2766" s="7">
        <v>2008</v>
      </c>
      <c r="O2766" s="6" t="str" cm="1">
        <f t="array" ref="O2766">_xlfn.TEXTSPLIT(N2766,"-")</f>
        <v>2008</v>
      </c>
      <c r="P2766" s="6" t="str" cm="1">
        <f t="array" ref="P2766">_xlfn.TEXTSPLIT(O2766,"-")</f>
        <v>2008</v>
      </c>
      <c r="Q2766" s="6">
        <v>260</v>
      </c>
      <c r="R2766" s="6">
        <v>20</v>
      </c>
      <c r="S2766" s="16">
        <f t="shared" si="205"/>
        <v>7.6923076923076927E-2</v>
      </c>
      <c r="T2766" s="16">
        <f t="shared" si="206"/>
        <v>1.652572786244845E-2</v>
      </c>
    </row>
    <row r="2767" spans="1:20" x14ac:dyDescent="0.6">
      <c r="A2767" s="24"/>
      <c r="B2767" s="6"/>
      <c r="C2767" s="6"/>
      <c r="D2767" s="6" t="s">
        <v>13848</v>
      </c>
      <c r="E2767" s="6" t="s">
        <v>13816</v>
      </c>
      <c r="F2767" s="20" t="s">
        <v>13825</v>
      </c>
      <c r="G2767" s="6" t="str">
        <f t="shared" si="204"/>
        <v>70-74</v>
      </c>
      <c r="H2767" s="6" t="str" cm="1">
        <f t="array" ref="H2767:I2767">_xlfn.TEXTSPLIT(G2767,"-")</f>
        <v>70</v>
      </c>
      <c r="I2767" s="6" t="str">
        <v>74</v>
      </c>
      <c r="J2767" s="6" t="s">
        <v>13836</v>
      </c>
      <c r="K2767" s="6" t="s">
        <v>13557</v>
      </c>
      <c r="L2767" s="6" t="s">
        <v>13973</v>
      </c>
      <c r="M2767" s="6" t="s">
        <v>13419</v>
      </c>
      <c r="N2767" s="7">
        <v>2008</v>
      </c>
      <c r="O2767" s="6" t="str" cm="1">
        <f t="array" ref="O2767">_xlfn.TEXTSPLIT(N2767,"-")</f>
        <v>2008</v>
      </c>
      <c r="P2767" s="6" t="str" cm="1">
        <f t="array" ref="P2767">_xlfn.TEXTSPLIT(O2767,"-")</f>
        <v>2008</v>
      </c>
      <c r="Q2767" s="6">
        <v>128</v>
      </c>
      <c r="R2767" s="6">
        <v>10</v>
      </c>
      <c r="S2767" s="16">
        <f t="shared" si="205"/>
        <v>7.8125E-2</v>
      </c>
      <c r="T2767" s="16">
        <f t="shared" si="206"/>
        <v>2.3720620706037341E-2</v>
      </c>
    </row>
    <row r="2768" spans="1:20" x14ac:dyDescent="0.6">
      <c r="A2768" s="24"/>
      <c r="B2768" s="6"/>
      <c r="C2768" s="6"/>
      <c r="D2768" s="6" t="s">
        <v>13848</v>
      </c>
      <c r="E2768" s="6" t="s">
        <v>13815</v>
      </c>
      <c r="F2768" s="20" t="s">
        <v>13826</v>
      </c>
      <c r="G2768" s="6" t="str">
        <f t="shared" si="204"/>
        <v>75-79</v>
      </c>
      <c r="H2768" s="6" t="str" cm="1">
        <f t="array" ref="H2768:I2768">_xlfn.TEXTSPLIT(G2768,"-")</f>
        <v>75</v>
      </c>
      <c r="I2768" s="6" t="str">
        <v>79</v>
      </c>
      <c r="J2768" s="6" t="s">
        <v>13836</v>
      </c>
      <c r="K2768" s="6" t="s">
        <v>13557</v>
      </c>
      <c r="L2768" s="6" t="s">
        <v>13973</v>
      </c>
      <c r="M2768" s="6" t="s">
        <v>13419</v>
      </c>
      <c r="N2768" s="7">
        <v>2008</v>
      </c>
      <c r="O2768" s="6" t="str" cm="1">
        <f t="array" ref="O2768">_xlfn.TEXTSPLIT(N2768,"-")</f>
        <v>2008</v>
      </c>
      <c r="P2768" s="6" t="str" cm="1">
        <f t="array" ref="P2768">_xlfn.TEXTSPLIT(O2768,"-")</f>
        <v>2008</v>
      </c>
      <c r="Q2768" s="6">
        <v>188</v>
      </c>
      <c r="R2768" s="6">
        <v>28</v>
      </c>
      <c r="S2768" s="16">
        <f t="shared" si="205"/>
        <v>0.14893617021276595</v>
      </c>
      <c r="T2768" s="16">
        <f t="shared" si="206"/>
        <v>2.5965831416387478E-2</v>
      </c>
    </row>
    <row r="2769" spans="1:20" x14ac:dyDescent="0.6">
      <c r="A2769" s="24"/>
      <c r="B2769" s="6"/>
      <c r="C2769" s="6"/>
      <c r="D2769" s="6" t="s">
        <v>13848</v>
      </c>
      <c r="E2769" s="6" t="s">
        <v>13814</v>
      </c>
      <c r="F2769" s="20" t="s">
        <v>13826</v>
      </c>
      <c r="G2769" s="6" t="str">
        <f t="shared" si="204"/>
        <v>75-79</v>
      </c>
      <c r="H2769" s="6" t="str" cm="1">
        <f t="array" ref="H2769:I2769">_xlfn.TEXTSPLIT(G2769,"-")</f>
        <v>75</v>
      </c>
      <c r="I2769" s="6" t="str">
        <v>79</v>
      </c>
      <c r="J2769" s="6" t="s">
        <v>13836</v>
      </c>
      <c r="K2769" s="6" t="s">
        <v>13557</v>
      </c>
      <c r="L2769" s="6" t="s">
        <v>13973</v>
      </c>
      <c r="M2769" s="6" t="s">
        <v>13419</v>
      </c>
      <c r="N2769" s="7">
        <v>2008</v>
      </c>
      <c r="O2769" s="6" t="str" cm="1">
        <f t="array" ref="O2769">_xlfn.TEXTSPLIT(N2769,"-")</f>
        <v>2008</v>
      </c>
      <c r="P2769" s="6" t="str" cm="1">
        <f t="array" ref="P2769">_xlfn.TEXTSPLIT(O2769,"-")</f>
        <v>2008</v>
      </c>
      <c r="Q2769" s="6">
        <v>101</v>
      </c>
      <c r="R2769" s="6">
        <v>12</v>
      </c>
      <c r="S2769" s="16">
        <f t="shared" ref="S2769:S2794" si="207">R2769/Q2769</f>
        <v>0.11881188118811881</v>
      </c>
      <c r="T2769" s="16">
        <f t="shared" ref="T2769:T2794" si="208">SQRT(S2769*(1-S2769)/Q2769)</f>
        <v>3.2196122095474858E-2</v>
      </c>
    </row>
    <row r="2770" spans="1:20" x14ac:dyDescent="0.6">
      <c r="A2770" s="24"/>
      <c r="B2770" s="6"/>
      <c r="C2770" s="6"/>
      <c r="D2770" s="6" t="s">
        <v>13848</v>
      </c>
      <c r="E2770" s="6" t="s">
        <v>13816</v>
      </c>
      <c r="F2770" s="20" t="s">
        <v>13826</v>
      </c>
      <c r="G2770" s="6" t="str">
        <f t="shared" si="204"/>
        <v>75-79</v>
      </c>
      <c r="H2770" s="6" t="str" cm="1">
        <f t="array" ref="H2770:I2770">_xlfn.TEXTSPLIT(G2770,"-")</f>
        <v>75</v>
      </c>
      <c r="I2770" s="6" t="str">
        <v>79</v>
      </c>
      <c r="J2770" s="6" t="s">
        <v>13836</v>
      </c>
      <c r="K2770" s="6" t="s">
        <v>13557</v>
      </c>
      <c r="L2770" s="6" t="s">
        <v>13973</v>
      </c>
      <c r="M2770" s="6" t="s">
        <v>13419</v>
      </c>
      <c r="N2770" s="7">
        <v>2008</v>
      </c>
      <c r="O2770" s="6" t="str" cm="1">
        <f t="array" ref="O2770">_xlfn.TEXTSPLIT(N2770,"-")</f>
        <v>2008</v>
      </c>
      <c r="P2770" s="6" t="str" cm="1">
        <f t="array" ref="P2770">_xlfn.TEXTSPLIT(O2770,"-")</f>
        <v>2008</v>
      </c>
      <c r="Q2770" s="6">
        <v>87</v>
      </c>
      <c r="R2770" s="6">
        <v>16</v>
      </c>
      <c r="S2770" s="16">
        <f t="shared" si="207"/>
        <v>0.18390804597701149</v>
      </c>
      <c r="T2770" s="16">
        <f t="shared" si="208"/>
        <v>4.1534624332151798E-2</v>
      </c>
    </row>
    <row r="2771" spans="1:20" x14ac:dyDescent="0.6">
      <c r="A2771" s="24"/>
      <c r="B2771" s="6"/>
      <c r="C2771" s="6"/>
      <c r="D2771" s="6" t="s">
        <v>13848</v>
      </c>
      <c r="E2771" s="6" t="s">
        <v>13815</v>
      </c>
      <c r="F2771" s="20" t="s">
        <v>13860</v>
      </c>
      <c r="G2771" s="6" t="str">
        <f t="shared" si="204"/>
        <v>80-84</v>
      </c>
      <c r="H2771" s="6" t="str" cm="1">
        <f t="array" ref="H2771:I2771">_xlfn.TEXTSPLIT(G2771,"-")</f>
        <v>80</v>
      </c>
      <c r="I2771" s="6" t="str">
        <v>84</v>
      </c>
      <c r="J2771" s="6" t="s">
        <v>13836</v>
      </c>
      <c r="K2771" s="6" t="s">
        <v>13557</v>
      </c>
      <c r="L2771" s="6" t="s">
        <v>13973</v>
      </c>
      <c r="M2771" s="6" t="s">
        <v>13419</v>
      </c>
      <c r="N2771" s="7">
        <v>2008</v>
      </c>
      <c r="O2771" s="6" t="str" cm="1">
        <f t="array" ref="O2771">_xlfn.TEXTSPLIT(N2771,"-")</f>
        <v>2008</v>
      </c>
      <c r="P2771" s="6" t="str" cm="1">
        <f t="array" ref="P2771">_xlfn.TEXTSPLIT(O2771,"-")</f>
        <v>2008</v>
      </c>
      <c r="Q2771" s="6">
        <v>51</v>
      </c>
      <c r="R2771" s="6">
        <v>13</v>
      </c>
      <c r="S2771" s="16">
        <f t="shared" si="207"/>
        <v>0.25490196078431371</v>
      </c>
      <c r="T2771" s="16">
        <f t="shared" si="208"/>
        <v>6.1025059329179836E-2</v>
      </c>
    </row>
    <row r="2772" spans="1:20" x14ac:dyDescent="0.6">
      <c r="A2772" s="24"/>
      <c r="B2772" s="6"/>
      <c r="C2772" s="6"/>
      <c r="D2772" s="6" t="s">
        <v>13848</v>
      </c>
      <c r="E2772" s="6" t="s">
        <v>13814</v>
      </c>
      <c r="F2772" s="20" t="s">
        <v>13860</v>
      </c>
      <c r="G2772" s="6" t="str">
        <f t="shared" si="204"/>
        <v>80-84</v>
      </c>
      <c r="H2772" s="6" t="str" cm="1">
        <f t="array" ref="H2772:I2772">_xlfn.TEXTSPLIT(G2772,"-")</f>
        <v>80</v>
      </c>
      <c r="I2772" s="6" t="str">
        <v>84</v>
      </c>
      <c r="J2772" s="6" t="s">
        <v>13836</v>
      </c>
      <c r="K2772" s="6" t="s">
        <v>13557</v>
      </c>
      <c r="L2772" s="6" t="s">
        <v>13973</v>
      </c>
      <c r="M2772" s="6" t="s">
        <v>13419</v>
      </c>
      <c r="N2772" s="7">
        <v>2008</v>
      </c>
      <c r="O2772" s="6" t="str" cm="1">
        <f t="array" ref="O2772">_xlfn.TEXTSPLIT(N2772,"-")</f>
        <v>2008</v>
      </c>
      <c r="P2772" s="6" t="str" cm="1">
        <f t="array" ref="P2772">_xlfn.TEXTSPLIT(O2772,"-")</f>
        <v>2008</v>
      </c>
      <c r="Q2772" s="6">
        <v>30</v>
      </c>
      <c r="R2772" s="6">
        <v>7</v>
      </c>
      <c r="S2772" s="16">
        <f t="shared" si="207"/>
        <v>0.23333333333333334</v>
      </c>
      <c r="T2772" s="16">
        <f t="shared" si="208"/>
        <v>7.7220223795084683E-2</v>
      </c>
    </row>
    <row r="2773" spans="1:20" x14ac:dyDescent="0.6">
      <c r="A2773" s="24"/>
      <c r="B2773" s="6"/>
      <c r="C2773" s="6"/>
      <c r="D2773" s="6" t="s">
        <v>13848</v>
      </c>
      <c r="E2773" s="6" t="s">
        <v>13816</v>
      </c>
      <c r="F2773" s="20" t="s">
        <v>13860</v>
      </c>
      <c r="G2773" s="6" t="str">
        <f t="shared" si="204"/>
        <v>80-84</v>
      </c>
      <c r="H2773" s="6" t="str" cm="1">
        <f t="array" ref="H2773:I2773">_xlfn.TEXTSPLIT(G2773,"-")</f>
        <v>80</v>
      </c>
      <c r="I2773" s="6" t="str">
        <v>84</v>
      </c>
      <c r="J2773" s="6" t="s">
        <v>13836</v>
      </c>
      <c r="K2773" s="6" t="s">
        <v>13557</v>
      </c>
      <c r="L2773" s="6" t="s">
        <v>13973</v>
      </c>
      <c r="M2773" s="6" t="s">
        <v>13419</v>
      </c>
      <c r="N2773" s="7">
        <v>2008</v>
      </c>
      <c r="O2773" s="6" t="str" cm="1">
        <f t="array" ref="O2773">_xlfn.TEXTSPLIT(N2773,"-")</f>
        <v>2008</v>
      </c>
      <c r="P2773" s="6" t="str" cm="1">
        <f t="array" ref="P2773">_xlfn.TEXTSPLIT(O2773,"-")</f>
        <v>2008</v>
      </c>
      <c r="Q2773" s="6">
        <v>21</v>
      </c>
      <c r="R2773" s="6">
        <v>6</v>
      </c>
      <c r="S2773" s="16">
        <f t="shared" si="207"/>
        <v>0.2857142857142857</v>
      </c>
      <c r="T2773" s="16">
        <f t="shared" si="208"/>
        <v>9.8580794191764895E-2</v>
      </c>
    </row>
    <row r="2774" spans="1:20" x14ac:dyDescent="0.6">
      <c r="A2774" s="24"/>
      <c r="B2774" s="6"/>
      <c r="C2774" s="6"/>
      <c r="D2774" s="6" t="s">
        <v>13848</v>
      </c>
      <c r="E2774" s="6" t="s">
        <v>13815</v>
      </c>
      <c r="F2774" s="20" t="s">
        <v>13861</v>
      </c>
      <c r="G2774" s="6" t="str">
        <f t="shared" si="204"/>
        <v>85-95</v>
      </c>
      <c r="H2774" s="6" t="str" cm="1">
        <f t="array" ref="H2774:I2774">_xlfn.TEXTSPLIT(G2774,"-")</f>
        <v>85</v>
      </c>
      <c r="I2774" s="6" t="str">
        <v>95</v>
      </c>
      <c r="J2774" s="6" t="s">
        <v>13836</v>
      </c>
      <c r="K2774" s="6" t="s">
        <v>13557</v>
      </c>
      <c r="L2774" s="6" t="s">
        <v>13973</v>
      </c>
      <c r="M2774" s="6" t="s">
        <v>13419</v>
      </c>
      <c r="N2774" s="7">
        <v>2008</v>
      </c>
      <c r="O2774" s="6" t="str" cm="1">
        <f t="array" ref="O2774">_xlfn.TEXTSPLIT(N2774,"-")</f>
        <v>2008</v>
      </c>
      <c r="P2774" s="6" t="str" cm="1">
        <f t="array" ref="P2774">_xlfn.TEXTSPLIT(O2774,"-")</f>
        <v>2008</v>
      </c>
      <c r="Q2774" s="6">
        <v>27</v>
      </c>
      <c r="R2774" s="6">
        <v>6</v>
      </c>
      <c r="S2774" s="16">
        <f t="shared" si="207"/>
        <v>0.22222222222222221</v>
      </c>
      <c r="T2774" s="16">
        <f t="shared" si="208"/>
        <v>8.0009144424788389E-2</v>
      </c>
    </row>
    <row r="2775" spans="1:20" x14ac:dyDescent="0.6">
      <c r="A2775" s="24"/>
      <c r="B2775" s="6"/>
      <c r="C2775" s="6"/>
      <c r="D2775" s="6" t="s">
        <v>13848</v>
      </c>
      <c r="E2775" s="6" t="s">
        <v>13814</v>
      </c>
      <c r="F2775" s="20" t="s">
        <v>13861</v>
      </c>
      <c r="G2775" s="6" t="str">
        <f t="shared" si="204"/>
        <v>85-95</v>
      </c>
      <c r="H2775" s="6" t="str" cm="1">
        <f t="array" ref="H2775:I2775">_xlfn.TEXTSPLIT(G2775,"-")</f>
        <v>85</v>
      </c>
      <c r="I2775" s="6" t="str">
        <v>95</v>
      </c>
      <c r="J2775" s="6" t="s">
        <v>13836</v>
      </c>
      <c r="K2775" s="6" t="s">
        <v>13557</v>
      </c>
      <c r="L2775" s="6" t="s">
        <v>13973</v>
      </c>
      <c r="M2775" s="6" t="s">
        <v>13419</v>
      </c>
      <c r="N2775" s="7">
        <v>2008</v>
      </c>
      <c r="O2775" s="6" t="str" cm="1">
        <f t="array" ref="O2775">_xlfn.TEXTSPLIT(N2775,"-")</f>
        <v>2008</v>
      </c>
      <c r="P2775" s="6" t="str" cm="1">
        <f t="array" ref="P2775">_xlfn.TEXTSPLIT(O2775,"-")</f>
        <v>2008</v>
      </c>
      <c r="Q2775" s="6">
        <v>21</v>
      </c>
      <c r="R2775" s="6">
        <v>6</v>
      </c>
      <c r="S2775" s="16">
        <f t="shared" si="207"/>
        <v>0.2857142857142857</v>
      </c>
      <c r="T2775" s="16">
        <f t="shared" si="208"/>
        <v>9.8580794191764895E-2</v>
      </c>
    </row>
    <row r="2776" spans="1:20" x14ac:dyDescent="0.6">
      <c r="A2776" s="24"/>
      <c r="B2776" s="6"/>
      <c r="C2776" s="6"/>
      <c r="D2776" s="6" t="s">
        <v>13848</v>
      </c>
      <c r="E2776" s="6" t="s">
        <v>13816</v>
      </c>
      <c r="F2776" s="20" t="s">
        <v>13861</v>
      </c>
      <c r="G2776" s="6" t="str">
        <f t="shared" si="204"/>
        <v>85-95</v>
      </c>
      <c r="H2776" s="6" t="str" cm="1">
        <f t="array" ref="H2776:I2776">_xlfn.TEXTSPLIT(G2776,"-")</f>
        <v>85</v>
      </c>
      <c r="I2776" s="6" t="str">
        <v>95</v>
      </c>
      <c r="J2776" s="6" t="s">
        <v>13836</v>
      </c>
      <c r="K2776" s="6" t="s">
        <v>13557</v>
      </c>
      <c r="L2776" s="6" t="s">
        <v>13973</v>
      </c>
      <c r="M2776" s="6" t="s">
        <v>13419</v>
      </c>
      <c r="N2776" s="7">
        <v>2008</v>
      </c>
      <c r="O2776" s="6" t="str" cm="1">
        <f t="array" ref="O2776">_xlfn.TEXTSPLIT(N2776,"-")</f>
        <v>2008</v>
      </c>
      <c r="P2776" s="6" t="str" cm="1">
        <f t="array" ref="P2776">_xlfn.TEXTSPLIT(O2776,"-")</f>
        <v>2008</v>
      </c>
      <c r="Q2776" s="6">
        <v>6</v>
      </c>
      <c r="R2776" s="6">
        <v>0</v>
      </c>
      <c r="S2776" s="16">
        <f t="shared" si="207"/>
        <v>0</v>
      </c>
      <c r="T2776" s="16">
        <f t="shared" si="208"/>
        <v>0</v>
      </c>
    </row>
    <row r="2777" spans="1:20" x14ac:dyDescent="0.6">
      <c r="A2777" s="24"/>
      <c r="B2777" s="6"/>
      <c r="C2777" s="6"/>
      <c r="D2777" s="6" t="s">
        <v>13813</v>
      </c>
      <c r="E2777" s="6" t="s">
        <v>13815</v>
      </c>
      <c r="F2777" s="20" t="s">
        <v>13524</v>
      </c>
      <c r="G2777" s="6" t="str">
        <f t="shared" si="204"/>
        <v>65-95</v>
      </c>
      <c r="H2777" s="6" t="str" cm="1">
        <f t="array" ref="H2777:I2777">_xlfn.TEXTSPLIT(G2777,"-")</f>
        <v>65</v>
      </c>
      <c r="I2777" s="6" t="str">
        <v>95</v>
      </c>
      <c r="J2777" s="6" t="s">
        <v>13836</v>
      </c>
      <c r="K2777" s="6" t="s">
        <v>13557</v>
      </c>
      <c r="L2777" s="6" t="s">
        <v>13973</v>
      </c>
      <c r="M2777" s="6" t="s">
        <v>13419</v>
      </c>
      <c r="N2777" s="7">
        <v>2008</v>
      </c>
      <c r="O2777" s="6" t="str" cm="1">
        <f t="array" ref="O2777">_xlfn.TEXTSPLIT(N2777,"-")</f>
        <v>2008</v>
      </c>
      <c r="P2777" s="6" t="str" cm="1">
        <f t="array" ref="P2777">_xlfn.TEXTSPLIT(O2777,"-")</f>
        <v>2008</v>
      </c>
      <c r="Q2777" s="6">
        <v>1054</v>
      </c>
      <c r="R2777" s="6">
        <v>20</v>
      </c>
      <c r="S2777" s="16">
        <f t="shared" si="207"/>
        <v>1.8975332068311195E-2</v>
      </c>
      <c r="T2777" s="16">
        <f t="shared" si="208"/>
        <v>4.2025641446789257E-3</v>
      </c>
    </row>
    <row r="2778" spans="1:20" x14ac:dyDescent="0.6">
      <c r="A2778" s="24"/>
      <c r="B2778" s="6"/>
      <c r="C2778" s="6"/>
      <c r="D2778" s="6" t="s">
        <v>13813</v>
      </c>
      <c r="E2778" s="6" t="s">
        <v>13814</v>
      </c>
      <c r="F2778" s="20" t="s">
        <v>13524</v>
      </c>
      <c r="G2778" s="6" t="str">
        <f t="shared" si="204"/>
        <v>65-95</v>
      </c>
      <c r="H2778" s="6" t="str" cm="1">
        <f t="array" ref="H2778:I2778">_xlfn.TEXTSPLIT(G2778,"-")</f>
        <v>65</v>
      </c>
      <c r="I2778" s="6" t="str">
        <v>95</v>
      </c>
      <c r="J2778" s="6" t="s">
        <v>13836</v>
      </c>
      <c r="K2778" s="6" t="s">
        <v>13557</v>
      </c>
      <c r="L2778" s="6" t="s">
        <v>13973</v>
      </c>
      <c r="M2778" s="6" t="s">
        <v>13419</v>
      </c>
      <c r="N2778" s="7">
        <v>2008</v>
      </c>
      <c r="O2778" s="6" t="str" cm="1">
        <f t="array" ref="O2778">_xlfn.TEXTSPLIT(N2778,"-")</f>
        <v>2008</v>
      </c>
      <c r="P2778" s="6" t="str" cm="1">
        <f t="array" ref="P2778">_xlfn.TEXTSPLIT(O2778,"-")</f>
        <v>2008</v>
      </c>
      <c r="Q2778" s="6">
        <v>663</v>
      </c>
      <c r="R2778" s="6">
        <v>16</v>
      </c>
      <c r="S2778" s="16">
        <f t="shared" si="207"/>
        <v>2.4132730015082957E-2</v>
      </c>
      <c r="T2778" s="16">
        <f t="shared" si="208"/>
        <v>5.9599393334474607E-3</v>
      </c>
    </row>
    <row r="2779" spans="1:20" x14ac:dyDescent="0.6">
      <c r="A2779" s="24"/>
      <c r="B2779" s="6"/>
      <c r="C2779" s="6"/>
      <c r="D2779" s="6" t="s">
        <v>13813</v>
      </c>
      <c r="E2779" s="6" t="s">
        <v>13816</v>
      </c>
      <c r="F2779" s="20" t="s">
        <v>13524</v>
      </c>
      <c r="G2779" s="6" t="str">
        <f t="shared" si="204"/>
        <v>65-95</v>
      </c>
      <c r="H2779" s="6" t="str" cm="1">
        <f t="array" ref="H2779:I2779">_xlfn.TEXTSPLIT(G2779,"-")</f>
        <v>65</v>
      </c>
      <c r="I2779" s="6" t="str">
        <v>95</v>
      </c>
      <c r="J2779" s="6" t="s">
        <v>13836</v>
      </c>
      <c r="K2779" s="6" t="s">
        <v>13557</v>
      </c>
      <c r="L2779" s="6" t="s">
        <v>13973</v>
      </c>
      <c r="M2779" s="6" t="s">
        <v>13419</v>
      </c>
      <c r="N2779" s="7">
        <v>2008</v>
      </c>
      <c r="O2779" s="6" t="str" cm="1">
        <f t="array" ref="O2779">_xlfn.TEXTSPLIT(N2779,"-")</f>
        <v>2008</v>
      </c>
      <c r="P2779" s="6" t="str" cm="1">
        <f t="array" ref="P2779">_xlfn.TEXTSPLIT(O2779,"-")</f>
        <v>2008</v>
      </c>
      <c r="Q2779" s="6">
        <v>400</v>
      </c>
      <c r="R2779" s="6">
        <v>4</v>
      </c>
      <c r="S2779" s="16">
        <f t="shared" si="207"/>
        <v>0.01</v>
      </c>
      <c r="T2779" s="16">
        <f t="shared" si="208"/>
        <v>4.9749371855330998E-3</v>
      </c>
    </row>
    <row r="2780" spans="1:20" x14ac:dyDescent="0.6">
      <c r="A2780" s="24"/>
      <c r="B2780" s="6"/>
      <c r="C2780" s="6"/>
      <c r="D2780" s="6" t="s">
        <v>13813</v>
      </c>
      <c r="E2780" s="6" t="s">
        <v>13815</v>
      </c>
      <c r="F2780" s="20" t="s">
        <v>13824</v>
      </c>
      <c r="G2780" s="6" t="str">
        <f t="shared" si="204"/>
        <v>65-69</v>
      </c>
      <c r="H2780" s="6" t="str" cm="1">
        <f t="array" ref="H2780:I2780">_xlfn.TEXTSPLIT(G2780,"-")</f>
        <v>65</v>
      </c>
      <c r="I2780" s="6" t="str">
        <v>69</v>
      </c>
      <c r="J2780" s="6" t="s">
        <v>13836</v>
      </c>
      <c r="K2780" s="6" t="s">
        <v>13557</v>
      </c>
      <c r="L2780" s="6" t="s">
        <v>13973</v>
      </c>
      <c r="M2780" s="6" t="s">
        <v>13419</v>
      </c>
      <c r="N2780" s="7">
        <v>2008</v>
      </c>
      <c r="O2780" s="6" t="str" cm="1">
        <f t="array" ref="O2780">_xlfn.TEXTSPLIT(N2780,"-")</f>
        <v>2008</v>
      </c>
      <c r="P2780" s="6" t="str" cm="1">
        <f t="array" ref="P2780">_xlfn.TEXTSPLIT(O2780,"-")</f>
        <v>2008</v>
      </c>
      <c r="Q2780" s="6">
        <v>400</v>
      </c>
      <c r="R2780" s="6">
        <v>4</v>
      </c>
      <c r="S2780" s="16">
        <f t="shared" si="207"/>
        <v>0.01</v>
      </c>
      <c r="T2780" s="16">
        <f t="shared" si="208"/>
        <v>4.9749371855330998E-3</v>
      </c>
    </row>
    <row r="2781" spans="1:20" x14ac:dyDescent="0.6">
      <c r="A2781" s="24"/>
      <c r="B2781" s="6"/>
      <c r="C2781" s="6"/>
      <c r="D2781" s="6" t="s">
        <v>13813</v>
      </c>
      <c r="E2781" s="6" t="s">
        <v>13814</v>
      </c>
      <c r="F2781" s="20" t="s">
        <v>13824</v>
      </c>
      <c r="G2781" s="6" t="str">
        <f t="shared" si="204"/>
        <v>65-69</v>
      </c>
      <c r="H2781" s="6" t="str" cm="1">
        <f t="array" ref="H2781:I2781">_xlfn.TEXTSPLIT(G2781,"-")</f>
        <v>65</v>
      </c>
      <c r="I2781" s="6" t="str">
        <v>69</v>
      </c>
      <c r="J2781" s="6" t="s">
        <v>13836</v>
      </c>
      <c r="K2781" s="6" t="s">
        <v>13557</v>
      </c>
      <c r="L2781" s="6" t="s">
        <v>13973</v>
      </c>
      <c r="M2781" s="6" t="s">
        <v>13419</v>
      </c>
      <c r="N2781" s="7">
        <v>2008</v>
      </c>
      <c r="O2781" s="6" t="str" cm="1">
        <f t="array" ref="O2781">_xlfn.TEXTSPLIT(N2781,"-")</f>
        <v>2008</v>
      </c>
      <c r="P2781" s="6" t="str" cm="1">
        <f t="array" ref="P2781">_xlfn.TEXTSPLIT(O2781,"-")</f>
        <v>2008</v>
      </c>
      <c r="Q2781" s="6">
        <v>246</v>
      </c>
      <c r="R2781" s="6">
        <v>3</v>
      </c>
      <c r="S2781" s="16">
        <f t="shared" si="207"/>
        <v>1.2195121951219513E-2</v>
      </c>
      <c r="T2781" s="16">
        <f t="shared" si="208"/>
        <v>6.9977931921585907E-3</v>
      </c>
    </row>
    <row r="2782" spans="1:20" x14ac:dyDescent="0.6">
      <c r="A2782" s="24"/>
      <c r="B2782" s="6"/>
      <c r="C2782" s="6"/>
      <c r="D2782" s="6" t="s">
        <v>13813</v>
      </c>
      <c r="E2782" s="6" t="s">
        <v>13816</v>
      </c>
      <c r="F2782" s="20" t="s">
        <v>13824</v>
      </c>
      <c r="G2782" s="6" t="str">
        <f t="shared" si="204"/>
        <v>65-69</v>
      </c>
      <c r="H2782" s="6" t="str" cm="1">
        <f t="array" ref="H2782:I2782">_xlfn.TEXTSPLIT(G2782,"-")</f>
        <v>65</v>
      </c>
      <c r="I2782" s="6" t="str">
        <v>69</v>
      </c>
      <c r="J2782" s="6" t="s">
        <v>13836</v>
      </c>
      <c r="K2782" s="6" t="s">
        <v>13557</v>
      </c>
      <c r="L2782" s="6" t="s">
        <v>13973</v>
      </c>
      <c r="M2782" s="6" t="s">
        <v>13419</v>
      </c>
      <c r="N2782" s="7">
        <v>2008</v>
      </c>
      <c r="O2782" s="6" t="str" cm="1">
        <f t="array" ref="O2782">_xlfn.TEXTSPLIT(N2782,"-")</f>
        <v>2008</v>
      </c>
      <c r="P2782" s="6" t="str" cm="1">
        <f t="array" ref="P2782">_xlfn.TEXTSPLIT(O2782,"-")</f>
        <v>2008</v>
      </c>
      <c r="Q2782" s="6">
        <v>158</v>
      </c>
      <c r="R2782" s="6">
        <v>1</v>
      </c>
      <c r="S2782" s="16">
        <f t="shared" si="207"/>
        <v>6.3291139240506328E-3</v>
      </c>
      <c r="T2782" s="16">
        <f t="shared" si="208"/>
        <v>6.3090532906267703E-3</v>
      </c>
    </row>
    <row r="2783" spans="1:20" x14ac:dyDescent="0.6">
      <c r="A2783" s="24"/>
      <c r="B2783" s="6"/>
      <c r="C2783" s="6"/>
      <c r="D2783" s="6" t="s">
        <v>13813</v>
      </c>
      <c r="E2783" s="6" t="s">
        <v>13815</v>
      </c>
      <c r="F2783" s="20" t="s">
        <v>13825</v>
      </c>
      <c r="G2783" s="6" t="str">
        <f t="shared" si="204"/>
        <v>70-74</v>
      </c>
      <c r="H2783" s="6" t="str" cm="1">
        <f t="array" ref="H2783:I2783">_xlfn.TEXTSPLIT(G2783,"-")</f>
        <v>70</v>
      </c>
      <c r="I2783" s="6" t="str">
        <v>74</v>
      </c>
      <c r="J2783" s="6" t="s">
        <v>13836</v>
      </c>
      <c r="K2783" s="6" t="s">
        <v>13557</v>
      </c>
      <c r="L2783" s="6" t="s">
        <v>13973</v>
      </c>
      <c r="M2783" s="6" t="s">
        <v>13419</v>
      </c>
      <c r="N2783" s="7">
        <v>2008</v>
      </c>
      <c r="O2783" s="6" t="str" cm="1">
        <f t="array" ref="O2783">_xlfn.TEXTSPLIT(N2783,"-")</f>
        <v>2008</v>
      </c>
      <c r="P2783" s="6" t="str" cm="1">
        <f t="array" ref="P2783">_xlfn.TEXTSPLIT(O2783,"-")</f>
        <v>2008</v>
      </c>
      <c r="Q2783" s="6">
        <v>390</v>
      </c>
      <c r="R2783" s="6">
        <v>5</v>
      </c>
      <c r="S2783" s="16">
        <f t="shared" si="207"/>
        <v>1.282051282051282E-2</v>
      </c>
      <c r="T2783" s="16">
        <f t="shared" si="208"/>
        <v>5.6966358204289819E-3</v>
      </c>
    </row>
    <row r="2784" spans="1:20" x14ac:dyDescent="0.6">
      <c r="A2784" s="24"/>
      <c r="B2784" s="6"/>
      <c r="C2784" s="6"/>
      <c r="D2784" s="6" t="s">
        <v>13813</v>
      </c>
      <c r="E2784" s="6" t="s">
        <v>13814</v>
      </c>
      <c r="F2784" s="20" t="s">
        <v>13825</v>
      </c>
      <c r="G2784" s="6" t="str">
        <f t="shared" si="204"/>
        <v>70-74</v>
      </c>
      <c r="H2784" s="6" t="str" cm="1">
        <f t="array" ref="H2784:I2784">_xlfn.TEXTSPLIT(G2784,"-")</f>
        <v>70</v>
      </c>
      <c r="I2784" s="6" t="str">
        <v>74</v>
      </c>
      <c r="J2784" s="6" t="s">
        <v>13836</v>
      </c>
      <c r="K2784" s="6" t="s">
        <v>13557</v>
      </c>
      <c r="L2784" s="6" t="s">
        <v>13973</v>
      </c>
      <c r="M2784" s="6" t="s">
        <v>13419</v>
      </c>
      <c r="N2784" s="7">
        <v>2008</v>
      </c>
      <c r="O2784" s="6" t="str" cm="1">
        <f t="array" ref="O2784">_xlfn.TEXTSPLIT(N2784,"-")</f>
        <v>2008</v>
      </c>
      <c r="P2784" s="6" t="str" cm="1">
        <f t="array" ref="P2784">_xlfn.TEXTSPLIT(O2784,"-")</f>
        <v>2008</v>
      </c>
      <c r="Q2784" s="6">
        <v>260</v>
      </c>
      <c r="R2784" s="6">
        <v>4</v>
      </c>
      <c r="S2784" s="16">
        <f t="shared" si="207"/>
        <v>1.5384615384615385E-2</v>
      </c>
      <c r="T2784" s="16">
        <f t="shared" si="208"/>
        <v>7.6329067439512904E-3</v>
      </c>
    </row>
    <row r="2785" spans="1:20" x14ac:dyDescent="0.6">
      <c r="A2785" s="24"/>
      <c r="B2785" s="6"/>
      <c r="C2785" s="6"/>
      <c r="D2785" s="6" t="s">
        <v>13813</v>
      </c>
      <c r="E2785" s="6" t="s">
        <v>13816</v>
      </c>
      <c r="F2785" s="20" t="s">
        <v>13825</v>
      </c>
      <c r="G2785" s="6" t="str">
        <f t="shared" si="204"/>
        <v>70-74</v>
      </c>
      <c r="H2785" s="6" t="str" cm="1">
        <f t="array" ref="H2785:I2785">_xlfn.TEXTSPLIT(G2785,"-")</f>
        <v>70</v>
      </c>
      <c r="I2785" s="6" t="str">
        <v>74</v>
      </c>
      <c r="J2785" s="6" t="s">
        <v>13836</v>
      </c>
      <c r="K2785" s="6" t="s">
        <v>13557</v>
      </c>
      <c r="L2785" s="6" t="s">
        <v>13973</v>
      </c>
      <c r="M2785" s="6" t="s">
        <v>13419</v>
      </c>
      <c r="N2785" s="7">
        <v>2008</v>
      </c>
      <c r="O2785" s="6" t="str" cm="1">
        <f t="array" ref="O2785">_xlfn.TEXTSPLIT(N2785,"-")</f>
        <v>2008</v>
      </c>
      <c r="P2785" s="6" t="str" cm="1">
        <f t="array" ref="P2785">_xlfn.TEXTSPLIT(O2785,"-")</f>
        <v>2008</v>
      </c>
      <c r="Q2785" s="6">
        <v>128</v>
      </c>
      <c r="R2785" s="6">
        <v>1</v>
      </c>
      <c r="S2785" s="16">
        <f t="shared" si="207"/>
        <v>7.8125E-3</v>
      </c>
      <c r="T2785" s="16">
        <f t="shared" si="208"/>
        <v>7.7819225832564589E-3</v>
      </c>
    </row>
    <row r="2786" spans="1:20" x14ac:dyDescent="0.6">
      <c r="A2786" s="24"/>
      <c r="B2786" s="6"/>
      <c r="C2786" s="6"/>
      <c r="D2786" s="6" t="s">
        <v>13813</v>
      </c>
      <c r="E2786" s="6" t="s">
        <v>13815</v>
      </c>
      <c r="F2786" s="20" t="s">
        <v>13826</v>
      </c>
      <c r="G2786" s="6" t="str">
        <f t="shared" si="204"/>
        <v>75-79</v>
      </c>
      <c r="H2786" s="6" t="str" cm="1">
        <f t="array" ref="H2786:I2786">_xlfn.TEXTSPLIT(G2786,"-")</f>
        <v>75</v>
      </c>
      <c r="I2786" s="6" t="str">
        <v>79</v>
      </c>
      <c r="J2786" s="6" t="s">
        <v>13836</v>
      </c>
      <c r="K2786" s="6" t="s">
        <v>13557</v>
      </c>
      <c r="L2786" s="6" t="s">
        <v>13973</v>
      </c>
      <c r="M2786" s="6" t="s">
        <v>13419</v>
      </c>
      <c r="N2786" s="7">
        <v>2008</v>
      </c>
      <c r="O2786" s="6" t="str" cm="1">
        <f t="array" ref="O2786">_xlfn.TEXTSPLIT(N2786,"-")</f>
        <v>2008</v>
      </c>
      <c r="P2786" s="6" t="str" cm="1">
        <f t="array" ref="P2786">_xlfn.TEXTSPLIT(O2786,"-")</f>
        <v>2008</v>
      </c>
      <c r="Q2786" s="6">
        <v>188</v>
      </c>
      <c r="R2786" s="6">
        <v>4</v>
      </c>
      <c r="S2786" s="16">
        <f t="shared" si="207"/>
        <v>2.1276595744680851E-2</v>
      </c>
      <c r="T2786" s="16">
        <f t="shared" si="208"/>
        <v>1.0524516014090239E-2</v>
      </c>
    </row>
    <row r="2787" spans="1:20" x14ac:dyDescent="0.6">
      <c r="A2787" s="24"/>
      <c r="B2787" s="6"/>
      <c r="C2787" s="6"/>
      <c r="D2787" s="6" t="s">
        <v>13813</v>
      </c>
      <c r="E2787" s="6" t="s">
        <v>13814</v>
      </c>
      <c r="F2787" s="20" t="s">
        <v>13826</v>
      </c>
      <c r="G2787" s="6" t="str">
        <f t="shared" si="204"/>
        <v>75-79</v>
      </c>
      <c r="H2787" s="6" t="str" cm="1">
        <f t="array" ref="H2787:I2787">_xlfn.TEXTSPLIT(G2787,"-")</f>
        <v>75</v>
      </c>
      <c r="I2787" s="6" t="str">
        <v>79</v>
      </c>
      <c r="J2787" s="6" t="s">
        <v>13836</v>
      </c>
      <c r="K2787" s="6" t="s">
        <v>13557</v>
      </c>
      <c r="L2787" s="6" t="s">
        <v>13973</v>
      </c>
      <c r="M2787" s="6" t="s">
        <v>13419</v>
      </c>
      <c r="N2787" s="7">
        <v>2008</v>
      </c>
      <c r="O2787" s="6" t="str" cm="1">
        <f t="array" ref="O2787">_xlfn.TEXTSPLIT(N2787,"-")</f>
        <v>2008</v>
      </c>
      <c r="P2787" s="6" t="str" cm="1">
        <f t="array" ref="P2787">_xlfn.TEXTSPLIT(O2787,"-")</f>
        <v>2008</v>
      </c>
      <c r="Q2787" s="6">
        <v>101</v>
      </c>
      <c r="R2787" s="6">
        <v>3</v>
      </c>
      <c r="S2787" s="16">
        <f t="shared" si="207"/>
        <v>2.9702970297029702E-2</v>
      </c>
      <c r="T2787" s="16">
        <f t="shared" si="208"/>
        <v>1.6892409641336769E-2</v>
      </c>
    </row>
    <row r="2788" spans="1:20" x14ac:dyDescent="0.6">
      <c r="A2788" s="24"/>
      <c r="B2788" s="6"/>
      <c r="C2788" s="6"/>
      <c r="D2788" s="6" t="s">
        <v>13813</v>
      </c>
      <c r="E2788" s="6" t="s">
        <v>13816</v>
      </c>
      <c r="F2788" s="20" t="s">
        <v>13826</v>
      </c>
      <c r="G2788" s="6" t="str">
        <f t="shared" si="204"/>
        <v>75-79</v>
      </c>
      <c r="H2788" s="6" t="str" cm="1">
        <f t="array" ref="H2788:I2788">_xlfn.TEXTSPLIT(G2788,"-")</f>
        <v>75</v>
      </c>
      <c r="I2788" s="6" t="str">
        <v>79</v>
      </c>
      <c r="J2788" s="6" t="s">
        <v>13836</v>
      </c>
      <c r="K2788" s="6" t="s">
        <v>13557</v>
      </c>
      <c r="L2788" s="6" t="s">
        <v>13973</v>
      </c>
      <c r="M2788" s="6" t="s">
        <v>13419</v>
      </c>
      <c r="N2788" s="7">
        <v>2008</v>
      </c>
      <c r="O2788" s="6" t="str" cm="1">
        <f t="array" ref="O2788">_xlfn.TEXTSPLIT(N2788,"-")</f>
        <v>2008</v>
      </c>
      <c r="P2788" s="6" t="str" cm="1">
        <f t="array" ref="P2788">_xlfn.TEXTSPLIT(O2788,"-")</f>
        <v>2008</v>
      </c>
      <c r="Q2788" s="6">
        <v>87</v>
      </c>
      <c r="R2788" s="6">
        <v>1</v>
      </c>
      <c r="S2788" s="16">
        <f t="shared" si="207"/>
        <v>1.1494252873563218E-2</v>
      </c>
      <c r="T2788" s="16">
        <f t="shared" si="208"/>
        <v>1.142800302566041E-2</v>
      </c>
    </row>
    <row r="2789" spans="1:20" x14ac:dyDescent="0.6">
      <c r="A2789" s="24"/>
      <c r="B2789" s="6"/>
      <c r="C2789" s="6"/>
      <c r="D2789" s="6" t="s">
        <v>13813</v>
      </c>
      <c r="E2789" s="6" t="s">
        <v>13815</v>
      </c>
      <c r="F2789" s="20" t="s">
        <v>13860</v>
      </c>
      <c r="G2789" s="6" t="str">
        <f t="shared" si="204"/>
        <v>80-84</v>
      </c>
      <c r="H2789" s="6" t="str" cm="1">
        <f t="array" ref="H2789:I2789">_xlfn.TEXTSPLIT(G2789,"-")</f>
        <v>80</v>
      </c>
      <c r="I2789" s="6" t="str">
        <v>84</v>
      </c>
      <c r="J2789" s="6" t="s">
        <v>13836</v>
      </c>
      <c r="K2789" s="6" t="s">
        <v>13557</v>
      </c>
      <c r="L2789" s="6" t="s">
        <v>13973</v>
      </c>
      <c r="M2789" s="6" t="s">
        <v>13419</v>
      </c>
      <c r="N2789" s="7">
        <v>2008</v>
      </c>
      <c r="O2789" s="6" t="str" cm="1">
        <f t="array" ref="O2789">_xlfn.TEXTSPLIT(N2789,"-")</f>
        <v>2008</v>
      </c>
      <c r="P2789" s="6" t="str" cm="1">
        <f t="array" ref="P2789">_xlfn.TEXTSPLIT(O2789,"-")</f>
        <v>2008</v>
      </c>
      <c r="Q2789" s="6">
        <v>51</v>
      </c>
      <c r="R2789" s="6">
        <v>2</v>
      </c>
      <c r="S2789" s="16">
        <f t="shared" si="207"/>
        <v>3.9215686274509803E-2</v>
      </c>
      <c r="T2789" s="16">
        <f t="shared" si="208"/>
        <v>2.7180520787594982E-2</v>
      </c>
    </row>
    <row r="2790" spans="1:20" x14ac:dyDescent="0.6">
      <c r="A2790" s="24"/>
      <c r="B2790" s="6"/>
      <c r="C2790" s="6"/>
      <c r="D2790" s="6" t="s">
        <v>13813</v>
      </c>
      <c r="E2790" s="6" t="s">
        <v>13814</v>
      </c>
      <c r="F2790" s="20" t="s">
        <v>13860</v>
      </c>
      <c r="G2790" s="6" t="str">
        <f t="shared" si="204"/>
        <v>80-84</v>
      </c>
      <c r="H2790" s="6" t="str" cm="1">
        <f t="array" ref="H2790:I2790">_xlfn.TEXTSPLIT(G2790,"-")</f>
        <v>80</v>
      </c>
      <c r="I2790" s="6" t="str">
        <v>84</v>
      </c>
      <c r="J2790" s="6" t="s">
        <v>13836</v>
      </c>
      <c r="K2790" s="6" t="s">
        <v>13557</v>
      </c>
      <c r="L2790" s="6" t="s">
        <v>13973</v>
      </c>
      <c r="M2790" s="6" t="s">
        <v>13419</v>
      </c>
      <c r="N2790" s="7">
        <v>2008</v>
      </c>
      <c r="O2790" s="6" t="str" cm="1">
        <f t="array" ref="O2790">_xlfn.TEXTSPLIT(N2790,"-")</f>
        <v>2008</v>
      </c>
      <c r="P2790" s="6" t="str" cm="1">
        <f t="array" ref="P2790">_xlfn.TEXTSPLIT(O2790,"-")</f>
        <v>2008</v>
      </c>
      <c r="Q2790" s="6">
        <v>30</v>
      </c>
      <c r="R2790" s="6">
        <v>2</v>
      </c>
      <c r="S2790" s="16">
        <f t="shared" si="207"/>
        <v>6.6666666666666666E-2</v>
      </c>
      <c r="T2790" s="16">
        <f t="shared" si="208"/>
        <v>4.5542003404264883E-2</v>
      </c>
    </row>
    <row r="2791" spans="1:20" x14ac:dyDescent="0.6">
      <c r="A2791" s="24"/>
      <c r="B2791" s="6"/>
      <c r="C2791" s="6"/>
      <c r="D2791" s="6" t="s">
        <v>13813</v>
      </c>
      <c r="E2791" s="6" t="s">
        <v>13816</v>
      </c>
      <c r="F2791" s="20" t="s">
        <v>13860</v>
      </c>
      <c r="G2791" s="6" t="str">
        <f t="shared" si="204"/>
        <v>80-84</v>
      </c>
      <c r="H2791" s="6" t="str" cm="1">
        <f t="array" ref="H2791:I2791">_xlfn.TEXTSPLIT(G2791,"-")</f>
        <v>80</v>
      </c>
      <c r="I2791" s="6" t="str">
        <v>84</v>
      </c>
      <c r="J2791" s="6" t="s">
        <v>13836</v>
      </c>
      <c r="K2791" s="6" t="s">
        <v>13557</v>
      </c>
      <c r="L2791" s="6" t="s">
        <v>13973</v>
      </c>
      <c r="M2791" s="6" t="s">
        <v>13419</v>
      </c>
      <c r="N2791" s="7">
        <v>2008</v>
      </c>
      <c r="O2791" s="6" t="str" cm="1">
        <f t="array" ref="O2791">_xlfn.TEXTSPLIT(N2791,"-")</f>
        <v>2008</v>
      </c>
      <c r="P2791" s="6" t="str" cm="1">
        <f t="array" ref="P2791">_xlfn.TEXTSPLIT(O2791,"-")</f>
        <v>2008</v>
      </c>
      <c r="Q2791" s="6">
        <v>21</v>
      </c>
      <c r="R2791" s="6">
        <v>0</v>
      </c>
      <c r="S2791" s="16">
        <f t="shared" si="207"/>
        <v>0</v>
      </c>
      <c r="T2791" s="16">
        <f t="shared" si="208"/>
        <v>0</v>
      </c>
    </row>
    <row r="2792" spans="1:20" x14ac:dyDescent="0.6">
      <c r="A2792" s="24"/>
      <c r="B2792" s="6"/>
      <c r="C2792" s="6"/>
      <c r="D2792" s="6" t="s">
        <v>13813</v>
      </c>
      <c r="E2792" s="6" t="s">
        <v>13815</v>
      </c>
      <c r="F2792" s="20" t="s">
        <v>13861</v>
      </c>
      <c r="G2792" s="6" t="str">
        <f t="shared" si="204"/>
        <v>85-95</v>
      </c>
      <c r="H2792" s="6" t="str" cm="1">
        <f t="array" ref="H2792:I2792">_xlfn.TEXTSPLIT(G2792,"-")</f>
        <v>85</v>
      </c>
      <c r="I2792" s="6" t="str">
        <v>95</v>
      </c>
      <c r="J2792" s="6" t="s">
        <v>13836</v>
      </c>
      <c r="K2792" s="6" t="s">
        <v>13557</v>
      </c>
      <c r="L2792" s="6" t="s">
        <v>13973</v>
      </c>
      <c r="M2792" s="6" t="s">
        <v>13419</v>
      </c>
      <c r="N2792" s="7">
        <v>2008</v>
      </c>
      <c r="O2792" s="6" t="str" cm="1">
        <f t="array" ref="O2792">_xlfn.TEXTSPLIT(N2792,"-")</f>
        <v>2008</v>
      </c>
      <c r="P2792" s="6" t="str" cm="1">
        <f t="array" ref="P2792">_xlfn.TEXTSPLIT(O2792,"-")</f>
        <v>2008</v>
      </c>
      <c r="Q2792" s="6">
        <v>27</v>
      </c>
      <c r="R2792" s="6">
        <v>5</v>
      </c>
      <c r="S2792" s="16">
        <f t="shared" si="207"/>
        <v>0.18518518518518517</v>
      </c>
      <c r="T2792" s="16">
        <f t="shared" si="208"/>
        <v>7.4756798866604732E-2</v>
      </c>
    </row>
    <row r="2793" spans="1:20" x14ac:dyDescent="0.6">
      <c r="A2793" s="24"/>
      <c r="B2793" s="6"/>
      <c r="C2793" s="6"/>
      <c r="D2793" s="6" t="s">
        <v>13813</v>
      </c>
      <c r="E2793" s="6" t="s">
        <v>13814</v>
      </c>
      <c r="F2793" s="20" t="s">
        <v>13861</v>
      </c>
      <c r="G2793" s="6" t="str">
        <f t="shared" si="204"/>
        <v>85-95</v>
      </c>
      <c r="H2793" s="6" t="str" cm="1">
        <f t="array" ref="H2793:I2793">_xlfn.TEXTSPLIT(G2793,"-")</f>
        <v>85</v>
      </c>
      <c r="I2793" s="6" t="str">
        <v>95</v>
      </c>
      <c r="J2793" s="6" t="s">
        <v>13836</v>
      </c>
      <c r="K2793" s="6" t="s">
        <v>13557</v>
      </c>
      <c r="L2793" s="6" t="s">
        <v>13973</v>
      </c>
      <c r="M2793" s="6" t="s">
        <v>13419</v>
      </c>
      <c r="N2793" s="7">
        <v>2008</v>
      </c>
      <c r="O2793" s="6" t="str" cm="1">
        <f t="array" ref="O2793">_xlfn.TEXTSPLIT(N2793,"-")</f>
        <v>2008</v>
      </c>
      <c r="P2793" s="6" t="str" cm="1">
        <f t="array" ref="P2793">_xlfn.TEXTSPLIT(O2793,"-")</f>
        <v>2008</v>
      </c>
      <c r="Q2793" s="6">
        <v>21</v>
      </c>
      <c r="R2793" s="6">
        <v>4</v>
      </c>
      <c r="S2793" s="16">
        <f t="shared" si="207"/>
        <v>0.19047619047619047</v>
      </c>
      <c r="T2793" s="16">
        <f t="shared" si="208"/>
        <v>8.568908674689879E-2</v>
      </c>
    </row>
    <row r="2794" spans="1:20" x14ac:dyDescent="0.6">
      <c r="A2794" s="24"/>
      <c r="B2794" s="6"/>
      <c r="C2794" s="6"/>
      <c r="D2794" s="6" t="s">
        <v>13813</v>
      </c>
      <c r="E2794" s="6" t="s">
        <v>13816</v>
      </c>
      <c r="F2794" s="20" t="s">
        <v>13861</v>
      </c>
      <c r="G2794" s="6" t="str">
        <f t="shared" si="204"/>
        <v>85-95</v>
      </c>
      <c r="H2794" s="6" t="str" cm="1">
        <f t="array" ref="H2794:I2794">_xlfn.TEXTSPLIT(G2794,"-")</f>
        <v>85</v>
      </c>
      <c r="I2794" s="6" t="str">
        <v>95</v>
      </c>
      <c r="J2794" s="6" t="s">
        <v>13836</v>
      </c>
      <c r="K2794" s="6" t="s">
        <v>13557</v>
      </c>
      <c r="L2794" s="6" t="s">
        <v>13973</v>
      </c>
      <c r="M2794" s="6" t="s">
        <v>13419</v>
      </c>
      <c r="N2794" s="7">
        <v>2008</v>
      </c>
      <c r="O2794" s="6" t="str" cm="1">
        <f t="array" ref="O2794">_xlfn.TEXTSPLIT(N2794,"-")</f>
        <v>2008</v>
      </c>
      <c r="P2794" s="6" t="str" cm="1">
        <f t="array" ref="P2794">_xlfn.TEXTSPLIT(O2794,"-")</f>
        <v>2008</v>
      </c>
      <c r="Q2794" s="6">
        <v>6</v>
      </c>
      <c r="R2794" s="6">
        <v>1</v>
      </c>
      <c r="S2794" s="16">
        <f t="shared" si="207"/>
        <v>0.16666666666666666</v>
      </c>
      <c r="T2794" s="16">
        <f t="shared" si="208"/>
        <v>0.15214515486254615</v>
      </c>
    </row>
    <row r="2795" spans="1:20" x14ac:dyDescent="0.6">
      <c r="D2795" s="6" t="s">
        <v>13300</v>
      </c>
      <c r="E2795" s="6" t="s">
        <v>13815</v>
      </c>
      <c r="F2795" s="20" t="s">
        <v>13524</v>
      </c>
      <c r="G2795" s="6" t="str">
        <f t="shared" si="198"/>
        <v>65-95</v>
      </c>
      <c r="H2795" s="6" t="str" cm="1">
        <f t="array" ref="H2795:I2795">_xlfn.TEXTSPLIT(G2795,"-")</f>
        <v>65</v>
      </c>
      <c r="I2795" s="6" t="str">
        <v>95</v>
      </c>
      <c r="J2795" s="6" t="s">
        <v>13836</v>
      </c>
      <c r="K2795" s="6" t="s">
        <v>13557</v>
      </c>
      <c r="L2795" s="6" t="s">
        <v>13909</v>
      </c>
      <c r="M2795" s="6" t="s">
        <v>13419</v>
      </c>
      <c r="N2795" s="7">
        <v>2008</v>
      </c>
      <c r="O2795" s="6" t="str" cm="1">
        <f t="array" ref="O2795">_xlfn.TEXTSPLIT(N2795,"-")</f>
        <v>2008</v>
      </c>
      <c r="P2795" s="6" t="str" cm="1">
        <f t="array" ref="P2795">_xlfn.TEXTSPLIT(O2795,"-")</f>
        <v>2008</v>
      </c>
      <c r="Q2795" s="6">
        <v>1054</v>
      </c>
      <c r="R2795" s="6">
        <v>467</v>
      </c>
      <c r="S2795" s="16">
        <f t="shared" si="199"/>
        <v>0.4430740037950664</v>
      </c>
      <c r="T2795" s="16">
        <f t="shared" si="200"/>
        <v>1.5300885829550928E-2</v>
      </c>
    </row>
    <row r="2796" spans="1:20" x14ac:dyDescent="0.6">
      <c r="B2796" s="6"/>
      <c r="C2796" s="6"/>
      <c r="D2796" s="6" t="s">
        <v>13300</v>
      </c>
      <c r="E2796" s="6" t="s">
        <v>13814</v>
      </c>
      <c r="F2796" s="20" t="s">
        <v>13524</v>
      </c>
      <c r="G2796" s="6" t="str">
        <f t="shared" si="198"/>
        <v>65-95</v>
      </c>
      <c r="H2796" s="6" t="str" cm="1">
        <f t="array" ref="H2796:I2796">_xlfn.TEXTSPLIT(G2796,"-")</f>
        <v>65</v>
      </c>
      <c r="I2796" s="6" t="str">
        <v>95</v>
      </c>
      <c r="J2796" s="6" t="s">
        <v>13836</v>
      </c>
      <c r="K2796" s="6" t="s">
        <v>13557</v>
      </c>
      <c r="L2796" s="6" t="s">
        <v>13909</v>
      </c>
      <c r="M2796" s="6" t="s">
        <v>13419</v>
      </c>
      <c r="N2796" s="7">
        <v>2008</v>
      </c>
      <c r="O2796" s="6" t="str" cm="1">
        <f t="array" ref="O2796">_xlfn.TEXTSPLIT(N2796,"-")</f>
        <v>2008</v>
      </c>
      <c r="P2796" s="6" t="str" cm="1">
        <f t="array" ref="P2796">_xlfn.TEXTSPLIT(O2796,"-")</f>
        <v>2008</v>
      </c>
      <c r="Q2796" s="6">
        <v>663</v>
      </c>
      <c r="R2796" s="6">
        <v>290</v>
      </c>
      <c r="S2796" s="16">
        <f t="shared" si="199"/>
        <v>0.43740573152337858</v>
      </c>
      <c r="T2796" s="16">
        <f t="shared" si="200"/>
        <v>1.9265625871015081E-2</v>
      </c>
    </row>
    <row r="2797" spans="1:20" x14ac:dyDescent="0.6">
      <c r="B2797" s="6"/>
      <c r="C2797" s="6"/>
      <c r="D2797" s="6" t="s">
        <v>13300</v>
      </c>
      <c r="E2797" s="6" t="s">
        <v>13816</v>
      </c>
      <c r="F2797" s="20" t="s">
        <v>13524</v>
      </c>
      <c r="G2797" s="6" t="str">
        <f t="shared" si="198"/>
        <v>65-95</v>
      </c>
      <c r="H2797" s="6" t="str" cm="1">
        <f t="array" ref="H2797:I2797">_xlfn.TEXTSPLIT(G2797,"-")</f>
        <v>65</v>
      </c>
      <c r="I2797" s="6" t="str">
        <v>95</v>
      </c>
      <c r="J2797" s="6" t="s">
        <v>13836</v>
      </c>
      <c r="K2797" s="6" t="s">
        <v>13557</v>
      </c>
      <c r="L2797" s="6" t="s">
        <v>13909</v>
      </c>
      <c r="M2797" s="6" t="s">
        <v>13419</v>
      </c>
      <c r="N2797" s="7">
        <v>2008</v>
      </c>
      <c r="O2797" s="6" t="str" cm="1">
        <f t="array" ref="O2797">_xlfn.TEXTSPLIT(N2797,"-")</f>
        <v>2008</v>
      </c>
      <c r="P2797" s="6" t="str" cm="1">
        <f t="array" ref="P2797">_xlfn.TEXTSPLIT(O2797,"-")</f>
        <v>2008</v>
      </c>
      <c r="Q2797" s="6">
        <v>400</v>
      </c>
      <c r="R2797" s="6">
        <v>177</v>
      </c>
      <c r="S2797" s="16">
        <f t="shared" si="199"/>
        <v>0.4425</v>
      </c>
      <c r="T2797" s="16">
        <f t="shared" si="200"/>
        <v>2.4834137291236836E-2</v>
      </c>
    </row>
    <row r="2798" spans="1:20" x14ac:dyDescent="0.6">
      <c r="B2798" s="6"/>
      <c r="C2798" s="6"/>
      <c r="D2798" s="6" t="s">
        <v>13300</v>
      </c>
      <c r="E2798" s="6" t="s">
        <v>13815</v>
      </c>
      <c r="F2798" s="20" t="s">
        <v>13824</v>
      </c>
      <c r="G2798" s="6" t="str">
        <f t="shared" si="198"/>
        <v>65-69</v>
      </c>
      <c r="H2798" s="6" t="str" cm="1">
        <f t="array" ref="H2798:I2798">_xlfn.TEXTSPLIT(G2798,"-")</f>
        <v>65</v>
      </c>
      <c r="I2798" s="6" t="str">
        <v>69</v>
      </c>
      <c r="J2798" s="6" t="s">
        <v>13836</v>
      </c>
      <c r="K2798" s="6" t="s">
        <v>13557</v>
      </c>
      <c r="L2798" s="6" t="s">
        <v>13909</v>
      </c>
      <c r="M2798" s="6" t="s">
        <v>13419</v>
      </c>
      <c r="N2798" s="7">
        <v>2008</v>
      </c>
      <c r="O2798" s="6" t="str" cm="1">
        <f t="array" ref="O2798">_xlfn.TEXTSPLIT(N2798,"-")</f>
        <v>2008</v>
      </c>
      <c r="P2798" s="6" t="str" cm="1">
        <f t="array" ref="P2798">_xlfn.TEXTSPLIT(O2798,"-")</f>
        <v>2008</v>
      </c>
      <c r="Q2798" s="6">
        <v>400</v>
      </c>
      <c r="R2798" s="6">
        <v>148</v>
      </c>
      <c r="S2798" s="16">
        <f t="shared" si="199"/>
        <v>0.37</v>
      </c>
      <c r="T2798" s="16">
        <f t="shared" si="200"/>
        <v>2.4140215409146622E-2</v>
      </c>
    </row>
    <row r="2799" spans="1:20" x14ac:dyDescent="0.6">
      <c r="B2799" s="6"/>
      <c r="C2799" s="6"/>
      <c r="D2799" s="6" t="s">
        <v>13300</v>
      </c>
      <c r="E2799" s="6" t="s">
        <v>13814</v>
      </c>
      <c r="F2799" s="20" t="s">
        <v>13824</v>
      </c>
      <c r="G2799" s="6" t="str">
        <f t="shared" si="198"/>
        <v>65-69</v>
      </c>
      <c r="H2799" s="6" t="str" cm="1">
        <f t="array" ref="H2799:I2799">_xlfn.TEXTSPLIT(G2799,"-")</f>
        <v>65</v>
      </c>
      <c r="I2799" s="6" t="str">
        <v>69</v>
      </c>
      <c r="J2799" s="6" t="s">
        <v>13836</v>
      </c>
      <c r="K2799" s="6" t="s">
        <v>13557</v>
      </c>
      <c r="L2799" s="6" t="s">
        <v>13909</v>
      </c>
      <c r="M2799" s="6" t="s">
        <v>13419</v>
      </c>
      <c r="N2799" s="7">
        <v>2008</v>
      </c>
      <c r="O2799" s="6" t="str" cm="1">
        <f t="array" ref="O2799">_xlfn.TEXTSPLIT(N2799,"-")</f>
        <v>2008</v>
      </c>
      <c r="P2799" s="6" t="str" cm="1">
        <f t="array" ref="P2799">_xlfn.TEXTSPLIT(O2799,"-")</f>
        <v>2008</v>
      </c>
      <c r="Q2799" s="6">
        <v>246</v>
      </c>
      <c r="R2799" s="6">
        <v>92</v>
      </c>
      <c r="S2799" s="16">
        <f t="shared" si="199"/>
        <v>0.37398373983739835</v>
      </c>
      <c r="T2799" s="16">
        <f t="shared" si="200"/>
        <v>3.0849747477233441E-2</v>
      </c>
    </row>
    <row r="2800" spans="1:20" x14ac:dyDescent="0.6">
      <c r="B2800" s="6"/>
      <c r="C2800" s="6"/>
      <c r="D2800" s="6" t="s">
        <v>13300</v>
      </c>
      <c r="E2800" s="6" t="s">
        <v>13816</v>
      </c>
      <c r="F2800" s="20" t="s">
        <v>13824</v>
      </c>
      <c r="G2800" s="6" t="str">
        <f t="shared" si="198"/>
        <v>65-69</v>
      </c>
      <c r="H2800" s="6" t="str" cm="1">
        <f t="array" ref="H2800:I2800">_xlfn.TEXTSPLIT(G2800,"-")</f>
        <v>65</v>
      </c>
      <c r="I2800" s="6" t="str">
        <v>69</v>
      </c>
      <c r="J2800" s="6" t="s">
        <v>13836</v>
      </c>
      <c r="K2800" s="6" t="s">
        <v>13557</v>
      </c>
      <c r="L2800" s="6" t="s">
        <v>13909</v>
      </c>
      <c r="M2800" s="6" t="s">
        <v>13419</v>
      </c>
      <c r="N2800" s="7">
        <v>2008</v>
      </c>
      <c r="O2800" s="6" t="str" cm="1">
        <f t="array" ref="O2800">_xlfn.TEXTSPLIT(N2800,"-")</f>
        <v>2008</v>
      </c>
      <c r="P2800" s="6" t="str" cm="1">
        <f t="array" ref="P2800">_xlfn.TEXTSPLIT(O2800,"-")</f>
        <v>2008</v>
      </c>
      <c r="Q2800" s="6">
        <v>158</v>
      </c>
      <c r="R2800" s="6">
        <v>56</v>
      </c>
      <c r="S2800" s="16">
        <f t="shared" si="199"/>
        <v>0.35443037974683544</v>
      </c>
      <c r="T2800" s="16">
        <f t="shared" si="200"/>
        <v>3.8054714578373235E-2</v>
      </c>
    </row>
    <row r="2801" spans="2:20" x14ac:dyDescent="0.6">
      <c r="B2801" s="6"/>
      <c r="C2801" s="6"/>
      <c r="D2801" s="6" t="s">
        <v>13300</v>
      </c>
      <c r="E2801" s="6" t="s">
        <v>13815</v>
      </c>
      <c r="F2801" s="20" t="s">
        <v>13825</v>
      </c>
      <c r="G2801" s="6" t="str">
        <f t="shared" si="198"/>
        <v>70-74</v>
      </c>
      <c r="H2801" s="6" t="str" cm="1">
        <f t="array" ref="H2801:I2801">_xlfn.TEXTSPLIT(G2801,"-")</f>
        <v>70</v>
      </c>
      <c r="I2801" s="6" t="str">
        <v>74</v>
      </c>
      <c r="J2801" s="6" t="s">
        <v>13836</v>
      </c>
      <c r="K2801" s="6" t="s">
        <v>13557</v>
      </c>
      <c r="L2801" s="6" t="s">
        <v>13909</v>
      </c>
      <c r="M2801" s="6" t="s">
        <v>13419</v>
      </c>
      <c r="N2801" s="7">
        <v>2008</v>
      </c>
      <c r="O2801" s="6" t="str" cm="1">
        <f t="array" ref="O2801">_xlfn.TEXTSPLIT(N2801,"-")</f>
        <v>2008</v>
      </c>
      <c r="P2801" s="6" t="str" cm="1">
        <f t="array" ref="P2801">_xlfn.TEXTSPLIT(O2801,"-")</f>
        <v>2008</v>
      </c>
      <c r="Q2801" s="6">
        <v>390</v>
      </c>
      <c r="R2801" s="6">
        <v>159</v>
      </c>
      <c r="S2801" s="16">
        <f t="shared" si="199"/>
        <v>0.40769230769230769</v>
      </c>
      <c r="T2801" s="16">
        <f t="shared" si="200"/>
        <v>2.4883280863160804E-2</v>
      </c>
    </row>
    <row r="2802" spans="2:20" x14ac:dyDescent="0.6">
      <c r="B2802" s="6"/>
      <c r="C2802" s="6"/>
      <c r="D2802" s="6" t="s">
        <v>13300</v>
      </c>
      <c r="E2802" s="6" t="s">
        <v>13814</v>
      </c>
      <c r="F2802" s="20" t="s">
        <v>13825</v>
      </c>
      <c r="G2802" s="6" t="str">
        <f t="shared" si="198"/>
        <v>70-74</v>
      </c>
      <c r="H2802" s="6" t="str" cm="1">
        <f t="array" ref="H2802:I2802">_xlfn.TEXTSPLIT(G2802,"-")</f>
        <v>70</v>
      </c>
      <c r="I2802" s="6" t="str">
        <v>74</v>
      </c>
      <c r="J2802" s="6" t="s">
        <v>13836</v>
      </c>
      <c r="K2802" s="6" t="s">
        <v>13557</v>
      </c>
      <c r="L2802" s="6" t="s">
        <v>13909</v>
      </c>
      <c r="M2802" s="6" t="s">
        <v>13419</v>
      </c>
      <c r="N2802" s="7">
        <v>2008</v>
      </c>
      <c r="O2802" s="6" t="str" cm="1">
        <f t="array" ref="O2802">_xlfn.TEXTSPLIT(N2802,"-")</f>
        <v>2008</v>
      </c>
      <c r="P2802" s="6" t="str" cm="1">
        <f t="array" ref="P2802">_xlfn.TEXTSPLIT(O2802,"-")</f>
        <v>2008</v>
      </c>
      <c r="Q2802" s="6">
        <v>260</v>
      </c>
      <c r="R2802" s="6">
        <v>106</v>
      </c>
      <c r="S2802" s="16">
        <f t="shared" si="199"/>
        <v>0.40769230769230769</v>
      </c>
      <c r="T2802" s="16">
        <f t="shared" si="200"/>
        <v>3.0475670620552668E-2</v>
      </c>
    </row>
    <row r="2803" spans="2:20" x14ac:dyDescent="0.6">
      <c r="B2803" s="6"/>
      <c r="C2803" s="6"/>
      <c r="D2803" s="6" t="s">
        <v>13300</v>
      </c>
      <c r="E2803" s="6" t="s">
        <v>13816</v>
      </c>
      <c r="F2803" s="20" t="s">
        <v>13825</v>
      </c>
      <c r="G2803" s="6" t="str">
        <f t="shared" si="198"/>
        <v>70-74</v>
      </c>
      <c r="H2803" s="6" t="str" cm="1">
        <f t="array" ref="H2803:I2803">_xlfn.TEXTSPLIT(G2803,"-")</f>
        <v>70</v>
      </c>
      <c r="I2803" s="6" t="str">
        <v>74</v>
      </c>
      <c r="J2803" s="6" t="s">
        <v>13836</v>
      </c>
      <c r="K2803" s="6" t="s">
        <v>13557</v>
      </c>
      <c r="L2803" s="6" t="s">
        <v>13909</v>
      </c>
      <c r="M2803" s="6" t="s">
        <v>13419</v>
      </c>
      <c r="N2803" s="7">
        <v>2008</v>
      </c>
      <c r="O2803" s="6" t="str" cm="1">
        <f t="array" ref="O2803">_xlfn.TEXTSPLIT(N2803,"-")</f>
        <v>2008</v>
      </c>
      <c r="P2803" s="6" t="str" cm="1">
        <f t="array" ref="P2803">_xlfn.TEXTSPLIT(O2803,"-")</f>
        <v>2008</v>
      </c>
      <c r="Q2803" s="6">
        <v>128</v>
      </c>
      <c r="R2803" s="6">
        <v>53</v>
      </c>
      <c r="S2803" s="16">
        <f t="shared" si="199"/>
        <v>0.4140625</v>
      </c>
      <c r="T2803" s="16">
        <f t="shared" si="200"/>
        <v>4.3536510010075705E-2</v>
      </c>
    </row>
    <row r="2804" spans="2:20" x14ac:dyDescent="0.6">
      <c r="B2804" s="6"/>
      <c r="C2804" s="6"/>
      <c r="D2804" s="6" t="s">
        <v>13300</v>
      </c>
      <c r="E2804" s="6" t="s">
        <v>13815</v>
      </c>
      <c r="F2804" s="20" t="s">
        <v>13826</v>
      </c>
      <c r="G2804" s="6" t="str">
        <f t="shared" si="198"/>
        <v>75-79</v>
      </c>
      <c r="H2804" s="6" t="str" cm="1">
        <f t="array" ref="H2804:I2804">_xlfn.TEXTSPLIT(G2804,"-")</f>
        <v>75</v>
      </c>
      <c r="I2804" s="6" t="str">
        <v>79</v>
      </c>
      <c r="J2804" s="6" t="s">
        <v>13836</v>
      </c>
      <c r="K2804" s="6" t="s">
        <v>13557</v>
      </c>
      <c r="L2804" s="6" t="s">
        <v>13909</v>
      </c>
      <c r="M2804" s="6" t="s">
        <v>13419</v>
      </c>
      <c r="N2804" s="7">
        <v>2008</v>
      </c>
      <c r="O2804" s="6" t="str" cm="1">
        <f t="array" ref="O2804">_xlfn.TEXTSPLIT(N2804,"-")</f>
        <v>2008</v>
      </c>
      <c r="P2804" s="6" t="str" cm="1">
        <f t="array" ref="P2804">_xlfn.TEXTSPLIT(O2804,"-")</f>
        <v>2008</v>
      </c>
      <c r="Q2804" s="6">
        <v>188</v>
      </c>
      <c r="R2804" s="6">
        <v>100</v>
      </c>
      <c r="S2804" s="16">
        <f t="shared" si="199"/>
        <v>0.53191489361702127</v>
      </c>
      <c r="T2804" s="16">
        <f t="shared" si="200"/>
        <v>3.6391885900438042E-2</v>
      </c>
    </row>
    <row r="2805" spans="2:20" x14ac:dyDescent="0.6">
      <c r="B2805" s="6"/>
      <c r="C2805" s="6"/>
      <c r="D2805" s="6" t="s">
        <v>13300</v>
      </c>
      <c r="E2805" s="6" t="s">
        <v>13814</v>
      </c>
      <c r="F2805" s="20" t="s">
        <v>13826</v>
      </c>
      <c r="G2805" s="6" t="str">
        <f t="shared" si="198"/>
        <v>75-79</v>
      </c>
      <c r="H2805" s="6" t="str" cm="1">
        <f t="array" ref="H2805:I2805">_xlfn.TEXTSPLIT(G2805,"-")</f>
        <v>75</v>
      </c>
      <c r="I2805" s="6" t="str">
        <v>79</v>
      </c>
      <c r="J2805" s="6" t="s">
        <v>13836</v>
      </c>
      <c r="K2805" s="6" t="s">
        <v>13557</v>
      </c>
      <c r="L2805" s="6" t="s">
        <v>13909</v>
      </c>
      <c r="M2805" s="6" t="s">
        <v>13419</v>
      </c>
      <c r="N2805" s="7">
        <v>2008</v>
      </c>
      <c r="O2805" s="6" t="str" cm="1">
        <f t="array" ref="O2805">_xlfn.TEXTSPLIT(N2805,"-")</f>
        <v>2008</v>
      </c>
      <c r="P2805" s="6" t="str" cm="1">
        <f t="array" ref="P2805">_xlfn.TEXTSPLIT(O2805,"-")</f>
        <v>2008</v>
      </c>
      <c r="Q2805" s="6">
        <v>101</v>
      </c>
      <c r="R2805" s="6">
        <v>52</v>
      </c>
      <c r="S2805" s="16">
        <f t="shared" si="199"/>
        <v>0.51485148514851486</v>
      </c>
      <c r="T2805" s="16">
        <f t="shared" si="200"/>
        <v>4.9729907469445771E-2</v>
      </c>
    </row>
    <row r="2806" spans="2:20" x14ac:dyDescent="0.6">
      <c r="B2806" s="6"/>
      <c r="C2806" s="6"/>
      <c r="D2806" s="6" t="s">
        <v>13300</v>
      </c>
      <c r="E2806" s="6" t="s">
        <v>13816</v>
      </c>
      <c r="F2806" s="20" t="s">
        <v>13826</v>
      </c>
      <c r="G2806" s="6" t="str">
        <f t="shared" si="198"/>
        <v>75-79</v>
      </c>
      <c r="H2806" s="6" t="str" cm="1">
        <f t="array" ref="H2806:I2806">_xlfn.TEXTSPLIT(G2806,"-")</f>
        <v>75</v>
      </c>
      <c r="I2806" s="6" t="str">
        <v>79</v>
      </c>
      <c r="J2806" s="6" t="s">
        <v>13836</v>
      </c>
      <c r="K2806" s="6" t="s">
        <v>13557</v>
      </c>
      <c r="L2806" s="6" t="s">
        <v>13909</v>
      </c>
      <c r="M2806" s="6" t="s">
        <v>13419</v>
      </c>
      <c r="N2806" s="7">
        <v>2008</v>
      </c>
      <c r="O2806" s="6" t="str" cm="1">
        <f t="array" ref="O2806">_xlfn.TEXTSPLIT(N2806,"-")</f>
        <v>2008</v>
      </c>
      <c r="P2806" s="6" t="str" cm="1">
        <f t="array" ref="P2806">_xlfn.TEXTSPLIT(O2806,"-")</f>
        <v>2008</v>
      </c>
      <c r="Q2806" s="6">
        <v>87</v>
      </c>
      <c r="R2806" s="6">
        <v>48</v>
      </c>
      <c r="S2806" s="16">
        <f t="shared" si="199"/>
        <v>0.55172413793103448</v>
      </c>
      <c r="T2806" s="16">
        <f t="shared" si="200"/>
        <v>5.3318023688625406E-2</v>
      </c>
    </row>
    <row r="2807" spans="2:20" x14ac:dyDescent="0.6">
      <c r="B2807" s="6"/>
      <c r="C2807" s="6"/>
      <c r="D2807" s="6" t="s">
        <v>13300</v>
      </c>
      <c r="E2807" s="6" t="s">
        <v>13815</v>
      </c>
      <c r="F2807" s="20" t="s">
        <v>13860</v>
      </c>
      <c r="G2807" s="6" t="str">
        <f t="shared" si="198"/>
        <v>80-84</v>
      </c>
      <c r="H2807" s="6" t="str" cm="1">
        <f t="array" ref="H2807:I2807">_xlfn.TEXTSPLIT(G2807,"-")</f>
        <v>80</v>
      </c>
      <c r="I2807" s="6" t="str">
        <v>84</v>
      </c>
      <c r="J2807" s="6" t="s">
        <v>13836</v>
      </c>
      <c r="K2807" s="6" t="s">
        <v>13557</v>
      </c>
      <c r="L2807" s="6" t="s">
        <v>13909</v>
      </c>
      <c r="M2807" s="6" t="s">
        <v>13419</v>
      </c>
      <c r="N2807" s="7">
        <v>2008</v>
      </c>
      <c r="O2807" s="6" t="str" cm="1">
        <f t="array" ref="O2807">_xlfn.TEXTSPLIT(N2807,"-")</f>
        <v>2008</v>
      </c>
      <c r="P2807" s="6" t="str" cm="1">
        <f t="array" ref="P2807">_xlfn.TEXTSPLIT(O2807,"-")</f>
        <v>2008</v>
      </c>
      <c r="Q2807" s="6">
        <v>51</v>
      </c>
      <c r="R2807" s="6">
        <v>38</v>
      </c>
      <c r="S2807" s="16">
        <f t="shared" si="199"/>
        <v>0.74509803921568629</v>
      </c>
      <c r="T2807" s="16">
        <f t="shared" si="200"/>
        <v>6.1025059329179836E-2</v>
      </c>
    </row>
    <row r="2808" spans="2:20" x14ac:dyDescent="0.6">
      <c r="B2808" s="6"/>
      <c r="C2808" s="6"/>
      <c r="D2808" s="6" t="s">
        <v>13300</v>
      </c>
      <c r="E2808" s="6" t="s">
        <v>13814</v>
      </c>
      <c r="F2808" s="20" t="s">
        <v>13860</v>
      </c>
      <c r="G2808" s="6" t="str">
        <f t="shared" si="198"/>
        <v>80-84</v>
      </c>
      <c r="H2808" s="6" t="str" cm="1">
        <f t="array" ref="H2808:I2808">_xlfn.TEXTSPLIT(G2808,"-")</f>
        <v>80</v>
      </c>
      <c r="I2808" s="6" t="str">
        <v>84</v>
      </c>
      <c r="J2808" s="6" t="s">
        <v>13836</v>
      </c>
      <c r="K2808" s="6" t="s">
        <v>13557</v>
      </c>
      <c r="L2808" s="6" t="s">
        <v>13909</v>
      </c>
      <c r="M2808" s="6" t="s">
        <v>13419</v>
      </c>
      <c r="N2808" s="7">
        <v>2008</v>
      </c>
      <c r="O2808" s="6" t="str" cm="1">
        <f t="array" ref="O2808">_xlfn.TEXTSPLIT(N2808,"-")</f>
        <v>2008</v>
      </c>
      <c r="P2808" s="6" t="str" cm="1">
        <f t="array" ref="P2808">_xlfn.TEXTSPLIT(O2808,"-")</f>
        <v>2008</v>
      </c>
      <c r="Q2808" s="6">
        <v>30</v>
      </c>
      <c r="R2808" s="6">
        <v>23</v>
      </c>
      <c r="S2808" s="16">
        <f t="shared" si="199"/>
        <v>0.76666666666666672</v>
      </c>
      <c r="T2808" s="16">
        <f t="shared" si="200"/>
        <v>7.7220223795084683E-2</v>
      </c>
    </row>
    <row r="2809" spans="2:20" x14ac:dyDescent="0.6">
      <c r="B2809" s="6"/>
      <c r="C2809" s="6"/>
      <c r="D2809" s="6" t="s">
        <v>13300</v>
      </c>
      <c r="E2809" s="6" t="s">
        <v>13816</v>
      </c>
      <c r="F2809" s="20" t="s">
        <v>13860</v>
      </c>
      <c r="G2809" s="6" t="str">
        <f t="shared" si="198"/>
        <v>80-84</v>
      </c>
      <c r="H2809" s="6" t="str" cm="1">
        <f t="array" ref="H2809:I2809">_xlfn.TEXTSPLIT(G2809,"-")</f>
        <v>80</v>
      </c>
      <c r="I2809" s="6" t="str">
        <v>84</v>
      </c>
      <c r="J2809" s="6" t="s">
        <v>13836</v>
      </c>
      <c r="K2809" s="6" t="s">
        <v>13557</v>
      </c>
      <c r="L2809" s="6" t="s">
        <v>13909</v>
      </c>
      <c r="M2809" s="6" t="s">
        <v>13419</v>
      </c>
      <c r="N2809" s="7">
        <v>2008</v>
      </c>
      <c r="O2809" s="6" t="str" cm="1">
        <f t="array" ref="O2809">_xlfn.TEXTSPLIT(N2809,"-")</f>
        <v>2008</v>
      </c>
      <c r="P2809" s="6" t="str" cm="1">
        <f t="array" ref="P2809">_xlfn.TEXTSPLIT(O2809,"-")</f>
        <v>2008</v>
      </c>
      <c r="Q2809" s="6">
        <v>21</v>
      </c>
      <c r="R2809" s="6">
        <v>15</v>
      </c>
      <c r="S2809" s="16">
        <f t="shared" si="199"/>
        <v>0.7142857142857143</v>
      </c>
      <c r="T2809" s="16">
        <f t="shared" si="200"/>
        <v>9.8580794191764895E-2</v>
      </c>
    </row>
    <row r="2810" spans="2:20" x14ac:dyDescent="0.6">
      <c r="B2810" s="6"/>
      <c r="C2810" s="6"/>
      <c r="D2810" s="6" t="s">
        <v>13300</v>
      </c>
      <c r="E2810" s="6" t="s">
        <v>13815</v>
      </c>
      <c r="F2810" s="20" t="s">
        <v>13861</v>
      </c>
      <c r="G2810" s="6" t="str">
        <f t="shared" si="198"/>
        <v>85-95</v>
      </c>
      <c r="H2810" s="6" t="str" cm="1">
        <f t="array" ref="H2810:I2810">_xlfn.TEXTSPLIT(G2810,"-")</f>
        <v>85</v>
      </c>
      <c r="I2810" s="6" t="str">
        <v>95</v>
      </c>
      <c r="J2810" s="6" t="s">
        <v>13836</v>
      </c>
      <c r="K2810" s="6" t="s">
        <v>13557</v>
      </c>
      <c r="L2810" s="6" t="s">
        <v>13909</v>
      </c>
      <c r="M2810" s="6" t="s">
        <v>13419</v>
      </c>
      <c r="N2810" s="7">
        <v>2008</v>
      </c>
      <c r="O2810" s="6" t="str" cm="1">
        <f t="array" ref="O2810">_xlfn.TEXTSPLIT(N2810,"-")</f>
        <v>2008</v>
      </c>
      <c r="P2810" s="6" t="str" cm="1">
        <f t="array" ref="P2810">_xlfn.TEXTSPLIT(O2810,"-")</f>
        <v>2008</v>
      </c>
      <c r="Q2810" s="6">
        <v>27</v>
      </c>
      <c r="R2810" s="6">
        <v>22</v>
      </c>
      <c r="S2810" s="16">
        <f t="shared" si="199"/>
        <v>0.81481481481481477</v>
      </c>
      <c r="T2810" s="16">
        <f t="shared" si="200"/>
        <v>7.4756798866604732E-2</v>
      </c>
    </row>
    <row r="2811" spans="2:20" x14ac:dyDescent="0.6">
      <c r="B2811" s="6"/>
      <c r="C2811" s="6"/>
      <c r="D2811" s="6" t="s">
        <v>13300</v>
      </c>
      <c r="E2811" s="6" t="s">
        <v>13814</v>
      </c>
      <c r="F2811" s="20" t="s">
        <v>13861</v>
      </c>
      <c r="G2811" s="6" t="str">
        <f t="shared" si="198"/>
        <v>85-95</v>
      </c>
      <c r="H2811" s="6" t="str" cm="1">
        <f t="array" ref="H2811:I2811">_xlfn.TEXTSPLIT(G2811,"-")</f>
        <v>85</v>
      </c>
      <c r="I2811" s="6" t="str">
        <v>95</v>
      </c>
      <c r="J2811" s="6" t="s">
        <v>13836</v>
      </c>
      <c r="K2811" s="6" t="s">
        <v>13557</v>
      </c>
      <c r="L2811" s="6" t="s">
        <v>13909</v>
      </c>
      <c r="M2811" s="6" t="s">
        <v>13419</v>
      </c>
      <c r="N2811" s="7">
        <v>2008</v>
      </c>
      <c r="O2811" s="6" t="str" cm="1">
        <f t="array" ref="O2811">_xlfn.TEXTSPLIT(N2811,"-")</f>
        <v>2008</v>
      </c>
      <c r="P2811" s="6" t="str" cm="1">
        <f t="array" ref="P2811">_xlfn.TEXTSPLIT(O2811,"-")</f>
        <v>2008</v>
      </c>
      <c r="Q2811" s="6">
        <v>21</v>
      </c>
      <c r="R2811" s="6">
        <v>17</v>
      </c>
      <c r="S2811" s="16">
        <f t="shared" si="199"/>
        <v>0.80952380952380953</v>
      </c>
      <c r="T2811" s="16">
        <f t="shared" si="200"/>
        <v>8.568908674689879E-2</v>
      </c>
    </row>
    <row r="2812" spans="2:20" x14ac:dyDescent="0.6">
      <c r="B2812" s="6"/>
      <c r="C2812" s="6"/>
      <c r="D2812" s="6" t="s">
        <v>13300</v>
      </c>
      <c r="E2812" s="6" t="s">
        <v>13816</v>
      </c>
      <c r="F2812" s="20" t="s">
        <v>13861</v>
      </c>
      <c r="G2812" s="6" t="str">
        <f t="shared" si="198"/>
        <v>85-95</v>
      </c>
      <c r="H2812" s="6" t="str" cm="1">
        <f t="array" ref="H2812:I2812">_xlfn.TEXTSPLIT(G2812,"-")</f>
        <v>85</v>
      </c>
      <c r="I2812" s="6" t="str">
        <v>95</v>
      </c>
      <c r="J2812" s="6" t="s">
        <v>13836</v>
      </c>
      <c r="K2812" s="6" t="s">
        <v>13557</v>
      </c>
      <c r="L2812" s="6" t="s">
        <v>13909</v>
      </c>
      <c r="M2812" s="6" t="s">
        <v>13419</v>
      </c>
      <c r="N2812" s="7">
        <v>2008</v>
      </c>
      <c r="O2812" s="6" t="str" cm="1">
        <f t="array" ref="O2812">_xlfn.TEXTSPLIT(N2812,"-")</f>
        <v>2008</v>
      </c>
      <c r="P2812" s="6" t="str" cm="1">
        <f t="array" ref="P2812">_xlfn.TEXTSPLIT(O2812,"-")</f>
        <v>2008</v>
      </c>
      <c r="Q2812" s="6">
        <v>6</v>
      </c>
      <c r="R2812" s="6">
        <v>5</v>
      </c>
      <c r="S2812" s="16">
        <f t="shared" si="199"/>
        <v>0.83333333333333337</v>
      </c>
      <c r="T2812" s="16">
        <f t="shared" si="200"/>
        <v>0.15214515486254612</v>
      </c>
    </row>
    <row r="2813" spans="2:20" x14ac:dyDescent="0.6">
      <c r="D2813" s="6" t="s">
        <v>13822</v>
      </c>
      <c r="E2813" s="6" t="s">
        <v>13815</v>
      </c>
      <c r="F2813" s="20" t="s">
        <v>13524</v>
      </c>
      <c r="G2813" s="6" t="str">
        <f t="shared" si="198"/>
        <v>65-95</v>
      </c>
      <c r="H2813" s="6" t="str" cm="1">
        <f t="array" ref="H2813:I2813">_xlfn.TEXTSPLIT(G2813,"-")</f>
        <v>65</v>
      </c>
      <c r="I2813" s="6" t="str">
        <v>95</v>
      </c>
      <c r="J2813" s="6" t="s">
        <v>13836</v>
      </c>
      <c r="K2813" s="6" t="s">
        <v>13557</v>
      </c>
      <c r="L2813" s="6" t="s">
        <v>13909</v>
      </c>
      <c r="M2813" s="6" t="s">
        <v>13419</v>
      </c>
      <c r="N2813" s="7">
        <v>2008</v>
      </c>
      <c r="O2813" s="6" t="str" cm="1">
        <f t="array" ref="O2813">_xlfn.TEXTSPLIT(N2813,"-")</f>
        <v>2008</v>
      </c>
      <c r="P2813" s="6" t="str" cm="1">
        <f t="array" ref="P2813">_xlfn.TEXTSPLIT(O2813,"-")</f>
        <v>2008</v>
      </c>
      <c r="Q2813" s="6">
        <v>1054</v>
      </c>
      <c r="R2813" s="6">
        <v>447</v>
      </c>
      <c r="S2813" s="16">
        <f t="shared" si="199"/>
        <v>0.42409867172675519</v>
      </c>
      <c r="T2813" s="16">
        <f t="shared" si="200"/>
        <v>1.522254234397136E-2</v>
      </c>
    </row>
    <row r="2814" spans="2:20" x14ac:dyDescent="0.6">
      <c r="B2814" s="6"/>
      <c r="C2814" s="6"/>
      <c r="D2814" s="6" t="s">
        <v>13822</v>
      </c>
      <c r="E2814" s="6" t="s">
        <v>13814</v>
      </c>
      <c r="F2814" s="20" t="s">
        <v>13524</v>
      </c>
      <c r="G2814" s="6" t="str">
        <f t="shared" si="198"/>
        <v>65-95</v>
      </c>
      <c r="H2814" s="6" t="str" cm="1">
        <f t="array" ref="H2814:I2814">_xlfn.TEXTSPLIT(G2814,"-")</f>
        <v>65</v>
      </c>
      <c r="I2814" s="6" t="str">
        <v>95</v>
      </c>
      <c r="J2814" s="6" t="s">
        <v>13836</v>
      </c>
      <c r="K2814" s="6" t="s">
        <v>13557</v>
      </c>
      <c r="L2814" s="6" t="s">
        <v>13909</v>
      </c>
      <c r="M2814" s="6" t="s">
        <v>13419</v>
      </c>
      <c r="N2814" s="7">
        <v>2008</v>
      </c>
      <c r="O2814" s="6" t="str" cm="1">
        <f t="array" ref="O2814">_xlfn.TEXTSPLIT(N2814,"-")</f>
        <v>2008</v>
      </c>
      <c r="P2814" s="6" t="str" cm="1">
        <f t="array" ref="P2814">_xlfn.TEXTSPLIT(O2814,"-")</f>
        <v>2008</v>
      </c>
      <c r="Q2814" s="6">
        <v>663</v>
      </c>
      <c r="R2814" s="6">
        <v>274</v>
      </c>
      <c r="S2814" s="16">
        <f t="shared" si="199"/>
        <v>0.4132730015082956</v>
      </c>
      <c r="T2814" s="16">
        <f t="shared" si="200"/>
        <v>1.9124046432033415E-2</v>
      </c>
    </row>
    <row r="2815" spans="2:20" x14ac:dyDescent="0.6">
      <c r="B2815" s="6"/>
      <c r="C2815" s="6"/>
      <c r="D2815" s="6" t="s">
        <v>13822</v>
      </c>
      <c r="E2815" s="6" t="s">
        <v>13816</v>
      </c>
      <c r="F2815" s="20" t="s">
        <v>13524</v>
      </c>
      <c r="G2815" s="6" t="str">
        <f t="shared" si="198"/>
        <v>65-95</v>
      </c>
      <c r="H2815" s="6" t="str" cm="1">
        <f t="array" ref="H2815:I2815">_xlfn.TEXTSPLIT(G2815,"-")</f>
        <v>65</v>
      </c>
      <c r="I2815" s="6" t="str">
        <v>95</v>
      </c>
      <c r="J2815" s="6" t="s">
        <v>13836</v>
      </c>
      <c r="K2815" s="6" t="s">
        <v>13557</v>
      </c>
      <c r="L2815" s="6" t="s">
        <v>13909</v>
      </c>
      <c r="M2815" s="6" t="s">
        <v>13419</v>
      </c>
      <c r="N2815" s="7">
        <v>2008</v>
      </c>
      <c r="O2815" s="6" t="str" cm="1">
        <f t="array" ref="O2815">_xlfn.TEXTSPLIT(N2815,"-")</f>
        <v>2008</v>
      </c>
      <c r="P2815" s="6" t="str" cm="1">
        <f t="array" ref="P2815">_xlfn.TEXTSPLIT(O2815,"-")</f>
        <v>2008</v>
      </c>
      <c r="Q2815" s="6">
        <v>400</v>
      </c>
      <c r="R2815" s="6">
        <v>173</v>
      </c>
      <c r="S2815" s="16">
        <f t="shared" si="199"/>
        <v>0.4325</v>
      </c>
      <c r="T2815" s="16">
        <f t="shared" si="200"/>
        <v>2.4771139961656991E-2</v>
      </c>
    </row>
    <row r="2816" spans="2:20" x14ac:dyDescent="0.6">
      <c r="B2816" s="6"/>
      <c r="C2816" s="6"/>
      <c r="D2816" s="6" t="s">
        <v>13822</v>
      </c>
      <c r="E2816" s="6" t="s">
        <v>13815</v>
      </c>
      <c r="F2816" s="20" t="s">
        <v>13824</v>
      </c>
      <c r="G2816" s="6" t="str">
        <f t="shared" si="198"/>
        <v>65-69</v>
      </c>
      <c r="H2816" s="6" t="str" cm="1">
        <f t="array" ref="H2816:I2816">_xlfn.TEXTSPLIT(G2816,"-")</f>
        <v>65</v>
      </c>
      <c r="I2816" s="6" t="str">
        <v>69</v>
      </c>
      <c r="J2816" s="6" t="s">
        <v>13836</v>
      </c>
      <c r="K2816" s="6" t="s">
        <v>13557</v>
      </c>
      <c r="L2816" s="6" t="s">
        <v>13909</v>
      </c>
      <c r="M2816" s="6" t="s">
        <v>13419</v>
      </c>
      <c r="N2816" s="7">
        <v>2008</v>
      </c>
      <c r="O2816" s="6" t="str" cm="1">
        <f t="array" ref="O2816">_xlfn.TEXTSPLIT(N2816,"-")</f>
        <v>2008</v>
      </c>
      <c r="P2816" s="6" t="str" cm="1">
        <f t="array" ref="P2816">_xlfn.TEXTSPLIT(O2816,"-")</f>
        <v>2008</v>
      </c>
      <c r="Q2816" s="6">
        <v>400</v>
      </c>
      <c r="R2816" s="6">
        <v>144</v>
      </c>
      <c r="S2816" s="16">
        <f t="shared" si="199"/>
        <v>0.36</v>
      </c>
      <c r="T2816" s="16">
        <f t="shared" si="200"/>
        <v>2.4E-2</v>
      </c>
    </row>
    <row r="2817" spans="2:20" x14ac:dyDescent="0.6">
      <c r="B2817" s="6"/>
      <c r="C2817" s="6"/>
      <c r="D2817" s="6" t="s">
        <v>13822</v>
      </c>
      <c r="E2817" s="6" t="s">
        <v>13814</v>
      </c>
      <c r="F2817" s="20" t="s">
        <v>13824</v>
      </c>
      <c r="G2817" s="6" t="str">
        <f t="shared" si="198"/>
        <v>65-69</v>
      </c>
      <c r="H2817" s="6" t="str" cm="1">
        <f t="array" ref="H2817:I2817">_xlfn.TEXTSPLIT(G2817,"-")</f>
        <v>65</v>
      </c>
      <c r="I2817" s="6" t="str">
        <v>69</v>
      </c>
      <c r="J2817" s="6" t="s">
        <v>13836</v>
      </c>
      <c r="K2817" s="6" t="s">
        <v>13557</v>
      </c>
      <c r="L2817" s="6" t="s">
        <v>13909</v>
      </c>
      <c r="M2817" s="6" t="s">
        <v>13419</v>
      </c>
      <c r="N2817" s="7">
        <v>2008</v>
      </c>
      <c r="O2817" s="6" t="str" cm="1">
        <f t="array" ref="O2817">_xlfn.TEXTSPLIT(N2817,"-")</f>
        <v>2008</v>
      </c>
      <c r="P2817" s="6" t="str" cm="1">
        <f t="array" ref="P2817">_xlfn.TEXTSPLIT(O2817,"-")</f>
        <v>2008</v>
      </c>
      <c r="Q2817" s="6">
        <v>246</v>
      </c>
      <c r="R2817" s="6">
        <v>89</v>
      </c>
      <c r="S2817" s="16">
        <f t="shared" si="199"/>
        <v>0.36178861788617889</v>
      </c>
      <c r="T2817" s="16">
        <f t="shared" si="200"/>
        <v>3.0636713048222641E-2</v>
      </c>
    </row>
    <row r="2818" spans="2:20" x14ac:dyDescent="0.6">
      <c r="B2818" s="6"/>
      <c r="C2818" s="6"/>
      <c r="D2818" s="6" t="s">
        <v>13822</v>
      </c>
      <c r="E2818" s="6" t="s">
        <v>13816</v>
      </c>
      <c r="F2818" s="20" t="s">
        <v>13824</v>
      </c>
      <c r="G2818" s="6" t="str">
        <f t="shared" si="198"/>
        <v>65-69</v>
      </c>
      <c r="H2818" s="6" t="str" cm="1">
        <f t="array" ref="H2818:I2818">_xlfn.TEXTSPLIT(G2818,"-")</f>
        <v>65</v>
      </c>
      <c r="I2818" s="6" t="str">
        <v>69</v>
      </c>
      <c r="J2818" s="6" t="s">
        <v>13836</v>
      </c>
      <c r="K2818" s="6" t="s">
        <v>13557</v>
      </c>
      <c r="L2818" s="6" t="s">
        <v>13909</v>
      </c>
      <c r="M2818" s="6" t="s">
        <v>13419</v>
      </c>
      <c r="N2818" s="7">
        <v>2008</v>
      </c>
      <c r="O2818" s="6" t="str" cm="1">
        <f t="array" ref="O2818">_xlfn.TEXTSPLIT(N2818,"-")</f>
        <v>2008</v>
      </c>
      <c r="P2818" s="6" t="str" cm="1">
        <f t="array" ref="P2818">_xlfn.TEXTSPLIT(O2818,"-")</f>
        <v>2008</v>
      </c>
      <c r="Q2818" s="6">
        <v>158</v>
      </c>
      <c r="R2818" s="6">
        <v>55</v>
      </c>
      <c r="S2818" s="16">
        <f t="shared" si="199"/>
        <v>0.34810126582278483</v>
      </c>
      <c r="T2818" s="16">
        <f t="shared" si="200"/>
        <v>3.7897828547005512E-2</v>
      </c>
    </row>
    <row r="2819" spans="2:20" x14ac:dyDescent="0.6">
      <c r="B2819" s="6"/>
      <c r="C2819" s="6"/>
      <c r="D2819" s="6" t="s">
        <v>13822</v>
      </c>
      <c r="E2819" s="6" t="s">
        <v>13815</v>
      </c>
      <c r="F2819" s="20" t="s">
        <v>13825</v>
      </c>
      <c r="G2819" s="6" t="str">
        <f t="shared" si="198"/>
        <v>70-74</v>
      </c>
      <c r="H2819" s="6" t="str" cm="1">
        <f t="array" ref="H2819:I2819">_xlfn.TEXTSPLIT(G2819,"-")</f>
        <v>70</v>
      </c>
      <c r="I2819" s="6" t="str">
        <v>74</v>
      </c>
      <c r="J2819" s="6" t="s">
        <v>13836</v>
      </c>
      <c r="K2819" s="6" t="s">
        <v>13557</v>
      </c>
      <c r="L2819" s="6" t="s">
        <v>13909</v>
      </c>
      <c r="M2819" s="6" t="s">
        <v>13419</v>
      </c>
      <c r="N2819" s="7">
        <v>2008</v>
      </c>
      <c r="O2819" s="6" t="str" cm="1">
        <f t="array" ref="O2819">_xlfn.TEXTSPLIT(N2819,"-")</f>
        <v>2008</v>
      </c>
      <c r="P2819" s="6" t="str" cm="1">
        <f t="array" ref="P2819">_xlfn.TEXTSPLIT(O2819,"-")</f>
        <v>2008</v>
      </c>
      <c r="Q2819" s="6">
        <v>390</v>
      </c>
      <c r="R2819" s="6">
        <v>154</v>
      </c>
      <c r="S2819" s="16">
        <f t="shared" si="199"/>
        <v>0.39487179487179486</v>
      </c>
      <c r="T2819" s="16">
        <f t="shared" si="200"/>
        <v>2.4752521782251312E-2</v>
      </c>
    </row>
    <row r="2820" spans="2:20" x14ac:dyDescent="0.6">
      <c r="B2820" s="6"/>
      <c r="C2820" s="6"/>
      <c r="D2820" s="6" t="s">
        <v>13822</v>
      </c>
      <c r="E2820" s="6" t="s">
        <v>13814</v>
      </c>
      <c r="F2820" s="20" t="s">
        <v>13825</v>
      </c>
      <c r="G2820" s="6" t="str">
        <f t="shared" si="198"/>
        <v>70-74</v>
      </c>
      <c r="H2820" s="6" t="str" cm="1">
        <f t="array" ref="H2820:I2820">_xlfn.TEXTSPLIT(G2820,"-")</f>
        <v>70</v>
      </c>
      <c r="I2820" s="6" t="str">
        <v>74</v>
      </c>
      <c r="J2820" s="6" t="s">
        <v>13836</v>
      </c>
      <c r="K2820" s="6" t="s">
        <v>13557</v>
      </c>
      <c r="L2820" s="6" t="s">
        <v>13909</v>
      </c>
      <c r="M2820" s="6" t="s">
        <v>13419</v>
      </c>
      <c r="N2820" s="7">
        <v>2008</v>
      </c>
      <c r="O2820" s="6" t="str" cm="1">
        <f t="array" ref="O2820">_xlfn.TEXTSPLIT(N2820,"-")</f>
        <v>2008</v>
      </c>
      <c r="P2820" s="6" t="str" cm="1">
        <f t="array" ref="P2820">_xlfn.TEXTSPLIT(O2820,"-")</f>
        <v>2008</v>
      </c>
      <c r="Q2820" s="6">
        <v>260</v>
      </c>
      <c r="R2820" s="6">
        <v>102</v>
      </c>
      <c r="S2820" s="16">
        <f t="shared" si="199"/>
        <v>0.3923076923076923</v>
      </c>
      <c r="T2820" s="16">
        <f t="shared" si="200"/>
        <v>3.0280888035950825E-2</v>
      </c>
    </row>
    <row r="2821" spans="2:20" x14ac:dyDescent="0.6">
      <c r="B2821" s="6"/>
      <c r="C2821" s="6"/>
      <c r="D2821" s="6" t="s">
        <v>13822</v>
      </c>
      <c r="E2821" s="6" t="s">
        <v>13816</v>
      </c>
      <c r="F2821" s="20" t="s">
        <v>13825</v>
      </c>
      <c r="G2821" s="6" t="str">
        <f t="shared" si="198"/>
        <v>70-74</v>
      </c>
      <c r="H2821" s="6" t="str" cm="1">
        <f t="array" ref="H2821:I2821">_xlfn.TEXTSPLIT(G2821,"-")</f>
        <v>70</v>
      </c>
      <c r="I2821" s="6" t="str">
        <v>74</v>
      </c>
      <c r="J2821" s="6" t="s">
        <v>13836</v>
      </c>
      <c r="K2821" s="6" t="s">
        <v>13557</v>
      </c>
      <c r="L2821" s="6" t="s">
        <v>13909</v>
      </c>
      <c r="M2821" s="6" t="s">
        <v>13419</v>
      </c>
      <c r="N2821" s="7">
        <v>2008</v>
      </c>
      <c r="O2821" s="6" t="str" cm="1">
        <f t="array" ref="O2821">_xlfn.TEXTSPLIT(N2821,"-")</f>
        <v>2008</v>
      </c>
      <c r="P2821" s="6" t="str" cm="1">
        <f t="array" ref="P2821">_xlfn.TEXTSPLIT(O2821,"-")</f>
        <v>2008</v>
      </c>
      <c r="Q2821" s="6">
        <v>128</v>
      </c>
      <c r="R2821" s="6">
        <v>52</v>
      </c>
      <c r="S2821" s="16">
        <f t="shared" si="199"/>
        <v>0.40625</v>
      </c>
      <c r="T2821" s="16">
        <f t="shared" si="200"/>
        <v>4.3410372599400136E-2</v>
      </c>
    </row>
    <row r="2822" spans="2:20" x14ac:dyDescent="0.6">
      <c r="B2822" s="6"/>
      <c r="C2822" s="6"/>
      <c r="D2822" s="6" t="s">
        <v>13822</v>
      </c>
      <c r="E2822" s="6" t="s">
        <v>13815</v>
      </c>
      <c r="F2822" s="20" t="s">
        <v>13826</v>
      </c>
      <c r="G2822" s="6" t="str">
        <f t="shared" si="198"/>
        <v>75-79</v>
      </c>
      <c r="H2822" s="6" t="str" cm="1">
        <f t="array" ref="H2822:I2822">_xlfn.TEXTSPLIT(G2822,"-")</f>
        <v>75</v>
      </c>
      <c r="I2822" s="6" t="str">
        <v>79</v>
      </c>
      <c r="J2822" s="6" t="s">
        <v>13836</v>
      </c>
      <c r="K2822" s="6" t="s">
        <v>13557</v>
      </c>
      <c r="L2822" s="6" t="s">
        <v>13909</v>
      </c>
      <c r="M2822" s="6" t="s">
        <v>13419</v>
      </c>
      <c r="N2822" s="7">
        <v>2008</v>
      </c>
      <c r="O2822" s="6" t="str" cm="1">
        <f t="array" ref="O2822">_xlfn.TEXTSPLIT(N2822,"-")</f>
        <v>2008</v>
      </c>
      <c r="P2822" s="6" t="str" cm="1">
        <f t="array" ref="P2822">_xlfn.TEXTSPLIT(O2822,"-")</f>
        <v>2008</v>
      </c>
      <c r="Q2822" s="6">
        <v>188</v>
      </c>
      <c r="R2822" s="6">
        <v>96</v>
      </c>
      <c r="S2822" s="16">
        <f t="shared" si="199"/>
        <v>0.51063829787234039</v>
      </c>
      <c r="T2822" s="16">
        <f t="shared" si="200"/>
        <v>3.645799292295316E-2</v>
      </c>
    </row>
    <row r="2823" spans="2:20" x14ac:dyDescent="0.6">
      <c r="B2823" s="6"/>
      <c r="C2823" s="6"/>
      <c r="D2823" s="6" t="s">
        <v>13822</v>
      </c>
      <c r="E2823" s="6" t="s">
        <v>13814</v>
      </c>
      <c r="F2823" s="20" t="s">
        <v>13826</v>
      </c>
      <c r="G2823" s="6" t="str">
        <f t="shared" si="198"/>
        <v>75-79</v>
      </c>
      <c r="H2823" s="6" t="str" cm="1">
        <f t="array" ref="H2823:I2823">_xlfn.TEXTSPLIT(G2823,"-")</f>
        <v>75</v>
      </c>
      <c r="I2823" s="6" t="str">
        <v>79</v>
      </c>
      <c r="J2823" s="6" t="s">
        <v>13836</v>
      </c>
      <c r="K2823" s="6" t="s">
        <v>13557</v>
      </c>
      <c r="L2823" s="6" t="s">
        <v>13909</v>
      </c>
      <c r="M2823" s="6" t="s">
        <v>13419</v>
      </c>
      <c r="N2823" s="7">
        <v>2008</v>
      </c>
      <c r="O2823" s="6" t="str" cm="1">
        <f t="array" ref="O2823">_xlfn.TEXTSPLIT(N2823,"-")</f>
        <v>2008</v>
      </c>
      <c r="P2823" s="6" t="str" cm="1">
        <f t="array" ref="P2823">_xlfn.TEXTSPLIT(O2823,"-")</f>
        <v>2008</v>
      </c>
      <c r="Q2823" s="6">
        <v>101</v>
      </c>
      <c r="R2823" s="6">
        <v>49</v>
      </c>
      <c r="S2823" s="16">
        <f t="shared" si="199"/>
        <v>0.48514851485148514</v>
      </c>
      <c r="T2823" s="16">
        <f t="shared" si="200"/>
        <v>4.9729907469445771E-2</v>
      </c>
    </row>
    <row r="2824" spans="2:20" x14ac:dyDescent="0.6">
      <c r="B2824" s="6"/>
      <c r="C2824" s="6"/>
      <c r="D2824" s="6" t="s">
        <v>13822</v>
      </c>
      <c r="E2824" s="6" t="s">
        <v>13816</v>
      </c>
      <c r="F2824" s="20" t="s">
        <v>13826</v>
      </c>
      <c r="G2824" s="6" t="str">
        <f t="shared" si="198"/>
        <v>75-79</v>
      </c>
      <c r="H2824" s="6" t="str" cm="1">
        <f t="array" ref="H2824:I2824">_xlfn.TEXTSPLIT(G2824,"-")</f>
        <v>75</v>
      </c>
      <c r="I2824" s="6" t="str">
        <v>79</v>
      </c>
      <c r="J2824" s="6" t="s">
        <v>13836</v>
      </c>
      <c r="K2824" s="6" t="s">
        <v>13557</v>
      </c>
      <c r="L2824" s="6" t="s">
        <v>13909</v>
      </c>
      <c r="M2824" s="6" t="s">
        <v>13419</v>
      </c>
      <c r="N2824" s="7">
        <v>2008</v>
      </c>
      <c r="O2824" s="6" t="str" cm="1">
        <f t="array" ref="O2824">_xlfn.TEXTSPLIT(N2824,"-")</f>
        <v>2008</v>
      </c>
      <c r="P2824" s="6" t="str" cm="1">
        <f t="array" ref="P2824">_xlfn.TEXTSPLIT(O2824,"-")</f>
        <v>2008</v>
      </c>
      <c r="Q2824" s="6">
        <v>87</v>
      </c>
      <c r="R2824" s="6">
        <v>47</v>
      </c>
      <c r="S2824" s="16">
        <f t="shared" si="199"/>
        <v>0.54022988505747127</v>
      </c>
      <c r="T2824" s="16">
        <f t="shared" si="200"/>
        <v>5.34318296317478E-2</v>
      </c>
    </row>
    <row r="2825" spans="2:20" x14ac:dyDescent="0.6">
      <c r="B2825" s="6"/>
      <c r="C2825" s="6"/>
      <c r="D2825" s="6" t="s">
        <v>13822</v>
      </c>
      <c r="E2825" s="6" t="s">
        <v>13815</v>
      </c>
      <c r="F2825" s="20" t="s">
        <v>13860</v>
      </c>
      <c r="G2825" s="6" t="str">
        <f t="shared" si="198"/>
        <v>80-84</v>
      </c>
      <c r="H2825" s="6" t="str" cm="1">
        <f t="array" ref="H2825:I2825">_xlfn.TEXTSPLIT(G2825,"-")</f>
        <v>80</v>
      </c>
      <c r="I2825" s="6" t="str">
        <v>84</v>
      </c>
      <c r="J2825" s="6" t="s">
        <v>13836</v>
      </c>
      <c r="K2825" s="6" t="s">
        <v>13557</v>
      </c>
      <c r="L2825" s="6" t="s">
        <v>13909</v>
      </c>
      <c r="M2825" s="6" t="s">
        <v>13419</v>
      </c>
      <c r="N2825" s="7">
        <v>2008</v>
      </c>
      <c r="O2825" s="6" t="str" cm="1">
        <f t="array" ref="O2825">_xlfn.TEXTSPLIT(N2825,"-")</f>
        <v>2008</v>
      </c>
      <c r="P2825" s="6" t="str" cm="1">
        <f t="array" ref="P2825">_xlfn.TEXTSPLIT(O2825,"-")</f>
        <v>2008</v>
      </c>
      <c r="Q2825" s="6">
        <v>51</v>
      </c>
      <c r="R2825" s="6">
        <v>36</v>
      </c>
      <c r="S2825" s="16">
        <f t="shared" si="199"/>
        <v>0.70588235294117652</v>
      </c>
      <c r="T2825" s="16">
        <f t="shared" si="200"/>
        <v>6.3803075829016523E-2</v>
      </c>
    </row>
    <row r="2826" spans="2:20" x14ac:dyDescent="0.6">
      <c r="B2826" s="6"/>
      <c r="C2826" s="6"/>
      <c r="D2826" s="6" t="s">
        <v>13822</v>
      </c>
      <c r="E2826" s="6" t="s">
        <v>13814</v>
      </c>
      <c r="F2826" s="20" t="s">
        <v>13860</v>
      </c>
      <c r="G2826" s="6" t="str">
        <f t="shared" ref="G2826:G2934" si="209">IF(RIGHT(F2826,1)="+",LEFT(F2826,LEN(F2826)-1)&amp;"-95",F2826)</f>
        <v>80-84</v>
      </c>
      <c r="H2826" s="6" t="str" cm="1">
        <f t="array" ref="H2826:I2826">_xlfn.TEXTSPLIT(G2826,"-")</f>
        <v>80</v>
      </c>
      <c r="I2826" s="6" t="str">
        <v>84</v>
      </c>
      <c r="J2826" s="6" t="s">
        <v>13836</v>
      </c>
      <c r="K2826" s="6" t="s">
        <v>13557</v>
      </c>
      <c r="L2826" s="6" t="s">
        <v>13909</v>
      </c>
      <c r="M2826" s="6" t="s">
        <v>13419</v>
      </c>
      <c r="N2826" s="7">
        <v>2008</v>
      </c>
      <c r="O2826" s="6" t="str" cm="1">
        <f t="array" ref="O2826">_xlfn.TEXTSPLIT(N2826,"-")</f>
        <v>2008</v>
      </c>
      <c r="P2826" s="6" t="str" cm="1">
        <f t="array" ref="P2826">_xlfn.TEXTSPLIT(O2826,"-")</f>
        <v>2008</v>
      </c>
      <c r="Q2826" s="6">
        <v>30</v>
      </c>
      <c r="R2826" s="6">
        <v>21</v>
      </c>
      <c r="S2826" s="16">
        <f t="shared" ref="S2826:S2934" si="210">R2826/Q2826</f>
        <v>0.7</v>
      </c>
      <c r="T2826" s="16">
        <f t="shared" ref="T2826:T2934" si="211">SQRT(S2826*(1-S2826)/Q2826)</f>
        <v>8.3666002653407567E-2</v>
      </c>
    </row>
    <row r="2827" spans="2:20" x14ac:dyDescent="0.6">
      <c r="B2827" s="6"/>
      <c r="C2827" s="6"/>
      <c r="D2827" s="6" t="s">
        <v>13822</v>
      </c>
      <c r="E2827" s="6" t="s">
        <v>13816</v>
      </c>
      <c r="F2827" s="20" t="s">
        <v>13860</v>
      </c>
      <c r="G2827" s="6" t="str">
        <f t="shared" si="209"/>
        <v>80-84</v>
      </c>
      <c r="H2827" s="6" t="str" cm="1">
        <f t="array" ref="H2827:I2827">_xlfn.TEXTSPLIT(G2827,"-")</f>
        <v>80</v>
      </c>
      <c r="I2827" s="6" t="str">
        <v>84</v>
      </c>
      <c r="J2827" s="6" t="s">
        <v>13836</v>
      </c>
      <c r="K2827" s="6" t="s">
        <v>13557</v>
      </c>
      <c r="L2827" s="6" t="s">
        <v>13909</v>
      </c>
      <c r="M2827" s="6" t="s">
        <v>13419</v>
      </c>
      <c r="N2827" s="7">
        <v>2008</v>
      </c>
      <c r="O2827" s="6" t="str" cm="1">
        <f t="array" ref="O2827">_xlfn.TEXTSPLIT(N2827,"-")</f>
        <v>2008</v>
      </c>
      <c r="P2827" s="6" t="str" cm="1">
        <f t="array" ref="P2827">_xlfn.TEXTSPLIT(O2827,"-")</f>
        <v>2008</v>
      </c>
      <c r="Q2827" s="6">
        <v>21</v>
      </c>
      <c r="R2827" s="6">
        <v>15</v>
      </c>
      <c r="S2827" s="16">
        <f t="shared" si="210"/>
        <v>0.7142857142857143</v>
      </c>
      <c r="T2827" s="16">
        <f t="shared" si="211"/>
        <v>9.8580794191764895E-2</v>
      </c>
    </row>
    <row r="2828" spans="2:20" x14ac:dyDescent="0.6">
      <c r="B2828" s="6"/>
      <c r="C2828" s="6"/>
      <c r="D2828" s="6" t="s">
        <v>13822</v>
      </c>
      <c r="E2828" s="6" t="s">
        <v>13815</v>
      </c>
      <c r="F2828" s="20" t="s">
        <v>13861</v>
      </c>
      <c r="G2828" s="6" t="str">
        <f t="shared" si="209"/>
        <v>85-95</v>
      </c>
      <c r="H2828" s="6" t="str" cm="1">
        <f t="array" ref="H2828:I2828">_xlfn.TEXTSPLIT(G2828,"-")</f>
        <v>85</v>
      </c>
      <c r="I2828" s="6" t="str">
        <v>95</v>
      </c>
      <c r="J2828" s="6" t="s">
        <v>13836</v>
      </c>
      <c r="K2828" s="6" t="s">
        <v>13557</v>
      </c>
      <c r="L2828" s="6" t="s">
        <v>13909</v>
      </c>
      <c r="M2828" s="6" t="s">
        <v>13419</v>
      </c>
      <c r="N2828" s="7">
        <v>2008</v>
      </c>
      <c r="O2828" s="6" t="str" cm="1">
        <f t="array" ref="O2828">_xlfn.TEXTSPLIT(N2828,"-")</f>
        <v>2008</v>
      </c>
      <c r="P2828" s="6" t="str" cm="1">
        <f t="array" ref="P2828">_xlfn.TEXTSPLIT(O2828,"-")</f>
        <v>2008</v>
      </c>
      <c r="Q2828" s="6">
        <v>27</v>
      </c>
      <c r="R2828" s="6">
        <v>17</v>
      </c>
      <c r="S2828" s="16">
        <f t="shared" si="210"/>
        <v>0.62962962962962965</v>
      </c>
      <c r="T2828" s="16">
        <f t="shared" si="211"/>
        <v>9.293489539618284E-2</v>
      </c>
    </row>
    <row r="2829" spans="2:20" x14ac:dyDescent="0.6">
      <c r="B2829" s="6"/>
      <c r="C2829" s="6"/>
      <c r="D2829" s="6" t="s">
        <v>13822</v>
      </c>
      <c r="E2829" s="6" t="s">
        <v>13814</v>
      </c>
      <c r="F2829" s="20" t="s">
        <v>13861</v>
      </c>
      <c r="G2829" s="6" t="str">
        <f t="shared" si="209"/>
        <v>85-95</v>
      </c>
      <c r="H2829" s="6" t="str" cm="1">
        <f t="array" ref="H2829:I2829">_xlfn.TEXTSPLIT(G2829,"-")</f>
        <v>85</v>
      </c>
      <c r="I2829" s="6" t="str">
        <v>95</v>
      </c>
      <c r="J2829" s="6" t="s">
        <v>13836</v>
      </c>
      <c r="K2829" s="6" t="s">
        <v>13557</v>
      </c>
      <c r="L2829" s="6" t="s">
        <v>13909</v>
      </c>
      <c r="M2829" s="6" t="s">
        <v>13419</v>
      </c>
      <c r="N2829" s="7">
        <v>2008</v>
      </c>
      <c r="O2829" s="6" t="str" cm="1">
        <f t="array" ref="O2829">_xlfn.TEXTSPLIT(N2829,"-")</f>
        <v>2008</v>
      </c>
      <c r="P2829" s="6" t="str" cm="1">
        <f t="array" ref="P2829">_xlfn.TEXTSPLIT(O2829,"-")</f>
        <v>2008</v>
      </c>
      <c r="Q2829" s="6">
        <v>21</v>
      </c>
      <c r="R2829" s="6">
        <v>13</v>
      </c>
      <c r="S2829" s="16">
        <f t="shared" si="210"/>
        <v>0.61904761904761907</v>
      </c>
      <c r="T2829" s="16">
        <f t="shared" si="211"/>
        <v>0.10597116957413082</v>
      </c>
    </row>
    <row r="2830" spans="2:20" x14ac:dyDescent="0.6">
      <c r="B2830" s="6"/>
      <c r="C2830" s="6"/>
      <c r="D2830" s="6" t="s">
        <v>13822</v>
      </c>
      <c r="E2830" s="6" t="s">
        <v>13816</v>
      </c>
      <c r="F2830" s="20" t="s">
        <v>13861</v>
      </c>
      <c r="G2830" s="6" t="str">
        <f t="shared" si="209"/>
        <v>85-95</v>
      </c>
      <c r="H2830" s="6" t="str" cm="1">
        <f t="array" ref="H2830:I2830">_xlfn.TEXTSPLIT(G2830,"-")</f>
        <v>85</v>
      </c>
      <c r="I2830" s="6" t="str">
        <v>95</v>
      </c>
      <c r="J2830" s="6" t="s">
        <v>13836</v>
      </c>
      <c r="K2830" s="6" t="s">
        <v>13557</v>
      </c>
      <c r="L2830" s="6" t="s">
        <v>13909</v>
      </c>
      <c r="M2830" s="6" t="s">
        <v>13419</v>
      </c>
      <c r="N2830" s="7">
        <v>2008</v>
      </c>
      <c r="O2830" s="6" t="str" cm="1">
        <f t="array" ref="O2830">_xlfn.TEXTSPLIT(N2830,"-")</f>
        <v>2008</v>
      </c>
      <c r="P2830" s="6" t="str" cm="1">
        <f t="array" ref="P2830">_xlfn.TEXTSPLIT(O2830,"-")</f>
        <v>2008</v>
      </c>
      <c r="Q2830" s="6">
        <v>6</v>
      </c>
      <c r="R2830" s="6">
        <v>4</v>
      </c>
      <c r="S2830" s="16">
        <f t="shared" si="210"/>
        <v>0.66666666666666663</v>
      </c>
      <c r="T2830" s="16">
        <f t="shared" si="211"/>
        <v>0.19245008972987526</v>
      </c>
    </row>
    <row r="2831" spans="2:20" x14ac:dyDescent="0.6">
      <c r="B2831" s="6"/>
      <c r="C2831" s="6"/>
      <c r="D2831" s="6" t="s">
        <v>13847</v>
      </c>
      <c r="E2831" s="6" t="s">
        <v>13815</v>
      </c>
      <c r="F2831" s="20" t="s">
        <v>13524</v>
      </c>
      <c r="G2831" s="6" t="str">
        <f t="shared" si="209"/>
        <v>65-95</v>
      </c>
      <c r="H2831" s="6" t="str" cm="1">
        <f t="array" ref="H2831:I2831">_xlfn.TEXTSPLIT(G2831,"-")</f>
        <v>65</v>
      </c>
      <c r="I2831" s="6" t="str">
        <v>95</v>
      </c>
      <c r="J2831" s="6" t="s">
        <v>13836</v>
      </c>
      <c r="K2831" s="6" t="s">
        <v>13557</v>
      </c>
      <c r="L2831" s="6" t="s">
        <v>13909</v>
      </c>
      <c r="M2831" s="6" t="s">
        <v>13419</v>
      </c>
      <c r="N2831" s="7">
        <v>2008</v>
      </c>
      <c r="O2831" s="6" t="str" cm="1">
        <f t="array" ref="O2831">_xlfn.TEXTSPLIT(N2831,"-")</f>
        <v>2008</v>
      </c>
      <c r="P2831" s="6" t="str" cm="1">
        <f t="array" ref="P2831">_xlfn.TEXTSPLIT(O2831,"-")</f>
        <v>2008</v>
      </c>
      <c r="Q2831" s="6">
        <v>1054</v>
      </c>
      <c r="R2831" s="6">
        <v>350</v>
      </c>
      <c r="S2831" s="16">
        <f t="shared" si="210"/>
        <v>0.33206831119544594</v>
      </c>
      <c r="T2831" s="16">
        <f t="shared" si="211"/>
        <v>1.4506392881613315E-2</v>
      </c>
    </row>
    <row r="2832" spans="2:20" x14ac:dyDescent="0.6">
      <c r="B2832" s="6"/>
      <c r="C2832" s="6"/>
      <c r="D2832" s="6" t="s">
        <v>13847</v>
      </c>
      <c r="E2832" s="6" t="s">
        <v>13814</v>
      </c>
      <c r="F2832" s="20" t="s">
        <v>13524</v>
      </c>
      <c r="G2832" s="6" t="str">
        <f t="shared" si="209"/>
        <v>65-95</v>
      </c>
      <c r="H2832" s="6" t="str" cm="1">
        <f t="array" ref="H2832:I2832">_xlfn.TEXTSPLIT(G2832,"-")</f>
        <v>65</v>
      </c>
      <c r="I2832" s="6" t="str">
        <v>95</v>
      </c>
      <c r="J2832" s="6" t="s">
        <v>13836</v>
      </c>
      <c r="K2832" s="6" t="s">
        <v>13557</v>
      </c>
      <c r="L2832" s="6" t="s">
        <v>13909</v>
      </c>
      <c r="M2832" s="6" t="s">
        <v>13419</v>
      </c>
      <c r="N2832" s="7">
        <v>2008</v>
      </c>
      <c r="O2832" s="6" t="str" cm="1">
        <f t="array" ref="O2832">_xlfn.TEXTSPLIT(N2832,"-")</f>
        <v>2008</v>
      </c>
      <c r="P2832" s="6" t="str" cm="1">
        <f t="array" ref="P2832">_xlfn.TEXTSPLIT(O2832,"-")</f>
        <v>2008</v>
      </c>
      <c r="Q2832" s="6">
        <v>663</v>
      </c>
      <c r="R2832" s="6">
        <v>215</v>
      </c>
      <c r="S2832" s="16">
        <f t="shared" si="210"/>
        <v>0.32428355957767724</v>
      </c>
      <c r="T2832" s="16">
        <f t="shared" si="211"/>
        <v>1.8179751576093913E-2</v>
      </c>
    </row>
    <row r="2833" spans="2:20" x14ac:dyDescent="0.6">
      <c r="B2833" s="6"/>
      <c r="C2833" s="6"/>
      <c r="D2833" s="6" t="s">
        <v>13847</v>
      </c>
      <c r="E2833" s="6" t="s">
        <v>13816</v>
      </c>
      <c r="F2833" s="20" t="s">
        <v>13524</v>
      </c>
      <c r="G2833" s="6" t="str">
        <f t="shared" si="209"/>
        <v>65-95</v>
      </c>
      <c r="H2833" s="6" t="str" cm="1">
        <f t="array" ref="H2833:I2833">_xlfn.TEXTSPLIT(G2833,"-")</f>
        <v>65</v>
      </c>
      <c r="I2833" s="6" t="str">
        <v>95</v>
      </c>
      <c r="J2833" s="6" t="s">
        <v>13836</v>
      </c>
      <c r="K2833" s="6" t="s">
        <v>13557</v>
      </c>
      <c r="L2833" s="6" t="s">
        <v>13909</v>
      </c>
      <c r="M2833" s="6" t="s">
        <v>13419</v>
      </c>
      <c r="N2833" s="7">
        <v>2008</v>
      </c>
      <c r="O2833" s="6" t="str" cm="1">
        <f t="array" ref="O2833">_xlfn.TEXTSPLIT(N2833,"-")</f>
        <v>2008</v>
      </c>
      <c r="P2833" s="6" t="str" cm="1">
        <f t="array" ref="P2833">_xlfn.TEXTSPLIT(O2833,"-")</f>
        <v>2008</v>
      </c>
      <c r="Q2833" s="6">
        <v>400</v>
      </c>
      <c r="R2833" s="6">
        <v>135</v>
      </c>
      <c r="S2833" s="16">
        <f t="shared" si="210"/>
        <v>0.33750000000000002</v>
      </c>
      <c r="T2833" s="16">
        <f t="shared" si="211"/>
        <v>2.3642850399222173E-2</v>
      </c>
    </row>
    <row r="2834" spans="2:20" x14ac:dyDescent="0.6">
      <c r="B2834" s="6"/>
      <c r="C2834" s="6"/>
      <c r="D2834" s="6" t="s">
        <v>13847</v>
      </c>
      <c r="E2834" s="6" t="s">
        <v>13815</v>
      </c>
      <c r="F2834" s="20" t="s">
        <v>13824</v>
      </c>
      <c r="G2834" s="6" t="str">
        <f t="shared" si="209"/>
        <v>65-69</v>
      </c>
      <c r="H2834" s="6" t="str" cm="1">
        <f t="array" ref="H2834:I2834">_xlfn.TEXTSPLIT(G2834,"-")</f>
        <v>65</v>
      </c>
      <c r="I2834" s="6" t="str">
        <v>69</v>
      </c>
      <c r="J2834" s="6" t="s">
        <v>13836</v>
      </c>
      <c r="K2834" s="6" t="s">
        <v>13557</v>
      </c>
      <c r="L2834" s="6" t="s">
        <v>13909</v>
      </c>
      <c r="M2834" s="6" t="s">
        <v>13419</v>
      </c>
      <c r="N2834" s="7">
        <v>2008</v>
      </c>
      <c r="O2834" s="6" t="str" cm="1">
        <f t="array" ref="O2834">_xlfn.TEXTSPLIT(N2834,"-")</f>
        <v>2008</v>
      </c>
      <c r="P2834" s="6" t="str" cm="1">
        <f t="array" ref="P2834">_xlfn.TEXTSPLIT(O2834,"-")</f>
        <v>2008</v>
      </c>
      <c r="Q2834" s="6">
        <v>400</v>
      </c>
      <c r="R2834" s="6">
        <v>124</v>
      </c>
      <c r="S2834" s="16">
        <f t="shared" si="210"/>
        <v>0.31</v>
      </c>
      <c r="T2834" s="16">
        <f t="shared" si="211"/>
        <v>2.3124662159694356E-2</v>
      </c>
    </row>
    <row r="2835" spans="2:20" x14ac:dyDescent="0.6">
      <c r="B2835" s="6"/>
      <c r="C2835" s="6"/>
      <c r="D2835" s="6" t="s">
        <v>13847</v>
      </c>
      <c r="E2835" s="6" t="s">
        <v>13814</v>
      </c>
      <c r="F2835" s="20" t="s">
        <v>13824</v>
      </c>
      <c r="G2835" s="6" t="str">
        <f t="shared" si="209"/>
        <v>65-69</v>
      </c>
      <c r="H2835" s="6" t="str" cm="1">
        <f t="array" ref="H2835:I2835">_xlfn.TEXTSPLIT(G2835,"-")</f>
        <v>65</v>
      </c>
      <c r="I2835" s="6" t="str">
        <v>69</v>
      </c>
      <c r="J2835" s="6" t="s">
        <v>13836</v>
      </c>
      <c r="K2835" s="6" t="s">
        <v>13557</v>
      </c>
      <c r="L2835" s="6" t="s">
        <v>13909</v>
      </c>
      <c r="M2835" s="6" t="s">
        <v>13419</v>
      </c>
      <c r="N2835" s="7">
        <v>2008</v>
      </c>
      <c r="O2835" s="6" t="str" cm="1">
        <f t="array" ref="O2835">_xlfn.TEXTSPLIT(N2835,"-")</f>
        <v>2008</v>
      </c>
      <c r="P2835" s="6" t="str" cm="1">
        <f t="array" ref="P2835">_xlfn.TEXTSPLIT(O2835,"-")</f>
        <v>2008</v>
      </c>
      <c r="Q2835" s="6">
        <v>246</v>
      </c>
      <c r="R2835" s="6">
        <v>75</v>
      </c>
      <c r="S2835" s="16">
        <f t="shared" si="210"/>
        <v>0.3048780487804878</v>
      </c>
      <c r="T2835" s="16">
        <f t="shared" si="211"/>
        <v>2.9351211118367863E-2</v>
      </c>
    </row>
    <row r="2836" spans="2:20" x14ac:dyDescent="0.6">
      <c r="B2836" s="6"/>
      <c r="C2836" s="6"/>
      <c r="D2836" s="6" t="s">
        <v>13847</v>
      </c>
      <c r="E2836" s="6" t="s">
        <v>13816</v>
      </c>
      <c r="F2836" s="20" t="s">
        <v>13824</v>
      </c>
      <c r="G2836" s="6" t="str">
        <f t="shared" si="209"/>
        <v>65-69</v>
      </c>
      <c r="H2836" s="6" t="str" cm="1">
        <f t="array" ref="H2836:I2836">_xlfn.TEXTSPLIT(G2836,"-")</f>
        <v>65</v>
      </c>
      <c r="I2836" s="6" t="str">
        <v>69</v>
      </c>
      <c r="J2836" s="6" t="s">
        <v>13836</v>
      </c>
      <c r="K2836" s="6" t="s">
        <v>13557</v>
      </c>
      <c r="L2836" s="6" t="s">
        <v>13909</v>
      </c>
      <c r="M2836" s="6" t="s">
        <v>13419</v>
      </c>
      <c r="N2836" s="7">
        <v>2008</v>
      </c>
      <c r="O2836" s="6" t="str" cm="1">
        <f t="array" ref="O2836">_xlfn.TEXTSPLIT(N2836,"-")</f>
        <v>2008</v>
      </c>
      <c r="P2836" s="6" t="str" cm="1">
        <f t="array" ref="P2836">_xlfn.TEXTSPLIT(O2836,"-")</f>
        <v>2008</v>
      </c>
      <c r="Q2836" s="6">
        <v>158</v>
      </c>
      <c r="R2836" s="6">
        <v>49</v>
      </c>
      <c r="S2836" s="16">
        <f t="shared" si="210"/>
        <v>0.310126582278481</v>
      </c>
      <c r="T2836" s="16">
        <f t="shared" si="211"/>
        <v>3.6798122307175649E-2</v>
      </c>
    </row>
    <row r="2837" spans="2:20" x14ac:dyDescent="0.6">
      <c r="B2837" s="6"/>
      <c r="C2837" s="6"/>
      <c r="D2837" s="6" t="s">
        <v>13847</v>
      </c>
      <c r="E2837" s="6" t="s">
        <v>13815</v>
      </c>
      <c r="F2837" s="20" t="s">
        <v>13825</v>
      </c>
      <c r="G2837" s="6" t="str">
        <f t="shared" si="209"/>
        <v>70-74</v>
      </c>
      <c r="H2837" s="6" t="str" cm="1">
        <f t="array" ref="H2837:I2837">_xlfn.TEXTSPLIT(G2837,"-")</f>
        <v>70</v>
      </c>
      <c r="I2837" s="6" t="str">
        <v>74</v>
      </c>
      <c r="J2837" s="6" t="s">
        <v>13836</v>
      </c>
      <c r="K2837" s="6" t="s">
        <v>13557</v>
      </c>
      <c r="L2837" s="6" t="s">
        <v>13909</v>
      </c>
      <c r="M2837" s="6" t="s">
        <v>13419</v>
      </c>
      <c r="N2837" s="7">
        <v>2008</v>
      </c>
      <c r="O2837" s="6" t="str" cm="1">
        <f t="array" ref="O2837">_xlfn.TEXTSPLIT(N2837,"-")</f>
        <v>2008</v>
      </c>
      <c r="P2837" s="6" t="str" cm="1">
        <f t="array" ref="P2837">_xlfn.TEXTSPLIT(O2837,"-")</f>
        <v>2008</v>
      </c>
      <c r="Q2837" s="6">
        <v>390</v>
      </c>
      <c r="R2837" s="6">
        <v>124</v>
      </c>
      <c r="S2837" s="16">
        <f t="shared" si="210"/>
        <v>0.31794871794871793</v>
      </c>
      <c r="T2837" s="16">
        <f t="shared" si="211"/>
        <v>2.358059451543244E-2</v>
      </c>
    </row>
    <row r="2838" spans="2:20" x14ac:dyDescent="0.6">
      <c r="B2838" s="6"/>
      <c r="C2838" s="6"/>
      <c r="D2838" s="6" t="s">
        <v>13847</v>
      </c>
      <c r="E2838" s="6" t="s">
        <v>13814</v>
      </c>
      <c r="F2838" s="20" t="s">
        <v>13825</v>
      </c>
      <c r="G2838" s="6" t="str">
        <f t="shared" si="209"/>
        <v>70-74</v>
      </c>
      <c r="H2838" s="6" t="str" cm="1">
        <f t="array" ref="H2838:I2838">_xlfn.TEXTSPLIT(G2838,"-")</f>
        <v>70</v>
      </c>
      <c r="I2838" s="6" t="str">
        <v>74</v>
      </c>
      <c r="J2838" s="6" t="s">
        <v>13836</v>
      </c>
      <c r="K2838" s="6" t="s">
        <v>13557</v>
      </c>
      <c r="L2838" s="6" t="s">
        <v>13909</v>
      </c>
      <c r="M2838" s="6" t="s">
        <v>13419</v>
      </c>
      <c r="N2838" s="7">
        <v>2008</v>
      </c>
      <c r="O2838" s="6" t="str" cm="1">
        <f t="array" ref="O2838">_xlfn.TEXTSPLIT(N2838,"-")</f>
        <v>2008</v>
      </c>
      <c r="P2838" s="6" t="str" cm="1">
        <f t="array" ref="P2838">_xlfn.TEXTSPLIT(O2838,"-")</f>
        <v>2008</v>
      </c>
      <c r="Q2838" s="6">
        <v>260</v>
      </c>
      <c r="R2838" s="6">
        <v>82</v>
      </c>
      <c r="S2838" s="16">
        <f t="shared" si="210"/>
        <v>0.31538461538461537</v>
      </c>
      <c r="T2838" s="16">
        <f t="shared" si="211"/>
        <v>2.8817540048975087E-2</v>
      </c>
    </row>
    <row r="2839" spans="2:20" x14ac:dyDescent="0.6">
      <c r="B2839" s="6"/>
      <c r="C2839" s="6"/>
      <c r="D2839" s="6" t="s">
        <v>13847</v>
      </c>
      <c r="E2839" s="6" t="s">
        <v>13816</v>
      </c>
      <c r="F2839" s="20" t="s">
        <v>13825</v>
      </c>
      <c r="G2839" s="6" t="str">
        <f t="shared" si="209"/>
        <v>70-74</v>
      </c>
      <c r="H2839" s="6" t="str" cm="1">
        <f t="array" ref="H2839:I2839">_xlfn.TEXTSPLIT(G2839,"-")</f>
        <v>70</v>
      </c>
      <c r="I2839" s="6" t="str">
        <v>74</v>
      </c>
      <c r="J2839" s="6" t="s">
        <v>13836</v>
      </c>
      <c r="K2839" s="6" t="s">
        <v>13557</v>
      </c>
      <c r="L2839" s="6" t="s">
        <v>13909</v>
      </c>
      <c r="M2839" s="6" t="s">
        <v>13419</v>
      </c>
      <c r="N2839" s="7">
        <v>2008</v>
      </c>
      <c r="O2839" s="6" t="str" cm="1">
        <f t="array" ref="O2839">_xlfn.TEXTSPLIT(N2839,"-")</f>
        <v>2008</v>
      </c>
      <c r="P2839" s="6" t="str" cm="1">
        <f t="array" ref="P2839">_xlfn.TEXTSPLIT(O2839,"-")</f>
        <v>2008</v>
      </c>
      <c r="Q2839" s="6">
        <v>128</v>
      </c>
      <c r="R2839" s="6">
        <v>42</v>
      </c>
      <c r="S2839" s="16">
        <f t="shared" si="210"/>
        <v>0.328125</v>
      </c>
      <c r="T2839" s="16">
        <f t="shared" si="211"/>
        <v>4.1501033907960505E-2</v>
      </c>
    </row>
    <row r="2840" spans="2:20" x14ac:dyDescent="0.6">
      <c r="B2840" s="6"/>
      <c r="C2840" s="6"/>
      <c r="D2840" s="6" t="s">
        <v>13847</v>
      </c>
      <c r="E2840" s="6" t="s">
        <v>13815</v>
      </c>
      <c r="F2840" s="20" t="s">
        <v>13826</v>
      </c>
      <c r="G2840" s="6" t="str">
        <f t="shared" si="209"/>
        <v>75-79</v>
      </c>
      <c r="H2840" s="6" t="str" cm="1">
        <f t="array" ref="H2840:I2840">_xlfn.TEXTSPLIT(G2840,"-")</f>
        <v>75</v>
      </c>
      <c r="I2840" s="6" t="str">
        <v>79</v>
      </c>
      <c r="J2840" s="6" t="s">
        <v>13836</v>
      </c>
      <c r="K2840" s="6" t="s">
        <v>13557</v>
      </c>
      <c r="L2840" s="6" t="s">
        <v>13909</v>
      </c>
      <c r="M2840" s="6" t="s">
        <v>13419</v>
      </c>
      <c r="N2840" s="7">
        <v>2008</v>
      </c>
      <c r="O2840" s="6" t="str" cm="1">
        <f t="array" ref="O2840">_xlfn.TEXTSPLIT(N2840,"-")</f>
        <v>2008</v>
      </c>
      <c r="P2840" s="6" t="str" cm="1">
        <f t="array" ref="P2840">_xlfn.TEXTSPLIT(O2840,"-")</f>
        <v>2008</v>
      </c>
      <c r="Q2840" s="6">
        <v>188</v>
      </c>
      <c r="R2840" s="6">
        <v>68</v>
      </c>
      <c r="S2840" s="16">
        <f t="shared" si="210"/>
        <v>0.36170212765957449</v>
      </c>
      <c r="T2840" s="16">
        <f t="shared" si="211"/>
        <v>3.5043566995933285E-2</v>
      </c>
    </row>
    <row r="2841" spans="2:20" x14ac:dyDescent="0.6">
      <c r="B2841" s="6"/>
      <c r="C2841" s="6"/>
      <c r="D2841" s="6" t="s">
        <v>13847</v>
      </c>
      <c r="E2841" s="6" t="s">
        <v>13814</v>
      </c>
      <c r="F2841" s="20" t="s">
        <v>13826</v>
      </c>
      <c r="G2841" s="6" t="str">
        <f t="shared" si="209"/>
        <v>75-79</v>
      </c>
      <c r="H2841" s="6" t="str" cm="1">
        <f t="array" ref="H2841:I2841">_xlfn.TEXTSPLIT(G2841,"-")</f>
        <v>75</v>
      </c>
      <c r="I2841" s="6" t="str">
        <v>79</v>
      </c>
      <c r="J2841" s="6" t="s">
        <v>13836</v>
      </c>
      <c r="K2841" s="6" t="s">
        <v>13557</v>
      </c>
      <c r="L2841" s="6" t="s">
        <v>13909</v>
      </c>
      <c r="M2841" s="6" t="s">
        <v>13419</v>
      </c>
      <c r="N2841" s="7">
        <v>2008</v>
      </c>
      <c r="O2841" s="6" t="str" cm="1">
        <f t="array" ref="O2841">_xlfn.TEXTSPLIT(N2841,"-")</f>
        <v>2008</v>
      </c>
      <c r="P2841" s="6" t="str" cm="1">
        <f t="array" ref="P2841">_xlfn.TEXTSPLIT(O2841,"-")</f>
        <v>2008</v>
      </c>
      <c r="Q2841" s="6">
        <v>101</v>
      </c>
      <c r="R2841" s="6">
        <v>37</v>
      </c>
      <c r="S2841" s="16">
        <f t="shared" si="210"/>
        <v>0.36633663366336633</v>
      </c>
      <c r="T2841" s="16">
        <f t="shared" si="211"/>
        <v>4.7941187618713223E-2</v>
      </c>
    </row>
    <row r="2842" spans="2:20" x14ac:dyDescent="0.6">
      <c r="B2842" s="6"/>
      <c r="C2842" s="6"/>
      <c r="D2842" s="6" t="s">
        <v>13847</v>
      </c>
      <c r="E2842" s="6" t="s">
        <v>13816</v>
      </c>
      <c r="F2842" s="20" t="s">
        <v>13826</v>
      </c>
      <c r="G2842" s="6" t="str">
        <f t="shared" si="209"/>
        <v>75-79</v>
      </c>
      <c r="H2842" s="6" t="str" cm="1">
        <f t="array" ref="H2842:I2842">_xlfn.TEXTSPLIT(G2842,"-")</f>
        <v>75</v>
      </c>
      <c r="I2842" s="6" t="str">
        <v>79</v>
      </c>
      <c r="J2842" s="6" t="s">
        <v>13836</v>
      </c>
      <c r="K2842" s="6" t="s">
        <v>13557</v>
      </c>
      <c r="L2842" s="6" t="s">
        <v>13909</v>
      </c>
      <c r="M2842" s="6" t="s">
        <v>13419</v>
      </c>
      <c r="N2842" s="7">
        <v>2008</v>
      </c>
      <c r="O2842" s="6" t="str" cm="1">
        <f t="array" ref="O2842">_xlfn.TEXTSPLIT(N2842,"-")</f>
        <v>2008</v>
      </c>
      <c r="P2842" s="6" t="str" cm="1">
        <f t="array" ref="P2842">_xlfn.TEXTSPLIT(O2842,"-")</f>
        <v>2008</v>
      </c>
      <c r="Q2842" s="6">
        <v>87</v>
      </c>
      <c r="R2842" s="6">
        <v>31</v>
      </c>
      <c r="S2842" s="16">
        <f t="shared" si="210"/>
        <v>0.35632183908045978</v>
      </c>
      <c r="T2842" s="16">
        <f t="shared" si="211"/>
        <v>5.134474265745885E-2</v>
      </c>
    </row>
    <row r="2843" spans="2:20" x14ac:dyDescent="0.6">
      <c r="B2843" s="6"/>
      <c r="C2843" s="6"/>
      <c r="D2843" s="6" t="s">
        <v>13847</v>
      </c>
      <c r="E2843" s="6" t="s">
        <v>13815</v>
      </c>
      <c r="F2843" s="20" t="s">
        <v>13860</v>
      </c>
      <c r="G2843" s="6" t="str">
        <f t="shared" si="209"/>
        <v>80-84</v>
      </c>
      <c r="H2843" s="6" t="str" cm="1">
        <f t="array" ref="H2843:I2843">_xlfn.TEXTSPLIT(G2843,"-")</f>
        <v>80</v>
      </c>
      <c r="I2843" s="6" t="str">
        <v>84</v>
      </c>
      <c r="J2843" s="6" t="s">
        <v>13836</v>
      </c>
      <c r="K2843" s="6" t="s">
        <v>13557</v>
      </c>
      <c r="L2843" s="6" t="s">
        <v>13909</v>
      </c>
      <c r="M2843" s="6" t="s">
        <v>13419</v>
      </c>
      <c r="N2843" s="7">
        <v>2008</v>
      </c>
      <c r="O2843" s="6" t="str" cm="1">
        <f t="array" ref="O2843">_xlfn.TEXTSPLIT(N2843,"-")</f>
        <v>2008</v>
      </c>
      <c r="P2843" s="6" t="str" cm="1">
        <f t="array" ref="P2843">_xlfn.TEXTSPLIT(O2843,"-")</f>
        <v>2008</v>
      </c>
      <c r="Q2843" s="6">
        <v>51</v>
      </c>
      <c r="R2843" s="6">
        <v>23</v>
      </c>
      <c r="S2843" s="16">
        <f t="shared" si="210"/>
        <v>0.45098039215686275</v>
      </c>
      <c r="T2843" s="16">
        <f t="shared" si="211"/>
        <v>6.9676715390339497E-2</v>
      </c>
    </row>
    <row r="2844" spans="2:20" x14ac:dyDescent="0.6">
      <c r="B2844" s="6"/>
      <c r="C2844" s="6"/>
      <c r="D2844" s="6" t="s">
        <v>13847</v>
      </c>
      <c r="E2844" s="6" t="s">
        <v>13814</v>
      </c>
      <c r="F2844" s="20" t="s">
        <v>13860</v>
      </c>
      <c r="G2844" s="6" t="str">
        <f t="shared" si="209"/>
        <v>80-84</v>
      </c>
      <c r="H2844" s="6" t="str" cm="1">
        <f t="array" ref="H2844:I2844">_xlfn.TEXTSPLIT(G2844,"-")</f>
        <v>80</v>
      </c>
      <c r="I2844" s="6" t="str">
        <v>84</v>
      </c>
      <c r="J2844" s="6" t="s">
        <v>13836</v>
      </c>
      <c r="K2844" s="6" t="s">
        <v>13557</v>
      </c>
      <c r="L2844" s="6" t="s">
        <v>13909</v>
      </c>
      <c r="M2844" s="6" t="s">
        <v>13419</v>
      </c>
      <c r="N2844" s="7">
        <v>2008</v>
      </c>
      <c r="O2844" s="6" t="str" cm="1">
        <f t="array" ref="O2844">_xlfn.TEXTSPLIT(N2844,"-")</f>
        <v>2008</v>
      </c>
      <c r="P2844" s="6" t="str" cm="1">
        <f t="array" ref="P2844">_xlfn.TEXTSPLIT(O2844,"-")</f>
        <v>2008</v>
      </c>
      <c r="Q2844" s="6">
        <v>30</v>
      </c>
      <c r="R2844" s="6">
        <v>14</v>
      </c>
      <c r="S2844" s="16">
        <f t="shared" si="210"/>
        <v>0.46666666666666667</v>
      </c>
      <c r="T2844" s="16">
        <f t="shared" si="211"/>
        <v>9.1084006808529766E-2</v>
      </c>
    </row>
    <row r="2845" spans="2:20" x14ac:dyDescent="0.6">
      <c r="B2845" s="6"/>
      <c r="C2845" s="6"/>
      <c r="D2845" s="6" t="s">
        <v>13847</v>
      </c>
      <c r="E2845" s="6" t="s">
        <v>13816</v>
      </c>
      <c r="F2845" s="20" t="s">
        <v>13860</v>
      </c>
      <c r="G2845" s="6" t="str">
        <f t="shared" si="209"/>
        <v>80-84</v>
      </c>
      <c r="H2845" s="6" t="str" cm="1">
        <f t="array" ref="H2845:I2845">_xlfn.TEXTSPLIT(G2845,"-")</f>
        <v>80</v>
      </c>
      <c r="I2845" s="6" t="str">
        <v>84</v>
      </c>
      <c r="J2845" s="6" t="s">
        <v>13836</v>
      </c>
      <c r="K2845" s="6" t="s">
        <v>13557</v>
      </c>
      <c r="L2845" s="6" t="s">
        <v>13909</v>
      </c>
      <c r="M2845" s="6" t="s">
        <v>13419</v>
      </c>
      <c r="N2845" s="7">
        <v>2008</v>
      </c>
      <c r="O2845" s="6" t="str" cm="1">
        <f t="array" ref="O2845">_xlfn.TEXTSPLIT(N2845,"-")</f>
        <v>2008</v>
      </c>
      <c r="P2845" s="6" t="str" cm="1">
        <f t="array" ref="P2845">_xlfn.TEXTSPLIT(O2845,"-")</f>
        <v>2008</v>
      </c>
      <c r="Q2845" s="6">
        <v>21</v>
      </c>
      <c r="R2845" s="6">
        <v>9</v>
      </c>
      <c r="S2845" s="16">
        <f t="shared" si="210"/>
        <v>0.42857142857142855</v>
      </c>
      <c r="T2845" s="16">
        <f t="shared" si="211"/>
        <v>0.10798984943120778</v>
      </c>
    </row>
    <row r="2846" spans="2:20" x14ac:dyDescent="0.6">
      <c r="B2846" s="6"/>
      <c r="C2846" s="6"/>
      <c r="D2846" s="6" t="s">
        <v>13847</v>
      </c>
      <c r="E2846" s="6" t="s">
        <v>13815</v>
      </c>
      <c r="F2846" s="20" t="s">
        <v>13861</v>
      </c>
      <c r="G2846" s="6" t="str">
        <f t="shared" si="209"/>
        <v>85-95</v>
      </c>
      <c r="H2846" s="6" t="str" cm="1">
        <f t="array" ref="H2846:I2846">_xlfn.TEXTSPLIT(G2846,"-")</f>
        <v>85</v>
      </c>
      <c r="I2846" s="6" t="str">
        <v>95</v>
      </c>
      <c r="J2846" s="6" t="s">
        <v>13836</v>
      </c>
      <c r="K2846" s="6" t="s">
        <v>13557</v>
      </c>
      <c r="L2846" s="6" t="s">
        <v>13909</v>
      </c>
      <c r="M2846" s="6" t="s">
        <v>13419</v>
      </c>
      <c r="N2846" s="7">
        <v>2008</v>
      </c>
      <c r="O2846" s="6" t="str" cm="1">
        <f t="array" ref="O2846">_xlfn.TEXTSPLIT(N2846,"-")</f>
        <v>2008</v>
      </c>
      <c r="P2846" s="6" t="str" cm="1">
        <f t="array" ref="P2846">_xlfn.TEXTSPLIT(O2846,"-")</f>
        <v>2008</v>
      </c>
      <c r="Q2846" s="6">
        <v>27</v>
      </c>
      <c r="R2846" s="6">
        <v>11</v>
      </c>
      <c r="S2846" s="16">
        <f t="shared" si="210"/>
        <v>0.40740740740740738</v>
      </c>
      <c r="T2846" s="16">
        <f t="shared" si="211"/>
        <v>9.4560702000625982E-2</v>
      </c>
    </row>
    <row r="2847" spans="2:20" x14ac:dyDescent="0.6">
      <c r="B2847" s="6"/>
      <c r="C2847" s="6"/>
      <c r="D2847" s="6" t="s">
        <v>13847</v>
      </c>
      <c r="E2847" s="6" t="s">
        <v>13814</v>
      </c>
      <c r="F2847" s="20" t="s">
        <v>13861</v>
      </c>
      <c r="G2847" s="6" t="str">
        <f t="shared" si="209"/>
        <v>85-95</v>
      </c>
      <c r="H2847" s="6" t="str" cm="1">
        <f t="array" ref="H2847:I2847">_xlfn.TEXTSPLIT(G2847,"-")</f>
        <v>85</v>
      </c>
      <c r="I2847" s="6" t="str">
        <v>95</v>
      </c>
      <c r="J2847" s="6" t="s">
        <v>13836</v>
      </c>
      <c r="K2847" s="6" t="s">
        <v>13557</v>
      </c>
      <c r="L2847" s="6" t="s">
        <v>13909</v>
      </c>
      <c r="M2847" s="6" t="s">
        <v>13419</v>
      </c>
      <c r="N2847" s="7">
        <v>2008</v>
      </c>
      <c r="O2847" s="6" t="str" cm="1">
        <f t="array" ref="O2847">_xlfn.TEXTSPLIT(N2847,"-")</f>
        <v>2008</v>
      </c>
      <c r="P2847" s="6" t="str" cm="1">
        <f t="array" ref="P2847">_xlfn.TEXTSPLIT(O2847,"-")</f>
        <v>2008</v>
      </c>
      <c r="Q2847" s="6">
        <v>21</v>
      </c>
      <c r="R2847" s="6">
        <v>7</v>
      </c>
      <c r="S2847" s="16">
        <f t="shared" si="210"/>
        <v>0.33333333333333331</v>
      </c>
      <c r="T2847" s="16">
        <f t="shared" si="211"/>
        <v>0.10286889997472795</v>
      </c>
    </row>
    <row r="2848" spans="2:20" x14ac:dyDescent="0.6">
      <c r="B2848" s="6"/>
      <c r="C2848" s="6"/>
      <c r="D2848" s="6" t="s">
        <v>13847</v>
      </c>
      <c r="E2848" s="6" t="s">
        <v>13816</v>
      </c>
      <c r="F2848" s="20" t="s">
        <v>13861</v>
      </c>
      <c r="G2848" s="6" t="str">
        <f t="shared" si="209"/>
        <v>85-95</v>
      </c>
      <c r="H2848" s="6" t="str" cm="1">
        <f t="array" ref="H2848:I2848">_xlfn.TEXTSPLIT(G2848,"-")</f>
        <v>85</v>
      </c>
      <c r="I2848" s="6" t="str">
        <v>95</v>
      </c>
      <c r="J2848" s="6" t="s">
        <v>13836</v>
      </c>
      <c r="K2848" s="6" t="s">
        <v>13557</v>
      </c>
      <c r="L2848" s="6" t="s">
        <v>13909</v>
      </c>
      <c r="M2848" s="6" t="s">
        <v>13419</v>
      </c>
      <c r="N2848" s="7">
        <v>2008</v>
      </c>
      <c r="O2848" s="6" t="str" cm="1">
        <f t="array" ref="O2848">_xlfn.TEXTSPLIT(N2848,"-")</f>
        <v>2008</v>
      </c>
      <c r="P2848" s="6" t="str" cm="1">
        <f t="array" ref="P2848">_xlfn.TEXTSPLIT(O2848,"-")</f>
        <v>2008</v>
      </c>
      <c r="Q2848" s="6">
        <v>6</v>
      </c>
      <c r="R2848" s="6">
        <v>4</v>
      </c>
      <c r="S2848" s="16">
        <f t="shared" si="210"/>
        <v>0.66666666666666663</v>
      </c>
      <c r="T2848" s="16">
        <f t="shared" si="211"/>
        <v>0.19245008972987526</v>
      </c>
    </row>
    <row r="2849" spans="2:20" x14ac:dyDescent="0.6">
      <c r="B2849" s="6"/>
      <c r="C2849" s="6"/>
      <c r="D2849" s="6" t="s">
        <v>13848</v>
      </c>
      <c r="E2849" s="6" t="s">
        <v>13815</v>
      </c>
      <c r="F2849" s="20" t="s">
        <v>13524</v>
      </c>
      <c r="G2849" s="6" t="str">
        <f t="shared" si="209"/>
        <v>65-95</v>
      </c>
      <c r="H2849" s="6" t="str" cm="1">
        <f t="array" ref="H2849:I2849">_xlfn.TEXTSPLIT(G2849,"-")</f>
        <v>65</v>
      </c>
      <c r="I2849" s="6" t="str">
        <v>95</v>
      </c>
      <c r="J2849" s="6" t="s">
        <v>13836</v>
      </c>
      <c r="K2849" s="6" t="s">
        <v>13557</v>
      </c>
      <c r="L2849" s="6" t="s">
        <v>13909</v>
      </c>
      <c r="M2849" s="6" t="s">
        <v>13419</v>
      </c>
      <c r="N2849" s="7">
        <v>2008</v>
      </c>
      <c r="O2849" s="6" t="str" cm="1">
        <f t="array" ref="O2849">_xlfn.TEXTSPLIT(N2849,"-")</f>
        <v>2008</v>
      </c>
      <c r="P2849" s="6" t="str" cm="1">
        <f t="array" ref="P2849">_xlfn.TEXTSPLIT(O2849,"-")</f>
        <v>2008</v>
      </c>
      <c r="Q2849" s="6">
        <v>1054</v>
      </c>
      <c r="R2849" s="6">
        <v>97</v>
      </c>
      <c r="S2849" s="16">
        <f t="shared" si="210"/>
        <v>9.2030360531309294E-2</v>
      </c>
      <c r="T2849" s="16">
        <f t="shared" si="211"/>
        <v>8.903913242830401E-3</v>
      </c>
    </row>
    <row r="2850" spans="2:20" x14ac:dyDescent="0.6">
      <c r="B2850" s="6"/>
      <c r="C2850" s="6"/>
      <c r="D2850" s="6" t="s">
        <v>13848</v>
      </c>
      <c r="E2850" s="6" t="s">
        <v>13814</v>
      </c>
      <c r="F2850" s="20" t="s">
        <v>13524</v>
      </c>
      <c r="G2850" s="6" t="str">
        <f t="shared" si="209"/>
        <v>65-95</v>
      </c>
      <c r="H2850" s="6" t="str" cm="1">
        <f t="array" ref="H2850:I2850">_xlfn.TEXTSPLIT(G2850,"-")</f>
        <v>65</v>
      </c>
      <c r="I2850" s="6" t="str">
        <v>95</v>
      </c>
      <c r="J2850" s="6" t="s">
        <v>13836</v>
      </c>
      <c r="K2850" s="6" t="s">
        <v>13557</v>
      </c>
      <c r="L2850" s="6" t="s">
        <v>13909</v>
      </c>
      <c r="M2850" s="6" t="s">
        <v>13419</v>
      </c>
      <c r="N2850" s="7">
        <v>2008</v>
      </c>
      <c r="O2850" s="6" t="str" cm="1">
        <f t="array" ref="O2850">_xlfn.TEXTSPLIT(N2850,"-")</f>
        <v>2008</v>
      </c>
      <c r="P2850" s="6" t="str" cm="1">
        <f t="array" ref="P2850">_xlfn.TEXTSPLIT(O2850,"-")</f>
        <v>2008</v>
      </c>
      <c r="Q2850" s="6">
        <v>663</v>
      </c>
      <c r="R2850" s="6">
        <v>59</v>
      </c>
      <c r="S2850" s="16">
        <f t="shared" si="210"/>
        <v>8.8989441930618404E-2</v>
      </c>
      <c r="T2850" s="16">
        <f t="shared" si="211"/>
        <v>1.1057938813024901E-2</v>
      </c>
    </row>
    <row r="2851" spans="2:20" x14ac:dyDescent="0.6">
      <c r="B2851" s="6"/>
      <c r="C2851" s="6"/>
      <c r="D2851" s="6" t="s">
        <v>13848</v>
      </c>
      <c r="E2851" s="6" t="s">
        <v>13816</v>
      </c>
      <c r="F2851" s="20" t="s">
        <v>13524</v>
      </c>
      <c r="G2851" s="6" t="str">
        <f t="shared" si="209"/>
        <v>65-95</v>
      </c>
      <c r="H2851" s="6" t="str" cm="1">
        <f t="array" ref="H2851:I2851">_xlfn.TEXTSPLIT(G2851,"-")</f>
        <v>65</v>
      </c>
      <c r="I2851" s="6" t="str">
        <v>95</v>
      </c>
      <c r="J2851" s="6" t="s">
        <v>13836</v>
      </c>
      <c r="K2851" s="6" t="s">
        <v>13557</v>
      </c>
      <c r="L2851" s="6" t="s">
        <v>13909</v>
      </c>
      <c r="M2851" s="6" t="s">
        <v>13419</v>
      </c>
      <c r="N2851" s="7">
        <v>2008</v>
      </c>
      <c r="O2851" s="6" t="str" cm="1">
        <f t="array" ref="O2851">_xlfn.TEXTSPLIT(N2851,"-")</f>
        <v>2008</v>
      </c>
      <c r="P2851" s="6" t="str" cm="1">
        <f t="array" ref="P2851">_xlfn.TEXTSPLIT(O2851,"-")</f>
        <v>2008</v>
      </c>
      <c r="Q2851" s="6">
        <v>400</v>
      </c>
      <c r="R2851" s="6">
        <v>38</v>
      </c>
      <c r="S2851" s="16">
        <f t="shared" si="210"/>
        <v>9.5000000000000001E-2</v>
      </c>
      <c r="T2851" s="16">
        <f t="shared" si="211"/>
        <v>1.4660746911395749E-2</v>
      </c>
    </row>
    <row r="2852" spans="2:20" x14ac:dyDescent="0.6">
      <c r="B2852" s="6"/>
      <c r="C2852" s="6"/>
      <c r="D2852" s="6" t="s">
        <v>13848</v>
      </c>
      <c r="E2852" s="6" t="s">
        <v>13815</v>
      </c>
      <c r="F2852" s="20" t="s">
        <v>13824</v>
      </c>
      <c r="G2852" s="6" t="str">
        <f t="shared" si="209"/>
        <v>65-69</v>
      </c>
      <c r="H2852" s="6" t="str" cm="1">
        <f t="array" ref="H2852:I2852">_xlfn.TEXTSPLIT(G2852,"-")</f>
        <v>65</v>
      </c>
      <c r="I2852" s="6" t="str">
        <v>69</v>
      </c>
      <c r="J2852" s="6" t="s">
        <v>13836</v>
      </c>
      <c r="K2852" s="6" t="s">
        <v>13557</v>
      </c>
      <c r="L2852" s="6" t="s">
        <v>13909</v>
      </c>
      <c r="M2852" s="6" t="s">
        <v>13419</v>
      </c>
      <c r="N2852" s="7">
        <v>2008</v>
      </c>
      <c r="O2852" s="6" t="str" cm="1">
        <f t="array" ref="O2852">_xlfn.TEXTSPLIT(N2852,"-")</f>
        <v>2008</v>
      </c>
      <c r="P2852" s="6" t="str" cm="1">
        <f t="array" ref="P2852">_xlfn.TEXTSPLIT(O2852,"-")</f>
        <v>2008</v>
      </c>
      <c r="Q2852" s="6">
        <v>400</v>
      </c>
      <c r="R2852" s="6">
        <v>20</v>
      </c>
      <c r="S2852" s="16">
        <f t="shared" si="210"/>
        <v>0.05</v>
      </c>
      <c r="T2852" s="16">
        <f t="shared" si="211"/>
        <v>1.0897247358851683E-2</v>
      </c>
    </row>
    <row r="2853" spans="2:20" x14ac:dyDescent="0.6">
      <c r="B2853" s="6"/>
      <c r="C2853" s="6"/>
      <c r="D2853" s="6" t="s">
        <v>13848</v>
      </c>
      <c r="E2853" s="6" t="s">
        <v>13814</v>
      </c>
      <c r="F2853" s="20" t="s">
        <v>13824</v>
      </c>
      <c r="G2853" s="6" t="str">
        <f t="shared" si="209"/>
        <v>65-69</v>
      </c>
      <c r="H2853" s="6" t="str" cm="1">
        <f t="array" ref="H2853:I2853">_xlfn.TEXTSPLIT(G2853,"-")</f>
        <v>65</v>
      </c>
      <c r="I2853" s="6" t="str">
        <v>69</v>
      </c>
      <c r="J2853" s="6" t="s">
        <v>13836</v>
      </c>
      <c r="K2853" s="6" t="s">
        <v>13557</v>
      </c>
      <c r="L2853" s="6" t="s">
        <v>13909</v>
      </c>
      <c r="M2853" s="6" t="s">
        <v>13419</v>
      </c>
      <c r="N2853" s="7">
        <v>2008</v>
      </c>
      <c r="O2853" s="6" t="str" cm="1">
        <f t="array" ref="O2853">_xlfn.TEXTSPLIT(N2853,"-")</f>
        <v>2008</v>
      </c>
      <c r="P2853" s="6" t="str" cm="1">
        <f t="array" ref="P2853">_xlfn.TEXTSPLIT(O2853,"-")</f>
        <v>2008</v>
      </c>
      <c r="Q2853" s="6">
        <v>246</v>
      </c>
      <c r="R2853" s="6">
        <v>14</v>
      </c>
      <c r="S2853" s="16">
        <f t="shared" si="210"/>
        <v>5.6910569105691054E-2</v>
      </c>
      <c r="T2853" s="16">
        <f t="shared" si="211"/>
        <v>1.4770845299192339E-2</v>
      </c>
    </row>
    <row r="2854" spans="2:20" x14ac:dyDescent="0.6">
      <c r="B2854" s="6"/>
      <c r="C2854" s="6"/>
      <c r="D2854" s="6" t="s">
        <v>13848</v>
      </c>
      <c r="E2854" s="6" t="s">
        <v>13816</v>
      </c>
      <c r="F2854" s="20" t="s">
        <v>13824</v>
      </c>
      <c r="G2854" s="6" t="str">
        <f t="shared" si="209"/>
        <v>65-69</v>
      </c>
      <c r="H2854" s="6" t="str" cm="1">
        <f t="array" ref="H2854:I2854">_xlfn.TEXTSPLIT(G2854,"-")</f>
        <v>65</v>
      </c>
      <c r="I2854" s="6" t="str">
        <v>69</v>
      </c>
      <c r="J2854" s="6" t="s">
        <v>13836</v>
      </c>
      <c r="K2854" s="6" t="s">
        <v>13557</v>
      </c>
      <c r="L2854" s="6" t="s">
        <v>13909</v>
      </c>
      <c r="M2854" s="6" t="s">
        <v>13419</v>
      </c>
      <c r="N2854" s="7">
        <v>2008</v>
      </c>
      <c r="O2854" s="6" t="str" cm="1">
        <f t="array" ref="O2854">_xlfn.TEXTSPLIT(N2854,"-")</f>
        <v>2008</v>
      </c>
      <c r="P2854" s="6" t="str" cm="1">
        <f t="array" ref="P2854">_xlfn.TEXTSPLIT(O2854,"-")</f>
        <v>2008</v>
      </c>
      <c r="Q2854" s="6">
        <v>158</v>
      </c>
      <c r="R2854" s="6">
        <v>6</v>
      </c>
      <c r="S2854" s="16">
        <f t="shared" si="210"/>
        <v>3.7974683544303799E-2</v>
      </c>
      <c r="T2854" s="16">
        <f t="shared" si="211"/>
        <v>1.5205888048861783E-2</v>
      </c>
    </row>
    <row r="2855" spans="2:20" x14ac:dyDescent="0.6">
      <c r="B2855" s="6"/>
      <c r="C2855" s="6"/>
      <c r="D2855" s="6" t="s">
        <v>13848</v>
      </c>
      <c r="E2855" s="6" t="s">
        <v>13815</v>
      </c>
      <c r="F2855" s="20" t="s">
        <v>13825</v>
      </c>
      <c r="G2855" s="6" t="str">
        <f t="shared" si="209"/>
        <v>70-74</v>
      </c>
      <c r="H2855" s="6" t="str" cm="1">
        <f t="array" ref="H2855:I2855">_xlfn.TEXTSPLIT(G2855,"-")</f>
        <v>70</v>
      </c>
      <c r="I2855" s="6" t="str">
        <v>74</v>
      </c>
      <c r="J2855" s="6" t="s">
        <v>13836</v>
      </c>
      <c r="K2855" s="6" t="s">
        <v>13557</v>
      </c>
      <c r="L2855" s="6" t="s">
        <v>13909</v>
      </c>
      <c r="M2855" s="6" t="s">
        <v>13419</v>
      </c>
      <c r="N2855" s="7">
        <v>2008</v>
      </c>
      <c r="O2855" s="6" t="str" cm="1">
        <f t="array" ref="O2855">_xlfn.TEXTSPLIT(N2855,"-")</f>
        <v>2008</v>
      </c>
      <c r="P2855" s="6" t="str" cm="1">
        <f t="array" ref="P2855">_xlfn.TEXTSPLIT(O2855,"-")</f>
        <v>2008</v>
      </c>
      <c r="Q2855" s="6">
        <v>390</v>
      </c>
      <c r="R2855" s="6">
        <v>30</v>
      </c>
      <c r="S2855" s="16">
        <f t="shared" si="210"/>
        <v>7.6923076923076927E-2</v>
      </c>
      <c r="T2855" s="16">
        <f t="shared" si="211"/>
        <v>1.3493200297031219E-2</v>
      </c>
    </row>
    <row r="2856" spans="2:20" x14ac:dyDescent="0.6">
      <c r="B2856" s="6"/>
      <c r="C2856" s="6"/>
      <c r="D2856" s="6" t="s">
        <v>13848</v>
      </c>
      <c r="E2856" s="6" t="s">
        <v>13814</v>
      </c>
      <c r="F2856" s="20" t="s">
        <v>13825</v>
      </c>
      <c r="G2856" s="6" t="str">
        <f t="shared" si="209"/>
        <v>70-74</v>
      </c>
      <c r="H2856" s="6" t="str" cm="1">
        <f t="array" ref="H2856:I2856">_xlfn.TEXTSPLIT(G2856,"-")</f>
        <v>70</v>
      </c>
      <c r="I2856" s="6" t="str">
        <v>74</v>
      </c>
      <c r="J2856" s="6" t="s">
        <v>13836</v>
      </c>
      <c r="K2856" s="6" t="s">
        <v>13557</v>
      </c>
      <c r="L2856" s="6" t="s">
        <v>13909</v>
      </c>
      <c r="M2856" s="6" t="s">
        <v>13419</v>
      </c>
      <c r="N2856" s="7">
        <v>2008</v>
      </c>
      <c r="O2856" s="6" t="str" cm="1">
        <f t="array" ref="O2856">_xlfn.TEXTSPLIT(N2856,"-")</f>
        <v>2008</v>
      </c>
      <c r="P2856" s="6" t="str" cm="1">
        <f t="array" ref="P2856">_xlfn.TEXTSPLIT(O2856,"-")</f>
        <v>2008</v>
      </c>
      <c r="Q2856" s="6">
        <v>260</v>
      </c>
      <c r="R2856" s="6">
        <v>20</v>
      </c>
      <c r="S2856" s="16">
        <f t="shared" si="210"/>
        <v>7.6923076923076927E-2</v>
      </c>
      <c r="T2856" s="16">
        <f t="shared" si="211"/>
        <v>1.652572786244845E-2</v>
      </c>
    </row>
    <row r="2857" spans="2:20" x14ac:dyDescent="0.6">
      <c r="B2857" s="6"/>
      <c r="C2857" s="6"/>
      <c r="D2857" s="6" t="s">
        <v>13848</v>
      </c>
      <c r="E2857" s="6" t="s">
        <v>13816</v>
      </c>
      <c r="F2857" s="20" t="s">
        <v>13825</v>
      </c>
      <c r="G2857" s="6" t="str">
        <f t="shared" si="209"/>
        <v>70-74</v>
      </c>
      <c r="H2857" s="6" t="str" cm="1">
        <f t="array" ref="H2857:I2857">_xlfn.TEXTSPLIT(G2857,"-")</f>
        <v>70</v>
      </c>
      <c r="I2857" s="6" t="str">
        <v>74</v>
      </c>
      <c r="J2857" s="6" t="s">
        <v>13836</v>
      </c>
      <c r="K2857" s="6" t="s">
        <v>13557</v>
      </c>
      <c r="L2857" s="6" t="s">
        <v>13909</v>
      </c>
      <c r="M2857" s="6" t="s">
        <v>13419</v>
      </c>
      <c r="N2857" s="7">
        <v>2008</v>
      </c>
      <c r="O2857" s="6" t="str" cm="1">
        <f t="array" ref="O2857">_xlfn.TEXTSPLIT(N2857,"-")</f>
        <v>2008</v>
      </c>
      <c r="P2857" s="6" t="str" cm="1">
        <f t="array" ref="P2857">_xlfn.TEXTSPLIT(O2857,"-")</f>
        <v>2008</v>
      </c>
      <c r="Q2857" s="6">
        <v>128</v>
      </c>
      <c r="R2857" s="6">
        <v>10</v>
      </c>
      <c r="S2857" s="16">
        <f t="shared" si="210"/>
        <v>7.8125E-2</v>
      </c>
      <c r="T2857" s="16">
        <f t="shared" si="211"/>
        <v>2.3720620706037341E-2</v>
      </c>
    </row>
    <row r="2858" spans="2:20" x14ac:dyDescent="0.6">
      <c r="B2858" s="6"/>
      <c r="C2858" s="6"/>
      <c r="D2858" s="6" t="s">
        <v>13848</v>
      </c>
      <c r="E2858" s="6" t="s">
        <v>13815</v>
      </c>
      <c r="F2858" s="20" t="s">
        <v>13826</v>
      </c>
      <c r="G2858" s="6" t="str">
        <f t="shared" si="209"/>
        <v>75-79</v>
      </c>
      <c r="H2858" s="6" t="str" cm="1">
        <f t="array" ref="H2858:I2858">_xlfn.TEXTSPLIT(G2858,"-")</f>
        <v>75</v>
      </c>
      <c r="I2858" s="6" t="str">
        <v>79</v>
      </c>
      <c r="J2858" s="6" t="s">
        <v>13836</v>
      </c>
      <c r="K2858" s="6" t="s">
        <v>13557</v>
      </c>
      <c r="L2858" s="6" t="s">
        <v>13909</v>
      </c>
      <c r="M2858" s="6" t="s">
        <v>13419</v>
      </c>
      <c r="N2858" s="7">
        <v>2008</v>
      </c>
      <c r="O2858" s="6" t="str" cm="1">
        <f t="array" ref="O2858">_xlfn.TEXTSPLIT(N2858,"-")</f>
        <v>2008</v>
      </c>
      <c r="P2858" s="6" t="str" cm="1">
        <f t="array" ref="P2858">_xlfn.TEXTSPLIT(O2858,"-")</f>
        <v>2008</v>
      </c>
      <c r="Q2858" s="6">
        <v>188</v>
      </c>
      <c r="R2858" s="6">
        <v>28</v>
      </c>
      <c r="S2858" s="16">
        <f t="shared" si="210"/>
        <v>0.14893617021276595</v>
      </c>
      <c r="T2858" s="16">
        <f t="shared" si="211"/>
        <v>2.5965831416387478E-2</v>
      </c>
    </row>
    <row r="2859" spans="2:20" x14ac:dyDescent="0.6">
      <c r="B2859" s="6"/>
      <c r="C2859" s="6"/>
      <c r="D2859" s="6" t="s">
        <v>13848</v>
      </c>
      <c r="E2859" s="6" t="s">
        <v>13814</v>
      </c>
      <c r="F2859" s="20" t="s">
        <v>13826</v>
      </c>
      <c r="G2859" s="6" t="str">
        <f t="shared" si="209"/>
        <v>75-79</v>
      </c>
      <c r="H2859" s="6" t="str" cm="1">
        <f t="array" ref="H2859:I2859">_xlfn.TEXTSPLIT(G2859,"-")</f>
        <v>75</v>
      </c>
      <c r="I2859" s="6" t="str">
        <v>79</v>
      </c>
      <c r="J2859" s="6" t="s">
        <v>13836</v>
      </c>
      <c r="K2859" s="6" t="s">
        <v>13557</v>
      </c>
      <c r="L2859" s="6" t="s">
        <v>13909</v>
      </c>
      <c r="M2859" s="6" t="s">
        <v>13419</v>
      </c>
      <c r="N2859" s="7">
        <v>2008</v>
      </c>
      <c r="O2859" s="6" t="str" cm="1">
        <f t="array" ref="O2859">_xlfn.TEXTSPLIT(N2859,"-")</f>
        <v>2008</v>
      </c>
      <c r="P2859" s="6" t="str" cm="1">
        <f t="array" ref="P2859">_xlfn.TEXTSPLIT(O2859,"-")</f>
        <v>2008</v>
      </c>
      <c r="Q2859" s="6">
        <v>101</v>
      </c>
      <c r="R2859" s="6">
        <v>12</v>
      </c>
      <c r="S2859" s="16">
        <f t="shared" si="210"/>
        <v>0.11881188118811881</v>
      </c>
      <c r="T2859" s="16">
        <f t="shared" si="211"/>
        <v>3.2196122095474858E-2</v>
      </c>
    </row>
    <row r="2860" spans="2:20" x14ac:dyDescent="0.6">
      <c r="B2860" s="6"/>
      <c r="C2860" s="6"/>
      <c r="D2860" s="6" t="s">
        <v>13848</v>
      </c>
      <c r="E2860" s="6" t="s">
        <v>13816</v>
      </c>
      <c r="F2860" s="20" t="s">
        <v>13826</v>
      </c>
      <c r="G2860" s="6" t="str">
        <f t="shared" si="209"/>
        <v>75-79</v>
      </c>
      <c r="H2860" s="6" t="str" cm="1">
        <f t="array" ref="H2860:I2860">_xlfn.TEXTSPLIT(G2860,"-")</f>
        <v>75</v>
      </c>
      <c r="I2860" s="6" t="str">
        <v>79</v>
      </c>
      <c r="J2860" s="6" t="s">
        <v>13836</v>
      </c>
      <c r="K2860" s="6" t="s">
        <v>13557</v>
      </c>
      <c r="L2860" s="6" t="s">
        <v>13909</v>
      </c>
      <c r="M2860" s="6" t="s">
        <v>13419</v>
      </c>
      <c r="N2860" s="7">
        <v>2008</v>
      </c>
      <c r="O2860" s="6" t="str" cm="1">
        <f t="array" ref="O2860">_xlfn.TEXTSPLIT(N2860,"-")</f>
        <v>2008</v>
      </c>
      <c r="P2860" s="6" t="str" cm="1">
        <f t="array" ref="P2860">_xlfn.TEXTSPLIT(O2860,"-")</f>
        <v>2008</v>
      </c>
      <c r="Q2860" s="6">
        <v>87</v>
      </c>
      <c r="R2860" s="6">
        <v>16</v>
      </c>
      <c r="S2860" s="16">
        <f t="shared" si="210"/>
        <v>0.18390804597701149</v>
      </c>
      <c r="T2860" s="16">
        <f t="shared" si="211"/>
        <v>4.1534624332151798E-2</v>
      </c>
    </row>
    <row r="2861" spans="2:20" x14ac:dyDescent="0.6">
      <c r="B2861" s="6"/>
      <c r="C2861" s="6"/>
      <c r="D2861" s="6" t="s">
        <v>13848</v>
      </c>
      <c r="E2861" s="6" t="s">
        <v>13815</v>
      </c>
      <c r="F2861" s="20" t="s">
        <v>13860</v>
      </c>
      <c r="G2861" s="6" t="str">
        <f t="shared" si="209"/>
        <v>80-84</v>
      </c>
      <c r="H2861" s="6" t="str" cm="1">
        <f t="array" ref="H2861:I2861">_xlfn.TEXTSPLIT(G2861,"-")</f>
        <v>80</v>
      </c>
      <c r="I2861" s="6" t="str">
        <v>84</v>
      </c>
      <c r="J2861" s="6" t="s">
        <v>13836</v>
      </c>
      <c r="K2861" s="6" t="s">
        <v>13557</v>
      </c>
      <c r="L2861" s="6" t="s">
        <v>13909</v>
      </c>
      <c r="M2861" s="6" t="s">
        <v>13419</v>
      </c>
      <c r="N2861" s="7">
        <v>2008</v>
      </c>
      <c r="O2861" s="6" t="str" cm="1">
        <f t="array" ref="O2861">_xlfn.TEXTSPLIT(N2861,"-")</f>
        <v>2008</v>
      </c>
      <c r="P2861" s="6" t="str" cm="1">
        <f t="array" ref="P2861">_xlfn.TEXTSPLIT(O2861,"-")</f>
        <v>2008</v>
      </c>
      <c r="Q2861" s="6">
        <v>51</v>
      </c>
      <c r="R2861" s="6">
        <v>13</v>
      </c>
      <c r="S2861" s="16">
        <f t="shared" si="210"/>
        <v>0.25490196078431371</v>
      </c>
      <c r="T2861" s="16">
        <f t="shared" si="211"/>
        <v>6.1025059329179836E-2</v>
      </c>
    </row>
    <row r="2862" spans="2:20" x14ac:dyDescent="0.6">
      <c r="B2862" s="6"/>
      <c r="C2862" s="6"/>
      <c r="D2862" s="6" t="s">
        <v>13848</v>
      </c>
      <c r="E2862" s="6" t="s">
        <v>13814</v>
      </c>
      <c r="F2862" s="20" t="s">
        <v>13860</v>
      </c>
      <c r="G2862" s="6" t="str">
        <f t="shared" si="209"/>
        <v>80-84</v>
      </c>
      <c r="H2862" s="6" t="str" cm="1">
        <f t="array" ref="H2862:I2862">_xlfn.TEXTSPLIT(G2862,"-")</f>
        <v>80</v>
      </c>
      <c r="I2862" s="6" t="str">
        <v>84</v>
      </c>
      <c r="J2862" s="6" t="s">
        <v>13836</v>
      </c>
      <c r="K2862" s="6" t="s">
        <v>13557</v>
      </c>
      <c r="L2862" s="6" t="s">
        <v>13909</v>
      </c>
      <c r="M2862" s="6" t="s">
        <v>13419</v>
      </c>
      <c r="N2862" s="7">
        <v>2008</v>
      </c>
      <c r="O2862" s="6" t="str" cm="1">
        <f t="array" ref="O2862">_xlfn.TEXTSPLIT(N2862,"-")</f>
        <v>2008</v>
      </c>
      <c r="P2862" s="6" t="str" cm="1">
        <f t="array" ref="P2862">_xlfn.TEXTSPLIT(O2862,"-")</f>
        <v>2008</v>
      </c>
      <c r="Q2862" s="6">
        <v>30</v>
      </c>
      <c r="R2862" s="6">
        <v>7</v>
      </c>
      <c r="S2862" s="16">
        <f t="shared" si="210"/>
        <v>0.23333333333333334</v>
      </c>
      <c r="T2862" s="16">
        <f t="shared" si="211"/>
        <v>7.7220223795084683E-2</v>
      </c>
    </row>
    <row r="2863" spans="2:20" x14ac:dyDescent="0.6">
      <c r="B2863" s="6"/>
      <c r="C2863" s="6"/>
      <c r="D2863" s="6" t="s">
        <v>13848</v>
      </c>
      <c r="E2863" s="6" t="s">
        <v>13816</v>
      </c>
      <c r="F2863" s="20" t="s">
        <v>13860</v>
      </c>
      <c r="G2863" s="6" t="str">
        <f t="shared" si="209"/>
        <v>80-84</v>
      </c>
      <c r="H2863" s="6" t="str" cm="1">
        <f t="array" ref="H2863:I2863">_xlfn.TEXTSPLIT(G2863,"-")</f>
        <v>80</v>
      </c>
      <c r="I2863" s="6" t="str">
        <v>84</v>
      </c>
      <c r="J2863" s="6" t="s">
        <v>13836</v>
      </c>
      <c r="K2863" s="6" t="s">
        <v>13557</v>
      </c>
      <c r="L2863" s="6" t="s">
        <v>13909</v>
      </c>
      <c r="M2863" s="6" t="s">
        <v>13419</v>
      </c>
      <c r="N2863" s="7">
        <v>2008</v>
      </c>
      <c r="O2863" s="6" t="str" cm="1">
        <f t="array" ref="O2863">_xlfn.TEXTSPLIT(N2863,"-")</f>
        <v>2008</v>
      </c>
      <c r="P2863" s="6" t="str" cm="1">
        <f t="array" ref="P2863">_xlfn.TEXTSPLIT(O2863,"-")</f>
        <v>2008</v>
      </c>
      <c r="Q2863" s="6">
        <v>21</v>
      </c>
      <c r="R2863" s="6">
        <v>6</v>
      </c>
      <c r="S2863" s="16">
        <f t="shared" si="210"/>
        <v>0.2857142857142857</v>
      </c>
      <c r="T2863" s="16">
        <f t="shared" si="211"/>
        <v>9.8580794191764895E-2</v>
      </c>
    </row>
    <row r="2864" spans="2:20" x14ac:dyDescent="0.6">
      <c r="B2864" s="6"/>
      <c r="C2864" s="6"/>
      <c r="D2864" s="6" t="s">
        <v>13848</v>
      </c>
      <c r="E2864" s="6" t="s">
        <v>13815</v>
      </c>
      <c r="F2864" s="20" t="s">
        <v>13861</v>
      </c>
      <c r="G2864" s="6" t="str">
        <f t="shared" si="209"/>
        <v>85-95</v>
      </c>
      <c r="H2864" s="6" t="str" cm="1">
        <f t="array" ref="H2864:I2864">_xlfn.TEXTSPLIT(G2864,"-")</f>
        <v>85</v>
      </c>
      <c r="I2864" s="6" t="str">
        <v>95</v>
      </c>
      <c r="J2864" s="6" t="s">
        <v>13836</v>
      </c>
      <c r="K2864" s="6" t="s">
        <v>13557</v>
      </c>
      <c r="L2864" s="6" t="s">
        <v>13909</v>
      </c>
      <c r="M2864" s="6" t="s">
        <v>13419</v>
      </c>
      <c r="N2864" s="7">
        <v>2008</v>
      </c>
      <c r="O2864" s="6" t="str" cm="1">
        <f t="array" ref="O2864">_xlfn.TEXTSPLIT(N2864,"-")</f>
        <v>2008</v>
      </c>
      <c r="P2864" s="6" t="str" cm="1">
        <f t="array" ref="P2864">_xlfn.TEXTSPLIT(O2864,"-")</f>
        <v>2008</v>
      </c>
      <c r="Q2864" s="6">
        <v>27</v>
      </c>
      <c r="R2864" s="6">
        <v>6</v>
      </c>
      <c r="S2864" s="16">
        <f t="shared" si="210"/>
        <v>0.22222222222222221</v>
      </c>
      <c r="T2864" s="16">
        <f t="shared" si="211"/>
        <v>8.0009144424788389E-2</v>
      </c>
    </row>
    <row r="2865" spans="2:20" x14ac:dyDescent="0.6">
      <c r="B2865" s="6"/>
      <c r="C2865" s="6"/>
      <c r="D2865" s="6" t="s">
        <v>13848</v>
      </c>
      <c r="E2865" s="6" t="s">
        <v>13814</v>
      </c>
      <c r="F2865" s="20" t="s">
        <v>13861</v>
      </c>
      <c r="G2865" s="6" t="str">
        <f t="shared" si="209"/>
        <v>85-95</v>
      </c>
      <c r="H2865" s="6" t="str" cm="1">
        <f t="array" ref="H2865:I2865">_xlfn.TEXTSPLIT(G2865,"-")</f>
        <v>85</v>
      </c>
      <c r="I2865" s="6" t="str">
        <v>95</v>
      </c>
      <c r="J2865" s="6" t="s">
        <v>13836</v>
      </c>
      <c r="K2865" s="6" t="s">
        <v>13557</v>
      </c>
      <c r="L2865" s="6" t="s">
        <v>13909</v>
      </c>
      <c r="M2865" s="6" t="s">
        <v>13419</v>
      </c>
      <c r="N2865" s="7">
        <v>2008</v>
      </c>
      <c r="O2865" s="6" t="str" cm="1">
        <f t="array" ref="O2865">_xlfn.TEXTSPLIT(N2865,"-")</f>
        <v>2008</v>
      </c>
      <c r="P2865" s="6" t="str" cm="1">
        <f t="array" ref="P2865">_xlfn.TEXTSPLIT(O2865,"-")</f>
        <v>2008</v>
      </c>
      <c r="Q2865" s="6">
        <v>21</v>
      </c>
      <c r="R2865" s="6">
        <v>6</v>
      </c>
      <c r="S2865" s="16">
        <f t="shared" si="210"/>
        <v>0.2857142857142857</v>
      </c>
      <c r="T2865" s="16">
        <f t="shared" si="211"/>
        <v>9.8580794191764895E-2</v>
      </c>
    </row>
    <row r="2866" spans="2:20" x14ac:dyDescent="0.6">
      <c r="B2866" s="6"/>
      <c r="C2866" s="6"/>
      <c r="D2866" s="6" t="s">
        <v>13848</v>
      </c>
      <c r="E2866" s="6" t="s">
        <v>13816</v>
      </c>
      <c r="F2866" s="20" t="s">
        <v>13861</v>
      </c>
      <c r="G2866" s="6" t="str">
        <f t="shared" si="209"/>
        <v>85-95</v>
      </c>
      <c r="H2866" s="6" t="str" cm="1">
        <f t="array" ref="H2866:I2866">_xlfn.TEXTSPLIT(G2866,"-")</f>
        <v>85</v>
      </c>
      <c r="I2866" s="6" t="str">
        <v>95</v>
      </c>
      <c r="J2866" s="6" t="s">
        <v>13836</v>
      </c>
      <c r="K2866" s="6" t="s">
        <v>13557</v>
      </c>
      <c r="L2866" s="6" t="s">
        <v>13909</v>
      </c>
      <c r="M2866" s="6" t="s">
        <v>13419</v>
      </c>
      <c r="N2866" s="7">
        <v>2008</v>
      </c>
      <c r="O2866" s="6" t="str" cm="1">
        <f t="array" ref="O2866">_xlfn.TEXTSPLIT(N2866,"-")</f>
        <v>2008</v>
      </c>
      <c r="P2866" s="6" t="str" cm="1">
        <f t="array" ref="P2866">_xlfn.TEXTSPLIT(O2866,"-")</f>
        <v>2008</v>
      </c>
      <c r="Q2866" s="6">
        <v>6</v>
      </c>
      <c r="R2866" s="6">
        <v>0</v>
      </c>
      <c r="S2866" s="16">
        <f t="shared" si="210"/>
        <v>0</v>
      </c>
      <c r="T2866" s="16">
        <f t="shared" si="211"/>
        <v>0</v>
      </c>
    </row>
    <row r="2867" spans="2:20" x14ac:dyDescent="0.6">
      <c r="B2867" s="6"/>
      <c r="C2867" s="6"/>
      <c r="D2867" s="6" t="s">
        <v>13813</v>
      </c>
      <c r="E2867" s="6" t="s">
        <v>13815</v>
      </c>
      <c r="F2867" s="20" t="s">
        <v>13524</v>
      </c>
      <c r="G2867" s="6" t="str">
        <f t="shared" si="209"/>
        <v>65-95</v>
      </c>
      <c r="H2867" s="6" t="str" cm="1">
        <f t="array" ref="H2867:I2867">_xlfn.TEXTSPLIT(G2867,"-")</f>
        <v>65</v>
      </c>
      <c r="I2867" s="6" t="str">
        <v>95</v>
      </c>
      <c r="J2867" s="6" t="s">
        <v>13836</v>
      </c>
      <c r="K2867" s="6" t="s">
        <v>13557</v>
      </c>
      <c r="L2867" s="6" t="s">
        <v>13909</v>
      </c>
      <c r="M2867" s="6" t="s">
        <v>13419</v>
      </c>
      <c r="N2867" s="7">
        <v>2008</v>
      </c>
      <c r="O2867" s="6" t="str" cm="1">
        <f t="array" ref="O2867">_xlfn.TEXTSPLIT(N2867,"-")</f>
        <v>2008</v>
      </c>
      <c r="P2867" s="6" t="str" cm="1">
        <f t="array" ref="P2867">_xlfn.TEXTSPLIT(O2867,"-")</f>
        <v>2008</v>
      </c>
      <c r="Q2867" s="6">
        <v>1054</v>
      </c>
      <c r="R2867" s="6">
        <v>20</v>
      </c>
      <c r="S2867" s="16">
        <f t="shared" si="210"/>
        <v>1.8975332068311195E-2</v>
      </c>
      <c r="T2867" s="16">
        <f t="shared" si="211"/>
        <v>4.2025641446789257E-3</v>
      </c>
    </row>
    <row r="2868" spans="2:20" x14ac:dyDescent="0.6">
      <c r="B2868" s="6"/>
      <c r="C2868" s="6"/>
      <c r="D2868" s="6" t="s">
        <v>13813</v>
      </c>
      <c r="E2868" s="6" t="s">
        <v>13814</v>
      </c>
      <c r="F2868" s="20" t="s">
        <v>13524</v>
      </c>
      <c r="G2868" s="6" t="str">
        <f t="shared" si="209"/>
        <v>65-95</v>
      </c>
      <c r="H2868" s="6" t="str" cm="1">
        <f t="array" ref="H2868:I2868">_xlfn.TEXTSPLIT(G2868,"-")</f>
        <v>65</v>
      </c>
      <c r="I2868" s="6" t="str">
        <v>95</v>
      </c>
      <c r="J2868" s="6" t="s">
        <v>13836</v>
      </c>
      <c r="K2868" s="6" t="s">
        <v>13557</v>
      </c>
      <c r="L2868" s="6" t="s">
        <v>13909</v>
      </c>
      <c r="M2868" s="6" t="s">
        <v>13419</v>
      </c>
      <c r="N2868" s="7">
        <v>2008</v>
      </c>
      <c r="O2868" s="6" t="str" cm="1">
        <f t="array" ref="O2868">_xlfn.TEXTSPLIT(N2868,"-")</f>
        <v>2008</v>
      </c>
      <c r="P2868" s="6" t="str" cm="1">
        <f t="array" ref="P2868">_xlfn.TEXTSPLIT(O2868,"-")</f>
        <v>2008</v>
      </c>
      <c r="Q2868" s="6">
        <v>663</v>
      </c>
      <c r="R2868" s="6">
        <v>16</v>
      </c>
      <c r="S2868" s="16">
        <f t="shared" si="210"/>
        <v>2.4132730015082957E-2</v>
      </c>
      <c r="T2868" s="16">
        <f t="shared" si="211"/>
        <v>5.9599393334474607E-3</v>
      </c>
    </row>
    <row r="2869" spans="2:20" x14ac:dyDescent="0.6">
      <c r="B2869" s="6"/>
      <c r="C2869" s="6"/>
      <c r="D2869" s="6" t="s">
        <v>13813</v>
      </c>
      <c r="E2869" s="6" t="s">
        <v>13816</v>
      </c>
      <c r="F2869" s="20" t="s">
        <v>13524</v>
      </c>
      <c r="G2869" s="6" t="str">
        <f t="shared" si="209"/>
        <v>65-95</v>
      </c>
      <c r="H2869" s="6" t="str" cm="1">
        <f t="array" ref="H2869:I2869">_xlfn.TEXTSPLIT(G2869,"-")</f>
        <v>65</v>
      </c>
      <c r="I2869" s="6" t="str">
        <v>95</v>
      </c>
      <c r="J2869" s="6" t="s">
        <v>13836</v>
      </c>
      <c r="K2869" s="6" t="s">
        <v>13557</v>
      </c>
      <c r="L2869" s="6" t="s">
        <v>13909</v>
      </c>
      <c r="M2869" s="6" t="s">
        <v>13419</v>
      </c>
      <c r="N2869" s="7">
        <v>2008</v>
      </c>
      <c r="O2869" s="6" t="str" cm="1">
        <f t="array" ref="O2869">_xlfn.TEXTSPLIT(N2869,"-")</f>
        <v>2008</v>
      </c>
      <c r="P2869" s="6" t="str" cm="1">
        <f t="array" ref="P2869">_xlfn.TEXTSPLIT(O2869,"-")</f>
        <v>2008</v>
      </c>
      <c r="Q2869" s="6">
        <v>400</v>
      </c>
      <c r="R2869" s="6">
        <v>4</v>
      </c>
      <c r="S2869" s="16">
        <f t="shared" si="210"/>
        <v>0.01</v>
      </c>
      <c r="T2869" s="16">
        <f t="shared" si="211"/>
        <v>4.9749371855330998E-3</v>
      </c>
    </row>
    <row r="2870" spans="2:20" x14ac:dyDescent="0.6">
      <c r="B2870" s="6"/>
      <c r="C2870" s="6"/>
      <c r="D2870" s="6" t="s">
        <v>13813</v>
      </c>
      <c r="E2870" s="6" t="s">
        <v>13815</v>
      </c>
      <c r="F2870" s="20" t="s">
        <v>13824</v>
      </c>
      <c r="G2870" s="6" t="str">
        <f t="shared" si="209"/>
        <v>65-69</v>
      </c>
      <c r="H2870" s="6" t="str" cm="1">
        <f t="array" ref="H2870:I2870">_xlfn.TEXTSPLIT(G2870,"-")</f>
        <v>65</v>
      </c>
      <c r="I2870" s="6" t="str">
        <v>69</v>
      </c>
      <c r="J2870" s="6" t="s">
        <v>13836</v>
      </c>
      <c r="K2870" s="6" t="s">
        <v>13557</v>
      </c>
      <c r="L2870" s="6" t="s">
        <v>13909</v>
      </c>
      <c r="M2870" s="6" t="s">
        <v>13419</v>
      </c>
      <c r="N2870" s="7">
        <v>2008</v>
      </c>
      <c r="O2870" s="6" t="str" cm="1">
        <f t="array" ref="O2870">_xlfn.TEXTSPLIT(N2870,"-")</f>
        <v>2008</v>
      </c>
      <c r="P2870" s="6" t="str" cm="1">
        <f t="array" ref="P2870">_xlfn.TEXTSPLIT(O2870,"-")</f>
        <v>2008</v>
      </c>
      <c r="Q2870" s="6">
        <v>400</v>
      </c>
      <c r="R2870" s="6">
        <v>4</v>
      </c>
      <c r="S2870" s="16">
        <f t="shared" si="210"/>
        <v>0.01</v>
      </c>
      <c r="T2870" s="16">
        <f t="shared" si="211"/>
        <v>4.9749371855330998E-3</v>
      </c>
    </row>
    <row r="2871" spans="2:20" x14ac:dyDescent="0.6">
      <c r="B2871" s="6"/>
      <c r="C2871" s="6"/>
      <c r="D2871" s="6" t="s">
        <v>13813</v>
      </c>
      <c r="E2871" s="6" t="s">
        <v>13814</v>
      </c>
      <c r="F2871" s="20" t="s">
        <v>13824</v>
      </c>
      <c r="G2871" s="6" t="str">
        <f t="shared" si="209"/>
        <v>65-69</v>
      </c>
      <c r="H2871" s="6" t="str" cm="1">
        <f t="array" ref="H2871:I2871">_xlfn.TEXTSPLIT(G2871,"-")</f>
        <v>65</v>
      </c>
      <c r="I2871" s="6" t="str">
        <v>69</v>
      </c>
      <c r="J2871" s="6" t="s">
        <v>13836</v>
      </c>
      <c r="K2871" s="6" t="s">
        <v>13557</v>
      </c>
      <c r="L2871" s="6" t="s">
        <v>13909</v>
      </c>
      <c r="M2871" s="6" t="s">
        <v>13419</v>
      </c>
      <c r="N2871" s="7">
        <v>2008</v>
      </c>
      <c r="O2871" s="6" t="str" cm="1">
        <f t="array" ref="O2871">_xlfn.TEXTSPLIT(N2871,"-")</f>
        <v>2008</v>
      </c>
      <c r="P2871" s="6" t="str" cm="1">
        <f t="array" ref="P2871">_xlfn.TEXTSPLIT(O2871,"-")</f>
        <v>2008</v>
      </c>
      <c r="Q2871" s="6">
        <v>246</v>
      </c>
      <c r="R2871" s="6">
        <v>3</v>
      </c>
      <c r="S2871" s="16">
        <f t="shared" si="210"/>
        <v>1.2195121951219513E-2</v>
      </c>
      <c r="T2871" s="16">
        <f t="shared" si="211"/>
        <v>6.9977931921585907E-3</v>
      </c>
    </row>
    <row r="2872" spans="2:20" x14ac:dyDescent="0.6">
      <c r="B2872" s="6"/>
      <c r="C2872" s="6"/>
      <c r="D2872" s="6" t="s">
        <v>13813</v>
      </c>
      <c r="E2872" s="6" t="s">
        <v>13816</v>
      </c>
      <c r="F2872" s="20" t="s">
        <v>13824</v>
      </c>
      <c r="G2872" s="6" t="str">
        <f t="shared" si="209"/>
        <v>65-69</v>
      </c>
      <c r="H2872" s="6" t="str" cm="1">
        <f t="array" ref="H2872:I2872">_xlfn.TEXTSPLIT(G2872,"-")</f>
        <v>65</v>
      </c>
      <c r="I2872" s="6" t="str">
        <v>69</v>
      </c>
      <c r="J2872" s="6" t="s">
        <v>13836</v>
      </c>
      <c r="K2872" s="6" t="s">
        <v>13557</v>
      </c>
      <c r="L2872" s="6" t="s">
        <v>13909</v>
      </c>
      <c r="M2872" s="6" t="s">
        <v>13419</v>
      </c>
      <c r="N2872" s="7">
        <v>2008</v>
      </c>
      <c r="O2872" s="6" t="str" cm="1">
        <f t="array" ref="O2872">_xlfn.TEXTSPLIT(N2872,"-")</f>
        <v>2008</v>
      </c>
      <c r="P2872" s="6" t="str" cm="1">
        <f t="array" ref="P2872">_xlfn.TEXTSPLIT(O2872,"-")</f>
        <v>2008</v>
      </c>
      <c r="Q2872" s="6">
        <v>158</v>
      </c>
      <c r="R2872" s="6">
        <v>1</v>
      </c>
      <c r="S2872" s="16">
        <f t="shared" si="210"/>
        <v>6.3291139240506328E-3</v>
      </c>
      <c r="T2872" s="16">
        <f t="shared" si="211"/>
        <v>6.3090532906267703E-3</v>
      </c>
    </row>
    <row r="2873" spans="2:20" x14ac:dyDescent="0.6">
      <c r="B2873" s="6"/>
      <c r="C2873" s="6"/>
      <c r="D2873" s="6" t="s">
        <v>13813</v>
      </c>
      <c r="E2873" s="6" t="s">
        <v>13815</v>
      </c>
      <c r="F2873" s="20" t="s">
        <v>13825</v>
      </c>
      <c r="G2873" s="6" t="str">
        <f t="shared" si="209"/>
        <v>70-74</v>
      </c>
      <c r="H2873" s="6" t="str" cm="1">
        <f t="array" ref="H2873:I2873">_xlfn.TEXTSPLIT(G2873,"-")</f>
        <v>70</v>
      </c>
      <c r="I2873" s="6" t="str">
        <v>74</v>
      </c>
      <c r="J2873" s="6" t="s">
        <v>13836</v>
      </c>
      <c r="K2873" s="6" t="s">
        <v>13557</v>
      </c>
      <c r="L2873" s="6" t="s">
        <v>13909</v>
      </c>
      <c r="M2873" s="6" t="s">
        <v>13419</v>
      </c>
      <c r="N2873" s="7">
        <v>2008</v>
      </c>
      <c r="O2873" s="6" t="str" cm="1">
        <f t="array" ref="O2873">_xlfn.TEXTSPLIT(N2873,"-")</f>
        <v>2008</v>
      </c>
      <c r="P2873" s="6" t="str" cm="1">
        <f t="array" ref="P2873">_xlfn.TEXTSPLIT(O2873,"-")</f>
        <v>2008</v>
      </c>
      <c r="Q2873" s="6">
        <v>390</v>
      </c>
      <c r="R2873" s="6">
        <v>5</v>
      </c>
      <c r="S2873" s="16">
        <f t="shared" si="210"/>
        <v>1.282051282051282E-2</v>
      </c>
      <c r="T2873" s="16">
        <f t="shared" si="211"/>
        <v>5.6966358204289819E-3</v>
      </c>
    </row>
    <row r="2874" spans="2:20" x14ac:dyDescent="0.6">
      <c r="B2874" s="6"/>
      <c r="C2874" s="6"/>
      <c r="D2874" s="6" t="s">
        <v>13813</v>
      </c>
      <c r="E2874" s="6" t="s">
        <v>13814</v>
      </c>
      <c r="F2874" s="20" t="s">
        <v>13825</v>
      </c>
      <c r="G2874" s="6" t="str">
        <f t="shared" si="209"/>
        <v>70-74</v>
      </c>
      <c r="H2874" s="6" t="str" cm="1">
        <f t="array" ref="H2874:I2874">_xlfn.TEXTSPLIT(G2874,"-")</f>
        <v>70</v>
      </c>
      <c r="I2874" s="6" t="str">
        <v>74</v>
      </c>
      <c r="J2874" s="6" t="s">
        <v>13836</v>
      </c>
      <c r="K2874" s="6" t="s">
        <v>13557</v>
      </c>
      <c r="L2874" s="6" t="s">
        <v>13909</v>
      </c>
      <c r="M2874" s="6" t="s">
        <v>13419</v>
      </c>
      <c r="N2874" s="7">
        <v>2008</v>
      </c>
      <c r="O2874" s="6" t="str" cm="1">
        <f t="array" ref="O2874">_xlfn.TEXTSPLIT(N2874,"-")</f>
        <v>2008</v>
      </c>
      <c r="P2874" s="6" t="str" cm="1">
        <f t="array" ref="P2874">_xlfn.TEXTSPLIT(O2874,"-")</f>
        <v>2008</v>
      </c>
      <c r="Q2874" s="6">
        <v>260</v>
      </c>
      <c r="R2874" s="6">
        <v>4</v>
      </c>
      <c r="S2874" s="16">
        <f t="shared" si="210"/>
        <v>1.5384615384615385E-2</v>
      </c>
      <c r="T2874" s="16">
        <f t="shared" si="211"/>
        <v>7.6329067439512904E-3</v>
      </c>
    </row>
    <row r="2875" spans="2:20" x14ac:dyDescent="0.6">
      <c r="B2875" s="6"/>
      <c r="C2875" s="6"/>
      <c r="D2875" s="6" t="s">
        <v>13813</v>
      </c>
      <c r="E2875" s="6" t="s">
        <v>13816</v>
      </c>
      <c r="F2875" s="20" t="s">
        <v>13825</v>
      </c>
      <c r="G2875" s="6" t="str">
        <f t="shared" si="209"/>
        <v>70-74</v>
      </c>
      <c r="H2875" s="6" t="str" cm="1">
        <f t="array" ref="H2875:I2875">_xlfn.TEXTSPLIT(G2875,"-")</f>
        <v>70</v>
      </c>
      <c r="I2875" s="6" t="str">
        <v>74</v>
      </c>
      <c r="J2875" s="6" t="s">
        <v>13836</v>
      </c>
      <c r="K2875" s="6" t="s">
        <v>13557</v>
      </c>
      <c r="L2875" s="6" t="s">
        <v>13909</v>
      </c>
      <c r="M2875" s="6" t="s">
        <v>13419</v>
      </c>
      <c r="N2875" s="7">
        <v>2008</v>
      </c>
      <c r="O2875" s="6" t="str" cm="1">
        <f t="array" ref="O2875">_xlfn.TEXTSPLIT(N2875,"-")</f>
        <v>2008</v>
      </c>
      <c r="P2875" s="6" t="str" cm="1">
        <f t="array" ref="P2875">_xlfn.TEXTSPLIT(O2875,"-")</f>
        <v>2008</v>
      </c>
      <c r="Q2875" s="6">
        <v>128</v>
      </c>
      <c r="R2875" s="6">
        <v>1</v>
      </c>
      <c r="S2875" s="16">
        <f t="shared" si="210"/>
        <v>7.8125E-3</v>
      </c>
      <c r="T2875" s="16">
        <f t="shared" si="211"/>
        <v>7.7819225832564589E-3</v>
      </c>
    </row>
    <row r="2876" spans="2:20" x14ac:dyDescent="0.6">
      <c r="B2876" s="6"/>
      <c r="C2876" s="6"/>
      <c r="D2876" s="6" t="s">
        <v>13813</v>
      </c>
      <c r="E2876" s="6" t="s">
        <v>13815</v>
      </c>
      <c r="F2876" s="20" t="s">
        <v>13826</v>
      </c>
      <c r="G2876" s="6" t="str">
        <f t="shared" si="209"/>
        <v>75-79</v>
      </c>
      <c r="H2876" s="6" t="str" cm="1">
        <f t="array" ref="H2876:I2876">_xlfn.TEXTSPLIT(G2876,"-")</f>
        <v>75</v>
      </c>
      <c r="I2876" s="6" t="str">
        <v>79</v>
      </c>
      <c r="J2876" s="6" t="s">
        <v>13836</v>
      </c>
      <c r="K2876" s="6" t="s">
        <v>13557</v>
      </c>
      <c r="L2876" s="6" t="s">
        <v>13909</v>
      </c>
      <c r="M2876" s="6" t="s">
        <v>13419</v>
      </c>
      <c r="N2876" s="7">
        <v>2008</v>
      </c>
      <c r="O2876" s="6" t="str" cm="1">
        <f t="array" ref="O2876">_xlfn.TEXTSPLIT(N2876,"-")</f>
        <v>2008</v>
      </c>
      <c r="P2876" s="6" t="str" cm="1">
        <f t="array" ref="P2876">_xlfn.TEXTSPLIT(O2876,"-")</f>
        <v>2008</v>
      </c>
      <c r="Q2876" s="6">
        <v>188</v>
      </c>
      <c r="R2876" s="6">
        <v>4</v>
      </c>
      <c r="S2876" s="16">
        <f t="shared" si="210"/>
        <v>2.1276595744680851E-2</v>
      </c>
      <c r="T2876" s="16">
        <f t="shared" si="211"/>
        <v>1.0524516014090239E-2</v>
      </c>
    </row>
    <row r="2877" spans="2:20" x14ac:dyDescent="0.6">
      <c r="B2877" s="6"/>
      <c r="C2877" s="6"/>
      <c r="D2877" s="6" t="s">
        <v>13813</v>
      </c>
      <c r="E2877" s="6" t="s">
        <v>13814</v>
      </c>
      <c r="F2877" s="20" t="s">
        <v>13826</v>
      </c>
      <c r="G2877" s="6" t="str">
        <f t="shared" si="209"/>
        <v>75-79</v>
      </c>
      <c r="H2877" s="6" t="str" cm="1">
        <f t="array" ref="H2877:I2877">_xlfn.TEXTSPLIT(G2877,"-")</f>
        <v>75</v>
      </c>
      <c r="I2877" s="6" t="str">
        <v>79</v>
      </c>
      <c r="J2877" s="6" t="s">
        <v>13836</v>
      </c>
      <c r="K2877" s="6" t="s">
        <v>13557</v>
      </c>
      <c r="L2877" s="6" t="s">
        <v>13909</v>
      </c>
      <c r="M2877" s="6" t="s">
        <v>13419</v>
      </c>
      <c r="N2877" s="7">
        <v>2008</v>
      </c>
      <c r="O2877" s="6" t="str" cm="1">
        <f t="array" ref="O2877">_xlfn.TEXTSPLIT(N2877,"-")</f>
        <v>2008</v>
      </c>
      <c r="P2877" s="6" t="str" cm="1">
        <f t="array" ref="P2877">_xlfn.TEXTSPLIT(O2877,"-")</f>
        <v>2008</v>
      </c>
      <c r="Q2877" s="6">
        <v>101</v>
      </c>
      <c r="R2877" s="6">
        <v>3</v>
      </c>
      <c r="S2877" s="16">
        <f t="shared" si="210"/>
        <v>2.9702970297029702E-2</v>
      </c>
      <c r="T2877" s="16">
        <f t="shared" si="211"/>
        <v>1.6892409641336769E-2</v>
      </c>
    </row>
    <row r="2878" spans="2:20" x14ac:dyDescent="0.6">
      <c r="B2878" s="6"/>
      <c r="C2878" s="6"/>
      <c r="D2878" s="6" t="s">
        <v>13813</v>
      </c>
      <c r="E2878" s="6" t="s">
        <v>13816</v>
      </c>
      <c r="F2878" s="20" t="s">
        <v>13826</v>
      </c>
      <c r="G2878" s="6" t="str">
        <f t="shared" si="209"/>
        <v>75-79</v>
      </c>
      <c r="H2878" s="6" t="str" cm="1">
        <f t="array" ref="H2878:I2878">_xlfn.TEXTSPLIT(G2878,"-")</f>
        <v>75</v>
      </c>
      <c r="I2878" s="6" t="str">
        <v>79</v>
      </c>
      <c r="J2878" s="6" t="s">
        <v>13836</v>
      </c>
      <c r="K2878" s="6" t="s">
        <v>13557</v>
      </c>
      <c r="L2878" s="6" t="s">
        <v>13909</v>
      </c>
      <c r="M2878" s="6" t="s">
        <v>13419</v>
      </c>
      <c r="N2878" s="7">
        <v>2008</v>
      </c>
      <c r="O2878" s="6" t="str" cm="1">
        <f t="array" ref="O2878">_xlfn.TEXTSPLIT(N2878,"-")</f>
        <v>2008</v>
      </c>
      <c r="P2878" s="6" t="str" cm="1">
        <f t="array" ref="P2878">_xlfn.TEXTSPLIT(O2878,"-")</f>
        <v>2008</v>
      </c>
      <c r="Q2878" s="6">
        <v>87</v>
      </c>
      <c r="R2878" s="6">
        <v>1</v>
      </c>
      <c r="S2878" s="16">
        <f t="shared" si="210"/>
        <v>1.1494252873563218E-2</v>
      </c>
      <c r="T2878" s="16">
        <f t="shared" si="211"/>
        <v>1.142800302566041E-2</v>
      </c>
    </row>
    <row r="2879" spans="2:20" x14ac:dyDescent="0.6">
      <c r="B2879" s="6"/>
      <c r="C2879" s="6"/>
      <c r="D2879" s="6" t="s">
        <v>13813</v>
      </c>
      <c r="E2879" s="6" t="s">
        <v>13815</v>
      </c>
      <c r="F2879" s="20" t="s">
        <v>13860</v>
      </c>
      <c r="G2879" s="6" t="str">
        <f t="shared" si="209"/>
        <v>80-84</v>
      </c>
      <c r="H2879" s="6" t="str" cm="1">
        <f t="array" ref="H2879:I2879">_xlfn.TEXTSPLIT(G2879,"-")</f>
        <v>80</v>
      </c>
      <c r="I2879" s="6" t="str">
        <v>84</v>
      </c>
      <c r="J2879" s="6" t="s">
        <v>13836</v>
      </c>
      <c r="K2879" s="6" t="s">
        <v>13557</v>
      </c>
      <c r="L2879" s="6" t="s">
        <v>13909</v>
      </c>
      <c r="M2879" s="6" t="s">
        <v>13419</v>
      </c>
      <c r="N2879" s="7">
        <v>2008</v>
      </c>
      <c r="O2879" s="6" t="str" cm="1">
        <f t="array" ref="O2879">_xlfn.TEXTSPLIT(N2879,"-")</f>
        <v>2008</v>
      </c>
      <c r="P2879" s="6" t="str" cm="1">
        <f t="array" ref="P2879">_xlfn.TEXTSPLIT(O2879,"-")</f>
        <v>2008</v>
      </c>
      <c r="Q2879" s="6">
        <v>51</v>
      </c>
      <c r="R2879" s="6">
        <v>2</v>
      </c>
      <c r="S2879" s="16">
        <f t="shared" si="210"/>
        <v>3.9215686274509803E-2</v>
      </c>
      <c r="T2879" s="16">
        <f t="shared" si="211"/>
        <v>2.7180520787594982E-2</v>
      </c>
    </row>
    <row r="2880" spans="2:20" x14ac:dyDescent="0.6">
      <c r="B2880" s="6"/>
      <c r="C2880" s="6"/>
      <c r="D2880" s="6" t="s">
        <v>13813</v>
      </c>
      <c r="E2880" s="6" t="s">
        <v>13814</v>
      </c>
      <c r="F2880" s="20" t="s">
        <v>13860</v>
      </c>
      <c r="G2880" s="6" t="str">
        <f t="shared" si="209"/>
        <v>80-84</v>
      </c>
      <c r="H2880" s="6" t="str" cm="1">
        <f t="array" ref="H2880:I2880">_xlfn.TEXTSPLIT(G2880,"-")</f>
        <v>80</v>
      </c>
      <c r="I2880" s="6" t="str">
        <v>84</v>
      </c>
      <c r="J2880" s="6" t="s">
        <v>13836</v>
      </c>
      <c r="K2880" s="6" t="s">
        <v>13557</v>
      </c>
      <c r="L2880" s="6" t="s">
        <v>13909</v>
      </c>
      <c r="M2880" s="6" t="s">
        <v>13419</v>
      </c>
      <c r="N2880" s="7">
        <v>2008</v>
      </c>
      <c r="O2880" s="6" t="str" cm="1">
        <f t="array" ref="O2880">_xlfn.TEXTSPLIT(N2880,"-")</f>
        <v>2008</v>
      </c>
      <c r="P2880" s="6" t="str" cm="1">
        <f t="array" ref="P2880">_xlfn.TEXTSPLIT(O2880,"-")</f>
        <v>2008</v>
      </c>
      <c r="Q2880" s="6">
        <v>30</v>
      </c>
      <c r="R2880" s="6">
        <v>2</v>
      </c>
      <c r="S2880" s="16">
        <f t="shared" si="210"/>
        <v>6.6666666666666666E-2</v>
      </c>
      <c r="T2880" s="16">
        <f t="shared" si="211"/>
        <v>4.5542003404264883E-2</v>
      </c>
    </row>
    <row r="2881" spans="1:20" x14ac:dyDescent="0.6">
      <c r="B2881" s="6"/>
      <c r="C2881" s="6"/>
      <c r="D2881" s="6" t="s">
        <v>13813</v>
      </c>
      <c r="E2881" s="6" t="s">
        <v>13816</v>
      </c>
      <c r="F2881" s="20" t="s">
        <v>13860</v>
      </c>
      <c r="G2881" s="6" t="str">
        <f t="shared" si="209"/>
        <v>80-84</v>
      </c>
      <c r="H2881" s="6" t="str" cm="1">
        <f t="array" ref="H2881:I2881">_xlfn.TEXTSPLIT(G2881,"-")</f>
        <v>80</v>
      </c>
      <c r="I2881" s="6" t="str">
        <v>84</v>
      </c>
      <c r="J2881" s="6" t="s">
        <v>13836</v>
      </c>
      <c r="K2881" s="6" t="s">
        <v>13557</v>
      </c>
      <c r="L2881" s="6" t="s">
        <v>13909</v>
      </c>
      <c r="M2881" s="6" t="s">
        <v>13419</v>
      </c>
      <c r="N2881" s="7">
        <v>2008</v>
      </c>
      <c r="O2881" s="6" t="str" cm="1">
        <f t="array" ref="O2881">_xlfn.TEXTSPLIT(N2881,"-")</f>
        <v>2008</v>
      </c>
      <c r="P2881" s="6" t="str" cm="1">
        <f t="array" ref="P2881">_xlfn.TEXTSPLIT(O2881,"-")</f>
        <v>2008</v>
      </c>
      <c r="Q2881" s="6">
        <v>21</v>
      </c>
      <c r="R2881" s="6">
        <v>0</v>
      </c>
      <c r="S2881" s="16">
        <f t="shared" si="210"/>
        <v>0</v>
      </c>
      <c r="T2881" s="16">
        <f t="shared" si="211"/>
        <v>0</v>
      </c>
    </row>
    <row r="2882" spans="1:20" x14ac:dyDescent="0.6">
      <c r="B2882" s="6"/>
      <c r="C2882" s="6"/>
      <c r="D2882" s="6" t="s">
        <v>13813</v>
      </c>
      <c r="E2882" s="6" t="s">
        <v>13815</v>
      </c>
      <c r="F2882" s="20" t="s">
        <v>13861</v>
      </c>
      <c r="G2882" s="6" t="str">
        <f t="shared" si="209"/>
        <v>85-95</v>
      </c>
      <c r="H2882" s="6" t="str" cm="1">
        <f t="array" ref="H2882:I2882">_xlfn.TEXTSPLIT(G2882,"-")</f>
        <v>85</v>
      </c>
      <c r="I2882" s="6" t="str">
        <v>95</v>
      </c>
      <c r="J2882" s="6" t="s">
        <v>13836</v>
      </c>
      <c r="K2882" s="6" t="s">
        <v>13557</v>
      </c>
      <c r="L2882" s="6" t="s">
        <v>13909</v>
      </c>
      <c r="M2882" s="6" t="s">
        <v>13419</v>
      </c>
      <c r="N2882" s="7">
        <v>2008</v>
      </c>
      <c r="O2882" s="6" t="str" cm="1">
        <f t="array" ref="O2882">_xlfn.TEXTSPLIT(N2882,"-")</f>
        <v>2008</v>
      </c>
      <c r="P2882" s="6" t="str" cm="1">
        <f t="array" ref="P2882">_xlfn.TEXTSPLIT(O2882,"-")</f>
        <v>2008</v>
      </c>
      <c r="Q2882" s="6">
        <v>27</v>
      </c>
      <c r="R2882" s="6">
        <v>5</v>
      </c>
      <c r="S2882" s="16">
        <f t="shared" si="210"/>
        <v>0.18518518518518517</v>
      </c>
      <c r="T2882" s="16">
        <f t="shared" si="211"/>
        <v>7.4756798866604732E-2</v>
      </c>
    </row>
    <row r="2883" spans="1:20" x14ac:dyDescent="0.6">
      <c r="B2883" s="6"/>
      <c r="C2883" s="6"/>
      <c r="D2883" s="6" t="s">
        <v>13813</v>
      </c>
      <c r="E2883" s="6" t="s">
        <v>13814</v>
      </c>
      <c r="F2883" s="20" t="s">
        <v>13861</v>
      </c>
      <c r="G2883" s="6" t="str">
        <f t="shared" si="209"/>
        <v>85-95</v>
      </c>
      <c r="H2883" s="6" t="str" cm="1">
        <f t="array" ref="H2883:I2883">_xlfn.TEXTSPLIT(G2883,"-")</f>
        <v>85</v>
      </c>
      <c r="I2883" s="6" t="str">
        <v>95</v>
      </c>
      <c r="J2883" s="6" t="s">
        <v>13836</v>
      </c>
      <c r="K2883" s="6" t="s">
        <v>13557</v>
      </c>
      <c r="L2883" s="6" t="s">
        <v>13909</v>
      </c>
      <c r="M2883" s="6" t="s">
        <v>13419</v>
      </c>
      <c r="N2883" s="7">
        <v>2008</v>
      </c>
      <c r="O2883" s="6" t="str" cm="1">
        <f t="array" ref="O2883">_xlfn.TEXTSPLIT(N2883,"-")</f>
        <v>2008</v>
      </c>
      <c r="P2883" s="6" t="str" cm="1">
        <f t="array" ref="P2883">_xlfn.TEXTSPLIT(O2883,"-")</f>
        <v>2008</v>
      </c>
      <c r="Q2883" s="6">
        <v>21</v>
      </c>
      <c r="R2883" s="6">
        <v>4</v>
      </c>
      <c r="S2883" s="16">
        <f t="shared" si="210"/>
        <v>0.19047619047619047</v>
      </c>
      <c r="T2883" s="16">
        <f t="shared" si="211"/>
        <v>8.568908674689879E-2</v>
      </c>
    </row>
    <row r="2884" spans="1:20" x14ac:dyDescent="0.6">
      <c r="B2884" s="6"/>
      <c r="C2884" s="6"/>
      <c r="D2884" s="6" t="s">
        <v>13813</v>
      </c>
      <c r="E2884" s="6" t="s">
        <v>13816</v>
      </c>
      <c r="F2884" s="20" t="s">
        <v>13861</v>
      </c>
      <c r="G2884" s="6" t="str">
        <f t="shared" si="209"/>
        <v>85-95</v>
      </c>
      <c r="H2884" s="6" t="str" cm="1">
        <f t="array" ref="H2884:I2884">_xlfn.TEXTSPLIT(G2884,"-")</f>
        <v>85</v>
      </c>
      <c r="I2884" s="6" t="str">
        <v>95</v>
      </c>
      <c r="J2884" s="6" t="s">
        <v>13836</v>
      </c>
      <c r="K2884" s="6" t="s">
        <v>13557</v>
      </c>
      <c r="L2884" s="6" t="s">
        <v>13909</v>
      </c>
      <c r="M2884" s="6" t="s">
        <v>13419</v>
      </c>
      <c r="N2884" s="7">
        <v>2008</v>
      </c>
      <c r="O2884" s="6" t="str" cm="1">
        <f t="array" ref="O2884">_xlfn.TEXTSPLIT(N2884,"-")</f>
        <v>2008</v>
      </c>
      <c r="P2884" s="6" t="str" cm="1">
        <f t="array" ref="P2884">_xlfn.TEXTSPLIT(O2884,"-")</f>
        <v>2008</v>
      </c>
      <c r="Q2884" s="6">
        <v>6</v>
      </c>
      <c r="R2884" s="6">
        <v>1</v>
      </c>
      <c r="S2884" s="16">
        <f t="shared" si="210"/>
        <v>0.16666666666666666</v>
      </c>
      <c r="T2884" s="16">
        <f t="shared" si="211"/>
        <v>0.15214515486254615</v>
      </c>
    </row>
    <row r="2885" spans="1:20" x14ac:dyDescent="0.6">
      <c r="A2885" s="6">
        <v>18439679</v>
      </c>
      <c r="B2885" s="6" t="s">
        <v>13355</v>
      </c>
      <c r="C2885" s="6" t="s">
        <v>13812</v>
      </c>
      <c r="D2885" s="6" t="s">
        <v>13300</v>
      </c>
      <c r="E2885" s="6" t="s">
        <v>13815</v>
      </c>
      <c r="F2885" s="20" t="s">
        <v>13560</v>
      </c>
      <c r="G2885" s="6" t="str">
        <f t="shared" ref="G2885:G2929" si="212">IF(RIGHT(F2885,1)="+",LEFT(F2885,LEN(F2885)-1)&amp;"-95",F2885)</f>
        <v>40-80</v>
      </c>
      <c r="H2885" s="6" t="str" cm="1">
        <f t="array" ref="H2885:I2885">_xlfn.TEXTSPLIT(G2885,"-")</f>
        <v>40</v>
      </c>
      <c r="I2885" s="6" t="str">
        <v>80</v>
      </c>
      <c r="J2885" s="6" t="s">
        <v>13836</v>
      </c>
      <c r="K2885" s="6" t="s">
        <v>13561</v>
      </c>
      <c r="L2885" s="6" t="s">
        <v>13973</v>
      </c>
      <c r="M2885" s="6" t="s">
        <v>13413</v>
      </c>
      <c r="N2885" s="6" t="s">
        <v>13559</v>
      </c>
      <c r="O2885" s="6" t="str" cm="1">
        <f t="array" ref="O2885:P2885">_xlfn.TEXTSPLIT(N2885,"-")</f>
        <v>2004</v>
      </c>
      <c r="P2885" s="6" t="str">
        <v>2006</v>
      </c>
      <c r="Q2885" s="6">
        <v>3265</v>
      </c>
      <c r="R2885" s="6">
        <v>1384</v>
      </c>
      <c r="S2885" s="16">
        <f t="shared" ref="S2885:S2929" si="213">R2885/Q2885</f>
        <v>0.4238897396630934</v>
      </c>
      <c r="T2885" s="16">
        <f t="shared" ref="T2885:T2929" si="214">SQRT(S2885*(1-S2885)/Q2885)</f>
        <v>8.6484377626240162E-3</v>
      </c>
    </row>
    <row r="2886" spans="1:20" x14ac:dyDescent="0.6">
      <c r="A2886" s="6"/>
      <c r="B2886" s="6"/>
      <c r="C2886" s="6"/>
      <c r="D2886" s="6" t="s">
        <v>13300</v>
      </c>
      <c r="E2886" s="6" t="s">
        <v>13814</v>
      </c>
      <c r="F2886" s="20" t="s">
        <v>13560</v>
      </c>
      <c r="G2886" s="6" t="str">
        <f t="shared" si="212"/>
        <v>40-80</v>
      </c>
      <c r="H2886" s="6" t="str" cm="1">
        <f t="array" ref="H2886:I2886">_xlfn.TEXTSPLIT(G2886,"-")</f>
        <v>40</v>
      </c>
      <c r="I2886" s="6" t="str">
        <v>80</v>
      </c>
      <c r="J2886" s="6" t="s">
        <v>13836</v>
      </c>
      <c r="K2886" s="6" t="s">
        <v>13561</v>
      </c>
      <c r="L2886" s="6" t="s">
        <v>13973</v>
      </c>
      <c r="M2886" s="6" t="s">
        <v>13413</v>
      </c>
      <c r="N2886" s="6" t="s">
        <v>13559</v>
      </c>
      <c r="O2886" s="6" t="str" cm="1">
        <f t="array" ref="O2886:P2886">_xlfn.TEXTSPLIT(N2886,"-")</f>
        <v>2004</v>
      </c>
      <c r="P2886" s="6" t="str">
        <v>2006</v>
      </c>
      <c r="Q2886" s="6">
        <v>1570</v>
      </c>
      <c r="R2886" s="6">
        <v>757</v>
      </c>
      <c r="S2886" s="16">
        <f t="shared" si="213"/>
        <v>0.48216560509554141</v>
      </c>
      <c r="T2886" s="16">
        <f t="shared" si="214"/>
        <v>1.2610831820667769E-2</v>
      </c>
    </row>
    <row r="2887" spans="1:20" x14ac:dyDescent="0.6">
      <c r="A2887" s="6"/>
      <c r="B2887" s="6"/>
      <c r="C2887" s="6"/>
      <c r="D2887" s="6" t="s">
        <v>13300</v>
      </c>
      <c r="E2887" s="6" t="s">
        <v>13816</v>
      </c>
      <c r="F2887" s="20" t="s">
        <v>13560</v>
      </c>
      <c r="G2887" s="6" t="str">
        <f t="shared" si="212"/>
        <v>40-80</v>
      </c>
      <c r="H2887" s="6" t="str" cm="1">
        <f t="array" ref="H2887:I2887">_xlfn.TEXTSPLIT(G2887,"-")</f>
        <v>40</v>
      </c>
      <c r="I2887" s="6" t="str">
        <v>80</v>
      </c>
      <c r="J2887" s="6" t="s">
        <v>13836</v>
      </c>
      <c r="K2887" s="6" t="s">
        <v>13561</v>
      </c>
      <c r="L2887" s="6" t="s">
        <v>13973</v>
      </c>
      <c r="M2887" s="6" t="s">
        <v>13413</v>
      </c>
      <c r="N2887" s="6" t="s">
        <v>13559</v>
      </c>
      <c r="O2887" s="6" t="str" cm="1">
        <f t="array" ref="O2887:P2887">_xlfn.TEXTSPLIT(N2887,"-")</f>
        <v>2004</v>
      </c>
      <c r="P2887" s="6" t="str">
        <v>2006</v>
      </c>
      <c r="Q2887" s="6">
        <v>1695</v>
      </c>
      <c r="R2887" s="6">
        <v>627</v>
      </c>
      <c r="S2887" s="16">
        <f t="shared" si="213"/>
        <v>0.36991150442477877</v>
      </c>
      <c r="T2887" s="16">
        <f t="shared" si="214"/>
        <v>1.1726403742450585E-2</v>
      </c>
    </row>
    <row r="2888" spans="1:20" x14ac:dyDescent="0.6">
      <c r="A2888" s="6"/>
      <c r="B2888" s="6"/>
      <c r="C2888" s="6"/>
      <c r="D2888" s="6" t="s">
        <v>13300</v>
      </c>
      <c r="E2888" s="6" t="s">
        <v>13815</v>
      </c>
      <c r="F2888" s="20" t="s">
        <v>13817</v>
      </c>
      <c r="G2888" s="6" t="str">
        <f t="shared" si="212"/>
        <v>40-49</v>
      </c>
      <c r="H2888" s="6" t="str" cm="1">
        <f t="array" ref="H2888:I2888">_xlfn.TEXTSPLIT(G2888,"-")</f>
        <v>40</v>
      </c>
      <c r="I2888" s="6" t="str">
        <v>49</v>
      </c>
      <c r="J2888" s="6" t="s">
        <v>13836</v>
      </c>
      <c r="K2888" s="6" t="s">
        <v>13561</v>
      </c>
      <c r="L2888" s="6" t="s">
        <v>13973</v>
      </c>
      <c r="M2888" s="6" t="s">
        <v>13413</v>
      </c>
      <c r="N2888" s="6" t="s">
        <v>13559</v>
      </c>
      <c r="O2888" s="6" t="str" cm="1">
        <f t="array" ref="O2888:P2888">_xlfn.TEXTSPLIT(N2888,"-")</f>
        <v>2004</v>
      </c>
      <c r="P2888" s="6" t="str">
        <v>2006</v>
      </c>
      <c r="Q2888" s="6">
        <v>812</v>
      </c>
      <c r="R2888" s="6">
        <v>206</v>
      </c>
      <c r="S2888" s="16">
        <f t="shared" si="213"/>
        <v>0.2536945812807882</v>
      </c>
      <c r="T2888" s="16">
        <f t="shared" si="214"/>
        <v>1.5269888940755176E-2</v>
      </c>
    </row>
    <row r="2889" spans="1:20" x14ac:dyDescent="0.6">
      <c r="A2889" s="6"/>
      <c r="B2889" s="6"/>
      <c r="C2889" s="6"/>
      <c r="D2889" s="6" t="s">
        <v>13300</v>
      </c>
      <c r="E2889" s="6" t="s">
        <v>13814</v>
      </c>
      <c r="F2889" s="20" t="s">
        <v>13817</v>
      </c>
      <c r="G2889" s="6" t="str">
        <f t="shared" si="212"/>
        <v>40-49</v>
      </c>
      <c r="H2889" s="6" t="str" cm="1">
        <f t="array" ref="H2889:I2889">_xlfn.TEXTSPLIT(G2889,"-")</f>
        <v>40</v>
      </c>
      <c r="I2889" s="6" t="str">
        <v>49</v>
      </c>
      <c r="J2889" s="6" t="s">
        <v>13836</v>
      </c>
      <c r="K2889" s="6" t="s">
        <v>13561</v>
      </c>
      <c r="L2889" s="6" t="s">
        <v>13973</v>
      </c>
      <c r="M2889" s="6" t="s">
        <v>13413</v>
      </c>
      <c r="N2889" s="6" t="s">
        <v>13559</v>
      </c>
      <c r="O2889" s="6" t="str" cm="1">
        <f t="array" ref="O2889:P2889">_xlfn.TEXTSPLIT(N2889,"-")</f>
        <v>2004</v>
      </c>
      <c r="P2889" s="6" t="str">
        <v>2006</v>
      </c>
      <c r="Q2889" s="6">
        <v>379</v>
      </c>
      <c r="R2889" s="6">
        <v>124</v>
      </c>
      <c r="S2889" s="16">
        <f t="shared" si="213"/>
        <v>0.32717678100263853</v>
      </c>
      <c r="T2889" s="16">
        <f t="shared" si="214"/>
        <v>2.4100281640116891E-2</v>
      </c>
    </row>
    <row r="2890" spans="1:20" x14ac:dyDescent="0.6">
      <c r="A2890" s="6"/>
      <c r="B2890" s="6"/>
      <c r="C2890" s="6"/>
      <c r="D2890" s="6" t="s">
        <v>13300</v>
      </c>
      <c r="E2890" s="6" t="s">
        <v>13816</v>
      </c>
      <c r="F2890" s="20" t="s">
        <v>13817</v>
      </c>
      <c r="G2890" s="6" t="str">
        <f t="shared" si="212"/>
        <v>40-49</v>
      </c>
      <c r="H2890" s="6" t="str" cm="1">
        <f t="array" ref="H2890:I2890">_xlfn.TEXTSPLIT(G2890,"-")</f>
        <v>40</v>
      </c>
      <c r="I2890" s="6" t="str">
        <v>49</v>
      </c>
      <c r="J2890" s="6" t="s">
        <v>13836</v>
      </c>
      <c r="K2890" s="6" t="s">
        <v>13561</v>
      </c>
      <c r="L2890" s="6" t="s">
        <v>13973</v>
      </c>
      <c r="M2890" s="6" t="s">
        <v>13413</v>
      </c>
      <c r="N2890" s="6" t="s">
        <v>13559</v>
      </c>
      <c r="O2890" s="6" t="str" cm="1">
        <f t="array" ref="O2890:P2890">_xlfn.TEXTSPLIT(N2890,"-")</f>
        <v>2004</v>
      </c>
      <c r="P2890" s="6" t="str">
        <v>2006</v>
      </c>
      <c r="Q2890" s="6">
        <v>433</v>
      </c>
      <c r="R2890" s="6">
        <v>82</v>
      </c>
      <c r="S2890" s="16">
        <f t="shared" si="213"/>
        <v>0.18937644341801385</v>
      </c>
      <c r="T2890" s="16">
        <f t="shared" si="214"/>
        <v>1.8829060023731123E-2</v>
      </c>
    </row>
    <row r="2891" spans="1:20" x14ac:dyDescent="0.6">
      <c r="A2891" s="6"/>
      <c r="B2891" s="6"/>
      <c r="C2891" s="6"/>
      <c r="D2891" s="6" t="s">
        <v>13300</v>
      </c>
      <c r="E2891" s="6" t="s">
        <v>13815</v>
      </c>
      <c r="F2891" s="20" t="s">
        <v>13818</v>
      </c>
      <c r="G2891" s="6" t="str">
        <f t="shared" si="212"/>
        <v>50-59</v>
      </c>
      <c r="H2891" s="6" t="str" cm="1">
        <f t="array" ref="H2891:I2891">_xlfn.TEXTSPLIT(G2891,"-")</f>
        <v>50</v>
      </c>
      <c r="I2891" s="6" t="str">
        <v>59</v>
      </c>
      <c r="J2891" s="6" t="s">
        <v>13836</v>
      </c>
      <c r="K2891" s="6" t="s">
        <v>13561</v>
      </c>
      <c r="L2891" s="6" t="s">
        <v>13973</v>
      </c>
      <c r="M2891" s="6" t="s">
        <v>13413</v>
      </c>
      <c r="N2891" s="6" t="s">
        <v>13559</v>
      </c>
      <c r="O2891" s="6" t="str" cm="1">
        <f t="array" ref="O2891:P2891">_xlfn.TEXTSPLIT(N2891,"-")</f>
        <v>2004</v>
      </c>
      <c r="P2891" s="6" t="str">
        <v>2006</v>
      </c>
      <c r="Q2891" s="6">
        <v>954</v>
      </c>
      <c r="R2891" s="6">
        <v>379</v>
      </c>
      <c r="S2891" s="16">
        <f t="shared" si="213"/>
        <v>0.39727463312368971</v>
      </c>
      <c r="T2891" s="16">
        <f t="shared" si="214"/>
        <v>1.5842764453678052E-2</v>
      </c>
    </row>
    <row r="2892" spans="1:20" x14ac:dyDescent="0.6">
      <c r="A2892" s="6"/>
      <c r="B2892" s="6"/>
      <c r="C2892" s="6"/>
      <c r="D2892" s="6" t="s">
        <v>13300</v>
      </c>
      <c r="E2892" s="6" t="s">
        <v>13814</v>
      </c>
      <c r="F2892" s="20" t="s">
        <v>13818</v>
      </c>
      <c r="G2892" s="6" t="str">
        <f t="shared" si="212"/>
        <v>50-59</v>
      </c>
      <c r="H2892" s="6" t="str" cm="1">
        <f t="array" ref="H2892:I2892">_xlfn.TEXTSPLIT(G2892,"-")</f>
        <v>50</v>
      </c>
      <c r="I2892" s="6" t="str">
        <v>59</v>
      </c>
      <c r="J2892" s="6" t="s">
        <v>13836</v>
      </c>
      <c r="K2892" s="6" t="s">
        <v>13561</v>
      </c>
      <c r="L2892" s="6" t="s">
        <v>13973</v>
      </c>
      <c r="M2892" s="6" t="s">
        <v>13413</v>
      </c>
      <c r="N2892" s="6" t="s">
        <v>13559</v>
      </c>
      <c r="O2892" s="6" t="str" cm="1">
        <f t="array" ref="O2892:P2892">_xlfn.TEXTSPLIT(N2892,"-")</f>
        <v>2004</v>
      </c>
      <c r="P2892" s="6" t="str">
        <v>2006</v>
      </c>
      <c r="Q2892" s="6">
        <v>429</v>
      </c>
      <c r="R2892" s="6">
        <v>180</v>
      </c>
      <c r="S2892" s="16">
        <f t="shared" si="213"/>
        <v>0.41958041958041958</v>
      </c>
      <c r="T2892" s="16">
        <f t="shared" si="214"/>
        <v>2.3825936930050175E-2</v>
      </c>
    </row>
    <row r="2893" spans="1:20" x14ac:dyDescent="0.6">
      <c r="A2893" s="6"/>
      <c r="B2893" s="6"/>
      <c r="C2893" s="6"/>
      <c r="D2893" s="6" t="s">
        <v>13300</v>
      </c>
      <c r="E2893" s="6" t="s">
        <v>13816</v>
      </c>
      <c r="F2893" s="20" t="s">
        <v>13818</v>
      </c>
      <c r="G2893" s="6" t="str">
        <f t="shared" si="212"/>
        <v>50-59</v>
      </c>
      <c r="H2893" s="6" t="str" cm="1">
        <f t="array" ref="H2893:I2893">_xlfn.TEXTSPLIT(G2893,"-")</f>
        <v>50</v>
      </c>
      <c r="I2893" s="6" t="str">
        <v>59</v>
      </c>
      <c r="J2893" s="6" t="s">
        <v>13836</v>
      </c>
      <c r="K2893" s="6" t="s">
        <v>13561</v>
      </c>
      <c r="L2893" s="6" t="s">
        <v>13973</v>
      </c>
      <c r="M2893" s="6" t="s">
        <v>13413</v>
      </c>
      <c r="N2893" s="6" t="s">
        <v>13559</v>
      </c>
      <c r="O2893" s="6" t="str" cm="1">
        <f t="array" ref="O2893:P2893">_xlfn.TEXTSPLIT(N2893,"-")</f>
        <v>2004</v>
      </c>
      <c r="P2893" s="6" t="str">
        <v>2006</v>
      </c>
      <c r="Q2893" s="6">
        <v>525</v>
      </c>
      <c r="R2893" s="6">
        <v>199</v>
      </c>
      <c r="S2893" s="16">
        <f t="shared" si="213"/>
        <v>0.37904761904761902</v>
      </c>
      <c r="T2893" s="16">
        <f t="shared" si="214"/>
        <v>2.1173681846505765E-2</v>
      </c>
    </row>
    <row r="2894" spans="1:20" x14ac:dyDescent="0.6">
      <c r="A2894" s="6"/>
      <c r="B2894" s="6"/>
      <c r="C2894" s="6"/>
      <c r="D2894" s="6" t="s">
        <v>13300</v>
      </c>
      <c r="E2894" s="6" t="s">
        <v>13815</v>
      </c>
      <c r="F2894" s="20" t="s">
        <v>13819</v>
      </c>
      <c r="G2894" s="6" t="str">
        <f t="shared" si="212"/>
        <v>60-69</v>
      </c>
      <c r="H2894" s="6" t="str" cm="1">
        <f t="array" ref="H2894:I2894">_xlfn.TEXTSPLIT(G2894,"-")</f>
        <v>60</v>
      </c>
      <c r="I2894" s="6" t="str">
        <v>69</v>
      </c>
      <c r="J2894" s="6" t="s">
        <v>13836</v>
      </c>
      <c r="K2894" s="6" t="s">
        <v>13561</v>
      </c>
      <c r="L2894" s="6" t="s">
        <v>13973</v>
      </c>
      <c r="M2894" s="6" t="s">
        <v>13413</v>
      </c>
      <c r="N2894" s="6" t="s">
        <v>13559</v>
      </c>
      <c r="O2894" s="6" t="str" cm="1">
        <f t="array" ref="O2894:P2894">_xlfn.TEXTSPLIT(N2894,"-")</f>
        <v>2004</v>
      </c>
      <c r="P2894" s="6" t="str">
        <v>2006</v>
      </c>
      <c r="Q2894" s="6">
        <v>777</v>
      </c>
      <c r="R2894" s="6">
        <v>397</v>
      </c>
      <c r="S2894" s="16">
        <f t="shared" si="213"/>
        <v>0.51093951093951095</v>
      </c>
      <c r="T2894" s="16">
        <f t="shared" si="214"/>
        <v>1.7933106328088363E-2</v>
      </c>
    </row>
    <row r="2895" spans="1:20" x14ac:dyDescent="0.6">
      <c r="A2895" s="6"/>
      <c r="B2895" s="6"/>
      <c r="C2895" s="6"/>
      <c r="D2895" s="6" t="s">
        <v>13300</v>
      </c>
      <c r="E2895" s="6" t="s">
        <v>13814</v>
      </c>
      <c r="F2895" s="20" t="s">
        <v>13819</v>
      </c>
      <c r="G2895" s="6" t="str">
        <f t="shared" si="212"/>
        <v>60-69</v>
      </c>
      <c r="H2895" s="6" t="str" cm="1">
        <f t="array" ref="H2895:I2895">_xlfn.TEXTSPLIT(G2895,"-")</f>
        <v>60</v>
      </c>
      <c r="I2895" s="6" t="str">
        <v>69</v>
      </c>
      <c r="J2895" s="6" t="s">
        <v>13836</v>
      </c>
      <c r="K2895" s="6" t="s">
        <v>13561</v>
      </c>
      <c r="L2895" s="6" t="s">
        <v>13973</v>
      </c>
      <c r="M2895" s="6" t="s">
        <v>13413</v>
      </c>
      <c r="N2895" s="6" t="s">
        <v>13559</v>
      </c>
      <c r="O2895" s="6" t="str" cm="1">
        <f t="array" ref="O2895:P2895">_xlfn.TEXTSPLIT(N2895,"-")</f>
        <v>2004</v>
      </c>
      <c r="P2895" s="6" t="str">
        <v>2006</v>
      </c>
      <c r="Q2895" s="6">
        <v>375</v>
      </c>
      <c r="R2895" s="6">
        <v>206</v>
      </c>
      <c r="S2895" s="16">
        <f t="shared" si="213"/>
        <v>0.54933333333333334</v>
      </c>
      <c r="T2895" s="16">
        <f t="shared" si="214"/>
        <v>2.5693901856132958E-2</v>
      </c>
    </row>
    <row r="2896" spans="1:20" x14ac:dyDescent="0.6">
      <c r="A2896" s="6"/>
      <c r="B2896" s="6"/>
      <c r="C2896" s="6"/>
      <c r="D2896" s="6" t="s">
        <v>13300</v>
      </c>
      <c r="E2896" s="6" t="s">
        <v>13816</v>
      </c>
      <c r="F2896" s="20" t="s">
        <v>13819</v>
      </c>
      <c r="G2896" s="6" t="str">
        <f t="shared" si="212"/>
        <v>60-69</v>
      </c>
      <c r="H2896" s="6" t="str" cm="1">
        <f t="array" ref="H2896:I2896">_xlfn.TEXTSPLIT(G2896,"-")</f>
        <v>60</v>
      </c>
      <c r="I2896" s="6" t="str">
        <v>69</v>
      </c>
      <c r="J2896" s="6" t="s">
        <v>13836</v>
      </c>
      <c r="K2896" s="6" t="s">
        <v>13561</v>
      </c>
      <c r="L2896" s="6" t="s">
        <v>13973</v>
      </c>
      <c r="M2896" s="6" t="s">
        <v>13413</v>
      </c>
      <c r="N2896" s="6" t="s">
        <v>13559</v>
      </c>
      <c r="O2896" s="6" t="str" cm="1">
        <f t="array" ref="O2896:P2896">_xlfn.TEXTSPLIT(N2896,"-")</f>
        <v>2004</v>
      </c>
      <c r="P2896" s="6" t="str">
        <v>2006</v>
      </c>
      <c r="Q2896" s="6">
        <v>402</v>
      </c>
      <c r="R2896" s="6">
        <v>191</v>
      </c>
      <c r="S2896" s="16">
        <f t="shared" si="213"/>
        <v>0.47512437810945274</v>
      </c>
      <c r="T2896" s="16">
        <f t="shared" si="214"/>
        <v>2.4906851513735333E-2</v>
      </c>
    </row>
    <row r="2897" spans="1:20" x14ac:dyDescent="0.6">
      <c r="A2897" s="6"/>
      <c r="B2897" s="6"/>
      <c r="C2897" s="6"/>
      <c r="D2897" s="6" t="s">
        <v>13300</v>
      </c>
      <c r="E2897" s="6" t="s">
        <v>13815</v>
      </c>
      <c r="F2897" s="20" t="s">
        <v>13920</v>
      </c>
      <c r="G2897" s="6" t="str">
        <f t="shared" si="212"/>
        <v>70-80</v>
      </c>
      <c r="H2897" s="6" t="str" cm="1">
        <f t="array" ref="H2897:I2897">_xlfn.TEXTSPLIT(G2897,"-")</f>
        <v>70</v>
      </c>
      <c r="I2897" s="6" t="str">
        <v>80</v>
      </c>
      <c r="J2897" s="6" t="s">
        <v>13836</v>
      </c>
      <c r="K2897" s="6" t="s">
        <v>13561</v>
      </c>
      <c r="L2897" s="6" t="s">
        <v>13973</v>
      </c>
      <c r="M2897" s="6" t="s">
        <v>13413</v>
      </c>
      <c r="N2897" s="6" t="s">
        <v>13559</v>
      </c>
      <c r="O2897" s="6" t="str" cm="1">
        <f t="array" ref="O2897:P2897">_xlfn.TEXTSPLIT(N2897,"-")</f>
        <v>2004</v>
      </c>
      <c r="P2897" s="6" t="str">
        <v>2006</v>
      </c>
      <c r="Q2897" s="6">
        <v>722</v>
      </c>
      <c r="R2897" s="6">
        <v>402</v>
      </c>
      <c r="S2897" s="16">
        <f t="shared" si="213"/>
        <v>0.55678670360110805</v>
      </c>
      <c r="T2897" s="16">
        <f t="shared" si="214"/>
        <v>1.8487671653765688E-2</v>
      </c>
    </row>
    <row r="2898" spans="1:20" x14ac:dyDescent="0.6">
      <c r="A2898" s="6"/>
      <c r="B2898" s="6"/>
      <c r="C2898" s="6"/>
      <c r="D2898" s="6" t="s">
        <v>13300</v>
      </c>
      <c r="E2898" s="6" t="s">
        <v>13814</v>
      </c>
      <c r="F2898" s="20" t="s">
        <v>13920</v>
      </c>
      <c r="G2898" s="6" t="str">
        <f t="shared" si="212"/>
        <v>70-80</v>
      </c>
      <c r="H2898" s="6" t="str" cm="1">
        <f t="array" ref="H2898:I2898">_xlfn.TEXTSPLIT(G2898,"-")</f>
        <v>70</v>
      </c>
      <c r="I2898" s="6" t="str">
        <v>80</v>
      </c>
      <c r="J2898" s="6" t="s">
        <v>13836</v>
      </c>
      <c r="K2898" s="6" t="s">
        <v>13561</v>
      </c>
      <c r="L2898" s="6" t="s">
        <v>13973</v>
      </c>
      <c r="M2898" s="6" t="s">
        <v>13413</v>
      </c>
      <c r="N2898" s="6" t="s">
        <v>13559</v>
      </c>
      <c r="O2898" s="6" t="str" cm="1">
        <f t="array" ref="O2898:P2898">_xlfn.TEXTSPLIT(N2898,"-")</f>
        <v>2004</v>
      </c>
      <c r="P2898" s="6" t="str">
        <v>2006</v>
      </c>
      <c r="Q2898" s="6">
        <v>387</v>
      </c>
      <c r="R2898" s="6">
        <v>247</v>
      </c>
      <c r="S2898" s="16">
        <f t="shared" si="213"/>
        <v>0.63824289405684753</v>
      </c>
      <c r="T2898" s="16">
        <f t="shared" si="214"/>
        <v>2.4425645344558621E-2</v>
      </c>
    </row>
    <row r="2899" spans="1:20" x14ac:dyDescent="0.6">
      <c r="A2899" s="6"/>
      <c r="B2899" s="6"/>
      <c r="C2899" s="6"/>
      <c r="D2899" s="6" t="s">
        <v>13300</v>
      </c>
      <c r="E2899" s="6" t="s">
        <v>13816</v>
      </c>
      <c r="F2899" s="20" t="s">
        <v>13920</v>
      </c>
      <c r="G2899" s="6" t="str">
        <f t="shared" si="212"/>
        <v>70-80</v>
      </c>
      <c r="H2899" s="6" t="str" cm="1">
        <f t="array" ref="H2899:I2899">_xlfn.TEXTSPLIT(G2899,"-")</f>
        <v>70</v>
      </c>
      <c r="I2899" s="6" t="str">
        <v>80</v>
      </c>
      <c r="J2899" s="6" t="s">
        <v>13836</v>
      </c>
      <c r="K2899" s="6" t="s">
        <v>13561</v>
      </c>
      <c r="L2899" s="6" t="s">
        <v>13973</v>
      </c>
      <c r="M2899" s="6" t="s">
        <v>13413</v>
      </c>
      <c r="N2899" s="6" t="s">
        <v>13559</v>
      </c>
      <c r="O2899" s="6" t="str" cm="1">
        <f t="array" ref="O2899:P2899">_xlfn.TEXTSPLIT(N2899,"-")</f>
        <v>2004</v>
      </c>
      <c r="P2899" s="6" t="str">
        <v>2006</v>
      </c>
      <c r="Q2899" s="6">
        <v>335</v>
      </c>
      <c r="R2899" s="6">
        <v>155</v>
      </c>
      <c r="S2899" s="16">
        <f t="shared" si="213"/>
        <v>0.46268656716417911</v>
      </c>
      <c r="T2899" s="16">
        <f t="shared" si="214"/>
        <v>2.7241742976323664E-2</v>
      </c>
    </row>
    <row r="2900" spans="1:20" x14ac:dyDescent="0.6">
      <c r="A2900" s="6"/>
      <c r="B2900" s="6"/>
      <c r="C2900" s="6"/>
      <c r="D2900" s="6" t="s">
        <v>13822</v>
      </c>
      <c r="E2900" s="6" t="s">
        <v>13815</v>
      </c>
      <c r="F2900" s="20" t="s">
        <v>13560</v>
      </c>
      <c r="G2900" s="6" t="str">
        <f t="shared" si="212"/>
        <v>40-80</v>
      </c>
      <c r="H2900" s="6" t="str" cm="1">
        <f t="array" ref="H2900:I2900">_xlfn.TEXTSPLIT(G2900,"-")</f>
        <v>40</v>
      </c>
      <c r="I2900" s="6" t="str">
        <v>80</v>
      </c>
      <c r="J2900" s="6" t="s">
        <v>13836</v>
      </c>
      <c r="K2900" s="6" t="s">
        <v>13561</v>
      </c>
      <c r="L2900" s="6" t="s">
        <v>13973</v>
      </c>
      <c r="M2900" s="6" t="s">
        <v>13413</v>
      </c>
      <c r="N2900" s="6" t="s">
        <v>13559</v>
      </c>
      <c r="O2900" s="6" t="str" cm="1">
        <f t="array" ref="O2900:P2900">_xlfn.TEXTSPLIT(N2900,"-")</f>
        <v>2004</v>
      </c>
      <c r="P2900" s="6" t="str">
        <v>2006</v>
      </c>
      <c r="Q2900" s="6">
        <v>3265</v>
      </c>
      <c r="R2900" s="6">
        <v>1361</v>
      </c>
      <c r="S2900" s="16">
        <f t="shared" si="213"/>
        <v>0.41684532924961715</v>
      </c>
      <c r="T2900" s="16">
        <f t="shared" si="214"/>
        <v>8.6285487314226011E-3</v>
      </c>
    </row>
    <row r="2901" spans="1:20" x14ac:dyDescent="0.6">
      <c r="A2901" s="6"/>
      <c r="B2901" s="6"/>
      <c r="C2901" s="6"/>
      <c r="D2901" s="6" t="s">
        <v>13822</v>
      </c>
      <c r="E2901" s="6" t="s">
        <v>13814</v>
      </c>
      <c r="F2901" s="20" t="s">
        <v>13560</v>
      </c>
      <c r="G2901" s="6" t="str">
        <f t="shared" si="212"/>
        <v>40-80</v>
      </c>
      <c r="H2901" s="6" t="str" cm="1">
        <f t="array" ref="H2901:I2901">_xlfn.TEXTSPLIT(G2901,"-")</f>
        <v>40</v>
      </c>
      <c r="I2901" s="6" t="str">
        <v>80</v>
      </c>
      <c r="J2901" s="6" t="s">
        <v>13836</v>
      </c>
      <c r="K2901" s="6" t="s">
        <v>13561</v>
      </c>
      <c r="L2901" s="6" t="s">
        <v>13973</v>
      </c>
      <c r="M2901" s="6" t="s">
        <v>13413</v>
      </c>
      <c r="N2901" s="6" t="s">
        <v>13559</v>
      </c>
      <c r="O2901" s="6" t="str" cm="1">
        <f t="array" ref="O2901:P2901">_xlfn.TEXTSPLIT(N2901,"-")</f>
        <v>2004</v>
      </c>
      <c r="P2901" s="6" t="str">
        <v>2006</v>
      </c>
      <c r="Q2901" s="6">
        <v>1570</v>
      </c>
      <c r="R2901" s="6">
        <v>741</v>
      </c>
      <c r="S2901" s="16">
        <f t="shared" si="213"/>
        <v>0.47197452229299364</v>
      </c>
      <c r="T2901" s="16">
        <f t="shared" si="214"/>
        <v>1.2599023635189353E-2</v>
      </c>
    </row>
    <row r="2902" spans="1:20" x14ac:dyDescent="0.6">
      <c r="A2902" s="6"/>
      <c r="B2902" s="6"/>
      <c r="C2902" s="6"/>
      <c r="D2902" s="6" t="s">
        <v>13822</v>
      </c>
      <c r="E2902" s="6" t="s">
        <v>13816</v>
      </c>
      <c r="F2902" s="20" t="s">
        <v>13560</v>
      </c>
      <c r="G2902" s="6" t="str">
        <f t="shared" si="212"/>
        <v>40-80</v>
      </c>
      <c r="H2902" s="6" t="str" cm="1">
        <f t="array" ref="H2902:I2902">_xlfn.TEXTSPLIT(G2902,"-")</f>
        <v>40</v>
      </c>
      <c r="I2902" s="6" t="str">
        <v>80</v>
      </c>
      <c r="J2902" s="6" t="s">
        <v>13836</v>
      </c>
      <c r="K2902" s="6" t="s">
        <v>13561</v>
      </c>
      <c r="L2902" s="6" t="s">
        <v>13973</v>
      </c>
      <c r="M2902" s="6" t="s">
        <v>13413</v>
      </c>
      <c r="N2902" s="6" t="s">
        <v>13559</v>
      </c>
      <c r="O2902" s="6" t="str" cm="1">
        <f t="array" ref="O2902:P2902">_xlfn.TEXTSPLIT(N2902,"-")</f>
        <v>2004</v>
      </c>
      <c r="P2902" s="6" t="str">
        <v>2006</v>
      </c>
      <c r="Q2902" s="6">
        <v>1695</v>
      </c>
      <c r="R2902" s="6">
        <v>620</v>
      </c>
      <c r="S2902" s="16">
        <f t="shared" si="213"/>
        <v>0.36578171091445427</v>
      </c>
      <c r="T2902" s="16">
        <f t="shared" si="214"/>
        <v>1.1698913316525618E-2</v>
      </c>
    </row>
    <row r="2903" spans="1:20" x14ac:dyDescent="0.6">
      <c r="A2903" s="6"/>
      <c r="B2903" s="6"/>
      <c r="C2903" s="6"/>
      <c r="D2903" s="6" t="s">
        <v>13822</v>
      </c>
      <c r="E2903" s="6" t="s">
        <v>13815</v>
      </c>
      <c r="F2903" s="20" t="s">
        <v>13817</v>
      </c>
      <c r="G2903" s="6" t="str">
        <f t="shared" si="212"/>
        <v>40-49</v>
      </c>
      <c r="H2903" s="6" t="str" cm="1">
        <f t="array" ref="H2903:I2903">_xlfn.TEXTSPLIT(G2903,"-")</f>
        <v>40</v>
      </c>
      <c r="I2903" s="6" t="str">
        <v>49</v>
      </c>
      <c r="J2903" s="6" t="s">
        <v>13836</v>
      </c>
      <c r="K2903" s="6" t="s">
        <v>13561</v>
      </c>
      <c r="L2903" s="6" t="s">
        <v>13973</v>
      </c>
      <c r="M2903" s="6" t="s">
        <v>13413</v>
      </c>
      <c r="N2903" s="6" t="s">
        <v>13559</v>
      </c>
      <c r="O2903" s="6" t="str" cm="1">
        <f t="array" ref="O2903:P2903">_xlfn.TEXTSPLIT(N2903,"-")</f>
        <v>2004</v>
      </c>
      <c r="P2903" s="6" t="str">
        <v>2006</v>
      </c>
      <c r="Q2903" s="6">
        <v>812</v>
      </c>
      <c r="R2903" s="6">
        <v>206</v>
      </c>
      <c r="S2903" s="16">
        <f t="shared" si="213"/>
        <v>0.2536945812807882</v>
      </c>
      <c r="T2903" s="16">
        <f t="shared" si="214"/>
        <v>1.5269888940755176E-2</v>
      </c>
    </row>
    <row r="2904" spans="1:20" x14ac:dyDescent="0.6">
      <c r="A2904" s="6"/>
      <c r="B2904" s="6"/>
      <c r="C2904" s="6"/>
      <c r="D2904" s="6" t="s">
        <v>13822</v>
      </c>
      <c r="E2904" s="6" t="s">
        <v>13814</v>
      </c>
      <c r="F2904" s="20" t="s">
        <v>13817</v>
      </c>
      <c r="G2904" s="6" t="str">
        <f t="shared" si="212"/>
        <v>40-49</v>
      </c>
      <c r="H2904" s="6" t="str" cm="1">
        <f t="array" ref="H2904:I2904">_xlfn.TEXTSPLIT(G2904,"-")</f>
        <v>40</v>
      </c>
      <c r="I2904" s="6" t="str">
        <v>49</v>
      </c>
      <c r="J2904" s="6" t="s">
        <v>13836</v>
      </c>
      <c r="K2904" s="6" t="s">
        <v>13561</v>
      </c>
      <c r="L2904" s="6" t="s">
        <v>13973</v>
      </c>
      <c r="M2904" s="6" t="s">
        <v>13413</v>
      </c>
      <c r="N2904" s="6" t="s">
        <v>13559</v>
      </c>
      <c r="O2904" s="6" t="str" cm="1">
        <f t="array" ref="O2904:P2904">_xlfn.TEXTSPLIT(N2904,"-")</f>
        <v>2004</v>
      </c>
      <c r="P2904" s="6" t="str">
        <v>2006</v>
      </c>
      <c r="Q2904" s="6">
        <v>379</v>
      </c>
      <c r="R2904" s="6">
        <v>124</v>
      </c>
      <c r="S2904" s="16">
        <f t="shared" si="213"/>
        <v>0.32717678100263853</v>
      </c>
      <c r="T2904" s="16">
        <f t="shared" si="214"/>
        <v>2.4100281640116891E-2</v>
      </c>
    </row>
    <row r="2905" spans="1:20" x14ac:dyDescent="0.6">
      <c r="A2905" s="6"/>
      <c r="B2905" s="6"/>
      <c r="C2905" s="6"/>
      <c r="D2905" s="6" t="s">
        <v>13822</v>
      </c>
      <c r="E2905" s="6" t="s">
        <v>13816</v>
      </c>
      <c r="F2905" s="20" t="s">
        <v>13817</v>
      </c>
      <c r="G2905" s="6" t="str">
        <f t="shared" si="212"/>
        <v>40-49</v>
      </c>
      <c r="H2905" s="6" t="str" cm="1">
        <f t="array" ref="H2905:I2905">_xlfn.TEXTSPLIT(G2905,"-")</f>
        <v>40</v>
      </c>
      <c r="I2905" s="6" t="str">
        <v>49</v>
      </c>
      <c r="J2905" s="6" t="s">
        <v>13836</v>
      </c>
      <c r="K2905" s="6" t="s">
        <v>13561</v>
      </c>
      <c r="L2905" s="6" t="s">
        <v>13973</v>
      </c>
      <c r="M2905" s="6" t="s">
        <v>13413</v>
      </c>
      <c r="N2905" s="6" t="s">
        <v>13559</v>
      </c>
      <c r="O2905" s="6" t="str" cm="1">
        <f t="array" ref="O2905:P2905">_xlfn.TEXTSPLIT(N2905,"-")</f>
        <v>2004</v>
      </c>
      <c r="P2905" s="6" t="str">
        <v>2006</v>
      </c>
      <c r="Q2905" s="6">
        <v>433</v>
      </c>
      <c r="R2905" s="6">
        <v>82</v>
      </c>
      <c r="S2905" s="16">
        <f t="shared" si="213"/>
        <v>0.18937644341801385</v>
      </c>
      <c r="T2905" s="16">
        <f t="shared" si="214"/>
        <v>1.8829060023731123E-2</v>
      </c>
    </row>
    <row r="2906" spans="1:20" x14ac:dyDescent="0.6">
      <c r="A2906" s="6"/>
      <c r="B2906" s="6"/>
      <c r="C2906" s="6"/>
      <c r="D2906" s="6" t="s">
        <v>13822</v>
      </c>
      <c r="E2906" s="6" t="s">
        <v>13815</v>
      </c>
      <c r="F2906" s="20" t="s">
        <v>13818</v>
      </c>
      <c r="G2906" s="6" t="str">
        <f t="shared" si="212"/>
        <v>50-59</v>
      </c>
      <c r="H2906" s="6" t="str" cm="1">
        <f t="array" ref="H2906:I2906">_xlfn.TEXTSPLIT(G2906,"-")</f>
        <v>50</v>
      </c>
      <c r="I2906" s="6" t="str">
        <v>59</v>
      </c>
      <c r="J2906" s="6" t="s">
        <v>13836</v>
      </c>
      <c r="K2906" s="6" t="s">
        <v>13561</v>
      </c>
      <c r="L2906" s="6" t="s">
        <v>13973</v>
      </c>
      <c r="M2906" s="6" t="s">
        <v>13413</v>
      </c>
      <c r="N2906" s="6" t="s">
        <v>13559</v>
      </c>
      <c r="O2906" s="6" t="str" cm="1">
        <f t="array" ref="O2906:P2906">_xlfn.TEXTSPLIT(N2906,"-")</f>
        <v>2004</v>
      </c>
      <c r="P2906" s="6" t="str">
        <v>2006</v>
      </c>
      <c r="Q2906" s="6">
        <v>954</v>
      </c>
      <c r="R2906" s="6">
        <v>377</v>
      </c>
      <c r="S2906" s="16">
        <f t="shared" si="213"/>
        <v>0.39517819706498952</v>
      </c>
      <c r="T2906" s="16">
        <f t="shared" si="214"/>
        <v>1.5828363656665383E-2</v>
      </c>
    </row>
    <row r="2907" spans="1:20" x14ac:dyDescent="0.6">
      <c r="A2907" s="6"/>
      <c r="B2907" s="6"/>
      <c r="C2907" s="6"/>
      <c r="D2907" s="6" t="s">
        <v>13822</v>
      </c>
      <c r="E2907" s="6" t="s">
        <v>13814</v>
      </c>
      <c r="F2907" s="20" t="s">
        <v>13818</v>
      </c>
      <c r="G2907" s="6" t="str">
        <f t="shared" si="212"/>
        <v>50-59</v>
      </c>
      <c r="H2907" s="6" t="str" cm="1">
        <f t="array" ref="H2907:I2907">_xlfn.TEXTSPLIT(G2907,"-")</f>
        <v>50</v>
      </c>
      <c r="I2907" s="6" t="str">
        <v>59</v>
      </c>
      <c r="J2907" s="6" t="s">
        <v>13836</v>
      </c>
      <c r="K2907" s="6" t="s">
        <v>13561</v>
      </c>
      <c r="L2907" s="6" t="s">
        <v>13973</v>
      </c>
      <c r="M2907" s="6" t="s">
        <v>13413</v>
      </c>
      <c r="N2907" s="6" t="s">
        <v>13559</v>
      </c>
      <c r="O2907" s="6" t="str" cm="1">
        <f t="array" ref="O2907:P2907">_xlfn.TEXTSPLIT(N2907,"-")</f>
        <v>2004</v>
      </c>
      <c r="P2907" s="6" t="str">
        <v>2006</v>
      </c>
      <c r="Q2907" s="6">
        <v>429</v>
      </c>
      <c r="R2907" s="6">
        <v>179</v>
      </c>
      <c r="S2907" s="16">
        <f t="shared" si="213"/>
        <v>0.41724941724941728</v>
      </c>
      <c r="T2907" s="16">
        <f t="shared" si="214"/>
        <v>2.3807323952653121E-2</v>
      </c>
    </row>
    <row r="2908" spans="1:20" x14ac:dyDescent="0.6">
      <c r="A2908" s="6"/>
      <c r="B2908" s="6"/>
      <c r="C2908" s="6"/>
      <c r="D2908" s="6" t="s">
        <v>13822</v>
      </c>
      <c r="E2908" s="6" t="s">
        <v>13816</v>
      </c>
      <c r="F2908" s="20" t="s">
        <v>13818</v>
      </c>
      <c r="G2908" s="6" t="str">
        <f t="shared" si="212"/>
        <v>50-59</v>
      </c>
      <c r="H2908" s="6" t="str" cm="1">
        <f t="array" ref="H2908:I2908">_xlfn.TEXTSPLIT(G2908,"-")</f>
        <v>50</v>
      </c>
      <c r="I2908" s="6" t="str">
        <v>59</v>
      </c>
      <c r="J2908" s="6" t="s">
        <v>13836</v>
      </c>
      <c r="K2908" s="6" t="s">
        <v>13561</v>
      </c>
      <c r="L2908" s="6" t="s">
        <v>13973</v>
      </c>
      <c r="M2908" s="6" t="s">
        <v>13413</v>
      </c>
      <c r="N2908" s="6" t="s">
        <v>13559</v>
      </c>
      <c r="O2908" s="6" t="str" cm="1">
        <f t="array" ref="O2908:P2908">_xlfn.TEXTSPLIT(N2908,"-")</f>
        <v>2004</v>
      </c>
      <c r="P2908" s="6" t="str">
        <v>2006</v>
      </c>
      <c r="Q2908" s="6">
        <v>525</v>
      </c>
      <c r="R2908" s="6">
        <v>198</v>
      </c>
      <c r="S2908" s="16">
        <f t="shared" si="213"/>
        <v>0.37714285714285717</v>
      </c>
      <c r="T2908" s="16">
        <f t="shared" si="214"/>
        <v>2.1152783108521478E-2</v>
      </c>
    </row>
    <row r="2909" spans="1:20" x14ac:dyDescent="0.6">
      <c r="A2909" s="6"/>
      <c r="B2909" s="6"/>
      <c r="C2909" s="6"/>
      <c r="D2909" s="6" t="s">
        <v>13822</v>
      </c>
      <c r="E2909" s="6" t="s">
        <v>13815</v>
      </c>
      <c r="F2909" s="20" t="s">
        <v>13819</v>
      </c>
      <c r="G2909" s="6" t="str">
        <f t="shared" si="212"/>
        <v>60-69</v>
      </c>
      <c r="H2909" s="6" t="str" cm="1">
        <f t="array" ref="H2909:I2909">_xlfn.TEXTSPLIT(G2909,"-")</f>
        <v>60</v>
      </c>
      <c r="I2909" s="6" t="str">
        <v>69</v>
      </c>
      <c r="J2909" s="6" t="s">
        <v>13836</v>
      </c>
      <c r="K2909" s="6" t="s">
        <v>13561</v>
      </c>
      <c r="L2909" s="6" t="s">
        <v>13973</v>
      </c>
      <c r="M2909" s="6" t="s">
        <v>13413</v>
      </c>
      <c r="N2909" s="6" t="s">
        <v>13559</v>
      </c>
      <c r="O2909" s="6" t="str" cm="1">
        <f t="array" ref="O2909:P2909">_xlfn.TEXTSPLIT(N2909,"-")</f>
        <v>2004</v>
      </c>
      <c r="P2909" s="6" t="str">
        <v>2006</v>
      </c>
      <c r="Q2909" s="6">
        <v>777</v>
      </c>
      <c r="R2909" s="6">
        <v>394</v>
      </c>
      <c r="S2909" s="16">
        <f t="shared" si="213"/>
        <v>0.5070785070785071</v>
      </c>
      <c r="T2909" s="16">
        <f t="shared" si="214"/>
        <v>1.7935602477002259E-2</v>
      </c>
    </row>
    <row r="2910" spans="1:20" x14ac:dyDescent="0.6">
      <c r="A2910" s="6"/>
      <c r="B2910" s="6"/>
      <c r="C2910" s="6"/>
      <c r="D2910" s="6" t="s">
        <v>13822</v>
      </c>
      <c r="E2910" s="6" t="s">
        <v>13814</v>
      </c>
      <c r="F2910" s="20" t="s">
        <v>13819</v>
      </c>
      <c r="G2910" s="6" t="str">
        <f t="shared" si="212"/>
        <v>60-69</v>
      </c>
      <c r="H2910" s="6" t="str" cm="1">
        <f t="array" ref="H2910:I2910">_xlfn.TEXTSPLIT(G2910,"-")</f>
        <v>60</v>
      </c>
      <c r="I2910" s="6" t="str">
        <v>69</v>
      </c>
      <c r="J2910" s="6" t="s">
        <v>13836</v>
      </c>
      <c r="K2910" s="6" t="s">
        <v>13561</v>
      </c>
      <c r="L2910" s="6" t="s">
        <v>13973</v>
      </c>
      <c r="M2910" s="6" t="s">
        <v>13413</v>
      </c>
      <c r="N2910" s="6" t="s">
        <v>13559</v>
      </c>
      <c r="O2910" s="6" t="str" cm="1">
        <f t="array" ref="O2910:P2910">_xlfn.TEXTSPLIT(N2910,"-")</f>
        <v>2004</v>
      </c>
      <c r="P2910" s="6" t="str">
        <v>2006</v>
      </c>
      <c r="Q2910" s="6">
        <v>375</v>
      </c>
      <c r="R2910" s="6">
        <v>204</v>
      </c>
      <c r="S2910" s="16">
        <f t="shared" si="213"/>
        <v>0.54400000000000004</v>
      </c>
      <c r="T2910" s="16">
        <f t="shared" si="214"/>
        <v>2.5719720060684955E-2</v>
      </c>
    </row>
    <row r="2911" spans="1:20" x14ac:dyDescent="0.6">
      <c r="A2911" s="6"/>
      <c r="B2911" s="6"/>
      <c r="C2911" s="6"/>
      <c r="D2911" s="6" t="s">
        <v>13822</v>
      </c>
      <c r="E2911" s="6" t="s">
        <v>13816</v>
      </c>
      <c r="F2911" s="20" t="s">
        <v>13819</v>
      </c>
      <c r="G2911" s="6" t="str">
        <f t="shared" si="212"/>
        <v>60-69</v>
      </c>
      <c r="H2911" s="6" t="str" cm="1">
        <f t="array" ref="H2911:I2911">_xlfn.TEXTSPLIT(G2911,"-")</f>
        <v>60</v>
      </c>
      <c r="I2911" s="6" t="str">
        <v>69</v>
      </c>
      <c r="J2911" s="6" t="s">
        <v>13836</v>
      </c>
      <c r="K2911" s="6" t="s">
        <v>13561</v>
      </c>
      <c r="L2911" s="6" t="s">
        <v>13973</v>
      </c>
      <c r="M2911" s="6" t="s">
        <v>13413</v>
      </c>
      <c r="N2911" s="6" t="s">
        <v>13559</v>
      </c>
      <c r="O2911" s="6" t="str" cm="1">
        <f t="array" ref="O2911:P2911">_xlfn.TEXTSPLIT(N2911,"-")</f>
        <v>2004</v>
      </c>
      <c r="P2911" s="6" t="str">
        <v>2006</v>
      </c>
      <c r="Q2911" s="6">
        <v>402</v>
      </c>
      <c r="R2911" s="6">
        <v>190</v>
      </c>
      <c r="S2911" s="16">
        <f t="shared" si="213"/>
        <v>0.47263681592039802</v>
      </c>
      <c r="T2911" s="16">
        <f t="shared" si="214"/>
        <v>2.4900361451003307E-2</v>
      </c>
    </row>
    <row r="2912" spans="1:20" x14ac:dyDescent="0.6">
      <c r="A2912" s="6"/>
      <c r="B2912" s="6"/>
      <c r="C2912" s="6"/>
      <c r="D2912" s="6" t="s">
        <v>13822</v>
      </c>
      <c r="E2912" s="6" t="s">
        <v>13815</v>
      </c>
      <c r="F2912" s="20" t="s">
        <v>13920</v>
      </c>
      <c r="G2912" s="6" t="str">
        <f t="shared" si="212"/>
        <v>70-80</v>
      </c>
      <c r="H2912" s="6" t="str" cm="1">
        <f t="array" ref="H2912:I2912">_xlfn.TEXTSPLIT(G2912,"-")</f>
        <v>70</v>
      </c>
      <c r="I2912" s="6" t="str">
        <v>80</v>
      </c>
      <c r="J2912" s="6" t="s">
        <v>13836</v>
      </c>
      <c r="K2912" s="6" t="s">
        <v>13561</v>
      </c>
      <c r="L2912" s="6" t="s">
        <v>13973</v>
      </c>
      <c r="M2912" s="6" t="s">
        <v>13413</v>
      </c>
      <c r="N2912" s="6" t="s">
        <v>13559</v>
      </c>
      <c r="O2912" s="6" t="str" cm="1">
        <f t="array" ref="O2912:P2912">_xlfn.TEXTSPLIT(N2912,"-")</f>
        <v>2004</v>
      </c>
      <c r="P2912" s="6" t="str">
        <v>2006</v>
      </c>
      <c r="Q2912" s="6">
        <v>722</v>
      </c>
      <c r="R2912" s="6">
        <v>384</v>
      </c>
      <c r="S2912" s="16">
        <f t="shared" si="213"/>
        <v>0.53185595567867039</v>
      </c>
      <c r="T2912" s="16">
        <f t="shared" si="214"/>
        <v>1.857026776858511E-2</v>
      </c>
    </row>
    <row r="2913" spans="1:20" x14ac:dyDescent="0.6">
      <c r="A2913" s="6"/>
      <c r="B2913" s="6"/>
      <c r="C2913" s="6"/>
      <c r="D2913" s="6" t="s">
        <v>13822</v>
      </c>
      <c r="E2913" s="6" t="s">
        <v>13814</v>
      </c>
      <c r="F2913" s="20" t="s">
        <v>13920</v>
      </c>
      <c r="G2913" s="6" t="str">
        <f t="shared" si="212"/>
        <v>70-80</v>
      </c>
      <c r="H2913" s="6" t="str" cm="1">
        <f t="array" ref="H2913:I2913">_xlfn.TEXTSPLIT(G2913,"-")</f>
        <v>70</v>
      </c>
      <c r="I2913" s="6" t="str">
        <v>80</v>
      </c>
      <c r="J2913" s="6" t="s">
        <v>13836</v>
      </c>
      <c r="K2913" s="6" t="s">
        <v>13561</v>
      </c>
      <c r="L2913" s="6" t="s">
        <v>13973</v>
      </c>
      <c r="M2913" s="6" t="s">
        <v>13413</v>
      </c>
      <c r="N2913" s="6" t="s">
        <v>13559</v>
      </c>
      <c r="O2913" s="6" t="str" cm="1">
        <f t="array" ref="O2913:P2913">_xlfn.TEXTSPLIT(N2913,"-")</f>
        <v>2004</v>
      </c>
      <c r="P2913" s="6" t="str">
        <v>2006</v>
      </c>
      <c r="Q2913" s="6">
        <v>387</v>
      </c>
      <c r="R2913" s="6">
        <v>234</v>
      </c>
      <c r="S2913" s="16">
        <f t="shared" si="213"/>
        <v>0.60465116279069764</v>
      </c>
      <c r="T2913" s="16">
        <f t="shared" si="214"/>
        <v>2.4853479374516593E-2</v>
      </c>
    </row>
    <row r="2914" spans="1:20" x14ac:dyDescent="0.6">
      <c r="A2914" s="6"/>
      <c r="B2914" s="6"/>
      <c r="C2914" s="6"/>
      <c r="D2914" s="6" t="s">
        <v>13822</v>
      </c>
      <c r="E2914" s="6" t="s">
        <v>13816</v>
      </c>
      <c r="F2914" s="20" t="s">
        <v>13920</v>
      </c>
      <c r="G2914" s="6" t="str">
        <f t="shared" si="212"/>
        <v>70-80</v>
      </c>
      <c r="H2914" s="6" t="str" cm="1">
        <f t="array" ref="H2914:I2914">_xlfn.TEXTSPLIT(G2914,"-")</f>
        <v>70</v>
      </c>
      <c r="I2914" s="6" t="str">
        <v>80</v>
      </c>
      <c r="J2914" s="6" t="s">
        <v>13836</v>
      </c>
      <c r="K2914" s="6" t="s">
        <v>13561</v>
      </c>
      <c r="L2914" s="6" t="s">
        <v>13973</v>
      </c>
      <c r="M2914" s="6" t="s">
        <v>13413</v>
      </c>
      <c r="N2914" s="6" t="s">
        <v>13559</v>
      </c>
      <c r="O2914" s="6" t="str" cm="1">
        <f t="array" ref="O2914:P2914">_xlfn.TEXTSPLIT(N2914,"-")</f>
        <v>2004</v>
      </c>
      <c r="P2914" s="6" t="str">
        <v>2006</v>
      </c>
      <c r="Q2914" s="6">
        <v>335</v>
      </c>
      <c r="R2914" s="6">
        <v>150</v>
      </c>
      <c r="S2914" s="16">
        <f t="shared" si="213"/>
        <v>0.44776119402985076</v>
      </c>
      <c r="T2914" s="16">
        <f t="shared" si="214"/>
        <v>2.7168413790887296E-2</v>
      </c>
    </row>
    <row r="2915" spans="1:20" x14ac:dyDescent="0.6">
      <c r="A2915" s="6"/>
      <c r="B2915" s="6"/>
      <c r="C2915" s="6"/>
      <c r="D2915" s="6" t="s">
        <v>13813</v>
      </c>
      <c r="E2915" s="6" t="s">
        <v>13815</v>
      </c>
      <c r="F2915" s="20" t="s">
        <v>13560</v>
      </c>
      <c r="G2915" s="6" t="str">
        <f t="shared" si="212"/>
        <v>40-80</v>
      </c>
      <c r="H2915" s="6" t="str" cm="1">
        <f t="array" ref="H2915:I2915">_xlfn.TEXTSPLIT(G2915,"-")</f>
        <v>40</v>
      </c>
      <c r="I2915" s="6" t="str">
        <v>80</v>
      </c>
      <c r="J2915" s="6" t="s">
        <v>13836</v>
      </c>
      <c r="K2915" s="6" t="s">
        <v>13561</v>
      </c>
      <c r="L2915" s="6" t="s">
        <v>13973</v>
      </c>
      <c r="M2915" s="6" t="s">
        <v>13413</v>
      </c>
      <c r="N2915" s="6" t="s">
        <v>13559</v>
      </c>
      <c r="O2915" s="6" t="str" cm="1">
        <f t="array" ref="O2915:P2915">_xlfn.TEXTSPLIT(N2915,"-")</f>
        <v>2004</v>
      </c>
      <c r="P2915" s="6" t="str">
        <v>2006</v>
      </c>
      <c r="Q2915" s="6">
        <v>3265</v>
      </c>
      <c r="R2915" s="6">
        <v>23</v>
      </c>
      <c r="S2915" s="16">
        <f t="shared" si="213"/>
        <v>7.0444104134762637E-3</v>
      </c>
      <c r="T2915" s="16">
        <f t="shared" si="214"/>
        <v>1.463678335967306E-3</v>
      </c>
    </row>
    <row r="2916" spans="1:20" x14ac:dyDescent="0.6">
      <c r="A2916" s="6"/>
      <c r="B2916" s="6"/>
      <c r="C2916" s="6"/>
      <c r="D2916" s="6" t="s">
        <v>13813</v>
      </c>
      <c r="E2916" s="6" t="s">
        <v>13814</v>
      </c>
      <c r="F2916" s="20" t="s">
        <v>13560</v>
      </c>
      <c r="G2916" s="6" t="str">
        <f t="shared" si="212"/>
        <v>40-80</v>
      </c>
      <c r="H2916" s="6" t="str" cm="1">
        <f t="array" ref="H2916:I2916">_xlfn.TEXTSPLIT(G2916,"-")</f>
        <v>40</v>
      </c>
      <c r="I2916" s="6" t="str">
        <v>80</v>
      </c>
      <c r="J2916" s="6" t="s">
        <v>13836</v>
      </c>
      <c r="K2916" s="6" t="s">
        <v>13561</v>
      </c>
      <c r="L2916" s="6" t="s">
        <v>13973</v>
      </c>
      <c r="M2916" s="6" t="s">
        <v>13413</v>
      </c>
      <c r="N2916" s="6" t="s">
        <v>13559</v>
      </c>
      <c r="O2916" s="6" t="str" cm="1">
        <f t="array" ref="O2916:P2916">_xlfn.TEXTSPLIT(N2916,"-")</f>
        <v>2004</v>
      </c>
      <c r="P2916" s="6" t="str">
        <v>2006</v>
      </c>
      <c r="Q2916" s="6">
        <v>1570</v>
      </c>
      <c r="R2916" s="6">
        <v>16</v>
      </c>
      <c r="S2916" s="16">
        <f t="shared" si="213"/>
        <v>1.019108280254777E-2</v>
      </c>
      <c r="T2916" s="16">
        <f t="shared" si="214"/>
        <v>2.5347551840804151E-3</v>
      </c>
    </row>
    <row r="2917" spans="1:20" x14ac:dyDescent="0.6">
      <c r="A2917" s="6"/>
      <c r="B2917" s="6"/>
      <c r="C2917" s="6"/>
      <c r="D2917" s="6" t="s">
        <v>13813</v>
      </c>
      <c r="E2917" s="6" t="s">
        <v>13816</v>
      </c>
      <c r="F2917" s="20" t="s">
        <v>13560</v>
      </c>
      <c r="G2917" s="6" t="str">
        <f t="shared" si="212"/>
        <v>40-80</v>
      </c>
      <c r="H2917" s="6" t="str" cm="1">
        <f t="array" ref="H2917:I2917">_xlfn.TEXTSPLIT(G2917,"-")</f>
        <v>40</v>
      </c>
      <c r="I2917" s="6" t="str">
        <v>80</v>
      </c>
      <c r="J2917" s="6" t="s">
        <v>13836</v>
      </c>
      <c r="K2917" s="6" t="s">
        <v>13561</v>
      </c>
      <c r="L2917" s="6" t="s">
        <v>13973</v>
      </c>
      <c r="M2917" s="6" t="s">
        <v>13413</v>
      </c>
      <c r="N2917" s="6" t="s">
        <v>13559</v>
      </c>
      <c r="O2917" s="6" t="str" cm="1">
        <f t="array" ref="O2917:P2917">_xlfn.TEXTSPLIT(N2917,"-")</f>
        <v>2004</v>
      </c>
      <c r="P2917" s="6" t="str">
        <v>2006</v>
      </c>
      <c r="Q2917" s="6">
        <v>1695</v>
      </c>
      <c r="R2917" s="6">
        <v>7</v>
      </c>
      <c r="S2917" s="16">
        <f t="shared" si="213"/>
        <v>4.1297935103244837E-3</v>
      </c>
      <c r="T2917" s="16">
        <f t="shared" si="214"/>
        <v>1.5576887643745591E-3</v>
      </c>
    </row>
    <row r="2918" spans="1:20" x14ac:dyDescent="0.6">
      <c r="A2918" s="6"/>
      <c r="B2918" s="6"/>
      <c r="C2918" s="6"/>
      <c r="D2918" s="6" t="s">
        <v>13813</v>
      </c>
      <c r="E2918" s="6" t="s">
        <v>13815</v>
      </c>
      <c r="F2918" s="20" t="s">
        <v>13817</v>
      </c>
      <c r="G2918" s="6" t="str">
        <f t="shared" si="212"/>
        <v>40-49</v>
      </c>
      <c r="H2918" s="6" t="str" cm="1">
        <f t="array" ref="H2918:I2918">_xlfn.TEXTSPLIT(G2918,"-")</f>
        <v>40</v>
      </c>
      <c r="I2918" s="6" t="str">
        <v>49</v>
      </c>
      <c r="J2918" s="6" t="s">
        <v>13836</v>
      </c>
      <c r="K2918" s="6" t="s">
        <v>13561</v>
      </c>
      <c r="L2918" s="6" t="s">
        <v>13973</v>
      </c>
      <c r="M2918" s="6" t="s">
        <v>13413</v>
      </c>
      <c r="N2918" s="6" t="s">
        <v>13559</v>
      </c>
      <c r="O2918" s="6" t="str" cm="1">
        <f t="array" ref="O2918:P2918">_xlfn.TEXTSPLIT(N2918,"-")</f>
        <v>2004</v>
      </c>
      <c r="P2918" s="6" t="str">
        <v>2006</v>
      </c>
      <c r="Q2918" s="6">
        <v>812</v>
      </c>
      <c r="R2918" s="6">
        <v>0</v>
      </c>
      <c r="S2918" s="16">
        <f t="shared" si="213"/>
        <v>0</v>
      </c>
      <c r="T2918" s="16">
        <f t="shared" si="214"/>
        <v>0</v>
      </c>
    </row>
    <row r="2919" spans="1:20" x14ac:dyDescent="0.6">
      <c r="A2919" s="6"/>
      <c r="B2919" s="6"/>
      <c r="C2919" s="6"/>
      <c r="D2919" s="6" t="s">
        <v>13813</v>
      </c>
      <c r="E2919" s="6" t="s">
        <v>13814</v>
      </c>
      <c r="F2919" s="20" t="s">
        <v>13817</v>
      </c>
      <c r="G2919" s="6" t="str">
        <f t="shared" si="212"/>
        <v>40-49</v>
      </c>
      <c r="H2919" s="6" t="str" cm="1">
        <f t="array" ref="H2919:I2919">_xlfn.TEXTSPLIT(G2919,"-")</f>
        <v>40</v>
      </c>
      <c r="I2919" s="6" t="str">
        <v>49</v>
      </c>
      <c r="J2919" s="6" t="s">
        <v>13836</v>
      </c>
      <c r="K2919" s="6" t="s">
        <v>13561</v>
      </c>
      <c r="L2919" s="6" t="s">
        <v>13973</v>
      </c>
      <c r="M2919" s="6" t="s">
        <v>13413</v>
      </c>
      <c r="N2919" s="6" t="s">
        <v>13559</v>
      </c>
      <c r="O2919" s="6" t="str" cm="1">
        <f t="array" ref="O2919:P2919">_xlfn.TEXTSPLIT(N2919,"-")</f>
        <v>2004</v>
      </c>
      <c r="P2919" s="6" t="str">
        <v>2006</v>
      </c>
      <c r="Q2919" s="6">
        <v>379</v>
      </c>
      <c r="R2919" s="6">
        <v>0</v>
      </c>
      <c r="S2919" s="16">
        <f t="shared" si="213"/>
        <v>0</v>
      </c>
      <c r="T2919" s="16">
        <f t="shared" si="214"/>
        <v>0</v>
      </c>
    </row>
    <row r="2920" spans="1:20" x14ac:dyDescent="0.6">
      <c r="A2920" s="6"/>
      <c r="B2920" s="6"/>
      <c r="C2920" s="6"/>
      <c r="D2920" s="6" t="s">
        <v>13813</v>
      </c>
      <c r="E2920" s="6" t="s">
        <v>13816</v>
      </c>
      <c r="F2920" s="20" t="s">
        <v>13817</v>
      </c>
      <c r="G2920" s="6" t="str">
        <f t="shared" si="212"/>
        <v>40-49</v>
      </c>
      <c r="H2920" s="6" t="str" cm="1">
        <f t="array" ref="H2920:I2920">_xlfn.TEXTSPLIT(G2920,"-")</f>
        <v>40</v>
      </c>
      <c r="I2920" s="6" t="str">
        <v>49</v>
      </c>
      <c r="J2920" s="6" t="s">
        <v>13836</v>
      </c>
      <c r="K2920" s="6" t="s">
        <v>13561</v>
      </c>
      <c r="L2920" s="6" t="s">
        <v>13973</v>
      </c>
      <c r="M2920" s="6" t="s">
        <v>13413</v>
      </c>
      <c r="N2920" s="6" t="s">
        <v>13559</v>
      </c>
      <c r="O2920" s="6" t="str" cm="1">
        <f t="array" ref="O2920:P2920">_xlfn.TEXTSPLIT(N2920,"-")</f>
        <v>2004</v>
      </c>
      <c r="P2920" s="6" t="str">
        <v>2006</v>
      </c>
      <c r="Q2920" s="6">
        <v>433</v>
      </c>
      <c r="R2920" s="6">
        <v>0</v>
      </c>
      <c r="S2920" s="16">
        <f t="shared" si="213"/>
        <v>0</v>
      </c>
      <c r="T2920" s="16">
        <f t="shared" si="214"/>
        <v>0</v>
      </c>
    </row>
    <row r="2921" spans="1:20" x14ac:dyDescent="0.6">
      <c r="A2921" s="6"/>
      <c r="B2921" s="6"/>
      <c r="C2921" s="6"/>
      <c r="D2921" s="6" t="s">
        <v>13813</v>
      </c>
      <c r="E2921" s="6" t="s">
        <v>13815</v>
      </c>
      <c r="F2921" s="20" t="s">
        <v>13818</v>
      </c>
      <c r="G2921" s="6" t="str">
        <f t="shared" si="212"/>
        <v>50-59</v>
      </c>
      <c r="H2921" s="6" t="str" cm="1">
        <f t="array" ref="H2921:I2921">_xlfn.TEXTSPLIT(G2921,"-")</f>
        <v>50</v>
      </c>
      <c r="I2921" s="6" t="str">
        <v>59</v>
      </c>
      <c r="J2921" s="6" t="s">
        <v>13836</v>
      </c>
      <c r="K2921" s="6" t="s">
        <v>13561</v>
      </c>
      <c r="L2921" s="6" t="s">
        <v>13973</v>
      </c>
      <c r="M2921" s="6" t="s">
        <v>13413</v>
      </c>
      <c r="N2921" s="6" t="s">
        <v>13559</v>
      </c>
      <c r="O2921" s="6" t="str" cm="1">
        <f t="array" ref="O2921:P2921">_xlfn.TEXTSPLIT(N2921,"-")</f>
        <v>2004</v>
      </c>
      <c r="P2921" s="6" t="str">
        <v>2006</v>
      </c>
      <c r="Q2921" s="6">
        <v>954</v>
      </c>
      <c r="R2921" s="6">
        <v>2</v>
      </c>
      <c r="S2921" s="16">
        <f t="shared" si="213"/>
        <v>2.0964360587002098E-3</v>
      </c>
      <c r="T2921" s="16">
        <f t="shared" si="214"/>
        <v>1.4808494554117519E-3</v>
      </c>
    </row>
    <row r="2922" spans="1:20" x14ac:dyDescent="0.6">
      <c r="A2922" s="6"/>
      <c r="B2922" s="6"/>
      <c r="C2922" s="6"/>
      <c r="D2922" s="6" t="s">
        <v>13813</v>
      </c>
      <c r="E2922" s="6" t="s">
        <v>13814</v>
      </c>
      <c r="F2922" s="20" t="s">
        <v>13818</v>
      </c>
      <c r="G2922" s="6" t="str">
        <f t="shared" si="212"/>
        <v>50-59</v>
      </c>
      <c r="H2922" s="6" t="str" cm="1">
        <f t="array" ref="H2922:I2922">_xlfn.TEXTSPLIT(G2922,"-")</f>
        <v>50</v>
      </c>
      <c r="I2922" s="6" t="str">
        <v>59</v>
      </c>
      <c r="J2922" s="6" t="s">
        <v>13836</v>
      </c>
      <c r="K2922" s="6" t="s">
        <v>13561</v>
      </c>
      <c r="L2922" s="6" t="s">
        <v>13973</v>
      </c>
      <c r="M2922" s="6" t="s">
        <v>13413</v>
      </c>
      <c r="N2922" s="6" t="s">
        <v>13559</v>
      </c>
      <c r="O2922" s="6" t="str" cm="1">
        <f t="array" ref="O2922:P2922">_xlfn.TEXTSPLIT(N2922,"-")</f>
        <v>2004</v>
      </c>
      <c r="P2922" s="6" t="str">
        <v>2006</v>
      </c>
      <c r="Q2922" s="6">
        <v>429</v>
      </c>
      <c r="R2922" s="6">
        <v>1</v>
      </c>
      <c r="S2922" s="16">
        <f t="shared" si="213"/>
        <v>2.331002331002331E-3</v>
      </c>
      <c r="T2922" s="16">
        <f t="shared" si="214"/>
        <v>2.3282839600122516E-3</v>
      </c>
    </row>
    <row r="2923" spans="1:20" x14ac:dyDescent="0.6">
      <c r="A2923" s="6"/>
      <c r="B2923" s="6"/>
      <c r="C2923" s="6"/>
      <c r="D2923" s="6" t="s">
        <v>13813</v>
      </c>
      <c r="E2923" s="6" t="s">
        <v>13816</v>
      </c>
      <c r="F2923" s="20" t="s">
        <v>13818</v>
      </c>
      <c r="G2923" s="6" t="str">
        <f t="shared" si="212"/>
        <v>50-59</v>
      </c>
      <c r="H2923" s="6" t="str" cm="1">
        <f t="array" ref="H2923:I2923">_xlfn.TEXTSPLIT(G2923,"-")</f>
        <v>50</v>
      </c>
      <c r="I2923" s="6" t="str">
        <v>59</v>
      </c>
      <c r="J2923" s="6" t="s">
        <v>13836</v>
      </c>
      <c r="K2923" s="6" t="s">
        <v>13561</v>
      </c>
      <c r="L2923" s="6" t="s">
        <v>13973</v>
      </c>
      <c r="M2923" s="6" t="s">
        <v>13413</v>
      </c>
      <c r="N2923" s="6" t="s">
        <v>13559</v>
      </c>
      <c r="O2923" s="6" t="str" cm="1">
        <f t="array" ref="O2923:P2923">_xlfn.TEXTSPLIT(N2923,"-")</f>
        <v>2004</v>
      </c>
      <c r="P2923" s="6" t="str">
        <v>2006</v>
      </c>
      <c r="Q2923" s="6">
        <v>525</v>
      </c>
      <c r="R2923" s="6">
        <v>1</v>
      </c>
      <c r="S2923" s="16">
        <f t="shared" si="213"/>
        <v>1.9047619047619048E-3</v>
      </c>
      <c r="T2923" s="16">
        <f t="shared" si="214"/>
        <v>1.9029469811437071E-3</v>
      </c>
    </row>
    <row r="2924" spans="1:20" x14ac:dyDescent="0.6">
      <c r="A2924" s="6"/>
      <c r="B2924" s="6"/>
      <c r="C2924" s="6"/>
      <c r="D2924" s="6" t="s">
        <v>13813</v>
      </c>
      <c r="E2924" s="6" t="s">
        <v>13815</v>
      </c>
      <c r="F2924" s="20" t="s">
        <v>13819</v>
      </c>
      <c r="G2924" s="6" t="str">
        <f t="shared" si="212"/>
        <v>60-69</v>
      </c>
      <c r="H2924" s="6" t="str" cm="1">
        <f t="array" ref="H2924:I2924">_xlfn.TEXTSPLIT(G2924,"-")</f>
        <v>60</v>
      </c>
      <c r="I2924" s="6" t="str">
        <v>69</v>
      </c>
      <c r="J2924" s="6" t="s">
        <v>13836</v>
      </c>
      <c r="K2924" s="6" t="s">
        <v>13561</v>
      </c>
      <c r="L2924" s="6" t="s">
        <v>13973</v>
      </c>
      <c r="M2924" s="6" t="s">
        <v>13413</v>
      </c>
      <c r="N2924" s="6" t="s">
        <v>13559</v>
      </c>
      <c r="O2924" s="6" t="str" cm="1">
        <f t="array" ref="O2924:P2924">_xlfn.TEXTSPLIT(N2924,"-")</f>
        <v>2004</v>
      </c>
      <c r="P2924" s="6" t="str">
        <v>2006</v>
      </c>
      <c r="Q2924" s="6">
        <v>777</v>
      </c>
      <c r="R2924" s="6">
        <v>3</v>
      </c>
      <c r="S2924" s="16">
        <f t="shared" si="213"/>
        <v>3.8610038610038611E-3</v>
      </c>
      <c r="T2924" s="16">
        <f t="shared" si="214"/>
        <v>2.2248440751083268E-3</v>
      </c>
    </row>
    <row r="2925" spans="1:20" x14ac:dyDescent="0.6">
      <c r="A2925" s="6"/>
      <c r="B2925" s="6"/>
      <c r="C2925" s="6"/>
      <c r="D2925" s="6" t="s">
        <v>13813</v>
      </c>
      <c r="E2925" s="6" t="s">
        <v>13814</v>
      </c>
      <c r="F2925" s="20" t="s">
        <v>13819</v>
      </c>
      <c r="G2925" s="6" t="str">
        <f t="shared" si="212"/>
        <v>60-69</v>
      </c>
      <c r="H2925" s="6" t="str" cm="1">
        <f t="array" ref="H2925:I2925">_xlfn.TEXTSPLIT(G2925,"-")</f>
        <v>60</v>
      </c>
      <c r="I2925" s="6" t="str">
        <v>69</v>
      </c>
      <c r="J2925" s="6" t="s">
        <v>13836</v>
      </c>
      <c r="K2925" s="6" t="s">
        <v>13561</v>
      </c>
      <c r="L2925" s="6" t="s">
        <v>13973</v>
      </c>
      <c r="M2925" s="6" t="s">
        <v>13413</v>
      </c>
      <c r="N2925" s="6" t="s">
        <v>13559</v>
      </c>
      <c r="O2925" s="6" t="str" cm="1">
        <f t="array" ref="O2925:P2925">_xlfn.TEXTSPLIT(N2925,"-")</f>
        <v>2004</v>
      </c>
      <c r="P2925" s="6" t="str">
        <v>2006</v>
      </c>
      <c r="Q2925" s="6">
        <v>375</v>
      </c>
      <c r="R2925" s="6">
        <v>2</v>
      </c>
      <c r="S2925" s="16">
        <f t="shared" si="213"/>
        <v>5.3333333333333332E-3</v>
      </c>
      <c r="T2925" s="16">
        <f t="shared" si="214"/>
        <v>3.7611660918351331E-3</v>
      </c>
    </row>
    <row r="2926" spans="1:20" x14ac:dyDescent="0.6">
      <c r="A2926" s="6"/>
      <c r="B2926" s="6"/>
      <c r="C2926" s="6"/>
      <c r="D2926" s="6" t="s">
        <v>13813</v>
      </c>
      <c r="E2926" s="6" t="s">
        <v>13816</v>
      </c>
      <c r="F2926" s="20" t="s">
        <v>13819</v>
      </c>
      <c r="G2926" s="6" t="str">
        <f t="shared" si="212"/>
        <v>60-69</v>
      </c>
      <c r="H2926" s="6" t="str" cm="1">
        <f t="array" ref="H2926:I2926">_xlfn.TEXTSPLIT(G2926,"-")</f>
        <v>60</v>
      </c>
      <c r="I2926" s="6" t="str">
        <v>69</v>
      </c>
      <c r="J2926" s="6" t="s">
        <v>13836</v>
      </c>
      <c r="K2926" s="6" t="s">
        <v>13561</v>
      </c>
      <c r="L2926" s="6" t="s">
        <v>13973</v>
      </c>
      <c r="M2926" s="6" t="s">
        <v>13413</v>
      </c>
      <c r="N2926" s="6" t="s">
        <v>13559</v>
      </c>
      <c r="O2926" s="6" t="str" cm="1">
        <f t="array" ref="O2926:P2926">_xlfn.TEXTSPLIT(N2926,"-")</f>
        <v>2004</v>
      </c>
      <c r="P2926" s="6" t="str">
        <v>2006</v>
      </c>
      <c r="Q2926" s="6">
        <v>402</v>
      </c>
      <c r="R2926" s="6">
        <v>1</v>
      </c>
      <c r="S2926" s="16">
        <f t="shared" si="213"/>
        <v>2.4875621890547263E-3</v>
      </c>
      <c r="T2926" s="16">
        <f t="shared" si="214"/>
        <v>2.4844662797169391E-3</v>
      </c>
    </row>
    <row r="2927" spans="1:20" x14ac:dyDescent="0.6">
      <c r="A2927" s="6"/>
      <c r="B2927" s="6"/>
      <c r="C2927" s="6"/>
      <c r="D2927" s="6" t="s">
        <v>13813</v>
      </c>
      <c r="E2927" s="6" t="s">
        <v>13815</v>
      </c>
      <c r="F2927" s="20" t="s">
        <v>13920</v>
      </c>
      <c r="G2927" s="6" t="str">
        <f t="shared" si="212"/>
        <v>70-80</v>
      </c>
      <c r="H2927" s="6" t="str" cm="1">
        <f t="array" ref="H2927:I2927">_xlfn.TEXTSPLIT(G2927,"-")</f>
        <v>70</v>
      </c>
      <c r="I2927" s="6" t="str">
        <v>80</v>
      </c>
      <c r="J2927" s="6" t="s">
        <v>13836</v>
      </c>
      <c r="K2927" s="6" t="s">
        <v>13561</v>
      </c>
      <c r="L2927" s="6" t="s">
        <v>13973</v>
      </c>
      <c r="M2927" s="6" t="s">
        <v>13413</v>
      </c>
      <c r="N2927" s="6" t="s">
        <v>13559</v>
      </c>
      <c r="O2927" s="6" t="str" cm="1">
        <f t="array" ref="O2927:P2927">_xlfn.TEXTSPLIT(N2927,"-")</f>
        <v>2004</v>
      </c>
      <c r="P2927" s="6" t="str">
        <v>2006</v>
      </c>
      <c r="Q2927" s="6">
        <v>722</v>
      </c>
      <c r="R2927" s="6">
        <v>18</v>
      </c>
      <c r="S2927" s="16">
        <f t="shared" si="213"/>
        <v>2.4930747922437674E-2</v>
      </c>
      <c r="T2927" s="16">
        <f t="shared" si="214"/>
        <v>5.8025218667830296E-3</v>
      </c>
    </row>
    <row r="2928" spans="1:20" x14ac:dyDescent="0.6">
      <c r="A2928" s="6"/>
      <c r="B2928" s="6"/>
      <c r="C2928" s="6"/>
      <c r="D2928" s="6" t="s">
        <v>13813</v>
      </c>
      <c r="E2928" s="6" t="s">
        <v>13814</v>
      </c>
      <c r="F2928" s="20" t="s">
        <v>13920</v>
      </c>
      <c r="G2928" s="6" t="str">
        <f t="shared" si="212"/>
        <v>70-80</v>
      </c>
      <c r="H2928" s="6" t="str" cm="1">
        <f t="array" ref="H2928:I2928">_xlfn.TEXTSPLIT(G2928,"-")</f>
        <v>70</v>
      </c>
      <c r="I2928" s="6" t="str">
        <v>80</v>
      </c>
      <c r="J2928" s="6" t="s">
        <v>13836</v>
      </c>
      <c r="K2928" s="6" t="s">
        <v>13561</v>
      </c>
      <c r="L2928" s="6" t="s">
        <v>13973</v>
      </c>
      <c r="M2928" s="6" t="s">
        <v>13413</v>
      </c>
      <c r="N2928" s="6" t="s">
        <v>13559</v>
      </c>
      <c r="O2928" s="6" t="str" cm="1">
        <f t="array" ref="O2928:P2928">_xlfn.TEXTSPLIT(N2928,"-")</f>
        <v>2004</v>
      </c>
      <c r="P2928" s="6" t="str">
        <v>2006</v>
      </c>
      <c r="Q2928" s="6">
        <v>387</v>
      </c>
      <c r="R2928" s="6">
        <v>13</v>
      </c>
      <c r="S2928" s="16">
        <f t="shared" si="213"/>
        <v>3.3591731266149873E-2</v>
      </c>
      <c r="T2928" s="16">
        <f t="shared" si="214"/>
        <v>9.1588517577898161E-3</v>
      </c>
    </row>
    <row r="2929" spans="1:20" x14ac:dyDescent="0.6">
      <c r="A2929" s="6"/>
      <c r="B2929" s="6"/>
      <c r="C2929" s="6"/>
      <c r="D2929" s="6" t="s">
        <v>13813</v>
      </c>
      <c r="E2929" s="6" t="s">
        <v>13816</v>
      </c>
      <c r="F2929" s="20" t="s">
        <v>13920</v>
      </c>
      <c r="G2929" s="6" t="str">
        <f t="shared" si="212"/>
        <v>70-80</v>
      </c>
      <c r="H2929" s="6" t="str" cm="1">
        <f t="array" ref="H2929:I2929">_xlfn.TEXTSPLIT(G2929,"-")</f>
        <v>70</v>
      </c>
      <c r="I2929" s="6" t="str">
        <v>80</v>
      </c>
      <c r="J2929" s="6" t="s">
        <v>13836</v>
      </c>
      <c r="K2929" s="6" t="s">
        <v>13561</v>
      </c>
      <c r="L2929" s="6" t="s">
        <v>13973</v>
      </c>
      <c r="M2929" s="6" t="s">
        <v>13413</v>
      </c>
      <c r="N2929" s="6" t="s">
        <v>13559</v>
      </c>
      <c r="O2929" s="6" t="str" cm="1">
        <f t="array" ref="O2929:P2929">_xlfn.TEXTSPLIT(N2929,"-")</f>
        <v>2004</v>
      </c>
      <c r="P2929" s="6" t="str">
        <v>2006</v>
      </c>
      <c r="Q2929" s="6">
        <v>335</v>
      </c>
      <c r="R2929" s="6">
        <v>5</v>
      </c>
      <c r="S2929" s="16">
        <f t="shared" si="213"/>
        <v>1.4925373134328358E-2</v>
      </c>
      <c r="T2929" s="16">
        <f t="shared" si="214"/>
        <v>6.6248303546016943E-3</v>
      </c>
    </row>
    <row r="2930" spans="1:20" x14ac:dyDescent="0.6">
      <c r="D2930" s="6" t="s">
        <v>13300</v>
      </c>
      <c r="E2930" s="6" t="s">
        <v>13815</v>
      </c>
      <c r="F2930" s="20" t="s">
        <v>13560</v>
      </c>
      <c r="G2930" s="6" t="str">
        <f t="shared" si="209"/>
        <v>40-80</v>
      </c>
      <c r="H2930" s="6" t="str" cm="1">
        <f t="array" ref="H2930:I2930">_xlfn.TEXTSPLIT(G2930,"-")</f>
        <v>40</v>
      </c>
      <c r="I2930" s="6" t="str">
        <v>80</v>
      </c>
      <c r="J2930" s="6" t="s">
        <v>13836</v>
      </c>
      <c r="K2930" s="6" t="s">
        <v>13561</v>
      </c>
      <c r="L2930" s="6" t="s">
        <v>13909</v>
      </c>
      <c r="M2930" s="6" t="s">
        <v>13413</v>
      </c>
      <c r="N2930" s="6" t="s">
        <v>13559</v>
      </c>
      <c r="O2930" s="6" t="str" cm="1">
        <f t="array" ref="O2930:P2930">_xlfn.TEXTSPLIT(N2930,"-")</f>
        <v>2004</v>
      </c>
      <c r="P2930" s="6" t="str">
        <v>2006</v>
      </c>
      <c r="Q2930" s="6">
        <v>3265</v>
      </c>
      <c r="R2930" s="6">
        <v>1384</v>
      </c>
      <c r="S2930" s="16">
        <f t="shared" si="210"/>
        <v>0.4238897396630934</v>
      </c>
      <c r="T2930" s="16">
        <f t="shared" si="211"/>
        <v>8.6484377626240162E-3</v>
      </c>
    </row>
    <row r="2931" spans="1:20" x14ac:dyDescent="0.6">
      <c r="B2931" s="6"/>
      <c r="C2931" s="6"/>
      <c r="D2931" s="6" t="s">
        <v>13300</v>
      </c>
      <c r="E2931" s="6" t="s">
        <v>13814</v>
      </c>
      <c r="F2931" s="20" t="s">
        <v>13560</v>
      </c>
      <c r="G2931" s="6" t="str">
        <f t="shared" si="209"/>
        <v>40-80</v>
      </c>
      <c r="H2931" s="6" t="str" cm="1">
        <f t="array" ref="H2931:I2931">_xlfn.TEXTSPLIT(G2931,"-")</f>
        <v>40</v>
      </c>
      <c r="I2931" s="6" t="str">
        <v>80</v>
      </c>
      <c r="J2931" s="6" t="s">
        <v>13836</v>
      </c>
      <c r="K2931" s="6" t="s">
        <v>13561</v>
      </c>
      <c r="L2931" s="6" t="s">
        <v>13909</v>
      </c>
      <c r="M2931" s="6" t="s">
        <v>13413</v>
      </c>
      <c r="N2931" s="6" t="s">
        <v>13559</v>
      </c>
      <c r="O2931" s="6" t="str" cm="1">
        <f t="array" ref="O2931:P2931">_xlfn.TEXTSPLIT(N2931,"-")</f>
        <v>2004</v>
      </c>
      <c r="P2931" s="6" t="str">
        <v>2006</v>
      </c>
      <c r="Q2931" s="6">
        <v>1570</v>
      </c>
      <c r="R2931" s="6">
        <v>757</v>
      </c>
      <c r="S2931" s="16">
        <f t="shared" si="210"/>
        <v>0.48216560509554141</v>
      </c>
      <c r="T2931" s="16">
        <f t="shared" si="211"/>
        <v>1.2610831820667769E-2</v>
      </c>
    </row>
    <row r="2932" spans="1:20" x14ac:dyDescent="0.6">
      <c r="B2932" s="6"/>
      <c r="C2932" s="6"/>
      <c r="D2932" s="6" t="s">
        <v>13300</v>
      </c>
      <c r="E2932" s="6" t="s">
        <v>13816</v>
      </c>
      <c r="F2932" s="20" t="s">
        <v>13560</v>
      </c>
      <c r="G2932" s="6" t="str">
        <f t="shared" si="209"/>
        <v>40-80</v>
      </c>
      <c r="H2932" s="6" t="str" cm="1">
        <f t="array" ref="H2932:I2932">_xlfn.TEXTSPLIT(G2932,"-")</f>
        <v>40</v>
      </c>
      <c r="I2932" s="6" t="str">
        <v>80</v>
      </c>
      <c r="J2932" s="6" t="s">
        <v>13836</v>
      </c>
      <c r="K2932" s="6" t="s">
        <v>13561</v>
      </c>
      <c r="L2932" s="6" t="s">
        <v>13909</v>
      </c>
      <c r="M2932" s="6" t="s">
        <v>13413</v>
      </c>
      <c r="N2932" s="6" t="s">
        <v>13559</v>
      </c>
      <c r="O2932" s="6" t="str" cm="1">
        <f t="array" ref="O2932:P2932">_xlfn.TEXTSPLIT(N2932,"-")</f>
        <v>2004</v>
      </c>
      <c r="P2932" s="6" t="str">
        <v>2006</v>
      </c>
      <c r="Q2932" s="6">
        <v>1695</v>
      </c>
      <c r="R2932" s="6">
        <v>627</v>
      </c>
      <c r="S2932" s="16">
        <f t="shared" si="210"/>
        <v>0.36991150442477877</v>
      </c>
      <c r="T2932" s="16">
        <f t="shared" si="211"/>
        <v>1.1726403742450585E-2</v>
      </c>
    </row>
    <row r="2933" spans="1:20" x14ac:dyDescent="0.6">
      <c r="B2933" s="6"/>
      <c r="C2933" s="6"/>
      <c r="D2933" s="6" t="s">
        <v>13300</v>
      </c>
      <c r="E2933" s="6" t="s">
        <v>13815</v>
      </c>
      <c r="F2933" s="20" t="s">
        <v>13817</v>
      </c>
      <c r="G2933" s="6" t="str">
        <f t="shared" si="209"/>
        <v>40-49</v>
      </c>
      <c r="H2933" s="6" t="str" cm="1">
        <f t="array" ref="H2933:I2933">_xlfn.TEXTSPLIT(G2933,"-")</f>
        <v>40</v>
      </c>
      <c r="I2933" s="6" t="str">
        <v>49</v>
      </c>
      <c r="J2933" s="6" t="s">
        <v>13836</v>
      </c>
      <c r="K2933" s="6" t="s">
        <v>13561</v>
      </c>
      <c r="L2933" s="6" t="s">
        <v>13909</v>
      </c>
      <c r="M2933" s="6" t="s">
        <v>13413</v>
      </c>
      <c r="N2933" s="6" t="s">
        <v>13559</v>
      </c>
      <c r="O2933" s="6" t="str" cm="1">
        <f t="array" ref="O2933:P2933">_xlfn.TEXTSPLIT(N2933,"-")</f>
        <v>2004</v>
      </c>
      <c r="P2933" s="6" t="str">
        <v>2006</v>
      </c>
      <c r="Q2933" s="6">
        <v>812</v>
      </c>
      <c r="R2933" s="6">
        <v>206</v>
      </c>
      <c r="S2933" s="16">
        <f t="shared" si="210"/>
        <v>0.2536945812807882</v>
      </c>
      <c r="T2933" s="16">
        <f t="shared" si="211"/>
        <v>1.5269888940755176E-2</v>
      </c>
    </row>
    <row r="2934" spans="1:20" x14ac:dyDescent="0.6">
      <c r="B2934" s="6"/>
      <c r="C2934" s="6"/>
      <c r="D2934" s="6" t="s">
        <v>13300</v>
      </c>
      <c r="E2934" s="6" t="s">
        <v>13814</v>
      </c>
      <c r="F2934" s="20" t="s">
        <v>13817</v>
      </c>
      <c r="G2934" s="6" t="str">
        <f t="shared" si="209"/>
        <v>40-49</v>
      </c>
      <c r="H2934" s="6" t="str" cm="1">
        <f t="array" ref="H2934:I2934">_xlfn.TEXTSPLIT(G2934,"-")</f>
        <v>40</v>
      </c>
      <c r="I2934" s="6" t="str">
        <v>49</v>
      </c>
      <c r="J2934" s="6" t="s">
        <v>13836</v>
      </c>
      <c r="K2934" s="6" t="s">
        <v>13561</v>
      </c>
      <c r="L2934" s="6" t="s">
        <v>13909</v>
      </c>
      <c r="M2934" s="6" t="s">
        <v>13413</v>
      </c>
      <c r="N2934" s="6" t="s">
        <v>13559</v>
      </c>
      <c r="O2934" s="6" t="str" cm="1">
        <f t="array" ref="O2934:P2934">_xlfn.TEXTSPLIT(N2934,"-")</f>
        <v>2004</v>
      </c>
      <c r="P2934" s="6" t="str">
        <v>2006</v>
      </c>
      <c r="Q2934" s="6">
        <v>379</v>
      </c>
      <c r="R2934" s="6">
        <v>124</v>
      </c>
      <c r="S2934" s="16">
        <f t="shared" si="210"/>
        <v>0.32717678100263853</v>
      </c>
      <c r="T2934" s="16">
        <f t="shared" si="211"/>
        <v>2.4100281640116891E-2</v>
      </c>
    </row>
    <row r="2935" spans="1:20" x14ac:dyDescent="0.6">
      <c r="B2935" s="6"/>
      <c r="C2935" s="6"/>
      <c r="D2935" s="6" t="s">
        <v>13300</v>
      </c>
      <c r="E2935" s="6" t="s">
        <v>13816</v>
      </c>
      <c r="F2935" s="20" t="s">
        <v>13817</v>
      </c>
      <c r="G2935" s="6" t="str">
        <f t="shared" ref="G2935:G3028" si="215">IF(RIGHT(F2935,1)="+",LEFT(F2935,LEN(F2935)-1)&amp;"-95",F2935)</f>
        <v>40-49</v>
      </c>
      <c r="H2935" s="6" t="str" cm="1">
        <f t="array" ref="H2935:I2935">_xlfn.TEXTSPLIT(G2935,"-")</f>
        <v>40</v>
      </c>
      <c r="I2935" s="6" t="str">
        <v>49</v>
      </c>
      <c r="J2935" s="6" t="s">
        <v>13836</v>
      </c>
      <c r="K2935" s="6" t="s">
        <v>13561</v>
      </c>
      <c r="L2935" s="6" t="s">
        <v>13909</v>
      </c>
      <c r="M2935" s="6" t="s">
        <v>13413</v>
      </c>
      <c r="N2935" s="6" t="s">
        <v>13559</v>
      </c>
      <c r="O2935" s="6" t="str" cm="1">
        <f t="array" ref="O2935:P2935">_xlfn.TEXTSPLIT(N2935,"-")</f>
        <v>2004</v>
      </c>
      <c r="P2935" s="6" t="str">
        <v>2006</v>
      </c>
      <c r="Q2935" s="6">
        <v>433</v>
      </c>
      <c r="R2935" s="6">
        <v>82</v>
      </c>
      <c r="S2935" s="16">
        <f t="shared" ref="S2935:S3028" si="216">R2935/Q2935</f>
        <v>0.18937644341801385</v>
      </c>
      <c r="T2935" s="16">
        <f t="shared" ref="T2935:T3028" si="217">SQRT(S2935*(1-S2935)/Q2935)</f>
        <v>1.8829060023731123E-2</v>
      </c>
    </row>
    <row r="2936" spans="1:20" x14ac:dyDescent="0.6">
      <c r="B2936" s="6"/>
      <c r="C2936" s="6"/>
      <c r="D2936" s="6" t="s">
        <v>13300</v>
      </c>
      <c r="E2936" s="6" t="s">
        <v>13815</v>
      </c>
      <c r="F2936" s="20" t="s">
        <v>13818</v>
      </c>
      <c r="G2936" s="6" t="str">
        <f t="shared" si="215"/>
        <v>50-59</v>
      </c>
      <c r="H2936" s="6" t="str" cm="1">
        <f t="array" ref="H2936:I2936">_xlfn.TEXTSPLIT(G2936,"-")</f>
        <v>50</v>
      </c>
      <c r="I2936" s="6" t="str">
        <v>59</v>
      </c>
      <c r="J2936" s="6" t="s">
        <v>13836</v>
      </c>
      <c r="K2936" s="6" t="s">
        <v>13561</v>
      </c>
      <c r="L2936" s="6" t="s">
        <v>13909</v>
      </c>
      <c r="M2936" s="6" t="s">
        <v>13413</v>
      </c>
      <c r="N2936" s="6" t="s">
        <v>13559</v>
      </c>
      <c r="O2936" s="6" t="str" cm="1">
        <f t="array" ref="O2936:P2936">_xlfn.TEXTSPLIT(N2936,"-")</f>
        <v>2004</v>
      </c>
      <c r="P2936" s="6" t="str">
        <v>2006</v>
      </c>
      <c r="Q2936" s="6">
        <v>954</v>
      </c>
      <c r="R2936" s="6">
        <v>379</v>
      </c>
      <c r="S2936" s="16">
        <f t="shared" si="216"/>
        <v>0.39727463312368971</v>
      </c>
      <c r="T2936" s="16">
        <f t="shared" si="217"/>
        <v>1.5842764453678052E-2</v>
      </c>
    </row>
    <row r="2937" spans="1:20" x14ac:dyDescent="0.6">
      <c r="B2937" s="6"/>
      <c r="C2937" s="6"/>
      <c r="D2937" s="6" t="s">
        <v>13300</v>
      </c>
      <c r="E2937" s="6" t="s">
        <v>13814</v>
      </c>
      <c r="F2937" s="20" t="s">
        <v>13818</v>
      </c>
      <c r="G2937" s="6" t="str">
        <f t="shared" si="215"/>
        <v>50-59</v>
      </c>
      <c r="H2937" s="6" t="str" cm="1">
        <f t="array" ref="H2937:I2937">_xlfn.TEXTSPLIT(G2937,"-")</f>
        <v>50</v>
      </c>
      <c r="I2937" s="6" t="str">
        <v>59</v>
      </c>
      <c r="J2937" s="6" t="s">
        <v>13836</v>
      </c>
      <c r="K2937" s="6" t="s">
        <v>13561</v>
      </c>
      <c r="L2937" s="6" t="s">
        <v>13909</v>
      </c>
      <c r="M2937" s="6" t="s">
        <v>13413</v>
      </c>
      <c r="N2937" s="6" t="s">
        <v>13559</v>
      </c>
      <c r="O2937" s="6" t="str" cm="1">
        <f t="array" ref="O2937:P2937">_xlfn.TEXTSPLIT(N2937,"-")</f>
        <v>2004</v>
      </c>
      <c r="P2937" s="6" t="str">
        <v>2006</v>
      </c>
      <c r="Q2937" s="6">
        <v>429</v>
      </c>
      <c r="R2937" s="6">
        <v>180</v>
      </c>
      <c r="S2937" s="16">
        <f t="shared" si="216"/>
        <v>0.41958041958041958</v>
      </c>
      <c r="T2937" s="16">
        <f t="shared" si="217"/>
        <v>2.3825936930050175E-2</v>
      </c>
    </row>
    <row r="2938" spans="1:20" x14ac:dyDescent="0.6">
      <c r="B2938" s="6"/>
      <c r="C2938" s="6"/>
      <c r="D2938" s="6" t="s">
        <v>13300</v>
      </c>
      <c r="E2938" s="6" t="s">
        <v>13816</v>
      </c>
      <c r="F2938" s="20" t="s">
        <v>13818</v>
      </c>
      <c r="G2938" s="6" t="str">
        <f t="shared" si="215"/>
        <v>50-59</v>
      </c>
      <c r="H2938" s="6" t="str" cm="1">
        <f t="array" ref="H2938:I2938">_xlfn.TEXTSPLIT(G2938,"-")</f>
        <v>50</v>
      </c>
      <c r="I2938" s="6" t="str">
        <v>59</v>
      </c>
      <c r="J2938" s="6" t="s">
        <v>13836</v>
      </c>
      <c r="K2938" s="6" t="s">
        <v>13561</v>
      </c>
      <c r="L2938" s="6" t="s">
        <v>13909</v>
      </c>
      <c r="M2938" s="6" t="s">
        <v>13413</v>
      </c>
      <c r="N2938" s="6" t="s">
        <v>13559</v>
      </c>
      <c r="O2938" s="6" t="str" cm="1">
        <f t="array" ref="O2938:P2938">_xlfn.TEXTSPLIT(N2938,"-")</f>
        <v>2004</v>
      </c>
      <c r="P2938" s="6" t="str">
        <v>2006</v>
      </c>
      <c r="Q2938" s="6">
        <v>525</v>
      </c>
      <c r="R2938" s="6">
        <v>199</v>
      </c>
      <c r="S2938" s="16">
        <f t="shared" si="216"/>
        <v>0.37904761904761902</v>
      </c>
      <c r="T2938" s="16">
        <f t="shared" si="217"/>
        <v>2.1173681846505765E-2</v>
      </c>
    </row>
    <row r="2939" spans="1:20" x14ac:dyDescent="0.6">
      <c r="B2939" s="6"/>
      <c r="C2939" s="6"/>
      <c r="D2939" s="6" t="s">
        <v>13300</v>
      </c>
      <c r="E2939" s="6" t="s">
        <v>13815</v>
      </c>
      <c r="F2939" s="20" t="s">
        <v>13819</v>
      </c>
      <c r="G2939" s="6" t="str">
        <f t="shared" si="215"/>
        <v>60-69</v>
      </c>
      <c r="H2939" s="6" t="str" cm="1">
        <f t="array" ref="H2939:I2939">_xlfn.TEXTSPLIT(G2939,"-")</f>
        <v>60</v>
      </c>
      <c r="I2939" s="6" t="str">
        <v>69</v>
      </c>
      <c r="J2939" s="6" t="s">
        <v>13836</v>
      </c>
      <c r="K2939" s="6" t="s">
        <v>13561</v>
      </c>
      <c r="L2939" s="6" t="s">
        <v>13909</v>
      </c>
      <c r="M2939" s="6" t="s">
        <v>13413</v>
      </c>
      <c r="N2939" s="6" t="s">
        <v>13559</v>
      </c>
      <c r="O2939" s="6" t="str" cm="1">
        <f t="array" ref="O2939:P2939">_xlfn.TEXTSPLIT(N2939,"-")</f>
        <v>2004</v>
      </c>
      <c r="P2939" s="6" t="str">
        <v>2006</v>
      </c>
      <c r="Q2939" s="6">
        <v>777</v>
      </c>
      <c r="R2939" s="6">
        <v>397</v>
      </c>
      <c r="S2939" s="16">
        <f t="shared" si="216"/>
        <v>0.51093951093951095</v>
      </c>
      <c r="T2939" s="16">
        <f t="shared" si="217"/>
        <v>1.7933106328088363E-2</v>
      </c>
    </row>
    <row r="2940" spans="1:20" x14ac:dyDescent="0.6">
      <c r="B2940" s="6"/>
      <c r="C2940" s="6"/>
      <c r="D2940" s="6" t="s">
        <v>13300</v>
      </c>
      <c r="E2940" s="6" t="s">
        <v>13814</v>
      </c>
      <c r="F2940" s="20" t="s">
        <v>13819</v>
      </c>
      <c r="G2940" s="6" t="str">
        <f t="shared" si="215"/>
        <v>60-69</v>
      </c>
      <c r="H2940" s="6" t="str" cm="1">
        <f t="array" ref="H2940:I2940">_xlfn.TEXTSPLIT(G2940,"-")</f>
        <v>60</v>
      </c>
      <c r="I2940" s="6" t="str">
        <v>69</v>
      </c>
      <c r="J2940" s="6" t="s">
        <v>13836</v>
      </c>
      <c r="K2940" s="6" t="s">
        <v>13561</v>
      </c>
      <c r="L2940" s="6" t="s">
        <v>13909</v>
      </c>
      <c r="M2940" s="6" t="s">
        <v>13413</v>
      </c>
      <c r="N2940" s="6" t="s">
        <v>13559</v>
      </c>
      <c r="O2940" s="6" t="str" cm="1">
        <f t="array" ref="O2940:P2940">_xlfn.TEXTSPLIT(N2940,"-")</f>
        <v>2004</v>
      </c>
      <c r="P2940" s="6" t="str">
        <v>2006</v>
      </c>
      <c r="Q2940" s="6">
        <v>375</v>
      </c>
      <c r="R2940" s="6">
        <v>206</v>
      </c>
      <c r="S2940" s="16">
        <f t="shared" si="216"/>
        <v>0.54933333333333334</v>
      </c>
      <c r="T2940" s="16">
        <f t="shared" si="217"/>
        <v>2.5693901856132958E-2</v>
      </c>
    </row>
    <row r="2941" spans="1:20" x14ac:dyDescent="0.6">
      <c r="B2941" s="6"/>
      <c r="C2941" s="6"/>
      <c r="D2941" s="6" t="s">
        <v>13300</v>
      </c>
      <c r="E2941" s="6" t="s">
        <v>13816</v>
      </c>
      <c r="F2941" s="20" t="s">
        <v>13819</v>
      </c>
      <c r="G2941" s="6" t="str">
        <f t="shared" si="215"/>
        <v>60-69</v>
      </c>
      <c r="H2941" s="6" t="str" cm="1">
        <f t="array" ref="H2941:I2941">_xlfn.TEXTSPLIT(G2941,"-")</f>
        <v>60</v>
      </c>
      <c r="I2941" s="6" t="str">
        <v>69</v>
      </c>
      <c r="J2941" s="6" t="s">
        <v>13836</v>
      </c>
      <c r="K2941" s="6" t="s">
        <v>13561</v>
      </c>
      <c r="L2941" s="6" t="s">
        <v>13909</v>
      </c>
      <c r="M2941" s="6" t="s">
        <v>13413</v>
      </c>
      <c r="N2941" s="6" t="s">
        <v>13559</v>
      </c>
      <c r="O2941" s="6" t="str" cm="1">
        <f t="array" ref="O2941:P2941">_xlfn.TEXTSPLIT(N2941,"-")</f>
        <v>2004</v>
      </c>
      <c r="P2941" s="6" t="str">
        <v>2006</v>
      </c>
      <c r="Q2941" s="6">
        <v>402</v>
      </c>
      <c r="R2941" s="6">
        <v>191</v>
      </c>
      <c r="S2941" s="16">
        <f t="shared" si="216"/>
        <v>0.47512437810945274</v>
      </c>
      <c r="T2941" s="16">
        <f t="shared" si="217"/>
        <v>2.4906851513735333E-2</v>
      </c>
    </row>
    <row r="2942" spans="1:20" x14ac:dyDescent="0.6">
      <c r="B2942" s="6"/>
      <c r="C2942" s="6"/>
      <c r="D2942" s="6" t="s">
        <v>13300</v>
      </c>
      <c r="E2942" s="6" t="s">
        <v>13815</v>
      </c>
      <c r="F2942" s="20" t="s">
        <v>13920</v>
      </c>
      <c r="G2942" s="6" t="str">
        <f t="shared" si="215"/>
        <v>70-80</v>
      </c>
      <c r="H2942" s="6" t="str" cm="1">
        <f t="array" ref="H2942:I2942">_xlfn.TEXTSPLIT(G2942,"-")</f>
        <v>70</v>
      </c>
      <c r="I2942" s="6" t="str">
        <v>80</v>
      </c>
      <c r="J2942" s="6" t="s">
        <v>13836</v>
      </c>
      <c r="K2942" s="6" t="s">
        <v>13561</v>
      </c>
      <c r="L2942" s="6" t="s">
        <v>13909</v>
      </c>
      <c r="M2942" s="6" t="s">
        <v>13413</v>
      </c>
      <c r="N2942" s="6" t="s">
        <v>13559</v>
      </c>
      <c r="O2942" s="6" t="str" cm="1">
        <f t="array" ref="O2942:P2942">_xlfn.TEXTSPLIT(N2942,"-")</f>
        <v>2004</v>
      </c>
      <c r="P2942" s="6" t="str">
        <v>2006</v>
      </c>
      <c r="Q2942" s="6">
        <v>722</v>
      </c>
      <c r="R2942" s="6">
        <v>402</v>
      </c>
      <c r="S2942" s="16">
        <f t="shared" si="216"/>
        <v>0.55678670360110805</v>
      </c>
      <c r="T2942" s="16">
        <f t="shared" si="217"/>
        <v>1.8487671653765688E-2</v>
      </c>
    </row>
    <row r="2943" spans="1:20" x14ac:dyDescent="0.6">
      <c r="B2943" s="6"/>
      <c r="C2943" s="6"/>
      <c r="D2943" s="6" t="s">
        <v>13300</v>
      </c>
      <c r="E2943" s="6" t="s">
        <v>13814</v>
      </c>
      <c r="F2943" s="20" t="s">
        <v>13920</v>
      </c>
      <c r="G2943" s="6" t="str">
        <f t="shared" si="215"/>
        <v>70-80</v>
      </c>
      <c r="H2943" s="6" t="str" cm="1">
        <f t="array" ref="H2943:I2943">_xlfn.TEXTSPLIT(G2943,"-")</f>
        <v>70</v>
      </c>
      <c r="I2943" s="6" t="str">
        <v>80</v>
      </c>
      <c r="J2943" s="6" t="s">
        <v>13836</v>
      </c>
      <c r="K2943" s="6" t="s">
        <v>13561</v>
      </c>
      <c r="L2943" s="6" t="s">
        <v>13909</v>
      </c>
      <c r="M2943" s="6" t="s">
        <v>13413</v>
      </c>
      <c r="N2943" s="6" t="s">
        <v>13559</v>
      </c>
      <c r="O2943" s="6" t="str" cm="1">
        <f t="array" ref="O2943:P2943">_xlfn.TEXTSPLIT(N2943,"-")</f>
        <v>2004</v>
      </c>
      <c r="P2943" s="6" t="str">
        <v>2006</v>
      </c>
      <c r="Q2943" s="6">
        <v>387</v>
      </c>
      <c r="R2943" s="6">
        <v>247</v>
      </c>
      <c r="S2943" s="16">
        <f t="shared" si="216"/>
        <v>0.63824289405684753</v>
      </c>
      <c r="T2943" s="16">
        <f t="shared" si="217"/>
        <v>2.4425645344558621E-2</v>
      </c>
    </row>
    <row r="2944" spans="1:20" x14ac:dyDescent="0.6">
      <c r="B2944" s="6"/>
      <c r="C2944" s="6"/>
      <c r="D2944" s="6" t="s">
        <v>13300</v>
      </c>
      <c r="E2944" s="6" t="s">
        <v>13816</v>
      </c>
      <c r="F2944" s="20" t="s">
        <v>13920</v>
      </c>
      <c r="G2944" s="6" t="str">
        <f t="shared" si="215"/>
        <v>70-80</v>
      </c>
      <c r="H2944" s="6" t="str" cm="1">
        <f t="array" ref="H2944:I2944">_xlfn.TEXTSPLIT(G2944,"-")</f>
        <v>70</v>
      </c>
      <c r="I2944" s="6" t="str">
        <v>80</v>
      </c>
      <c r="J2944" s="6" t="s">
        <v>13836</v>
      </c>
      <c r="K2944" s="6" t="s">
        <v>13561</v>
      </c>
      <c r="L2944" s="6" t="s">
        <v>13909</v>
      </c>
      <c r="M2944" s="6" t="s">
        <v>13413</v>
      </c>
      <c r="N2944" s="6" t="s">
        <v>13559</v>
      </c>
      <c r="O2944" s="6" t="str" cm="1">
        <f t="array" ref="O2944:P2944">_xlfn.TEXTSPLIT(N2944,"-")</f>
        <v>2004</v>
      </c>
      <c r="P2944" s="6" t="str">
        <v>2006</v>
      </c>
      <c r="Q2944" s="6">
        <v>335</v>
      </c>
      <c r="R2944" s="6">
        <v>155</v>
      </c>
      <c r="S2944" s="16">
        <f t="shared" si="216"/>
        <v>0.46268656716417911</v>
      </c>
      <c r="T2944" s="16">
        <f t="shared" si="217"/>
        <v>2.7241742976323664E-2</v>
      </c>
    </row>
    <row r="2945" spans="2:20" x14ac:dyDescent="0.6">
      <c r="D2945" s="6" t="s">
        <v>13822</v>
      </c>
      <c r="E2945" s="6" t="s">
        <v>13815</v>
      </c>
      <c r="F2945" s="20" t="s">
        <v>13560</v>
      </c>
      <c r="G2945" s="6" t="str">
        <f t="shared" si="215"/>
        <v>40-80</v>
      </c>
      <c r="H2945" s="6" t="str" cm="1">
        <f t="array" ref="H2945:I2945">_xlfn.TEXTSPLIT(G2945,"-")</f>
        <v>40</v>
      </c>
      <c r="I2945" s="6" t="str">
        <v>80</v>
      </c>
      <c r="J2945" s="6" t="s">
        <v>13836</v>
      </c>
      <c r="K2945" s="6" t="s">
        <v>13561</v>
      </c>
      <c r="L2945" s="6" t="s">
        <v>13909</v>
      </c>
      <c r="M2945" s="6" t="s">
        <v>13413</v>
      </c>
      <c r="N2945" s="6" t="s">
        <v>13559</v>
      </c>
      <c r="O2945" s="6" t="str" cm="1">
        <f t="array" ref="O2945:P2945">_xlfn.TEXTSPLIT(N2945,"-")</f>
        <v>2004</v>
      </c>
      <c r="P2945" s="6" t="str">
        <v>2006</v>
      </c>
      <c r="Q2945" s="6">
        <v>3265</v>
      </c>
      <c r="R2945" s="6">
        <v>1361</v>
      </c>
      <c r="S2945" s="16">
        <f t="shared" si="216"/>
        <v>0.41684532924961715</v>
      </c>
      <c r="T2945" s="16">
        <f t="shared" si="217"/>
        <v>8.6285487314226011E-3</v>
      </c>
    </row>
    <row r="2946" spans="2:20" x14ac:dyDescent="0.6">
      <c r="B2946" s="6"/>
      <c r="C2946" s="6"/>
      <c r="D2946" s="6" t="s">
        <v>13822</v>
      </c>
      <c r="E2946" s="6" t="s">
        <v>13814</v>
      </c>
      <c r="F2946" s="20" t="s">
        <v>13560</v>
      </c>
      <c r="G2946" s="6" t="str">
        <f t="shared" si="215"/>
        <v>40-80</v>
      </c>
      <c r="H2946" s="6" t="str" cm="1">
        <f t="array" ref="H2946:I2946">_xlfn.TEXTSPLIT(G2946,"-")</f>
        <v>40</v>
      </c>
      <c r="I2946" s="6" t="str">
        <v>80</v>
      </c>
      <c r="J2946" s="6" t="s">
        <v>13836</v>
      </c>
      <c r="K2946" s="6" t="s">
        <v>13561</v>
      </c>
      <c r="L2946" s="6" t="s">
        <v>13909</v>
      </c>
      <c r="M2946" s="6" t="s">
        <v>13413</v>
      </c>
      <c r="N2946" s="6" t="s">
        <v>13559</v>
      </c>
      <c r="O2946" s="6" t="str" cm="1">
        <f t="array" ref="O2946:P2946">_xlfn.TEXTSPLIT(N2946,"-")</f>
        <v>2004</v>
      </c>
      <c r="P2946" s="6" t="str">
        <v>2006</v>
      </c>
      <c r="Q2946" s="6">
        <v>1570</v>
      </c>
      <c r="R2946" s="6">
        <v>741</v>
      </c>
      <c r="S2946" s="16">
        <f t="shared" si="216"/>
        <v>0.47197452229299364</v>
      </c>
      <c r="T2946" s="16">
        <f t="shared" si="217"/>
        <v>1.2599023635189353E-2</v>
      </c>
    </row>
    <row r="2947" spans="2:20" x14ac:dyDescent="0.6">
      <c r="B2947" s="6"/>
      <c r="C2947" s="6"/>
      <c r="D2947" s="6" t="s">
        <v>13822</v>
      </c>
      <c r="E2947" s="6" t="s">
        <v>13816</v>
      </c>
      <c r="F2947" s="20" t="s">
        <v>13560</v>
      </c>
      <c r="G2947" s="6" t="str">
        <f t="shared" si="215"/>
        <v>40-80</v>
      </c>
      <c r="H2947" s="6" t="str" cm="1">
        <f t="array" ref="H2947:I2947">_xlfn.TEXTSPLIT(G2947,"-")</f>
        <v>40</v>
      </c>
      <c r="I2947" s="6" t="str">
        <v>80</v>
      </c>
      <c r="J2947" s="6" t="s">
        <v>13836</v>
      </c>
      <c r="K2947" s="6" t="s">
        <v>13561</v>
      </c>
      <c r="L2947" s="6" t="s">
        <v>13909</v>
      </c>
      <c r="M2947" s="6" t="s">
        <v>13413</v>
      </c>
      <c r="N2947" s="6" t="s">
        <v>13559</v>
      </c>
      <c r="O2947" s="6" t="str" cm="1">
        <f t="array" ref="O2947:P2947">_xlfn.TEXTSPLIT(N2947,"-")</f>
        <v>2004</v>
      </c>
      <c r="P2947" s="6" t="str">
        <v>2006</v>
      </c>
      <c r="Q2947" s="6">
        <v>1695</v>
      </c>
      <c r="R2947" s="6">
        <v>620</v>
      </c>
      <c r="S2947" s="16">
        <f t="shared" si="216"/>
        <v>0.36578171091445427</v>
      </c>
      <c r="T2947" s="16">
        <f t="shared" si="217"/>
        <v>1.1698913316525618E-2</v>
      </c>
    </row>
    <row r="2948" spans="2:20" x14ac:dyDescent="0.6">
      <c r="B2948" s="6"/>
      <c r="C2948" s="6"/>
      <c r="D2948" s="6" t="s">
        <v>13822</v>
      </c>
      <c r="E2948" s="6" t="s">
        <v>13815</v>
      </c>
      <c r="F2948" s="20" t="s">
        <v>13817</v>
      </c>
      <c r="G2948" s="6" t="str">
        <f t="shared" si="215"/>
        <v>40-49</v>
      </c>
      <c r="H2948" s="6" t="str" cm="1">
        <f t="array" ref="H2948:I2948">_xlfn.TEXTSPLIT(G2948,"-")</f>
        <v>40</v>
      </c>
      <c r="I2948" s="6" t="str">
        <v>49</v>
      </c>
      <c r="J2948" s="6" t="s">
        <v>13836</v>
      </c>
      <c r="K2948" s="6" t="s">
        <v>13561</v>
      </c>
      <c r="L2948" s="6" t="s">
        <v>13909</v>
      </c>
      <c r="M2948" s="6" t="s">
        <v>13413</v>
      </c>
      <c r="N2948" s="6" t="s">
        <v>13559</v>
      </c>
      <c r="O2948" s="6" t="str" cm="1">
        <f t="array" ref="O2948:P2948">_xlfn.TEXTSPLIT(N2948,"-")</f>
        <v>2004</v>
      </c>
      <c r="P2948" s="6" t="str">
        <v>2006</v>
      </c>
      <c r="Q2948" s="6">
        <v>812</v>
      </c>
      <c r="R2948" s="6">
        <v>206</v>
      </c>
      <c r="S2948" s="16">
        <f t="shared" si="216"/>
        <v>0.2536945812807882</v>
      </c>
      <c r="T2948" s="16">
        <f t="shared" si="217"/>
        <v>1.5269888940755176E-2</v>
      </c>
    </row>
    <row r="2949" spans="2:20" x14ac:dyDescent="0.6">
      <c r="B2949" s="6"/>
      <c r="C2949" s="6"/>
      <c r="D2949" s="6" t="s">
        <v>13822</v>
      </c>
      <c r="E2949" s="6" t="s">
        <v>13814</v>
      </c>
      <c r="F2949" s="20" t="s">
        <v>13817</v>
      </c>
      <c r="G2949" s="6" t="str">
        <f t="shared" si="215"/>
        <v>40-49</v>
      </c>
      <c r="H2949" s="6" t="str" cm="1">
        <f t="array" ref="H2949:I2949">_xlfn.TEXTSPLIT(G2949,"-")</f>
        <v>40</v>
      </c>
      <c r="I2949" s="6" t="str">
        <v>49</v>
      </c>
      <c r="J2949" s="6" t="s">
        <v>13836</v>
      </c>
      <c r="K2949" s="6" t="s">
        <v>13561</v>
      </c>
      <c r="L2949" s="6" t="s">
        <v>13909</v>
      </c>
      <c r="M2949" s="6" t="s">
        <v>13413</v>
      </c>
      <c r="N2949" s="6" t="s">
        <v>13559</v>
      </c>
      <c r="O2949" s="6" t="str" cm="1">
        <f t="array" ref="O2949:P2949">_xlfn.TEXTSPLIT(N2949,"-")</f>
        <v>2004</v>
      </c>
      <c r="P2949" s="6" t="str">
        <v>2006</v>
      </c>
      <c r="Q2949" s="6">
        <v>379</v>
      </c>
      <c r="R2949" s="6">
        <v>124</v>
      </c>
      <c r="S2949" s="16">
        <f t="shared" si="216"/>
        <v>0.32717678100263853</v>
      </c>
      <c r="T2949" s="16">
        <f t="shared" si="217"/>
        <v>2.4100281640116891E-2</v>
      </c>
    </row>
    <row r="2950" spans="2:20" x14ac:dyDescent="0.6">
      <c r="B2950" s="6"/>
      <c r="C2950" s="6"/>
      <c r="D2950" s="6" t="s">
        <v>13822</v>
      </c>
      <c r="E2950" s="6" t="s">
        <v>13816</v>
      </c>
      <c r="F2950" s="20" t="s">
        <v>13817</v>
      </c>
      <c r="G2950" s="6" t="str">
        <f t="shared" si="215"/>
        <v>40-49</v>
      </c>
      <c r="H2950" s="6" t="str" cm="1">
        <f t="array" ref="H2950:I2950">_xlfn.TEXTSPLIT(G2950,"-")</f>
        <v>40</v>
      </c>
      <c r="I2950" s="6" t="str">
        <v>49</v>
      </c>
      <c r="J2950" s="6" t="s">
        <v>13836</v>
      </c>
      <c r="K2950" s="6" t="s">
        <v>13561</v>
      </c>
      <c r="L2950" s="6" t="s">
        <v>13909</v>
      </c>
      <c r="M2950" s="6" t="s">
        <v>13413</v>
      </c>
      <c r="N2950" s="6" t="s">
        <v>13559</v>
      </c>
      <c r="O2950" s="6" t="str" cm="1">
        <f t="array" ref="O2950:P2950">_xlfn.TEXTSPLIT(N2950,"-")</f>
        <v>2004</v>
      </c>
      <c r="P2950" s="6" t="str">
        <v>2006</v>
      </c>
      <c r="Q2950" s="6">
        <v>433</v>
      </c>
      <c r="R2950" s="6">
        <v>82</v>
      </c>
      <c r="S2950" s="16">
        <f t="shared" si="216"/>
        <v>0.18937644341801385</v>
      </c>
      <c r="T2950" s="16">
        <f t="shared" si="217"/>
        <v>1.8829060023731123E-2</v>
      </c>
    </row>
    <row r="2951" spans="2:20" x14ac:dyDescent="0.6">
      <c r="B2951" s="6"/>
      <c r="C2951" s="6"/>
      <c r="D2951" s="6" t="s">
        <v>13822</v>
      </c>
      <c r="E2951" s="6" t="s">
        <v>13815</v>
      </c>
      <c r="F2951" s="20" t="s">
        <v>13818</v>
      </c>
      <c r="G2951" s="6" t="str">
        <f t="shared" si="215"/>
        <v>50-59</v>
      </c>
      <c r="H2951" s="6" t="str" cm="1">
        <f t="array" ref="H2951:I2951">_xlfn.TEXTSPLIT(G2951,"-")</f>
        <v>50</v>
      </c>
      <c r="I2951" s="6" t="str">
        <v>59</v>
      </c>
      <c r="J2951" s="6" t="s">
        <v>13836</v>
      </c>
      <c r="K2951" s="6" t="s">
        <v>13561</v>
      </c>
      <c r="L2951" s="6" t="s">
        <v>13909</v>
      </c>
      <c r="M2951" s="6" t="s">
        <v>13413</v>
      </c>
      <c r="N2951" s="6" t="s">
        <v>13559</v>
      </c>
      <c r="O2951" s="6" t="str" cm="1">
        <f t="array" ref="O2951:P2951">_xlfn.TEXTSPLIT(N2951,"-")</f>
        <v>2004</v>
      </c>
      <c r="P2951" s="6" t="str">
        <v>2006</v>
      </c>
      <c r="Q2951" s="6">
        <v>954</v>
      </c>
      <c r="R2951" s="6">
        <v>377</v>
      </c>
      <c r="S2951" s="16">
        <f t="shared" si="216"/>
        <v>0.39517819706498952</v>
      </c>
      <c r="T2951" s="16">
        <f t="shared" si="217"/>
        <v>1.5828363656665383E-2</v>
      </c>
    </row>
    <row r="2952" spans="2:20" x14ac:dyDescent="0.6">
      <c r="B2952" s="6"/>
      <c r="C2952" s="6"/>
      <c r="D2952" s="6" t="s">
        <v>13822</v>
      </c>
      <c r="E2952" s="6" t="s">
        <v>13814</v>
      </c>
      <c r="F2952" s="20" t="s">
        <v>13818</v>
      </c>
      <c r="G2952" s="6" t="str">
        <f t="shared" si="215"/>
        <v>50-59</v>
      </c>
      <c r="H2952" s="6" t="str" cm="1">
        <f t="array" ref="H2952:I2952">_xlfn.TEXTSPLIT(G2952,"-")</f>
        <v>50</v>
      </c>
      <c r="I2952" s="6" t="str">
        <v>59</v>
      </c>
      <c r="J2952" s="6" t="s">
        <v>13836</v>
      </c>
      <c r="K2952" s="6" t="s">
        <v>13561</v>
      </c>
      <c r="L2952" s="6" t="s">
        <v>13909</v>
      </c>
      <c r="M2952" s="6" t="s">
        <v>13413</v>
      </c>
      <c r="N2952" s="6" t="s">
        <v>13559</v>
      </c>
      <c r="O2952" s="6" t="str" cm="1">
        <f t="array" ref="O2952:P2952">_xlfn.TEXTSPLIT(N2952,"-")</f>
        <v>2004</v>
      </c>
      <c r="P2952" s="6" t="str">
        <v>2006</v>
      </c>
      <c r="Q2952" s="6">
        <v>429</v>
      </c>
      <c r="R2952" s="6">
        <v>179</v>
      </c>
      <c r="S2952" s="16">
        <f t="shared" si="216"/>
        <v>0.41724941724941728</v>
      </c>
      <c r="T2952" s="16">
        <f t="shared" si="217"/>
        <v>2.3807323952653121E-2</v>
      </c>
    </row>
    <row r="2953" spans="2:20" x14ac:dyDescent="0.6">
      <c r="B2953" s="6"/>
      <c r="C2953" s="6"/>
      <c r="D2953" s="6" t="s">
        <v>13822</v>
      </c>
      <c r="E2953" s="6" t="s">
        <v>13816</v>
      </c>
      <c r="F2953" s="20" t="s">
        <v>13818</v>
      </c>
      <c r="G2953" s="6" t="str">
        <f t="shared" si="215"/>
        <v>50-59</v>
      </c>
      <c r="H2953" s="6" t="str" cm="1">
        <f t="array" ref="H2953:I2953">_xlfn.TEXTSPLIT(G2953,"-")</f>
        <v>50</v>
      </c>
      <c r="I2953" s="6" t="str">
        <v>59</v>
      </c>
      <c r="J2953" s="6" t="s">
        <v>13836</v>
      </c>
      <c r="K2953" s="6" t="s">
        <v>13561</v>
      </c>
      <c r="L2953" s="6" t="s">
        <v>13909</v>
      </c>
      <c r="M2953" s="6" t="s">
        <v>13413</v>
      </c>
      <c r="N2953" s="6" t="s">
        <v>13559</v>
      </c>
      <c r="O2953" s="6" t="str" cm="1">
        <f t="array" ref="O2953:P2953">_xlfn.TEXTSPLIT(N2953,"-")</f>
        <v>2004</v>
      </c>
      <c r="P2953" s="6" t="str">
        <v>2006</v>
      </c>
      <c r="Q2953" s="6">
        <v>525</v>
      </c>
      <c r="R2953" s="6">
        <v>198</v>
      </c>
      <c r="S2953" s="16">
        <f t="shared" si="216"/>
        <v>0.37714285714285717</v>
      </c>
      <c r="T2953" s="16">
        <f t="shared" si="217"/>
        <v>2.1152783108521478E-2</v>
      </c>
    </row>
    <row r="2954" spans="2:20" x14ac:dyDescent="0.6">
      <c r="B2954" s="6"/>
      <c r="C2954" s="6"/>
      <c r="D2954" s="6" t="s">
        <v>13822</v>
      </c>
      <c r="E2954" s="6" t="s">
        <v>13815</v>
      </c>
      <c r="F2954" s="20" t="s">
        <v>13819</v>
      </c>
      <c r="G2954" s="6" t="str">
        <f t="shared" si="215"/>
        <v>60-69</v>
      </c>
      <c r="H2954" s="6" t="str" cm="1">
        <f t="array" ref="H2954:I2954">_xlfn.TEXTSPLIT(G2954,"-")</f>
        <v>60</v>
      </c>
      <c r="I2954" s="6" t="str">
        <v>69</v>
      </c>
      <c r="J2954" s="6" t="s">
        <v>13836</v>
      </c>
      <c r="K2954" s="6" t="s">
        <v>13561</v>
      </c>
      <c r="L2954" s="6" t="s">
        <v>13909</v>
      </c>
      <c r="M2954" s="6" t="s">
        <v>13413</v>
      </c>
      <c r="N2954" s="6" t="s">
        <v>13559</v>
      </c>
      <c r="O2954" s="6" t="str" cm="1">
        <f t="array" ref="O2954:P2954">_xlfn.TEXTSPLIT(N2954,"-")</f>
        <v>2004</v>
      </c>
      <c r="P2954" s="6" t="str">
        <v>2006</v>
      </c>
      <c r="Q2954" s="6">
        <v>777</v>
      </c>
      <c r="R2954" s="6">
        <v>394</v>
      </c>
      <c r="S2954" s="16">
        <f t="shared" si="216"/>
        <v>0.5070785070785071</v>
      </c>
      <c r="T2954" s="16">
        <f t="shared" si="217"/>
        <v>1.7935602477002259E-2</v>
      </c>
    </row>
    <row r="2955" spans="2:20" x14ac:dyDescent="0.6">
      <c r="B2955" s="6"/>
      <c r="C2955" s="6"/>
      <c r="D2955" s="6" t="s">
        <v>13822</v>
      </c>
      <c r="E2955" s="6" t="s">
        <v>13814</v>
      </c>
      <c r="F2955" s="20" t="s">
        <v>13819</v>
      </c>
      <c r="G2955" s="6" t="str">
        <f t="shared" si="215"/>
        <v>60-69</v>
      </c>
      <c r="H2955" s="6" t="str" cm="1">
        <f t="array" ref="H2955:I2955">_xlfn.TEXTSPLIT(G2955,"-")</f>
        <v>60</v>
      </c>
      <c r="I2955" s="6" t="str">
        <v>69</v>
      </c>
      <c r="J2955" s="6" t="s">
        <v>13836</v>
      </c>
      <c r="K2955" s="6" t="s">
        <v>13561</v>
      </c>
      <c r="L2955" s="6" t="s">
        <v>13909</v>
      </c>
      <c r="M2955" s="6" t="s">
        <v>13413</v>
      </c>
      <c r="N2955" s="6" t="s">
        <v>13559</v>
      </c>
      <c r="O2955" s="6" t="str" cm="1">
        <f t="array" ref="O2955:P2955">_xlfn.TEXTSPLIT(N2955,"-")</f>
        <v>2004</v>
      </c>
      <c r="P2955" s="6" t="str">
        <v>2006</v>
      </c>
      <c r="Q2955" s="6">
        <v>375</v>
      </c>
      <c r="R2955" s="6">
        <v>204</v>
      </c>
      <c r="S2955" s="16">
        <f t="shared" si="216"/>
        <v>0.54400000000000004</v>
      </c>
      <c r="T2955" s="16">
        <f t="shared" si="217"/>
        <v>2.5719720060684955E-2</v>
      </c>
    </row>
    <row r="2956" spans="2:20" x14ac:dyDescent="0.6">
      <c r="B2956" s="6"/>
      <c r="C2956" s="6"/>
      <c r="D2956" s="6" t="s">
        <v>13822</v>
      </c>
      <c r="E2956" s="6" t="s">
        <v>13816</v>
      </c>
      <c r="F2956" s="20" t="s">
        <v>13819</v>
      </c>
      <c r="G2956" s="6" t="str">
        <f t="shared" si="215"/>
        <v>60-69</v>
      </c>
      <c r="H2956" s="6" t="str" cm="1">
        <f t="array" ref="H2956:I2956">_xlfn.TEXTSPLIT(G2956,"-")</f>
        <v>60</v>
      </c>
      <c r="I2956" s="6" t="str">
        <v>69</v>
      </c>
      <c r="J2956" s="6" t="s">
        <v>13836</v>
      </c>
      <c r="K2956" s="6" t="s">
        <v>13561</v>
      </c>
      <c r="L2956" s="6" t="s">
        <v>13909</v>
      </c>
      <c r="M2956" s="6" t="s">
        <v>13413</v>
      </c>
      <c r="N2956" s="6" t="s">
        <v>13559</v>
      </c>
      <c r="O2956" s="6" t="str" cm="1">
        <f t="array" ref="O2956:P2956">_xlfn.TEXTSPLIT(N2956,"-")</f>
        <v>2004</v>
      </c>
      <c r="P2956" s="6" t="str">
        <v>2006</v>
      </c>
      <c r="Q2956" s="6">
        <v>402</v>
      </c>
      <c r="R2956" s="6">
        <v>190</v>
      </c>
      <c r="S2956" s="16">
        <f t="shared" si="216"/>
        <v>0.47263681592039802</v>
      </c>
      <c r="T2956" s="16">
        <f t="shared" si="217"/>
        <v>2.4900361451003307E-2</v>
      </c>
    </row>
    <row r="2957" spans="2:20" x14ac:dyDescent="0.6">
      <c r="B2957" s="6"/>
      <c r="C2957" s="6"/>
      <c r="D2957" s="6" t="s">
        <v>13822</v>
      </c>
      <c r="E2957" s="6" t="s">
        <v>13815</v>
      </c>
      <c r="F2957" s="20" t="s">
        <v>13920</v>
      </c>
      <c r="G2957" s="6" t="str">
        <f t="shared" si="215"/>
        <v>70-80</v>
      </c>
      <c r="H2957" s="6" t="str" cm="1">
        <f t="array" ref="H2957:I2957">_xlfn.TEXTSPLIT(G2957,"-")</f>
        <v>70</v>
      </c>
      <c r="I2957" s="6" t="str">
        <v>80</v>
      </c>
      <c r="J2957" s="6" t="s">
        <v>13836</v>
      </c>
      <c r="K2957" s="6" t="s">
        <v>13561</v>
      </c>
      <c r="L2957" s="6" t="s">
        <v>13909</v>
      </c>
      <c r="M2957" s="6" t="s">
        <v>13413</v>
      </c>
      <c r="N2957" s="6" t="s">
        <v>13559</v>
      </c>
      <c r="O2957" s="6" t="str" cm="1">
        <f t="array" ref="O2957:P2957">_xlfn.TEXTSPLIT(N2957,"-")</f>
        <v>2004</v>
      </c>
      <c r="P2957" s="6" t="str">
        <v>2006</v>
      </c>
      <c r="Q2957" s="6">
        <v>722</v>
      </c>
      <c r="R2957" s="6">
        <v>384</v>
      </c>
      <c r="S2957" s="16">
        <f t="shared" si="216"/>
        <v>0.53185595567867039</v>
      </c>
      <c r="T2957" s="16">
        <f t="shared" si="217"/>
        <v>1.857026776858511E-2</v>
      </c>
    </row>
    <row r="2958" spans="2:20" x14ac:dyDescent="0.6">
      <c r="B2958" s="6"/>
      <c r="C2958" s="6"/>
      <c r="D2958" s="6" t="s">
        <v>13822</v>
      </c>
      <c r="E2958" s="6" t="s">
        <v>13814</v>
      </c>
      <c r="F2958" s="20" t="s">
        <v>13920</v>
      </c>
      <c r="G2958" s="6" t="str">
        <f t="shared" si="215"/>
        <v>70-80</v>
      </c>
      <c r="H2958" s="6" t="str" cm="1">
        <f t="array" ref="H2958:I2958">_xlfn.TEXTSPLIT(G2958,"-")</f>
        <v>70</v>
      </c>
      <c r="I2958" s="6" t="str">
        <v>80</v>
      </c>
      <c r="J2958" s="6" t="s">
        <v>13836</v>
      </c>
      <c r="K2958" s="6" t="s">
        <v>13561</v>
      </c>
      <c r="L2958" s="6" t="s">
        <v>13909</v>
      </c>
      <c r="M2958" s="6" t="s">
        <v>13413</v>
      </c>
      <c r="N2958" s="6" t="s">
        <v>13559</v>
      </c>
      <c r="O2958" s="6" t="str" cm="1">
        <f t="array" ref="O2958:P2958">_xlfn.TEXTSPLIT(N2958,"-")</f>
        <v>2004</v>
      </c>
      <c r="P2958" s="6" t="str">
        <v>2006</v>
      </c>
      <c r="Q2958" s="6">
        <v>387</v>
      </c>
      <c r="R2958" s="6">
        <v>234</v>
      </c>
      <c r="S2958" s="16">
        <f t="shared" si="216"/>
        <v>0.60465116279069764</v>
      </c>
      <c r="T2958" s="16">
        <f t="shared" si="217"/>
        <v>2.4853479374516593E-2</v>
      </c>
    </row>
    <row r="2959" spans="2:20" x14ac:dyDescent="0.6">
      <c r="B2959" s="6"/>
      <c r="C2959" s="6"/>
      <c r="D2959" s="6" t="s">
        <v>13822</v>
      </c>
      <c r="E2959" s="6" t="s">
        <v>13816</v>
      </c>
      <c r="F2959" s="20" t="s">
        <v>13920</v>
      </c>
      <c r="G2959" s="6" t="str">
        <f t="shared" si="215"/>
        <v>70-80</v>
      </c>
      <c r="H2959" s="6" t="str" cm="1">
        <f t="array" ref="H2959:I2959">_xlfn.TEXTSPLIT(G2959,"-")</f>
        <v>70</v>
      </c>
      <c r="I2959" s="6" t="str">
        <v>80</v>
      </c>
      <c r="J2959" s="6" t="s">
        <v>13836</v>
      </c>
      <c r="K2959" s="6" t="s">
        <v>13561</v>
      </c>
      <c r="L2959" s="6" t="s">
        <v>13909</v>
      </c>
      <c r="M2959" s="6" t="s">
        <v>13413</v>
      </c>
      <c r="N2959" s="6" t="s">
        <v>13559</v>
      </c>
      <c r="O2959" s="6" t="str" cm="1">
        <f t="array" ref="O2959:P2959">_xlfn.TEXTSPLIT(N2959,"-")</f>
        <v>2004</v>
      </c>
      <c r="P2959" s="6" t="str">
        <v>2006</v>
      </c>
      <c r="Q2959" s="6">
        <v>335</v>
      </c>
      <c r="R2959" s="6">
        <v>150</v>
      </c>
      <c r="S2959" s="16">
        <f t="shared" si="216"/>
        <v>0.44776119402985076</v>
      </c>
      <c r="T2959" s="16">
        <f t="shared" si="217"/>
        <v>2.7168413790887296E-2</v>
      </c>
    </row>
    <row r="2960" spans="2:20" x14ac:dyDescent="0.6">
      <c r="B2960" s="6"/>
      <c r="C2960" s="6"/>
      <c r="D2960" s="6" t="s">
        <v>13813</v>
      </c>
      <c r="E2960" s="6" t="s">
        <v>13815</v>
      </c>
      <c r="F2960" s="20" t="s">
        <v>13560</v>
      </c>
      <c r="G2960" s="6" t="str">
        <f t="shared" si="215"/>
        <v>40-80</v>
      </c>
      <c r="H2960" s="6" t="str" cm="1">
        <f t="array" ref="H2960:I2960">_xlfn.TEXTSPLIT(G2960,"-")</f>
        <v>40</v>
      </c>
      <c r="I2960" s="6" t="str">
        <v>80</v>
      </c>
      <c r="J2960" s="6" t="s">
        <v>13836</v>
      </c>
      <c r="K2960" s="6" t="s">
        <v>13561</v>
      </c>
      <c r="L2960" s="6" t="s">
        <v>13909</v>
      </c>
      <c r="M2960" s="6" t="s">
        <v>13413</v>
      </c>
      <c r="N2960" s="6" t="s">
        <v>13559</v>
      </c>
      <c r="O2960" s="6" t="str" cm="1">
        <f t="array" ref="O2960:P2960">_xlfn.TEXTSPLIT(N2960,"-")</f>
        <v>2004</v>
      </c>
      <c r="P2960" s="6" t="str">
        <v>2006</v>
      </c>
      <c r="Q2960" s="6">
        <v>3265</v>
      </c>
      <c r="R2960" s="6">
        <v>23</v>
      </c>
      <c r="S2960" s="16">
        <f t="shared" si="216"/>
        <v>7.0444104134762637E-3</v>
      </c>
      <c r="T2960" s="16">
        <f t="shared" si="217"/>
        <v>1.463678335967306E-3</v>
      </c>
    </row>
    <row r="2961" spans="1:20" x14ac:dyDescent="0.6">
      <c r="B2961" s="6"/>
      <c r="C2961" s="6"/>
      <c r="D2961" s="6" t="s">
        <v>13813</v>
      </c>
      <c r="E2961" s="6" t="s">
        <v>13814</v>
      </c>
      <c r="F2961" s="20" t="s">
        <v>13560</v>
      </c>
      <c r="G2961" s="6" t="str">
        <f t="shared" si="215"/>
        <v>40-80</v>
      </c>
      <c r="H2961" s="6" t="str" cm="1">
        <f t="array" ref="H2961:I2961">_xlfn.TEXTSPLIT(G2961,"-")</f>
        <v>40</v>
      </c>
      <c r="I2961" s="6" t="str">
        <v>80</v>
      </c>
      <c r="J2961" s="6" t="s">
        <v>13836</v>
      </c>
      <c r="K2961" s="6" t="s">
        <v>13561</v>
      </c>
      <c r="L2961" s="6" t="s">
        <v>13909</v>
      </c>
      <c r="M2961" s="6" t="s">
        <v>13413</v>
      </c>
      <c r="N2961" s="6" t="s">
        <v>13559</v>
      </c>
      <c r="O2961" s="6" t="str" cm="1">
        <f t="array" ref="O2961:P2961">_xlfn.TEXTSPLIT(N2961,"-")</f>
        <v>2004</v>
      </c>
      <c r="P2961" s="6" t="str">
        <v>2006</v>
      </c>
      <c r="Q2961" s="6">
        <v>1570</v>
      </c>
      <c r="R2961" s="6">
        <v>16</v>
      </c>
      <c r="S2961" s="16">
        <f t="shared" si="216"/>
        <v>1.019108280254777E-2</v>
      </c>
      <c r="T2961" s="16">
        <f t="shared" si="217"/>
        <v>2.5347551840804151E-3</v>
      </c>
    </row>
    <row r="2962" spans="1:20" x14ac:dyDescent="0.6">
      <c r="B2962" s="6"/>
      <c r="C2962" s="6"/>
      <c r="D2962" s="6" t="s">
        <v>13813</v>
      </c>
      <c r="E2962" s="6" t="s">
        <v>13816</v>
      </c>
      <c r="F2962" s="20" t="s">
        <v>13560</v>
      </c>
      <c r="G2962" s="6" t="str">
        <f t="shared" si="215"/>
        <v>40-80</v>
      </c>
      <c r="H2962" s="6" t="str" cm="1">
        <f t="array" ref="H2962:I2962">_xlfn.TEXTSPLIT(G2962,"-")</f>
        <v>40</v>
      </c>
      <c r="I2962" s="6" t="str">
        <v>80</v>
      </c>
      <c r="J2962" s="6" t="s">
        <v>13836</v>
      </c>
      <c r="K2962" s="6" t="s">
        <v>13561</v>
      </c>
      <c r="L2962" s="6" t="s">
        <v>13909</v>
      </c>
      <c r="M2962" s="6" t="s">
        <v>13413</v>
      </c>
      <c r="N2962" s="6" t="s">
        <v>13559</v>
      </c>
      <c r="O2962" s="6" t="str" cm="1">
        <f t="array" ref="O2962:P2962">_xlfn.TEXTSPLIT(N2962,"-")</f>
        <v>2004</v>
      </c>
      <c r="P2962" s="6" t="str">
        <v>2006</v>
      </c>
      <c r="Q2962" s="6">
        <v>1695</v>
      </c>
      <c r="R2962" s="6">
        <v>7</v>
      </c>
      <c r="S2962" s="16">
        <f t="shared" si="216"/>
        <v>4.1297935103244837E-3</v>
      </c>
      <c r="T2962" s="16">
        <f t="shared" si="217"/>
        <v>1.5576887643745591E-3</v>
      </c>
    </row>
    <row r="2963" spans="1:20" x14ac:dyDescent="0.6">
      <c r="B2963" s="6"/>
      <c r="C2963" s="6"/>
      <c r="D2963" s="6" t="s">
        <v>13813</v>
      </c>
      <c r="E2963" s="6" t="s">
        <v>13815</v>
      </c>
      <c r="F2963" s="20" t="s">
        <v>13817</v>
      </c>
      <c r="G2963" s="6" t="str">
        <f t="shared" si="215"/>
        <v>40-49</v>
      </c>
      <c r="H2963" s="6" t="str" cm="1">
        <f t="array" ref="H2963:I2963">_xlfn.TEXTSPLIT(G2963,"-")</f>
        <v>40</v>
      </c>
      <c r="I2963" s="6" t="str">
        <v>49</v>
      </c>
      <c r="J2963" s="6" t="s">
        <v>13836</v>
      </c>
      <c r="K2963" s="6" t="s">
        <v>13561</v>
      </c>
      <c r="L2963" s="6" t="s">
        <v>13909</v>
      </c>
      <c r="M2963" s="6" t="s">
        <v>13413</v>
      </c>
      <c r="N2963" s="6" t="s">
        <v>13559</v>
      </c>
      <c r="O2963" s="6" t="str" cm="1">
        <f t="array" ref="O2963:P2963">_xlfn.TEXTSPLIT(N2963,"-")</f>
        <v>2004</v>
      </c>
      <c r="P2963" s="6" t="str">
        <v>2006</v>
      </c>
      <c r="Q2963" s="6">
        <v>812</v>
      </c>
      <c r="R2963" s="6">
        <v>0</v>
      </c>
      <c r="S2963" s="16">
        <f t="shared" si="216"/>
        <v>0</v>
      </c>
      <c r="T2963" s="16">
        <f t="shared" si="217"/>
        <v>0</v>
      </c>
    </row>
    <row r="2964" spans="1:20" x14ac:dyDescent="0.6">
      <c r="B2964" s="6"/>
      <c r="C2964" s="6"/>
      <c r="D2964" s="6" t="s">
        <v>13813</v>
      </c>
      <c r="E2964" s="6" t="s">
        <v>13814</v>
      </c>
      <c r="F2964" s="20" t="s">
        <v>13817</v>
      </c>
      <c r="G2964" s="6" t="str">
        <f t="shared" si="215"/>
        <v>40-49</v>
      </c>
      <c r="H2964" s="6" t="str" cm="1">
        <f t="array" ref="H2964:I2964">_xlfn.TEXTSPLIT(G2964,"-")</f>
        <v>40</v>
      </c>
      <c r="I2964" s="6" t="str">
        <v>49</v>
      </c>
      <c r="J2964" s="6" t="s">
        <v>13836</v>
      </c>
      <c r="K2964" s="6" t="s">
        <v>13561</v>
      </c>
      <c r="L2964" s="6" t="s">
        <v>13909</v>
      </c>
      <c r="M2964" s="6" t="s">
        <v>13413</v>
      </c>
      <c r="N2964" s="6" t="s">
        <v>13559</v>
      </c>
      <c r="O2964" s="6" t="str" cm="1">
        <f t="array" ref="O2964:P2964">_xlfn.TEXTSPLIT(N2964,"-")</f>
        <v>2004</v>
      </c>
      <c r="P2964" s="6" t="str">
        <v>2006</v>
      </c>
      <c r="Q2964" s="6">
        <v>379</v>
      </c>
      <c r="R2964" s="6">
        <v>0</v>
      </c>
      <c r="S2964" s="16">
        <f t="shared" si="216"/>
        <v>0</v>
      </c>
      <c r="T2964" s="16">
        <f t="shared" si="217"/>
        <v>0</v>
      </c>
    </row>
    <row r="2965" spans="1:20" x14ac:dyDescent="0.6">
      <c r="B2965" s="6"/>
      <c r="C2965" s="6"/>
      <c r="D2965" s="6" t="s">
        <v>13813</v>
      </c>
      <c r="E2965" s="6" t="s">
        <v>13816</v>
      </c>
      <c r="F2965" s="20" t="s">
        <v>13817</v>
      </c>
      <c r="G2965" s="6" t="str">
        <f t="shared" si="215"/>
        <v>40-49</v>
      </c>
      <c r="H2965" s="6" t="str" cm="1">
        <f t="array" ref="H2965:I2965">_xlfn.TEXTSPLIT(G2965,"-")</f>
        <v>40</v>
      </c>
      <c r="I2965" s="6" t="str">
        <v>49</v>
      </c>
      <c r="J2965" s="6" t="s">
        <v>13836</v>
      </c>
      <c r="K2965" s="6" t="s">
        <v>13561</v>
      </c>
      <c r="L2965" s="6" t="s">
        <v>13909</v>
      </c>
      <c r="M2965" s="6" t="s">
        <v>13413</v>
      </c>
      <c r="N2965" s="6" t="s">
        <v>13559</v>
      </c>
      <c r="O2965" s="6" t="str" cm="1">
        <f t="array" ref="O2965:P2965">_xlfn.TEXTSPLIT(N2965,"-")</f>
        <v>2004</v>
      </c>
      <c r="P2965" s="6" t="str">
        <v>2006</v>
      </c>
      <c r="Q2965" s="6">
        <v>433</v>
      </c>
      <c r="R2965" s="6">
        <v>0</v>
      </c>
      <c r="S2965" s="16">
        <f t="shared" si="216"/>
        <v>0</v>
      </c>
      <c r="T2965" s="16">
        <f t="shared" si="217"/>
        <v>0</v>
      </c>
    </row>
    <row r="2966" spans="1:20" x14ac:dyDescent="0.6">
      <c r="B2966" s="6"/>
      <c r="C2966" s="6"/>
      <c r="D2966" s="6" t="s">
        <v>13813</v>
      </c>
      <c r="E2966" s="6" t="s">
        <v>13815</v>
      </c>
      <c r="F2966" s="20" t="s">
        <v>13818</v>
      </c>
      <c r="G2966" s="6" t="str">
        <f t="shared" si="215"/>
        <v>50-59</v>
      </c>
      <c r="H2966" s="6" t="str" cm="1">
        <f t="array" ref="H2966:I2966">_xlfn.TEXTSPLIT(G2966,"-")</f>
        <v>50</v>
      </c>
      <c r="I2966" s="6" t="str">
        <v>59</v>
      </c>
      <c r="J2966" s="6" t="s">
        <v>13836</v>
      </c>
      <c r="K2966" s="6" t="s">
        <v>13561</v>
      </c>
      <c r="L2966" s="6" t="s">
        <v>13909</v>
      </c>
      <c r="M2966" s="6" t="s">
        <v>13413</v>
      </c>
      <c r="N2966" s="6" t="s">
        <v>13559</v>
      </c>
      <c r="O2966" s="6" t="str" cm="1">
        <f t="array" ref="O2966:P2966">_xlfn.TEXTSPLIT(N2966,"-")</f>
        <v>2004</v>
      </c>
      <c r="P2966" s="6" t="str">
        <v>2006</v>
      </c>
      <c r="Q2966" s="6">
        <v>954</v>
      </c>
      <c r="R2966" s="6">
        <v>2</v>
      </c>
      <c r="S2966" s="16">
        <f t="shared" si="216"/>
        <v>2.0964360587002098E-3</v>
      </c>
      <c r="T2966" s="16">
        <f t="shared" si="217"/>
        <v>1.4808494554117519E-3</v>
      </c>
    </row>
    <row r="2967" spans="1:20" x14ac:dyDescent="0.6">
      <c r="B2967" s="6"/>
      <c r="C2967" s="6"/>
      <c r="D2967" s="6" t="s">
        <v>13813</v>
      </c>
      <c r="E2967" s="6" t="s">
        <v>13814</v>
      </c>
      <c r="F2967" s="20" t="s">
        <v>13818</v>
      </c>
      <c r="G2967" s="6" t="str">
        <f t="shared" si="215"/>
        <v>50-59</v>
      </c>
      <c r="H2967" s="6" t="str" cm="1">
        <f t="array" ref="H2967:I2967">_xlfn.TEXTSPLIT(G2967,"-")</f>
        <v>50</v>
      </c>
      <c r="I2967" s="6" t="str">
        <v>59</v>
      </c>
      <c r="J2967" s="6" t="s">
        <v>13836</v>
      </c>
      <c r="K2967" s="6" t="s">
        <v>13561</v>
      </c>
      <c r="L2967" s="6" t="s">
        <v>13909</v>
      </c>
      <c r="M2967" s="6" t="s">
        <v>13413</v>
      </c>
      <c r="N2967" s="6" t="s">
        <v>13559</v>
      </c>
      <c r="O2967" s="6" t="str" cm="1">
        <f t="array" ref="O2967:P2967">_xlfn.TEXTSPLIT(N2967,"-")</f>
        <v>2004</v>
      </c>
      <c r="P2967" s="6" t="str">
        <v>2006</v>
      </c>
      <c r="Q2967" s="6">
        <v>429</v>
      </c>
      <c r="R2967" s="6">
        <v>1</v>
      </c>
      <c r="S2967" s="16">
        <f t="shared" si="216"/>
        <v>2.331002331002331E-3</v>
      </c>
      <c r="T2967" s="16">
        <f t="shared" si="217"/>
        <v>2.3282839600122516E-3</v>
      </c>
    </row>
    <row r="2968" spans="1:20" x14ac:dyDescent="0.6">
      <c r="B2968" s="6"/>
      <c r="C2968" s="6"/>
      <c r="D2968" s="6" t="s">
        <v>13813</v>
      </c>
      <c r="E2968" s="6" t="s">
        <v>13816</v>
      </c>
      <c r="F2968" s="20" t="s">
        <v>13818</v>
      </c>
      <c r="G2968" s="6" t="str">
        <f t="shared" si="215"/>
        <v>50-59</v>
      </c>
      <c r="H2968" s="6" t="str" cm="1">
        <f t="array" ref="H2968:I2968">_xlfn.TEXTSPLIT(G2968,"-")</f>
        <v>50</v>
      </c>
      <c r="I2968" s="6" t="str">
        <v>59</v>
      </c>
      <c r="J2968" s="6" t="s">
        <v>13836</v>
      </c>
      <c r="K2968" s="6" t="s">
        <v>13561</v>
      </c>
      <c r="L2968" s="6" t="s">
        <v>13909</v>
      </c>
      <c r="M2968" s="6" t="s">
        <v>13413</v>
      </c>
      <c r="N2968" s="6" t="s">
        <v>13559</v>
      </c>
      <c r="O2968" s="6" t="str" cm="1">
        <f t="array" ref="O2968:P2968">_xlfn.TEXTSPLIT(N2968,"-")</f>
        <v>2004</v>
      </c>
      <c r="P2968" s="6" t="str">
        <v>2006</v>
      </c>
      <c r="Q2968" s="6">
        <v>525</v>
      </c>
      <c r="R2968" s="6">
        <v>1</v>
      </c>
      <c r="S2968" s="16">
        <f t="shared" si="216"/>
        <v>1.9047619047619048E-3</v>
      </c>
      <c r="T2968" s="16">
        <f t="shared" si="217"/>
        <v>1.9029469811437071E-3</v>
      </c>
    </row>
    <row r="2969" spans="1:20" x14ac:dyDescent="0.6">
      <c r="B2969" s="6"/>
      <c r="C2969" s="6"/>
      <c r="D2969" s="6" t="s">
        <v>13813</v>
      </c>
      <c r="E2969" s="6" t="s">
        <v>13815</v>
      </c>
      <c r="F2969" s="20" t="s">
        <v>13819</v>
      </c>
      <c r="G2969" s="6" t="str">
        <f t="shared" si="215"/>
        <v>60-69</v>
      </c>
      <c r="H2969" s="6" t="str" cm="1">
        <f t="array" ref="H2969:I2969">_xlfn.TEXTSPLIT(G2969,"-")</f>
        <v>60</v>
      </c>
      <c r="I2969" s="6" t="str">
        <v>69</v>
      </c>
      <c r="J2969" s="6" t="s">
        <v>13836</v>
      </c>
      <c r="K2969" s="6" t="s">
        <v>13561</v>
      </c>
      <c r="L2969" s="6" t="s">
        <v>13909</v>
      </c>
      <c r="M2969" s="6" t="s">
        <v>13413</v>
      </c>
      <c r="N2969" s="6" t="s">
        <v>13559</v>
      </c>
      <c r="O2969" s="6" t="str" cm="1">
        <f t="array" ref="O2969:P2969">_xlfn.TEXTSPLIT(N2969,"-")</f>
        <v>2004</v>
      </c>
      <c r="P2969" s="6" t="str">
        <v>2006</v>
      </c>
      <c r="Q2969" s="6">
        <v>777</v>
      </c>
      <c r="R2969" s="6">
        <v>3</v>
      </c>
      <c r="S2969" s="16">
        <f t="shared" si="216"/>
        <v>3.8610038610038611E-3</v>
      </c>
      <c r="T2969" s="16">
        <f t="shared" si="217"/>
        <v>2.2248440751083268E-3</v>
      </c>
    </row>
    <row r="2970" spans="1:20" x14ac:dyDescent="0.6">
      <c r="B2970" s="6"/>
      <c r="C2970" s="6"/>
      <c r="D2970" s="6" t="s">
        <v>13813</v>
      </c>
      <c r="E2970" s="6" t="s">
        <v>13814</v>
      </c>
      <c r="F2970" s="20" t="s">
        <v>13819</v>
      </c>
      <c r="G2970" s="6" t="str">
        <f t="shared" si="215"/>
        <v>60-69</v>
      </c>
      <c r="H2970" s="6" t="str" cm="1">
        <f t="array" ref="H2970:I2970">_xlfn.TEXTSPLIT(G2970,"-")</f>
        <v>60</v>
      </c>
      <c r="I2970" s="6" t="str">
        <v>69</v>
      </c>
      <c r="J2970" s="6" t="s">
        <v>13836</v>
      </c>
      <c r="K2970" s="6" t="s">
        <v>13561</v>
      </c>
      <c r="L2970" s="6" t="s">
        <v>13909</v>
      </c>
      <c r="M2970" s="6" t="s">
        <v>13413</v>
      </c>
      <c r="N2970" s="6" t="s">
        <v>13559</v>
      </c>
      <c r="O2970" s="6" t="str" cm="1">
        <f t="array" ref="O2970:P2970">_xlfn.TEXTSPLIT(N2970,"-")</f>
        <v>2004</v>
      </c>
      <c r="P2970" s="6" t="str">
        <v>2006</v>
      </c>
      <c r="Q2970" s="6">
        <v>375</v>
      </c>
      <c r="R2970" s="6">
        <v>2</v>
      </c>
      <c r="S2970" s="16">
        <f t="shared" si="216"/>
        <v>5.3333333333333332E-3</v>
      </c>
      <c r="T2970" s="16">
        <f t="shared" si="217"/>
        <v>3.7611660918351331E-3</v>
      </c>
    </row>
    <row r="2971" spans="1:20" x14ac:dyDescent="0.6">
      <c r="B2971" s="6"/>
      <c r="C2971" s="6"/>
      <c r="D2971" s="6" t="s">
        <v>13813</v>
      </c>
      <c r="E2971" s="6" t="s">
        <v>13816</v>
      </c>
      <c r="F2971" s="20" t="s">
        <v>13819</v>
      </c>
      <c r="G2971" s="6" t="str">
        <f t="shared" si="215"/>
        <v>60-69</v>
      </c>
      <c r="H2971" s="6" t="str" cm="1">
        <f t="array" ref="H2971:I2971">_xlfn.TEXTSPLIT(G2971,"-")</f>
        <v>60</v>
      </c>
      <c r="I2971" s="6" t="str">
        <v>69</v>
      </c>
      <c r="J2971" s="6" t="s">
        <v>13836</v>
      </c>
      <c r="K2971" s="6" t="s">
        <v>13561</v>
      </c>
      <c r="L2971" s="6" t="s">
        <v>13909</v>
      </c>
      <c r="M2971" s="6" t="s">
        <v>13413</v>
      </c>
      <c r="N2971" s="6" t="s">
        <v>13559</v>
      </c>
      <c r="O2971" s="6" t="str" cm="1">
        <f t="array" ref="O2971:P2971">_xlfn.TEXTSPLIT(N2971,"-")</f>
        <v>2004</v>
      </c>
      <c r="P2971" s="6" t="str">
        <v>2006</v>
      </c>
      <c r="Q2971" s="6">
        <v>402</v>
      </c>
      <c r="R2971" s="6">
        <v>1</v>
      </c>
      <c r="S2971" s="16">
        <f t="shared" si="216"/>
        <v>2.4875621890547263E-3</v>
      </c>
      <c r="T2971" s="16">
        <f t="shared" si="217"/>
        <v>2.4844662797169391E-3</v>
      </c>
    </row>
    <row r="2972" spans="1:20" x14ac:dyDescent="0.6">
      <c r="B2972" s="6"/>
      <c r="C2972" s="6"/>
      <c r="D2972" s="6" t="s">
        <v>13813</v>
      </c>
      <c r="E2972" s="6" t="s">
        <v>13815</v>
      </c>
      <c r="F2972" s="20" t="s">
        <v>13920</v>
      </c>
      <c r="G2972" s="6" t="str">
        <f t="shared" si="215"/>
        <v>70-80</v>
      </c>
      <c r="H2972" s="6" t="str" cm="1">
        <f t="array" ref="H2972:I2972">_xlfn.TEXTSPLIT(G2972,"-")</f>
        <v>70</v>
      </c>
      <c r="I2972" s="6" t="str">
        <v>80</v>
      </c>
      <c r="J2972" s="6" t="s">
        <v>13836</v>
      </c>
      <c r="K2972" s="6" t="s">
        <v>13561</v>
      </c>
      <c r="L2972" s="6" t="s">
        <v>13909</v>
      </c>
      <c r="M2972" s="6" t="s">
        <v>13413</v>
      </c>
      <c r="N2972" s="6" t="s">
        <v>13559</v>
      </c>
      <c r="O2972" s="6" t="str" cm="1">
        <f t="array" ref="O2972:P2972">_xlfn.TEXTSPLIT(N2972,"-")</f>
        <v>2004</v>
      </c>
      <c r="P2972" s="6" t="str">
        <v>2006</v>
      </c>
      <c r="Q2972" s="6">
        <v>722</v>
      </c>
      <c r="R2972" s="6">
        <v>18</v>
      </c>
      <c r="S2972" s="16">
        <f t="shared" si="216"/>
        <v>2.4930747922437674E-2</v>
      </c>
      <c r="T2972" s="16">
        <f t="shared" si="217"/>
        <v>5.8025218667830296E-3</v>
      </c>
    </row>
    <row r="2973" spans="1:20" x14ac:dyDescent="0.6">
      <c r="B2973" s="6"/>
      <c r="C2973" s="6"/>
      <c r="D2973" s="6" t="s">
        <v>13813</v>
      </c>
      <c r="E2973" s="6" t="s">
        <v>13814</v>
      </c>
      <c r="F2973" s="20" t="s">
        <v>13920</v>
      </c>
      <c r="G2973" s="6" t="str">
        <f t="shared" si="215"/>
        <v>70-80</v>
      </c>
      <c r="H2973" s="6" t="str" cm="1">
        <f t="array" ref="H2973:I2973">_xlfn.TEXTSPLIT(G2973,"-")</f>
        <v>70</v>
      </c>
      <c r="I2973" s="6" t="str">
        <v>80</v>
      </c>
      <c r="J2973" s="6" t="s">
        <v>13836</v>
      </c>
      <c r="K2973" s="6" t="s">
        <v>13561</v>
      </c>
      <c r="L2973" s="6" t="s">
        <v>13909</v>
      </c>
      <c r="M2973" s="6" t="s">
        <v>13413</v>
      </c>
      <c r="N2973" s="6" t="s">
        <v>13559</v>
      </c>
      <c r="O2973" s="6" t="str" cm="1">
        <f t="array" ref="O2973:P2973">_xlfn.TEXTSPLIT(N2973,"-")</f>
        <v>2004</v>
      </c>
      <c r="P2973" s="6" t="str">
        <v>2006</v>
      </c>
      <c r="Q2973" s="6">
        <v>387</v>
      </c>
      <c r="R2973" s="6">
        <v>13</v>
      </c>
      <c r="S2973" s="16">
        <f t="shared" si="216"/>
        <v>3.3591731266149873E-2</v>
      </c>
      <c r="T2973" s="16">
        <f t="shared" si="217"/>
        <v>9.1588517577898161E-3</v>
      </c>
    </row>
    <row r="2974" spans="1:20" x14ac:dyDescent="0.6">
      <c r="B2974" s="6"/>
      <c r="C2974" s="6"/>
      <c r="D2974" s="6" t="s">
        <v>13813</v>
      </c>
      <c r="E2974" s="6" t="s">
        <v>13816</v>
      </c>
      <c r="F2974" s="20" t="s">
        <v>13920</v>
      </c>
      <c r="G2974" s="6" t="str">
        <f t="shared" si="215"/>
        <v>70-80</v>
      </c>
      <c r="H2974" s="6" t="str" cm="1">
        <f t="array" ref="H2974:I2974">_xlfn.TEXTSPLIT(G2974,"-")</f>
        <v>70</v>
      </c>
      <c r="I2974" s="6" t="str">
        <v>80</v>
      </c>
      <c r="J2974" s="6" t="s">
        <v>13836</v>
      </c>
      <c r="K2974" s="6" t="s">
        <v>13561</v>
      </c>
      <c r="L2974" s="6" t="s">
        <v>13909</v>
      </c>
      <c r="M2974" s="6" t="s">
        <v>13413</v>
      </c>
      <c r="N2974" s="6" t="s">
        <v>13559</v>
      </c>
      <c r="O2974" s="6" t="str" cm="1">
        <f t="array" ref="O2974:P2974">_xlfn.TEXTSPLIT(N2974,"-")</f>
        <v>2004</v>
      </c>
      <c r="P2974" s="6" t="str">
        <v>2006</v>
      </c>
      <c r="Q2974" s="6">
        <v>335</v>
      </c>
      <c r="R2974" s="6">
        <v>5</v>
      </c>
      <c r="S2974" s="16">
        <f t="shared" si="216"/>
        <v>1.4925373134328358E-2</v>
      </c>
      <c r="T2974" s="16">
        <f t="shared" si="217"/>
        <v>6.6248303546016943E-3</v>
      </c>
    </row>
    <row r="2975" spans="1:20" x14ac:dyDescent="0.6">
      <c r="A2975" s="6">
        <v>20547953</v>
      </c>
      <c r="B2975" s="21" t="s">
        <v>13355</v>
      </c>
      <c r="C2975" s="6" t="s">
        <v>13812</v>
      </c>
      <c r="D2975" s="6" t="s">
        <v>13822</v>
      </c>
      <c r="E2975" s="6" t="s">
        <v>13815</v>
      </c>
      <c r="F2975" s="20" t="s">
        <v>13564</v>
      </c>
      <c r="G2975" s="6" t="str">
        <f t="shared" ref="G2975:G2992" si="218">IF(RIGHT(F2975,1)="+",LEFT(F2975,LEN(F2975)-1)&amp;"-95",F2975)</f>
        <v>21-84</v>
      </c>
      <c r="H2975" s="6" t="str" cm="1">
        <f t="array" ref="H2975:I2975">_xlfn.TEXTSPLIT(G2975,"-")</f>
        <v>21</v>
      </c>
      <c r="I2975" s="6" t="str">
        <v>84</v>
      </c>
      <c r="J2975" s="6" t="s">
        <v>13873</v>
      </c>
      <c r="K2975" s="6" t="s">
        <v>13465</v>
      </c>
      <c r="L2975" s="6" t="s">
        <v>13973</v>
      </c>
      <c r="M2975" s="6" t="s">
        <v>13426</v>
      </c>
      <c r="N2975" s="6">
        <v>2003</v>
      </c>
      <c r="O2975" s="6" t="str" cm="1">
        <f t="array" ref="O2975">_xlfn.TEXTSPLIT(N2975,"-")</f>
        <v>2003</v>
      </c>
      <c r="P2975" s="6" t="str" cm="1">
        <f t="array" ref="P2975">_xlfn.TEXTSPLIT(O2975,"-")</f>
        <v>2003</v>
      </c>
      <c r="Q2975" s="6">
        <v>2810</v>
      </c>
      <c r="R2975" s="6">
        <v>899</v>
      </c>
      <c r="S2975" s="16">
        <f t="shared" ref="S2975:S2992" si="219">R2975/Q2975</f>
        <v>0.3199288256227758</v>
      </c>
      <c r="T2975" s="16">
        <f t="shared" ref="T2975:T2992" si="220">SQRT(S2975*(1-S2975)/Q2975)</f>
        <v>8.7993523734195365E-3</v>
      </c>
    </row>
    <row r="2976" spans="1:20" x14ac:dyDescent="0.6">
      <c r="A2976" s="6"/>
      <c r="B2976" s="21"/>
      <c r="C2976" s="6"/>
      <c r="D2976" s="6" t="s">
        <v>13822</v>
      </c>
      <c r="E2976" s="6" t="s">
        <v>13814</v>
      </c>
      <c r="F2976" s="20" t="s">
        <v>13564</v>
      </c>
      <c r="G2976" s="6" t="str">
        <f t="shared" si="218"/>
        <v>21-84</v>
      </c>
      <c r="H2976" s="6" t="str" cm="1">
        <f t="array" ref="H2976:I2976">_xlfn.TEXTSPLIT(G2976,"-")</f>
        <v>21</v>
      </c>
      <c r="I2976" s="6" t="str">
        <v>84</v>
      </c>
      <c r="J2976" s="6" t="s">
        <v>13873</v>
      </c>
      <c r="K2976" s="6" t="s">
        <v>13465</v>
      </c>
      <c r="L2976" s="6" t="s">
        <v>13973</v>
      </c>
      <c r="M2976" s="6" t="s">
        <v>13426</v>
      </c>
      <c r="N2976" s="6">
        <v>2003</v>
      </c>
      <c r="O2976" s="6" t="str" cm="1">
        <f t="array" ref="O2976">_xlfn.TEXTSPLIT(N2976,"-")</f>
        <v>2003</v>
      </c>
      <c r="P2976" s="6" t="str" cm="1">
        <f t="array" ref="P2976">_xlfn.TEXTSPLIT(O2976,"-")</f>
        <v>2003</v>
      </c>
      <c r="Q2976" s="6">
        <v>1283</v>
      </c>
      <c r="R2976" s="6">
        <v>443</v>
      </c>
      <c r="S2976" s="16">
        <f t="shared" si="219"/>
        <v>0.34528448947778645</v>
      </c>
      <c r="T2976" s="16">
        <f t="shared" si="220"/>
        <v>1.327399108354123E-2</v>
      </c>
    </row>
    <row r="2977" spans="1:20" x14ac:dyDescent="0.6">
      <c r="A2977" s="6"/>
      <c r="B2977" s="21"/>
      <c r="C2977" s="6"/>
      <c r="D2977" s="6" t="s">
        <v>13822</v>
      </c>
      <c r="E2977" s="6" t="s">
        <v>13816</v>
      </c>
      <c r="F2977" s="20" t="s">
        <v>13564</v>
      </c>
      <c r="G2977" s="6" t="str">
        <f t="shared" si="218"/>
        <v>21-84</v>
      </c>
      <c r="H2977" s="6" t="str" cm="1">
        <f t="array" ref="H2977:I2977">_xlfn.TEXTSPLIT(G2977,"-")</f>
        <v>21</v>
      </c>
      <c r="I2977" s="6" t="str">
        <v>84</v>
      </c>
      <c r="J2977" s="6" t="s">
        <v>13873</v>
      </c>
      <c r="K2977" s="6" t="s">
        <v>13465</v>
      </c>
      <c r="L2977" s="6" t="s">
        <v>13973</v>
      </c>
      <c r="M2977" s="6" t="s">
        <v>13426</v>
      </c>
      <c r="N2977" s="6">
        <v>2003</v>
      </c>
      <c r="O2977" s="6" t="str" cm="1">
        <f t="array" ref="O2977">_xlfn.TEXTSPLIT(N2977,"-")</f>
        <v>2003</v>
      </c>
      <c r="P2977" s="6" t="str" cm="1">
        <f t="array" ref="P2977">_xlfn.TEXTSPLIT(O2977,"-")</f>
        <v>2003</v>
      </c>
      <c r="Q2977" s="6">
        <v>1527</v>
      </c>
      <c r="R2977" s="6">
        <v>454</v>
      </c>
      <c r="S2977" s="16">
        <f t="shared" si="219"/>
        <v>0.29731499672560574</v>
      </c>
      <c r="T2977" s="16">
        <f t="shared" si="220"/>
        <v>1.1696858383192035E-2</v>
      </c>
    </row>
    <row r="2978" spans="1:20" x14ac:dyDescent="0.6">
      <c r="A2978" s="6"/>
      <c r="B2978" s="21"/>
      <c r="C2978" s="6"/>
      <c r="D2978" s="6" t="s">
        <v>13822</v>
      </c>
      <c r="E2978" s="6" t="s">
        <v>13815</v>
      </c>
      <c r="F2978" s="20" t="s">
        <v>13921</v>
      </c>
      <c r="G2978" s="6" t="str">
        <f t="shared" si="218"/>
        <v>21-34</v>
      </c>
      <c r="H2978" s="6" t="str" cm="1">
        <f t="array" ref="H2978:I2978">_xlfn.TEXTSPLIT(G2978,"-")</f>
        <v>21</v>
      </c>
      <c r="I2978" s="6" t="str">
        <v>34</v>
      </c>
      <c r="J2978" s="6" t="s">
        <v>13873</v>
      </c>
      <c r="K2978" s="6" t="s">
        <v>13465</v>
      </c>
      <c r="L2978" s="6" t="s">
        <v>13973</v>
      </c>
      <c r="M2978" s="6" t="s">
        <v>13426</v>
      </c>
      <c r="N2978" s="6">
        <v>2003</v>
      </c>
      <c r="O2978" s="6" t="str" cm="1">
        <f t="array" ref="O2978">_xlfn.TEXTSPLIT(N2978,"-")</f>
        <v>2003</v>
      </c>
      <c r="P2978" s="6" t="str" cm="1">
        <f t="array" ref="P2978">_xlfn.TEXTSPLIT(O2978,"-")</f>
        <v>2003</v>
      </c>
      <c r="Q2978" s="6">
        <v>168</v>
      </c>
      <c r="R2978" s="6">
        <v>24</v>
      </c>
      <c r="S2978" s="16">
        <f t="shared" si="219"/>
        <v>0.14285714285714285</v>
      </c>
      <c r="T2978" s="16">
        <f t="shared" si="220"/>
        <v>2.6997462357801944E-2</v>
      </c>
    </row>
    <row r="2979" spans="1:20" x14ac:dyDescent="0.6">
      <c r="A2979" s="6"/>
      <c r="B2979" s="21"/>
      <c r="C2979" s="6"/>
      <c r="D2979" s="6" t="s">
        <v>13822</v>
      </c>
      <c r="E2979" s="6" t="s">
        <v>13814</v>
      </c>
      <c r="F2979" s="20" t="s">
        <v>13921</v>
      </c>
      <c r="G2979" s="6" t="str">
        <f t="shared" si="218"/>
        <v>21-34</v>
      </c>
      <c r="H2979" s="6" t="str" cm="1">
        <f t="array" ref="H2979:I2979">_xlfn.TEXTSPLIT(G2979,"-")</f>
        <v>21</v>
      </c>
      <c r="I2979" s="6" t="str">
        <v>34</v>
      </c>
      <c r="J2979" s="6" t="s">
        <v>13873</v>
      </c>
      <c r="K2979" s="6" t="s">
        <v>13465</v>
      </c>
      <c r="L2979" s="6" t="s">
        <v>13973</v>
      </c>
      <c r="M2979" s="6" t="s">
        <v>13426</v>
      </c>
      <c r="N2979" s="6">
        <v>2003</v>
      </c>
      <c r="O2979" s="6" t="str" cm="1">
        <f t="array" ref="O2979">_xlfn.TEXTSPLIT(N2979,"-")</f>
        <v>2003</v>
      </c>
      <c r="P2979" s="6" t="str" cm="1">
        <f t="array" ref="P2979">_xlfn.TEXTSPLIT(O2979,"-")</f>
        <v>2003</v>
      </c>
      <c r="Q2979" s="6">
        <v>70</v>
      </c>
      <c r="R2979" s="6">
        <v>9</v>
      </c>
      <c r="S2979" s="16">
        <f t="shared" si="219"/>
        <v>0.12857142857142856</v>
      </c>
      <c r="T2979" s="16">
        <f t="shared" si="220"/>
        <v>4.0007287965807041E-2</v>
      </c>
    </row>
    <row r="2980" spans="1:20" x14ac:dyDescent="0.6">
      <c r="A2980" s="6"/>
      <c r="B2980" s="21"/>
      <c r="C2980" s="6"/>
      <c r="D2980" s="6" t="s">
        <v>13822</v>
      </c>
      <c r="E2980" s="6" t="s">
        <v>13816</v>
      </c>
      <c r="F2980" s="20" t="s">
        <v>13921</v>
      </c>
      <c r="G2980" s="6" t="str">
        <f t="shared" si="218"/>
        <v>21-34</v>
      </c>
      <c r="H2980" s="6" t="str" cm="1">
        <f t="array" ref="H2980:I2980">_xlfn.TEXTSPLIT(G2980,"-")</f>
        <v>21</v>
      </c>
      <c r="I2980" s="6" t="str">
        <v>34</v>
      </c>
      <c r="J2980" s="6" t="s">
        <v>13873</v>
      </c>
      <c r="K2980" s="6" t="s">
        <v>13465</v>
      </c>
      <c r="L2980" s="6" t="s">
        <v>13973</v>
      </c>
      <c r="M2980" s="6" t="s">
        <v>13426</v>
      </c>
      <c r="N2980" s="6">
        <v>2003</v>
      </c>
      <c r="O2980" s="6" t="str" cm="1">
        <f t="array" ref="O2980">_xlfn.TEXTSPLIT(N2980,"-")</f>
        <v>2003</v>
      </c>
      <c r="P2980" s="6" t="str" cm="1">
        <f t="array" ref="P2980">_xlfn.TEXTSPLIT(O2980,"-")</f>
        <v>2003</v>
      </c>
      <c r="Q2980" s="6">
        <v>98</v>
      </c>
      <c r="R2980" s="6">
        <v>15</v>
      </c>
      <c r="S2980" s="16">
        <f t="shared" si="219"/>
        <v>0.15306122448979592</v>
      </c>
      <c r="T2980" s="16">
        <f t="shared" si="220"/>
        <v>3.6370189358235126E-2</v>
      </c>
    </row>
    <row r="2981" spans="1:20" x14ac:dyDescent="0.6">
      <c r="A2981" s="6"/>
      <c r="B2981" s="21"/>
      <c r="C2981" s="6"/>
      <c r="D2981" s="6" t="s">
        <v>13822</v>
      </c>
      <c r="E2981" s="6" t="s">
        <v>13815</v>
      </c>
      <c r="F2981" s="20" t="s">
        <v>13852</v>
      </c>
      <c r="G2981" s="6" t="str">
        <f t="shared" si="218"/>
        <v>35-44</v>
      </c>
      <c r="H2981" s="6" t="str" cm="1">
        <f t="array" ref="H2981:I2981">_xlfn.TEXTSPLIT(G2981,"-")</f>
        <v>35</v>
      </c>
      <c r="I2981" s="6" t="str">
        <v>44</v>
      </c>
      <c r="J2981" s="6" t="s">
        <v>13873</v>
      </c>
      <c r="K2981" s="6" t="s">
        <v>13465</v>
      </c>
      <c r="L2981" s="6" t="s">
        <v>13973</v>
      </c>
      <c r="M2981" s="6" t="s">
        <v>13426</v>
      </c>
      <c r="N2981" s="6">
        <v>2003</v>
      </c>
      <c r="O2981" s="6" t="str" cm="1">
        <f t="array" ref="O2981">_xlfn.TEXTSPLIT(N2981,"-")</f>
        <v>2003</v>
      </c>
      <c r="P2981" s="6" t="str" cm="1">
        <f t="array" ref="P2981">_xlfn.TEXTSPLIT(O2981,"-")</f>
        <v>2003</v>
      </c>
      <c r="Q2981" s="6">
        <v>822</v>
      </c>
      <c r="R2981" s="6">
        <v>190</v>
      </c>
      <c r="S2981" s="16">
        <f t="shared" si="219"/>
        <v>0.23114355231143552</v>
      </c>
      <c r="T2981" s="16">
        <f t="shared" si="220"/>
        <v>1.4703733182728254E-2</v>
      </c>
    </row>
    <row r="2982" spans="1:20" x14ac:dyDescent="0.6">
      <c r="A2982" s="6"/>
      <c r="B2982" s="21"/>
      <c r="C2982" s="6"/>
      <c r="D2982" s="6" t="s">
        <v>13822</v>
      </c>
      <c r="E2982" s="6" t="s">
        <v>13814</v>
      </c>
      <c r="F2982" s="20" t="s">
        <v>13852</v>
      </c>
      <c r="G2982" s="6" t="str">
        <f t="shared" si="218"/>
        <v>35-44</v>
      </c>
      <c r="H2982" s="6" t="str" cm="1">
        <f t="array" ref="H2982:I2982">_xlfn.TEXTSPLIT(G2982,"-")</f>
        <v>35</v>
      </c>
      <c r="I2982" s="6" t="str">
        <v>44</v>
      </c>
      <c r="J2982" s="6" t="s">
        <v>13873</v>
      </c>
      <c r="K2982" s="6" t="s">
        <v>13465</v>
      </c>
      <c r="L2982" s="6" t="s">
        <v>13973</v>
      </c>
      <c r="M2982" s="6" t="s">
        <v>13426</v>
      </c>
      <c r="N2982" s="6">
        <v>2003</v>
      </c>
      <c r="O2982" s="6" t="str" cm="1">
        <f t="array" ref="O2982">_xlfn.TEXTSPLIT(N2982,"-")</f>
        <v>2003</v>
      </c>
      <c r="P2982" s="6" t="str" cm="1">
        <f t="array" ref="P2982">_xlfn.TEXTSPLIT(O2982,"-")</f>
        <v>2003</v>
      </c>
      <c r="Q2982" s="6">
        <v>369</v>
      </c>
      <c r="R2982" s="6">
        <v>92</v>
      </c>
      <c r="S2982" s="16">
        <f t="shared" si="219"/>
        <v>0.24932249322493225</v>
      </c>
      <c r="T2982" s="16">
        <f t="shared" si="220"/>
        <v>2.2521341134489132E-2</v>
      </c>
    </row>
    <row r="2983" spans="1:20" x14ac:dyDescent="0.6">
      <c r="A2983" s="6"/>
      <c r="B2983" s="21"/>
      <c r="C2983" s="6"/>
      <c r="D2983" s="6" t="s">
        <v>13822</v>
      </c>
      <c r="E2983" s="6" t="s">
        <v>13816</v>
      </c>
      <c r="F2983" s="20" t="s">
        <v>13852</v>
      </c>
      <c r="G2983" s="6" t="str">
        <f t="shared" si="218"/>
        <v>35-44</v>
      </c>
      <c r="H2983" s="6" t="str" cm="1">
        <f t="array" ref="H2983:I2983">_xlfn.TEXTSPLIT(G2983,"-")</f>
        <v>35</v>
      </c>
      <c r="I2983" s="6" t="str">
        <v>44</v>
      </c>
      <c r="J2983" s="6" t="s">
        <v>13873</v>
      </c>
      <c r="K2983" s="6" t="s">
        <v>13465</v>
      </c>
      <c r="L2983" s="6" t="s">
        <v>13973</v>
      </c>
      <c r="M2983" s="6" t="s">
        <v>13426</v>
      </c>
      <c r="N2983" s="6">
        <v>2003</v>
      </c>
      <c r="O2983" s="6" t="str" cm="1">
        <f t="array" ref="O2983">_xlfn.TEXTSPLIT(N2983,"-")</f>
        <v>2003</v>
      </c>
      <c r="P2983" s="6" t="str" cm="1">
        <f t="array" ref="P2983">_xlfn.TEXTSPLIT(O2983,"-")</f>
        <v>2003</v>
      </c>
      <c r="Q2983" s="6">
        <v>453</v>
      </c>
      <c r="R2983" s="6">
        <v>98</v>
      </c>
      <c r="S2983" s="16">
        <f t="shared" si="219"/>
        <v>0.21633554083885209</v>
      </c>
      <c r="T2983" s="16">
        <f t="shared" si="220"/>
        <v>1.9345497882444808E-2</v>
      </c>
    </row>
    <row r="2984" spans="1:20" x14ac:dyDescent="0.6">
      <c r="A2984" s="6"/>
      <c r="B2984" s="21"/>
      <c r="C2984" s="6"/>
      <c r="D2984" s="6" t="s">
        <v>13822</v>
      </c>
      <c r="E2984" s="6" t="s">
        <v>13815</v>
      </c>
      <c r="F2984" s="20" t="s">
        <v>13853</v>
      </c>
      <c r="G2984" s="6" t="str">
        <f t="shared" si="218"/>
        <v>45-54</v>
      </c>
      <c r="H2984" s="6" t="str" cm="1">
        <f t="array" ref="H2984:I2984">_xlfn.TEXTSPLIT(G2984,"-")</f>
        <v>45</v>
      </c>
      <c r="I2984" s="6" t="str">
        <v>54</v>
      </c>
      <c r="J2984" s="6" t="s">
        <v>13873</v>
      </c>
      <c r="K2984" s="6" t="s">
        <v>13465</v>
      </c>
      <c r="L2984" s="6" t="s">
        <v>13973</v>
      </c>
      <c r="M2984" s="6" t="s">
        <v>13426</v>
      </c>
      <c r="N2984" s="6">
        <v>2003</v>
      </c>
      <c r="O2984" s="6" t="str" cm="1">
        <f t="array" ref="O2984">_xlfn.TEXTSPLIT(N2984,"-")</f>
        <v>2003</v>
      </c>
      <c r="P2984" s="6" t="str" cm="1">
        <f t="array" ref="P2984">_xlfn.TEXTSPLIT(O2984,"-")</f>
        <v>2003</v>
      </c>
      <c r="Q2984" s="6">
        <v>1047</v>
      </c>
      <c r="R2984" s="6">
        <v>353</v>
      </c>
      <c r="S2984" s="16">
        <f t="shared" si="219"/>
        <v>0.33715377268385865</v>
      </c>
      <c r="T2984" s="16">
        <f t="shared" si="220"/>
        <v>1.4609894014093874E-2</v>
      </c>
    </row>
    <row r="2985" spans="1:20" x14ac:dyDescent="0.6">
      <c r="A2985" s="6"/>
      <c r="B2985" s="21"/>
      <c r="C2985" s="6"/>
      <c r="D2985" s="6" t="s">
        <v>13822</v>
      </c>
      <c r="E2985" s="6" t="s">
        <v>13814</v>
      </c>
      <c r="F2985" s="20" t="s">
        <v>13853</v>
      </c>
      <c r="G2985" s="6" t="str">
        <f t="shared" si="218"/>
        <v>45-54</v>
      </c>
      <c r="H2985" s="6" t="str" cm="1">
        <f t="array" ref="H2985:I2985">_xlfn.TEXTSPLIT(G2985,"-")</f>
        <v>45</v>
      </c>
      <c r="I2985" s="6" t="str">
        <v>54</v>
      </c>
      <c r="J2985" s="6" t="s">
        <v>13873</v>
      </c>
      <c r="K2985" s="6" t="s">
        <v>13465</v>
      </c>
      <c r="L2985" s="6" t="s">
        <v>13973</v>
      </c>
      <c r="M2985" s="6" t="s">
        <v>13426</v>
      </c>
      <c r="N2985" s="6">
        <v>2003</v>
      </c>
      <c r="O2985" s="6" t="str" cm="1">
        <f t="array" ref="O2985">_xlfn.TEXTSPLIT(N2985,"-")</f>
        <v>2003</v>
      </c>
      <c r="P2985" s="6" t="str" cm="1">
        <f t="array" ref="P2985">_xlfn.TEXTSPLIT(O2985,"-")</f>
        <v>2003</v>
      </c>
      <c r="Q2985" s="6">
        <v>560</v>
      </c>
      <c r="R2985" s="6">
        <v>211</v>
      </c>
      <c r="S2985" s="16">
        <f t="shared" si="219"/>
        <v>0.37678571428571428</v>
      </c>
      <c r="T2985" s="16">
        <f t="shared" si="220"/>
        <v>2.0477262642986591E-2</v>
      </c>
    </row>
    <row r="2986" spans="1:20" x14ac:dyDescent="0.6">
      <c r="A2986" s="6"/>
      <c r="B2986" s="21"/>
      <c r="C2986" s="6"/>
      <c r="D2986" s="6" t="s">
        <v>13822</v>
      </c>
      <c r="E2986" s="6" t="s">
        <v>13816</v>
      </c>
      <c r="F2986" s="20" t="s">
        <v>13853</v>
      </c>
      <c r="G2986" s="6" t="str">
        <f t="shared" si="218"/>
        <v>45-54</v>
      </c>
      <c r="H2986" s="6" t="str" cm="1">
        <f t="array" ref="H2986:I2986">_xlfn.TEXTSPLIT(G2986,"-")</f>
        <v>45</v>
      </c>
      <c r="I2986" s="6" t="str">
        <v>54</v>
      </c>
      <c r="J2986" s="6" t="s">
        <v>13873</v>
      </c>
      <c r="K2986" s="6" t="s">
        <v>13465</v>
      </c>
      <c r="L2986" s="6" t="s">
        <v>13973</v>
      </c>
      <c r="M2986" s="6" t="s">
        <v>13426</v>
      </c>
      <c r="N2986" s="6">
        <v>2003</v>
      </c>
      <c r="O2986" s="6" t="str" cm="1">
        <f t="array" ref="O2986">_xlfn.TEXTSPLIT(N2986,"-")</f>
        <v>2003</v>
      </c>
      <c r="P2986" s="6" t="str" cm="1">
        <f t="array" ref="P2986">_xlfn.TEXTSPLIT(O2986,"-")</f>
        <v>2003</v>
      </c>
      <c r="Q2986" s="6">
        <v>487</v>
      </c>
      <c r="R2986" s="6">
        <v>148</v>
      </c>
      <c r="S2986" s="16">
        <f t="shared" si="219"/>
        <v>0.30390143737166325</v>
      </c>
      <c r="T2986" s="16">
        <f t="shared" si="220"/>
        <v>2.0841897944485221E-2</v>
      </c>
    </row>
    <row r="2987" spans="1:20" x14ac:dyDescent="0.6">
      <c r="A2987" s="6"/>
      <c r="B2987" s="21"/>
      <c r="C2987" s="6"/>
      <c r="D2987" s="6" t="s">
        <v>13822</v>
      </c>
      <c r="E2987" s="6" t="s">
        <v>13815</v>
      </c>
      <c r="F2987" s="20" t="s">
        <v>13854</v>
      </c>
      <c r="G2987" s="6" t="str">
        <f t="shared" si="218"/>
        <v>55-64</v>
      </c>
      <c r="H2987" s="6" t="str" cm="1">
        <f t="array" ref="H2987:I2987">_xlfn.TEXTSPLIT(G2987,"-")</f>
        <v>55</v>
      </c>
      <c r="I2987" s="6" t="str">
        <v>64</v>
      </c>
      <c r="J2987" s="6" t="s">
        <v>13873</v>
      </c>
      <c r="K2987" s="6" t="s">
        <v>13465</v>
      </c>
      <c r="L2987" s="6" t="s">
        <v>13973</v>
      </c>
      <c r="M2987" s="6" t="s">
        <v>13426</v>
      </c>
      <c r="N2987" s="6">
        <v>2003</v>
      </c>
      <c r="O2987" s="6" t="str" cm="1">
        <f t="array" ref="O2987">_xlfn.TEXTSPLIT(N2987,"-")</f>
        <v>2003</v>
      </c>
      <c r="P2987" s="6" t="str" cm="1">
        <f t="array" ref="P2987">_xlfn.TEXTSPLIT(O2987,"-")</f>
        <v>2003</v>
      </c>
      <c r="Q2987" s="6">
        <v>599</v>
      </c>
      <c r="R2987" s="6">
        <v>236</v>
      </c>
      <c r="S2987" s="16">
        <f t="shared" si="219"/>
        <v>0.39398998330550916</v>
      </c>
      <c r="T2987" s="16">
        <f t="shared" si="220"/>
        <v>1.9964989237650211E-2</v>
      </c>
    </row>
    <row r="2988" spans="1:20" x14ac:dyDescent="0.6">
      <c r="A2988" s="6"/>
      <c r="B2988" s="21"/>
      <c r="C2988" s="6"/>
      <c r="D2988" s="6" t="s">
        <v>13822</v>
      </c>
      <c r="E2988" s="6" t="s">
        <v>13814</v>
      </c>
      <c r="F2988" s="20" t="s">
        <v>13854</v>
      </c>
      <c r="G2988" s="6" t="str">
        <f t="shared" si="218"/>
        <v>55-64</v>
      </c>
      <c r="H2988" s="6" t="str" cm="1">
        <f t="array" ref="H2988:I2988">_xlfn.TEXTSPLIT(G2988,"-")</f>
        <v>55</v>
      </c>
      <c r="I2988" s="6" t="str">
        <v>64</v>
      </c>
      <c r="J2988" s="6" t="s">
        <v>13873</v>
      </c>
      <c r="K2988" s="6" t="s">
        <v>13465</v>
      </c>
      <c r="L2988" s="6" t="s">
        <v>13973</v>
      </c>
      <c r="M2988" s="6" t="s">
        <v>13426</v>
      </c>
      <c r="N2988" s="6">
        <v>2003</v>
      </c>
      <c r="O2988" s="6" t="str" cm="1">
        <f t="array" ref="O2988">_xlfn.TEXTSPLIT(N2988,"-")</f>
        <v>2003</v>
      </c>
      <c r="P2988" s="6" t="str" cm="1">
        <f t="array" ref="P2988">_xlfn.TEXTSPLIT(O2988,"-")</f>
        <v>2003</v>
      </c>
      <c r="Q2988" s="6">
        <v>280</v>
      </c>
      <c r="R2988" s="6">
        <v>114</v>
      </c>
      <c r="S2988" s="16">
        <f t="shared" si="219"/>
        <v>0.40714285714285714</v>
      </c>
      <c r="T2988" s="16">
        <f t="shared" si="220"/>
        <v>2.9360903974771341E-2</v>
      </c>
    </row>
    <row r="2989" spans="1:20" x14ac:dyDescent="0.6">
      <c r="A2989" s="6"/>
      <c r="B2989" s="21"/>
      <c r="C2989" s="6"/>
      <c r="D2989" s="6" t="s">
        <v>13822</v>
      </c>
      <c r="E2989" s="6" t="s">
        <v>13816</v>
      </c>
      <c r="F2989" s="20" t="s">
        <v>13854</v>
      </c>
      <c r="G2989" s="6" t="str">
        <f t="shared" si="218"/>
        <v>55-64</v>
      </c>
      <c r="H2989" s="6" t="str" cm="1">
        <f t="array" ref="H2989:I2989">_xlfn.TEXTSPLIT(G2989,"-")</f>
        <v>55</v>
      </c>
      <c r="I2989" s="6" t="str">
        <v>64</v>
      </c>
      <c r="J2989" s="6" t="s">
        <v>13873</v>
      </c>
      <c r="K2989" s="6" t="s">
        <v>13465</v>
      </c>
      <c r="L2989" s="6" t="s">
        <v>13973</v>
      </c>
      <c r="M2989" s="6" t="s">
        <v>13426</v>
      </c>
      <c r="N2989" s="6">
        <v>2003</v>
      </c>
      <c r="O2989" s="6" t="str" cm="1">
        <f t="array" ref="O2989">_xlfn.TEXTSPLIT(N2989,"-")</f>
        <v>2003</v>
      </c>
      <c r="P2989" s="6" t="str" cm="1">
        <f t="array" ref="P2989">_xlfn.TEXTSPLIT(O2989,"-")</f>
        <v>2003</v>
      </c>
      <c r="Q2989" s="6">
        <v>319</v>
      </c>
      <c r="R2989" s="6">
        <v>122</v>
      </c>
      <c r="S2989" s="16">
        <f t="shared" si="219"/>
        <v>0.38244514106583072</v>
      </c>
      <c r="T2989" s="16">
        <f t="shared" si="220"/>
        <v>2.7209903642631254E-2</v>
      </c>
    </row>
    <row r="2990" spans="1:20" x14ac:dyDescent="0.6">
      <c r="A2990" s="6"/>
      <c r="B2990" s="21"/>
      <c r="C2990" s="6"/>
      <c r="D2990" s="6" t="s">
        <v>13822</v>
      </c>
      <c r="E2990" s="6" t="s">
        <v>13815</v>
      </c>
      <c r="F2990" s="20" t="s">
        <v>13574</v>
      </c>
      <c r="G2990" s="6" t="str">
        <f t="shared" si="218"/>
        <v>65-84</v>
      </c>
      <c r="H2990" s="6" t="str" cm="1">
        <f t="array" ref="H2990:I2990">_xlfn.TEXTSPLIT(G2990,"-")</f>
        <v>65</v>
      </c>
      <c r="I2990" s="6" t="str">
        <v>84</v>
      </c>
      <c r="J2990" s="6" t="s">
        <v>13873</v>
      </c>
      <c r="K2990" s="6" t="s">
        <v>13465</v>
      </c>
      <c r="L2990" s="6" t="s">
        <v>13973</v>
      </c>
      <c r="M2990" s="6" t="s">
        <v>13426</v>
      </c>
      <c r="N2990" s="6">
        <v>2003</v>
      </c>
      <c r="O2990" s="6" t="str" cm="1">
        <f t="array" ref="O2990">_xlfn.TEXTSPLIT(N2990,"-")</f>
        <v>2003</v>
      </c>
      <c r="P2990" s="6" t="str" cm="1">
        <f t="array" ref="P2990">_xlfn.TEXTSPLIT(O2990,"-")</f>
        <v>2003</v>
      </c>
      <c r="Q2990" s="6">
        <v>174</v>
      </c>
      <c r="R2990" s="6">
        <v>95</v>
      </c>
      <c r="S2990" s="16">
        <f t="shared" si="219"/>
        <v>0.54597701149425293</v>
      </c>
      <c r="T2990" s="16">
        <f t="shared" si="220"/>
        <v>3.7744308729397859E-2</v>
      </c>
    </row>
    <row r="2991" spans="1:20" x14ac:dyDescent="0.6">
      <c r="A2991" s="6"/>
      <c r="B2991" s="21"/>
      <c r="C2991" s="6"/>
      <c r="D2991" s="6" t="s">
        <v>13822</v>
      </c>
      <c r="E2991" s="6" t="s">
        <v>13814</v>
      </c>
      <c r="F2991" s="20" t="s">
        <v>13574</v>
      </c>
      <c r="G2991" s="6" t="str">
        <f t="shared" si="218"/>
        <v>65-84</v>
      </c>
      <c r="H2991" s="6" t="str" cm="1">
        <f t="array" ref="H2991:I2991">_xlfn.TEXTSPLIT(G2991,"-")</f>
        <v>65</v>
      </c>
      <c r="I2991" s="6" t="str">
        <v>84</v>
      </c>
      <c r="J2991" s="6" t="s">
        <v>13873</v>
      </c>
      <c r="K2991" s="6" t="s">
        <v>13465</v>
      </c>
      <c r="L2991" s="6" t="s">
        <v>13973</v>
      </c>
      <c r="M2991" s="6" t="s">
        <v>13426</v>
      </c>
      <c r="N2991" s="6">
        <v>2003</v>
      </c>
      <c r="O2991" s="6" t="str" cm="1">
        <f t="array" ref="O2991">_xlfn.TEXTSPLIT(N2991,"-")</f>
        <v>2003</v>
      </c>
      <c r="P2991" s="6" t="str" cm="1">
        <f t="array" ref="P2991">_xlfn.TEXTSPLIT(O2991,"-")</f>
        <v>2003</v>
      </c>
      <c r="Q2991" s="6">
        <v>77</v>
      </c>
      <c r="R2991" s="6">
        <v>45</v>
      </c>
      <c r="S2991" s="16">
        <f t="shared" si="219"/>
        <v>0.58441558441558439</v>
      </c>
      <c r="T2991" s="16">
        <f t="shared" si="220"/>
        <v>5.6162335336866015E-2</v>
      </c>
    </row>
    <row r="2992" spans="1:20" x14ac:dyDescent="0.6">
      <c r="A2992" s="6"/>
      <c r="B2992" s="21"/>
      <c r="C2992" s="6"/>
      <c r="D2992" s="6" t="s">
        <v>13822</v>
      </c>
      <c r="E2992" s="6" t="s">
        <v>13816</v>
      </c>
      <c r="F2992" s="20" t="s">
        <v>13574</v>
      </c>
      <c r="G2992" s="6" t="str">
        <f t="shared" si="218"/>
        <v>65-84</v>
      </c>
      <c r="H2992" s="6" t="str" cm="1">
        <f t="array" ref="H2992:I2992">_xlfn.TEXTSPLIT(G2992,"-")</f>
        <v>65</v>
      </c>
      <c r="I2992" s="6" t="str">
        <v>84</v>
      </c>
      <c r="J2992" s="6" t="s">
        <v>13873</v>
      </c>
      <c r="K2992" s="6" t="s">
        <v>13465</v>
      </c>
      <c r="L2992" s="6" t="s">
        <v>13973</v>
      </c>
      <c r="M2992" s="6" t="s">
        <v>13426</v>
      </c>
      <c r="N2992" s="6">
        <v>2003</v>
      </c>
      <c r="O2992" s="6" t="str" cm="1">
        <f t="array" ref="O2992">_xlfn.TEXTSPLIT(N2992,"-")</f>
        <v>2003</v>
      </c>
      <c r="P2992" s="6" t="str" cm="1">
        <f t="array" ref="P2992">_xlfn.TEXTSPLIT(O2992,"-")</f>
        <v>2003</v>
      </c>
      <c r="Q2992" s="6">
        <v>97</v>
      </c>
      <c r="R2992" s="6">
        <v>50</v>
      </c>
      <c r="S2992" s="16">
        <f t="shared" si="219"/>
        <v>0.51546391752577314</v>
      </c>
      <c r="T2992" s="16">
        <f t="shared" si="220"/>
        <v>5.074302219611504E-2</v>
      </c>
    </row>
    <row r="2993" spans="2:20" x14ac:dyDescent="0.6">
      <c r="D2993" s="6" t="s">
        <v>13822</v>
      </c>
      <c r="E2993" s="6" t="s">
        <v>13815</v>
      </c>
      <c r="F2993" s="20" t="s">
        <v>13564</v>
      </c>
      <c r="G2993" s="6" t="str">
        <f t="shared" si="215"/>
        <v>21-84</v>
      </c>
      <c r="H2993" s="6" t="str" cm="1">
        <f t="array" ref="H2993:I2993">_xlfn.TEXTSPLIT(G2993,"-")</f>
        <v>21</v>
      </c>
      <c r="I2993" s="6" t="str">
        <v>84</v>
      </c>
      <c r="J2993" s="6" t="s">
        <v>13873</v>
      </c>
      <c r="K2993" s="6" t="s">
        <v>13465</v>
      </c>
      <c r="L2993" s="6" t="s">
        <v>13464</v>
      </c>
      <c r="M2993" s="6" t="s">
        <v>13426</v>
      </c>
      <c r="N2993" s="6">
        <v>2003</v>
      </c>
      <c r="O2993" s="6" t="str" cm="1">
        <f t="array" ref="O2993">_xlfn.TEXTSPLIT(N2993,"-")</f>
        <v>2003</v>
      </c>
      <c r="P2993" s="6" t="str" cm="1">
        <f t="array" ref="P2993">_xlfn.TEXTSPLIT(O2993,"-")</f>
        <v>2003</v>
      </c>
      <c r="Q2993" s="6">
        <v>2810</v>
      </c>
      <c r="R2993" s="6">
        <v>899</v>
      </c>
      <c r="S2993" s="16">
        <f t="shared" si="216"/>
        <v>0.3199288256227758</v>
      </c>
      <c r="T2993" s="16">
        <f t="shared" si="217"/>
        <v>8.7993523734195365E-3</v>
      </c>
    </row>
    <row r="2994" spans="2:20" x14ac:dyDescent="0.6">
      <c r="B2994" s="6"/>
      <c r="C2994" s="6"/>
      <c r="D2994" s="6" t="s">
        <v>13822</v>
      </c>
      <c r="E2994" s="6" t="s">
        <v>13814</v>
      </c>
      <c r="F2994" s="20" t="s">
        <v>13564</v>
      </c>
      <c r="G2994" s="6" t="str">
        <f t="shared" si="215"/>
        <v>21-84</v>
      </c>
      <c r="H2994" s="6" t="str" cm="1">
        <f t="array" ref="H2994:I2994">_xlfn.TEXTSPLIT(G2994,"-")</f>
        <v>21</v>
      </c>
      <c r="I2994" s="6" t="str">
        <v>84</v>
      </c>
      <c r="J2994" s="6" t="s">
        <v>13873</v>
      </c>
      <c r="K2994" s="6" t="s">
        <v>13465</v>
      </c>
      <c r="L2994" s="6" t="s">
        <v>13464</v>
      </c>
      <c r="M2994" s="6" t="s">
        <v>13426</v>
      </c>
      <c r="N2994" s="6">
        <v>2003</v>
      </c>
      <c r="O2994" s="6" t="str" cm="1">
        <f t="array" ref="O2994">_xlfn.TEXTSPLIT(N2994,"-")</f>
        <v>2003</v>
      </c>
      <c r="P2994" s="6" t="str" cm="1">
        <f t="array" ref="P2994">_xlfn.TEXTSPLIT(O2994,"-")</f>
        <v>2003</v>
      </c>
      <c r="Q2994" s="6">
        <v>1283</v>
      </c>
      <c r="R2994" s="6">
        <v>443</v>
      </c>
      <c r="S2994" s="16">
        <f t="shared" si="216"/>
        <v>0.34528448947778645</v>
      </c>
      <c r="T2994" s="16">
        <f t="shared" si="217"/>
        <v>1.327399108354123E-2</v>
      </c>
    </row>
    <row r="2995" spans="2:20" x14ac:dyDescent="0.6">
      <c r="B2995" s="6"/>
      <c r="C2995" s="6"/>
      <c r="D2995" s="6" t="s">
        <v>13822</v>
      </c>
      <c r="E2995" s="6" t="s">
        <v>13816</v>
      </c>
      <c r="F2995" s="20" t="s">
        <v>13564</v>
      </c>
      <c r="G2995" s="6" t="str">
        <f t="shared" si="215"/>
        <v>21-84</v>
      </c>
      <c r="H2995" s="6" t="str" cm="1">
        <f t="array" ref="H2995:I2995">_xlfn.TEXTSPLIT(G2995,"-")</f>
        <v>21</v>
      </c>
      <c r="I2995" s="6" t="str">
        <v>84</v>
      </c>
      <c r="J2995" s="6" t="s">
        <v>13873</v>
      </c>
      <c r="K2995" s="6" t="s">
        <v>13465</v>
      </c>
      <c r="L2995" s="6" t="s">
        <v>13464</v>
      </c>
      <c r="M2995" s="6" t="s">
        <v>13426</v>
      </c>
      <c r="N2995" s="6">
        <v>2003</v>
      </c>
      <c r="O2995" s="6" t="str" cm="1">
        <f t="array" ref="O2995">_xlfn.TEXTSPLIT(N2995,"-")</f>
        <v>2003</v>
      </c>
      <c r="P2995" s="6" t="str" cm="1">
        <f t="array" ref="P2995">_xlfn.TEXTSPLIT(O2995,"-")</f>
        <v>2003</v>
      </c>
      <c r="Q2995" s="6">
        <v>1527</v>
      </c>
      <c r="R2995" s="6">
        <v>454</v>
      </c>
      <c r="S2995" s="16">
        <f t="shared" si="216"/>
        <v>0.29731499672560574</v>
      </c>
      <c r="T2995" s="16">
        <f t="shared" si="217"/>
        <v>1.1696858383192035E-2</v>
      </c>
    </row>
    <row r="2996" spans="2:20" x14ac:dyDescent="0.6">
      <c r="B2996" s="6"/>
      <c r="C2996" s="6"/>
      <c r="D2996" s="6" t="s">
        <v>13822</v>
      </c>
      <c r="E2996" s="6" t="s">
        <v>13815</v>
      </c>
      <c r="F2996" s="20" t="s">
        <v>13921</v>
      </c>
      <c r="G2996" s="6" t="str">
        <f t="shared" si="215"/>
        <v>21-34</v>
      </c>
      <c r="H2996" s="6" t="str" cm="1">
        <f t="array" ref="H2996:I2996">_xlfn.TEXTSPLIT(G2996,"-")</f>
        <v>21</v>
      </c>
      <c r="I2996" s="6" t="str">
        <v>34</v>
      </c>
      <c r="J2996" s="6" t="s">
        <v>13873</v>
      </c>
      <c r="K2996" s="6" t="s">
        <v>13465</v>
      </c>
      <c r="L2996" s="6" t="s">
        <v>13464</v>
      </c>
      <c r="M2996" s="6" t="s">
        <v>13426</v>
      </c>
      <c r="N2996" s="6">
        <v>2003</v>
      </c>
      <c r="O2996" s="6" t="str" cm="1">
        <f t="array" ref="O2996">_xlfn.TEXTSPLIT(N2996,"-")</f>
        <v>2003</v>
      </c>
      <c r="P2996" s="6" t="str" cm="1">
        <f t="array" ref="P2996">_xlfn.TEXTSPLIT(O2996,"-")</f>
        <v>2003</v>
      </c>
      <c r="Q2996" s="6">
        <v>168</v>
      </c>
      <c r="R2996" s="6">
        <v>24</v>
      </c>
      <c r="S2996" s="16">
        <f t="shared" si="216"/>
        <v>0.14285714285714285</v>
      </c>
      <c r="T2996" s="16">
        <f t="shared" si="217"/>
        <v>2.6997462357801944E-2</v>
      </c>
    </row>
    <row r="2997" spans="2:20" x14ac:dyDescent="0.6">
      <c r="B2997" s="6"/>
      <c r="C2997" s="6"/>
      <c r="D2997" s="6" t="s">
        <v>13822</v>
      </c>
      <c r="E2997" s="6" t="s">
        <v>13814</v>
      </c>
      <c r="F2997" s="20" t="s">
        <v>13921</v>
      </c>
      <c r="G2997" s="6" t="str">
        <f t="shared" si="215"/>
        <v>21-34</v>
      </c>
      <c r="H2997" s="6" t="str" cm="1">
        <f t="array" ref="H2997:I2997">_xlfn.TEXTSPLIT(G2997,"-")</f>
        <v>21</v>
      </c>
      <c r="I2997" s="6" t="str">
        <v>34</v>
      </c>
      <c r="J2997" s="6" t="s">
        <v>13873</v>
      </c>
      <c r="K2997" s="6" t="s">
        <v>13465</v>
      </c>
      <c r="L2997" s="6" t="s">
        <v>13464</v>
      </c>
      <c r="M2997" s="6" t="s">
        <v>13426</v>
      </c>
      <c r="N2997" s="6">
        <v>2003</v>
      </c>
      <c r="O2997" s="6" t="str" cm="1">
        <f t="array" ref="O2997">_xlfn.TEXTSPLIT(N2997,"-")</f>
        <v>2003</v>
      </c>
      <c r="P2997" s="6" t="str" cm="1">
        <f t="array" ref="P2997">_xlfn.TEXTSPLIT(O2997,"-")</f>
        <v>2003</v>
      </c>
      <c r="Q2997" s="6">
        <v>70</v>
      </c>
      <c r="R2997" s="6">
        <v>9</v>
      </c>
      <c r="S2997" s="16">
        <f t="shared" si="216"/>
        <v>0.12857142857142856</v>
      </c>
      <c r="T2997" s="16">
        <f t="shared" si="217"/>
        <v>4.0007287965807041E-2</v>
      </c>
    </row>
    <row r="2998" spans="2:20" x14ac:dyDescent="0.6">
      <c r="B2998" s="6"/>
      <c r="C2998" s="6"/>
      <c r="D2998" s="6" t="s">
        <v>13822</v>
      </c>
      <c r="E2998" s="6" t="s">
        <v>13816</v>
      </c>
      <c r="F2998" s="20" t="s">
        <v>13921</v>
      </c>
      <c r="G2998" s="6" t="str">
        <f t="shared" si="215"/>
        <v>21-34</v>
      </c>
      <c r="H2998" s="6" t="str" cm="1">
        <f t="array" ref="H2998:I2998">_xlfn.TEXTSPLIT(G2998,"-")</f>
        <v>21</v>
      </c>
      <c r="I2998" s="6" t="str">
        <v>34</v>
      </c>
      <c r="J2998" s="6" t="s">
        <v>13873</v>
      </c>
      <c r="K2998" s="6" t="s">
        <v>13465</v>
      </c>
      <c r="L2998" s="6" t="s">
        <v>13464</v>
      </c>
      <c r="M2998" s="6" t="s">
        <v>13426</v>
      </c>
      <c r="N2998" s="6">
        <v>2003</v>
      </c>
      <c r="O2998" s="6" t="str" cm="1">
        <f t="array" ref="O2998">_xlfn.TEXTSPLIT(N2998,"-")</f>
        <v>2003</v>
      </c>
      <c r="P2998" s="6" t="str" cm="1">
        <f t="array" ref="P2998">_xlfn.TEXTSPLIT(O2998,"-")</f>
        <v>2003</v>
      </c>
      <c r="Q2998" s="6">
        <v>98</v>
      </c>
      <c r="R2998" s="6">
        <v>15</v>
      </c>
      <c r="S2998" s="16">
        <f t="shared" si="216"/>
        <v>0.15306122448979592</v>
      </c>
      <c r="T2998" s="16">
        <f t="shared" si="217"/>
        <v>3.6370189358235126E-2</v>
      </c>
    </row>
    <row r="2999" spans="2:20" x14ac:dyDescent="0.6">
      <c r="B2999" s="6"/>
      <c r="C2999" s="6"/>
      <c r="D2999" s="6" t="s">
        <v>13822</v>
      </c>
      <c r="E2999" s="6" t="s">
        <v>13815</v>
      </c>
      <c r="F2999" s="20" t="s">
        <v>13852</v>
      </c>
      <c r="G2999" s="6" t="str">
        <f t="shared" si="215"/>
        <v>35-44</v>
      </c>
      <c r="H2999" s="6" t="str" cm="1">
        <f t="array" ref="H2999:I2999">_xlfn.TEXTSPLIT(G2999,"-")</f>
        <v>35</v>
      </c>
      <c r="I2999" s="6" t="str">
        <v>44</v>
      </c>
      <c r="J2999" s="6" t="s">
        <v>13873</v>
      </c>
      <c r="K2999" s="6" t="s">
        <v>13465</v>
      </c>
      <c r="L2999" s="6" t="s">
        <v>13464</v>
      </c>
      <c r="M2999" s="6" t="s">
        <v>13426</v>
      </c>
      <c r="N2999" s="6">
        <v>2003</v>
      </c>
      <c r="O2999" s="6" t="str" cm="1">
        <f t="array" ref="O2999">_xlfn.TEXTSPLIT(N2999,"-")</f>
        <v>2003</v>
      </c>
      <c r="P2999" s="6" t="str" cm="1">
        <f t="array" ref="P2999">_xlfn.TEXTSPLIT(O2999,"-")</f>
        <v>2003</v>
      </c>
      <c r="Q2999" s="6">
        <v>822</v>
      </c>
      <c r="R2999" s="6">
        <v>190</v>
      </c>
      <c r="S2999" s="16">
        <f t="shared" si="216"/>
        <v>0.23114355231143552</v>
      </c>
      <c r="T2999" s="16">
        <f t="shared" si="217"/>
        <v>1.4703733182728254E-2</v>
      </c>
    </row>
    <row r="3000" spans="2:20" x14ac:dyDescent="0.6">
      <c r="B3000" s="6"/>
      <c r="C3000" s="6"/>
      <c r="D3000" s="6" t="s">
        <v>13822</v>
      </c>
      <c r="E3000" s="6" t="s">
        <v>13814</v>
      </c>
      <c r="F3000" s="20" t="s">
        <v>13852</v>
      </c>
      <c r="G3000" s="6" t="str">
        <f t="shared" si="215"/>
        <v>35-44</v>
      </c>
      <c r="H3000" s="6" t="str" cm="1">
        <f t="array" ref="H3000:I3000">_xlfn.TEXTSPLIT(G3000,"-")</f>
        <v>35</v>
      </c>
      <c r="I3000" s="6" t="str">
        <v>44</v>
      </c>
      <c r="J3000" s="6" t="s">
        <v>13873</v>
      </c>
      <c r="K3000" s="6" t="s">
        <v>13465</v>
      </c>
      <c r="L3000" s="6" t="s">
        <v>13464</v>
      </c>
      <c r="M3000" s="6" t="s">
        <v>13426</v>
      </c>
      <c r="N3000" s="6">
        <v>2003</v>
      </c>
      <c r="O3000" s="6" t="str" cm="1">
        <f t="array" ref="O3000">_xlfn.TEXTSPLIT(N3000,"-")</f>
        <v>2003</v>
      </c>
      <c r="P3000" s="6" t="str" cm="1">
        <f t="array" ref="P3000">_xlfn.TEXTSPLIT(O3000,"-")</f>
        <v>2003</v>
      </c>
      <c r="Q3000" s="6">
        <v>369</v>
      </c>
      <c r="R3000" s="6">
        <v>92</v>
      </c>
      <c r="S3000" s="16">
        <f t="shared" si="216"/>
        <v>0.24932249322493225</v>
      </c>
      <c r="T3000" s="16">
        <f t="shared" si="217"/>
        <v>2.2521341134489132E-2</v>
      </c>
    </row>
    <row r="3001" spans="2:20" x14ac:dyDescent="0.6">
      <c r="B3001" s="6"/>
      <c r="C3001" s="6"/>
      <c r="D3001" s="6" t="s">
        <v>13822</v>
      </c>
      <c r="E3001" s="6" t="s">
        <v>13816</v>
      </c>
      <c r="F3001" s="20" t="s">
        <v>13852</v>
      </c>
      <c r="G3001" s="6" t="str">
        <f t="shared" si="215"/>
        <v>35-44</v>
      </c>
      <c r="H3001" s="6" t="str" cm="1">
        <f t="array" ref="H3001:I3001">_xlfn.TEXTSPLIT(G3001,"-")</f>
        <v>35</v>
      </c>
      <c r="I3001" s="6" t="str">
        <v>44</v>
      </c>
      <c r="J3001" s="6" t="s">
        <v>13873</v>
      </c>
      <c r="K3001" s="6" t="s">
        <v>13465</v>
      </c>
      <c r="L3001" s="6" t="s">
        <v>13464</v>
      </c>
      <c r="M3001" s="6" t="s">
        <v>13426</v>
      </c>
      <c r="N3001" s="6">
        <v>2003</v>
      </c>
      <c r="O3001" s="6" t="str" cm="1">
        <f t="array" ref="O3001">_xlfn.TEXTSPLIT(N3001,"-")</f>
        <v>2003</v>
      </c>
      <c r="P3001" s="6" t="str" cm="1">
        <f t="array" ref="P3001">_xlfn.TEXTSPLIT(O3001,"-")</f>
        <v>2003</v>
      </c>
      <c r="Q3001" s="6">
        <v>453</v>
      </c>
      <c r="R3001" s="6">
        <v>98</v>
      </c>
      <c r="S3001" s="16">
        <f t="shared" si="216"/>
        <v>0.21633554083885209</v>
      </c>
      <c r="T3001" s="16">
        <f t="shared" si="217"/>
        <v>1.9345497882444808E-2</v>
      </c>
    </row>
    <row r="3002" spans="2:20" x14ac:dyDescent="0.6">
      <c r="B3002" s="6"/>
      <c r="C3002" s="6"/>
      <c r="D3002" s="6" t="s">
        <v>13822</v>
      </c>
      <c r="E3002" s="6" t="s">
        <v>13815</v>
      </c>
      <c r="F3002" s="20" t="s">
        <v>13853</v>
      </c>
      <c r="G3002" s="6" t="str">
        <f t="shared" si="215"/>
        <v>45-54</v>
      </c>
      <c r="H3002" s="6" t="str" cm="1">
        <f t="array" ref="H3002:I3002">_xlfn.TEXTSPLIT(G3002,"-")</f>
        <v>45</v>
      </c>
      <c r="I3002" s="6" t="str">
        <v>54</v>
      </c>
      <c r="J3002" s="6" t="s">
        <v>13873</v>
      </c>
      <c r="K3002" s="6" t="s">
        <v>13465</v>
      </c>
      <c r="L3002" s="6" t="s">
        <v>13464</v>
      </c>
      <c r="M3002" s="6" t="s">
        <v>13426</v>
      </c>
      <c r="N3002" s="6">
        <v>2003</v>
      </c>
      <c r="O3002" s="6" t="str" cm="1">
        <f t="array" ref="O3002">_xlfn.TEXTSPLIT(N3002,"-")</f>
        <v>2003</v>
      </c>
      <c r="P3002" s="6" t="str" cm="1">
        <f t="array" ref="P3002">_xlfn.TEXTSPLIT(O3002,"-")</f>
        <v>2003</v>
      </c>
      <c r="Q3002" s="6">
        <v>1047</v>
      </c>
      <c r="R3002" s="6">
        <v>353</v>
      </c>
      <c r="S3002" s="16">
        <f t="shared" si="216"/>
        <v>0.33715377268385865</v>
      </c>
      <c r="T3002" s="16">
        <f t="shared" si="217"/>
        <v>1.4609894014093874E-2</v>
      </c>
    </row>
    <row r="3003" spans="2:20" x14ac:dyDescent="0.6">
      <c r="B3003" s="6"/>
      <c r="C3003" s="6"/>
      <c r="D3003" s="6" t="s">
        <v>13822</v>
      </c>
      <c r="E3003" s="6" t="s">
        <v>13814</v>
      </c>
      <c r="F3003" s="20" t="s">
        <v>13853</v>
      </c>
      <c r="G3003" s="6" t="str">
        <f t="shared" si="215"/>
        <v>45-54</v>
      </c>
      <c r="H3003" s="6" t="str" cm="1">
        <f t="array" ref="H3003:I3003">_xlfn.TEXTSPLIT(G3003,"-")</f>
        <v>45</v>
      </c>
      <c r="I3003" s="6" t="str">
        <v>54</v>
      </c>
      <c r="J3003" s="6" t="s">
        <v>13873</v>
      </c>
      <c r="K3003" s="6" t="s">
        <v>13465</v>
      </c>
      <c r="L3003" s="6" t="s">
        <v>13464</v>
      </c>
      <c r="M3003" s="6" t="s">
        <v>13426</v>
      </c>
      <c r="N3003" s="6">
        <v>2003</v>
      </c>
      <c r="O3003" s="6" t="str" cm="1">
        <f t="array" ref="O3003">_xlfn.TEXTSPLIT(N3003,"-")</f>
        <v>2003</v>
      </c>
      <c r="P3003" s="6" t="str" cm="1">
        <f t="array" ref="P3003">_xlfn.TEXTSPLIT(O3003,"-")</f>
        <v>2003</v>
      </c>
      <c r="Q3003" s="6">
        <v>560</v>
      </c>
      <c r="R3003" s="6">
        <v>211</v>
      </c>
      <c r="S3003" s="16">
        <f t="shared" si="216"/>
        <v>0.37678571428571428</v>
      </c>
      <c r="T3003" s="16">
        <f t="shared" si="217"/>
        <v>2.0477262642986591E-2</v>
      </c>
    </row>
    <row r="3004" spans="2:20" x14ac:dyDescent="0.6">
      <c r="B3004" s="6"/>
      <c r="C3004" s="6"/>
      <c r="D3004" s="6" t="s">
        <v>13822</v>
      </c>
      <c r="E3004" s="6" t="s">
        <v>13816</v>
      </c>
      <c r="F3004" s="20" t="s">
        <v>13853</v>
      </c>
      <c r="G3004" s="6" t="str">
        <f t="shared" si="215"/>
        <v>45-54</v>
      </c>
      <c r="H3004" s="6" t="str" cm="1">
        <f t="array" ref="H3004:I3004">_xlfn.TEXTSPLIT(G3004,"-")</f>
        <v>45</v>
      </c>
      <c r="I3004" s="6" t="str">
        <v>54</v>
      </c>
      <c r="J3004" s="6" t="s">
        <v>13873</v>
      </c>
      <c r="K3004" s="6" t="s">
        <v>13465</v>
      </c>
      <c r="L3004" s="6" t="s">
        <v>13464</v>
      </c>
      <c r="M3004" s="6" t="s">
        <v>13426</v>
      </c>
      <c r="N3004" s="6">
        <v>2003</v>
      </c>
      <c r="O3004" s="6" t="str" cm="1">
        <f t="array" ref="O3004">_xlfn.TEXTSPLIT(N3004,"-")</f>
        <v>2003</v>
      </c>
      <c r="P3004" s="6" t="str" cm="1">
        <f t="array" ref="P3004">_xlfn.TEXTSPLIT(O3004,"-")</f>
        <v>2003</v>
      </c>
      <c r="Q3004" s="6">
        <v>487</v>
      </c>
      <c r="R3004" s="6">
        <v>148</v>
      </c>
      <c r="S3004" s="16">
        <f t="shared" si="216"/>
        <v>0.30390143737166325</v>
      </c>
      <c r="T3004" s="16">
        <f t="shared" si="217"/>
        <v>2.0841897944485221E-2</v>
      </c>
    </row>
    <row r="3005" spans="2:20" x14ac:dyDescent="0.6">
      <c r="B3005" s="6"/>
      <c r="C3005" s="6"/>
      <c r="D3005" s="6" t="s">
        <v>13822</v>
      </c>
      <c r="E3005" s="6" t="s">
        <v>13815</v>
      </c>
      <c r="F3005" s="20" t="s">
        <v>13854</v>
      </c>
      <c r="G3005" s="6" t="str">
        <f t="shared" si="215"/>
        <v>55-64</v>
      </c>
      <c r="H3005" s="6" t="str" cm="1">
        <f t="array" ref="H3005:I3005">_xlfn.TEXTSPLIT(G3005,"-")</f>
        <v>55</v>
      </c>
      <c r="I3005" s="6" t="str">
        <v>64</v>
      </c>
      <c r="J3005" s="6" t="s">
        <v>13873</v>
      </c>
      <c r="K3005" s="6" t="s">
        <v>13465</v>
      </c>
      <c r="L3005" s="6" t="s">
        <v>13464</v>
      </c>
      <c r="M3005" s="6" t="s">
        <v>13426</v>
      </c>
      <c r="N3005" s="6">
        <v>2003</v>
      </c>
      <c r="O3005" s="6" t="str" cm="1">
        <f t="array" ref="O3005">_xlfn.TEXTSPLIT(N3005,"-")</f>
        <v>2003</v>
      </c>
      <c r="P3005" s="6" t="str" cm="1">
        <f t="array" ref="P3005">_xlfn.TEXTSPLIT(O3005,"-")</f>
        <v>2003</v>
      </c>
      <c r="Q3005" s="6">
        <v>599</v>
      </c>
      <c r="R3005" s="6">
        <v>236</v>
      </c>
      <c r="S3005" s="16">
        <f t="shared" si="216"/>
        <v>0.39398998330550916</v>
      </c>
      <c r="T3005" s="16">
        <f t="shared" si="217"/>
        <v>1.9964989237650211E-2</v>
      </c>
    </row>
    <row r="3006" spans="2:20" x14ac:dyDescent="0.6">
      <c r="B3006" s="6"/>
      <c r="C3006" s="6"/>
      <c r="D3006" s="6" t="s">
        <v>13822</v>
      </c>
      <c r="E3006" s="6" t="s">
        <v>13814</v>
      </c>
      <c r="F3006" s="20" t="s">
        <v>13854</v>
      </c>
      <c r="G3006" s="6" t="str">
        <f t="shared" si="215"/>
        <v>55-64</v>
      </c>
      <c r="H3006" s="6" t="str" cm="1">
        <f t="array" ref="H3006:I3006">_xlfn.TEXTSPLIT(G3006,"-")</f>
        <v>55</v>
      </c>
      <c r="I3006" s="6" t="str">
        <v>64</v>
      </c>
      <c r="J3006" s="6" t="s">
        <v>13873</v>
      </c>
      <c r="K3006" s="6" t="s">
        <v>13465</v>
      </c>
      <c r="L3006" s="6" t="s">
        <v>13464</v>
      </c>
      <c r="M3006" s="6" t="s">
        <v>13426</v>
      </c>
      <c r="N3006" s="6">
        <v>2003</v>
      </c>
      <c r="O3006" s="6" t="str" cm="1">
        <f t="array" ref="O3006">_xlfn.TEXTSPLIT(N3006,"-")</f>
        <v>2003</v>
      </c>
      <c r="P3006" s="6" t="str" cm="1">
        <f t="array" ref="P3006">_xlfn.TEXTSPLIT(O3006,"-")</f>
        <v>2003</v>
      </c>
      <c r="Q3006" s="6">
        <v>280</v>
      </c>
      <c r="R3006" s="6">
        <v>114</v>
      </c>
      <c r="S3006" s="16">
        <f t="shared" si="216"/>
        <v>0.40714285714285714</v>
      </c>
      <c r="T3006" s="16">
        <f t="shared" si="217"/>
        <v>2.9360903974771341E-2</v>
      </c>
    </row>
    <row r="3007" spans="2:20" x14ac:dyDescent="0.6">
      <c r="B3007" s="6"/>
      <c r="C3007" s="6"/>
      <c r="D3007" s="6" t="s">
        <v>13822</v>
      </c>
      <c r="E3007" s="6" t="s">
        <v>13816</v>
      </c>
      <c r="F3007" s="20" t="s">
        <v>13854</v>
      </c>
      <c r="G3007" s="6" t="str">
        <f t="shared" si="215"/>
        <v>55-64</v>
      </c>
      <c r="H3007" s="6" t="str" cm="1">
        <f t="array" ref="H3007:I3007">_xlfn.TEXTSPLIT(G3007,"-")</f>
        <v>55</v>
      </c>
      <c r="I3007" s="6" t="str">
        <v>64</v>
      </c>
      <c r="J3007" s="6" t="s">
        <v>13873</v>
      </c>
      <c r="K3007" s="6" t="s">
        <v>13465</v>
      </c>
      <c r="L3007" s="6" t="s">
        <v>13464</v>
      </c>
      <c r="M3007" s="6" t="s">
        <v>13426</v>
      </c>
      <c r="N3007" s="6">
        <v>2003</v>
      </c>
      <c r="O3007" s="6" t="str" cm="1">
        <f t="array" ref="O3007">_xlfn.TEXTSPLIT(N3007,"-")</f>
        <v>2003</v>
      </c>
      <c r="P3007" s="6" t="str" cm="1">
        <f t="array" ref="P3007">_xlfn.TEXTSPLIT(O3007,"-")</f>
        <v>2003</v>
      </c>
      <c r="Q3007" s="6">
        <v>319</v>
      </c>
      <c r="R3007" s="6">
        <v>122</v>
      </c>
      <c r="S3007" s="16">
        <f t="shared" si="216"/>
        <v>0.38244514106583072</v>
      </c>
      <c r="T3007" s="16">
        <f t="shared" si="217"/>
        <v>2.7209903642631254E-2</v>
      </c>
    </row>
    <row r="3008" spans="2:20" x14ac:dyDescent="0.6">
      <c r="B3008" s="6"/>
      <c r="C3008" s="6"/>
      <c r="D3008" s="6" t="s">
        <v>13822</v>
      </c>
      <c r="E3008" s="6" t="s">
        <v>13815</v>
      </c>
      <c r="F3008" s="20" t="s">
        <v>13574</v>
      </c>
      <c r="G3008" s="6" t="str">
        <f t="shared" si="215"/>
        <v>65-84</v>
      </c>
      <c r="H3008" s="6" t="str" cm="1">
        <f t="array" ref="H3008:I3008">_xlfn.TEXTSPLIT(G3008,"-")</f>
        <v>65</v>
      </c>
      <c r="I3008" s="6" t="str">
        <v>84</v>
      </c>
      <c r="J3008" s="6" t="s">
        <v>13873</v>
      </c>
      <c r="K3008" s="6" t="s">
        <v>13465</v>
      </c>
      <c r="L3008" s="6" t="s">
        <v>13464</v>
      </c>
      <c r="M3008" s="6" t="s">
        <v>13426</v>
      </c>
      <c r="N3008" s="6">
        <v>2003</v>
      </c>
      <c r="O3008" s="6" t="str" cm="1">
        <f t="array" ref="O3008">_xlfn.TEXTSPLIT(N3008,"-")</f>
        <v>2003</v>
      </c>
      <c r="P3008" s="6" t="str" cm="1">
        <f t="array" ref="P3008">_xlfn.TEXTSPLIT(O3008,"-")</f>
        <v>2003</v>
      </c>
      <c r="Q3008" s="6">
        <v>174</v>
      </c>
      <c r="R3008" s="6">
        <v>95</v>
      </c>
      <c r="S3008" s="16">
        <f t="shared" si="216"/>
        <v>0.54597701149425293</v>
      </c>
      <c r="T3008" s="16">
        <f t="shared" si="217"/>
        <v>3.7744308729397859E-2</v>
      </c>
    </row>
    <row r="3009" spans="1:20" x14ac:dyDescent="0.6">
      <c r="B3009" s="6"/>
      <c r="C3009" s="6"/>
      <c r="D3009" s="6" t="s">
        <v>13822</v>
      </c>
      <c r="E3009" s="6" t="s">
        <v>13814</v>
      </c>
      <c r="F3009" s="20" t="s">
        <v>13574</v>
      </c>
      <c r="G3009" s="6" t="str">
        <f t="shared" si="215"/>
        <v>65-84</v>
      </c>
      <c r="H3009" s="6" t="str" cm="1">
        <f t="array" ref="H3009:I3009">_xlfn.TEXTSPLIT(G3009,"-")</f>
        <v>65</v>
      </c>
      <c r="I3009" s="6" t="str">
        <v>84</v>
      </c>
      <c r="J3009" s="6" t="s">
        <v>13873</v>
      </c>
      <c r="K3009" s="6" t="s">
        <v>13465</v>
      </c>
      <c r="L3009" s="6" t="s">
        <v>13464</v>
      </c>
      <c r="M3009" s="6" t="s">
        <v>13426</v>
      </c>
      <c r="N3009" s="6">
        <v>2003</v>
      </c>
      <c r="O3009" s="6" t="str" cm="1">
        <f t="array" ref="O3009">_xlfn.TEXTSPLIT(N3009,"-")</f>
        <v>2003</v>
      </c>
      <c r="P3009" s="6" t="str" cm="1">
        <f t="array" ref="P3009">_xlfn.TEXTSPLIT(O3009,"-")</f>
        <v>2003</v>
      </c>
      <c r="Q3009" s="6">
        <v>77</v>
      </c>
      <c r="R3009" s="6">
        <v>45</v>
      </c>
      <c r="S3009" s="16">
        <f t="shared" si="216"/>
        <v>0.58441558441558439</v>
      </c>
      <c r="T3009" s="16">
        <f t="shared" si="217"/>
        <v>5.6162335336866015E-2</v>
      </c>
    </row>
    <row r="3010" spans="1:20" x14ac:dyDescent="0.6">
      <c r="B3010" s="6"/>
      <c r="C3010" s="6"/>
      <c r="D3010" s="6" t="s">
        <v>13822</v>
      </c>
      <c r="E3010" s="6" t="s">
        <v>13816</v>
      </c>
      <c r="F3010" s="20" t="s">
        <v>13574</v>
      </c>
      <c r="G3010" s="6" t="str">
        <f t="shared" si="215"/>
        <v>65-84</v>
      </c>
      <c r="H3010" s="6" t="str" cm="1">
        <f t="array" ref="H3010:I3010">_xlfn.TEXTSPLIT(G3010,"-")</f>
        <v>65</v>
      </c>
      <c r="I3010" s="6" t="str">
        <v>84</v>
      </c>
      <c r="J3010" s="6" t="s">
        <v>13873</v>
      </c>
      <c r="K3010" s="6" t="s">
        <v>13465</v>
      </c>
      <c r="L3010" s="6" t="s">
        <v>13464</v>
      </c>
      <c r="M3010" s="6" t="s">
        <v>13426</v>
      </c>
      <c r="N3010" s="6">
        <v>2003</v>
      </c>
      <c r="O3010" s="6" t="str" cm="1">
        <f t="array" ref="O3010">_xlfn.TEXTSPLIT(N3010,"-")</f>
        <v>2003</v>
      </c>
      <c r="P3010" s="6" t="str" cm="1">
        <f t="array" ref="P3010">_xlfn.TEXTSPLIT(O3010,"-")</f>
        <v>2003</v>
      </c>
      <c r="Q3010" s="6">
        <v>97</v>
      </c>
      <c r="R3010" s="6">
        <v>50</v>
      </c>
      <c r="S3010" s="16">
        <f t="shared" si="216"/>
        <v>0.51546391752577314</v>
      </c>
      <c r="T3010" s="16">
        <f t="shared" si="217"/>
        <v>5.074302219611504E-2</v>
      </c>
    </row>
    <row r="3011" spans="1:20" x14ac:dyDescent="0.6">
      <c r="A3011" s="6">
        <v>19696177</v>
      </c>
      <c r="B3011" s="21" t="s">
        <v>13355</v>
      </c>
      <c r="C3011" s="6" t="s">
        <v>13812</v>
      </c>
      <c r="D3011" s="6" t="s">
        <v>13813</v>
      </c>
      <c r="E3011" s="6" t="s">
        <v>13815</v>
      </c>
      <c r="F3011" s="20" t="s">
        <v>13516</v>
      </c>
      <c r="G3011" s="6" t="str">
        <f t="shared" ref="G3011:G3022" si="221">IF(RIGHT(F3011,1)="+",LEFT(F3011,LEN(F3011)-1)&amp;"-95",F3011)</f>
        <v>60-95</v>
      </c>
      <c r="H3011" s="6" t="str" cm="1">
        <f t="array" ref="H3011:I3011">_xlfn.TEXTSPLIT(G3011,"-")</f>
        <v>60</v>
      </c>
      <c r="I3011" s="6" t="str">
        <v>95</v>
      </c>
      <c r="J3011" s="6" t="s">
        <v>13836</v>
      </c>
      <c r="K3011" s="6" t="s">
        <v>13480</v>
      </c>
      <c r="L3011" s="6" t="s">
        <v>13973</v>
      </c>
      <c r="M3011" s="6" t="s">
        <v>13428</v>
      </c>
      <c r="N3011" s="6" t="s">
        <v>13567</v>
      </c>
      <c r="O3011" s="6" t="str" cm="1">
        <f t="array" ref="O3011:P3011">_xlfn.TEXTSPLIT(N3011,"-")</f>
        <v>2005</v>
      </c>
      <c r="P3011" s="6" t="str">
        <v>2007</v>
      </c>
      <c r="Q3011" s="6">
        <v>4266</v>
      </c>
      <c r="R3011" s="6">
        <v>53</v>
      </c>
      <c r="S3011" s="16">
        <f t="shared" ref="S3011:S3022" si="222">R3011/Q3011</f>
        <v>1.2423816221284576E-2</v>
      </c>
      <c r="T3011" s="16">
        <f t="shared" ref="T3011:T3022" si="223">SQRT(S3011*(1-S3011)/Q3011)</f>
        <v>1.6959083859639421E-3</v>
      </c>
    </row>
    <row r="3012" spans="1:20" x14ac:dyDescent="0.6">
      <c r="A3012" s="6"/>
      <c r="B3012" s="21"/>
      <c r="C3012" s="6"/>
      <c r="D3012" s="6" t="s">
        <v>13813</v>
      </c>
      <c r="E3012" s="6" t="s">
        <v>13814</v>
      </c>
      <c r="F3012" s="20" t="s">
        <v>13516</v>
      </c>
      <c r="G3012" s="6" t="str">
        <f t="shared" si="221"/>
        <v>60-95</v>
      </c>
      <c r="H3012" s="6" t="str" cm="1">
        <f t="array" ref="H3012:I3012">_xlfn.TEXTSPLIT(G3012,"-")</f>
        <v>60</v>
      </c>
      <c r="I3012" s="6" t="str">
        <v>95</v>
      </c>
      <c r="J3012" s="6" t="s">
        <v>13836</v>
      </c>
      <c r="K3012" s="6" t="s">
        <v>13480</v>
      </c>
      <c r="L3012" s="6" t="s">
        <v>13973</v>
      </c>
      <c r="M3012" s="6" t="s">
        <v>13428</v>
      </c>
      <c r="N3012" s="6" t="s">
        <v>13567</v>
      </c>
      <c r="O3012" s="6" t="str" cm="1">
        <f t="array" ref="O3012:P3012">_xlfn.TEXTSPLIT(N3012,"-")</f>
        <v>2005</v>
      </c>
      <c r="P3012" s="6" t="str">
        <v>2007</v>
      </c>
      <c r="Q3012" s="6">
        <v>2104</v>
      </c>
      <c r="R3012" s="6">
        <v>26</v>
      </c>
      <c r="S3012" s="16">
        <f t="shared" si="222"/>
        <v>1.2357414448669201E-2</v>
      </c>
      <c r="T3012" s="16">
        <f t="shared" si="223"/>
        <v>2.4084677888109758E-3</v>
      </c>
    </row>
    <row r="3013" spans="1:20" x14ac:dyDescent="0.6">
      <c r="A3013" s="6"/>
      <c r="B3013" s="21"/>
      <c r="C3013" s="6"/>
      <c r="D3013" s="6" t="s">
        <v>13813</v>
      </c>
      <c r="E3013" s="6" t="s">
        <v>13816</v>
      </c>
      <c r="F3013" s="20" t="s">
        <v>13516</v>
      </c>
      <c r="G3013" s="6" t="str">
        <f t="shared" si="221"/>
        <v>60-95</v>
      </c>
      <c r="H3013" s="6" t="str" cm="1">
        <f t="array" ref="H3013:I3013">_xlfn.TEXTSPLIT(G3013,"-")</f>
        <v>60</v>
      </c>
      <c r="I3013" s="6" t="str">
        <v>95</v>
      </c>
      <c r="J3013" s="6" t="s">
        <v>13836</v>
      </c>
      <c r="K3013" s="6" t="s">
        <v>13480</v>
      </c>
      <c r="L3013" s="6" t="s">
        <v>13973</v>
      </c>
      <c r="M3013" s="6" t="s">
        <v>13428</v>
      </c>
      <c r="N3013" s="6" t="s">
        <v>13567</v>
      </c>
      <c r="O3013" s="6" t="str" cm="1">
        <f t="array" ref="O3013:P3013">_xlfn.TEXTSPLIT(N3013,"-")</f>
        <v>2005</v>
      </c>
      <c r="P3013" s="6" t="str">
        <v>2007</v>
      </c>
      <c r="Q3013" s="6">
        <v>2162</v>
      </c>
      <c r="R3013" s="6">
        <v>27</v>
      </c>
      <c r="S3013" s="16">
        <f t="shared" si="222"/>
        <v>1.2488436632747455E-2</v>
      </c>
      <c r="T3013" s="16">
        <f t="shared" si="223"/>
        <v>2.3883462420827744E-3</v>
      </c>
    </row>
    <row r="3014" spans="1:20" x14ac:dyDescent="0.6">
      <c r="A3014" s="6"/>
      <c r="B3014" s="21"/>
      <c r="C3014" s="6"/>
      <c r="D3014" s="6" t="s">
        <v>13813</v>
      </c>
      <c r="E3014" s="6" t="s">
        <v>13815</v>
      </c>
      <c r="F3014" s="20" t="s">
        <v>13844</v>
      </c>
      <c r="G3014" s="6" t="str">
        <f t="shared" si="221"/>
        <v>60-64</v>
      </c>
      <c r="H3014" s="6" t="str" cm="1">
        <f t="array" ref="H3014:I3014">_xlfn.TEXTSPLIT(G3014,"-")</f>
        <v>60</v>
      </c>
      <c r="I3014" s="6" t="str">
        <v>64</v>
      </c>
      <c r="J3014" s="6" t="s">
        <v>13836</v>
      </c>
      <c r="K3014" s="6" t="s">
        <v>13480</v>
      </c>
      <c r="L3014" s="6" t="s">
        <v>13973</v>
      </c>
      <c r="M3014" s="6" t="s">
        <v>13428</v>
      </c>
      <c r="N3014" s="6" t="s">
        <v>13567</v>
      </c>
      <c r="O3014" s="6" t="str" cm="1">
        <f t="array" ref="O3014:P3014">_xlfn.TEXTSPLIT(N3014,"-")</f>
        <v>2005</v>
      </c>
      <c r="P3014" s="6" t="str">
        <v>2007</v>
      </c>
      <c r="Q3014" s="6">
        <v>1763</v>
      </c>
      <c r="R3014" s="6">
        <v>12</v>
      </c>
      <c r="S3014" s="16">
        <f t="shared" si="222"/>
        <v>6.8065796937039139E-3</v>
      </c>
      <c r="T3014" s="16">
        <f t="shared" si="223"/>
        <v>1.9581918000241678E-3</v>
      </c>
    </row>
    <row r="3015" spans="1:20" x14ac:dyDescent="0.6">
      <c r="A3015" s="6"/>
      <c r="B3015" s="21"/>
      <c r="C3015" s="6"/>
      <c r="D3015" s="6" t="s">
        <v>13813</v>
      </c>
      <c r="E3015" s="6" t="s">
        <v>13815</v>
      </c>
      <c r="F3015" s="20" t="s">
        <v>13824</v>
      </c>
      <c r="G3015" s="6" t="str">
        <f t="shared" si="221"/>
        <v>65-69</v>
      </c>
      <c r="H3015" s="6" t="str" cm="1">
        <f t="array" ref="H3015:I3015">_xlfn.TEXTSPLIT(G3015,"-")</f>
        <v>65</v>
      </c>
      <c r="I3015" s="6" t="str">
        <v>69</v>
      </c>
      <c r="J3015" s="6" t="s">
        <v>13836</v>
      </c>
      <c r="K3015" s="6" t="s">
        <v>13480</v>
      </c>
      <c r="L3015" s="6" t="s">
        <v>13973</v>
      </c>
      <c r="M3015" s="6" t="s">
        <v>13428</v>
      </c>
      <c r="N3015" s="6" t="s">
        <v>13567</v>
      </c>
      <c r="O3015" s="6" t="str" cm="1">
        <f t="array" ref="O3015:P3015">_xlfn.TEXTSPLIT(N3015,"-")</f>
        <v>2005</v>
      </c>
      <c r="P3015" s="6" t="str">
        <v>2007</v>
      </c>
      <c r="Q3015" s="6">
        <v>1207</v>
      </c>
      <c r="R3015" s="6">
        <v>14</v>
      </c>
      <c r="S3015" s="16">
        <f t="shared" si="222"/>
        <v>1.15990057995029E-2</v>
      </c>
      <c r="T3015" s="16">
        <f t="shared" si="223"/>
        <v>3.081934003666274E-3</v>
      </c>
    </row>
    <row r="3016" spans="1:20" x14ac:dyDescent="0.6">
      <c r="A3016" s="6"/>
      <c r="B3016" s="21"/>
      <c r="C3016" s="6"/>
      <c r="D3016" s="6" t="s">
        <v>13813</v>
      </c>
      <c r="E3016" s="6" t="s">
        <v>13815</v>
      </c>
      <c r="F3016" s="20" t="s">
        <v>13825</v>
      </c>
      <c r="G3016" s="6" t="str">
        <f t="shared" si="221"/>
        <v>70-74</v>
      </c>
      <c r="H3016" s="6" t="str" cm="1">
        <f t="array" ref="H3016:I3016">_xlfn.TEXTSPLIT(G3016,"-")</f>
        <v>70</v>
      </c>
      <c r="I3016" s="6" t="str">
        <v>74</v>
      </c>
      <c r="J3016" s="6" t="s">
        <v>13836</v>
      </c>
      <c r="K3016" s="6" t="s">
        <v>13480</v>
      </c>
      <c r="L3016" s="6" t="s">
        <v>13973</v>
      </c>
      <c r="M3016" s="6" t="s">
        <v>13428</v>
      </c>
      <c r="N3016" s="6" t="s">
        <v>13567</v>
      </c>
      <c r="O3016" s="6" t="str" cm="1">
        <f t="array" ref="O3016:P3016">_xlfn.TEXTSPLIT(N3016,"-")</f>
        <v>2005</v>
      </c>
      <c r="P3016" s="6" t="str">
        <v>2007</v>
      </c>
      <c r="Q3016" s="6">
        <v>760</v>
      </c>
      <c r="R3016" s="6">
        <v>11</v>
      </c>
      <c r="S3016" s="16">
        <f t="shared" si="222"/>
        <v>1.4473684210526316E-2</v>
      </c>
      <c r="T3016" s="16">
        <f t="shared" si="223"/>
        <v>4.3322834437177458E-3</v>
      </c>
    </row>
    <row r="3017" spans="1:20" x14ac:dyDescent="0.6">
      <c r="A3017" s="6"/>
      <c r="B3017" s="21"/>
      <c r="C3017" s="6"/>
      <c r="D3017" s="6" t="s">
        <v>13813</v>
      </c>
      <c r="E3017" s="6" t="s">
        <v>13815</v>
      </c>
      <c r="F3017" s="20" t="s">
        <v>13826</v>
      </c>
      <c r="G3017" s="6" t="str">
        <f t="shared" si="221"/>
        <v>75-79</v>
      </c>
      <c r="H3017" s="6" t="str" cm="1">
        <f t="array" ref="H3017:I3017">_xlfn.TEXTSPLIT(G3017,"-")</f>
        <v>75</v>
      </c>
      <c r="I3017" s="6" t="str">
        <v>79</v>
      </c>
      <c r="J3017" s="6" t="s">
        <v>13836</v>
      </c>
      <c r="K3017" s="6" t="s">
        <v>13480</v>
      </c>
      <c r="L3017" s="6" t="s">
        <v>13973</v>
      </c>
      <c r="M3017" s="6" t="s">
        <v>13428</v>
      </c>
      <c r="N3017" s="6" t="s">
        <v>13567</v>
      </c>
      <c r="O3017" s="6" t="str" cm="1">
        <f t="array" ref="O3017:P3017">_xlfn.TEXTSPLIT(N3017,"-")</f>
        <v>2005</v>
      </c>
      <c r="P3017" s="6" t="str">
        <v>2007</v>
      </c>
      <c r="Q3017" s="6">
        <v>339</v>
      </c>
      <c r="R3017" s="6">
        <v>11</v>
      </c>
      <c r="S3017" s="16">
        <f t="shared" si="222"/>
        <v>3.2448377581120944E-2</v>
      </c>
      <c r="T3017" s="16">
        <f t="shared" si="223"/>
        <v>9.623514768520032E-3</v>
      </c>
    </row>
    <row r="3018" spans="1:20" x14ac:dyDescent="0.6">
      <c r="A3018" s="6"/>
      <c r="B3018" s="21"/>
      <c r="C3018" s="6"/>
      <c r="D3018" s="6" t="s">
        <v>13813</v>
      </c>
      <c r="E3018" s="6" t="s">
        <v>13815</v>
      </c>
      <c r="F3018" s="20" t="s">
        <v>13821</v>
      </c>
      <c r="G3018" s="6" t="str">
        <f t="shared" si="221"/>
        <v>80-95</v>
      </c>
      <c r="H3018" s="6" t="str" cm="1">
        <f t="array" ref="H3018:I3018">_xlfn.TEXTSPLIT(G3018,"-")</f>
        <v>80</v>
      </c>
      <c r="I3018" s="6" t="str">
        <v>95</v>
      </c>
      <c r="J3018" s="6" t="s">
        <v>13836</v>
      </c>
      <c r="K3018" s="6" t="s">
        <v>13480</v>
      </c>
      <c r="L3018" s="6" t="s">
        <v>13973</v>
      </c>
      <c r="M3018" s="6" t="s">
        <v>13428</v>
      </c>
      <c r="N3018" s="6" t="s">
        <v>13567</v>
      </c>
      <c r="O3018" s="6" t="str" cm="1">
        <f t="array" ref="O3018:P3018">_xlfn.TEXTSPLIT(N3018,"-")</f>
        <v>2005</v>
      </c>
      <c r="P3018" s="6" t="str">
        <v>2007</v>
      </c>
      <c r="Q3018" s="6">
        <v>197</v>
      </c>
      <c r="R3018" s="6">
        <v>5</v>
      </c>
      <c r="S3018" s="16">
        <f t="shared" si="222"/>
        <v>2.5380710659898477E-2</v>
      </c>
      <c r="T3018" s="16">
        <f t="shared" si="223"/>
        <v>1.1205629972368788E-2</v>
      </c>
    </row>
    <row r="3019" spans="1:20" x14ac:dyDescent="0.6">
      <c r="A3019" s="6"/>
      <c r="B3019" s="21"/>
      <c r="C3019" s="6"/>
      <c r="D3019" s="6" t="s">
        <v>13828</v>
      </c>
      <c r="E3019" s="6" t="s">
        <v>13815</v>
      </c>
      <c r="F3019" s="20" t="s">
        <v>13819</v>
      </c>
      <c r="G3019" s="6" t="str">
        <f t="shared" si="221"/>
        <v>60-69</v>
      </c>
      <c r="H3019" s="6" t="str" cm="1">
        <f t="array" ref="H3019:I3019">_xlfn.TEXTSPLIT(G3019,"-")</f>
        <v>60</v>
      </c>
      <c r="I3019" s="6" t="str">
        <v>69</v>
      </c>
      <c r="J3019" s="6" t="s">
        <v>13836</v>
      </c>
      <c r="K3019" s="6" t="s">
        <v>13480</v>
      </c>
      <c r="L3019" s="6" t="s">
        <v>13973</v>
      </c>
      <c r="M3019" s="6" t="s">
        <v>13428</v>
      </c>
      <c r="N3019" s="6" t="s">
        <v>13567</v>
      </c>
      <c r="O3019" s="6" t="str" cm="1">
        <f t="array" ref="O3019:P3019">_xlfn.TEXTSPLIT(N3019,"-")</f>
        <v>2005</v>
      </c>
      <c r="P3019" s="6" t="str">
        <v>2007</v>
      </c>
      <c r="Q3019" s="6">
        <v>2970</v>
      </c>
      <c r="R3019" s="6">
        <v>22</v>
      </c>
      <c r="S3019" s="16">
        <f t="shared" si="222"/>
        <v>7.4074074074074077E-3</v>
      </c>
      <c r="T3019" s="16">
        <f t="shared" si="223"/>
        <v>1.5734045655536536E-3</v>
      </c>
    </row>
    <row r="3020" spans="1:20" x14ac:dyDescent="0.6">
      <c r="A3020" s="6"/>
      <c r="B3020" s="21"/>
      <c r="C3020" s="6"/>
      <c r="D3020" s="6" t="s">
        <v>13828</v>
      </c>
      <c r="E3020" s="6" t="s">
        <v>13815</v>
      </c>
      <c r="F3020" s="20" t="s">
        <v>13752</v>
      </c>
      <c r="G3020" s="6" t="str">
        <f t="shared" si="221"/>
        <v>70-95</v>
      </c>
      <c r="H3020" s="6" t="str" cm="1">
        <f t="array" ref="H3020:I3020">_xlfn.TEXTSPLIT(G3020,"-")</f>
        <v>70</v>
      </c>
      <c r="I3020" s="6" t="str">
        <v>95</v>
      </c>
      <c r="J3020" s="6" t="s">
        <v>13836</v>
      </c>
      <c r="K3020" s="6" t="s">
        <v>13480</v>
      </c>
      <c r="L3020" s="6" t="s">
        <v>13973</v>
      </c>
      <c r="M3020" s="6" t="s">
        <v>13428</v>
      </c>
      <c r="N3020" s="6" t="s">
        <v>13567</v>
      </c>
      <c r="O3020" s="6" t="str" cm="1">
        <f t="array" ref="O3020:P3020">_xlfn.TEXTSPLIT(N3020,"-")</f>
        <v>2005</v>
      </c>
      <c r="P3020" s="6" t="str">
        <v>2007</v>
      </c>
      <c r="Q3020" s="6">
        <v>2970</v>
      </c>
      <c r="R3020" s="6">
        <v>22</v>
      </c>
      <c r="S3020" s="16">
        <f t="shared" si="222"/>
        <v>7.4074074074074077E-3</v>
      </c>
      <c r="T3020" s="16">
        <f t="shared" si="223"/>
        <v>1.5734045655536536E-3</v>
      </c>
    </row>
    <row r="3021" spans="1:20" x14ac:dyDescent="0.6">
      <c r="A3021" s="6"/>
      <c r="B3021" s="21"/>
      <c r="C3021" s="6"/>
      <c r="D3021" s="6" t="s">
        <v>13823</v>
      </c>
      <c r="E3021" s="6" t="s">
        <v>13815</v>
      </c>
      <c r="F3021" s="20" t="s">
        <v>13819</v>
      </c>
      <c r="G3021" s="6" t="str">
        <f t="shared" si="221"/>
        <v>60-69</v>
      </c>
      <c r="H3021" s="6" t="str" cm="1">
        <f t="array" ref="H3021:I3021">_xlfn.TEXTSPLIT(G3021,"-")</f>
        <v>60</v>
      </c>
      <c r="I3021" s="6" t="str">
        <v>69</v>
      </c>
      <c r="J3021" s="6" t="s">
        <v>13836</v>
      </c>
      <c r="K3021" s="6" t="s">
        <v>13480</v>
      </c>
      <c r="L3021" s="6" t="s">
        <v>13973</v>
      </c>
      <c r="M3021" s="6" t="s">
        <v>13428</v>
      </c>
      <c r="N3021" s="6" t="s">
        <v>13567</v>
      </c>
      <c r="O3021" s="6" t="str" cm="1">
        <f t="array" ref="O3021:P3021">_xlfn.TEXTSPLIT(N3021,"-")</f>
        <v>2005</v>
      </c>
      <c r="P3021" s="6" t="str">
        <v>2007</v>
      </c>
      <c r="Q3021" s="6">
        <v>1296</v>
      </c>
      <c r="R3021" s="6">
        <v>4</v>
      </c>
      <c r="S3021" s="16">
        <f t="shared" si="222"/>
        <v>3.0864197530864196E-3</v>
      </c>
      <c r="T3021" s="16">
        <f t="shared" si="223"/>
        <v>1.5408265394042718E-3</v>
      </c>
    </row>
    <row r="3022" spans="1:20" x14ac:dyDescent="0.6">
      <c r="A3022" s="6"/>
      <c r="B3022" s="21"/>
      <c r="C3022" s="6"/>
      <c r="D3022" s="6" t="s">
        <v>13823</v>
      </c>
      <c r="E3022" s="6" t="s">
        <v>13815</v>
      </c>
      <c r="F3022" s="20" t="s">
        <v>13752</v>
      </c>
      <c r="G3022" s="6" t="str">
        <f t="shared" si="221"/>
        <v>70-95</v>
      </c>
      <c r="H3022" s="6" t="str" cm="1">
        <f t="array" ref="H3022:I3022">_xlfn.TEXTSPLIT(G3022,"-")</f>
        <v>70</v>
      </c>
      <c r="I3022" s="6" t="str">
        <v>95</v>
      </c>
      <c r="J3022" s="6" t="s">
        <v>13836</v>
      </c>
      <c r="K3022" s="6" t="s">
        <v>13480</v>
      </c>
      <c r="L3022" s="6" t="s">
        <v>13973</v>
      </c>
      <c r="M3022" s="6" t="s">
        <v>13428</v>
      </c>
      <c r="N3022" s="6" t="s">
        <v>13567</v>
      </c>
      <c r="O3022" s="6" t="str" cm="1">
        <f t="array" ref="O3022:P3022">_xlfn.TEXTSPLIT(N3022,"-")</f>
        <v>2005</v>
      </c>
      <c r="P3022" s="6" t="str">
        <v>2007</v>
      </c>
      <c r="Q3022" s="6">
        <v>1296</v>
      </c>
      <c r="R3022" s="6">
        <v>5</v>
      </c>
      <c r="S3022" s="16">
        <f t="shared" si="222"/>
        <v>3.8580246913580245E-3</v>
      </c>
      <c r="T3022" s="16">
        <f t="shared" si="223"/>
        <v>1.7220296345811508E-3</v>
      </c>
    </row>
    <row r="3023" spans="1:20" x14ac:dyDescent="0.6">
      <c r="D3023" s="6" t="s">
        <v>13813</v>
      </c>
      <c r="E3023" s="6" t="s">
        <v>13815</v>
      </c>
      <c r="F3023" s="20" t="s">
        <v>13516</v>
      </c>
      <c r="G3023" s="6" t="str">
        <f t="shared" si="215"/>
        <v>60-95</v>
      </c>
      <c r="H3023" s="6" t="str" cm="1">
        <f t="array" ref="H3023:I3023">_xlfn.TEXTSPLIT(G3023,"-")</f>
        <v>60</v>
      </c>
      <c r="I3023" s="6" t="str">
        <v>95</v>
      </c>
      <c r="J3023" s="6" t="s">
        <v>13836</v>
      </c>
      <c r="K3023" s="6" t="s">
        <v>13480</v>
      </c>
      <c r="L3023" s="6" t="s">
        <v>13909</v>
      </c>
      <c r="M3023" s="6" t="s">
        <v>13428</v>
      </c>
      <c r="N3023" s="6" t="s">
        <v>13567</v>
      </c>
      <c r="O3023" s="6" t="str" cm="1">
        <f t="array" ref="O3023:P3023">_xlfn.TEXTSPLIT(N3023,"-")</f>
        <v>2005</v>
      </c>
      <c r="P3023" s="6" t="str">
        <v>2007</v>
      </c>
      <c r="Q3023" s="6">
        <v>4266</v>
      </c>
      <c r="R3023" s="6">
        <v>53</v>
      </c>
      <c r="S3023" s="16">
        <f t="shared" si="216"/>
        <v>1.2423816221284576E-2</v>
      </c>
      <c r="T3023" s="16">
        <f t="shared" si="217"/>
        <v>1.6959083859639421E-3</v>
      </c>
    </row>
    <row r="3024" spans="1:20" x14ac:dyDescent="0.6">
      <c r="B3024" s="6"/>
      <c r="C3024" s="6"/>
      <c r="D3024" s="6" t="s">
        <v>13813</v>
      </c>
      <c r="E3024" s="6" t="s">
        <v>13814</v>
      </c>
      <c r="F3024" s="20" t="s">
        <v>13516</v>
      </c>
      <c r="G3024" s="6" t="str">
        <f t="shared" si="215"/>
        <v>60-95</v>
      </c>
      <c r="H3024" s="6" t="str" cm="1">
        <f t="array" ref="H3024:I3024">_xlfn.TEXTSPLIT(G3024,"-")</f>
        <v>60</v>
      </c>
      <c r="I3024" s="6" t="str">
        <v>95</v>
      </c>
      <c r="J3024" s="6" t="s">
        <v>13836</v>
      </c>
      <c r="K3024" s="6" t="s">
        <v>13480</v>
      </c>
      <c r="L3024" s="6" t="s">
        <v>13909</v>
      </c>
      <c r="M3024" s="6" t="s">
        <v>13428</v>
      </c>
      <c r="N3024" s="6" t="s">
        <v>13567</v>
      </c>
      <c r="O3024" s="6" t="str" cm="1">
        <f t="array" ref="O3024:P3024">_xlfn.TEXTSPLIT(N3024,"-")</f>
        <v>2005</v>
      </c>
      <c r="P3024" s="6" t="str">
        <v>2007</v>
      </c>
      <c r="Q3024" s="6">
        <v>2104</v>
      </c>
      <c r="R3024" s="6">
        <v>26</v>
      </c>
      <c r="S3024" s="16">
        <f t="shared" si="216"/>
        <v>1.2357414448669201E-2</v>
      </c>
      <c r="T3024" s="16">
        <f t="shared" si="217"/>
        <v>2.4084677888109758E-3</v>
      </c>
    </row>
    <row r="3025" spans="1:20" x14ac:dyDescent="0.6">
      <c r="B3025" s="6"/>
      <c r="C3025" s="6"/>
      <c r="D3025" s="6" t="s">
        <v>13813</v>
      </c>
      <c r="E3025" s="6" t="s">
        <v>13816</v>
      </c>
      <c r="F3025" s="20" t="s">
        <v>13516</v>
      </c>
      <c r="G3025" s="6" t="str">
        <f t="shared" si="215"/>
        <v>60-95</v>
      </c>
      <c r="H3025" s="6" t="str" cm="1">
        <f t="array" ref="H3025:I3025">_xlfn.TEXTSPLIT(G3025,"-")</f>
        <v>60</v>
      </c>
      <c r="I3025" s="6" t="str">
        <v>95</v>
      </c>
      <c r="J3025" s="6" t="s">
        <v>13836</v>
      </c>
      <c r="K3025" s="6" t="s">
        <v>13480</v>
      </c>
      <c r="L3025" s="6" t="s">
        <v>13909</v>
      </c>
      <c r="M3025" s="6" t="s">
        <v>13428</v>
      </c>
      <c r="N3025" s="6" t="s">
        <v>13567</v>
      </c>
      <c r="O3025" s="6" t="str" cm="1">
        <f t="array" ref="O3025:P3025">_xlfn.TEXTSPLIT(N3025,"-")</f>
        <v>2005</v>
      </c>
      <c r="P3025" s="6" t="str">
        <v>2007</v>
      </c>
      <c r="Q3025" s="6">
        <v>2162</v>
      </c>
      <c r="R3025" s="6">
        <v>27</v>
      </c>
      <c r="S3025" s="16">
        <f t="shared" si="216"/>
        <v>1.2488436632747455E-2</v>
      </c>
      <c r="T3025" s="16">
        <f t="shared" si="217"/>
        <v>2.3883462420827744E-3</v>
      </c>
    </row>
    <row r="3026" spans="1:20" x14ac:dyDescent="0.6">
      <c r="B3026" s="6"/>
      <c r="C3026" s="6"/>
      <c r="D3026" s="6" t="s">
        <v>13813</v>
      </c>
      <c r="E3026" s="6" t="s">
        <v>13815</v>
      </c>
      <c r="F3026" s="20" t="s">
        <v>13844</v>
      </c>
      <c r="G3026" s="6" t="str">
        <f t="shared" si="215"/>
        <v>60-64</v>
      </c>
      <c r="H3026" s="6" t="str" cm="1">
        <f t="array" ref="H3026:I3026">_xlfn.TEXTSPLIT(G3026,"-")</f>
        <v>60</v>
      </c>
      <c r="I3026" s="6" t="str">
        <v>64</v>
      </c>
      <c r="J3026" s="6" t="s">
        <v>13836</v>
      </c>
      <c r="K3026" s="6" t="s">
        <v>13480</v>
      </c>
      <c r="L3026" s="6" t="s">
        <v>13909</v>
      </c>
      <c r="M3026" s="6" t="s">
        <v>13428</v>
      </c>
      <c r="N3026" s="6" t="s">
        <v>13567</v>
      </c>
      <c r="O3026" s="6" t="str" cm="1">
        <f t="array" ref="O3026:P3026">_xlfn.TEXTSPLIT(N3026,"-")</f>
        <v>2005</v>
      </c>
      <c r="P3026" s="6" t="str">
        <v>2007</v>
      </c>
      <c r="Q3026" s="6">
        <v>1763</v>
      </c>
      <c r="R3026" s="6">
        <v>12</v>
      </c>
      <c r="S3026" s="16">
        <f t="shared" si="216"/>
        <v>6.8065796937039139E-3</v>
      </c>
      <c r="T3026" s="16">
        <f t="shared" si="217"/>
        <v>1.9581918000241678E-3</v>
      </c>
    </row>
    <row r="3027" spans="1:20" x14ac:dyDescent="0.6">
      <c r="B3027" s="6"/>
      <c r="C3027" s="6"/>
      <c r="D3027" s="6" t="s">
        <v>13813</v>
      </c>
      <c r="E3027" s="6" t="s">
        <v>13815</v>
      </c>
      <c r="F3027" s="20" t="s">
        <v>13824</v>
      </c>
      <c r="G3027" s="6" t="str">
        <f t="shared" si="215"/>
        <v>65-69</v>
      </c>
      <c r="H3027" s="6" t="str" cm="1">
        <f t="array" ref="H3027:I3027">_xlfn.TEXTSPLIT(G3027,"-")</f>
        <v>65</v>
      </c>
      <c r="I3027" s="6" t="str">
        <v>69</v>
      </c>
      <c r="J3027" s="6" t="s">
        <v>13836</v>
      </c>
      <c r="K3027" s="6" t="s">
        <v>13480</v>
      </c>
      <c r="L3027" s="6" t="s">
        <v>13909</v>
      </c>
      <c r="M3027" s="6" t="s">
        <v>13428</v>
      </c>
      <c r="N3027" s="6" t="s">
        <v>13567</v>
      </c>
      <c r="O3027" s="6" t="str" cm="1">
        <f t="array" ref="O3027:P3027">_xlfn.TEXTSPLIT(N3027,"-")</f>
        <v>2005</v>
      </c>
      <c r="P3027" s="6" t="str">
        <v>2007</v>
      </c>
      <c r="Q3027" s="6">
        <v>1207</v>
      </c>
      <c r="R3027" s="6">
        <v>14</v>
      </c>
      <c r="S3027" s="16">
        <f t="shared" si="216"/>
        <v>1.15990057995029E-2</v>
      </c>
      <c r="T3027" s="16">
        <f t="shared" si="217"/>
        <v>3.081934003666274E-3</v>
      </c>
    </row>
    <row r="3028" spans="1:20" x14ac:dyDescent="0.6">
      <c r="B3028" s="6"/>
      <c r="C3028" s="6"/>
      <c r="D3028" s="6" t="s">
        <v>13813</v>
      </c>
      <c r="E3028" s="6" t="s">
        <v>13815</v>
      </c>
      <c r="F3028" s="20" t="s">
        <v>13825</v>
      </c>
      <c r="G3028" s="6" t="str">
        <f t="shared" si="215"/>
        <v>70-74</v>
      </c>
      <c r="H3028" s="6" t="str" cm="1">
        <f t="array" ref="H3028:I3028">_xlfn.TEXTSPLIT(G3028,"-")</f>
        <v>70</v>
      </c>
      <c r="I3028" s="6" t="str">
        <v>74</v>
      </c>
      <c r="J3028" s="6" t="s">
        <v>13836</v>
      </c>
      <c r="K3028" s="6" t="s">
        <v>13480</v>
      </c>
      <c r="L3028" s="6" t="s">
        <v>13909</v>
      </c>
      <c r="M3028" s="6" t="s">
        <v>13428</v>
      </c>
      <c r="N3028" s="6" t="s">
        <v>13567</v>
      </c>
      <c r="O3028" s="6" t="str" cm="1">
        <f t="array" ref="O3028:P3028">_xlfn.TEXTSPLIT(N3028,"-")</f>
        <v>2005</v>
      </c>
      <c r="P3028" s="6" t="str">
        <v>2007</v>
      </c>
      <c r="Q3028" s="6">
        <v>760</v>
      </c>
      <c r="R3028" s="6">
        <v>11</v>
      </c>
      <c r="S3028" s="16">
        <f t="shared" si="216"/>
        <v>1.4473684210526316E-2</v>
      </c>
      <c r="T3028" s="16">
        <f t="shared" si="217"/>
        <v>4.3322834437177458E-3</v>
      </c>
    </row>
    <row r="3029" spans="1:20" x14ac:dyDescent="0.6">
      <c r="B3029" s="6"/>
      <c r="C3029" s="6"/>
      <c r="D3029" s="6" t="s">
        <v>13813</v>
      </c>
      <c r="E3029" s="6" t="s">
        <v>13815</v>
      </c>
      <c r="F3029" s="20" t="s">
        <v>13826</v>
      </c>
      <c r="G3029" s="6" t="str">
        <f t="shared" ref="G3029:G3092" si="224">IF(RIGHT(F3029,1)="+",LEFT(F3029,LEN(F3029)-1)&amp;"-95",F3029)</f>
        <v>75-79</v>
      </c>
      <c r="H3029" s="6" t="str" cm="1">
        <f t="array" ref="H3029:I3029">_xlfn.TEXTSPLIT(G3029,"-")</f>
        <v>75</v>
      </c>
      <c r="I3029" s="6" t="str">
        <v>79</v>
      </c>
      <c r="J3029" s="6" t="s">
        <v>13836</v>
      </c>
      <c r="K3029" s="6" t="s">
        <v>13480</v>
      </c>
      <c r="L3029" s="6" t="s">
        <v>13909</v>
      </c>
      <c r="M3029" s="6" t="s">
        <v>13428</v>
      </c>
      <c r="N3029" s="6" t="s">
        <v>13567</v>
      </c>
      <c r="O3029" s="6" t="str" cm="1">
        <f t="array" ref="O3029:P3029">_xlfn.TEXTSPLIT(N3029,"-")</f>
        <v>2005</v>
      </c>
      <c r="P3029" s="6" t="str">
        <v>2007</v>
      </c>
      <c r="Q3029" s="6">
        <v>339</v>
      </c>
      <c r="R3029" s="6">
        <v>11</v>
      </c>
      <c r="S3029" s="16">
        <f t="shared" ref="S3029:S3092" si="225">R3029/Q3029</f>
        <v>3.2448377581120944E-2</v>
      </c>
      <c r="T3029" s="16">
        <f t="shared" ref="T3029:T3092" si="226">SQRT(S3029*(1-S3029)/Q3029)</f>
        <v>9.623514768520032E-3</v>
      </c>
    </row>
    <row r="3030" spans="1:20" x14ac:dyDescent="0.6">
      <c r="B3030" s="6"/>
      <c r="C3030" s="6"/>
      <c r="D3030" s="6" t="s">
        <v>13813</v>
      </c>
      <c r="E3030" s="6" t="s">
        <v>13815</v>
      </c>
      <c r="F3030" s="20" t="s">
        <v>13821</v>
      </c>
      <c r="G3030" s="6" t="str">
        <f t="shared" si="224"/>
        <v>80-95</v>
      </c>
      <c r="H3030" s="6" t="str" cm="1">
        <f t="array" ref="H3030:I3030">_xlfn.TEXTSPLIT(G3030,"-")</f>
        <v>80</v>
      </c>
      <c r="I3030" s="6" t="str">
        <v>95</v>
      </c>
      <c r="J3030" s="6" t="s">
        <v>13836</v>
      </c>
      <c r="K3030" s="6" t="s">
        <v>13480</v>
      </c>
      <c r="L3030" s="6" t="s">
        <v>13909</v>
      </c>
      <c r="M3030" s="6" t="s">
        <v>13428</v>
      </c>
      <c r="N3030" s="6" t="s">
        <v>13567</v>
      </c>
      <c r="O3030" s="6" t="str" cm="1">
        <f t="array" ref="O3030:P3030">_xlfn.TEXTSPLIT(N3030,"-")</f>
        <v>2005</v>
      </c>
      <c r="P3030" s="6" t="str">
        <v>2007</v>
      </c>
      <c r="Q3030" s="6">
        <v>197</v>
      </c>
      <c r="R3030" s="6">
        <v>5</v>
      </c>
      <c r="S3030" s="16">
        <f t="shared" si="225"/>
        <v>2.5380710659898477E-2</v>
      </c>
      <c r="T3030" s="16">
        <f t="shared" si="226"/>
        <v>1.1205629972368788E-2</v>
      </c>
    </row>
    <row r="3031" spans="1:20" x14ac:dyDescent="0.6">
      <c r="B3031" s="6"/>
      <c r="C3031" s="6"/>
      <c r="D3031" s="6" t="s">
        <v>13828</v>
      </c>
      <c r="E3031" s="6" t="s">
        <v>13815</v>
      </c>
      <c r="F3031" s="20" t="s">
        <v>13819</v>
      </c>
      <c r="G3031" s="6" t="str">
        <f t="shared" si="224"/>
        <v>60-69</v>
      </c>
      <c r="H3031" s="6" t="str" cm="1">
        <f t="array" ref="H3031:I3031">_xlfn.TEXTSPLIT(G3031,"-")</f>
        <v>60</v>
      </c>
      <c r="I3031" s="6" t="str">
        <v>69</v>
      </c>
      <c r="J3031" s="6" t="s">
        <v>13836</v>
      </c>
      <c r="K3031" s="6" t="s">
        <v>13480</v>
      </c>
      <c r="L3031" s="6" t="s">
        <v>13909</v>
      </c>
      <c r="M3031" s="6" t="s">
        <v>13428</v>
      </c>
      <c r="N3031" s="6" t="s">
        <v>13567</v>
      </c>
      <c r="O3031" s="6" t="str" cm="1">
        <f t="array" ref="O3031:P3031">_xlfn.TEXTSPLIT(N3031,"-")</f>
        <v>2005</v>
      </c>
      <c r="P3031" s="6" t="str">
        <v>2007</v>
      </c>
      <c r="Q3031" s="6">
        <v>2970</v>
      </c>
      <c r="R3031" s="6">
        <v>22</v>
      </c>
      <c r="S3031" s="16">
        <f t="shared" si="225"/>
        <v>7.4074074074074077E-3</v>
      </c>
      <c r="T3031" s="16">
        <f t="shared" si="226"/>
        <v>1.5734045655536536E-3</v>
      </c>
    </row>
    <row r="3032" spans="1:20" x14ac:dyDescent="0.6">
      <c r="B3032" s="6"/>
      <c r="C3032" s="6"/>
      <c r="D3032" s="6" t="s">
        <v>13828</v>
      </c>
      <c r="E3032" s="6" t="s">
        <v>13815</v>
      </c>
      <c r="F3032" s="20" t="s">
        <v>13752</v>
      </c>
      <c r="G3032" s="6" t="str">
        <f t="shared" si="224"/>
        <v>70-95</v>
      </c>
      <c r="H3032" s="6" t="str" cm="1">
        <f t="array" ref="H3032:I3032">_xlfn.TEXTSPLIT(G3032,"-")</f>
        <v>70</v>
      </c>
      <c r="I3032" s="6" t="str">
        <v>95</v>
      </c>
      <c r="J3032" s="6" t="s">
        <v>13836</v>
      </c>
      <c r="K3032" s="6" t="s">
        <v>13480</v>
      </c>
      <c r="L3032" s="6" t="s">
        <v>13909</v>
      </c>
      <c r="M3032" s="6" t="s">
        <v>13428</v>
      </c>
      <c r="N3032" s="6" t="s">
        <v>13567</v>
      </c>
      <c r="O3032" s="6" t="str" cm="1">
        <f t="array" ref="O3032:P3032">_xlfn.TEXTSPLIT(N3032,"-")</f>
        <v>2005</v>
      </c>
      <c r="P3032" s="6" t="str">
        <v>2007</v>
      </c>
      <c r="Q3032" s="6">
        <v>2970</v>
      </c>
      <c r="R3032" s="6">
        <v>22</v>
      </c>
      <c r="S3032" s="16">
        <f t="shared" si="225"/>
        <v>7.4074074074074077E-3</v>
      </c>
      <c r="T3032" s="16">
        <f t="shared" si="226"/>
        <v>1.5734045655536536E-3</v>
      </c>
    </row>
    <row r="3033" spans="1:20" x14ac:dyDescent="0.6">
      <c r="B3033" s="6"/>
      <c r="C3033" s="6"/>
      <c r="D3033" s="6" t="s">
        <v>13823</v>
      </c>
      <c r="E3033" s="6" t="s">
        <v>13815</v>
      </c>
      <c r="F3033" s="20" t="s">
        <v>13819</v>
      </c>
      <c r="G3033" s="6" t="str">
        <f t="shared" si="224"/>
        <v>60-69</v>
      </c>
      <c r="H3033" s="6" t="str" cm="1">
        <f t="array" ref="H3033:I3033">_xlfn.TEXTSPLIT(G3033,"-")</f>
        <v>60</v>
      </c>
      <c r="I3033" s="6" t="str">
        <v>69</v>
      </c>
      <c r="J3033" s="6" t="s">
        <v>13836</v>
      </c>
      <c r="K3033" s="6" t="s">
        <v>13480</v>
      </c>
      <c r="L3033" s="6" t="s">
        <v>13909</v>
      </c>
      <c r="M3033" s="6" t="s">
        <v>13428</v>
      </c>
      <c r="N3033" s="6" t="s">
        <v>13567</v>
      </c>
      <c r="O3033" s="6" t="str" cm="1">
        <f t="array" ref="O3033:P3033">_xlfn.TEXTSPLIT(N3033,"-")</f>
        <v>2005</v>
      </c>
      <c r="P3033" s="6" t="str">
        <v>2007</v>
      </c>
      <c r="Q3033" s="6">
        <v>1296</v>
      </c>
      <c r="R3033" s="6">
        <v>4</v>
      </c>
      <c r="S3033" s="16">
        <f t="shared" si="225"/>
        <v>3.0864197530864196E-3</v>
      </c>
      <c r="T3033" s="16">
        <f t="shared" si="226"/>
        <v>1.5408265394042718E-3</v>
      </c>
    </row>
    <row r="3034" spans="1:20" x14ac:dyDescent="0.6">
      <c r="B3034" s="6"/>
      <c r="C3034" s="6"/>
      <c r="D3034" s="6" t="s">
        <v>13823</v>
      </c>
      <c r="E3034" s="6" t="s">
        <v>13815</v>
      </c>
      <c r="F3034" s="20" t="s">
        <v>13752</v>
      </c>
      <c r="G3034" s="6" t="str">
        <f t="shared" si="224"/>
        <v>70-95</v>
      </c>
      <c r="H3034" s="6" t="str" cm="1">
        <f t="array" ref="H3034:I3034">_xlfn.TEXTSPLIT(G3034,"-")</f>
        <v>70</v>
      </c>
      <c r="I3034" s="6" t="str">
        <v>95</v>
      </c>
      <c r="J3034" s="6" t="s">
        <v>13836</v>
      </c>
      <c r="K3034" s="6" t="s">
        <v>13480</v>
      </c>
      <c r="L3034" s="6" t="s">
        <v>13909</v>
      </c>
      <c r="M3034" s="6" t="s">
        <v>13428</v>
      </c>
      <c r="N3034" s="6" t="s">
        <v>13567</v>
      </c>
      <c r="O3034" s="6" t="str" cm="1">
        <f t="array" ref="O3034:P3034">_xlfn.TEXTSPLIT(N3034,"-")</f>
        <v>2005</v>
      </c>
      <c r="P3034" s="6" t="str">
        <v>2007</v>
      </c>
      <c r="Q3034" s="6">
        <v>1296</v>
      </c>
      <c r="R3034" s="6">
        <v>5</v>
      </c>
      <c r="S3034" s="16">
        <f t="shared" si="225"/>
        <v>3.8580246913580245E-3</v>
      </c>
      <c r="T3034" s="16">
        <f t="shared" si="226"/>
        <v>1.7220296345811508E-3</v>
      </c>
    </row>
    <row r="3035" spans="1:20" x14ac:dyDescent="0.6">
      <c r="A3035" s="6">
        <v>20630597</v>
      </c>
      <c r="B3035" s="6" t="s">
        <v>13479</v>
      </c>
      <c r="C3035" s="6" t="s">
        <v>13812</v>
      </c>
      <c r="D3035" s="6" t="s">
        <v>13848</v>
      </c>
      <c r="E3035" s="6" t="s">
        <v>13815</v>
      </c>
      <c r="F3035" s="6" t="s">
        <v>13574</v>
      </c>
      <c r="G3035" s="6" t="str">
        <f t="shared" si="224"/>
        <v>65-84</v>
      </c>
      <c r="H3035" s="6" t="str" cm="1">
        <f t="array" ref="H3035:I3035">_xlfn.TEXTSPLIT(G3035,"-")</f>
        <v>65</v>
      </c>
      <c r="I3035" s="6" t="str">
        <v>84</v>
      </c>
      <c r="J3035" s="6" t="s">
        <v>13873</v>
      </c>
      <c r="K3035" s="6" t="s">
        <v>13465</v>
      </c>
      <c r="L3035" s="6" t="s">
        <v>13973</v>
      </c>
      <c r="M3035" s="6" t="s">
        <v>13432</v>
      </c>
      <c r="N3035" s="6" t="s">
        <v>13494</v>
      </c>
      <c r="O3035" s="6" t="str" cm="1">
        <f t="array" ref="O3035:P3035">_xlfn.TEXTSPLIT(N3035,"-")</f>
        <v>1993</v>
      </c>
      <c r="P3035" s="6" t="str">
        <v>1995</v>
      </c>
      <c r="Q3035" s="6">
        <f>1943+227+153+68</f>
        <v>2391</v>
      </c>
      <c r="R3035" s="6">
        <f>227+153</f>
        <v>380</v>
      </c>
      <c r="S3035" s="16">
        <f t="shared" si="225"/>
        <v>0.1589293182768716</v>
      </c>
      <c r="T3035" s="16">
        <f t="shared" si="226"/>
        <v>7.4770187450375579E-3</v>
      </c>
    </row>
    <row r="3036" spans="1:20" x14ac:dyDescent="0.6">
      <c r="B3036" s="6"/>
      <c r="D3036" s="6" t="s">
        <v>13848</v>
      </c>
      <c r="E3036" s="6" t="s">
        <v>13814</v>
      </c>
      <c r="F3036" s="6" t="s">
        <v>13574</v>
      </c>
      <c r="G3036" s="6" t="str">
        <f t="shared" si="224"/>
        <v>65-84</v>
      </c>
      <c r="H3036" s="6" t="str" cm="1">
        <f t="array" ref="H3036:I3036">_xlfn.TEXTSPLIT(G3036,"-")</f>
        <v>65</v>
      </c>
      <c r="I3036" s="6" t="str">
        <v>84</v>
      </c>
      <c r="J3036" s="6" t="s">
        <v>13873</v>
      </c>
      <c r="K3036" s="6" t="s">
        <v>13465</v>
      </c>
      <c r="L3036" s="6" t="s">
        <v>13973</v>
      </c>
      <c r="M3036" s="6" t="s">
        <v>13432</v>
      </c>
      <c r="N3036" s="6" t="s">
        <v>13494</v>
      </c>
      <c r="O3036" s="6" t="str" cm="1">
        <f t="array" ref="O3036:P3036">_xlfn.TEXTSPLIT(N3036,"-")</f>
        <v>1993</v>
      </c>
      <c r="P3036" s="6" t="str">
        <v>1995</v>
      </c>
      <c r="Q3036" s="6">
        <f>831+88+72+32</f>
        <v>1023</v>
      </c>
      <c r="R3036" s="6">
        <f>88+72</f>
        <v>160</v>
      </c>
      <c r="S3036" s="16">
        <f t="shared" si="225"/>
        <v>0.15640273704789834</v>
      </c>
      <c r="T3036" s="16">
        <f t="shared" si="226"/>
        <v>1.1356694379335683E-2</v>
      </c>
    </row>
    <row r="3037" spans="1:20" x14ac:dyDescent="0.6">
      <c r="B3037" s="6"/>
      <c r="C3037" s="6"/>
      <c r="D3037" s="6" t="s">
        <v>13848</v>
      </c>
      <c r="E3037" s="6" t="s">
        <v>13816</v>
      </c>
      <c r="F3037" s="6" t="s">
        <v>13574</v>
      </c>
      <c r="G3037" s="6" t="str">
        <f t="shared" si="224"/>
        <v>65-84</v>
      </c>
      <c r="H3037" s="6" t="str" cm="1">
        <f t="array" ref="H3037:I3037">_xlfn.TEXTSPLIT(G3037,"-")</f>
        <v>65</v>
      </c>
      <c r="I3037" s="6" t="str">
        <v>84</v>
      </c>
      <c r="J3037" s="6" t="s">
        <v>13873</v>
      </c>
      <c r="K3037" s="6" t="s">
        <v>13465</v>
      </c>
      <c r="L3037" s="6" t="s">
        <v>13973</v>
      </c>
      <c r="M3037" s="6" t="s">
        <v>13432</v>
      </c>
      <c r="N3037" s="6" t="s">
        <v>13494</v>
      </c>
      <c r="O3037" s="6" t="str" cm="1">
        <f t="array" ref="O3037:P3037">_xlfn.TEXTSPLIT(N3037,"-")</f>
        <v>1993</v>
      </c>
      <c r="P3037" s="6" t="str">
        <v>1995</v>
      </c>
      <c r="Q3037" s="6">
        <f>1112+139+81+36</f>
        <v>1368</v>
      </c>
      <c r="R3037" s="6">
        <f>139+81</f>
        <v>220</v>
      </c>
      <c r="S3037" s="16">
        <f t="shared" si="225"/>
        <v>0.16081871345029239</v>
      </c>
      <c r="T3037" s="16">
        <f t="shared" si="226"/>
        <v>9.9323756917433191E-3</v>
      </c>
    </row>
    <row r="3038" spans="1:20" x14ac:dyDescent="0.6">
      <c r="B3038" s="6"/>
      <c r="C3038" s="6"/>
      <c r="D3038" s="6" t="s">
        <v>13848</v>
      </c>
      <c r="E3038" s="6" t="s">
        <v>13815</v>
      </c>
      <c r="F3038" s="6" t="s">
        <v>13574</v>
      </c>
      <c r="G3038" s="6" t="str">
        <f t="shared" si="224"/>
        <v>65-84</v>
      </c>
      <c r="H3038" s="6" t="str" cm="1">
        <f t="array" ref="H3038:I3038">_xlfn.TEXTSPLIT(G3038,"-")</f>
        <v>65</v>
      </c>
      <c r="I3038" s="6" t="str">
        <v>84</v>
      </c>
      <c r="J3038" s="6" t="s">
        <v>13873</v>
      </c>
      <c r="K3038" s="6" t="s">
        <v>13465</v>
      </c>
      <c r="L3038" s="6" t="s">
        <v>13464</v>
      </c>
      <c r="M3038" s="6" t="s">
        <v>13432</v>
      </c>
      <c r="N3038" s="6" t="s">
        <v>13494</v>
      </c>
      <c r="O3038" s="6" t="str" cm="1">
        <f t="array" ref="O3038:P3038">_xlfn.TEXTSPLIT(N3038,"-")</f>
        <v>1993</v>
      </c>
      <c r="P3038" s="6" t="str">
        <v>1995</v>
      </c>
      <c r="Q3038" s="6">
        <f>1416+177+124+59</f>
        <v>1776</v>
      </c>
      <c r="R3038" s="6">
        <f>177+124</f>
        <v>301</v>
      </c>
      <c r="S3038" s="16">
        <f t="shared" si="225"/>
        <v>0.16948198198198197</v>
      </c>
      <c r="T3038" s="16">
        <f t="shared" si="226"/>
        <v>8.9025580822856241E-3</v>
      </c>
    </row>
    <row r="3039" spans="1:20" x14ac:dyDescent="0.6">
      <c r="B3039" s="6"/>
      <c r="C3039" s="6"/>
      <c r="D3039" s="6" t="s">
        <v>13848</v>
      </c>
      <c r="E3039" s="6" t="s">
        <v>13815</v>
      </c>
      <c r="F3039" s="6" t="s">
        <v>13574</v>
      </c>
      <c r="G3039" s="6" t="str">
        <f t="shared" si="224"/>
        <v>65-84</v>
      </c>
      <c r="H3039" s="6" t="str" cm="1">
        <f t="array" ref="H3039:I3039">_xlfn.TEXTSPLIT(G3039,"-")</f>
        <v>65</v>
      </c>
      <c r="I3039" s="6" t="str">
        <v>84</v>
      </c>
      <c r="J3039" s="6" t="s">
        <v>13873</v>
      </c>
      <c r="K3039" s="6" t="s">
        <v>13465</v>
      </c>
      <c r="L3039" s="6" t="s">
        <v>13484</v>
      </c>
      <c r="M3039" s="6" t="s">
        <v>13432</v>
      </c>
      <c r="N3039" s="6" t="s">
        <v>13494</v>
      </c>
      <c r="O3039" s="6" t="str" cm="1">
        <f t="array" ref="O3039:P3039">_xlfn.TEXTSPLIT(N3039,"-")</f>
        <v>1993</v>
      </c>
      <c r="P3039" s="6" t="str">
        <v>1995</v>
      </c>
      <c r="Q3039" s="6">
        <f>527+50+29+9</f>
        <v>615</v>
      </c>
      <c r="R3039" s="6">
        <v>79</v>
      </c>
      <c r="S3039" s="16">
        <f t="shared" si="225"/>
        <v>0.12845528455284552</v>
      </c>
      <c r="T3039" s="16">
        <f t="shared" si="226"/>
        <v>1.349221542635032E-2</v>
      </c>
    </row>
    <row r="3040" spans="1:20" x14ac:dyDescent="0.6">
      <c r="B3040" s="6"/>
      <c r="C3040" s="6"/>
      <c r="D3040" s="6" t="s">
        <v>13813</v>
      </c>
      <c r="E3040" s="6" t="s">
        <v>13815</v>
      </c>
      <c r="F3040" s="6" t="s">
        <v>13574</v>
      </c>
      <c r="G3040" s="6" t="str">
        <f t="shared" si="224"/>
        <v>65-84</v>
      </c>
      <c r="H3040" s="6" t="str" cm="1">
        <f t="array" ref="H3040:I3040">_xlfn.TEXTSPLIT(G3040,"-")</f>
        <v>65</v>
      </c>
      <c r="I3040" s="6" t="str">
        <v>84</v>
      </c>
      <c r="J3040" s="6" t="s">
        <v>13873</v>
      </c>
      <c r="K3040" s="6" t="s">
        <v>13465</v>
      </c>
      <c r="L3040" s="6" t="s">
        <v>13973</v>
      </c>
      <c r="M3040" s="6" t="s">
        <v>13432</v>
      </c>
      <c r="N3040" s="6" t="s">
        <v>13494</v>
      </c>
      <c r="O3040" s="6" t="str" cm="1">
        <f t="array" ref="O3040:P3040">_xlfn.TEXTSPLIT(N3040,"-")</f>
        <v>1993</v>
      </c>
      <c r="P3040" s="6" t="str">
        <v>1995</v>
      </c>
      <c r="Q3040" s="6">
        <f>1943+227+153+68</f>
        <v>2391</v>
      </c>
      <c r="R3040" s="6">
        <v>68</v>
      </c>
      <c r="S3040" s="16">
        <f t="shared" si="225"/>
        <v>2.8439983270598077E-2</v>
      </c>
      <c r="T3040" s="16">
        <f t="shared" si="226"/>
        <v>3.3994581346794032E-3</v>
      </c>
    </row>
    <row r="3041" spans="1:20" x14ac:dyDescent="0.6">
      <c r="B3041" s="6"/>
      <c r="C3041" s="6"/>
      <c r="D3041" s="6" t="s">
        <v>13813</v>
      </c>
      <c r="E3041" s="6" t="s">
        <v>13814</v>
      </c>
      <c r="F3041" s="6" t="s">
        <v>13574</v>
      </c>
      <c r="G3041" s="6" t="str">
        <f t="shared" si="224"/>
        <v>65-84</v>
      </c>
      <c r="H3041" s="6" t="str" cm="1">
        <f t="array" ref="H3041:I3041">_xlfn.TEXTSPLIT(G3041,"-")</f>
        <v>65</v>
      </c>
      <c r="I3041" s="6" t="str">
        <v>84</v>
      </c>
      <c r="J3041" s="6" t="s">
        <v>13873</v>
      </c>
      <c r="K3041" s="6" t="s">
        <v>13465</v>
      </c>
      <c r="L3041" s="6" t="s">
        <v>13973</v>
      </c>
      <c r="M3041" s="6" t="s">
        <v>13432</v>
      </c>
      <c r="N3041" s="6" t="s">
        <v>13494</v>
      </c>
      <c r="O3041" s="6" t="str" cm="1">
        <f t="array" ref="O3041:P3041">_xlfn.TEXTSPLIT(N3041,"-")</f>
        <v>1993</v>
      </c>
      <c r="P3041" s="6" t="str">
        <v>1995</v>
      </c>
      <c r="Q3041" s="6">
        <f>831+88+72+32</f>
        <v>1023</v>
      </c>
      <c r="R3041" s="6">
        <v>32</v>
      </c>
      <c r="S3041" s="16">
        <f t="shared" si="225"/>
        <v>3.1280547409579668E-2</v>
      </c>
      <c r="T3041" s="16">
        <f t="shared" si="226"/>
        <v>5.4424990992281682E-3</v>
      </c>
    </row>
    <row r="3042" spans="1:20" x14ac:dyDescent="0.6">
      <c r="B3042" s="6"/>
      <c r="C3042" s="6"/>
      <c r="D3042" s="6" t="s">
        <v>13813</v>
      </c>
      <c r="E3042" s="6" t="s">
        <v>13816</v>
      </c>
      <c r="F3042" s="6" t="s">
        <v>13574</v>
      </c>
      <c r="G3042" s="6" t="str">
        <f t="shared" si="224"/>
        <v>65-84</v>
      </c>
      <c r="H3042" s="6" t="str" cm="1">
        <f t="array" ref="H3042:I3042">_xlfn.TEXTSPLIT(G3042,"-")</f>
        <v>65</v>
      </c>
      <c r="I3042" s="6" t="str">
        <v>84</v>
      </c>
      <c r="J3042" s="6" t="s">
        <v>13873</v>
      </c>
      <c r="K3042" s="6" t="s">
        <v>13465</v>
      </c>
      <c r="L3042" s="6" t="s">
        <v>13973</v>
      </c>
      <c r="M3042" s="6" t="s">
        <v>13432</v>
      </c>
      <c r="N3042" s="6" t="s">
        <v>13494</v>
      </c>
      <c r="O3042" s="6" t="str" cm="1">
        <f t="array" ref="O3042:P3042">_xlfn.TEXTSPLIT(N3042,"-")</f>
        <v>1993</v>
      </c>
      <c r="P3042" s="6" t="str">
        <v>1995</v>
      </c>
      <c r="Q3042" s="6">
        <f>1112+139+81+36</f>
        <v>1368</v>
      </c>
      <c r="R3042" s="6">
        <v>36</v>
      </c>
      <c r="S3042" s="16">
        <f t="shared" si="225"/>
        <v>2.6315789473684209E-2</v>
      </c>
      <c r="T3042" s="16">
        <f t="shared" si="226"/>
        <v>4.3278700967803955E-3</v>
      </c>
    </row>
    <row r="3043" spans="1:20" x14ac:dyDescent="0.6">
      <c r="B3043" s="6"/>
      <c r="C3043" s="6"/>
      <c r="D3043" s="6" t="s">
        <v>13813</v>
      </c>
      <c r="E3043" s="6" t="s">
        <v>13815</v>
      </c>
      <c r="F3043" s="6" t="s">
        <v>13574</v>
      </c>
      <c r="G3043" s="6" t="str">
        <f t="shared" si="224"/>
        <v>65-84</v>
      </c>
      <c r="H3043" s="6" t="str" cm="1">
        <f t="array" ref="H3043:I3043">_xlfn.TEXTSPLIT(G3043,"-")</f>
        <v>65</v>
      </c>
      <c r="I3043" s="6" t="str">
        <v>84</v>
      </c>
      <c r="J3043" s="6" t="s">
        <v>13873</v>
      </c>
      <c r="K3043" s="6" t="s">
        <v>13465</v>
      </c>
      <c r="L3043" s="6" t="s">
        <v>13464</v>
      </c>
      <c r="M3043" s="6" t="s">
        <v>13432</v>
      </c>
      <c r="N3043" s="6" t="s">
        <v>13494</v>
      </c>
      <c r="O3043" s="6" t="str" cm="1">
        <f t="array" ref="O3043:P3043">_xlfn.TEXTSPLIT(N3043,"-")</f>
        <v>1993</v>
      </c>
      <c r="P3043" s="6" t="str">
        <v>1995</v>
      </c>
      <c r="Q3043" s="6">
        <f>1416+177+124+59</f>
        <v>1776</v>
      </c>
      <c r="R3043" s="6">
        <v>59</v>
      </c>
      <c r="S3043" s="16">
        <f t="shared" si="225"/>
        <v>3.3220720720720721E-2</v>
      </c>
      <c r="T3043" s="16">
        <f t="shared" si="226"/>
        <v>4.2525233920789043E-3</v>
      </c>
    </row>
    <row r="3044" spans="1:20" x14ac:dyDescent="0.6">
      <c r="B3044" s="6"/>
      <c r="C3044" s="6"/>
      <c r="D3044" s="6" t="s">
        <v>13813</v>
      </c>
      <c r="E3044" s="6" t="s">
        <v>13815</v>
      </c>
      <c r="F3044" s="6" t="s">
        <v>13574</v>
      </c>
      <c r="G3044" s="6" t="str">
        <f t="shared" si="224"/>
        <v>65-84</v>
      </c>
      <c r="H3044" s="6" t="str" cm="1">
        <f t="array" ref="H3044:I3044">_xlfn.TEXTSPLIT(G3044,"-")</f>
        <v>65</v>
      </c>
      <c r="I3044" s="6" t="str">
        <v>84</v>
      </c>
      <c r="J3044" s="6" t="s">
        <v>13873</v>
      </c>
      <c r="K3044" s="6" t="s">
        <v>13465</v>
      </c>
      <c r="L3044" s="6" t="s">
        <v>13484</v>
      </c>
      <c r="M3044" s="6" t="s">
        <v>13432</v>
      </c>
      <c r="N3044" s="6" t="s">
        <v>13494</v>
      </c>
      <c r="O3044" s="6" t="str" cm="1">
        <f t="array" ref="O3044:P3044">_xlfn.TEXTSPLIT(N3044,"-")</f>
        <v>1993</v>
      </c>
      <c r="P3044" s="6" t="str">
        <v>1995</v>
      </c>
      <c r="Q3044" s="6">
        <f>527+50+29+9</f>
        <v>615</v>
      </c>
      <c r="R3044" s="6">
        <v>9</v>
      </c>
      <c r="S3044" s="16">
        <f t="shared" si="225"/>
        <v>1.4634146341463415E-2</v>
      </c>
      <c r="T3044" s="16">
        <f t="shared" si="226"/>
        <v>4.8422241920137955E-3</v>
      </c>
    </row>
    <row r="3045" spans="1:20" x14ac:dyDescent="0.6">
      <c r="A3045" s="6">
        <v>21220632</v>
      </c>
      <c r="B3045" s="6" t="s">
        <v>13355</v>
      </c>
      <c r="C3045" s="6" t="s">
        <v>13812</v>
      </c>
      <c r="D3045" s="6" t="s">
        <v>13300</v>
      </c>
      <c r="E3045" s="6" t="s">
        <v>13815</v>
      </c>
      <c r="F3045" s="20" t="s">
        <v>13471</v>
      </c>
      <c r="G3045" s="6" t="str">
        <f t="shared" si="224"/>
        <v>40-95</v>
      </c>
      <c r="H3045" s="6" t="str" cm="1">
        <f t="array" ref="H3045:I3045">_xlfn.TEXTSPLIT(G3045,"-")</f>
        <v>40</v>
      </c>
      <c r="I3045" s="6" t="str">
        <v>95</v>
      </c>
      <c r="J3045" s="6" t="s">
        <v>13873</v>
      </c>
      <c r="K3045" s="6" t="s">
        <v>13465</v>
      </c>
      <c r="L3045" s="6" t="s">
        <v>13973</v>
      </c>
      <c r="M3045" s="6" t="s">
        <v>13438</v>
      </c>
      <c r="N3045" s="6" t="s">
        <v>13579</v>
      </c>
      <c r="O3045" s="6" t="str" cm="1">
        <f t="array" ref="O3045:P3045">_xlfn.TEXTSPLIT(N3045,"-")</f>
        <v>2005</v>
      </c>
      <c r="P3045" s="6" t="str">
        <v>2008</v>
      </c>
      <c r="Q3045" s="6">
        <v>5482</v>
      </c>
      <c r="R3045" s="6">
        <v>855</v>
      </c>
      <c r="S3045" s="16">
        <f t="shared" si="225"/>
        <v>0.15596497628602699</v>
      </c>
      <c r="T3045" s="16">
        <f t="shared" si="226"/>
        <v>4.9003179590330331E-3</v>
      </c>
    </row>
    <row r="3046" spans="1:20" x14ac:dyDescent="0.6">
      <c r="A3046" s="6"/>
      <c r="B3046" s="6"/>
      <c r="C3046" s="6"/>
      <c r="D3046" s="6" t="s">
        <v>13300</v>
      </c>
      <c r="E3046" s="6" t="s">
        <v>13814</v>
      </c>
      <c r="F3046" s="20" t="s">
        <v>13471</v>
      </c>
      <c r="G3046" s="6" t="str">
        <f t="shared" si="224"/>
        <v>40-95</v>
      </c>
      <c r="H3046" s="6" t="str" cm="1">
        <f t="array" ref="H3046:I3046">_xlfn.TEXTSPLIT(G3046,"-")</f>
        <v>40</v>
      </c>
      <c r="I3046" s="6" t="str">
        <v>95</v>
      </c>
      <c r="J3046" s="6" t="s">
        <v>13873</v>
      </c>
      <c r="K3046" s="6" t="s">
        <v>13465</v>
      </c>
      <c r="L3046" s="6" t="s">
        <v>13973</v>
      </c>
      <c r="M3046" s="6" t="s">
        <v>13438</v>
      </c>
      <c r="N3046" s="6" t="s">
        <v>13579</v>
      </c>
      <c r="O3046" s="6" t="str" cm="1">
        <f t="array" ref="O3046:P3046">_xlfn.TEXTSPLIT(N3046,"-")</f>
        <v>2005</v>
      </c>
      <c r="P3046" s="6" t="str">
        <v>2008</v>
      </c>
      <c r="Q3046" s="6">
        <v>2750</v>
      </c>
      <c r="R3046" s="6">
        <v>451</v>
      </c>
      <c r="S3046" s="16">
        <f t="shared" si="225"/>
        <v>0.16400000000000001</v>
      </c>
      <c r="T3046" s="16">
        <f t="shared" si="226"/>
        <v>7.0608781323571925E-3</v>
      </c>
    </row>
    <row r="3047" spans="1:20" x14ac:dyDescent="0.6">
      <c r="A3047" s="6"/>
      <c r="B3047" s="6"/>
      <c r="C3047" s="6"/>
      <c r="D3047" s="6" t="s">
        <v>13300</v>
      </c>
      <c r="E3047" s="6" t="s">
        <v>13816</v>
      </c>
      <c r="F3047" s="20" t="s">
        <v>13471</v>
      </c>
      <c r="G3047" s="6" t="str">
        <f t="shared" si="224"/>
        <v>40-95</v>
      </c>
      <c r="H3047" s="6" t="str" cm="1">
        <f t="array" ref="H3047:I3047">_xlfn.TEXTSPLIT(G3047,"-")</f>
        <v>40</v>
      </c>
      <c r="I3047" s="6" t="str">
        <v>95</v>
      </c>
      <c r="J3047" s="6" t="s">
        <v>13873</v>
      </c>
      <c r="K3047" s="6" t="s">
        <v>13465</v>
      </c>
      <c r="L3047" s="6" t="s">
        <v>13973</v>
      </c>
      <c r="M3047" s="6" t="s">
        <v>13438</v>
      </c>
      <c r="N3047" s="6" t="s">
        <v>13579</v>
      </c>
      <c r="O3047" s="6" t="str" cm="1">
        <f t="array" ref="O3047:P3047">_xlfn.TEXTSPLIT(N3047,"-")</f>
        <v>2005</v>
      </c>
      <c r="P3047" s="6" t="str">
        <v>2008</v>
      </c>
      <c r="Q3047" s="6">
        <v>2732</v>
      </c>
      <c r="R3047" s="6">
        <v>407</v>
      </c>
      <c r="S3047" s="16">
        <f t="shared" si="225"/>
        <v>0.14897510980966325</v>
      </c>
      <c r="T3047" s="16">
        <f t="shared" si="226"/>
        <v>6.8122039330634366E-3</v>
      </c>
    </row>
    <row r="3048" spans="1:20" x14ac:dyDescent="0.6">
      <c r="A3048" s="6"/>
      <c r="B3048" s="6"/>
      <c r="C3048" s="6"/>
      <c r="D3048" s="6" t="s">
        <v>13300</v>
      </c>
      <c r="E3048" s="6" t="s">
        <v>13815</v>
      </c>
      <c r="F3048" s="20" t="s">
        <v>13906</v>
      </c>
      <c r="G3048" s="6" t="str">
        <f t="shared" si="224"/>
        <v>40-59</v>
      </c>
      <c r="H3048" s="6" t="str" cm="1">
        <f t="array" ref="H3048:I3048">_xlfn.TEXTSPLIT(G3048,"-")</f>
        <v>40</v>
      </c>
      <c r="I3048" s="6" t="str">
        <v>59</v>
      </c>
      <c r="J3048" s="6" t="s">
        <v>13873</v>
      </c>
      <c r="K3048" s="6" t="s">
        <v>13465</v>
      </c>
      <c r="L3048" s="6" t="s">
        <v>13973</v>
      </c>
      <c r="M3048" s="6" t="s">
        <v>13438</v>
      </c>
      <c r="N3048" s="6" t="s">
        <v>13579</v>
      </c>
      <c r="O3048" s="6" t="str" cm="1">
        <f t="array" ref="O3048:P3048">_xlfn.TEXTSPLIT(N3048,"-")</f>
        <v>2005</v>
      </c>
      <c r="P3048" s="6" t="str">
        <v>2008</v>
      </c>
      <c r="Q3048" s="6">
        <v>2815</v>
      </c>
      <c r="R3048" s="6">
        <v>256</v>
      </c>
      <c r="S3048" s="16">
        <f t="shared" si="225"/>
        <v>9.0941385435168734E-2</v>
      </c>
      <c r="T3048" s="16">
        <f t="shared" si="226"/>
        <v>5.4192292928047607E-3</v>
      </c>
    </row>
    <row r="3049" spans="1:20" x14ac:dyDescent="0.6">
      <c r="A3049" s="6"/>
      <c r="B3049" s="6"/>
      <c r="C3049" s="6"/>
      <c r="D3049" s="6" t="s">
        <v>13300</v>
      </c>
      <c r="E3049" s="6" t="s">
        <v>13815</v>
      </c>
      <c r="F3049" s="20" t="s">
        <v>13516</v>
      </c>
      <c r="G3049" s="6" t="str">
        <f t="shared" si="224"/>
        <v>60-95</v>
      </c>
      <c r="H3049" s="6" t="str" cm="1">
        <f t="array" ref="H3049:I3049">_xlfn.TEXTSPLIT(G3049,"-")</f>
        <v>60</v>
      </c>
      <c r="I3049" s="6" t="str">
        <v>95</v>
      </c>
      <c r="J3049" s="6" t="s">
        <v>13873</v>
      </c>
      <c r="K3049" s="6" t="s">
        <v>13465</v>
      </c>
      <c r="L3049" s="6" t="s">
        <v>13973</v>
      </c>
      <c r="M3049" s="6" t="s">
        <v>13438</v>
      </c>
      <c r="N3049" s="6" t="s">
        <v>13579</v>
      </c>
      <c r="O3049" s="6" t="str" cm="1">
        <f t="array" ref="O3049:P3049">_xlfn.TEXTSPLIT(N3049,"-")</f>
        <v>2005</v>
      </c>
      <c r="P3049" s="6" t="str">
        <v>2008</v>
      </c>
      <c r="Q3049" s="6">
        <v>2667</v>
      </c>
      <c r="R3049" s="6">
        <f>685+59</f>
        <v>744</v>
      </c>
      <c r="S3049" s="16">
        <f t="shared" si="225"/>
        <v>0.27896512935883017</v>
      </c>
      <c r="T3049" s="16">
        <f t="shared" si="226"/>
        <v>8.6844353476824825E-3</v>
      </c>
    </row>
    <row r="3050" spans="1:20" x14ac:dyDescent="0.6">
      <c r="A3050" s="6"/>
      <c r="B3050" s="6"/>
      <c r="C3050" s="6"/>
      <c r="D3050" s="6" t="s">
        <v>13300</v>
      </c>
      <c r="E3050" s="6" t="s">
        <v>13815</v>
      </c>
      <c r="F3050" s="20" t="s">
        <v>13471</v>
      </c>
      <c r="G3050" s="6" t="str">
        <f t="shared" si="224"/>
        <v>40-95</v>
      </c>
      <c r="H3050" s="6" t="str" cm="1">
        <f t="array" ref="H3050:I3050">_xlfn.TEXTSPLIT(G3050,"-")</f>
        <v>40</v>
      </c>
      <c r="I3050" s="6" t="str">
        <v>95</v>
      </c>
      <c r="J3050" s="6" t="s">
        <v>13873</v>
      </c>
      <c r="K3050" s="6" t="s">
        <v>13465</v>
      </c>
      <c r="L3050" s="6" t="s">
        <v>13464</v>
      </c>
      <c r="M3050" s="6" t="s">
        <v>13438</v>
      </c>
      <c r="N3050" s="6" t="s">
        <v>13579</v>
      </c>
      <c r="O3050" s="6" t="str" cm="1">
        <f t="array" ref="O3050:P3050">_xlfn.TEXTSPLIT(N3050,"-")</f>
        <v>2005</v>
      </c>
      <c r="P3050" s="6" t="str">
        <v>2008</v>
      </c>
      <c r="Q3050" s="6">
        <f>1368+1579</f>
        <v>2947</v>
      </c>
      <c r="R3050" s="6">
        <v>564</v>
      </c>
      <c r="S3050" s="16">
        <f t="shared" si="225"/>
        <v>0.19138106549032916</v>
      </c>
      <c r="T3050" s="16">
        <f t="shared" si="226"/>
        <v>7.2465512727454828E-3</v>
      </c>
    </row>
    <row r="3051" spans="1:20" x14ac:dyDescent="0.6">
      <c r="A3051" s="6"/>
      <c r="B3051" s="6"/>
      <c r="C3051" s="6"/>
      <c r="D3051" s="6" t="s">
        <v>13300</v>
      </c>
      <c r="E3051" s="6" t="s">
        <v>13815</v>
      </c>
      <c r="F3051" s="20" t="s">
        <v>13906</v>
      </c>
      <c r="G3051" s="6" t="str">
        <f t="shared" si="224"/>
        <v>40-59</v>
      </c>
      <c r="H3051" s="6" t="str" cm="1">
        <f t="array" ref="H3051:I3051">_xlfn.TEXTSPLIT(G3051,"-")</f>
        <v>40</v>
      </c>
      <c r="I3051" s="6" t="str">
        <v>59</v>
      </c>
      <c r="J3051" s="6" t="s">
        <v>13873</v>
      </c>
      <c r="K3051" s="6" t="s">
        <v>13465</v>
      </c>
      <c r="L3051" s="6" t="s">
        <v>13464</v>
      </c>
      <c r="M3051" s="6" t="s">
        <v>13438</v>
      </c>
      <c r="N3051" s="6" t="s">
        <v>13579</v>
      </c>
      <c r="O3051" s="6" t="str" cm="1">
        <f t="array" ref="O3051:P3051">_xlfn.TEXTSPLIT(N3051,"-")</f>
        <v>2005</v>
      </c>
      <c r="P3051" s="6" t="str">
        <v>2008</v>
      </c>
      <c r="Q3051" s="6">
        <v>1368</v>
      </c>
      <c r="R3051" s="6">
        <v>116</v>
      </c>
      <c r="S3051" s="16">
        <f t="shared" si="225"/>
        <v>8.4795321637426896E-2</v>
      </c>
      <c r="T3051" s="16">
        <f t="shared" si="226"/>
        <v>7.5318560821536562E-3</v>
      </c>
    </row>
    <row r="3052" spans="1:20" x14ac:dyDescent="0.6">
      <c r="A3052" s="6"/>
      <c r="B3052" s="6"/>
      <c r="C3052" s="6"/>
      <c r="D3052" s="6" t="s">
        <v>13300</v>
      </c>
      <c r="E3052" s="6" t="s">
        <v>13815</v>
      </c>
      <c r="F3052" s="20" t="s">
        <v>13516</v>
      </c>
      <c r="G3052" s="6" t="str">
        <f t="shared" si="224"/>
        <v>60-95</v>
      </c>
      <c r="H3052" s="6" t="str" cm="1">
        <f t="array" ref="H3052:I3052">_xlfn.TEXTSPLIT(G3052,"-")</f>
        <v>60</v>
      </c>
      <c r="I3052" s="6" t="str">
        <v>95</v>
      </c>
      <c r="J3052" s="6" t="s">
        <v>13873</v>
      </c>
      <c r="K3052" s="6" t="s">
        <v>13465</v>
      </c>
      <c r="L3052" s="6" t="s">
        <v>13464</v>
      </c>
      <c r="M3052" s="6" t="s">
        <v>13438</v>
      </c>
      <c r="N3052" s="6" t="s">
        <v>13579</v>
      </c>
      <c r="O3052" s="6" t="str" cm="1">
        <f t="array" ref="O3052:P3052">_xlfn.TEXTSPLIT(N3052,"-")</f>
        <v>2005</v>
      </c>
      <c r="P3052" s="6" t="str">
        <v>2008</v>
      </c>
      <c r="Q3052" s="6">
        <v>1579</v>
      </c>
      <c r="R3052" s="6">
        <v>448</v>
      </c>
      <c r="S3052" s="16">
        <f t="shared" si="225"/>
        <v>0.28372387587080433</v>
      </c>
      <c r="T3052" s="16">
        <f t="shared" si="226"/>
        <v>1.1344807064400397E-2</v>
      </c>
    </row>
    <row r="3053" spans="1:20" x14ac:dyDescent="0.6">
      <c r="A3053" s="6"/>
      <c r="B3053" s="6"/>
      <c r="C3053" s="6"/>
      <c r="D3053" s="6" t="s">
        <v>13300</v>
      </c>
      <c r="E3053" s="6" t="s">
        <v>13815</v>
      </c>
      <c r="F3053" s="20" t="s">
        <v>13471</v>
      </c>
      <c r="G3053" s="6" t="str">
        <f t="shared" si="224"/>
        <v>40-95</v>
      </c>
      <c r="H3053" s="6" t="str" cm="1">
        <f t="array" ref="H3053:I3053">_xlfn.TEXTSPLIT(G3053,"-")</f>
        <v>40</v>
      </c>
      <c r="I3053" s="6" t="str">
        <v>95</v>
      </c>
      <c r="J3053" s="6" t="s">
        <v>13873</v>
      </c>
      <c r="K3053" s="6" t="s">
        <v>13465</v>
      </c>
      <c r="L3053" s="6" t="s">
        <v>13484</v>
      </c>
      <c r="M3053" s="6" t="s">
        <v>13438</v>
      </c>
      <c r="N3053" s="6" t="s">
        <v>13579</v>
      </c>
      <c r="O3053" s="6" t="str" cm="1">
        <f t="array" ref="O3053:P3053">_xlfn.TEXTSPLIT(N3053,"-")</f>
        <v>2005</v>
      </c>
      <c r="P3053" s="6" t="str">
        <v>2008</v>
      </c>
      <c r="Q3053" s="6">
        <f>605+509</f>
        <v>1114</v>
      </c>
      <c r="R3053" s="6">
        <v>137</v>
      </c>
      <c r="S3053" s="16">
        <f t="shared" si="225"/>
        <v>0.12298025134649911</v>
      </c>
      <c r="T3053" s="16">
        <f t="shared" si="226"/>
        <v>9.8396529111678555E-3</v>
      </c>
    </row>
    <row r="3054" spans="1:20" x14ac:dyDescent="0.6">
      <c r="A3054" s="6"/>
      <c r="B3054" s="6"/>
      <c r="C3054" s="6"/>
      <c r="D3054" s="6" t="s">
        <v>13300</v>
      </c>
      <c r="E3054" s="6" t="s">
        <v>13815</v>
      </c>
      <c r="F3054" s="20" t="s">
        <v>13906</v>
      </c>
      <c r="G3054" s="6" t="str">
        <f t="shared" si="224"/>
        <v>40-59</v>
      </c>
      <c r="H3054" s="6" t="str" cm="1">
        <f t="array" ref="H3054:I3054">_xlfn.TEXTSPLIT(G3054,"-")</f>
        <v>40</v>
      </c>
      <c r="I3054" s="6" t="str">
        <v>59</v>
      </c>
      <c r="J3054" s="6" t="s">
        <v>13873</v>
      </c>
      <c r="K3054" s="6" t="s">
        <v>13465</v>
      </c>
      <c r="L3054" s="6" t="s">
        <v>13484</v>
      </c>
      <c r="M3054" s="6" t="s">
        <v>13438</v>
      </c>
      <c r="N3054" s="6" t="s">
        <v>13579</v>
      </c>
      <c r="O3054" s="6" t="str" cm="1">
        <f t="array" ref="O3054:P3054">_xlfn.TEXTSPLIT(N3054,"-")</f>
        <v>2005</v>
      </c>
      <c r="P3054" s="6" t="str">
        <v>2008</v>
      </c>
      <c r="Q3054" s="6">
        <v>605</v>
      </c>
      <c r="R3054" s="6">
        <v>31</v>
      </c>
      <c r="S3054" s="16">
        <f t="shared" si="225"/>
        <v>5.1239669421487603E-2</v>
      </c>
      <c r="T3054" s="16">
        <f t="shared" si="226"/>
        <v>8.9640388715698533E-3</v>
      </c>
    </row>
    <row r="3055" spans="1:20" x14ac:dyDescent="0.6">
      <c r="A3055" s="6"/>
      <c r="B3055" s="6"/>
      <c r="C3055" s="6"/>
      <c r="D3055" s="6" t="s">
        <v>13300</v>
      </c>
      <c r="E3055" s="6" t="s">
        <v>13815</v>
      </c>
      <c r="F3055" s="20" t="s">
        <v>13516</v>
      </c>
      <c r="G3055" s="6" t="str">
        <f t="shared" si="224"/>
        <v>60-95</v>
      </c>
      <c r="H3055" s="6" t="str" cm="1">
        <f t="array" ref="H3055:I3055">_xlfn.TEXTSPLIT(G3055,"-")</f>
        <v>60</v>
      </c>
      <c r="I3055" s="6" t="str">
        <v>95</v>
      </c>
      <c r="J3055" s="6" t="s">
        <v>13873</v>
      </c>
      <c r="K3055" s="6" t="s">
        <v>13465</v>
      </c>
      <c r="L3055" s="6" t="s">
        <v>13484</v>
      </c>
      <c r="M3055" s="6" t="s">
        <v>13438</v>
      </c>
      <c r="N3055" s="6" t="s">
        <v>13579</v>
      </c>
      <c r="O3055" s="6" t="str" cm="1">
        <f t="array" ref="O3055:P3055">_xlfn.TEXTSPLIT(N3055,"-")</f>
        <v>2005</v>
      </c>
      <c r="P3055" s="6" t="str">
        <v>2008</v>
      </c>
      <c r="Q3055" s="6">
        <v>509</v>
      </c>
      <c r="R3055" s="6">
        <v>106</v>
      </c>
      <c r="S3055" s="16">
        <f t="shared" si="225"/>
        <v>0.20825147347740669</v>
      </c>
      <c r="T3055" s="16">
        <f t="shared" si="226"/>
        <v>1.7998187928429468E-2</v>
      </c>
    </row>
    <row r="3056" spans="1:20" x14ac:dyDescent="0.6">
      <c r="A3056" s="6"/>
      <c r="B3056" s="6"/>
      <c r="C3056" s="6"/>
      <c r="D3056" s="6" t="s">
        <v>13300</v>
      </c>
      <c r="E3056" s="6" t="s">
        <v>13815</v>
      </c>
      <c r="F3056" s="20" t="s">
        <v>13471</v>
      </c>
      <c r="G3056" s="6" t="str">
        <f t="shared" si="224"/>
        <v>40-95</v>
      </c>
      <c r="H3056" s="6" t="str" cm="1">
        <f t="array" ref="H3056:I3056">_xlfn.TEXTSPLIT(G3056,"-")</f>
        <v>40</v>
      </c>
      <c r="I3056" s="6" t="str">
        <v>95</v>
      </c>
      <c r="J3056" s="6" t="s">
        <v>13873</v>
      </c>
      <c r="K3056" s="6" t="s">
        <v>13465</v>
      </c>
      <c r="L3056" s="6" t="s">
        <v>13532</v>
      </c>
      <c r="M3056" s="6" t="s">
        <v>13438</v>
      </c>
      <c r="N3056" s="6" t="s">
        <v>13579</v>
      </c>
      <c r="O3056" s="6" t="str" cm="1">
        <f t="array" ref="O3056:P3056">_xlfn.TEXTSPLIT(N3056,"-")</f>
        <v>2005</v>
      </c>
      <c r="P3056" s="6" t="str">
        <v>2008</v>
      </c>
      <c r="Q3056" s="6">
        <f>505+343</f>
        <v>848</v>
      </c>
      <c r="R3056" s="6">
        <v>160</v>
      </c>
      <c r="S3056" s="16">
        <f t="shared" si="225"/>
        <v>0.18867924528301888</v>
      </c>
      <c r="T3056" s="16">
        <f t="shared" si="226"/>
        <v>1.3435704144254774E-2</v>
      </c>
    </row>
    <row r="3057" spans="1:20" x14ac:dyDescent="0.6">
      <c r="A3057" s="6"/>
      <c r="B3057" s="6"/>
      <c r="C3057" s="6"/>
      <c r="D3057" s="6" t="s">
        <v>13300</v>
      </c>
      <c r="E3057" s="6" t="s">
        <v>13815</v>
      </c>
      <c r="F3057" s="20" t="s">
        <v>13906</v>
      </c>
      <c r="G3057" s="6" t="str">
        <f t="shared" si="224"/>
        <v>40-59</v>
      </c>
      <c r="H3057" s="6" t="str" cm="1">
        <f t="array" ref="H3057:I3057">_xlfn.TEXTSPLIT(G3057,"-")</f>
        <v>40</v>
      </c>
      <c r="I3057" s="6" t="str">
        <v>59</v>
      </c>
      <c r="J3057" s="6" t="s">
        <v>13873</v>
      </c>
      <c r="K3057" s="6" t="s">
        <v>13465</v>
      </c>
      <c r="L3057" s="6" t="s">
        <v>13532</v>
      </c>
      <c r="M3057" s="6" t="s">
        <v>13438</v>
      </c>
      <c r="N3057" s="6" t="s">
        <v>13579</v>
      </c>
      <c r="O3057" s="6" t="str" cm="1">
        <f t="array" ref="O3057:P3057">_xlfn.TEXTSPLIT(N3057,"-")</f>
        <v>2005</v>
      </c>
      <c r="P3057" s="6" t="str">
        <v>2008</v>
      </c>
      <c r="Q3057" s="6">
        <v>505</v>
      </c>
      <c r="R3057" s="6">
        <v>61</v>
      </c>
      <c r="S3057" s="16">
        <f t="shared" si="225"/>
        <v>0.12079207920792079</v>
      </c>
      <c r="T3057" s="16">
        <f t="shared" si="226"/>
        <v>1.4501713986001055E-2</v>
      </c>
    </row>
    <row r="3058" spans="1:20" x14ac:dyDescent="0.6">
      <c r="A3058" s="6"/>
      <c r="B3058" s="6"/>
      <c r="C3058" s="6"/>
      <c r="D3058" s="6" t="s">
        <v>13300</v>
      </c>
      <c r="E3058" s="6" t="s">
        <v>13815</v>
      </c>
      <c r="F3058" s="20" t="s">
        <v>13516</v>
      </c>
      <c r="G3058" s="6" t="str">
        <f t="shared" si="224"/>
        <v>60-95</v>
      </c>
      <c r="H3058" s="6" t="str" cm="1">
        <f t="array" ref="H3058:I3058">_xlfn.TEXTSPLIT(G3058,"-")</f>
        <v>60</v>
      </c>
      <c r="I3058" s="6" t="str">
        <v>95</v>
      </c>
      <c r="J3058" s="6" t="s">
        <v>13873</v>
      </c>
      <c r="K3058" s="6" t="s">
        <v>13465</v>
      </c>
      <c r="L3058" s="6" t="s">
        <v>13532</v>
      </c>
      <c r="M3058" s="6" t="s">
        <v>13438</v>
      </c>
      <c r="N3058" s="6" t="s">
        <v>13579</v>
      </c>
      <c r="O3058" s="6" t="str" cm="1">
        <f t="array" ref="O3058:P3058">_xlfn.TEXTSPLIT(N3058,"-")</f>
        <v>2005</v>
      </c>
      <c r="P3058" s="6" t="str">
        <v>2008</v>
      </c>
      <c r="Q3058" s="6">
        <v>343</v>
      </c>
      <c r="R3058" s="6">
        <v>99</v>
      </c>
      <c r="S3058" s="16">
        <f t="shared" si="225"/>
        <v>0.28862973760932947</v>
      </c>
      <c r="T3058" s="16">
        <f t="shared" si="226"/>
        <v>2.4466470909521663E-2</v>
      </c>
    </row>
    <row r="3059" spans="1:20" x14ac:dyDescent="0.6">
      <c r="D3059" s="6" t="s">
        <v>13822</v>
      </c>
      <c r="E3059" s="6" t="s">
        <v>13815</v>
      </c>
      <c r="F3059" s="20" t="s">
        <v>13471</v>
      </c>
      <c r="G3059" s="6" t="str">
        <f t="shared" si="224"/>
        <v>40-95</v>
      </c>
      <c r="H3059" s="6" t="str" cm="1">
        <f t="array" ref="H3059:I3059">_xlfn.TEXTSPLIT(G3059,"-")</f>
        <v>40</v>
      </c>
      <c r="I3059" s="6" t="str">
        <v>95</v>
      </c>
      <c r="J3059" s="6" t="s">
        <v>13873</v>
      </c>
      <c r="K3059" s="6" t="s">
        <v>13465</v>
      </c>
      <c r="L3059" s="6" t="s">
        <v>13973</v>
      </c>
      <c r="M3059" s="6" t="s">
        <v>13438</v>
      </c>
      <c r="N3059" s="6" t="s">
        <v>13579</v>
      </c>
      <c r="O3059" s="6" t="str" cm="1">
        <f t="array" ref="O3059:P3059">_xlfn.TEXTSPLIT(N3059,"-")</f>
        <v>2005</v>
      </c>
      <c r="P3059" s="6" t="str">
        <v>2008</v>
      </c>
      <c r="Q3059" s="6">
        <v>5482</v>
      </c>
      <c r="R3059" s="6">
        <v>811</v>
      </c>
      <c r="S3059" s="16">
        <f t="shared" si="225"/>
        <v>0.14793870850054724</v>
      </c>
      <c r="T3059" s="16">
        <f t="shared" si="226"/>
        <v>4.7952009754230881E-3</v>
      </c>
    </row>
    <row r="3060" spans="1:20" x14ac:dyDescent="0.6">
      <c r="A3060" s="6"/>
      <c r="B3060" s="6"/>
      <c r="C3060" s="6"/>
      <c r="D3060" s="6" t="s">
        <v>13822</v>
      </c>
      <c r="E3060" s="6" t="s">
        <v>13814</v>
      </c>
      <c r="F3060" s="20" t="s">
        <v>13471</v>
      </c>
      <c r="G3060" s="6" t="str">
        <f t="shared" si="224"/>
        <v>40-95</v>
      </c>
      <c r="H3060" s="6" t="str" cm="1">
        <f t="array" ref="H3060:I3060">_xlfn.TEXTSPLIT(G3060,"-")</f>
        <v>40</v>
      </c>
      <c r="I3060" s="6" t="str">
        <v>95</v>
      </c>
      <c r="J3060" s="6" t="s">
        <v>13873</v>
      </c>
      <c r="K3060" s="6" t="s">
        <v>13465</v>
      </c>
      <c r="L3060" s="6" t="s">
        <v>13973</v>
      </c>
      <c r="M3060" s="6" t="s">
        <v>13438</v>
      </c>
      <c r="N3060" s="6" t="s">
        <v>13579</v>
      </c>
      <c r="O3060" s="6" t="str" cm="1">
        <f t="array" ref="O3060:P3060">_xlfn.TEXTSPLIT(N3060,"-")</f>
        <v>2005</v>
      </c>
      <c r="P3060" s="6" t="str">
        <v>2008</v>
      </c>
      <c r="Q3060" s="6">
        <v>2750</v>
      </c>
      <c r="R3060" s="6">
        <v>437</v>
      </c>
      <c r="S3060" s="16">
        <f t="shared" si="225"/>
        <v>0.15890909090909092</v>
      </c>
      <c r="T3060" s="16">
        <f t="shared" si="226"/>
        <v>6.9715523701171641E-3</v>
      </c>
    </row>
    <row r="3061" spans="1:20" x14ac:dyDescent="0.6">
      <c r="A3061" s="6"/>
      <c r="B3061" s="6"/>
      <c r="C3061" s="6"/>
      <c r="D3061" s="6" t="s">
        <v>13822</v>
      </c>
      <c r="E3061" s="6" t="s">
        <v>13816</v>
      </c>
      <c r="F3061" s="20" t="s">
        <v>13471</v>
      </c>
      <c r="G3061" s="6" t="str">
        <f t="shared" si="224"/>
        <v>40-95</v>
      </c>
      <c r="H3061" s="6" t="str" cm="1">
        <f t="array" ref="H3061:I3061">_xlfn.TEXTSPLIT(G3061,"-")</f>
        <v>40</v>
      </c>
      <c r="I3061" s="6" t="str">
        <v>95</v>
      </c>
      <c r="J3061" s="6" t="s">
        <v>13873</v>
      </c>
      <c r="K3061" s="6" t="s">
        <v>13465</v>
      </c>
      <c r="L3061" s="6" t="s">
        <v>13973</v>
      </c>
      <c r="M3061" s="6" t="s">
        <v>13438</v>
      </c>
      <c r="N3061" s="6" t="s">
        <v>13579</v>
      </c>
      <c r="O3061" s="6" t="str" cm="1">
        <f t="array" ref="O3061:P3061">_xlfn.TEXTSPLIT(N3061,"-")</f>
        <v>2005</v>
      </c>
      <c r="P3061" s="6" t="str">
        <v>2008</v>
      </c>
      <c r="Q3061" s="6">
        <v>2732</v>
      </c>
      <c r="R3061" s="6">
        <v>380</v>
      </c>
      <c r="S3061" s="16">
        <f t="shared" si="225"/>
        <v>0.13909224011713031</v>
      </c>
      <c r="T3061" s="16">
        <f t="shared" si="226"/>
        <v>6.6204790330283148E-3</v>
      </c>
    </row>
    <row r="3062" spans="1:20" x14ac:dyDescent="0.6">
      <c r="B3062" s="6"/>
      <c r="C3062" s="6"/>
      <c r="D3062" s="6" t="s">
        <v>13822</v>
      </c>
      <c r="E3062" s="6" t="s">
        <v>13815</v>
      </c>
      <c r="F3062" s="20" t="s">
        <v>13906</v>
      </c>
      <c r="G3062" s="6" t="str">
        <f t="shared" si="224"/>
        <v>40-59</v>
      </c>
      <c r="H3062" s="6" t="str" cm="1">
        <f t="array" ref="H3062:I3062">_xlfn.TEXTSPLIT(G3062,"-")</f>
        <v>40</v>
      </c>
      <c r="I3062" s="6" t="str">
        <v>59</v>
      </c>
      <c r="J3062" s="6" t="s">
        <v>13873</v>
      </c>
      <c r="K3062" s="6" t="s">
        <v>13465</v>
      </c>
      <c r="L3062" s="6" t="s">
        <v>13973</v>
      </c>
      <c r="M3062" s="6" t="s">
        <v>13438</v>
      </c>
      <c r="N3062" s="6" t="s">
        <v>13579</v>
      </c>
      <c r="O3062" s="6" t="str" cm="1">
        <f t="array" ref="O3062:P3062">_xlfn.TEXTSPLIT(N3062,"-")</f>
        <v>2005</v>
      </c>
      <c r="P3062" s="6" t="str">
        <v>2008</v>
      </c>
      <c r="Q3062" s="6">
        <v>2815</v>
      </c>
      <c r="R3062" s="6">
        <v>256</v>
      </c>
      <c r="S3062" s="16">
        <f t="shared" si="225"/>
        <v>9.0941385435168734E-2</v>
      </c>
      <c r="T3062" s="16">
        <f t="shared" si="226"/>
        <v>5.4192292928047607E-3</v>
      </c>
    </row>
    <row r="3063" spans="1:20" x14ac:dyDescent="0.6">
      <c r="B3063" s="6"/>
      <c r="C3063" s="6"/>
      <c r="D3063" s="6" t="s">
        <v>13822</v>
      </c>
      <c r="E3063" s="6" t="s">
        <v>13815</v>
      </c>
      <c r="F3063" s="20" t="s">
        <v>13516</v>
      </c>
      <c r="G3063" s="6" t="str">
        <f t="shared" si="224"/>
        <v>60-95</v>
      </c>
      <c r="H3063" s="6" t="str" cm="1">
        <f t="array" ref="H3063:I3063">_xlfn.TEXTSPLIT(G3063,"-")</f>
        <v>60</v>
      </c>
      <c r="I3063" s="6" t="str">
        <v>95</v>
      </c>
      <c r="J3063" s="6" t="s">
        <v>13873</v>
      </c>
      <c r="K3063" s="6" t="s">
        <v>13465</v>
      </c>
      <c r="L3063" s="6" t="s">
        <v>13973</v>
      </c>
      <c r="M3063" s="6" t="s">
        <v>13438</v>
      </c>
      <c r="N3063" s="6" t="s">
        <v>13579</v>
      </c>
      <c r="O3063" s="6" t="str" cm="1">
        <f t="array" ref="O3063:P3063">_xlfn.TEXTSPLIT(N3063,"-")</f>
        <v>2005</v>
      </c>
      <c r="P3063" s="6" t="str">
        <v>2008</v>
      </c>
      <c r="Q3063" s="6">
        <v>2667</v>
      </c>
      <c r="R3063" s="6">
        <v>685</v>
      </c>
      <c r="S3063" s="16">
        <f t="shared" si="225"/>
        <v>0.25684289463817023</v>
      </c>
      <c r="T3063" s="16">
        <f t="shared" si="226"/>
        <v>8.4598485306993359E-3</v>
      </c>
    </row>
    <row r="3064" spans="1:20" x14ac:dyDescent="0.6">
      <c r="B3064" s="6"/>
      <c r="C3064" s="6"/>
      <c r="D3064" s="6" t="s">
        <v>13822</v>
      </c>
      <c r="E3064" s="6" t="s">
        <v>13815</v>
      </c>
      <c r="F3064" s="20" t="s">
        <v>13471</v>
      </c>
      <c r="G3064" s="6" t="str">
        <f t="shared" si="224"/>
        <v>40-95</v>
      </c>
      <c r="H3064" s="6" t="str" cm="1">
        <f t="array" ref="H3064:I3064">_xlfn.TEXTSPLIT(G3064,"-")</f>
        <v>40</v>
      </c>
      <c r="I3064" s="6" t="str">
        <v>95</v>
      </c>
      <c r="J3064" s="6" t="s">
        <v>13873</v>
      </c>
      <c r="K3064" s="6" t="s">
        <v>13465</v>
      </c>
      <c r="L3064" s="6" t="s">
        <v>13464</v>
      </c>
      <c r="M3064" s="6" t="s">
        <v>13438</v>
      </c>
      <c r="N3064" s="6" t="s">
        <v>13579</v>
      </c>
      <c r="O3064" s="6" t="str" cm="1">
        <f t="array" ref="O3064:P3064">_xlfn.TEXTSPLIT(N3064,"-")</f>
        <v>2005</v>
      </c>
      <c r="P3064" s="6" t="str">
        <v>2008</v>
      </c>
      <c r="Q3064" s="6">
        <f>1368+1579</f>
        <v>2947</v>
      </c>
      <c r="R3064" s="6">
        <f>116+407</f>
        <v>523</v>
      </c>
      <c r="S3064" s="16">
        <f t="shared" si="225"/>
        <v>0.17746861214794707</v>
      </c>
      <c r="T3064" s="16">
        <f t="shared" si="226"/>
        <v>7.0379624988436938E-3</v>
      </c>
    </row>
    <row r="3065" spans="1:20" x14ac:dyDescent="0.6">
      <c r="B3065" s="6"/>
      <c r="C3065" s="6"/>
      <c r="D3065" s="6" t="s">
        <v>13822</v>
      </c>
      <c r="E3065" s="6" t="s">
        <v>13815</v>
      </c>
      <c r="F3065" s="20" t="s">
        <v>13906</v>
      </c>
      <c r="G3065" s="6" t="str">
        <f t="shared" si="224"/>
        <v>40-59</v>
      </c>
      <c r="H3065" s="6" t="str" cm="1">
        <f t="array" ref="H3065:I3065">_xlfn.TEXTSPLIT(G3065,"-")</f>
        <v>40</v>
      </c>
      <c r="I3065" s="6" t="str">
        <v>59</v>
      </c>
      <c r="J3065" s="6" t="s">
        <v>13873</v>
      </c>
      <c r="K3065" s="6" t="s">
        <v>13465</v>
      </c>
      <c r="L3065" s="6" t="s">
        <v>13464</v>
      </c>
      <c r="M3065" s="6" t="s">
        <v>13438</v>
      </c>
      <c r="N3065" s="6" t="s">
        <v>13579</v>
      </c>
      <c r="O3065" s="6" t="str" cm="1">
        <f t="array" ref="O3065:P3065">_xlfn.TEXTSPLIT(N3065,"-")</f>
        <v>2005</v>
      </c>
      <c r="P3065" s="6" t="str">
        <v>2008</v>
      </c>
      <c r="Q3065" s="6">
        <v>1368</v>
      </c>
      <c r="R3065" s="6">
        <v>116</v>
      </c>
      <c r="S3065" s="16">
        <f t="shared" si="225"/>
        <v>8.4795321637426896E-2</v>
      </c>
      <c r="T3065" s="16">
        <f t="shared" si="226"/>
        <v>7.5318560821536562E-3</v>
      </c>
    </row>
    <row r="3066" spans="1:20" x14ac:dyDescent="0.6">
      <c r="B3066" s="6"/>
      <c r="C3066" s="6"/>
      <c r="D3066" s="6" t="s">
        <v>13822</v>
      </c>
      <c r="E3066" s="6" t="s">
        <v>13815</v>
      </c>
      <c r="F3066" s="20" t="s">
        <v>13516</v>
      </c>
      <c r="G3066" s="6" t="str">
        <f t="shared" si="224"/>
        <v>60-95</v>
      </c>
      <c r="H3066" s="6" t="str" cm="1">
        <f t="array" ref="H3066:I3066">_xlfn.TEXTSPLIT(G3066,"-")</f>
        <v>60</v>
      </c>
      <c r="I3066" s="6" t="str">
        <v>95</v>
      </c>
      <c r="J3066" s="6" t="s">
        <v>13873</v>
      </c>
      <c r="K3066" s="6" t="s">
        <v>13465</v>
      </c>
      <c r="L3066" s="6" t="s">
        <v>13464</v>
      </c>
      <c r="M3066" s="6" t="s">
        <v>13438</v>
      </c>
      <c r="N3066" s="6" t="s">
        <v>13579</v>
      </c>
      <c r="O3066" s="6" t="str" cm="1">
        <f t="array" ref="O3066:P3066">_xlfn.TEXTSPLIT(N3066,"-")</f>
        <v>2005</v>
      </c>
      <c r="P3066" s="6" t="str">
        <v>2008</v>
      </c>
      <c r="Q3066" s="6">
        <v>1579</v>
      </c>
      <c r="R3066" s="6">
        <v>407</v>
      </c>
      <c r="S3066" s="16">
        <f t="shared" si="225"/>
        <v>0.25775807473084228</v>
      </c>
      <c r="T3066" s="16">
        <f t="shared" si="226"/>
        <v>1.1007477728995548E-2</v>
      </c>
    </row>
    <row r="3067" spans="1:20" x14ac:dyDescent="0.6">
      <c r="B3067" s="6"/>
      <c r="C3067" s="6"/>
      <c r="D3067" s="6" t="s">
        <v>13822</v>
      </c>
      <c r="E3067" s="6" t="s">
        <v>13815</v>
      </c>
      <c r="F3067" s="20" t="s">
        <v>13471</v>
      </c>
      <c r="G3067" s="6" t="str">
        <f t="shared" si="224"/>
        <v>40-95</v>
      </c>
      <c r="H3067" s="6" t="str" cm="1">
        <f t="array" ref="H3067:I3067">_xlfn.TEXTSPLIT(G3067,"-")</f>
        <v>40</v>
      </c>
      <c r="I3067" s="6" t="str">
        <v>95</v>
      </c>
      <c r="J3067" s="6" t="s">
        <v>13873</v>
      </c>
      <c r="K3067" s="6" t="s">
        <v>13465</v>
      </c>
      <c r="L3067" s="6" t="s">
        <v>13484</v>
      </c>
      <c r="M3067" s="6" t="s">
        <v>13438</v>
      </c>
      <c r="N3067" s="6" t="s">
        <v>13579</v>
      </c>
      <c r="O3067" s="6" t="str" cm="1">
        <f t="array" ref="O3067:P3067">_xlfn.TEXTSPLIT(N3067,"-")</f>
        <v>2005</v>
      </c>
      <c r="P3067" s="6" t="str">
        <v>2008</v>
      </c>
      <c r="Q3067" s="6">
        <f>605+509</f>
        <v>1114</v>
      </c>
      <c r="R3067" s="6">
        <v>135</v>
      </c>
      <c r="S3067" s="16">
        <f t="shared" si="225"/>
        <v>0.12118491921005387</v>
      </c>
      <c r="T3067" s="16">
        <f t="shared" si="226"/>
        <v>9.7775589691430007E-3</v>
      </c>
    </row>
    <row r="3068" spans="1:20" x14ac:dyDescent="0.6">
      <c r="B3068" s="6"/>
      <c r="C3068" s="6"/>
      <c r="D3068" s="6" t="s">
        <v>13822</v>
      </c>
      <c r="E3068" s="6" t="s">
        <v>13815</v>
      </c>
      <c r="F3068" s="20" t="s">
        <v>13906</v>
      </c>
      <c r="G3068" s="6" t="str">
        <f t="shared" si="224"/>
        <v>40-59</v>
      </c>
      <c r="H3068" s="6" t="str" cm="1">
        <f t="array" ref="H3068:I3068">_xlfn.TEXTSPLIT(G3068,"-")</f>
        <v>40</v>
      </c>
      <c r="I3068" s="6" t="str">
        <v>59</v>
      </c>
      <c r="J3068" s="6" t="s">
        <v>13873</v>
      </c>
      <c r="K3068" s="6" t="s">
        <v>13465</v>
      </c>
      <c r="L3068" s="6" t="s">
        <v>13484</v>
      </c>
      <c r="M3068" s="6" t="s">
        <v>13438</v>
      </c>
      <c r="N3068" s="6" t="s">
        <v>13579</v>
      </c>
      <c r="O3068" s="6" t="str" cm="1">
        <f t="array" ref="O3068:P3068">_xlfn.TEXTSPLIT(N3068,"-")</f>
        <v>2005</v>
      </c>
      <c r="P3068" s="6" t="str">
        <v>2008</v>
      </c>
      <c r="Q3068" s="6">
        <v>605</v>
      </c>
      <c r="R3068" s="6">
        <v>31</v>
      </c>
      <c r="S3068" s="16">
        <f t="shared" si="225"/>
        <v>5.1239669421487603E-2</v>
      </c>
      <c r="T3068" s="16">
        <f t="shared" si="226"/>
        <v>8.9640388715698533E-3</v>
      </c>
    </row>
    <row r="3069" spans="1:20" x14ac:dyDescent="0.6">
      <c r="B3069" s="6"/>
      <c r="C3069" s="6"/>
      <c r="D3069" s="6" t="s">
        <v>13822</v>
      </c>
      <c r="E3069" s="6" t="s">
        <v>13815</v>
      </c>
      <c r="F3069" s="20" t="s">
        <v>13516</v>
      </c>
      <c r="G3069" s="6" t="str">
        <f t="shared" si="224"/>
        <v>60-95</v>
      </c>
      <c r="H3069" s="6" t="str" cm="1">
        <f t="array" ref="H3069:I3069">_xlfn.TEXTSPLIT(G3069,"-")</f>
        <v>60</v>
      </c>
      <c r="I3069" s="6" t="str">
        <v>95</v>
      </c>
      <c r="J3069" s="6" t="s">
        <v>13873</v>
      </c>
      <c r="K3069" s="6" t="s">
        <v>13465</v>
      </c>
      <c r="L3069" s="6" t="s">
        <v>13484</v>
      </c>
      <c r="M3069" s="6" t="s">
        <v>13438</v>
      </c>
      <c r="N3069" s="6" t="s">
        <v>13579</v>
      </c>
      <c r="O3069" s="6" t="str" cm="1">
        <f t="array" ref="O3069:P3069">_xlfn.TEXTSPLIT(N3069,"-")</f>
        <v>2005</v>
      </c>
      <c r="P3069" s="6" t="str">
        <v>2008</v>
      </c>
      <c r="Q3069" s="6">
        <v>509</v>
      </c>
      <c r="R3069" s="6">
        <v>104</v>
      </c>
      <c r="S3069" s="16">
        <f t="shared" si="225"/>
        <v>0.20432220039292731</v>
      </c>
      <c r="T3069" s="16">
        <f t="shared" si="226"/>
        <v>1.787176757531966E-2</v>
      </c>
    </row>
    <row r="3070" spans="1:20" x14ac:dyDescent="0.6">
      <c r="B3070" s="6"/>
      <c r="C3070" s="6"/>
      <c r="D3070" s="6" t="s">
        <v>13822</v>
      </c>
      <c r="E3070" s="6" t="s">
        <v>13815</v>
      </c>
      <c r="F3070" s="20" t="s">
        <v>13471</v>
      </c>
      <c r="G3070" s="6" t="str">
        <f t="shared" si="224"/>
        <v>40-95</v>
      </c>
      <c r="H3070" s="6" t="str" cm="1">
        <f t="array" ref="H3070:I3070">_xlfn.TEXTSPLIT(G3070,"-")</f>
        <v>40</v>
      </c>
      <c r="I3070" s="6" t="str">
        <v>95</v>
      </c>
      <c r="J3070" s="6" t="s">
        <v>13873</v>
      </c>
      <c r="K3070" s="6" t="s">
        <v>13465</v>
      </c>
      <c r="L3070" s="6" t="s">
        <v>13532</v>
      </c>
      <c r="M3070" s="6" t="s">
        <v>13438</v>
      </c>
      <c r="N3070" s="6" t="s">
        <v>13579</v>
      </c>
      <c r="O3070" s="6" t="str" cm="1">
        <f t="array" ref="O3070:P3070">_xlfn.TEXTSPLIT(N3070,"-")</f>
        <v>2005</v>
      </c>
      <c r="P3070" s="6" t="str">
        <v>2008</v>
      </c>
      <c r="Q3070" s="6">
        <f>505+343</f>
        <v>848</v>
      </c>
      <c r="R3070" s="6">
        <v>159</v>
      </c>
      <c r="S3070" s="16">
        <f t="shared" si="225"/>
        <v>0.1875</v>
      </c>
      <c r="T3070" s="16">
        <f t="shared" si="226"/>
        <v>1.3403381983100595E-2</v>
      </c>
    </row>
    <row r="3071" spans="1:20" x14ac:dyDescent="0.6">
      <c r="B3071" s="6"/>
      <c r="C3071" s="6"/>
      <c r="D3071" s="6" t="s">
        <v>13822</v>
      </c>
      <c r="E3071" s="6" t="s">
        <v>13815</v>
      </c>
      <c r="F3071" s="20" t="s">
        <v>13906</v>
      </c>
      <c r="G3071" s="6" t="str">
        <f t="shared" si="224"/>
        <v>40-59</v>
      </c>
      <c r="H3071" s="6" t="str" cm="1">
        <f t="array" ref="H3071:I3071">_xlfn.TEXTSPLIT(G3071,"-")</f>
        <v>40</v>
      </c>
      <c r="I3071" s="6" t="str">
        <v>59</v>
      </c>
      <c r="J3071" s="6" t="s">
        <v>13873</v>
      </c>
      <c r="K3071" s="6" t="s">
        <v>13465</v>
      </c>
      <c r="L3071" s="6" t="s">
        <v>13532</v>
      </c>
      <c r="M3071" s="6" t="s">
        <v>13438</v>
      </c>
      <c r="N3071" s="6" t="s">
        <v>13579</v>
      </c>
      <c r="O3071" s="6" t="str" cm="1">
        <f t="array" ref="O3071:P3071">_xlfn.TEXTSPLIT(N3071,"-")</f>
        <v>2005</v>
      </c>
      <c r="P3071" s="6" t="str">
        <v>2008</v>
      </c>
      <c r="Q3071" s="6">
        <v>505</v>
      </c>
      <c r="R3071" s="6">
        <v>61</v>
      </c>
      <c r="S3071" s="16">
        <f t="shared" si="225"/>
        <v>0.12079207920792079</v>
      </c>
      <c r="T3071" s="16">
        <f t="shared" si="226"/>
        <v>1.4501713986001055E-2</v>
      </c>
    </row>
    <row r="3072" spans="1:20" x14ac:dyDescent="0.6">
      <c r="B3072" s="6"/>
      <c r="C3072" s="6"/>
      <c r="D3072" s="6" t="s">
        <v>13822</v>
      </c>
      <c r="E3072" s="6" t="s">
        <v>13815</v>
      </c>
      <c r="F3072" s="20" t="s">
        <v>13516</v>
      </c>
      <c r="G3072" s="6" t="str">
        <f t="shared" si="224"/>
        <v>60-95</v>
      </c>
      <c r="H3072" s="6" t="str" cm="1">
        <f t="array" ref="H3072:I3072">_xlfn.TEXTSPLIT(G3072,"-")</f>
        <v>60</v>
      </c>
      <c r="I3072" s="6" t="str">
        <v>95</v>
      </c>
      <c r="J3072" s="6" t="s">
        <v>13873</v>
      </c>
      <c r="K3072" s="6" t="s">
        <v>13465</v>
      </c>
      <c r="L3072" s="6" t="s">
        <v>13532</v>
      </c>
      <c r="M3072" s="6" t="s">
        <v>13438</v>
      </c>
      <c r="N3072" s="6" t="s">
        <v>13579</v>
      </c>
      <c r="O3072" s="6" t="str" cm="1">
        <f t="array" ref="O3072:P3072">_xlfn.TEXTSPLIT(N3072,"-")</f>
        <v>2005</v>
      </c>
      <c r="P3072" s="6" t="str">
        <v>2008</v>
      </c>
      <c r="Q3072" s="6">
        <v>343</v>
      </c>
      <c r="R3072" s="6">
        <v>98</v>
      </c>
      <c r="S3072" s="16">
        <f t="shared" si="225"/>
        <v>0.2857142857142857</v>
      </c>
      <c r="T3072" s="16">
        <f t="shared" si="226"/>
        <v>2.4392420598661094E-2</v>
      </c>
    </row>
    <row r="3073" spans="2:20" x14ac:dyDescent="0.6">
      <c r="B3073" s="6"/>
      <c r="C3073" s="6"/>
      <c r="D3073" s="6" t="s">
        <v>13813</v>
      </c>
      <c r="E3073" s="6" t="s">
        <v>13815</v>
      </c>
      <c r="F3073" s="20" t="s">
        <v>13471</v>
      </c>
      <c r="G3073" s="6" t="str">
        <f t="shared" si="224"/>
        <v>40-95</v>
      </c>
      <c r="H3073" s="6" t="str" cm="1">
        <f t="array" ref="H3073:I3073">_xlfn.TEXTSPLIT(G3073,"-")</f>
        <v>40</v>
      </c>
      <c r="I3073" s="6" t="str">
        <v>95</v>
      </c>
      <c r="J3073" s="6" t="s">
        <v>13873</v>
      </c>
      <c r="K3073" s="6" t="s">
        <v>13465</v>
      </c>
      <c r="L3073" s="6" t="s">
        <v>13973</v>
      </c>
      <c r="M3073" s="6" t="s">
        <v>13438</v>
      </c>
      <c r="N3073" s="6" t="s">
        <v>13579</v>
      </c>
      <c r="O3073" s="6" t="str" cm="1">
        <f t="array" ref="O3073:P3073">_xlfn.TEXTSPLIT(N3073,"-")</f>
        <v>2005</v>
      </c>
      <c r="P3073" s="6" t="str">
        <v>2008</v>
      </c>
      <c r="Q3073" s="6">
        <v>5482</v>
      </c>
      <c r="R3073" s="6">
        <v>44</v>
      </c>
      <c r="S3073" s="16">
        <f t="shared" si="225"/>
        <v>8.0262677854797525E-3</v>
      </c>
      <c r="T3073" s="16">
        <f t="shared" si="226"/>
        <v>1.2051396992896711E-3</v>
      </c>
    </row>
    <row r="3074" spans="2:20" x14ac:dyDescent="0.6">
      <c r="B3074" s="6"/>
      <c r="C3074" s="6"/>
      <c r="D3074" s="6" t="s">
        <v>13813</v>
      </c>
      <c r="E3074" s="6" t="s">
        <v>13814</v>
      </c>
      <c r="F3074" s="20" t="s">
        <v>13471</v>
      </c>
      <c r="G3074" s="6" t="str">
        <f t="shared" si="224"/>
        <v>40-95</v>
      </c>
      <c r="H3074" s="6" t="str" cm="1">
        <f t="array" ref="H3074:I3074">_xlfn.TEXTSPLIT(G3074,"-")</f>
        <v>40</v>
      </c>
      <c r="I3074" s="6" t="str">
        <v>95</v>
      </c>
      <c r="J3074" s="6" t="s">
        <v>13873</v>
      </c>
      <c r="K3074" s="6" t="s">
        <v>13465</v>
      </c>
      <c r="L3074" s="6" t="s">
        <v>13973</v>
      </c>
      <c r="M3074" s="6" t="s">
        <v>13438</v>
      </c>
      <c r="N3074" s="6" t="s">
        <v>13579</v>
      </c>
      <c r="O3074" s="6" t="str" cm="1">
        <f t="array" ref="O3074:P3074">_xlfn.TEXTSPLIT(N3074,"-")</f>
        <v>2005</v>
      </c>
      <c r="P3074" s="6" t="str">
        <v>2008</v>
      </c>
      <c r="Q3074" s="6">
        <v>2750</v>
      </c>
      <c r="R3074" s="6">
        <v>14</v>
      </c>
      <c r="S3074" s="16">
        <f t="shared" si="225"/>
        <v>5.0909090909090913E-3</v>
      </c>
      <c r="T3074" s="16">
        <f t="shared" si="226"/>
        <v>1.3571349146488635E-3</v>
      </c>
    </row>
    <row r="3075" spans="2:20" x14ac:dyDescent="0.6">
      <c r="B3075" s="6"/>
      <c r="C3075" s="6"/>
      <c r="D3075" s="6" t="s">
        <v>13813</v>
      </c>
      <c r="E3075" s="6" t="s">
        <v>13816</v>
      </c>
      <c r="F3075" s="20" t="s">
        <v>13471</v>
      </c>
      <c r="G3075" s="6" t="str">
        <f t="shared" si="224"/>
        <v>40-95</v>
      </c>
      <c r="H3075" s="6" t="str" cm="1">
        <f t="array" ref="H3075:I3075">_xlfn.TEXTSPLIT(G3075,"-")</f>
        <v>40</v>
      </c>
      <c r="I3075" s="6" t="str">
        <v>95</v>
      </c>
      <c r="J3075" s="6" t="s">
        <v>13873</v>
      </c>
      <c r="K3075" s="6" t="s">
        <v>13465</v>
      </c>
      <c r="L3075" s="6" t="s">
        <v>13973</v>
      </c>
      <c r="M3075" s="6" t="s">
        <v>13438</v>
      </c>
      <c r="N3075" s="6" t="s">
        <v>13579</v>
      </c>
      <c r="O3075" s="6" t="str" cm="1">
        <f t="array" ref="O3075:P3075">_xlfn.TEXTSPLIT(N3075,"-")</f>
        <v>2005</v>
      </c>
      <c r="P3075" s="6" t="str">
        <v>2008</v>
      </c>
      <c r="Q3075" s="6">
        <v>2732</v>
      </c>
      <c r="R3075" s="6">
        <v>27</v>
      </c>
      <c r="S3075" s="16">
        <f t="shared" si="225"/>
        <v>9.8828696925329432E-3</v>
      </c>
      <c r="T3075" s="16">
        <f t="shared" si="226"/>
        <v>1.8925374155852124E-3</v>
      </c>
    </row>
    <row r="3076" spans="2:20" x14ac:dyDescent="0.6">
      <c r="B3076" s="6"/>
      <c r="C3076" s="6"/>
      <c r="D3076" s="6" t="s">
        <v>13813</v>
      </c>
      <c r="E3076" s="6" t="s">
        <v>13815</v>
      </c>
      <c r="F3076" s="20" t="s">
        <v>13906</v>
      </c>
      <c r="G3076" s="6" t="str">
        <f t="shared" si="224"/>
        <v>40-59</v>
      </c>
      <c r="H3076" s="6" t="str" cm="1">
        <f t="array" ref="H3076:I3076">_xlfn.TEXTSPLIT(G3076,"-")</f>
        <v>40</v>
      </c>
      <c r="I3076" s="6" t="str">
        <v>59</v>
      </c>
      <c r="J3076" s="6" t="s">
        <v>13873</v>
      </c>
      <c r="K3076" s="6" t="s">
        <v>13465</v>
      </c>
      <c r="L3076" s="6" t="s">
        <v>13973</v>
      </c>
      <c r="M3076" s="6" t="s">
        <v>13438</v>
      </c>
      <c r="N3076" s="6" t="s">
        <v>13579</v>
      </c>
      <c r="O3076" s="6" t="str" cm="1">
        <f t="array" ref="O3076:P3076">_xlfn.TEXTSPLIT(N3076,"-")</f>
        <v>2005</v>
      </c>
      <c r="P3076" s="6" t="str">
        <v>2008</v>
      </c>
      <c r="Q3076" s="6">
        <v>2815</v>
      </c>
      <c r="R3076" s="6">
        <v>0</v>
      </c>
      <c r="S3076" s="16">
        <f t="shared" si="225"/>
        <v>0</v>
      </c>
      <c r="T3076" s="16">
        <f t="shared" si="226"/>
        <v>0</v>
      </c>
    </row>
    <row r="3077" spans="2:20" x14ac:dyDescent="0.6">
      <c r="B3077" s="6"/>
      <c r="C3077" s="6"/>
      <c r="D3077" s="6" t="s">
        <v>13813</v>
      </c>
      <c r="E3077" s="6" t="s">
        <v>13815</v>
      </c>
      <c r="F3077" s="20" t="s">
        <v>13516</v>
      </c>
      <c r="G3077" s="6" t="str">
        <f t="shared" si="224"/>
        <v>60-95</v>
      </c>
      <c r="H3077" s="6" t="str" cm="1">
        <f t="array" ref="H3077:I3077">_xlfn.TEXTSPLIT(G3077,"-")</f>
        <v>60</v>
      </c>
      <c r="I3077" s="6" t="str">
        <v>95</v>
      </c>
      <c r="J3077" s="6" t="s">
        <v>13873</v>
      </c>
      <c r="K3077" s="6" t="s">
        <v>13465</v>
      </c>
      <c r="L3077" s="6" t="s">
        <v>13973</v>
      </c>
      <c r="M3077" s="6" t="s">
        <v>13438</v>
      </c>
      <c r="N3077" s="6" t="s">
        <v>13579</v>
      </c>
      <c r="O3077" s="6" t="str" cm="1">
        <f t="array" ref="O3077:P3077">_xlfn.TEXTSPLIT(N3077,"-")</f>
        <v>2005</v>
      </c>
      <c r="P3077" s="6" t="str">
        <v>2008</v>
      </c>
      <c r="Q3077" s="6">
        <v>2667</v>
      </c>
      <c r="R3077" s="6">
        <v>59</v>
      </c>
      <c r="S3077" s="16">
        <f t="shared" si="225"/>
        <v>2.2122234720659918E-2</v>
      </c>
      <c r="T3077" s="16">
        <f t="shared" si="226"/>
        <v>2.848034696357301E-3</v>
      </c>
    </row>
    <row r="3078" spans="2:20" x14ac:dyDescent="0.6">
      <c r="B3078" s="6"/>
      <c r="C3078" s="6"/>
      <c r="D3078" s="6" t="s">
        <v>13813</v>
      </c>
      <c r="E3078" s="6" t="s">
        <v>13815</v>
      </c>
      <c r="F3078" s="20" t="s">
        <v>13471</v>
      </c>
      <c r="G3078" s="6" t="str">
        <f t="shared" si="224"/>
        <v>40-95</v>
      </c>
      <c r="H3078" s="6" t="str" cm="1">
        <f t="array" ref="H3078:I3078">_xlfn.TEXTSPLIT(G3078,"-")</f>
        <v>40</v>
      </c>
      <c r="I3078" s="6" t="str">
        <v>95</v>
      </c>
      <c r="J3078" s="6" t="s">
        <v>13873</v>
      </c>
      <c r="K3078" s="6" t="s">
        <v>13465</v>
      </c>
      <c r="L3078" s="6" t="s">
        <v>13464</v>
      </c>
      <c r="M3078" s="6" t="s">
        <v>13438</v>
      </c>
      <c r="N3078" s="6" t="s">
        <v>13579</v>
      </c>
      <c r="O3078" s="6" t="str" cm="1">
        <f t="array" ref="O3078:P3078">_xlfn.TEXTSPLIT(N3078,"-")</f>
        <v>2005</v>
      </c>
      <c r="P3078" s="6" t="str">
        <v>2008</v>
      </c>
      <c r="Q3078" s="6">
        <f>1368+1579</f>
        <v>2947</v>
      </c>
      <c r="R3078" s="6">
        <v>41</v>
      </c>
      <c r="S3078" s="16">
        <f t="shared" si="225"/>
        <v>1.3912453342382083E-2</v>
      </c>
      <c r="T3078" s="16">
        <f t="shared" si="226"/>
        <v>2.1575930254602704E-3</v>
      </c>
    </row>
    <row r="3079" spans="2:20" x14ac:dyDescent="0.6">
      <c r="B3079" s="6"/>
      <c r="C3079" s="6"/>
      <c r="D3079" s="6" t="s">
        <v>13813</v>
      </c>
      <c r="E3079" s="6" t="s">
        <v>13815</v>
      </c>
      <c r="F3079" s="20" t="s">
        <v>13906</v>
      </c>
      <c r="G3079" s="6" t="str">
        <f t="shared" si="224"/>
        <v>40-59</v>
      </c>
      <c r="H3079" s="6" t="str" cm="1">
        <f t="array" ref="H3079:I3079">_xlfn.TEXTSPLIT(G3079,"-")</f>
        <v>40</v>
      </c>
      <c r="I3079" s="6" t="str">
        <v>59</v>
      </c>
      <c r="J3079" s="6" t="s">
        <v>13873</v>
      </c>
      <c r="K3079" s="6" t="s">
        <v>13465</v>
      </c>
      <c r="L3079" s="6" t="s">
        <v>13464</v>
      </c>
      <c r="M3079" s="6" t="s">
        <v>13438</v>
      </c>
      <c r="N3079" s="6" t="s">
        <v>13579</v>
      </c>
      <c r="O3079" s="6" t="str" cm="1">
        <f t="array" ref="O3079:P3079">_xlfn.TEXTSPLIT(N3079,"-")</f>
        <v>2005</v>
      </c>
      <c r="P3079" s="6" t="str">
        <v>2008</v>
      </c>
      <c r="Q3079" s="6">
        <v>1368</v>
      </c>
      <c r="R3079" s="6">
        <v>0</v>
      </c>
      <c r="S3079" s="16">
        <f t="shared" si="225"/>
        <v>0</v>
      </c>
      <c r="T3079" s="16">
        <f t="shared" si="226"/>
        <v>0</v>
      </c>
    </row>
    <row r="3080" spans="2:20" x14ac:dyDescent="0.6">
      <c r="B3080" s="6"/>
      <c r="C3080" s="6"/>
      <c r="D3080" s="6" t="s">
        <v>13813</v>
      </c>
      <c r="E3080" s="6" t="s">
        <v>13815</v>
      </c>
      <c r="F3080" s="20" t="s">
        <v>13516</v>
      </c>
      <c r="G3080" s="6" t="str">
        <f t="shared" si="224"/>
        <v>60-95</v>
      </c>
      <c r="H3080" s="6" t="str" cm="1">
        <f t="array" ref="H3080:I3080">_xlfn.TEXTSPLIT(G3080,"-")</f>
        <v>60</v>
      </c>
      <c r="I3080" s="6" t="str">
        <v>95</v>
      </c>
      <c r="J3080" s="6" t="s">
        <v>13873</v>
      </c>
      <c r="K3080" s="6" t="s">
        <v>13465</v>
      </c>
      <c r="L3080" s="6" t="s">
        <v>13464</v>
      </c>
      <c r="M3080" s="6" t="s">
        <v>13438</v>
      </c>
      <c r="N3080" s="6" t="s">
        <v>13579</v>
      </c>
      <c r="O3080" s="6" t="str" cm="1">
        <f t="array" ref="O3080:P3080">_xlfn.TEXTSPLIT(N3080,"-")</f>
        <v>2005</v>
      </c>
      <c r="P3080" s="6" t="str">
        <v>2008</v>
      </c>
      <c r="Q3080" s="6">
        <v>1579</v>
      </c>
      <c r="R3080" s="6">
        <v>41</v>
      </c>
      <c r="S3080" s="16">
        <f t="shared" si="225"/>
        <v>2.5965801139962E-2</v>
      </c>
      <c r="T3080" s="16">
        <f t="shared" si="226"/>
        <v>4.0021826147142742E-3</v>
      </c>
    </row>
    <row r="3081" spans="2:20" x14ac:dyDescent="0.6">
      <c r="B3081" s="6"/>
      <c r="C3081" s="6"/>
      <c r="D3081" s="6" t="s">
        <v>13813</v>
      </c>
      <c r="E3081" s="6" t="s">
        <v>13815</v>
      </c>
      <c r="F3081" s="20" t="s">
        <v>13471</v>
      </c>
      <c r="G3081" s="6" t="str">
        <f t="shared" si="224"/>
        <v>40-95</v>
      </c>
      <c r="H3081" s="6" t="str" cm="1">
        <f t="array" ref="H3081:I3081">_xlfn.TEXTSPLIT(G3081,"-")</f>
        <v>40</v>
      </c>
      <c r="I3081" s="6" t="str">
        <v>95</v>
      </c>
      <c r="J3081" s="6" t="s">
        <v>13873</v>
      </c>
      <c r="K3081" s="6" t="s">
        <v>13465</v>
      </c>
      <c r="L3081" s="6" t="s">
        <v>13484</v>
      </c>
      <c r="M3081" s="6" t="s">
        <v>13438</v>
      </c>
      <c r="N3081" s="6" t="s">
        <v>13579</v>
      </c>
      <c r="O3081" s="6" t="str" cm="1">
        <f t="array" ref="O3081:P3081">_xlfn.TEXTSPLIT(N3081,"-")</f>
        <v>2005</v>
      </c>
      <c r="P3081" s="6" t="str">
        <v>2008</v>
      </c>
      <c r="Q3081" s="6">
        <f>605+509</f>
        <v>1114</v>
      </c>
      <c r="R3081" s="6">
        <v>2</v>
      </c>
      <c r="S3081" s="16">
        <f t="shared" si="225"/>
        <v>1.7953321364452424E-3</v>
      </c>
      <c r="T3081" s="16">
        <f t="shared" si="226"/>
        <v>1.2683514367532699E-3</v>
      </c>
    </row>
    <row r="3082" spans="2:20" x14ac:dyDescent="0.6">
      <c r="B3082" s="6"/>
      <c r="C3082" s="6"/>
      <c r="D3082" s="6" t="s">
        <v>13813</v>
      </c>
      <c r="E3082" s="6" t="s">
        <v>13815</v>
      </c>
      <c r="F3082" s="20" t="s">
        <v>13906</v>
      </c>
      <c r="G3082" s="6" t="str">
        <f t="shared" si="224"/>
        <v>40-59</v>
      </c>
      <c r="H3082" s="6" t="str" cm="1">
        <f t="array" ref="H3082:I3082">_xlfn.TEXTSPLIT(G3082,"-")</f>
        <v>40</v>
      </c>
      <c r="I3082" s="6" t="str">
        <v>59</v>
      </c>
      <c r="J3082" s="6" t="s">
        <v>13873</v>
      </c>
      <c r="K3082" s="6" t="s">
        <v>13465</v>
      </c>
      <c r="L3082" s="6" t="s">
        <v>13484</v>
      </c>
      <c r="M3082" s="6" t="s">
        <v>13438</v>
      </c>
      <c r="N3082" s="6" t="s">
        <v>13579</v>
      </c>
      <c r="O3082" s="6" t="str" cm="1">
        <f t="array" ref="O3082:P3082">_xlfn.TEXTSPLIT(N3082,"-")</f>
        <v>2005</v>
      </c>
      <c r="P3082" s="6" t="str">
        <v>2008</v>
      </c>
      <c r="Q3082" s="6">
        <v>605</v>
      </c>
      <c r="R3082" s="6">
        <v>0</v>
      </c>
      <c r="S3082" s="16">
        <f t="shared" si="225"/>
        <v>0</v>
      </c>
      <c r="T3082" s="16">
        <f t="shared" si="226"/>
        <v>0</v>
      </c>
    </row>
    <row r="3083" spans="2:20" x14ac:dyDescent="0.6">
      <c r="B3083" s="6"/>
      <c r="C3083" s="6"/>
      <c r="D3083" s="6" t="s">
        <v>13813</v>
      </c>
      <c r="E3083" s="6" t="s">
        <v>13815</v>
      </c>
      <c r="F3083" s="20" t="s">
        <v>13516</v>
      </c>
      <c r="G3083" s="6" t="str">
        <f t="shared" si="224"/>
        <v>60-95</v>
      </c>
      <c r="H3083" s="6" t="str" cm="1">
        <f t="array" ref="H3083:I3083">_xlfn.TEXTSPLIT(G3083,"-")</f>
        <v>60</v>
      </c>
      <c r="I3083" s="6" t="str">
        <v>95</v>
      </c>
      <c r="J3083" s="6" t="s">
        <v>13873</v>
      </c>
      <c r="K3083" s="6" t="s">
        <v>13465</v>
      </c>
      <c r="L3083" s="6" t="s">
        <v>13484</v>
      </c>
      <c r="M3083" s="6" t="s">
        <v>13438</v>
      </c>
      <c r="N3083" s="6" t="s">
        <v>13579</v>
      </c>
      <c r="O3083" s="6" t="str" cm="1">
        <f t="array" ref="O3083:P3083">_xlfn.TEXTSPLIT(N3083,"-")</f>
        <v>2005</v>
      </c>
      <c r="P3083" s="6" t="str">
        <v>2008</v>
      </c>
      <c r="Q3083" s="6">
        <v>509</v>
      </c>
      <c r="R3083" s="6">
        <v>2</v>
      </c>
      <c r="S3083" s="16">
        <f t="shared" si="225"/>
        <v>3.929273084479371E-3</v>
      </c>
      <c r="T3083" s="16">
        <f t="shared" si="226"/>
        <v>2.772951693646779E-3</v>
      </c>
    </row>
    <row r="3084" spans="2:20" x14ac:dyDescent="0.6">
      <c r="B3084" s="6"/>
      <c r="C3084" s="6"/>
      <c r="D3084" s="6" t="s">
        <v>13813</v>
      </c>
      <c r="E3084" s="6" t="s">
        <v>13815</v>
      </c>
      <c r="F3084" s="20" t="s">
        <v>13471</v>
      </c>
      <c r="G3084" s="6" t="str">
        <f t="shared" si="224"/>
        <v>40-95</v>
      </c>
      <c r="H3084" s="6" t="str" cm="1">
        <f t="array" ref="H3084:I3084">_xlfn.TEXTSPLIT(G3084,"-")</f>
        <v>40</v>
      </c>
      <c r="I3084" s="6" t="str">
        <v>95</v>
      </c>
      <c r="J3084" s="6" t="s">
        <v>13873</v>
      </c>
      <c r="K3084" s="6" t="s">
        <v>13465</v>
      </c>
      <c r="L3084" s="6" t="s">
        <v>13532</v>
      </c>
      <c r="M3084" s="6" t="s">
        <v>13438</v>
      </c>
      <c r="N3084" s="6" t="s">
        <v>13579</v>
      </c>
      <c r="O3084" s="6" t="str" cm="1">
        <f t="array" ref="O3084:P3084">_xlfn.TEXTSPLIT(N3084,"-")</f>
        <v>2005</v>
      </c>
      <c r="P3084" s="6" t="str">
        <v>2008</v>
      </c>
      <c r="Q3084" s="6">
        <f>505+343</f>
        <v>848</v>
      </c>
      <c r="R3084" s="6">
        <v>1</v>
      </c>
      <c r="S3084" s="16">
        <f t="shared" si="225"/>
        <v>1.1792452830188679E-3</v>
      </c>
      <c r="T3084" s="16">
        <f t="shared" si="226"/>
        <v>1.1785497681939773E-3</v>
      </c>
    </row>
    <row r="3085" spans="2:20" x14ac:dyDescent="0.6">
      <c r="B3085" s="6"/>
      <c r="C3085" s="6"/>
      <c r="D3085" s="6" t="s">
        <v>13813</v>
      </c>
      <c r="E3085" s="6" t="s">
        <v>13815</v>
      </c>
      <c r="F3085" s="20" t="s">
        <v>13906</v>
      </c>
      <c r="G3085" s="6" t="str">
        <f t="shared" si="224"/>
        <v>40-59</v>
      </c>
      <c r="H3085" s="6" t="str" cm="1">
        <f t="array" ref="H3085:I3085">_xlfn.TEXTSPLIT(G3085,"-")</f>
        <v>40</v>
      </c>
      <c r="I3085" s="6" t="str">
        <v>59</v>
      </c>
      <c r="J3085" s="6" t="s">
        <v>13873</v>
      </c>
      <c r="K3085" s="6" t="s">
        <v>13465</v>
      </c>
      <c r="L3085" s="6" t="s">
        <v>13532</v>
      </c>
      <c r="M3085" s="6" t="s">
        <v>13438</v>
      </c>
      <c r="N3085" s="6" t="s">
        <v>13579</v>
      </c>
      <c r="O3085" s="6" t="str" cm="1">
        <f t="array" ref="O3085:P3085">_xlfn.TEXTSPLIT(N3085,"-")</f>
        <v>2005</v>
      </c>
      <c r="P3085" s="6" t="str">
        <v>2008</v>
      </c>
      <c r="Q3085" s="6">
        <v>505</v>
      </c>
      <c r="R3085" s="6">
        <v>0</v>
      </c>
      <c r="S3085" s="16">
        <f t="shared" si="225"/>
        <v>0</v>
      </c>
      <c r="T3085" s="16">
        <f t="shared" si="226"/>
        <v>0</v>
      </c>
    </row>
    <row r="3086" spans="2:20" x14ac:dyDescent="0.6">
      <c r="B3086" s="6"/>
      <c r="C3086" s="6"/>
      <c r="D3086" s="6" t="s">
        <v>13813</v>
      </c>
      <c r="E3086" s="6" t="s">
        <v>13815</v>
      </c>
      <c r="F3086" s="20" t="s">
        <v>13516</v>
      </c>
      <c r="G3086" s="6" t="str">
        <f t="shared" si="224"/>
        <v>60-95</v>
      </c>
      <c r="H3086" s="6" t="str" cm="1">
        <f t="array" ref="H3086:I3086">_xlfn.TEXTSPLIT(G3086,"-")</f>
        <v>60</v>
      </c>
      <c r="I3086" s="6" t="str">
        <v>95</v>
      </c>
      <c r="J3086" s="6" t="s">
        <v>13873</v>
      </c>
      <c r="K3086" s="6" t="s">
        <v>13465</v>
      </c>
      <c r="L3086" s="6" t="s">
        <v>13532</v>
      </c>
      <c r="M3086" s="6" t="s">
        <v>13438</v>
      </c>
      <c r="N3086" s="6" t="s">
        <v>13579</v>
      </c>
      <c r="O3086" s="6" t="str" cm="1">
        <f t="array" ref="O3086:P3086">_xlfn.TEXTSPLIT(N3086,"-")</f>
        <v>2005</v>
      </c>
      <c r="P3086" s="6" t="str">
        <v>2008</v>
      </c>
      <c r="Q3086" s="6">
        <v>343</v>
      </c>
      <c r="R3086" s="6">
        <v>1</v>
      </c>
      <c r="S3086" s="16">
        <f t="shared" si="225"/>
        <v>2.9154518950437317E-3</v>
      </c>
      <c r="T3086" s="16">
        <f t="shared" si="226"/>
        <v>2.9111988630273261E-3</v>
      </c>
    </row>
    <row r="3087" spans="2:20" x14ac:dyDescent="0.6">
      <c r="B3087" s="6"/>
      <c r="C3087" s="6"/>
      <c r="D3087" s="6" t="s">
        <v>13828</v>
      </c>
      <c r="E3087" s="6" t="s">
        <v>13815</v>
      </c>
      <c r="F3087" s="20" t="s">
        <v>13471</v>
      </c>
      <c r="G3087" s="6" t="str">
        <f t="shared" si="224"/>
        <v>40-95</v>
      </c>
      <c r="H3087" s="6" t="str" cm="1">
        <f t="array" ref="H3087:I3087">_xlfn.TEXTSPLIT(G3087,"-")</f>
        <v>40</v>
      </c>
      <c r="I3087" s="6" t="str">
        <v>95</v>
      </c>
      <c r="J3087" s="6" t="s">
        <v>13873</v>
      </c>
      <c r="K3087" s="6" t="s">
        <v>13465</v>
      </c>
      <c r="L3087" s="6" t="s">
        <v>13973</v>
      </c>
      <c r="M3087" s="6" t="s">
        <v>13438</v>
      </c>
      <c r="N3087" s="6" t="s">
        <v>13579</v>
      </c>
      <c r="O3087" s="6" t="str" cm="1">
        <f t="array" ref="O3087:P3087">_xlfn.TEXTSPLIT(N3087,"-")</f>
        <v>2005</v>
      </c>
      <c r="P3087" s="6" t="str">
        <v>2008</v>
      </c>
      <c r="Q3087" s="6">
        <v>5482</v>
      </c>
      <c r="R3087" s="6">
        <v>16</v>
      </c>
      <c r="S3087" s="16">
        <f t="shared" si="225"/>
        <v>2.9186428310835461E-3</v>
      </c>
      <c r="T3087" s="16">
        <f t="shared" si="226"/>
        <v>7.2859512018841408E-4</v>
      </c>
    </row>
    <row r="3088" spans="2:20" x14ac:dyDescent="0.6">
      <c r="B3088" s="6"/>
      <c r="C3088" s="6"/>
      <c r="D3088" s="6" t="s">
        <v>13828</v>
      </c>
      <c r="E3088" s="6" t="s">
        <v>13814</v>
      </c>
      <c r="F3088" s="20" t="s">
        <v>13471</v>
      </c>
      <c r="G3088" s="6" t="str">
        <f t="shared" si="224"/>
        <v>40-95</v>
      </c>
      <c r="H3088" s="6" t="str" cm="1">
        <f t="array" ref="H3088:I3088">_xlfn.TEXTSPLIT(G3088,"-")</f>
        <v>40</v>
      </c>
      <c r="I3088" s="6" t="str">
        <v>95</v>
      </c>
      <c r="J3088" s="6" t="s">
        <v>13873</v>
      </c>
      <c r="K3088" s="6" t="s">
        <v>13465</v>
      </c>
      <c r="L3088" s="6" t="s">
        <v>13973</v>
      </c>
      <c r="M3088" s="6" t="s">
        <v>13438</v>
      </c>
      <c r="N3088" s="6" t="s">
        <v>13579</v>
      </c>
      <c r="O3088" s="6" t="str" cm="1">
        <f t="array" ref="O3088:P3088">_xlfn.TEXTSPLIT(N3088,"-")</f>
        <v>2005</v>
      </c>
      <c r="P3088" s="6" t="str">
        <v>2008</v>
      </c>
      <c r="Q3088" s="6">
        <v>2750</v>
      </c>
      <c r="R3088" s="6">
        <v>8</v>
      </c>
      <c r="S3088" s="16">
        <f t="shared" si="225"/>
        <v>2.9090909090909089E-3</v>
      </c>
      <c r="T3088" s="16">
        <f t="shared" si="226"/>
        <v>1.0270218372775374E-3</v>
      </c>
    </row>
    <row r="3089" spans="2:20" x14ac:dyDescent="0.6">
      <c r="B3089" s="6"/>
      <c r="C3089" s="6"/>
      <c r="D3089" s="6" t="s">
        <v>13828</v>
      </c>
      <c r="E3089" s="6" t="s">
        <v>13816</v>
      </c>
      <c r="F3089" s="20" t="s">
        <v>13471</v>
      </c>
      <c r="G3089" s="6" t="str">
        <f t="shared" si="224"/>
        <v>40-95</v>
      </c>
      <c r="H3089" s="6" t="str" cm="1">
        <f t="array" ref="H3089:I3089">_xlfn.TEXTSPLIT(G3089,"-")</f>
        <v>40</v>
      </c>
      <c r="I3089" s="6" t="str">
        <v>95</v>
      </c>
      <c r="J3089" s="6" t="s">
        <v>13873</v>
      </c>
      <c r="K3089" s="6" t="s">
        <v>13465</v>
      </c>
      <c r="L3089" s="6" t="s">
        <v>13973</v>
      </c>
      <c r="M3089" s="6" t="s">
        <v>13438</v>
      </c>
      <c r="N3089" s="6" t="s">
        <v>13579</v>
      </c>
      <c r="O3089" s="6" t="str" cm="1">
        <f t="array" ref="O3089:P3089">_xlfn.TEXTSPLIT(N3089,"-")</f>
        <v>2005</v>
      </c>
      <c r="P3089" s="6" t="str">
        <v>2008</v>
      </c>
      <c r="Q3089" s="6">
        <v>2732</v>
      </c>
      <c r="R3089" s="6">
        <v>8</v>
      </c>
      <c r="S3089" s="16">
        <f t="shared" si="225"/>
        <v>2.9282576866764276E-3</v>
      </c>
      <c r="T3089" s="16">
        <f t="shared" si="226"/>
        <v>1.0337785164542266E-3</v>
      </c>
    </row>
    <row r="3090" spans="2:20" x14ac:dyDescent="0.6">
      <c r="B3090" s="6"/>
      <c r="C3090" s="6"/>
      <c r="D3090" s="6" t="s">
        <v>13828</v>
      </c>
      <c r="E3090" s="6" t="s">
        <v>13815</v>
      </c>
      <c r="F3090" s="20" t="s">
        <v>13906</v>
      </c>
      <c r="G3090" s="6" t="str">
        <f t="shared" si="224"/>
        <v>40-59</v>
      </c>
      <c r="H3090" s="6" t="str" cm="1">
        <f t="array" ref="H3090:I3090">_xlfn.TEXTSPLIT(G3090,"-")</f>
        <v>40</v>
      </c>
      <c r="I3090" s="6" t="str">
        <v>59</v>
      </c>
      <c r="J3090" s="6" t="s">
        <v>13873</v>
      </c>
      <c r="K3090" s="6" t="s">
        <v>13465</v>
      </c>
      <c r="L3090" s="6" t="s">
        <v>13973</v>
      </c>
      <c r="M3090" s="6" t="s">
        <v>13438</v>
      </c>
      <c r="N3090" s="6" t="s">
        <v>13579</v>
      </c>
      <c r="O3090" s="6" t="str" cm="1">
        <f t="array" ref="O3090:P3090">_xlfn.TEXTSPLIT(N3090,"-")</f>
        <v>2005</v>
      </c>
      <c r="P3090" s="6" t="str">
        <v>2008</v>
      </c>
      <c r="Q3090" s="6">
        <v>2815</v>
      </c>
      <c r="R3090" s="6">
        <v>0</v>
      </c>
      <c r="S3090" s="16">
        <f t="shared" si="225"/>
        <v>0</v>
      </c>
      <c r="T3090" s="16">
        <f t="shared" si="226"/>
        <v>0</v>
      </c>
    </row>
    <row r="3091" spans="2:20" x14ac:dyDescent="0.6">
      <c r="B3091" s="6"/>
      <c r="C3091" s="6"/>
      <c r="D3091" s="6" t="s">
        <v>13828</v>
      </c>
      <c r="E3091" s="6" t="s">
        <v>13815</v>
      </c>
      <c r="F3091" s="20" t="s">
        <v>13516</v>
      </c>
      <c r="G3091" s="6" t="str">
        <f t="shared" si="224"/>
        <v>60-95</v>
      </c>
      <c r="H3091" s="6" t="str" cm="1">
        <f t="array" ref="H3091:I3091">_xlfn.TEXTSPLIT(G3091,"-")</f>
        <v>60</v>
      </c>
      <c r="I3091" s="6" t="str">
        <v>95</v>
      </c>
      <c r="J3091" s="6" t="s">
        <v>13873</v>
      </c>
      <c r="K3091" s="6" t="s">
        <v>13465</v>
      </c>
      <c r="L3091" s="6" t="s">
        <v>13973</v>
      </c>
      <c r="M3091" s="6" t="s">
        <v>13438</v>
      </c>
      <c r="N3091" s="6" t="s">
        <v>13579</v>
      </c>
      <c r="O3091" s="6" t="str" cm="1">
        <f t="array" ref="O3091:P3091">_xlfn.TEXTSPLIT(N3091,"-")</f>
        <v>2005</v>
      </c>
      <c r="P3091" s="6" t="str">
        <v>2008</v>
      </c>
      <c r="Q3091" s="6">
        <v>2667</v>
      </c>
      <c r="R3091" s="6">
        <v>24</v>
      </c>
      <c r="S3091" s="16">
        <f t="shared" si="225"/>
        <v>8.9988751406074249E-3</v>
      </c>
      <c r="T3091" s="16">
        <f t="shared" si="226"/>
        <v>1.8286040566384784E-3</v>
      </c>
    </row>
    <row r="3092" spans="2:20" x14ac:dyDescent="0.6">
      <c r="B3092" s="6"/>
      <c r="C3092" s="6"/>
      <c r="D3092" s="6" t="s">
        <v>13828</v>
      </c>
      <c r="E3092" s="6" t="s">
        <v>13815</v>
      </c>
      <c r="F3092" s="20" t="s">
        <v>13471</v>
      </c>
      <c r="G3092" s="6" t="str">
        <f t="shared" si="224"/>
        <v>40-95</v>
      </c>
      <c r="H3092" s="6" t="str" cm="1">
        <f t="array" ref="H3092:I3092">_xlfn.TEXTSPLIT(G3092,"-")</f>
        <v>40</v>
      </c>
      <c r="I3092" s="6" t="str">
        <v>95</v>
      </c>
      <c r="J3092" s="6" t="s">
        <v>13873</v>
      </c>
      <c r="K3092" s="6" t="s">
        <v>13465</v>
      </c>
      <c r="L3092" s="6" t="s">
        <v>13464</v>
      </c>
      <c r="M3092" s="6" t="s">
        <v>13438</v>
      </c>
      <c r="N3092" s="6" t="s">
        <v>13579</v>
      </c>
      <c r="O3092" s="6" t="str" cm="1">
        <f t="array" ref="O3092:P3092">_xlfn.TEXTSPLIT(N3092,"-")</f>
        <v>2005</v>
      </c>
      <c r="P3092" s="6" t="str">
        <v>2008</v>
      </c>
      <c r="Q3092" s="6">
        <f>1368+1579</f>
        <v>2947</v>
      </c>
      <c r="R3092" s="6">
        <v>16</v>
      </c>
      <c r="S3092" s="16">
        <f t="shared" si="225"/>
        <v>5.4292500848320329E-3</v>
      </c>
      <c r="T3092" s="16">
        <f t="shared" si="226"/>
        <v>1.3536229118787388E-3</v>
      </c>
    </row>
    <row r="3093" spans="2:20" x14ac:dyDescent="0.6">
      <c r="B3093" s="6"/>
      <c r="C3093" s="6"/>
      <c r="D3093" s="6" t="s">
        <v>13828</v>
      </c>
      <c r="E3093" s="6" t="s">
        <v>13815</v>
      </c>
      <c r="F3093" s="20" t="s">
        <v>13906</v>
      </c>
      <c r="G3093" s="6" t="str">
        <f t="shared" ref="G3093:G3237" si="227">IF(RIGHT(F3093,1)="+",LEFT(F3093,LEN(F3093)-1)&amp;"-95",F3093)</f>
        <v>40-59</v>
      </c>
      <c r="H3093" s="6" t="str" cm="1">
        <f t="array" ref="H3093:I3093">_xlfn.TEXTSPLIT(G3093,"-")</f>
        <v>40</v>
      </c>
      <c r="I3093" s="6" t="str">
        <v>59</v>
      </c>
      <c r="J3093" s="6" t="s">
        <v>13873</v>
      </c>
      <c r="K3093" s="6" t="s">
        <v>13465</v>
      </c>
      <c r="L3093" s="6" t="s">
        <v>13464</v>
      </c>
      <c r="M3093" s="6" t="s">
        <v>13438</v>
      </c>
      <c r="N3093" s="6" t="s">
        <v>13579</v>
      </c>
      <c r="O3093" s="6" t="str" cm="1">
        <f t="array" ref="O3093:P3093">_xlfn.TEXTSPLIT(N3093,"-")</f>
        <v>2005</v>
      </c>
      <c r="P3093" s="6" t="str">
        <v>2008</v>
      </c>
      <c r="Q3093" s="6">
        <v>1368</v>
      </c>
      <c r="R3093" s="6">
        <v>0</v>
      </c>
      <c r="S3093" s="16">
        <f t="shared" ref="S3093:S3237" si="228">R3093/Q3093</f>
        <v>0</v>
      </c>
      <c r="T3093" s="16">
        <f t="shared" ref="T3093:T3237" si="229">SQRT(S3093*(1-S3093)/Q3093)</f>
        <v>0</v>
      </c>
    </row>
    <row r="3094" spans="2:20" x14ac:dyDescent="0.6">
      <c r="B3094" s="6"/>
      <c r="C3094" s="6"/>
      <c r="D3094" s="6" t="s">
        <v>13828</v>
      </c>
      <c r="E3094" s="6" t="s">
        <v>13815</v>
      </c>
      <c r="F3094" s="20" t="s">
        <v>13516</v>
      </c>
      <c r="G3094" s="6" t="str">
        <f t="shared" si="227"/>
        <v>60-95</v>
      </c>
      <c r="H3094" s="6" t="str" cm="1">
        <f t="array" ref="H3094:I3094">_xlfn.TEXTSPLIT(G3094,"-")</f>
        <v>60</v>
      </c>
      <c r="I3094" s="6" t="str">
        <v>95</v>
      </c>
      <c r="J3094" s="6" t="s">
        <v>13873</v>
      </c>
      <c r="K3094" s="6" t="s">
        <v>13465</v>
      </c>
      <c r="L3094" s="6" t="s">
        <v>13464</v>
      </c>
      <c r="M3094" s="6" t="s">
        <v>13438</v>
      </c>
      <c r="N3094" s="6" t="s">
        <v>13579</v>
      </c>
      <c r="O3094" s="6" t="str" cm="1">
        <f t="array" ref="O3094:P3094">_xlfn.TEXTSPLIT(N3094,"-")</f>
        <v>2005</v>
      </c>
      <c r="P3094" s="6" t="str">
        <v>2008</v>
      </c>
      <c r="Q3094" s="6">
        <v>1579</v>
      </c>
      <c r="R3094" s="6">
        <v>16</v>
      </c>
      <c r="S3094" s="16">
        <f t="shared" si="228"/>
        <v>1.013299556681444E-2</v>
      </c>
      <c r="T3094" s="16">
        <f t="shared" si="229"/>
        <v>2.5203815125394613E-3</v>
      </c>
    </row>
    <row r="3095" spans="2:20" x14ac:dyDescent="0.6">
      <c r="B3095" s="6"/>
      <c r="C3095" s="6"/>
      <c r="D3095" s="6" t="s">
        <v>13828</v>
      </c>
      <c r="E3095" s="6" t="s">
        <v>13815</v>
      </c>
      <c r="F3095" s="20" t="s">
        <v>13471</v>
      </c>
      <c r="G3095" s="6" t="str">
        <f t="shared" si="227"/>
        <v>40-95</v>
      </c>
      <c r="H3095" s="6" t="str" cm="1">
        <f t="array" ref="H3095:I3095">_xlfn.TEXTSPLIT(G3095,"-")</f>
        <v>40</v>
      </c>
      <c r="I3095" s="6" t="str">
        <v>95</v>
      </c>
      <c r="J3095" s="6" t="s">
        <v>13873</v>
      </c>
      <c r="K3095" s="6" t="s">
        <v>13465</v>
      </c>
      <c r="L3095" s="6" t="s">
        <v>13484</v>
      </c>
      <c r="M3095" s="6" t="s">
        <v>13438</v>
      </c>
      <c r="N3095" s="6" t="s">
        <v>13579</v>
      </c>
      <c r="O3095" s="6" t="str" cm="1">
        <f t="array" ref="O3095:P3095">_xlfn.TEXTSPLIT(N3095,"-")</f>
        <v>2005</v>
      </c>
      <c r="P3095" s="6" t="str">
        <v>2008</v>
      </c>
      <c r="Q3095" s="6">
        <f>605+509</f>
        <v>1114</v>
      </c>
      <c r="R3095" s="6">
        <v>0</v>
      </c>
      <c r="S3095" s="16">
        <f t="shared" si="228"/>
        <v>0</v>
      </c>
      <c r="T3095" s="16">
        <f t="shared" si="229"/>
        <v>0</v>
      </c>
    </row>
    <row r="3096" spans="2:20" x14ac:dyDescent="0.6">
      <c r="B3096" s="6"/>
      <c r="C3096" s="6"/>
      <c r="D3096" s="6" t="s">
        <v>13828</v>
      </c>
      <c r="E3096" s="6" t="s">
        <v>13815</v>
      </c>
      <c r="F3096" s="20" t="s">
        <v>13906</v>
      </c>
      <c r="G3096" s="6" t="str">
        <f t="shared" si="227"/>
        <v>40-59</v>
      </c>
      <c r="H3096" s="6" t="str" cm="1">
        <f t="array" ref="H3096:I3096">_xlfn.TEXTSPLIT(G3096,"-")</f>
        <v>40</v>
      </c>
      <c r="I3096" s="6" t="str">
        <v>59</v>
      </c>
      <c r="J3096" s="6" t="s">
        <v>13873</v>
      </c>
      <c r="K3096" s="6" t="s">
        <v>13465</v>
      </c>
      <c r="L3096" s="6" t="s">
        <v>13484</v>
      </c>
      <c r="M3096" s="6" t="s">
        <v>13438</v>
      </c>
      <c r="N3096" s="6" t="s">
        <v>13579</v>
      </c>
      <c r="O3096" s="6" t="str" cm="1">
        <f t="array" ref="O3096:P3096">_xlfn.TEXTSPLIT(N3096,"-")</f>
        <v>2005</v>
      </c>
      <c r="P3096" s="6" t="str">
        <v>2008</v>
      </c>
      <c r="Q3096" s="6">
        <v>605</v>
      </c>
      <c r="R3096" s="6">
        <v>0</v>
      </c>
      <c r="S3096" s="16">
        <f t="shared" si="228"/>
        <v>0</v>
      </c>
      <c r="T3096" s="16">
        <f t="shared" si="229"/>
        <v>0</v>
      </c>
    </row>
    <row r="3097" spans="2:20" x14ac:dyDescent="0.6">
      <c r="B3097" s="6"/>
      <c r="C3097" s="6"/>
      <c r="D3097" s="6" t="s">
        <v>13828</v>
      </c>
      <c r="E3097" s="6" t="s">
        <v>13815</v>
      </c>
      <c r="F3097" s="20" t="s">
        <v>13516</v>
      </c>
      <c r="G3097" s="6" t="str">
        <f t="shared" si="227"/>
        <v>60-95</v>
      </c>
      <c r="H3097" s="6" t="str" cm="1">
        <f t="array" ref="H3097:I3097">_xlfn.TEXTSPLIT(G3097,"-")</f>
        <v>60</v>
      </c>
      <c r="I3097" s="6" t="str">
        <v>95</v>
      </c>
      <c r="J3097" s="6" t="s">
        <v>13873</v>
      </c>
      <c r="K3097" s="6" t="s">
        <v>13465</v>
      </c>
      <c r="L3097" s="6" t="s">
        <v>13484</v>
      </c>
      <c r="M3097" s="6" t="s">
        <v>13438</v>
      </c>
      <c r="N3097" s="6" t="s">
        <v>13579</v>
      </c>
      <c r="O3097" s="6" t="str" cm="1">
        <f t="array" ref="O3097:P3097">_xlfn.TEXTSPLIT(N3097,"-")</f>
        <v>2005</v>
      </c>
      <c r="P3097" s="6" t="str">
        <v>2008</v>
      </c>
      <c r="Q3097" s="6">
        <v>509</v>
      </c>
      <c r="R3097" s="6">
        <v>0</v>
      </c>
      <c r="S3097" s="16">
        <f t="shared" si="228"/>
        <v>0</v>
      </c>
      <c r="T3097" s="16">
        <f t="shared" si="229"/>
        <v>0</v>
      </c>
    </row>
    <row r="3098" spans="2:20" x14ac:dyDescent="0.6">
      <c r="B3098" s="6"/>
      <c r="C3098" s="6"/>
      <c r="D3098" s="6" t="s">
        <v>13828</v>
      </c>
      <c r="E3098" s="6" t="s">
        <v>13815</v>
      </c>
      <c r="F3098" s="20" t="s">
        <v>13471</v>
      </c>
      <c r="G3098" s="6" t="str">
        <f t="shared" si="227"/>
        <v>40-95</v>
      </c>
      <c r="H3098" s="6" t="str" cm="1">
        <f t="array" ref="H3098:I3098">_xlfn.TEXTSPLIT(G3098,"-")</f>
        <v>40</v>
      </c>
      <c r="I3098" s="6" t="str">
        <v>95</v>
      </c>
      <c r="J3098" s="6" t="s">
        <v>13873</v>
      </c>
      <c r="K3098" s="6" t="s">
        <v>13465</v>
      </c>
      <c r="L3098" s="6" t="s">
        <v>13532</v>
      </c>
      <c r="M3098" s="6" t="s">
        <v>13438</v>
      </c>
      <c r="N3098" s="6" t="s">
        <v>13579</v>
      </c>
      <c r="O3098" s="6" t="str" cm="1">
        <f t="array" ref="O3098:P3098">_xlfn.TEXTSPLIT(N3098,"-")</f>
        <v>2005</v>
      </c>
      <c r="P3098" s="6" t="str">
        <v>2008</v>
      </c>
      <c r="Q3098" s="6">
        <f>505+343</f>
        <v>848</v>
      </c>
      <c r="R3098" s="6">
        <v>1</v>
      </c>
      <c r="S3098" s="16">
        <f t="shared" si="228"/>
        <v>1.1792452830188679E-3</v>
      </c>
      <c r="T3098" s="16">
        <f t="shared" si="229"/>
        <v>1.1785497681939773E-3</v>
      </c>
    </row>
    <row r="3099" spans="2:20" x14ac:dyDescent="0.6">
      <c r="B3099" s="6"/>
      <c r="C3099" s="6"/>
      <c r="D3099" s="6" t="s">
        <v>13828</v>
      </c>
      <c r="E3099" s="6" t="s">
        <v>13815</v>
      </c>
      <c r="F3099" s="20" t="s">
        <v>13906</v>
      </c>
      <c r="G3099" s="6" t="str">
        <f t="shared" si="227"/>
        <v>40-59</v>
      </c>
      <c r="H3099" s="6" t="str" cm="1">
        <f t="array" ref="H3099:I3099">_xlfn.TEXTSPLIT(G3099,"-")</f>
        <v>40</v>
      </c>
      <c r="I3099" s="6" t="str">
        <v>59</v>
      </c>
      <c r="J3099" s="6" t="s">
        <v>13873</v>
      </c>
      <c r="K3099" s="6" t="s">
        <v>13465</v>
      </c>
      <c r="L3099" s="6" t="s">
        <v>13532</v>
      </c>
      <c r="M3099" s="6" t="s">
        <v>13438</v>
      </c>
      <c r="N3099" s="6" t="s">
        <v>13579</v>
      </c>
      <c r="O3099" s="6" t="str" cm="1">
        <f t="array" ref="O3099:P3099">_xlfn.TEXTSPLIT(N3099,"-")</f>
        <v>2005</v>
      </c>
      <c r="P3099" s="6" t="str">
        <v>2008</v>
      </c>
      <c r="Q3099" s="6">
        <v>505</v>
      </c>
      <c r="R3099" s="6">
        <v>0</v>
      </c>
      <c r="S3099" s="16">
        <f t="shared" si="228"/>
        <v>0</v>
      </c>
      <c r="T3099" s="16">
        <f t="shared" si="229"/>
        <v>0</v>
      </c>
    </row>
    <row r="3100" spans="2:20" x14ac:dyDescent="0.6">
      <c r="B3100" s="6"/>
      <c r="C3100" s="6"/>
      <c r="D3100" s="6" t="s">
        <v>13828</v>
      </c>
      <c r="E3100" s="6" t="s">
        <v>13815</v>
      </c>
      <c r="F3100" s="20" t="s">
        <v>13516</v>
      </c>
      <c r="G3100" s="6" t="str">
        <f t="shared" si="227"/>
        <v>60-95</v>
      </c>
      <c r="H3100" s="6" t="str" cm="1">
        <f t="array" ref="H3100:I3100">_xlfn.TEXTSPLIT(G3100,"-")</f>
        <v>60</v>
      </c>
      <c r="I3100" s="6" t="str">
        <v>95</v>
      </c>
      <c r="J3100" s="6" t="s">
        <v>13873</v>
      </c>
      <c r="K3100" s="6" t="s">
        <v>13465</v>
      </c>
      <c r="L3100" s="6" t="s">
        <v>13532</v>
      </c>
      <c r="M3100" s="6" t="s">
        <v>13438</v>
      </c>
      <c r="N3100" s="6" t="s">
        <v>13579</v>
      </c>
      <c r="O3100" s="6" t="str" cm="1">
        <f t="array" ref="O3100:P3100">_xlfn.TEXTSPLIT(N3100,"-")</f>
        <v>2005</v>
      </c>
      <c r="P3100" s="6" t="str">
        <v>2008</v>
      </c>
      <c r="Q3100" s="6">
        <v>343</v>
      </c>
      <c r="R3100" s="6">
        <v>1</v>
      </c>
      <c r="S3100" s="16">
        <f t="shared" si="228"/>
        <v>2.9154518950437317E-3</v>
      </c>
      <c r="T3100" s="16">
        <f t="shared" si="229"/>
        <v>2.9111988630273261E-3</v>
      </c>
    </row>
    <row r="3101" spans="2:20" x14ac:dyDescent="0.6">
      <c r="B3101" s="6"/>
      <c r="C3101" s="6"/>
      <c r="D3101" s="6" t="s">
        <v>13823</v>
      </c>
      <c r="E3101" s="6" t="s">
        <v>13815</v>
      </c>
      <c r="F3101" s="20" t="s">
        <v>13471</v>
      </c>
      <c r="G3101" s="6" t="str">
        <f t="shared" si="227"/>
        <v>40-95</v>
      </c>
      <c r="H3101" s="6" t="str" cm="1">
        <f t="array" ref="H3101:I3101">_xlfn.TEXTSPLIT(G3101,"-")</f>
        <v>40</v>
      </c>
      <c r="I3101" s="6" t="str">
        <v>95</v>
      </c>
      <c r="J3101" s="6" t="s">
        <v>13873</v>
      </c>
      <c r="K3101" s="6" t="s">
        <v>13465</v>
      </c>
      <c r="L3101" s="6" t="s">
        <v>13973</v>
      </c>
      <c r="M3101" s="6" t="s">
        <v>13438</v>
      </c>
      <c r="N3101" s="6" t="s">
        <v>13579</v>
      </c>
      <c r="O3101" s="6" t="str" cm="1">
        <f t="array" ref="O3101:P3101">_xlfn.TEXTSPLIT(N3101,"-")</f>
        <v>2005</v>
      </c>
      <c r="P3101" s="6" t="str">
        <v>2008</v>
      </c>
      <c r="Q3101" s="6">
        <v>5482</v>
      </c>
      <c r="R3101" s="6">
        <v>27</v>
      </c>
      <c r="S3101" s="16">
        <f t="shared" si="228"/>
        <v>4.9252097774534842E-3</v>
      </c>
      <c r="T3101" s="16">
        <f t="shared" si="229"/>
        <v>9.4551998496806872E-4</v>
      </c>
    </row>
    <row r="3102" spans="2:20" x14ac:dyDescent="0.6">
      <c r="B3102" s="6"/>
      <c r="C3102" s="6"/>
      <c r="D3102" s="6" t="s">
        <v>13823</v>
      </c>
      <c r="E3102" s="6" t="s">
        <v>13814</v>
      </c>
      <c r="F3102" s="20" t="s">
        <v>13471</v>
      </c>
      <c r="G3102" s="6" t="str">
        <f t="shared" si="227"/>
        <v>40-95</v>
      </c>
      <c r="H3102" s="6" t="str" cm="1">
        <f t="array" ref="H3102:I3102">_xlfn.TEXTSPLIT(G3102,"-")</f>
        <v>40</v>
      </c>
      <c r="I3102" s="6" t="str">
        <v>95</v>
      </c>
      <c r="J3102" s="6" t="s">
        <v>13873</v>
      </c>
      <c r="K3102" s="6" t="s">
        <v>13465</v>
      </c>
      <c r="L3102" s="6" t="s">
        <v>13973</v>
      </c>
      <c r="M3102" s="6" t="s">
        <v>13438</v>
      </c>
      <c r="N3102" s="6" t="s">
        <v>13579</v>
      </c>
      <c r="O3102" s="6" t="str" cm="1">
        <f t="array" ref="O3102:P3102">_xlfn.TEXTSPLIT(N3102,"-")</f>
        <v>2005</v>
      </c>
      <c r="P3102" s="6" t="str">
        <v>2008</v>
      </c>
      <c r="Q3102" s="6">
        <v>2750</v>
      </c>
      <c r="R3102" s="6">
        <v>19</v>
      </c>
      <c r="S3102" s="16">
        <f t="shared" si="228"/>
        <v>6.909090909090909E-3</v>
      </c>
      <c r="T3102" s="16">
        <f t="shared" si="229"/>
        <v>1.5795690288983404E-3</v>
      </c>
    </row>
    <row r="3103" spans="2:20" x14ac:dyDescent="0.6">
      <c r="B3103" s="6"/>
      <c r="C3103" s="6"/>
      <c r="D3103" s="6" t="s">
        <v>13823</v>
      </c>
      <c r="E3103" s="6" t="s">
        <v>13816</v>
      </c>
      <c r="F3103" s="20" t="s">
        <v>13471</v>
      </c>
      <c r="G3103" s="6" t="str">
        <f t="shared" si="227"/>
        <v>40-95</v>
      </c>
      <c r="H3103" s="6" t="str" cm="1">
        <f t="array" ref="H3103:I3103">_xlfn.TEXTSPLIT(G3103,"-")</f>
        <v>40</v>
      </c>
      <c r="I3103" s="6" t="str">
        <v>95</v>
      </c>
      <c r="J3103" s="6" t="s">
        <v>13873</v>
      </c>
      <c r="K3103" s="6" t="s">
        <v>13465</v>
      </c>
      <c r="L3103" s="6" t="s">
        <v>13973</v>
      </c>
      <c r="M3103" s="6" t="s">
        <v>13438</v>
      </c>
      <c r="N3103" s="6" t="s">
        <v>13579</v>
      </c>
      <c r="O3103" s="6" t="str" cm="1">
        <f t="array" ref="O3103:P3103">_xlfn.TEXTSPLIT(N3103,"-")</f>
        <v>2005</v>
      </c>
      <c r="P3103" s="6" t="str">
        <v>2008</v>
      </c>
      <c r="Q3103" s="6">
        <v>2732</v>
      </c>
      <c r="R3103" s="6">
        <v>5</v>
      </c>
      <c r="S3103" s="16">
        <f t="shared" si="228"/>
        <v>1.8301610541727673E-3</v>
      </c>
      <c r="T3103" s="16">
        <f t="shared" si="229"/>
        <v>8.1772359376569429E-4</v>
      </c>
    </row>
    <row r="3104" spans="2:20" x14ac:dyDescent="0.6">
      <c r="B3104" s="6"/>
      <c r="C3104" s="6"/>
      <c r="D3104" s="6" t="s">
        <v>13823</v>
      </c>
      <c r="E3104" s="6" t="s">
        <v>13815</v>
      </c>
      <c r="F3104" s="20" t="s">
        <v>13906</v>
      </c>
      <c r="G3104" s="6" t="str">
        <f t="shared" si="227"/>
        <v>40-59</v>
      </c>
      <c r="H3104" s="6" t="str" cm="1">
        <f t="array" ref="H3104:I3104">_xlfn.TEXTSPLIT(G3104,"-")</f>
        <v>40</v>
      </c>
      <c r="I3104" s="6" t="str">
        <v>59</v>
      </c>
      <c r="J3104" s="6" t="s">
        <v>13873</v>
      </c>
      <c r="K3104" s="6" t="s">
        <v>13465</v>
      </c>
      <c r="L3104" s="6" t="s">
        <v>13973</v>
      </c>
      <c r="M3104" s="6" t="s">
        <v>13438</v>
      </c>
      <c r="N3104" s="6" t="s">
        <v>13579</v>
      </c>
      <c r="O3104" s="6" t="str" cm="1">
        <f t="array" ref="O3104:P3104">_xlfn.TEXTSPLIT(N3104,"-")</f>
        <v>2005</v>
      </c>
      <c r="P3104" s="6" t="str">
        <v>2008</v>
      </c>
      <c r="Q3104" s="6">
        <v>2815</v>
      </c>
      <c r="R3104" s="6">
        <v>0</v>
      </c>
      <c r="S3104" s="16">
        <f t="shared" si="228"/>
        <v>0</v>
      </c>
      <c r="T3104" s="16">
        <f t="shared" si="229"/>
        <v>0</v>
      </c>
    </row>
    <row r="3105" spans="1:20" x14ac:dyDescent="0.6">
      <c r="B3105" s="6"/>
      <c r="C3105" s="6"/>
      <c r="D3105" s="6" t="s">
        <v>13823</v>
      </c>
      <c r="E3105" s="6" t="s">
        <v>13815</v>
      </c>
      <c r="F3105" s="20" t="s">
        <v>13516</v>
      </c>
      <c r="G3105" s="6" t="str">
        <f t="shared" si="227"/>
        <v>60-95</v>
      </c>
      <c r="H3105" s="6" t="str" cm="1">
        <f t="array" ref="H3105:I3105">_xlfn.TEXTSPLIT(G3105,"-")</f>
        <v>60</v>
      </c>
      <c r="I3105" s="6" t="str">
        <v>95</v>
      </c>
      <c r="J3105" s="6" t="s">
        <v>13873</v>
      </c>
      <c r="K3105" s="6" t="s">
        <v>13465</v>
      </c>
      <c r="L3105" s="6" t="s">
        <v>13973</v>
      </c>
      <c r="M3105" s="6" t="s">
        <v>13438</v>
      </c>
      <c r="N3105" s="6" t="s">
        <v>13579</v>
      </c>
      <c r="O3105" s="6" t="str" cm="1">
        <f t="array" ref="O3105:P3105">_xlfn.TEXTSPLIT(N3105,"-")</f>
        <v>2005</v>
      </c>
      <c r="P3105" s="6" t="str">
        <v>2008</v>
      </c>
      <c r="Q3105" s="6">
        <v>2667</v>
      </c>
      <c r="R3105" s="6">
        <v>37</v>
      </c>
      <c r="S3105" s="16">
        <f t="shared" si="228"/>
        <v>1.3873265841769778E-2</v>
      </c>
      <c r="T3105" s="16">
        <f t="shared" si="229"/>
        <v>2.2648748682816649E-3</v>
      </c>
    </row>
    <row r="3106" spans="1:20" x14ac:dyDescent="0.6">
      <c r="B3106" s="6"/>
      <c r="C3106" s="6"/>
      <c r="D3106" s="6" t="s">
        <v>13823</v>
      </c>
      <c r="E3106" s="6" t="s">
        <v>13815</v>
      </c>
      <c r="F3106" s="20" t="s">
        <v>13471</v>
      </c>
      <c r="G3106" s="6" t="str">
        <f t="shared" si="227"/>
        <v>40-95</v>
      </c>
      <c r="H3106" s="6" t="str" cm="1">
        <f t="array" ref="H3106:I3106">_xlfn.TEXTSPLIT(G3106,"-")</f>
        <v>40</v>
      </c>
      <c r="I3106" s="6" t="str">
        <v>95</v>
      </c>
      <c r="J3106" s="6" t="s">
        <v>13873</v>
      </c>
      <c r="K3106" s="6" t="s">
        <v>13465</v>
      </c>
      <c r="L3106" s="6" t="s">
        <v>13464</v>
      </c>
      <c r="M3106" s="6" t="s">
        <v>13438</v>
      </c>
      <c r="N3106" s="6" t="s">
        <v>13579</v>
      </c>
      <c r="O3106" s="6" t="str" cm="1">
        <f t="array" ref="O3106:P3106">_xlfn.TEXTSPLIT(N3106,"-")</f>
        <v>2005</v>
      </c>
      <c r="P3106" s="6" t="str">
        <v>2008</v>
      </c>
      <c r="Q3106" s="6">
        <f>1368+1579</f>
        <v>2947</v>
      </c>
      <c r="R3106" s="6">
        <v>25</v>
      </c>
      <c r="S3106" s="16">
        <f t="shared" si="228"/>
        <v>8.4832032575500507E-3</v>
      </c>
      <c r="T3106" s="16">
        <f t="shared" si="229"/>
        <v>1.6894288503899002E-3</v>
      </c>
    </row>
    <row r="3107" spans="1:20" x14ac:dyDescent="0.6">
      <c r="B3107" s="6"/>
      <c r="C3107" s="6"/>
      <c r="D3107" s="6" t="s">
        <v>13823</v>
      </c>
      <c r="E3107" s="6" t="s">
        <v>13815</v>
      </c>
      <c r="F3107" s="20" t="s">
        <v>13906</v>
      </c>
      <c r="G3107" s="6" t="str">
        <f t="shared" si="227"/>
        <v>40-59</v>
      </c>
      <c r="H3107" s="6" t="str" cm="1">
        <f t="array" ref="H3107:I3107">_xlfn.TEXTSPLIT(G3107,"-")</f>
        <v>40</v>
      </c>
      <c r="I3107" s="6" t="str">
        <v>59</v>
      </c>
      <c r="J3107" s="6" t="s">
        <v>13873</v>
      </c>
      <c r="K3107" s="6" t="s">
        <v>13465</v>
      </c>
      <c r="L3107" s="6" t="s">
        <v>13464</v>
      </c>
      <c r="M3107" s="6" t="s">
        <v>13438</v>
      </c>
      <c r="N3107" s="6" t="s">
        <v>13579</v>
      </c>
      <c r="O3107" s="6" t="str" cm="1">
        <f t="array" ref="O3107:P3107">_xlfn.TEXTSPLIT(N3107,"-")</f>
        <v>2005</v>
      </c>
      <c r="P3107" s="6" t="str">
        <v>2008</v>
      </c>
      <c r="Q3107" s="6">
        <v>1368</v>
      </c>
      <c r="R3107" s="6">
        <v>0</v>
      </c>
      <c r="S3107" s="16">
        <f t="shared" si="228"/>
        <v>0</v>
      </c>
      <c r="T3107" s="16">
        <f t="shared" si="229"/>
        <v>0</v>
      </c>
    </row>
    <row r="3108" spans="1:20" x14ac:dyDescent="0.6">
      <c r="B3108" s="6"/>
      <c r="C3108" s="6"/>
      <c r="D3108" s="6" t="s">
        <v>13823</v>
      </c>
      <c r="E3108" s="6" t="s">
        <v>13815</v>
      </c>
      <c r="F3108" s="20" t="s">
        <v>13516</v>
      </c>
      <c r="G3108" s="6" t="str">
        <f t="shared" si="227"/>
        <v>60-95</v>
      </c>
      <c r="H3108" s="6" t="str" cm="1">
        <f t="array" ref="H3108:I3108">_xlfn.TEXTSPLIT(G3108,"-")</f>
        <v>60</v>
      </c>
      <c r="I3108" s="6" t="str">
        <v>95</v>
      </c>
      <c r="J3108" s="6" t="s">
        <v>13873</v>
      </c>
      <c r="K3108" s="6" t="s">
        <v>13465</v>
      </c>
      <c r="L3108" s="6" t="s">
        <v>13464</v>
      </c>
      <c r="M3108" s="6" t="s">
        <v>13438</v>
      </c>
      <c r="N3108" s="6" t="s">
        <v>13579</v>
      </c>
      <c r="O3108" s="6" t="str" cm="1">
        <f t="array" ref="O3108:P3108">_xlfn.TEXTSPLIT(N3108,"-")</f>
        <v>2005</v>
      </c>
      <c r="P3108" s="6" t="str">
        <v>2008</v>
      </c>
      <c r="Q3108" s="6">
        <v>1579</v>
      </c>
      <c r="R3108" s="6">
        <v>25</v>
      </c>
      <c r="S3108" s="16">
        <f t="shared" si="228"/>
        <v>1.5832805573147563E-2</v>
      </c>
      <c r="T3108" s="16">
        <f t="shared" si="229"/>
        <v>3.1413933247512859E-3</v>
      </c>
    </row>
    <row r="3109" spans="1:20" x14ac:dyDescent="0.6">
      <c r="B3109" s="6"/>
      <c r="C3109" s="6"/>
      <c r="D3109" s="6" t="s">
        <v>13823</v>
      </c>
      <c r="E3109" s="6" t="s">
        <v>13815</v>
      </c>
      <c r="F3109" s="20" t="s">
        <v>13471</v>
      </c>
      <c r="G3109" s="6" t="str">
        <f t="shared" si="227"/>
        <v>40-95</v>
      </c>
      <c r="H3109" s="6" t="str" cm="1">
        <f t="array" ref="H3109:I3109">_xlfn.TEXTSPLIT(G3109,"-")</f>
        <v>40</v>
      </c>
      <c r="I3109" s="6" t="str">
        <v>95</v>
      </c>
      <c r="J3109" s="6" t="s">
        <v>13873</v>
      </c>
      <c r="K3109" s="6" t="s">
        <v>13465</v>
      </c>
      <c r="L3109" s="6" t="s">
        <v>13484</v>
      </c>
      <c r="M3109" s="6" t="s">
        <v>13438</v>
      </c>
      <c r="N3109" s="6" t="s">
        <v>13579</v>
      </c>
      <c r="O3109" s="6" t="str" cm="1">
        <f t="array" ref="O3109:P3109">_xlfn.TEXTSPLIT(N3109,"-")</f>
        <v>2005</v>
      </c>
      <c r="P3109" s="6" t="str">
        <v>2008</v>
      </c>
      <c r="Q3109" s="6">
        <f>605+509</f>
        <v>1114</v>
      </c>
      <c r="R3109" s="6">
        <v>2</v>
      </c>
      <c r="S3109" s="16">
        <f t="shared" si="228"/>
        <v>1.7953321364452424E-3</v>
      </c>
      <c r="T3109" s="16">
        <f t="shared" si="229"/>
        <v>1.2683514367532699E-3</v>
      </c>
    </row>
    <row r="3110" spans="1:20" x14ac:dyDescent="0.6">
      <c r="B3110" s="6"/>
      <c r="C3110" s="6"/>
      <c r="D3110" s="6" t="s">
        <v>13823</v>
      </c>
      <c r="E3110" s="6" t="s">
        <v>13815</v>
      </c>
      <c r="F3110" s="20" t="s">
        <v>13906</v>
      </c>
      <c r="G3110" s="6" t="str">
        <f t="shared" si="227"/>
        <v>40-59</v>
      </c>
      <c r="H3110" s="6" t="str" cm="1">
        <f t="array" ref="H3110:I3110">_xlfn.TEXTSPLIT(G3110,"-")</f>
        <v>40</v>
      </c>
      <c r="I3110" s="6" t="str">
        <v>59</v>
      </c>
      <c r="J3110" s="6" t="s">
        <v>13873</v>
      </c>
      <c r="K3110" s="6" t="s">
        <v>13465</v>
      </c>
      <c r="L3110" s="6" t="s">
        <v>13484</v>
      </c>
      <c r="M3110" s="6" t="s">
        <v>13438</v>
      </c>
      <c r="N3110" s="6" t="s">
        <v>13579</v>
      </c>
      <c r="O3110" s="6" t="str" cm="1">
        <f t="array" ref="O3110:P3110">_xlfn.TEXTSPLIT(N3110,"-")</f>
        <v>2005</v>
      </c>
      <c r="P3110" s="6" t="str">
        <v>2008</v>
      </c>
      <c r="Q3110" s="6">
        <v>605</v>
      </c>
      <c r="R3110" s="6">
        <v>0</v>
      </c>
      <c r="S3110" s="16">
        <f t="shared" si="228"/>
        <v>0</v>
      </c>
      <c r="T3110" s="16">
        <f t="shared" si="229"/>
        <v>0</v>
      </c>
    </row>
    <row r="3111" spans="1:20" x14ac:dyDescent="0.6">
      <c r="B3111" s="6"/>
      <c r="C3111" s="6"/>
      <c r="D3111" s="6" t="s">
        <v>13823</v>
      </c>
      <c r="E3111" s="6" t="s">
        <v>13815</v>
      </c>
      <c r="F3111" s="20" t="s">
        <v>13516</v>
      </c>
      <c r="G3111" s="6" t="str">
        <f t="shared" si="227"/>
        <v>60-95</v>
      </c>
      <c r="H3111" s="6" t="str" cm="1">
        <f t="array" ref="H3111:I3111">_xlfn.TEXTSPLIT(G3111,"-")</f>
        <v>60</v>
      </c>
      <c r="I3111" s="6" t="str">
        <v>95</v>
      </c>
      <c r="J3111" s="6" t="s">
        <v>13873</v>
      </c>
      <c r="K3111" s="6" t="s">
        <v>13465</v>
      </c>
      <c r="L3111" s="6" t="s">
        <v>13484</v>
      </c>
      <c r="M3111" s="6" t="s">
        <v>13438</v>
      </c>
      <c r="N3111" s="6" t="s">
        <v>13579</v>
      </c>
      <c r="O3111" s="6" t="str" cm="1">
        <f t="array" ref="O3111:P3111">_xlfn.TEXTSPLIT(N3111,"-")</f>
        <v>2005</v>
      </c>
      <c r="P3111" s="6" t="str">
        <v>2008</v>
      </c>
      <c r="Q3111" s="6">
        <v>509</v>
      </c>
      <c r="R3111" s="6">
        <v>2</v>
      </c>
      <c r="S3111" s="16">
        <f t="shared" si="228"/>
        <v>3.929273084479371E-3</v>
      </c>
      <c r="T3111" s="16">
        <f t="shared" si="229"/>
        <v>2.772951693646779E-3</v>
      </c>
    </row>
    <row r="3112" spans="1:20" x14ac:dyDescent="0.6">
      <c r="B3112" s="6"/>
      <c r="C3112" s="6"/>
      <c r="D3112" s="6" t="s">
        <v>13823</v>
      </c>
      <c r="E3112" s="6" t="s">
        <v>13815</v>
      </c>
      <c r="F3112" s="20" t="s">
        <v>13471</v>
      </c>
      <c r="G3112" s="6" t="str">
        <f t="shared" si="227"/>
        <v>40-95</v>
      </c>
      <c r="H3112" s="6" t="str" cm="1">
        <f t="array" ref="H3112:I3112">_xlfn.TEXTSPLIT(G3112,"-")</f>
        <v>40</v>
      </c>
      <c r="I3112" s="6" t="str">
        <v>95</v>
      </c>
      <c r="J3112" s="6" t="s">
        <v>13873</v>
      </c>
      <c r="K3112" s="6" t="s">
        <v>13465</v>
      </c>
      <c r="L3112" s="6" t="s">
        <v>13532</v>
      </c>
      <c r="M3112" s="6" t="s">
        <v>13438</v>
      </c>
      <c r="N3112" s="6" t="s">
        <v>13579</v>
      </c>
      <c r="O3112" s="6" t="str" cm="1">
        <f t="array" ref="O3112:P3112">_xlfn.TEXTSPLIT(N3112,"-")</f>
        <v>2005</v>
      </c>
      <c r="P3112" s="6" t="str">
        <v>2008</v>
      </c>
      <c r="Q3112" s="6">
        <f>505+343</f>
        <v>848</v>
      </c>
      <c r="R3112" s="6">
        <v>0</v>
      </c>
      <c r="S3112" s="16">
        <f t="shared" si="228"/>
        <v>0</v>
      </c>
      <c r="T3112" s="16">
        <f t="shared" si="229"/>
        <v>0</v>
      </c>
    </row>
    <row r="3113" spans="1:20" x14ac:dyDescent="0.6">
      <c r="B3113" s="6"/>
      <c r="C3113" s="6"/>
      <c r="D3113" s="6" t="s">
        <v>13823</v>
      </c>
      <c r="E3113" s="6" t="s">
        <v>13815</v>
      </c>
      <c r="F3113" s="20" t="s">
        <v>13906</v>
      </c>
      <c r="G3113" s="6" t="str">
        <f t="shared" si="227"/>
        <v>40-59</v>
      </c>
      <c r="H3113" s="6" t="str" cm="1">
        <f t="array" ref="H3113:I3113">_xlfn.TEXTSPLIT(G3113,"-")</f>
        <v>40</v>
      </c>
      <c r="I3113" s="6" t="str">
        <v>59</v>
      </c>
      <c r="J3113" s="6" t="s">
        <v>13873</v>
      </c>
      <c r="K3113" s="6" t="s">
        <v>13465</v>
      </c>
      <c r="L3113" s="6" t="s">
        <v>13532</v>
      </c>
      <c r="M3113" s="6" t="s">
        <v>13438</v>
      </c>
      <c r="N3113" s="6" t="s">
        <v>13579</v>
      </c>
      <c r="O3113" s="6" t="str" cm="1">
        <f t="array" ref="O3113:P3113">_xlfn.TEXTSPLIT(N3113,"-")</f>
        <v>2005</v>
      </c>
      <c r="P3113" s="6" t="str">
        <v>2008</v>
      </c>
      <c r="Q3113" s="6">
        <v>505</v>
      </c>
      <c r="R3113" s="6">
        <v>0</v>
      </c>
      <c r="S3113" s="16">
        <f t="shared" si="228"/>
        <v>0</v>
      </c>
      <c r="T3113" s="16">
        <f t="shared" si="229"/>
        <v>0</v>
      </c>
    </row>
    <row r="3114" spans="1:20" x14ac:dyDescent="0.6">
      <c r="B3114" s="6"/>
      <c r="C3114" s="6"/>
      <c r="D3114" s="6" t="s">
        <v>13823</v>
      </c>
      <c r="E3114" s="6" t="s">
        <v>13815</v>
      </c>
      <c r="F3114" s="20" t="s">
        <v>13516</v>
      </c>
      <c r="G3114" s="6" t="str">
        <f t="shared" si="227"/>
        <v>60-95</v>
      </c>
      <c r="H3114" s="6" t="str" cm="1">
        <f t="array" ref="H3114:I3114">_xlfn.TEXTSPLIT(G3114,"-")</f>
        <v>60</v>
      </c>
      <c r="I3114" s="6" t="str">
        <v>95</v>
      </c>
      <c r="J3114" s="6" t="s">
        <v>13873</v>
      </c>
      <c r="K3114" s="6" t="s">
        <v>13465</v>
      </c>
      <c r="L3114" s="6" t="s">
        <v>13532</v>
      </c>
      <c r="M3114" s="6" t="s">
        <v>13438</v>
      </c>
      <c r="N3114" s="6" t="s">
        <v>13579</v>
      </c>
      <c r="O3114" s="6" t="str" cm="1">
        <f t="array" ref="O3114:P3114">_xlfn.TEXTSPLIT(N3114,"-")</f>
        <v>2005</v>
      </c>
      <c r="P3114" s="6" t="str">
        <v>2008</v>
      </c>
      <c r="Q3114" s="6">
        <v>343</v>
      </c>
      <c r="R3114" s="6">
        <v>0</v>
      </c>
      <c r="S3114" s="16">
        <f t="shared" si="228"/>
        <v>0</v>
      </c>
      <c r="T3114" s="16">
        <f t="shared" si="229"/>
        <v>0</v>
      </c>
    </row>
    <row r="3115" spans="1:20" x14ac:dyDescent="0.6">
      <c r="A3115" s="6">
        <v>21216795</v>
      </c>
      <c r="B3115" s="21" t="s">
        <v>13479</v>
      </c>
      <c r="C3115" s="6" t="s">
        <v>13812</v>
      </c>
      <c r="D3115" s="6" t="s">
        <v>13813</v>
      </c>
      <c r="E3115" s="6" t="s">
        <v>13815</v>
      </c>
      <c r="F3115" s="20" t="s">
        <v>13524</v>
      </c>
      <c r="G3115" s="6" t="str">
        <f t="shared" ref="G3115:G3135" si="230">IF(RIGHT(F3115,1)="+",LEFT(F3115,LEN(F3115)-1)&amp;"-95",F3115)</f>
        <v>65-95</v>
      </c>
      <c r="H3115" s="6" t="str" cm="1">
        <f t="array" ref="H3115:I3115">_xlfn.TEXTSPLIT(G3115,"-")</f>
        <v>65</v>
      </c>
      <c r="I3115" s="6" t="str">
        <v>95</v>
      </c>
      <c r="J3115" s="6" t="s">
        <v>13541</v>
      </c>
      <c r="K3115" s="6" t="s">
        <v>13549</v>
      </c>
      <c r="L3115" s="6" t="s">
        <v>13973</v>
      </c>
      <c r="M3115" s="6" t="s">
        <v>13440</v>
      </c>
      <c r="N3115" s="7">
        <v>2011</v>
      </c>
      <c r="O3115" s="6" t="str" cm="1">
        <f t="array" ref="O3115">_xlfn.TEXTSPLIT(N3115,"-")</f>
        <v>2011</v>
      </c>
      <c r="P3115" s="6" t="str" cm="1">
        <f t="array" ref="P3115">_xlfn.TEXTSPLIT(O3115,"-")</f>
        <v>2011</v>
      </c>
      <c r="Q3115" s="6">
        <v>2132</v>
      </c>
      <c r="R3115" s="6">
        <v>71</v>
      </c>
      <c r="S3115" s="16">
        <f t="shared" ref="S3115:S3135" si="231">R3115/Q3115</f>
        <v>3.330206378986867E-2</v>
      </c>
      <c r="T3115" s="16">
        <f t="shared" ref="T3115:T3135" si="232">SQRT(S3115*(1-S3115)/Q3115)</f>
        <v>3.8858619680949029E-3</v>
      </c>
    </row>
    <row r="3116" spans="1:20" x14ac:dyDescent="0.6">
      <c r="A3116" s="6"/>
      <c r="B3116" s="21"/>
      <c r="C3116" s="6"/>
      <c r="D3116" s="6" t="s">
        <v>13813</v>
      </c>
      <c r="E3116" s="6" t="s">
        <v>13814</v>
      </c>
      <c r="F3116" s="20" t="s">
        <v>13524</v>
      </c>
      <c r="G3116" s="6" t="str">
        <f t="shared" si="230"/>
        <v>65-95</v>
      </c>
      <c r="H3116" s="6" t="str" cm="1">
        <f t="array" ref="H3116:I3116">_xlfn.TEXTSPLIT(G3116,"-")</f>
        <v>65</v>
      </c>
      <c r="I3116" s="6" t="str">
        <v>95</v>
      </c>
      <c r="J3116" s="6" t="s">
        <v>13541</v>
      </c>
      <c r="K3116" s="6" t="s">
        <v>13549</v>
      </c>
      <c r="L3116" s="6" t="s">
        <v>13973</v>
      </c>
      <c r="M3116" s="6" t="s">
        <v>13440</v>
      </c>
      <c r="N3116" s="7">
        <v>2011</v>
      </c>
      <c r="O3116" s="6" t="str" cm="1">
        <f t="array" ref="O3116">_xlfn.TEXTSPLIT(N3116,"-")</f>
        <v>2011</v>
      </c>
      <c r="P3116" s="6" t="str" cm="1">
        <f t="array" ref="P3116">_xlfn.TEXTSPLIT(O3116,"-")</f>
        <v>2011</v>
      </c>
      <c r="Q3116" s="6">
        <v>840</v>
      </c>
      <c r="R3116" s="6">
        <v>29</v>
      </c>
      <c r="S3116" s="16">
        <f t="shared" si="231"/>
        <v>3.4523809523809526E-2</v>
      </c>
      <c r="T3116" s="16">
        <f t="shared" si="232"/>
        <v>6.2992739660797459E-3</v>
      </c>
    </row>
    <row r="3117" spans="1:20" x14ac:dyDescent="0.6">
      <c r="A3117" s="6"/>
      <c r="B3117" s="21"/>
      <c r="C3117" s="6"/>
      <c r="D3117" s="6" t="s">
        <v>13813</v>
      </c>
      <c r="E3117" s="6" t="s">
        <v>13816</v>
      </c>
      <c r="F3117" s="20" t="s">
        <v>13524</v>
      </c>
      <c r="G3117" s="6" t="str">
        <f t="shared" si="230"/>
        <v>65-95</v>
      </c>
      <c r="H3117" s="6" t="str" cm="1">
        <f t="array" ref="H3117:I3117">_xlfn.TEXTSPLIT(G3117,"-")</f>
        <v>65</v>
      </c>
      <c r="I3117" s="6" t="str">
        <v>95</v>
      </c>
      <c r="J3117" s="6" t="s">
        <v>13541</v>
      </c>
      <c r="K3117" s="6" t="s">
        <v>13549</v>
      </c>
      <c r="L3117" s="6" t="s">
        <v>13973</v>
      </c>
      <c r="M3117" s="6" t="s">
        <v>13440</v>
      </c>
      <c r="N3117" s="7">
        <v>2011</v>
      </c>
      <c r="O3117" s="6" t="str" cm="1">
        <f t="array" ref="O3117">_xlfn.TEXTSPLIT(N3117,"-")</f>
        <v>2011</v>
      </c>
      <c r="P3117" s="6" t="str" cm="1">
        <f t="array" ref="P3117">_xlfn.TEXTSPLIT(O3117,"-")</f>
        <v>2011</v>
      </c>
      <c r="Q3117" s="6">
        <v>1292</v>
      </c>
      <c r="R3117" s="6">
        <v>41</v>
      </c>
      <c r="S3117" s="16">
        <f t="shared" si="231"/>
        <v>3.1733746130030958E-2</v>
      </c>
      <c r="T3117" s="16">
        <f t="shared" si="232"/>
        <v>4.8767086778192022E-3</v>
      </c>
    </row>
    <row r="3118" spans="1:20" x14ac:dyDescent="0.6">
      <c r="A3118" s="6"/>
      <c r="B3118" s="21"/>
      <c r="C3118" s="6"/>
      <c r="D3118" s="6" t="s">
        <v>13813</v>
      </c>
      <c r="E3118" s="6" t="s">
        <v>13815</v>
      </c>
      <c r="F3118" s="20" t="s">
        <v>13824</v>
      </c>
      <c r="G3118" s="6" t="str">
        <f t="shared" si="230"/>
        <v>65-69</v>
      </c>
      <c r="H3118" s="6" t="str" cm="1">
        <f t="array" ref="H3118:I3118">_xlfn.TEXTSPLIT(G3118,"-")</f>
        <v>65</v>
      </c>
      <c r="I3118" s="6" t="str">
        <v>69</v>
      </c>
      <c r="J3118" s="6" t="s">
        <v>13541</v>
      </c>
      <c r="K3118" s="6" t="s">
        <v>13549</v>
      </c>
      <c r="L3118" s="6" t="s">
        <v>13973</v>
      </c>
      <c r="M3118" s="6" t="s">
        <v>13440</v>
      </c>
      <c r="N3118" s="7">
        <v>2011</v>
      </c>
      <c r="O3118" s="6" t="str" cm="1">
        <f t="array" ref="O3118">_xlfn.TEXTSPLIT(N3118,"-")</f>
        <v>2011</v>
      </c>
      <c r="P3118" s="6" t="str" cm="1">
        <f t="array" ref="P3118">_xlfn.TEXTSPLIT(O3118,"-")</f>
        <v>2011</v>
      </c>
      <c r="Q3118" s="6">
        <v>472</v>
      </c>
      <c r="R3118" s="6">
        <v>3</v>
      </c>
      <c r="S3118" s="16">
        <f t="shared" si="231"/>
        <v>6.3559322033898309E-3</v>
      </c>
      <c r="T3118" s="16">
        <f t="shared" si="232"/>
        <v>3.6579187171886119E-3</v>
      </c>
    </row>
    <row r="3119" spans="1:20" x14ac:dyDescent="0.6">
      <c r="A3119" s="6"/>
      <c r="B3119" s="21"/>
      <c r="C3119" s="6"/>
      <c r="D3119" s="6" t="s">
        <v>13813</v>
      </c>
      <c r="E3119" s="6" t="s">
        <v>13815</v>
      </c>
      <c r="F3119" s="20" t="s">
        <v>13825</v>
      </c>
      <c r="G3119" s="6" t="str">
        <f t="shared" si="230"/>
        <v>70-74</v>
      </c>
      <c r="H3119" s="6" t="str" cm="1">
        <f t="array" ref="H3119:I3119">_xlfn.TEXTSPLIT(G3119,"-")</f>
        <v>70</v>
      </c>
      <c r="I3119" s="6" t="str">
        <v>74</v>
      </c>
      <c r="J3119" s="6" t="s">
        <v>13541</v>
      </c>
      <c r="K3119" s="6" t="s">
        <v>13549</v>
      </c>
      <c r="L3119" s="6" t="s">
        <v>13973</v>
      </c>
      <c r="M3119" s="6" t="s">
        <v>13440</v>
      </c>
      <c r="N3119" s="7">
        <v>2011</v>
      </c>
      <c r="O3119" s="6" t="str" cm="1">
        <f t="array" ref="O3119">_xlfn.TEXTSPLIT(N3119,"-")</f>
        <v>2011</v>
      </c>
      <c r="P3119" s="6" t="str" cm="1">
        <f t="array" ref="P3119">_xlfn.TEXTSPLIT(O3119,"-")</f>
        <v>2011</v>
      </c>
      <c r="Q3119" s="6">
        <v>506</v>
      </c>
      <c r="R3119" s="6">
        <v>9</v>
      </c>
      <c r="S3119" s="16">
        <f t="shared" si="231"/>
        <v>1.7786561264822136E-2</v>
      </c>
      <c r="T3119" s="16">
        <f t="shared" si="232"/>
        <v>5.875890228271236E-3</v>
      </c>
    </row>
    <row r="3120" spans="1:20" x14ac:dyDescent="0.6">
      <c r="A3120" s="6"/>
      <c r="B3120" s="21"/>
      <c r="C3120" s="6"/>
      <c r="D3120" s="6" t="s">
        <v>13813</v>
      </c>
      <c r="E3120" s="6" t="s">
        <v>13815</v>
      </c>
      <c r="F3120" s="20" t="s">
        <v>13826</v>
      </c>
      <c r="G3120" s="6" t="str">
        <f t="shared" si="230"/>
        <v>75-79</v>
      </c>
      <c r="H3120" s="6" t="str" cm="1">
        <f t="array" ref="H3120:I3120">_xlfn.TEXTSPLIT(G3120,"-")</f>
        <v>75</v>
      </c>
      <c r="I3120" s="6" t="str">
        <v>79</v>
      </c>
      <c r="J3120" s="6" t="s">
        <v>13541</v>
      </c>
      <c r="K3120" s="6" t="s">
        <v>13549</v>
      </c>
      <c r="L3120" s="6" t="s">
        <v>13973</v>
      </c>
      <c r="M3120" s="6" t="s">
        <v>13440</v>
      </c>
      <c r="N3120" s="7">
        <v>2011</v>
      </c>
      <c r="O3120" s="6" t="str" cm="1">
        <f t="array" ref="O3120">_xlfn.TEXTSPLIT(N3120,"-")</f>
        <v>2011</v>
      </c>
      <c r="P3120" s="6" t="str" cm="1">
        <f t="array" ref="P3120">_xlfn.TEXTSPLIT(O3120,"-")</f>
        <v>2011</v>
      </c>
      <c r="Q3120" s="6">
        <v>605</v>
      </c>
      <c r="R3120" s="6">
        <v>14</v>
      </c>
      <c r="S3120" s="16">
        <f t="shared" si="231"/>
        <v>2.3140495867768594E-2</v>
      </c>
      <c r="T3120" s="16">
        <f t="shared" si="232"/>
        <v>6.1125819731206576E-3</v>
      </c>
    </row>
    <row r="3121" spans="1:20" x14ac:dyDescent="0.6">
      <c r="A3121" s="6"/>
      <c r="B3121" s="21"/>
      <c r="C3121" s="6"/>
      <c r="D3121" s="6" t="s">
        <v>13813</v>
      </c>
      <c r="E3121" s="6" t="s">
        <v>13815</v>
      </c>
      <c r="F3121" s="20" t="s">
        <v>13821</v>
      </c>
      <c r="G3121" s="6" t="str">
        <f t="shared" si="230"/>
        <v>80-95</v>
      </c>
      <c r="H3121" s="6" t="str" cm="1">
        <f t="array" ref="H3121:I3121">_xlfn.TEXTSPLIT(G3121,"-")</f>
        <v>80</v>
      </c>
      <c r="I3121" s="6" t="str">
        <v>95</v>
      </c>
      <c r="J3121" s="6" t="s">
        <v>13541</v>
      </c>
      <c r="K3121" s="6" t="s">
        <v>13549</v>
      </c>
      <c r="L3121" s="6" t="s">
        <v>13973</v>
      </c>
      <c r="M3121" s="6" t="s">
        <v>13440</v>
      </c>
      <c r="N3121" s="7">
        <v>2011</v>
      </c>
      <c r="O3121" s="6" t="str" cm="1">
        <f t="array" ref="O3121">_xlfn.TEXTSPLIT(N3121,"-")</f>
        <v>2011</v>
      </c>
      <c r="P3121" s="6" t="str" cm="1">
        <f t="array" ref="P3121">_xlfn.TEXTSPLIT(O3121,"-")</f>
        <v>2011</v>
      </c>
      <c r="Q3121" s="6">
        <v>549</v>
      </c>
      <c r="R3121" s="6">
        <v>46</v>
      </c>
      <c r="S3121" s="16">
        <f t="shared" si="231"/>
        <v>8.3788706739526417E-2</v>
      </c>
      <c r="T3121" s="16">
        <f t="shared" si="232"/>
        <v>1.182508828145468E-2</v>
      </c>
    </row>
    <row r="3122" spans="1:20" x14ac:dyDescent="0.6">
      <c r="A3122" s="6"/>
      <c r="B3122" s="21"/>
      <c r="C3122" s="6"/>
      <c r="D3122" s="6" t="s">
        <v>13828</v>
      </c>
      <c r="E3122" s="6" t="s">
        <v>13815</v>
      </c>
      <c r="F3122" s="20" t="s">
        <v>13524</v>
      </c>
      <c r="G3122" s="6" t="str">
        <f t="shared" si="230"/>
        <v>65-95</v>
      </c>
      <c r="H3122" s="6" t="str" cm="1">
        <f t="array" ref="H3122:I3122">_xlfn.TEXTSPLIT(G3122,"-")</f>
        <v>65</v>
      </c>
      <c r="I3122" s="6" t="str">
        <v>95</v>
      </c>
      <c r="J3122" s="6" t="s">
        <v>13541</v>
      </c>
      <c r="K3122" s="6" t="s">
        <v>13549</v>
      </c>
      <c r="L3122" s="6" t="s">
        <v>13973</v>
      </c>
      <c r="M3122" s="6" t="s">
        <v>13440</v>
      </c>
      <c r="N3122" s="7">
        <v>2011</v>
      </c>
      <c r="O3122" s="6" t="str" cm="1">
        <f t="array" ref="O3122">_xlfn.TEXTSPLIT(N3122,"-")</f>
        <v>2011</v>
      </c>
      <c r="P3122" s="6" t="str" cm="1">
        <f t="array" ref="P3122">_xlfn.TEXTSPLIT(O3122,"-")</f>
        <v>2011</v>
      </c>
      <c r="Q3122" s="6">
        <v>2132</v>
      </c>
      <c r="R3122" s="6">
        <v>38</v>
      </c>
      <c r="S3122" s="16">
        <f t="shared" si="231"/>
        <v>1.7823639774859287E-2</v>
      </c>
      <c r="T3122" s="16">
        <f t="shared" si="232"/>
        <v>2.8654928982175388E-3</v>
      </c>
    </row>
    <row r="3123" spans="1:20" x14ac:dyDescent="0.6">
      <c r="A3123" s="6"/>
      <c r="B3123" s="21"/>
      <c r="C3123" s="6"/>
      <c r="D3123" s="6" t="s">
        <v>13828</v>
      </c>
      <c r="E3123" s="6" t="s">
        <v>13814</v>
      </c>
      <c r="F3123" s="20" t="s">
        <v>13524</v>
      </c>
      <c r="G3123" s="6" t="str">
        <f t="shared" si="230"/>
        <v>65-95</v>
      </c>
      <c r="H3123" s="6" t="str" cm="1">
        <f t="array" ref="H3123:I3123">_xlfn.TEXTSPLIT(G3123,"-")</f>
        <v>65</v>
      </c>
      <c r="I3123" s="6" t="str">
        <v>95</v>
      </c>
      <c r="J3123" s="6" t="s">
        <v>13541</v>
      </c>
      <c r="K3123" s="6" t="s">
        <v>13549</v>
      </c>
      <c r="L3123" s="6" t="s">
        <v>13973</v>
      </c>
      <c r="M3123" s="6" t="s">
        <v>13440</v>
      </c>
      <c r="N3123" s="7">
        <v>2011</v>
      </c>
      <c r="O3123" s="6" t="str" cm="1">
        <f t="array" ref="O3123">_xlfn.TEXTSPLIT(N3123,"-")</f>
        <v>2011</v>
      </c>
      <c r="P3123" s="6" t="str" cm="1">
        <f t="array" ref="P3123">_xlfn.TEXTSPLIT(O3123,"-")</f>
        <v>2011</v>
      </c>
      <c r="Q3123" s="6">
        <v>840</v>
      </c>
      <c r="R3123" s="6">
        <v>20</v>
      </c>
      <c r="S3123" s="16">
        <f t="shared" si="231"/>
        <v>2.3809523809523808E-2</v>
      </c>
      <c r="T3123" s="16">
        <f t="shared" si="232"/>
        <v>5.260208938622243E-3</v>
      </c>
    </row>
    <row r="3124" spans="1:20" x14ac:dyDescent="0.6">
      <c r="A3124" s="6"/>
      <c r="B3124" s="21"/>
      <c r="C3124" s="6"/>
      <c r="D3124" s="6" t="s">
        <v>13828</v>
      </c>
      <c r="E3124" s="6" t="s">
        <v>13816</v>
      </c>
      <c r="F3124" s="20" t="s">
        <v>13524</v>
      </c>
      <c r="G3124" s="6" t="str">
        <f t="shared" si="230"/>
        <v>65-95</v>
      </c>
      <c r="H3124" s="6" t="str" cm="1">
        <f t="array" ref="H3124:I3124">_xlfn.TEXTSPLIT(G3124,"-")</f>
        <v>65</v>
      </c>
      <c r="I3124" s="6" t="str">
        <v>95</v>
      </c>
      <c r="J3124" s="6" t="s">
        <v>13541</v>
      </c>
      <c r="K3124" s="6" t="s">
        <v>13549</v>
      </c>
      <c r="L3124" s="6" t="s">
        <v>13973</v>
      </c>
      <c r="M3124" s="6" t="s">
        <v>13440</v>
      </c>
      <c r="N3124" s="7">
        <v>2011</v>
      </c>
      <c r="O3124" s="6" t="str" cm="1">
        <f t="array" ref="O3124">_xlfn.TEXTSPLIT(N3124,"-")</f>
        <v>2011</v>
      </c>
      <c r="P3124" s="6" t="str" cm="1">
        <f t="array" ref="P3124">_xlfn.TEXTSPLIT(O3124,"-")</f>
        <v>2011</v>
      </c>
      <c r="Q3124" s="6">
        <v>1292</v>
      </c>
      <c r="R3124" s="6">
        <v>18</v>
      </c>
      <c r="S3124" s="16">
        <f t="shared" si="231"/>
        <v>1.393188854489164E-2</v>
      </c>
      <c r="T3124" s="16">
        <f t="shared" si="232"/>
        <v>3.2608227781898672E-3</v>
      </c>
    </row>
    <row r="3125" spans="1:20" x14ac:dyDescent="0.6">
      <c r="A3125" s="6"/>
      <c r="B3125" s="21"/>
      <c r="C3125" s="6"/>
      <c r="D3125" s="6" t="s">
        <v>13828</v>
      </c>
      <c r="E3125" s="6" t="s">
        <v>13815</v>
      </c>
      <c r="F3125" s="20" t="s">
        <v>13824</v>
      </c>
      <c r="G3125" s="6" t="str">
        <f t="shared" si="230"/>
        <v>65-69</v>
      </c>
      <c r="H3125" s="6" t="str" cm="1">
        <f t="array" ref="H3125:I3125">_xlfn.TEXTSPLIT(G3125,"-")</f>
        <v>65</v>
      </c>
      <c r="I3125" s="6" t="str">
        <v>69</v>
      </c>
      <c r="J3125" s="6" t="s">
        <v>13541</v>
      </c>
      <c r="K3125" s="6" t="s">
        <v>13549</v>
      </c>
      <c r="L3125" s="6" t="s">
        <v>13973</v>
      </c>
      <c r="M3125" s="6" t="s">
        <v>13440</v>
      </c>
      <c r="N3125" s="7">
        <v>2011</v>
      </c>
      <c r="O3125" s="6" t="str" cm="1">
        <f t="array" ref="O3125">_xlfn.TEXTSPLIT(N3125,"-")</f>
        <v>2011</v>
      </c>
      <c r="P3125" s="6" t="str" cm="1">
        <f t="array" ref="P3125">_xlfn.TEXTSPLIT(O3125,"-")</f>
        <v>2011</v>
      </c>
      <c r="Q3125" s="6">
        <v>472</v>
      </c>
      <c r="R3125" s="6">
        <v>3</v>
      </c>
      <c r="S3125" s="16">
        <f t="shared" si="231"/>
        <v>6.3559322033898309E-3</v>
      </c>
      <c r="T3125" s="16">
        <f t="shared" si="232"/>
        <v>3.6579187171886119E-3</v>
      </c>
    </row>
    <row r="3126" spans="1:20" x14ac:dyDescent="0.6">
      <c r="A3126" s="6"/>
      <c r="B3126" s="21"/>
      <c r="C3126" s="6"/>
      <c r="D3126" s="6" t="s">
        <v>13828</v>
      </c>
      <c r="E3126" s="6" t="s">
        <v>13815</v>
      </c>
      <c r="F3126" s="20" t="s">
        <v>13825</v>
      </c>
      <c r="G3126" s="6" t="str">
        <f t="shared" si="230"/>
        <v>70-74</v>
      </c>
      <c r="H3126" s="6" t="str" cm="1">
        <f t="array" ref="H3126:I3126">_xlfn.TEXTSPLIT(G3126,"-")</f>
        <v>70</v>
      </c>
      <c r="I3126" s="6" t="str">
        <v>74</v>
      </c>
      <c r="J3126" s="6" t="s">
        <v>13541</v>
      </c>
      <c r="K3126" s="6" t="s">
        <v>13549</v>
      </c>
      <c r="L3126" s="6" t="s">
        <v>13973</v>
      </c>
      <c r="M3126" s="6" t="s">
        <v>13440</v>
      </c>
      <c r="N3126" s="7">
        <v>2011</v>
      </c>
      <c r="O3126" s="6" t="str" cm="1">
        <f t="array" ref="O3126">_xlfn.TEXTSPLIT(N3126,"-")</f>
        <v>2011</v>
      </c>
      <c r="P3126" s="6" t="str" cm="1">
        <f t="array" ref="P3126">_xlfn.TEXTSPLIT(O3126,"-")</f>
        <v>2011</v>
      </c>
      <c r="Q3126" s="6">
        <v>506</v>
      </c>
      <c r="R3126" s="6">
        <v>7</v>
      </c>
      <c r="S3126" s="16">
        <f t="shared" si="231"/>
        <v>1.383399209486166E-2</v>
      </c>
      <c r="T3126" s="16">
        <f t="shared" si="232"/>
        <v>5.1924642792860872E-3</v>
      </c>
    </row>
    <row r="3127" spans="1:20" x14ac:dyDescent="0.6">
      <c r="A3127" s="6"/>
      <c r="B3127" s="21"/>
      <c r="C3127" s="6"/>
      <c r="D3127" s="6" t="s">
        <v>13828</v>
      </c>
      <c r="E3127" s="6" t="s">
        <v>13815</v>
      </c>
      <c r="F3127" s="20" t="s">
        <v>13826</v>
      </c>
      <c r="G3127" s="6" t="str">
        <f t="shared" si="230"/>
        <v>75-79</v>
      </c>
      <c r="H3127" s="6" t="str" cm="1">
        <f t="array" ref="H3127:I3127">_xlfn.TEXTSPLIT(G3127,"-")</f>
        <v>75</v>
      </c>
      <c r="I3127" s="6" t="str">
        <v>79</v>
      </c>
      <c r="J3127" s="6" t="s">
        <v>13541</v>
      </c>
      <c r="K3127" s="6" t="s">
        <v>13549</v>
      </c>
      <c r="L3127" s="6" t="s">
        <v>13973</v>
      </c>
      <c r="M3127" s="6" t="s">
        <v>13440</v>
      </c>
      <c r="N3127" s="7">
        <v>2011</v>
      </c>
      <c r="O3127" s="6" t="str" cm="1">
        <f t="array" ref="O3127">_xlfn.TEXTSPLIT(N3127,"-")</f>
        <v>2011</v>
      </c>
      <c r="P3127" s="6" t="str" cm="1">
        <f t="array" ref="P3127">_xlfn.TEXTSPLIT(O3127,"-")</f>
        <v>2011</v>
      </c>
      <c r="Q3127" s="6">
        <v>605</v>
      </c>
      <c r="R3127" s="6">
        <v>3</v>
      </c>
      <c r="S3127" s="16">
        <f t="shared" si="231"/>
        <v>4.9586776859504135E-3</v>
      </c>
      <c r="T3127" s="16">
        <f t="shared" si="232"/>
        <v>2.8557869916044118E-3</v>
      </c>
    </row>
    <row r="3128" spans="1:20" x14ac:dyDescent="0.6">
      <c r="A3128" s="6"/>
      <c r="B3128" s="21"/>
      <c r="C3128" s="6"/>
      <c r="D3128" s="6" t="s">
        <v>13828</v>
      </c>
      <c r="E3128" s="6" t="s">
        <v>13815</v>
      </c>
      <c r="F3128" s="20" t="s">
        <v>13821</v>
      </c>
      <c r="G3128" s="6" t="str">
        <f t="shared" si="230"/>
        <v>80-95</v>
      </c>
      <c r="H3128" s="6" t="str" cm="1">
        <f t="array" ref="H3128:I3128">_xlfn.TEXTSPLIT(G3128,"-")</f>
        <v>80</v>
      </c>
      <c r="I3128" s="6" t="str">
        <v>95</v>
      </c>
      <c r="J3128" s="6" t="s">
        <v>13541</v>
      </c>
      <c r="K3128" s="6" t="s">
        <v>13549</v>
      </c>
      <c r="L3128" s="6" t="s">
        <v>13973</v>
      </c>
      <c r="M3128" s="6" t="s">
        <v>13440</v>
      </c>
      <c r="N3128" s="7">
        <v>2011</v>
      </c>
      <c r="O3128" s="6" t="str" cm="1">
        <f t="array" ref="O3128">_xlfn.TEXTSPLIT(N3128,"-")</f>
        <v>2011</v>
      </c>
      <c r="P3128" s="6" t="str" cm="1">
        <f t="array" ref="P3128">_xlfn.TEXTSPLIT(O3128,"-")</f>
        <v>2011</v>
      </c>
      <c r="Q3128" s="6">
        <v>549</v>
      </c>
      <c r="R3128" s="6">
        <v>25</v>
      </c>
      <c r="S3128" s="16">
        <f t="shared" si="231"/>
        <v>4.553734061930783E-2</v>
      </c>
      <c r="T3128" s="16">
        <f t="shared" si="232"/>
        <v>8.8976871422870325E-3</v>
      </c>
    </row>
    <row r="3129" spans="1:20" x14ac:dyDescent="0.6">
      <c r="A3129" s="6"/>
      <c r="B3129" s="21"/>
      <c r="C3129" s="6"/>
      <c r="D3129" s="6" t="s">
        <v>13823</v>
      </c>
      <c r="E3129" s="6" t="s">
        <v>13815</v>
      </c>
      <c r="F3129" s="20" t="s">
        <v>13524</v>
      </c>
      <c r="G3129" s="6" t="str">
        <f t="shared" si="230"/>
        <v>65-95</v>
      </c>
      <c r="H3129" s="6" t="str" cm="1">
        <f t="array" ref="H3129:I3129">_xlfn.TEXTSPLIT(G3129,"-")</f>
        <v>65</v>
      </c>
      <c r="I3129" s="6" t="str">
        <v>95</v>
      </c>
      <c r="J3129" s="6" t="s">
        <v>13541</v>
      </c>
      <c r="K3129" s="6" t="s">
        <v>13549</v>
      </c>
      <c r="L3129" s="6" t="s">
        <v>13973</v>
      </c>
      <c r="M3129" s="6" t="s">
        <v>13440</v>
      </c>
      <c r="N3129" s="7">
        <v>2011</v>
      </c>
      <c r="O3129" s="6" t="str" cm="1">
        <f t="array" ref="O3129">_xlfn.TEXTSPLIT(N3129,"-")</f>
        <v>2011</v>
      </c>
      <c r="P3129" s="6" t="str" cm="1">
        <f t="array" ref="P3129">_xlfn.TEXTSPLIT(O3129,"-")</f>
        <v>2011</v>
      </c>
      <c r="Q3129" s="6">
        <v>2132</v>
      </c>
      <c r="R3129" s="6">
        <v>33</v>
      </c>
      <c r="S3129" s="16">
        <f t="shared" si="231"/>
        <v>1.547842401500938E-2</v>
      </c>
      <c r="T3129" s="16">
        <f t="shared" si="232"/>
        <v>2.6735135447618066E-3</v>
      </c>
    </row>
    <row r="3130" spans="1:20" x14ac:dyDescent="0.6">
      <c r="A3130" s="6"/>
      <c r="B3130" s="21"/>
      <c r="C3130" s="6"/>
      <c r="D3130" s="6" t="s">
        <v>13823</v>
      </c>
      <c r="E3130" s="6" t="s">
        <v>13814</v>
      </c>
      <c r="F3130" s="20" t="s">
        <v>13524</v>
      </c>
      <c r="G3130" s="6" t="str">
        <f t="shared" si="230"/>
        <v>65-95</v>
      </c>
      <c r="H3130" s="6" t="str" cm="1">
        <f t="array" ref="H3130:I3130">_xlfn.TEXTSPLIT(G3130,"-")</f>
        <v>65</v>
      </c>
      <c r="I3130" s="6" t="str">
        <v>95</v>
      </c>
      <c r="J3130" s="6" t="s">
        <v>13541</v>
      </c>
      <c r="K3130" s="6" t="s">
        <v>13549</v>
      </c>
      <c r="L3130" s="6" t="s">
        <v>13973</v>
      </c>
      <c r="M3130" s="6" t="s">
        <v>13440</v>
      </c>
      <c r="N3130" s="7">
        <v>2011</v>
      </c>
      <c r="O3130" s="6" t="str" cm="1">
        <f t="array" ref="O3130">_xlfn.TEXTSPLIT(N3130,"-")</f>
        <v>2011</v>
      </c>
      <c r="P3130" s="6" t="str" cm="1">
        <f t="array" ref="P3130">_xlfn.TEXTSPLIT(O3130,"-")</f>
        <v>2011</v>
      </c>
      <c r="Q3130" s="6">
        <v>840</v>
      </c>
      <c r="R3130" s="6">
        <v>9</v>
      </c>
      <c r="S3130" s="16">
        <f t="shared" si="231"/>
        <v>1.0714285714285714E-2</v>
      </c>
      <c r="T3130" s="16">
        <f t="shared" si="232"/>
        <v>3.5522443937933313E-3</v>
      </c>
    </row>
    <row r="3131" spans="1:20" x14ac:dyDescent="0.6">
      <c r="A3131" s="6"/>
      <c r="B3131" s="21"/>
      <c r="C3131" s="6"/>
      <c r="D3131" s="6" t="s">
        <v>13823</v>
      </c>
      <c r="E3131" s="6" t="s">
        <v>13816</v>
      </c>
      <c r="F3131" s="20" t="s">
        <v>13524</v>
      </c>
      <c r="G3131" s="6" t="str">
        <f t="shared" si="230"/>
        <v>65-95</v>
      </c>
      <c r="H3131" s="6" t="str" cm="1">
        <f t="array" ref="H3131:I3131">_xlfn.TEXTSPLIT(G3131,"-")</f>
        <v>65</v>
      </c>
      <c r="I3131" s="6" t="str">
        <v>95</v>
      </c>
      <c r="J3131" s="6" t="s">
        <v>13541</v>
      </c>
      <c r="K3131" s="6" t="s">
        <v>13549</v>
      </c>
      <c r="L3131" s="6" t="s">
        <v>13973</v>
      </c>
      <c r="M3131" s="6" t="s">
        <v>13440</v>
      </c>
      <c r="N3131" s="7">
        <v>2011</v>
      </c>
      <c r="O3131" s="6" t="str" cm="1">
        <f t="array" ref="O3131">_xlfn.TEXTSPLIT(N3131,"-")</f>
        <v>2011</v>
      </c>
      <c r="P3131" s="6" t="str" cm="1">
        <f t="array" ref="P3131">_xlfn.TEXTSPLIT(O3131,"-")</f>
        <v>2011</v>
      </c>
      <c r="Q3131" s="6">
        <v>1292</v>
      </c>
      <c r="R3131" s="6">
        <v>24</v>
      </c>
      <c r="S3131" s="16">
        <f t="shared" si="231"/>
        <v>1.8575851393188854E-2</v>
      </c>
      <c r="T3131" s="16">
        <f t="shared" si="232"/>
        <v>3.7563969317457599E-3</v>
      </c>
    </row>
    <row r="3132" spans="1:20" x14ac:dyDescent="0.6">
      <c r="A3132" s="6"/>
      <c r="B3132" s="21"/>
      <c r="C3132" s="6"/>
      <c r="D3132" s="6" t="s">
        <v>13823</v>
      </c>
      <c r="E3132" s="6" t="s">
        <v>13815</v>
      </c>
      <c r="F3132" s="20" t="s">
        <v>13824</v>
      </c>
      <c r="G3132" s="6" t="str">
        <f t="shared" si="230"/>
        <v>65-69</v>
      </c>
      <c r="H3132" s="6" t="str" cm="1">
        <f t="array" ref="H3132:I3132">_xlfn.TEXTSPLIT(G3132,"-")</f>
        <v>65</v>
      </c>
      <c r="I3132" s="6" t="str">
        <v>69</v>
      </c>
      <c r="J3132" s="6" t="s">
        <v>13541</v>
      </c>
      <c r="K3132" s="6" t="s">
        <v>13549</v>
      </c>
      <c r="L3132" s="6" t="s">
        <v>13973</v>
      </c>
      <c r="M3132" s="6" t="s">
        <v>13440</v>
      </c>
      <c r="N3132" s="7">
        <v>2011</v>
      </c>
      <c r="O3132" s="6" t="str" cm="1">
        <f t="array" ref="O3132">_xlfn.TEXTSPLIT(N3132,"-")</f>
        <v>2011</v>
      </c>
      <c r="P3132" s="6" t="str" cm="1">
        <f t="array" ref="P3132">_xlfn.TEXTSPLIT(O3132,"-")</f>
        <v>2011</v>
      </c>
      <c r="Q3132" s="6">
        <v>472</v>
      </c>
      <c r="R3132" s="6">
        <v>1</v>
      </c>
      <c r="S3132" s="16">
        <f t="shared" si="231"/>
        <v>2.1186440677966102E-3</v>
      </c>
      <c r="T3132" s="16">
        <f t="shared" si="232"/>
        <v>2.116398551460512E-3</v>
      </c>
    </row>
    <row r="3133" spans="1:20" x14ac:dyDescent="0.6">
      <c r="A3133" s="6"/>
      <c r="B3133" s="21"/>
      <c r="C3133" s="6"/>
      <c r="D3133" s="6" t="s">
        <v>13823</v>
      </c>
      <c r="E3133" s="6" t="s">
        <v>13815</v>
      </c>
      <c r="F3133" s="20" t="s">
        <v>13825</v>
      </c>
      <c r="G3133" s="6" t="str">
        <f t="shared" si="230"/>
        <v>70-74</v>
      </c>
      <c r="H3133" s="6" t="str" cm="1">
        <f t="array" ref="H3133:I3133">_xlfn.TEXTSPLIT(G3133,"-")</f>
        <v>70</v>
      </c>
      <c r="I3133" s="6" t="str">
        <v>74</v>
      </c>
      <c r="J3133" s="6" t="s">
        <v>13541</v>
      </c>
      <c r="K3133" s="6" t="s">
        <v>13549</v>
      </c>
      <c r="L3133" s="6" t="s">
        <v>13973</v>
      </c>
      <c r="M3133" s="6" t="s">
        <v>13440</v>
      </c>
      <c r="N3133" s="7">
        <v>2011</v>
      </c>
      <c r="O3133" s="6" t="str" cm="1">
        <f t="array" ref="O3133">_xlfn.TEXTSPLIT(N3133,"-")</f>
        <v>2011</v>
      </c>
      <c r="P3133" s="6" t="str" cm="1">
        <f t="array" ref="P3133">_xlfn.TEXTSPLIT(O3133,"-")</f>
        <v>2011</v>
      </c>
      <c r="Q3133" s="6">
        <v>506</v>
      </c>
      <c r="R3133" s="6">
        <v>2</v>
      </c>
      <c r="S3133" s="16">
        <f t="shared" si="231"/>
        <v>3.952569169960474E-3</v>
      </c>
      <c r="T3133" s="16">
        <f t="shared" si="232"/>
        <v>2.789359499389119E-3</v>
      </c>
    </row>
    <row r="3134" spans="1:20" x14ac:dyDescent="0.6">
      <c r="A3134" s="6"/>
      <c r="B3134" s="21"/>
      <c r="C3134" s="6"/>
      <c r="D3134" s="6" t="s">
        <v>13823</v>
      </c>
      <c r="E3134" s="6" t="s">
        <v>13815</v>
      </c>
      <c r="F3134" s="20" t="s">
        <v>13826</v>
      </c>
      <c r="G3134" s="6" t="str">
        <f t="shared" si="230"/>
        <v>75-79</v>
      </c>
      <c r="H3134" s="6" t="str" cm="1">
        <f t="array" ref="H3134:I3134">_xlfn.TEXTSPLIT(G3134,"-")</f>
        <v>75</v>
      </c>
      <c r="I3134" s="6" t="str">
        <v>79</v>
      </c>
      <c r="J3134" s="6" t="s">
        <v>13541</v>
      </c>
      <c r="K3134" s="6" t="s">
        <v>13549</v>
      </c>
      <c r="L3134" s="6" t="s">
        <v>13973</v>
      </c>
      <c r="M3134" s="6" t="s">
        <v>13440</v>
      </c>
      <c r="N3134" s="7">
        <v>2011</v>
      </c>
      <c r="O3134" s="6" t="str" cm="1">
        <f t="array" ref="O3134">_xlfn.TEXTSPLIT(N3134,"-")</f>
        <v>2011</v>
      </c>
      <c r="P3134" s="6" t="str" cm="1">
        <f t="array" ref="P3134">_xlfn.TEXTSPLIT(O3134,"-")</f>
        <v>2011</v>
      </c>
      <c r="Q3134" s="6">
        <v>605</v>
      </c>
      <c r="R3134" s="6">
        <v>11</v>
      </c>
      <c r="S3134" s="16">
        <f t="shared" si="231"/>
        <v>1.8181818181818181E-2</v>
      </c>
      <c r="T3134" s="16">
        <f t="shared" si="232"/>
        <v>5.4319592479851178E-3</v>
      </c>
    </row>
    <row r="3135" spans="1:20" x14ac:dyDescent="0.6">
      <c r="A3135" s="6"/>
      <c r="B3135" s="21"/>
      <c r="C3135" s="6"/>
      <c r="D3135" s="6" t="s">
        <v>13823</v>
      </c>
      <c r="E3135" s="6" t="s">
        <v>13815</v>
      </c>
      <c r="F3135" s="20" t="s">
        <v>13821</v>
      </c>
      <c r="G3135" s="6" t="str">
        <f t="shared" si="230"/>
        <v>80-95</v>
      </c>
      <c r="H3135" s="6" t="str" cm="1">
        <f t="array" ref="H3135:I3135">_xlfn.TEXTSPLIT(G3135,"-")</f>
        <v>80</v>
      </c>
      <c r="I3135" s="6" t="str">
        <v>95</v>
      </c>
      <c r="J3135" s="6" t="s">
        <v>13541</v>
      </c>
      <c r="K3135" s="6" t="s">
        <v>13549</v>
      </c>
      <c r="L3135" s="6" t="s">
        <v>13973</v>
      </c>
      <c r="M3135" s="6" t="s">
        <v>13440</v>
      </c>
      <c r="N3135" s="7">
        <v>2011</v>
      </c>
      <c r="O3135" s="6" t="str" cm="1">
        <f t="array" ref="O3135">_xlfn.TEXTSPLIT(N3135,"-")</f>
        <v>2011</v>
      </c>
      <c r="P3135" s="6" t="str" cm="1">
        <f t="array" ref="P3135">_xlfn.TEXTSPLIT(O3135,"-")</f>
        <v>2011</v>
      </c>
      <c r="Q3135" s="6">
        <v>549</v>
      </c>
      <c r="R3135" s="6">
        <v>22</v>
      </c>
      <c r="S3135" s="16">
        <f t="shared" si="231"/>
        <v>4.0072859744990891E-2</v>
      </c>
      <c r="T3135" s="16">
        <f t="shared" si="232"/>
        <v>8.3706297252897164E-3</v>
      </c>
    </row>
    <row r="3136" spans="1:20" x14ac:dyDescent="0.6">
      <c r="D3136" s="6" t="s">
        <v>13813</v>
      </c>
      <c r="E3136" s="6" t="s">
        <v>13815</v>
      </c>
      <c r="F3136" s="20" t="s">
        <v>13524</v>
      </c>
      <c r="G3136" s="6" t="str">
        <f t="shared" si="227"/>
        <v>65-95</v>
      </c>
      <c r="H3136" s="6" t="str" cm="1">
        <f t="array" ref="H3136:I3136">_xlfn.TEXTSPLIT(G3136,"-")</f>
        <v>65</v>
      </c>
      <c r="I3136" s="6" t="str">
        <v>95</v>
      </c>
      <c r="J3136" s="6" t="s">
        <v>13541</v>
      </c>
      <c r="K3136" s="6" t="s">
        <v>13549</v>
      </c>
      <c r="L3136" s="6" t="s">
        <v>13464</v>
      </c>
      <c r="M3136" s="6" t="s">
        <v>13440</v>
      </c>
      <c r="N3136" s="7">
        <v>2011</v>
      </c>
      <c r="O3136" s="6" t="str" cm="1">
        <f t="array" ref="O3136">_xlfn.TEXTSPLIT(N3136,"-")</f>
        <v>2011</v>
      </c>
      <c r="P3136" s="6" t="str" cm="1">
        <f t="array" ref="P3136">_xlfn.TEXTSPLIT(O3136,"-")</f>
        <v>2011</v>
      </c>
      <c r="Q3136" s="6">
        <v>2132</v>
      </c>
      <c r="R3136" s="6">
        <v>71</v>
      </c>
      <c r="S3136" s="16">
        <f t="shared" si="228"/>
        <v>3.330206378986867E-2</v>
      </c>
      <c r="T3136" s="16">
        <f t="shared" si="229"/>
        <v>3.8858619680949029E-3</v>
      </c>
    </row>
    <row r="3137" spans="2:20" x14ac:dyDescent="0.6">
      <c r="B3137" s="6"/>
      <c r="C3137" s="6"/>
      <c r="D3137" s="6" t="s">
        <v>13813</v>
      </c>
      <c r="E3137" s="6" t="s">
        <v>13814</v>
      </c>
      <c r="F3137" s="20" t="s">
        <v>13524</v>
      </c>
      <c r="G3137" s="6" t="str">
        <f t="shared" si="227"/>
        <v>65-95</v>
      </c>
      <c r="H3137" s="6" t="str" cm="1">
        <f t="array" ref="H3137:I3137">_xlfn.TEXTSPLIT(G3137,"-")</f>
        <v>65</v>
      </c>
      <c r="I3137" s="6" t="str">
        <v>95</v>
      </c>
      <c r="J3137" s="6" t="s">
        <v>13541</v>
      </c>
      <c r="K3137" s="6" t="s">
        <v>13549</v>
      </c>
      <c r="L3137" s="6" t="s">
        <v>13464</v>
      </c>
      <c r="M3137" s="6" t="s">
        <v>13440</v>
      </c>
      <c r="N3137" s="7">
        <v>2011</v>
      </c>
      <c r="O3137" s="6" t="str" cm="1">
        <f t="array" ref="O3137">_xlfn.TEXTSPLIT(N3137,"-")</f>
        <v>2011</v>
      </c>
      <c r="P3137" s="6" t="str" cm="1">
        <f t="array" ref="P3137">_xlfn.TEXTSPLIT(O3137,"-")</f>
        <v>2011</v>
      </c>
      <c r="Q3137" s="6">
        <v>840</v>
      </c>
      <c r="R3137" s="6">
        <v>29</v>
      </c>
      <c r="S3137" s="16">
        <f t="shared" si="228"/>
        <v>3.4523809523809526E-2</v>
      </c>
      <c r="T3137" s="16">
        <f t="shared" si="229"/>
        <v>6.2992739660797459E-3</v>
      </c>
    </row>
    <row r="3138" spans="2:20" x14ac:dyDescent="0.6">
      <c r="B3138" s="6"/>
      <c r="C3138" s="6"/>
      <c r="D3138" s="6" t="s">
        <v>13813</v>
      </c>
      <c r="E3138" s="6" t="s">
        <v>13816</v>
      </c>
      <c r="F3138" s="20" t="s">
        <v>13524</v>
      </c>
      <c r="G3138" s="6" t="str">
        <f t="shared" si="227"/>
        <v>65-95</v>
      </c>
      <c r="H3138" s="6" t="str" cm="1">
        <f t="array" ref="H3138:I3138">_xlfn.TEXTSPLIT(G3138,"-")</f>
        <v>65</v>
      </c>
      <c r="I3138" s="6" t="str">
        <v>95</v>
      </c>
      <c r="J3138" s="6" t="s">
        <v>13541</v>
      </c>
      <c r="K3138" s="6" t="s">
        <v>13549</v>
      </c>
      <c r="L3138" s="6" t="s">
        <v>13464</v>
      </c>
      <c r="M3138" s="6" t="s">
        <v>13440</v>
      </c>
      <c r="N3138" s="7">
        <v>2011</v>
      </c>
      <c r="O3138" s="6" t="str" cm="1">
        <f t="array" ref="O3138">_xlfn.TEXTSPLIT(N3138,"-")</f>
        <v>2011</v>
      </c>
      <c r="P3138" s="6" t="str" cm="1">
        <f t="array" ref="P3138">_xlfn.TEXTSPLIT(O3138,"-")</f>
        <v>2011</v>
      </c>
      <c r="Q3138" s="6">
        <v>1292</v>
      </c>
      <c r="R3138" s="6">
        <v>41</v>
      </c>
      <c r="S3138" s="16">
        <f t="shared" si="228"/>
        <v>3.1733746130030958E-2</v>
      </c>
      <c r="T3138" s="16">
        <f t="shared" si="229"/>
        <v>4.8767086778192022E-3</v>
      </c>
    </row>
    <row r="3139" spans="2:20" x14ac:dyDescent="0.6">
      <c r="B3139" s="6"/>
      <c r="C3139" s="6"/>
      <c r="D3139" s="6" t="s">
        <v>13813</v>
      </c>
      <c r="E3139" s="6" t="s">
        <v>13815</v>
      </c>
      <c r="F3139" s="20" t="s">
        <v>13824</v>
      </c>
      <c r="G3139" s="6" t="str">
        <f t="shared" si="227"/>
        <v>65-69</v>
      </c>
      <c r="H3139" s="6" t="str" cm="1">
        <f t="array" ref="H3139:I3139">_xlfn.TEXTSPLIT(G3139,"-")</f>
        <v>65</v>
      </c>
      <c r="I3139" s="6" t="str">
        <v>69</v>
      </c>
      <c r="J3139" s="6" t="s">
        <v>13541</v>
      </c>
      <c r="K3139" s="6" t="s">
        <v>13549</v>
      </c>
      <c r="L3139" s="6" t="s">
        <v>13464</v>
      </c>
      <c r="M3139" s="6" t="s">
        <v>13440</v>
      </c>
      <c r="N3139" s="7">
        <v>2011</v>
      </c>
      <c r="O3139" s="6" t="str" cm="1">
        <f t="array" ref="O3139">_xlfn.TEXTSPLIT(N3139,"-")</f>
        <v>2011</v>
      </c>
      <c r="P3139" s="6" t="str" cm="1">
        <f t="array" ref="P3139">_xlfn.TEXTSPLIT(O3139,"-")</f>
        <v>2011</v>
      </c>
      <c r="Q3139" s="6">
        <v>472</v>
      </c>
      <c r="R3139" s="6">
        <v>3</v>
      </c>
      <c r="S3139" s="16">
        <f t="shared" si="228"/>
        <v>6.3559322033898309E-3</v>
      </c>
      <c r="T3139" s="16">
        <f t="shared" si="229"/>
        <v>3.6579187171886119E-3</v>
      </c>
    </row>
    <row r="3140" spans="2:20" x14ac:dyDescent="0.6">
      <c r="B3140" s="6"/>
      <c r="C3140" s="6"/>
      <c r="D3140" s="6" t="s">
        <v>13813</v>
      </c>
      <c r="E3140" s="6" t="s">
        <v>13815</v>
      </c>
      <c r="F3140" s="20" t="s">
        <v>13825</v>
      </c>
      <c r="G3140" s="6" t="str">
        <f t="shared" si="227"/>
        <v>70-74</v>
      </c>
      <c r="H3140" s="6" t="str" cm="1">
        <f t="array" ref="H3140:I3140">_xlfn.TEXTSPLIT(G3140,"-")</f>
        <v>70</v>
      </c>
      <c r="I3140" s="6" t="str">
        <v>74</v>
      </c>
      <c r="J3140" s="6" t="s">
        <v>13541</v>
      </c>
      <c r="K3140" s="6" t="s">
        <v>13549</v>
      </c>
      <c r="L3140" s="6" t="s">
        <v>13464</v>
      </c>
      <c r="M3140" s="6" t="s">
        <v>13440</v>
      </c>
      <c r="N3140" s="7">
        <v>2011</v>
      </c>
      <c r="O3140" s="6" t="str" cm="1">
        <f t="array" ref="O3140">_xlfn.TEXTSPLIT(N3140,"-")</f>
        <v>2011</v>
      </c>
      <c r="P3140" s="6" t="str" cm="1">
        <f t="array" ref="P3140">_xlfn.TEXTSPLIT(O3140,"-")</f>
        <v>2011</v>
      </c>
      <c r="Q3140" s="6">
        <v>506</v>
      </c>
      <c r="R3140" s="6">
        <v>9</v>
      </c>
      <c r="S3140" s="16">
        <f t="shared" si="228"/>
        <v>1.7786561264822136E-2</v>
      </c>
      <c r="T3140" s="16">
        <f t="shared" si="229"/>
        <v>5.875890228271236E-3</v>
      </c>
    </row>
    <row r="3141" spans="2:20" x14ac:dyDescent="0.6">
      <c r="B3141" s="6"/>
      <c r="C3141" s="6"/>
      <c r="D3141" s="6" t="s">
        <v>13813</v>
      </c>
      <c r="E3141" s="6" t="s">
        <v>13815</v>
      </c>
      <c r="F3141" s="20" t="s">
        <v>13826</v>
      </c>
      <c r="G3141" s="6" t="str">
        <f t="shared" si="227"/>
        <v>75-79</v>
      </c>
      <c r="H3141" s="6" t="str" cm="1">
        <f t="array" ref="H3141:I3141">_xlfn.TEXTSPLIT(G3141,"-")</f>
        <v>75</v>
      </c>
      <c r="I3141" s="6" t="str">
        <v>79</v>
      </c>
      <c r="J3141" s="6" t="s">
        <v>13541</v>
      </c>
      <c r="K3141" s="6" t="s">
        <v>13549</v>
      </c>
      <c r="L3141" s="6" t="s">
        <v>13464</v>
      </c>
      <c r="M3141" s="6" t="s">
        <v>13440</v>
      </c>
      <c r="N3141" s="7">
        <v>2011</v>
      </c>
      <c r="O3141" s="6" t="str" cm="1">
        <f t="array" ref="O3141">_xlfn.TEXTSPLIT(N3141,"-")</f>
        <v>2011</v>
      </c>
      <c r="P3141" s="6" t="str" cm="1">
        <f t="array" ref="P3141">_xlfn.TEXTSPLIT(O3141,"-")</f>
        <v>2011</v>
      </c>
      <c r="Q3141" s="6">
        <v>605</v>
      </c>
      <c r="R3141" s="6">
        <v>14</v>
      </c>
      <c r="S3141" s="16">
        <f t="shared" si="228"/>
        <v>2.3140495867768594E-2</v>
      </c>
      <c r="T3141" s="16">
        <f t="shared" si="229"/>
        <v>6.1125819731206576E-3</v>
      </c>
    </row>
    <row r="3142" spans="2:20" x14ac:dyDescent="0.6">
      <c r="B3142" s="6"/>
      <c r="C3142" s="6"/>
      <c r="D3142" s="6" t="s">
        <v>13813</v>
      </c>
      <c r="E3142" s="6" t="s">
        <v>13815</v>
      </c>
      <c r="F3142" s="20" t="s">
        <v>13821</v>
      </c>
      <c r="G3142" s="6" t="str">
        <f t="shared" si="227"/>
        <v>80-95</v>
      </c>
      <c r="H3142" s="6" t="str" cm="1">
        <f t="array" ref="H3142:I3142">_xlfn.TEXTSPLIT(G3142,"-")</f>
        <v>80</v>
      </c>
      <c r="I3142" s="6" t="str">
        <v>95</v>
      </c>
      <c r="J3142" s="6" t="s">
        <v>13541</v>
      </c>
      <c r="K3142" s="6" t="s">
        <v>13549</v>
      </c>
      <c r="L3142" s="6" t="s">
        <v>13464</v>
      </c>
      <c r="M3142" s="6" t="s">
        <v>13440</v>
      </c>
      <c r="N3142" s="7">
        <v>2011</v>
      </c>
      <c r="O3142" s="6" t="str" cm="1">
        <f t="array" ref="O3142">_xlfn.TEXTSPLIT(N3142,"-")</f>
        <v>2011</v>
      </c>
      <c r="P3142" s="6" t="str" cm="1">
        <f t="array" ref="P3142">_xlfn.TEXTSPLIT(O3142,"-")</f>
        <v>2011</v>
      </c>
      <c r="Q3142" s="6">
        <v>549</v>
      </c>
      <c r="R3142" s="6">
        <v>46</v>
      </c>
      <c r="S3142" s="16">
        <f t="shared" si="228"/>
        <v>8.3788706739526417E-2</v>
      </c>
      <c r="T3142" s="16">
        <f t="shared" si="229"/>
        <v>1.182508828145468E-2</v>
      </c>
    </row>
    <row r="3143" spans="2:20" x14ac:dyDescent="0.6">
      <c r="B3143" s="6"/>
      <c r="C3143" s="6"/>
      <c r="D3143" s="6" t="s">
        <v>13828</v>
      </c>
      <c r="E3143" s="6" t="s">
        <v>13815</v>
      </c>
      <c r="F3143" s="20" t="s">
        <v>13524</v>
      </c>
      <c r="G3143" s="6" t="str">
        <f t="shared" si="227"/>
        <v>65-95</v>
      </c>
      <c r="H3143" s="6" t="str" cm="1">
        <f t="array" ref="H3143:I3143">_xlfn.TEXTSPLIT(G3143,"-")</f>
        <v>65</v>
      </c>
      <c r="I3143" s="6" t="str">
        <v>95</v>
      </c>
      <c r="J3143" s="6" t="s">
        <v>13541</v>
      </c>
      <c r="K3143" s="6" t="s">
        <v>13549</v>
      </c>
      <c r="L3143" s="6" t="s">
        <v>13464</v>
      </c>
      <c r="M3143" s="6" t="s">
        <v>13440</v>
      </c>
      <c r="N3143" s="7">
        <v>2011</v>
      </c>
      <c r="O3143" s="6" t="str" cm="1">
        <f t="array" ref="O3143">_xlfn.TEXTSPLIT(N3143,"-")</f>
        <v>2011</v>
      </c>
      <c r="P3143" s="6" t="str" cm="1">
        <f t="array" ref="P3143">_xlfn.TEXTSPLIT(O3143,"-")</f>
        <v>2011</v>
      </c>
      <c r="Q3143" s="6">
        <v>2132</v>
      </c>
      <c r="R3143" s="6">
        <v>38</v>
      </c>
      <c r="S3143" s="16">
        <f t="shared" si="228"/>
        <v>1.7823639774859287E-2</v>
      </c>
      <c r="T3143" s="16">
        <f t="shared" si="229"/>
        <v>2.8654928982175388E-3</v>
      </c>
    </row>
    <row r="3144" spans="2:20" x14ac:dyDescent="0.6">
      <c r="B3144" s="6"/>
      <c r="C3144" s="6"/>
      <c r="D3144" s="6" t="s">
        <v>13828</v>
      </c>
      <c r="E3144" s="6" t="s">
        <v>13814</v>
      </c>
      <c r="F3144" s="20" t="s">
        <v>13524</v>
      </c>
      <c r="G3144" s="6" t="str">
        <f t="shared" si="227"/>
        <v>65-95</v>
      </c>
      <c r="H3144" s="6" t="str" cm="1">
        <f t="array" ref="H3144:I3144">_xlfn.TEXTSPLIT(G3144,"-")</f>
        <v>65</v>
      </c>
      <c r="I3144" s="6" t="str">
        <v>95</v>
      </c>
      <c r="J3144" s="6" t="s">
        <v>13541</v>
      </c>
      <c r="K3144" s="6" t="s">
        <v>13549</v>
      </c>
      <c r="L3144" s="6" t="s">
        <v>13464</v>
      </c>
      <c r="M3144" s="6" t="s">
        <v>13440</v>
      </c>
      <c r="N3144" s="7">
        <v>2011</v>
      </c>
      <c r="O3144" s="6" t="str" cm="1">
        <f t="array" ref="O3144">_xlfn.TEXTSPLIT(N3144,"-")</f>
        <v>2011</v>
      </c>
      <c r="P3144" s="6" t="str" cm="1">
        <f t="array" ref="P3144">_xlfn.TEXTSPLIT(O3144,"-")</f>
        <v>2011</v>
      </c>
      <c r="Q3144" s="6">
        <v>840</v>
      </c>
      <c r="R3144" s="6">
        <v>20</v>
      </c>
      <c r="S3144" s="16">
        <f t="shared" si="228"/>
        <v>2.3809523809523808E-2</v>
      </c>
      <c r="T3144" s="16">
        <f t="shared" si="229"/>
        <v>5.260208938622243E-3</v>
      </c>
    </row>
    <row r="3145" spans="2:20" x14ac:dyDescent="0.6">
      <c r="B3145" s="6"/>
      <c r="C3145" s="6"/>
      <c r="D3145" s="6" t="s">
        <v>13828</v>
      </c>
      <c r="E3145" s="6" t="s">
        <v>13816</v>
      </c>
      <c r="F3145" s="20" t="s">
        <v>13524</v>
      </c>
      <c r="G3145" s="6" t="str">
        <f t="shared" si="227"/>
        <v>65-95</v>
      </c>
      <c r="H3145" s="6" t="str" cm="1">
        <f t="array" ref="H3145:I3145">_xlfn.TEXTSPLIT(G3145,"-")</f>
        <v>65</v>
      </c>
      <c r="I3145" s="6" t="str">
        <v>95</v>
      </c>
      <c r="J3145" s="6" t="s">
        <v>13541</v>
      </c>
      <c r="K3145" s="6" t="s">
        <v>13549</v>
      </c>
      <c r="L3145" s="6" t="s">
        <v>13464</v>
      </c>
      <c r="M3145" s="6" t="s">
        <v>13440</v>
      </c>
      <c r="N3145" s="7">
        <v>2011</v>
      </c>
      <c r="O3145" s="6" t="str" cm="1">
        <f t="array" ref="O3145">_xlfn.TEXTSPLIT(N3145,"-")</f>
        <v>2011</v>
      </c>
      <c r="P3145" s="6" t="str" cm="1">
        <f t="array" ref="P3145">_xlfn.TEXTSPLIT(O3145,"-")</f>
        <v>2011</v>
      </c>
      <c r="Q3145" s="6">
        <v>1292</v>
      </c>
      <c r="R3145" s="6">
        <v>18</v>
      </c>
      <c r="S3145" s="16">
        <f t="shared" si="228"/>
        <v>1.393188854489164E-2</v>
      </c>
      <c r="T3145" s="16">
        <f t="shared" si="229"/>
        <v>3.2608227781898672E-3</v>
      </c>
    </row>
    <row r="3146" spans="2:20" x14ac:dyDescent="0.6">
      <c r="B3146" s="6"/>
      <c r="C3146" s="6"/>
      <c r="D3146" s="6" t="s">
        <v>13828</v>
      </c>
      <c r="E3146" s="6" t="s">
        <v>13815</v>
      </c>
      <c r="F3146" s="20" t="s">
        <v>13824</v>
      </c>
      <c r="G3146" s="6" t="str">
        <f t="shared" si="227"/>
        <v>65-69</v>
      </c>
      <c r="H3146" s="6" t="str" cm="1">
        <f t="array" ref="H3146:I3146">_xlfn.TEXTSPLIT(G3146,"-")</f>
        <v>65</v>
      </c>
      <c r="I3146" s="6" t="str">
        <v>69</v>
      </c>
      <c r="J3146" s="6" t="s">
        <v>13541</v>
      </c>
      <c r="K3146" s="6" t="s">
        <v>13549</v>
      </c>
      <c r="L3146" s="6" t="s">
        <v>13464</v>
      </c>
      <c r="M3146" s="6" t="s">
        <v>13440</v>
      </c>
      <c r="N3146" s="7">
        <v>2011</v>
      </c>
      <c r="O3146" s="6" t="str" cm="1">
        <f t="array" ref="O3146">_xlfn.TEXTSPLIT(N3146,"-")</f>
        <v>2011</v>
      </c>
      <c r="P3146" s="6" t="str" cm="1">
        <f t="array" ref="P3146">_xlfn.TEXTSPLIT(O3146,"-")</f>
        <v>2011</v>
      </c>
      <c r="Q3146" s="6">
        <v>472</v>
      </c>
      <c r="R3146" s="6">
        <v>3</v>
      </c>
      <c r="S3146" s="16">
        <f t="shared" si="228"/>
        <v>6.3559322033898309E-3</v>
      </c>
      <c r="T3146" s="16">
        <f t="shared" si="229"/>
        <v>3.6579187171886119E-3</v>
      </c>
    </row>
    <row r="3147" spans="2:20" x14ac:dyDescent="0.6">
      <c r="B3147" s="6"/>
      <c r="C3147" s="6"/>
      <c r="D3147" s="6" t="s">
        <v>13828</v>
      </c>
      <c r="E3147" s="6" t="s">
        <v>13815</v>
      </c>
      <c r="F3147" s="20" t="s">
        <v>13825</v>
      </c>
      <c r="G3147" s="6" t="str">
        <f t="shared" si="227"/>
        <v>70-74</v>
      </c>
      <c r="H3147" s="6" t="str" cm="1">
        <f t="array" ref="H3147:I3147">_xlfn.TEXTSPLIT(G3147,"-")</f>
        <v>70</v>
      </c>
      <c r="I3147" s="6" t="str">
        <v>74</v>
      </c>
      <c r="J3147" s="6" t="s">
        <v>13541</v>
      </c>
      <c r="K3147" s="6" t="s">
        <v>13549</v>
      </c>
      <c r="L3147" s="6" t="s">
        <v>13464</v>
      </c>
      <c r="M3147" s="6" t="s">
        <v>13440</v>
      </c>
      <c r="N3147" s="7">
        <v>2011</v>
      </c>
      <c r="O3147" s="6" t="str" cm="1">
        <f t="array" ref="O3147">_xlfn.TEXTSPLIT(N3147,"-")</f>
        <v>2011</v>
      </c>
      <c r="P3147" s="6" t="str" cm="1">
        <f t="array" ref="P3147">_xlfn.TEXTSPLIT(O3147,"-")</f>
        <v>2011</v>
      </c>
      <c r="Q3147" s="6">
        <v>506</v>
      </c>
      <c r="R3147" s="6">
        <v>7</v>
      </c>
      <c r="S3147" s="16">
        <f t="shared" si="228"/>
        <v>1.383399209486166E-2</v>
      </c>
      <c r="T3147" s="16">
        <f t="shared" si="229"/>
        <v>5.1924642792860872E-3</v>
      </c>
    </row>
    <row r="3148" spans="2:20" x14ac:dyDescent="0.6">
      <c r="B3148" s="6"/>
      <c r="C3148" s="6"/>
      <c r="D3148" s="6" t="s">
        <v>13828</v>
      </c>
      <c r="E3148" s="6" t="s">
        <v>13815</v>
      </c>
      <c r="F3148" s="20" t="s">
        <v>13826</v>
      </c>
      <c r="G3148" s="6" t="str">
        <f t="shared" si="227"/>
        <v>75-79</v>
      </c>
      <c r="H3148" s="6" t="str" cm="1">
        <f t="array" ref="H3148:I3148">_xlfn.TEXTSPLIT(G3148,"-")</f>
        <v>75</v>
      </c>
      <c r="I3148" s="6" t="str">
        <v>79</v>
      </c>
      <c r="J3148" s="6" t="s">
        <v>13541</v>
      </c>
      <c r="K3148" s="6" t="s">
        <v>13549</v>
      </c>
      <c r="L3148" s="6" t="s">
        <v>13464</v>
      </c>
      <c r="M3148" s="6" t="s">
        <v>13440</v>
      </c>
      <c r="N3148" s="7">
        <v>2011</v>
      </c>
      <c r="O3148" s="6" t="str" cm="1">
        <f t="array" ref="O3148">_xlfn.TEXTSPLIT(N3148,"-")</f>
        <v>2011</v>
      </c>
      <c r="P3148" s="6" t="str" cm="1">
        <f t="array" ref="P3148">_xlfn.TEXTSPLIT(O3148,"-")</f>
        <v>2011</v>
      </c>
      <c r="Q3148" s="6">
        <v>605</v>
      </c>
      <c r="R3148" s="6">
        <v>3</v>
      </c>
      <c r="S3148" s="16">
        <f t="shared" si="228"/>
        <v>4.9586776859504135E-3</v>
      </c>
      <c r="T3148" s="16">
        <f t="shared" si="229"/>
        <v>2.8557869916044118E-3</v>
      </c>
    </row>
    <row r="3149" spans="2:20" x14ac:dyDescent="0.6">
      <c r="B3149" s="6"/>
      <c r="C3149" s="6"/>
      <c r="D3149" s="6" t="s">
        <v>13828</v>
      </c>
      <c r="E3149" s="6" t="s">
        <v>13815</v>
      </c>
      <c r="F3149" s="20" t="s">
        <v>13821</v>
      </c>
      <c r="G3149" s="6" t="str">
        <f t="shared" si="227"/>
        <v>80-95</v>
      </c>
      <c r="H3149" s="6" t="str" cm="1">
        <f t="array" ref="H3149:I3149">_xlfn.TEXTSPLIT(G3149,"-")</f>
        <v>80</v>
      </c>
      <c r="I3149" s="6" t="str">
        <v>95</v>
      </c>
      <c r="J3149" s="6" t="s">
        <v>13541</v>
      </c>
      <c r="K3149" s="6" t="s">
        <v>13549</v>
      </c>
      <c r="L3149" s="6" t="s">
        <v>13464</v>
      </c>
      <c r="M3149" s="6" t="s">
        <v>13440</v>
      </c>
      <c r="N3149" s="7">
        <v>2011</v>
      </c>
      <c r="O3149" s="6" t="str" cm="1">
        <f t="array" ref="O3149">_xlfn.TEXTSPLIT(N3149,"-")</f>
        <v>2011</v>
      </c>
      <c r="P3149" s="6" t="str" cm="1">
        <f t="array" ref="P3149">_xlfn.TEXTSPLIT(O3149,"-")</f>
        <v>2011</v>
      </c>
      <c r="Q3149" s="6">
        <v>549</v>
      </c>
      <c r="R3149" s="6">
        <v>25</v>
      </c>
      <c r="S3149" s="16">
        <f t="shared" si="228"/>
        <v>4.553734061930783E-2</v>
      </c>
      <c r="T3149" s="16">
        <f t="shared" si="229"/>
        <v>8.8976871422870325E-3</v>
      </c>
    </row>
    <row r="3150" spans="2:20" x14ac:dyDescent="0.6">
      <c r="B3150" s="6"/>
      <c r="C3150" s="6"/>
      <c r="D3150" s="6" t="s">
        <v>13823</v>
      </c>
      <c r="E3150" s="6" t="s">
        <v>13815</v>
      </c>
      <c r="F3150" s="20" t="s">
        <v>13524</v>
      </c>
      <c r="G3150" s="6" t="str">
        <f t="shared" si="227"/>
        <v>65-95</v>
      </c>
      <c r="H3150" s="6" t="str" cm="1">
        <f t="array" ref="H3150:I3150">_xlfn.TEXTSPLIT(G3150,"-")</f>
        <v>65</v>
      </c>
      <c r="I3150" s="6" t="str">
        <v>95</v>
      </c>
      <c r="J3150" s="6" t="s">
        <v>13541</v>
      </c>
      <c r="K3150" s="6" t="s">
        <v>13549</v>
      </c>
      <c r="L3150" s="6" t="s">
        <v>13464</v>
      </c>
      <c r="M3150" s="6" t="s">
        <v>13440</v>
      </c>
      <c r="N3150" s="7">
        <v>2011</v>
      </c>
      <c r="O3150" s="6" t="str" cm="1">
        <f t="array" ref="O3150">_xlfn.TEXTSPLIT(N3150,"-")</f>
        <v>2011</v>
      </c>
      <c r="P3150" s="6" t="str" cm="1">
        <f t="array" ref="P3150">_xlfn.TEXTSPLIT(O3150,"-")</f>
        <v>2011</v>
      </c>
      <c r="Q3150" s="6">
        <v>2132</v>
      </c>
      <c r="R3150" s="6">
        <v>33</v>
      </c>
      <c r="S3150" s="16">
        <f t="shared" si="228"/>
        <v>1.547842401500938E-2</v>
      </c>
      <c r="T3150" s="16">
        <f t="shared" si="229"/>
        <v>2.6735135447618066E-3</v>
      </c>
    </row>
    <row r="3151" spans="2:20" x14ac:dyDescent="0.6">
      <c r="B3151" s="6"/>
      <c r="C3151" s="6"/>
      <c r="D3151" s="6" t="s">
        <v>13823</v>
      </c>
      <c r="E3151" s="6" t="s">
        <v>13814</v>
      </c>
      <c r="F3151" s="20" t="s">
        <v>13524</v>
      </c>
      <c r="G3151" s="6" t="str">
        <f t="shared" si="227"/>
        <v>65-95</v>
      </c>
      <c r="H3151" s="6" t="str" cm="1">
        <f t="array" ref="H3151:I3151">_xlfn.TEXTSPLIT(G3151,"-")</f>
        <v>65</v>
      </c>
      <c r="I3151" s="6" t="str">
        <v>95</v>
      </c>
      <c r="J3151" s="6" t="s">
        <v>13541</v>
      </c>
      <c r="K3151" s="6" t="s">
        <v>13549</v>
      </c>
      <c r="L3151" s="6" t="s">
        <v>13464</v>
      </c>
      <c r="M3151" s="6" t="s">
        <v>13440</v>
      </c>
      <c r="N3151" s="7">
        <v>2011</v>
      </c>
      <c r="O3151" s="6" t="str" cm="1">
        <f t="array" ref="O3151">_xlfn.TEXTSPLIT(N3151,"-")</f>
        <v>2011</v>
      </c>
      <c r="P3151" s="6" t="str" cm="1">
        <f t="array" ref="P3151">_xlfn.TEXTSPLIT(O3151,"-")</f>
        <v>2011</v>
      </c>
      <c r="Q3151" s="6">
        <v>840</v>
      </c>
      <c r="R3151" s="6">
        <v>9</v>
      </c>
      <c r="S3151" s="16">
        <f t="shared" si="228"/>
        <v>1.0714285714285714E-2</v>
      </c>
      <c r="T3151" s="16">
        <f t="shared" si="229"/>
        <v>3.5522443937933313E-3</v>
      </c>
    </row>
    <row r="3152" spans="2:20" x14ac:dyDescent="0.6">
      <c r="B3152" s="6"/>
      <c r="C3152" s="6"/>
      <c r="D3152" s="6" t="s">
        <v>13823</v>
      </c>
      <c r="E3152" s="6" t="s">
        <v>13816</v>
      </c>
      <c r="F3152" s="20" t="s">
        <v>13524</v>
      </c>
      <c r="G3152" s="6" t="str">
        <f t="shared" si="227"/>
        <v>65-95</v>
      </c>
      <c r="H3152" s="6" t="str" cm="1">
        <f t="array" ref="H3152:I3152">_xlfn.TEXTSPLIT(G3152,"-")</f>
        <v>65</v>
      </c>
      <c r="I3152" s="6" t="str">
        <v>95</v>
      </c>
      <c r="J3152" s="6" t="s">
        <v>13541</v>
      </c>
      <c r="K3152" s="6" t="s">
        <v>13549</v>
      </c>
      <c r="L3152" s="6" t="s">
        <v>13464</v>
      </c>
      <c r="M3152" s="6" t="s">
        <v>13440</v>
      </c>
      <c r="N3152" s="7">
        <v>2011</v>
      </c>
      <c r="O3152" s="6" t="str" cm="1">
        <f t="array" ref="O3152">_xlfn.TEXTSPLIT(N3152,"-")</f>
        <v>2011</v>
      </c>
      <c r="P3152" s="6" t="str" cm="1">
        <f t="array" ref="P3152">_xlfn.TEXTSPLIT(O3152,"-")</f>
        <v>2011</v>
      </c>
      <c r="Q3152" s="6">
        <v>1292</v>
      </c>
      <c r="R3152" s="6">
        <v>24</v>
      </c>
      <c r="S3152" s="16">
        <f t="shared" si="228"/>
        <v>1.8575851393188854E-2</v>
      </c>
      <c r="T3152" s="16">
        <f t="shared" si="229"/>
        <v>3.7563969317457599E-3</v>
      </c>
    </row>
    <row r="3153" spans="1:20" x14ac:dyDescent="0.6">
      <c r="B3153" s="6"/>
      <c r="C3153" s="6"/>
      <c r="D3153" s="6" t="s">
        <v>13823</v>
      </c>
      <c r="E3153" s="6" t="s">
        <v>13815</v>
      </c>
      <c r="F3153" s="20" t="s">
        <v>13824</v>
      </c>
      <c r="G3153" s="6" t="str">
        <f t="shared" si="227"/>
        <v>65-69</v>
      </c>
      <c r="H3153" s="6" t="str" cm="1">
        <f t="array" ref="H3153:I3153">_xlfn.TEXTSPLIT(G3153,"-")</f>
        <v>65</v>
      </c>
      <c r="I3153" s="6" t="str">
        <v>69</v>
      </c>
      <c r="J3153" s="6" t="s">
        <v>13541</v>
      </c>
      <c r="K3153" s="6" t="s">
        <v>13549</v>
      </c>
      <c r="L3153" s="6" t="s">
        <v>13464</v>
      </c>
      <c r="M3153" s="6" t="s">
        <v>13440</v>
      </c>
      <c r="N3153" s="7">
        <v>2011</v>
      </c>
      <c r="O3153" s="6" t="str" cm="1">
        <f t="array" ref="O3153">_xlfn.TEXTSPLIT(N3153,"-")</f>
        <v>2011</v>
      </c>
      <c r="P3153" s="6" t="str" cm="1">
        <f t="array" ref="P3153">_xlfn.TEXTSPLIT(O3153,"-")</f>
        <v>2011</v>
      </c>
      <c r="Q3153" s="6">
        <v>472</v>
      </c>
      <c r="R3153" s="6">
        <v>1</v>
      </c>
      <c r="S3153" s="16">
        <f t="shared" si="228"/>
        <v>2.1186440677966102E-3</v>
      </c>
      <c r="T3153" s="16">
        <f t="shared" si="229"/>
        <v>2.116398551460512E-3</v>
      </c>
    </row>
    <row r="3154" spans="1:20" x14ac:dyDescent="0.6">
      <c r="B3154" s="6"/>
      <c r="C3154" s="6"/>
      <c r="D3154" s="6" t="s">
        <v>13823</v>
      </c>
      <c r="E3154" s="6" t="s">
        <v>13815</v>
      </c>
      <c r="F3154" s="20" t="s">
        <v>13825</v>
      </c>
      <c r="G3154" s="6" t="str">
        <f t="shared" si="227"/>
        <v>70-74</v>
      </c>
      <c r="H3154" s="6" t="str" cm="1">
        <f t="array" ref="H3154:I3154">_xlfn.TEXTSPLIT(G3154,"-")</f>
        <v>70</v>
      </c>
      <c r="I3154" s="6" t="str">
        <v>74</v>
      </c>
      <c r="J3154" s="6" t="s">
        <v>13541</v>
      </c>
      <c r="K3154" s="6" t="s">
        <v>13549</v>
      </c>
      <c r="L3154" s="6" t="s">
        <v>13464</v>
      </c>
      <c r="M3154" s="6" t="s">
        <v>13440</v>
      </c>
      <c r="N3154" s="7">
        <v>2011</v>
      </c>
      <c r="O3154" s="6" t="str" cm="1">
        <f t="array" ref="O3154">_xlfn.TEXTSPLIT(N3154,"-")</f>
        <v>2011</v>
      </c>
      <c r="P3154" s="6" t="str" cm="1">
        <f t="array" ref="P3154">_xlfn.TEXTSPLIT(O3154,"-")</f>
        <v>2011</v>
      </c>
      <c r="Q3154" s="6">
        <v>506</v>
      </c>
      <c r="R3154" s="6">
        <v>2</v>
      </c>
      <c r="S3154" s="16">
        <f t="shared" si="228"/>
        <v>3.952569169960474E-3</v>
      </c>
      <c r="T3154" s="16">
        <f t="shared" si="229"/>
        <v>2.789359499389119E-3</v>
      </c>
    </row>
    <row r="3155" spans="1:20" x14ac:dyDescent="0.6">
      <c r="B3155" s="6"/>
      <c r="C3155" s="6"/>
      <c r="D3155" s="6" t="s">
        <v>13823</v>
      </c>
      <c r="E3155" s="6" t="s">
        <v>13815</v>
      </c>
      <c r="F3155" s="20" t="s">
        <v>13826</v>
      </c>
      <c r="G3155" s="6" t="str">
        <f t="shared" si="227"/>
        <v>75-79</v>
      </c>
      <c r="H3155" s="6" t="str" cm="1">
        <f t="array" ref="H3155:I3155">_xlfn.TEXTSPLIT(G3155,"-")</f>
        <v>75</v>
      </c>
      <c r="I3155" s="6" t="str">
        <v>79</v>
      </c>
      <c r="J3155" s="6" t="s">
        <v>13541</v>
      </c>
      <c r="K3155" s="6" t="s">
        <v>13549</v>
      </c>
      <c r="L3155" s="6" t="s">
        <v>13464</v>
      </c>
      <c r="M3155" s="6" t="s">
        <v>13440</v>
      </c>
      <c r="N3155" s="7">
        <v>2011</v>
      </c>
      <c r="O3155" s="6" t="str" cm="1">
        <f t="array" ref="O3155">_xlfn.TEXTSPLIT(N3155,"-")</f>
        <v>2011</v>
      </c>
      <c r="P3155" s="6" t="str" cm="1">
        <f t="array" ref="P3155">_xlfn.TEXTSPLIT(O3155,"-")</f>
        <v>2011</v>
      </c>
      <c r="Q3155" s="6">
        <v>605</v>
      </c>
      <c r="R3155" s="6">
        <v>11</v>
      </c>
      <c r="S3155" s="16">
        <f t="shared" si="228"/>
        <v>1.8181818181818181E-2</v>
      </c>
      <c r="T3155" s="16">
        <f t="shared" si="229"/>
        <v>5.4319592479851178E-3</v>
      </c>
    </row>
    <row r="3156" spans="1:20" x14ac:dyDescent="0.6">
      <c r="B3156" s="6"/>
      <c r="C3156" s="6"/>
      <c r="D3156" s="6" t="s">
        <v>13823</v>
      </c>
      <c r="E3156" s="6" t="s">
        <v>13815</v>
      </c>
      <c r="F3156" s="20" t="s">
        <v>13821</v>
      </c>
      <c r="G3156" s="6" t="str">
        <f t="shared" si="227"/>
        <v>80-95</v>
      </c>
      <c r="H3156" s="6" t="str" cm="1">
        <f t="array" ref="H3156:I3156">_xlfn.TEXTSPLIT(G3156,"-")</f>
        <v>80</v>
      </c>
      <c r="I3156" s="6" t="str">
        <v>95</v>
      </c>
      <c r="J3156" s="6" t="s">
        <v>13541</v>
      </c>
      <c r="K3156" s="6" t="s">
        <v>13549</v>
      </c>
      <c r="L3156" s="6" t="s">
        <v>13464</v>
      </c>
      <c r="M3156" s="6" t="s">
        <v>13440</v>
      </c>
      <c r="N3156" s="7">
        <v>2011</v>
      </c>
      <c r="O3156" s="6" t="str" cm="1">
        <f t="array" ref="O3156">_xlfn.TEXTSPLIT(N3156,"-")</f>
        <v>2011</v>
      </c>
      <c r="P3156" s="6" t="str" cm="1">
        <f t="array" ref="P3156">_xlfn.TEXTSPLIT(O3156,"-")</f>
        <v>2011</v>
      </c>
      <c r="Q3156" s="6">
        <v>549</v>
      </c>
      <c r="R3156" s="6">
        <v>22</v>
      </c>
      <c r="S3156" s="16">
        <f t="shared" si="228"/>
        <v>4.0072859744990891E-2</v>
      </c>
      <c r="T3156" s="16">
        <f t="shared" si="229"/>
        <v>8.3706297252897164E-3</v>
      </c>
    </row>
    <row r="3157" spans="1:20" x14ac:dyDescent="0.6">
      <c r="A3157" s="6">
        <v>21310490</v>
      </c>
      <c r="B3157" s="21" t="s">
        <v>13355</v>
      </c>
      <c r="C3157" s="6" t="s">
        <v>13812</v>
      </c>
      <c r="D3157" s="6" t="s">
        <v>13300</v>
      </c>
      <c r="E3157" s="6" t="s">
        <v>13815</v>
      </c>
      <c r="F3157" s="20" t="s">
        <v>13583</v>
      </c>
      <c r="G3157" s="6" t="str">
        <f t="shared" ref="G3157:G3216" si="233">IF(RIGHT(F3157,1)="+",LEFT(F3157,LEN(F3157)-1)&amp;"-95",F3157)</f>
        <v>48-82</v>
      </c>
      <c r="H3157" s="6" t="str" cm="1">
        <f t="array" ref="H3157:I3157">_xlfn.TEXTSPLIT(G3157,"-")</f>
        <v>48</v>
      </c>
      <c r="I3157" s="6" t="str">
        <v>82</v>
      </c>
      <c r="J3157" s="6" t="s">
        <v>13873</v>
      </c>
      <c r="K3157" s="6" t="s">
        <v>13465</v>
      </c>
      <c r="L3157" s="6" t="s">
        <v>13973</v>
      </c>
      <c r="M3157" s="6" t="s">
        <v>13442</v>
      </c>
      <c r="N3157" s="6" t="s">
        <v>13584</v>
      </c>
      <c r="O3157" s="6" t="str" cm="1">
        <f t="array" ref="O3157:P3157">_xlfn.TEXTSPLIT(N3157,"-")</f>
        <v>1992</v>
      </c>
      <c r="P3157" s="6" t="str">
        <v>1995</v>
      </c>
      <c r="Q3157" s="6">
        <v>986</v>
      </c>
      <c r="R3157" s="6">
        <v>347</v>
      </c>
      <c r="S3157" s="16">
        <f t="shared" ref="S3157:S3216" si="234">R3157/Q3157</f>
        <v>0.35192697768762676</v>
      </c>
      <c r="T3157" s="16">
        <f t="shared" ref="T3157:T3216" si="235">SQRT(S3157*(1-S3157)/Q3157)</f>
        <v>1.5208969678609643E-2</v>
      </c>
    </row>
    <row r="3158" spans="1:20" x14ac:dyDescent="0.6">
      <c r="A3158" s="6"/>
      <c r="B3158" s="21"/>
      <c r="C3158" s="6"/>
      <c r="D3158" s="6" t="s">
        <v>13300</v>
      </c>
      <c r="E3158" s="6" t="s">
        <v>13814</v>
      </c>
      <c r="F3158" s="20" t="s">
        <v>13583</v>
      </c>
      <c r="G3158" s="6" t="str">
        <f t="shared" si="233"/>
        <v>48-82</v>
      </c>
      <c r="H3158" s="6" t="str" cm="1">
        <f t="array" ref="H3158:I3158">_xlfn.TEXTSPLIT(G3158,"-")</f>
        <v>48</v>
      </c>
      <c r="I3158" s="6" t="str">
        <v>82</v>
      </c>
      <c r="J3158" s="6" t="s">
        <v>13873</v>
      </c>
      <c r="K3158" s="6" t="s">
        <v>13465</v>
      </c>
      <c r="L3158" s="6" t="s">
        <v>13973</v>
      </c>
      <c r="M3158" s="6" t="s">
        <v>13442</v>
      </c>
      <c r="N3158" s="6" t="s">
        <v>13584</v>
      </c>
      <c r="O3158" s="6" t="str" cm="1">
        <f t="array" ref="O3158:P3158">_xlfn.TEXTSPLIT(N3158,"-")</f>
        <v>1992</v>
      </c>
      <c r="P3158" s="6" t="str">
        <v>1995</v>
      </c>
      <c r="Q3158" s="6">
        <v>393</v>
      </c>
      <c r="R3158" s="6">
        <v>136</v>
      </c>
      <c r="S3158" s="16">
        <f t="shared" si="234"/>
        <v>0.34605597964376589</v>
      </c>
      <c r="T3158" s="16">
        <f t="shared" si="235"/>
        <v>2.3996460648507467E-2</v>
      </c>
    </row>
    <row r="3159" spans="1:20" x14ac:dyDescent="0.6">
      <c r="A3159" s="6"/>
      <c r="B3159" s="21"/>
      <c r="C3159" s="6"/>
      <c r="D3159" s="6" t="s">
        <v>13300</v>
      </c>
      <c r="E3159" s="6" t="s">
        <v>13816</v>
      </c>
      <c r="F3159" s="20" t="s">
        <v>13583</v>
      </c>
      <c r="G3159" s="6" t="str">
        <f t="shared" si="233"/>
        <v>48-82</v>
      </c>
      <c r="H3159" s="6" t="str" cm="1">
        <f t="array" ref="H3159:I3159">_xlfn.TEXTSPLIT(G3159,"-")</f>
        <v>48</v>
      </c>
      <c r="I3159" s="6" t="str">
        <v>82</v>
      </c>
      <c r="J3159" s="6" t="s">
        <v>13873</v>
      </c>
      <c r="K3159" s="6" t="s">
        <v>13465</v>
      </c>
      <c r="L3159" s="6" t="s">
        <v>13973</v>
      </c>
      <c r="M3159" s="6" t="s">
        <v>13442</v>
      </c>
      <c r="N3159" s="6" t="s">
        <v>13584</v>
      </c>
      <c r="O3159" s="6" t="str" cm="1">
        <f t="array" ref="O3159:P3159">_xlfn.TEXTSPLIT(N3159,"-")</f>
        <v>1992</v>
      </c>
      <c r="P3159" s="6" t="str">
        <v>1995</v>
      </c>
      <c r="Q3159" s="6">
        <v>593</v>
      </c>
      <c r="R3159" s="6">
        <v>211</v>
      </c>
      <c r="S3159" s="16">
        <f t="shared" si="234"/>
        <v>0.35581787521079256</v>
      </c>
      <c r="T3159" s="16">
        <f t="shared" si="235"/>
        <v>1.966033298046212E-2</v>
      </c>
    </row>
    <row r="3160" spans="1:20" x14ac:dyDescent="0.6">
      <c r="A3160" s="6"/>
      <c r="B3160" s="21"/>
      <c r="C3160" s="6"/>
      <c r="D3160" s="6" t="s">
        <v>13300</v>
      </c>
      <c r="E3160" s="6" t="s">
        <v>13815</v>
      </c>
      <c r="F3160" s="20" t="s">
        <v>13923</v>
      </c>
      <c r="G3160" s="6" t="str">
        <f t="shared" si="233"/>
        <v>48-59</v>
      </c>
      <c r="H3160" s="6" t="str" cm="1">
        <f t="array" ref="H3160:I3160">_xlfn.TEXTSPLIT(G3160,"-")</f>
        <v>48</v>
      </c>
      <c r="I3160" s="6" t="str">
        <v>59</v>
      </c>
      <c r="J3160" s="6" t="s">
        <v>13873</v>
      </c>
      <c r="K3160" s="6" t="s">
        <v>13465</v>
      </c>
      <c r="L3160" s="6" t="s">
        <v>13973</v>
      </c>
      <c r="M3160" s="6" t="s">
        <v>13442</v>
      </c>
      <c r="N3160" s="6" t="s">
        <v>13584</v>
      </c>
      <c r="O3160" s="6" t="str" cm="1">
        <f t="array" ref="O3160:P3160">_xlfn.TEXTSPLIT(N3160,"-")</f>
        <v>1992</v>
      </c>
      <c r="P3160" s="6" t="str">
        <v>1995</v>
      </c>
      <c r="Q3160" s="6">
        <v>428</v>
      </c>
      <c r="R3160" s="6">
        <v>136</v>
      </c>
      <c r="S3160" s="16">
        <f t="shared" si="234"/>
        <v>0.31775700934579437</v>
      </c>
      <c r="T3160" s="16">
        <f t="shared" si="235"/>
        <v>2.2505839966790255E-2</v>
      </c>
    </row>
    <row r="3161" spans="1:20" x14ac:dyDescent="0.6">
      <c r="A3161" s="6"/>
      <c r="B3161" s="21"/>
      <c r="C3161" s="6"/>
      <c r="D3161" s="6" t="s">
        <v>13300</v>
      </c>
      <c r="E3161" s="6" t="s">
        <v>13814</v>
      </c>
      <c r="F3161" s="20" t="s">
        <v>13923</v>
      </c>
      <c r="G3161" s="6" t="str">
        <f t="shared" si="233"/>
        <v>48-59</v>
      </c>
      <c r="H3161" s="6" t="str" cm="1">
        <f t="array" ref="H3161:I3161">_xlfn.TEXTSPLIT(G3161,"-")</f>
        <v>48</v>
      </c>
      <c r="I3161" s="6" t="str">
        <v>59</v>
      </c>
      <c r="J3161" s="6" t="s">
        <v>13873</v>
      </c>
      <c r="K3161" s="6" t="s">
        <v>13465</v>
      </c>
      <c r="L3161" s="6" t="s">
        <v>13973</v>
      </c>
      <c r="M3161" s="6" t="s">
        <v>13442</v>
      </c>
      <c r="N3161" s="6" t="s">
        <v>13584</v>
      </c>
      <c r="O3161" s="6" t="str" cm="1">
        <f t="array" ref="O3161:P3161">_xlfn.TEXTSPLIT(N3161,"-")</f>
        <v>1992</v>
      </c>
      <c r="P3161" s="6" t="str">
        <v>1995</v>
      </c>
      <c r="Q3161" s="6">
        <v>186</v>
      </c>
      <c r="R3161" s="6">
        <v>60</v>
      </c>
      <c r="S3161" s="16">
        <f t="shared" si="234"/>
        <v>0.32258064516129031</v>
      </c>
      <c r="T3161" s="16">
        <f t="shared" si="235"/>
        <v>3.4276106330906567E-2</v>
      </c>
    </row>
    <row r="3162" spans="1:20" x14ac:dyDescent="0.6">
      <c r="A3162" s="6"/>
      <c r="B3162" s="21"/>
      <c r="C3162" s="6"/>
      <c r="D3162" s="6" t="s">
        <v>13300</v>
      </c>
      <c r="E3162" s="6" t="s">
        <v>13816</v>
      </c>
      <c r="F3162" s="20" t="s">
        <v>13923</v>
      </c>
      <c r="G3162" s="6" t="str">
        <f t="shared" si="233"/>
        <v>48-59</v>
      </c>
      <c r="H3162" s="6" t="str" cm="1">
        <f t="array" ref="H3162:I3162">_xlfn.TEXTSPLIT(G3162,"-")</f>
        <v>48</v>
      </c>
      <c r="I3162" s="6" t="str">
        <v>59</v>
      </c>
      <c r="J3162" s="6" t="s">
        <v>13873</v>
      </c>
      <c r="K3162" s="6" t="s">
        <v>13465</v>
      </c>
      <c r="L3162" s="6" t="s">
        <v>13973</v>
      </c>
      <c r="M3162" s="6" t="s">
        <v>13442</v>
      </c>
      <c r="N3162" s="6" t="s">
        <v>13584</v>
      </c>
      <c r="O3162" s="6" t="str" cm="1">
        <f t="array" ref="O3162:P3162">_xlfn.TEXTSPLIT(N3162,"-")</f>
        <v>1992</v>
      </c>
      <c r="P3162" s="6" t="str">
        <v>1995</v>
      </c>
      <c r="Q3162" s="6">
        <v>242</v>
      </c>
      <c r="R3162" s="6">
        <v>76</v>
      </c>
      <c r="S3162" s="16">
        <f t="shared" si="234"/>
        <v>0.31404958677685951</v>
      </c>
      <c r="T3162" s="16">
        <f t="shared" si="235"/>
        <v>2.9835807139992159E-2</v>
      </c>
    </row>
    <row r="3163" spans="1:20" x14ac:dyDescent="0.6">
      <c r="A3163" s="6"/>
      <c r="B3163" s="21"/>
      <c r="C3163" s="6"/>
      <c r="D3163" s="6" t="s">
        <v>13300</v>
      </c>
      <c r="E3163" s="6" t="s">
        <v>13815</v>
      </c>
      <c r="F3163" s="20" t="s">
        <v>13819</v>
      </c>
      <c r="G3163" s="6" t="str">
        <f t="shared" si="233"/>
        <v>60-69</v>
      </c>
      <c r="H3163" s="6" t="str" cm="1">
        <f t="array" ref="H3163:I3163">_xlfn.TEXTSPLIT(G3163,"-")</f>
        <v>60</v>
      </c>
      <c r="I3163" s="6" t="str">
        <v>69</v>
      </c>
      <c r="J3163" s="6" t="s">
        <v>13873</v>
      </c>
      <c r="K3163" s="6" t="s">
        <v>13465</v>
      </c>
      <c r="L3163" s="6" t="s">
        <v>13973</v>
      </c>
      <c r="M3163" s="6" t="s">
        <v>13442</v>
      </c>
      <c r="N3163" s="6" t="s">
        <v>13584</v>
      </c>
      <c r="O3163" s="6" t="str" cm="1">
        <f t="array" ref="O3163:P3163">_xlfn.TEXTSPLIT(N3163,"-")</f>
        <v>1992</v>
      </c>
      <c r="P3163" s="6" t="str">
        <v>1995</v>
      </c>
      <c r="Q3163" s="6">
        <v>365</v>
      </c>
      <c r="R3163" s="6">
        <v>122</v>
      </c>
      <c r="S3163" s="16">
        <f t="shared" si="234"/>
        <v>0.33424657534246577</v>
      </c>
      <c r="T3163" s="16">
        <f t="shared" si="235"/>
        <v>2.4691288587150938E-2</v>
      </c>
    </row>
    <row r="3164" spans="1:20" x14ac:dyDescent="0.6">
      <c r="A3164" s="6"/>
      <c r="B3164" s="21"/>
      <c r="C3164" s="6"/>
      <c r="D3164" s="6" t="s">
        <v>13300</v>
      </c>
      <c r="E3164" s="6" t="s">
        <v>13814</v>
      </c>
      <c r="F3164" s="20" t="s">
        <v>13819</v>
      </c>
      <c r="G3164" s="6" t="str">
        <f t="shared" si="233"/>
        <v>60-69</v>
      </c>
      <c r="H3164" s="6" t="str" cm="1">
        <f t="array" ref="H3164:I3164">_xlfn.TEXTSPLIT(G3164,"-")</f>
        <v>60</v>
      </c>
      <c r="I3164" s="6" t="str">
        <v>69</v>
      </c>
      <c r="J3164" s="6" t="s">
        <v>13873</v>
      </c>
      <c r="K3164" s="6" t="s">
        <v>13465</v>
      </c>
      <c r="L3164" s="6" t="s">
        <v>13973</v>
      </c>
      <c r="M3164" s="6" t="s">
        <v>13442</v>
      </c>
      <c r="N3164" s="6" t="s">
        <v>13584</v>
      </c>
      <c r="O3164" s="6" t="str" cm="1">
        <f t="array" ref="O3164:P3164">_xlfn.TEXTSPLIT(N3164,"-")</f>
        <v>1992</v>
      </c>
      <c r="P3164" s="6" t="str">
        <v>1995</v>
      </c>
      <c r="Q3164" s="6">
        <v>140</v>
      </c>
      <c r="R3164" s="6">
        <v>46</v>
      </c>
      <c r="S3164" s="16">
        <f t="shared" si="234"/>
        <v>0.32857142857142857</v>
      </c>
      <c r="T3164" s="16">
        <f t="shared" si="235"/>
        <v>3.9696369472171346E-2</v>
      </c>
    </row>
    <row r="3165" spans="1:20" x14ac:dyDescent="0.6">
      <c r="A3165" s="6"/>
      <c r="B3165" s="21"/>
      <c r="C3165" s="6"/>
      <c r="D3165" s="6" t="s">
        <v>13300</v>
      </c>
      <c r="E3165" s="6" t="s">
        <v>13816</v>
      </c>
      <c r="F3165" s="20" t="s">
        <v>13819</v>
      </c>
      <c r="G3165" s="6" t="str">
        <f t="shared" si="233"/>
        <v>60-69</v>
      </c>
      <c r="H3165" s="6" t="str" cm="1">
        <f t="array" ref="H3165:I3165">_xlfn.TEXTSPLIT(G3165,"-")</f>
        <v>60</v>
      </c>
      <c r="I3165" s="6" t="str">
        <v>69</v>
      </c>
      <c r="J3165" s="6" t="s">
        <v>13873</v>
      </c>
      <c r="K3165" s="6" t="s">
        <v>13465</v>
      </c>
      <c r="L3165" s="6" t="s">
        <v>13973</v>
      </c>
      <c r="M3165" s="6" t="s">
        <v>13442</v>
      </c>
      <c r="N3165" s="6" t="s">
        <v>13584</v>
      </c>
      <c r="O3165" s="6" t="str" cm="1">
        <f t="array" ref="O3165:P3165">_xlfn.TEXTSPLIT(N3165,"-")</f>
        <v>1992</v>
      </c>
      <c r="P3165" s="6" t="str">
        <v>1995</v>
      </c>
      <c r="Q3165" s="6">
        <v>225</v>
      </c>
      <c r="R3165" s="6">
        <v>76</v>
      </c>
      <c r="S3165" s="16">
        <f t="shared" si="234"/>
        <v>0.33777777777777779</v>
      </c>
      <c r="T3165" s="16">
        <f t="shared" si="235"/>
        <v>3.153015844603977E-2</v>
      </c>
    </row>
    <row r="3166" spans="1:20" x14ac:dyDescent="0.6">
      <c r="A3166" s="6"/>
      <c r="B3166" s="21"/>
      <c r="C3166" s="6"/>
      <c r="D3166" s="6" t="s">
        <v>13300</v>
      </c>
      <c r="E3166" s="6" t="s">
        <v>13815</v>
      </c>
      <c r="F3166" s="20" t="s">
        <v>13924</v>
      </c>
      <c r="G3166" s="6" t="str">
        <f t="shared" si="233"/>
        <v>70-82</v>
      </c>
      <c r="H3166" s="6" t="str" cm="1">
        <f t="array" ref="H3166:I3166">_xlfn.TEXTSPLIT(G3166,"-")</f>
        <v>70</v>
      </c>
      <c r="I3166" s="6" t="str">
        <v>82</v>
      </c>
      <c r="J3166" s="6" t="s">
        <v>13873</v>
      </c>
      <c r="K3166" s="6" t="s">
        <v>13465</v>
      </c>
      <c r="L3166" s="6" t="s">
        <v>13973</v>
      </c>
      <c r="M3166" s="6" t="s">
        <v>13442</v>
      </c>
      <c r="N3166" s="6" t="s">
        <v>13584</v>
      </c>
      <c r="O3166" s="6" t="str" cm="1">
        <f t="array" ref="O3166:P3166">_xlfn.TEXTSPLIT(N3166,"-")</f>
        <v>1992</v>
      </c>
      <c r="P3166" s="6" t="str">
        <v>1995</v>
      </c>
      <c r="Q3166" s="6">
        <v>193</v>
      </c>
      <c r="R3166" s="6">
        <v>89</v>
      </c>
      <c r="S3166" s="16">
        <f t="shared" si="234"/>
        <v>0.46113989637305697</v>
      </c>
      <c r="T3166" s="16">
        <f t="shared" si="235"/>
        <v>3.5881922963738502E-2</v>
      </c>
    </row>
    <row r="3167" spans="1:20" x14ac:dyDescent="0.6">
      <c r="A3167" s="6"/>
      <c r="B3167" s="21"/>
      <c r="C3167" s="6"/>
      <c r="D3167" s="6" t="s">
        <v>13300</v>
      </c>
      <c r="E3167" s="6" t="s">
        <v>13814</v>
      </c>
      <c r="F3167" s="20" t="s">
        <v>13924</v>
      </c>
      <c r="G3167" s="6" t="str">
        <f t="shared" si="233"/>
        <v>70-82</v>
      </c>
      <c r="H3167" s="6" t="str" cm="1">
        <f t="array" ref="H3167:I3167">_xlfn.TEXTSPLIT(G3167,"-")</f>
        <v>70</v>
      </c>
      <c r="I3167" s="6" t="str">
        <v>82</v>
      </c>
      <c r="J3167" s="6" t="s">
        <v>13873</v>
      </c>
      <c r="K3167" s="6" t="s">
        <v>13465</v>
      </c>
      <c r="L3167" s="6" t="s">
        <v>13973</v>
      </c>
      <c r="M3167" s="6" t="s">
        <v>13442</v>
      </c>
      <c r="N3167" s="6" t="s">
        <v>13584</v>
      </c>
      <c r="O3167" s="6" t="str" cm="1">
        <f t="array" ref="O3167:P3167">_xlfn.TEXTSPLIT(N3167,"-")</f>
        <v>1992</v>
      </c>
      <c r="P3167" s="6" t="str">
        <v>1995</v>
      </c>
      <c r="Q3167" s="6">
        <v>67</v>
      </c>
      <c r="R3167" s="6">
        <v>30</v>
      </c>
      <c r="S3167" s="16">
        <f t="shared" si="234"/>
        <v>0.44776119402985076</v>
      </c>
      <c r="T3167" s="16">
        <f t="shared" si="235"/>
        <v>6.0750420077266748E-2</v>
      </c>
    </row>
    <row r="3168" spans="1:20" x14ac:dyDescent="0.6">
      <c r="A3168" s="6"/>
      <c r="B3168" s="21"/>
      <c r="C3168" s="6"/>
      <c r="D3168" s="6" t="s">
        <v>13300</v>
      </c>
      <c r="E3168" s="6" t="s">
        <v>13816</v>
      </c>
      <c r="F3168" s="20" t="s">
        <v>13924</v>
      </c>
      <c r="G3168" s="6" t="str">
        <f t="shared" si="233"/>
        <v>70-82</v>
      </c>
      <c r="H3168" s="6" t="str" cm="1">
        <f t="array" ref="H3168:I3168">_xlfn.TEXTSPLIT(G3168,"-")</f>
        <v>70</v>
      </c>
      <c r="I3168" s="6" t="str">
        <v>82</v>
      </c>
      <c r="J3168" s="6" t="s">
        <v>13873</v>
      </c>
      <c r="K3168" s="6" t="s">
        <v>13465</v>
      </c>
      <c r="L3168" s="6" t="s">
        <v>13973</v>
      </c>
      <c r="M3168" s="6" t="s">
        <v>13442</v>
      </c>
      <c r="N3168" s="6" t="s">
        <v>13584</v>
      </c>
      <c r="O3168" s="6" t="str" cm="1">
        <f t="array" ref="O3168:P3168">_xlfn.TEXTSPLIT(N3168,"-")</f>
        <v>1992</v>
      </c>
      <c r="P3168" s="6" t="str">
        <v>1995</v>
      </c>
      <c r="Q3168" s="6">
        <v>126</v>
      </c>
      <c r="R3168" s="6">
        <v>59</v>
      </c>
      <c r="S3168" s="16">
        <f t="shared" si="234"/>
        <v>0.46825396825396826</v>
      </c>
      <c r="T3168" s="16">
        <f t="shared" si="235"/>
        <v>4.4453666753646828E-2</v>
      </c>
    </row>
    <row r="3169" spans="1:20" x14ac:dyDescent="0.6">
      <c r="A3169" s="6"/>
      <c r="B3169" s="21"/>
      <c r="C3169" s="6"/>
      <c r="D3169" s="6" t="s">
        <v>13822</v>
      </c>
      <c r="E3169" s="6" t="s">
        <v>13815</v>
      </c>
      <c r="F3169" s="20" t="s">
        <v>13583</v>
      </c>
      <c r="G3169" s="6" t="str">
        <f t="shared" si="233"/>
        <v>48-82</v>
      </c>
      <c r="H3169" s="6" t="str" cm="1">
        <f t="array" ref="H3169:I3169">_xlfn.TEXTSPLIT(G3169,"-")</f>
        <v>48</v>
      </c>
      <c r="I3169" s="6" t="str">
        <v>82</v>
      </c>
      <c r="J3169" s="6" t="s">
        <v>13873</v>
      </c>
      <c r="K3169" s="6" t="s">
        <v>13465</v>
      </c>
      <c r="L3169" s="6" t="s">
        <v>13973</v>
      </c>
      <c r="M3169" s="6" t="s">
        <v>13442</v>
      </c>
      <c r="N3169" s="6" t="s">
        <v>13584</v>
      </c>
      <c r="O3169" s="6" t="str" cm="1">
        <f t="array" ref="O3169:P3169">_xlfn.TEXTSPLIT(N3169,"-")</f>
        <v>1992</v>
      </c>
      <c r="P3169" s="6" t="str">
        <v>1995</v>
      </c>
      <c r="Q3169" s="6">
        <v>986</v>
      </c>
      <c r="R3169" s="6">
        <v>334</v>
      </c>
      <c r="S3169" s="16">
        <f t="shared" si="234"/>
        <v>0.33874239350912777</v>
      </c>
      <c r="T3169" s="16">
        <f t="shared" si="235"/>
        <v>1.5072373891157384E-2</v>
      </c>
    </row>
    <row r="3170" spans="1:20" x14ac:dyDescent="0.6">
      <c r="A3170" s="6"/>
      <c r="B3170" s="21"/>
      <c r="C3170" s="6"/>
      <c r="D3170" s="6" t="s">
        <v>13822</v>
      </c>
      <c r="E3170" s="6" t="s">
        <v>13814</v>
      </c>
      <c r="F3170" s="20" t="s">
        <v>13583</v>
      </c>
      <c r="G3170" s="6" t="str">
        <f t="shared" si="233"/>
        <v>48-82</v>
      </c>
      <c r="H3170" s="6" t="str" cm="1">
        <f t="array" ref="H3170:I3170">_xlfn.TEXTSPLIT(G3170,"-")</f>
        <v>48</v>
      </c>
      <c r="I3170" s="6" t="str">
        <v>82</v>
      </c>
      <c r="J3170" s="6" t="s">
        <v>13873</v>
      </c>
      <c r="K3170" s="6" t="s">
        <v>13465</v>
      </c>
      <c r="L3170" s="6" t="s">
        <v>13973</v>
      </c>
      <c r="M3170" s="6" t="s">
        <v>13442</v>
      </c>
      <c r="N3170" s="6" t="s">
        <v>13584</v>
      </c>
      <c r="O3170" s="6" t="str" cm="1">
        <f t="array" ref="O3170:P3170">_xlfn.TEXTSPLIT(N3170,"-")</f>
        <v>1992</v>
      </c>
      <c r="P3170" s="6" t="str">
        <v>1995</v>
      </c>
      <c r="Q3170" s="6">
        <v>393</v>
      </c>
      <c r="R3170" s="6">
        <v>130</v>
      </c>
      <c r="S3170" s="16">
        <f t="shared" si="234"/>
        <v>0.33078880407124683</v>
      </c>
      <c r="T3170" s="16">
        <f t="shared" si="235"/>
        <v>2.3733441860065135E-2</v>
      </c>
    </row>
    <row r="3171" spans="1:20" x14ac:dyDescent="0.6">
      <c r="A3171" s="6"/>
      <c r="B3171" s="21"/>
      <c r="C3171" s="6"/>
      <c r="D3171" s="6" t="s">
        <v>13822</v>
      </c>
      <c r="E3171" s="6" t="s">
        <v>13816</v>
      </c>
      <c r="F3171" s="20" t="s">
        <v>13583</v>
      </c>
      <c r="G3171" s="6" t="str">
        <f t="shared" si="233"/>
        <v>48-82</v>
      </c>
      <c r="H3171" s="6" t="str" cm="1">
        <f t="array" ref="H3171:I3171">_xlfn.TEXTSPLIT(G3171,"-")</f>
        <v>48</v>
      </c>
      <c r="I3171" s="6" t="str">
        <v>82</v>
      </c>
      <c r="J3171" s="6" t="s">
        <v>13873</v>
      </c>
      <c r="K3171" s="6" t="s">
        <v>13465</v>
      </c>
      <c r="L3171" s="6" t="s">
        <v>13973</v>
      </c>
      <c r="M3171" s="6" t="s">
        <v>13442</v>
      </c>
      <c r="N3171" s="6" t="s">
        <v>13584</v>
      </c>
      <c r="O3171" s="6" t="str" cm="1">
        <f t="array" ref="O3171:P3171">_xlfn.TEXTSPLIT(N3171,"-")</f>
        <v>1992</v>
      </c>
      <c r="P3171" s="6" t="str">
        <v>1995</v>
      </c>
      <c r="Q3171" s="6">
        <v>593</v>
      </c>
      <c r="R3171" s="6">
        <v>204</v>
      </c>
      <c r="S3171" s="16">
        <f t="shared" si="234"/>
        <v>0.34401349072512649</v>
      </c>
      <c r="T3171" s="16">
        <f t="shared" si="235"/>
        <v>1.9507779782630876E-2</v>
      </c>
    </row>
    <row r="3172" spans="1:20" x14ac:dyDescent="0.6">
      <c r="A3172" s="6"/>
      <c r="B3172" s="21"/>
      <c r="C3172" s="6"/>
      <c r="D3172" s="6" t="s">
        <v>13822</v>
      </c>
      <c r="E3172" s="6" t="s">
        <v>13815</v>
      </c>
      <c r="F3172" s="20" t="s">
        <v>13923</v>
      </c>
      <c r="G3172" s="6" t="str">
        <f t="shared" si="233"/>
        <v>48-59</v>
      </c>
      <c r="H3172" s="6" t="str" cm="1">
        <f t="array" ref="H3172:I3172">_xlfn.TEXTSPLIT(G3172,"-")</f>
        <v>48</v>
      </c>
      <c r="I3172" s="6" t="str">
        <v>59</v>
      </c>
      <c r="J3172" s="6" t="s">
        <v>13873</v>
      </c>
      <c r="K3172" s="6" t="s">
        <v>13465</v>
      </c>
      <c r="L3172" s="6" t="s">
        <v>13973</v>
      </c>
      <c r="M3172" s="6" t="s">
        <v>13442</v>
      </c>
      <c r="N3172" s="6" t="s">
        <v>13584</v>
      </c>
      <c r="O3172" s="6" t="str" cm="1">
        <f t="array" ref="O3172:P3172">_xlfn.TEXTSPLIT(N3172,"-")</f>
        <v>1992</v>
      </c>
      <c r="P3172" s="6" t="str">
        <v>1995</v>
      </c>
      <c r="Q3172" s="6">
        <v>428</v>
      </c>
      <c r="R3172" s="6">
        <v>130</v>
      </c>
      <c r="S3172" s="16">
        <f t="shared" si="234"/>
        <v>0.30373831775700932</v>
      </c>
      <c r="T3172" s="16">
        <f t="shared" si="235"/>
        <v>2.2228704609254538E-2</v>
      </c>
    </row>
    <row r="3173" spans="1:20" x14ac:dyDescent="0.6">
      <c r="A3173" s="6"/>
      <c r="B3173" s="21"/>
      <c r="C3173" s="6"/>
      <c r="D3173" s="6" t="s">
        <v>13822</v>
      </c>
      <c r="E3173" s="6" t="s">
        <v>13814</v>
      </c>
      <c r="F3173" s="20" t="s">
        <v>13923</v>
      </c>
      <c r="G3173" s="6" t="str">
        <f t="shared" si="233"/>
        <v>48-59</v>
      </c>
      <c r="H3173" s="6" t="str" cm="1">
        <f t="array" ref="H3173:I3173">_xlfn.TEXTSPLIT(G3173,"-")</f>
        <v>48</v>
      </c>
      <c r="I3173" s="6" t="str">
        <v>59</v>
      </c>
      <c r="J3173" s="6" t="s">
        <v>13873</v>
      </c>
      <c r="K3173" s="6" t="s">
        <v>13465</v>
      </c>
      <c r="L3173" s="6" t="s">
        <v>13973</v>
      </c>
      <c r="M3173" s="6" t="s">
        <v>13442</v>
      </c>
      <c r="N3173" s="6" t="s">
        <v>13584</v>
      </c>
      <c r="O3173" s="6" t="str" cm="1">
        <f t="array" ref="O3173:P3173">_xlfn.TEXTSPLIT(N3173,"-")</f>
        <v>1992</v>
      </c>
      <c r="P3173" s="6" t="str">
        <v>1995</v>
      </c>
      <c r="Q3173" s="6">
        <v>186</v>
      </c>
      <c r="R3173" s="6">
        <v>58</v>
      </c>
      <c r="S3173" s="16">
        <f t="shared" si="234"/>
        <v>0.31182795698924731</v>
      </c>
      <c r="T3173" s="16">
        <f t="shared" si="235"/>
        <v>3.3966403564765484E-2</v>
      </c>
    </row>
    <row r="3174" spans="1:20" x14ac:dyDescent="0.6">
      <c r="A3174" s="6"/>
      <c r="B3174" s="21"/>
      <c r="C3174" s="6"/>
      <c r="D3174" s="6" t="s">
        <v>13822</v>
      </c>
      <c r="E3174" s="6" t="s">
        <v>13816</v>
      </c>
      <c r="F3174" s="20" t="s">
        <v>13923</v>
      </c>
      <c r="G3174" s="6" t="str">
        <f t="shared" si="233"/>
        <v>48-59</v>
      </c>
      <c r="H3174" s="6" t="str" cm="1">
        <f t="array" ref="H3174:I3174">_xlfn.TEXTSPLIT(G3174,"-")</f>
        <v>48</v>
      </c>
      <c r="I3174" s="6" t="str">
        <v>59</v>
      </c>
      <c r="J3174" s="6" t="s">
        <v>13873</v>
      </c>
      <c r="K3174" s="6" t="s">
        <v>13465</v>
      </c>
      <c r="L3174" s="6" t="s">
        <v>13973</v>
      </c>
      <c r="M3174" s="6" t="s">
        <v>13442</v>
      </c>
      <c r="N3174" s="6" t="s">
        <v>13584</v>
      </c>
      <c r="O3174" s="6" t="str" cm="1">
        <f t="array" ref="O3174:P3174">_xlfn.TEXTSPLIT(N3174,"-")</f>
        <v>1992</v>
      </c>
      <c r="P3174" s="6" t="str">
        <v>1995</v>
      </c>
      <c r="Q3174" s="6">
        <v>242</v>
      </c>
      <c r="R3174" s="6">
        <v>72</v>
      </c>
      <c r="S3174" s="16">
        <f t="shared" si="234"/>
        <v>0.2975206611570248</v>
      </c>
      <c r="T3174" s="16">
        <f t="shared" si="235"/>
        <v>2.9387839542611493E-2</v>
      </c>
    </row>
    <row r="3175" spans="1:20" x14ac:dyDescent="0.6">
      <c r="A3175" s="6"/>
      <c r="B3175" s="21"/>
      <c r="C3175" s="6"/>
      <c r="D3175" s="6" t="s">
        <v>13822</v>
      </c>
      <c r="E3175" s="6" t="s">
        <v>13815</v>
      </c>
      <c r="F3175" s="20" t="s">
        <v>13819</v>
      </c>
      <c r="G3175" s="6" t="str">
        <f t="shared" si="233"/>
        <v>60-69</v>
      </c>
      <c r="H3175" s="6" t="str" cm="1">
        <f t="array" ref="H3175:I3175">_xlfn.TEXTSPLIT(G3175,"-")</f>
        <v>60</v>
      </c>
      <c r="I3175" s="6" t="str">
        <v>69</v>
      </c>
      <c r="J3175" s="6" t="s">
        <v>13873</v>
      </c>
      <c r="K3175" s="6" t="s">
        <v>13465</v>
      </c>
      <c r="L3175" s="6" t="s">
        <v>13973</v>
      </c>
      <c r="M3175" s="6" t="s">
        <v>13442</v>
      </c>
      <c r="N3175" s="6" t="s">
        <v>13584</v>
      </c>
      <c r="O3175" s="6" t="str" cm="1">
        <f t="array" ref="O3175:P3175">_xlfn.TEXTSPLIT(N3175,"-")</f>
        <v>1992</v>
      </c>
      <c r="P3175" s="6" t="str">
        <v>1995</v>
      </c>
      <c r="Q3175" s="6">
        <v>365</v>
      </c>
      <c r="R3175" s="6">
        <v>117</v>
      </c>
      <c r="S3175" s="16">
        <f t="shared" si="234"/>
        <v>0.32054794520547947</v>
      </c>
      <c r="T3175" s="16">
        <f t="shared" si="235"/>
        <v>2.4427525459658386E-2</v>
      </c>
    </row>
    <row r="3176" spans="1:20" x14ac:dyDescent="0.6">
      <c r="A3176" s="6"/>
      <c r="B3176" s="21"/>
      <c r="C3176" s="6"/>
      <c r="D3176" s="6" t="s">
        <v>13822</v>
      </c>
      <c r="E3176" s="6" t="s">
        <v>13814</v>
      </c>
      <c r="F3176" s="20" t="s">
        <v>13819</v>
      </c>
      <c r="G3176" s="6" t="str">
        <f t="shared" si="233"/>
        <v>60-69</v>
      </c>
      <c r="H3176" s="6" t="str" cm="1">
        <f t="array" ref="H3176:I3176">_xlfn.TEXTSPLIT(G3176,"-")</f>
        <v>60</v>
      </c>
      <c r="I3176" s="6" t="str">
        <v>69</v>
      </c>
      <c r="J3176" s="6" t="s">
        <v>13873</v>
      </c>
      <c r="K3176" s="6" t="s">
        <v>13465</v>
      </c>
      <c r="L3176" s="6" t="s">
        <v>13973</v>
      </c>
      <c r="M3176" s="6" t="s">
        <v>13442</v>
      </c>
      <c r="N3176" s="6" t="s">
        <v>13584</v>
      </c>
      <c r="O3176" s="6" t="str" cm="1">
        <f t="array" ref="O3176:P3176">_xlfn.TEXTSPLIT(N3176,"-")</f>
        <v>1992</v>
      </c>
      <c r="P3176" s="6" t="str">
        <v>1995</v>
      </c>
      <c r="Q3176" s="6">
        <v>140</v>
      </c>
      <c r="R3176" s="6">
        <v>42</v>
      </c>
      <c r="S3176" s="16">
        <f t="shared" si="234"/>
        <v>0.3</v>
      </c>
      <c r="T3176" s="16">
        <f t="shared" si="235"/>
        <v>3.8729833462074169E-2</v>
      </c>
    </row>
    <row r="3177" spans="1:20" x14ac:dyDescent="0.6">
      <c r="A3177" s="6"/>
      <c r="B3177" s="21"/>
      <c r="C3177" s="6"/>
      <c r="D3177" s="6" t="s">
        <v>13822</v>
      </c>
      <c r="E3177" s="6" t="s">
        <v>13816</v>
      </c>
      <c r="F3177" s="20" t="s">
        <v>13819</v>
      </c>
      <c r="G3177" s="6" t="str">
        <f t="shared" si="233"/>
        <v>60-69</v>
      </c>
      <c r="H3177" s="6" t="str" cm="1">
        <f t="array" ref="H3177:I3177">_xlfn.TEXTSPLIT(G3177,"-")</f>
        <v>60</v>
      </c>
      <c r="I3177" s="6" t="str">
        <v>69</v>
      </c>
      <c r="J3177" s="6" t="s">
        <v>13873</v>
      </c>
      <c r="K3177" s="6" t="s">
        <v>13465</v>
      </c>
      <c r="L3177" s="6" t="s">
        <v>13973</v>
      </c>
      <c r="M3177" s="6" t="s">
        <v>13442</v>
      </c>
      <c r="N3177" s="6" t="s">
        <v>13584</v>
      </c>
      <c r="O3177" s="6" t="str" cm="1">
        <f t="array" ref="O3177:P3177">_xlfn.TEXTSPLIT(N3177,"-")</f>
        <v>1992</v>
      </c>
      <c r="P3177" s="6" t="str">
        <v>1995</v>
      </c>
      <c r="Q3177" s="6">
        <v>225</v>
      </c>
      <c r="R3177" s="6">
        <v>75</v>
      </c>
      <c r="S3177" s="16">
        <f t="shared" si="234"/>
        <v>0.33333333333333331</v>
      </c>
      <c r="T3177" s="16">
        <f t="shared" si="235"/>
        <v>3.1426968052735448E-2</v>
      </c>
    </row>
    <row r="3178" spans="1:20" x14ac:dyDescent="0.6">
      <c r="A3178" s="6"/>
      <c r="B3178" s="21"/>
      <c r="C3178" s="6"/>
      <c r="D3178" s="6" t="s">
        <v>13822</v>
      </c>
      <c r="E3178" s="6" t="s">
        <v>13815</v>
      </c>
      <c r="F3178" s="20" t="s">
        <v>13924</v>
      </c>
      <c r="G3178" s="6" t="str">
        <f t="shared" si="233"/>
        <v>70-82</v>
      </c>
      <c r="H3178" s="6" t="str" cm="1">
        <f t="array" ref="H3178:I3178">_xlfn.TEXTSPLIT(G3178,"-")</f>
        <v>70</v>
      </c>
      <c r="I3178" s="6" t="str">
        <v>82</v>
      </c>
      <c r="J3178" s="6" t="s">
        <v>13873</v>
      </c>
      <c r="K3178" s="6" t="s">
        <v>13465</v>
      </c>
      <c r="L3178" s="6" t="s">
        <v>13973</v>
      </c>
      <c r="M3178" s="6" t="s">
        <v>13442</v>
      </c>
      <c r="N3178" s="6" t="s">
        <v>13584</v>
      </c>
      <c r="O3178" s="6" t="str" cm="1">
        <f t="array" ref="O3178:P3178">_xlfn.TEXTSPLIT(N3178,"-")</f>
        <v>1992</v>
      </c>
      <c r="P3178" s="6" t="str">
        <v>1995</v>
      </c>
      <c r="Q3178" s="6">
        <v>193</v>
      </c>
      <c r="R3178" s="6">
        <v>87</v>
      </c>
      <c r="S3178" s="16">
        <f t="shared" si="234"/>
        <v>0.45077720207253885</v>
      </c>
      <c r="T3178" s="16">
        <f t="shared" si="235"/>
        <v>3.5815959924406546E-2</v>
      </c>
    </row>
    <row r="3179" spans="1:20" x14ac:dyDescent="0.6">
      <c r="A3179" s="6"/>
      <c r="B3179" s="21"/>
      <c r="C3179" s="6"/>
      <c r="D3179" s="6" t="s">
        <v>13822</v>
      </c>
      <c r="E3179" s="6" t="s">
        <v>13814</v>
      </c>
      <c r="F3179" s="20" t="s">
        <v>13924</v>
      </c>
      <c r="G3179" s="6" t="str">
        <f t="shared" si="233"/>
        <v>70-82</v>
      </c>
      <c r="H3179" s="6" t="str" cm="1">
        <f t="array" ref="H3179:I3179">_xlfn.TEXTSPLIT(G3179,"-")</f>
        <v>70</v>
      </c>
      <c r="I3179" s="6" t="str">
        <v>82</v>
      </c>
      <c r="J3179" s="6" t="s">
        <v>13873</v>
      </c>
      <c r="K3179" s="6" t="s">
        <v>13465</v>
      </c>
      <c r="L3179" s="6" t="s">
        <v>13973</v>
      </c>
      <c r="M3179" s="6" t="s">
        <v>13442</v>
      </c>
      <c r="N3179" s="6" t="s">
        <v>13584</v>
      </c>
      <c r="O3179" s="6" t="str" cm="1">
        <f t="array" ref="O3179:P3179">_xlfn.TEXTSPLIT(N3179,"-")</f>
        <v>1992</v>
      </c>
      <c r="P3179" s="6" t="str">
        <v>1995</v>
      </c>
      <c r="Q3179" s="6">
        <v>67</v>
      </c>
      <c r="R3179" s="6">
        <v>30</v>
      </c>
      <c r="S3179" s="16">
        <f t="shared" si="234"/>
        <v>0.44776119402985076</v>
      </c>
      <c r="T3179" s="16">
        <f t="shared" si="235"/>
        <v>6.0750420077266748E-2</v>
      </c>
    </row>
    <row r="3180" spans="1:20" x14ac:dyDescent="0.6">
      <c r="A3180" s="6"/>
      <c r="B3180" s="21"/>
      <c r="C3180" s="6"/>
      <c r="D3180" s="6" t="s">
        <v>13822</v>
      </c>
      <c r="E3180" s="6" t="s">
        <v>13816</v>
      </c>
      <c r="F3180" s="20" t="s">
        <v>13924</v>
      </c>
      <c r="G3180" s="6" t="str">
        <f t="shared" si="233"/>
        <v>70-82</v>
      </c>
      <c r="H3180" s="6" t="str" cm="1">
        <f t="array" ref="H3180:I3180">_xlfn.TEXTSPLIT(G3180,"-")</f>
        <v>70</v>
      </c>
      <c r="I3180" s="6" t="str">
        <v>82</v>
      </c>
      <c r="J3180" s="6" t="s">
        <v>13873</v>
      </c>
      <c r="K3180" s="6" t="s">
        <v>13465</v>
      </c>
      <c r="L3180" s="6" t="s">
        <v>13973</v>
      </c>
      <c r="M3180" s="6" t="s">
        <v>13442</v>
      </c>
      <c r="N3180" s="6" t="s">
        <v>13584</v>
      </c>
      <c r="O3180" s="6" t="str" cm="1">
        <f t="array" ref="O3180:P3180">_xlfn.TEXTSPLIT(N3180,"-")</f>
        <v>1992</v>
      </c>
      <c r="P3180" s="6" t="str">
        <v>1995</v>
      </c>
      <c r="Q3180" s="6">
        <v>126</v>
      </c>
      <c r="R3180" s="6">
        <v>57</v>
      </c>
      <c r="S3180" s="16">
        <f t="shared" si="234"/>
        <v>0.45238095238095238</v>
      </c>
      <c r="T3180" s="16">
        <f t="shared" si="235"/>
        <v>4.4341068632712401E-2</v>
      </c>
    </row>
    <row r="3181" spans="1:20" x14ac:dyDescent="0.6">
      <c r="A3181" s="6"/>
      <c r="B3181" s="21"/>
      <c r="C3181" s="6"/>
      <c r="D3181" s="6" t="s">
        <v>13813</v>
      </c>
      <c r="E3181" s="6" t="s">
        <v>13815</v>
      </c>
      <c r="F3181" s="20" t="s">
        <v>13583</v>
      </c>
      <c r="G3181" s="6" t="str">
        <f t="shared" si="233"/>
        <v>48-82</v>
      </c>
      <c r="H3181" s="6" t="str" cm="1">
        <f t="array" ref="H3181:I3181">_xlfn.TEXTSPLIT(G3181,"-")</f>
        <v>48</v>
      </c>
      <c r="I3181" s="6" t="str">
        <v>82</v>
      </c>
      <c r="J3181" s="6" t="s">
        <v>13873</v>
      </c>
      <c r="K3181" s="6" t="s">
        <v>13465</v>
      </c>
      <c r="L3181" s="6" t="s">
        <v>13973</v>
      </c>
      <c r="M3181" s="6" t="s">
        <v>13442</v>
      </c>
      <c r="N3181" s="6" t="s">
        <v>13584</v>
      </c>
      <c r="O3181" s="6" t="str" cm="1">
        <f t="array" ref="O3181:P3181">_xlfn.TEXTSPLIT(N3181,"-")</f>
        <v>1992</v>
      </c>
      <c r="P3181" s="6" t="str">
        <v>1995</v>
      </c>
      <c r="Q3181" s="6">
        <v>986</v>
      </c>
      <c r="R3181" s="6">
        <v>13</v>
      </c>
      <c r="S3181" s="16">
        <f t="shared" si="234"/>
        <v>1.3184584178498986E-2</v>
      </c>
      <c r="T3181" s="16">
        <f t="shared" si="235"/>
        <v>3.632559393457596E-3</v>
      </c>
    </row>
    <row r="3182" spans="1:20" x14ac:dyDescent="0.6">
      <c r="A3182" s="6"/>
      <c r="B3182" s="21"/>
      <c r="C3182" s="6"/>
      <c r="D3182" s="6" t="s">
        <v>13813</v>
      </c>
      <c r="E3182" s="6" t="s">
        <v>13814</v>
      </c>
      <c r="F3182" s="20" t="s">
        <v>13583</v>
      </c>
      <c r="G3182" s="6" t="str">
        <f t="shared" si="233"/>
        <v>48-82</v>
      </c>
      <c r="H3182" s="6" t="str" cm="1">
        <f t="array" ref="H3182:I3182">_xlfn.TEXTSPLIT(G3182,"-")</f>
        <v>48</v>
      </c>
      <c r="I3182" s="6" t="str">
        <v>82</v>
      </c>
      <c r="J3182" s="6" t="s">
        <v>13873</v>
      </c>
      <c r="K3182" s="6" t="s">
        <v>13465</v>
      </c>
      <c r="L3182" s="6" t="s">
        <v>13973</v>
      </c>
      <c r="M3182" s="6" t="s">
        <v>13442</v>
      </c>
      <c r="N3182" s="6" t="s">
        <v>13584</v>
      </c>
      <c r="O3182" s="6" t="str" cm="1">
        <f t="array" ref="O3182:P3182">_xlfn.TEXTSPLIT(N3182,"-")</f>
        <v>1992</v>
      </c>
      <c r="P3182" s="6" t="str">
        <v>1995</v>
      </c>
      <c r="Q3182" s="6">
        <v>393</v>
      </c>
      <c r="R3182" s="6">
        <v>6</v>
      </c>
      <c r="S3182" s="16">
        <f t="shared" si="234"/>
        <v>1.5267175572519083E-2</v>
      </c>
      <c r="T3182" s="16">
        <f t="shared" si="235"/>
        <v>6.1850367171308604E-3</v>
      </c>
    </row>
    <row r="3183" spans="1:20" x14ac:dyDescent="0.6">
      <c r="A3183" s="6"/>
      <c r="B3183" s="21"/>
      <c r="C3183" s="6"/>
      <c r="D3183" s="6" t="s">
        <v>13813</v>
      </c>
      <c r="E3183" s="6" t="s">
        <v>13816</v>
      </c>
      <c r="F3183" s="20" t="s">
        <v>13583</v>
      </c>
      <c r="G3183" s="6" t="str">
        <f t="shared" si="233"/>
        <v>48-82</v>
      </c>
      <c r="H3183" s="6" t="str" cm="1">
        <f t="array" ref="H3183:I3183">_xlfn.TEXTSPLIT(G3183,"-")</f>
        <v>48</v>
      </c>
      <c r="I3183" s="6" t="str">
        <v>82</v>
      </c>
      <c r="J3183" s="6" t="s">
        <v>13873</v>
      </c>
      <c r="K3183" s="6" t="s">
        <v>13465</v>
      </c>
      <c r="L3183" s="6" t="s">
        <v>13973</v>
      </c>
      <c r="M3183" s="6" t="s">
        <v>13442</v>
      </c>
      <c r="N3183" s="6" t="s">
        <v>13584</v>
      </c>
      <c r="O3183" s="6" t="str" cm="1">
        <f t="array" ref="O3183:P3183">_xlfn.TEXTSPLIT(N3183,"-")</f>
        <v>1992</v>
      </c>
      <c r="P3183" s="6" t="str">
        <v>1995</v>
      </c>
      <c r="Q3183" s="6">
        <v>593</v>
      </c>
      <c r="R3183" s="6">
        <v>7</v>
      </c>
      <c r="S3183" s="16">
        <f t="shared" si="234"/>
        <v>1.1804384485666104E-2</v>
      </c>
      <c r="T3183" s="16">
        <f t="shared" si="235"/>
        <v>4.4352263417436668E-3</v>
      </c>
    </row>
    <row r="3184" spans="1:20" x14ac:dyDescent="0.6">
      <c r="A3184" s="6"/>
      <c r="B3184" s="21"/>
      <c r="C3184" s="6"/>
      <c r="D3184" s="6" t="s">
        <v>13813</v>
      </c>
      <c r="E3184" s="6" t="s">
        <v>13815</v>
      </c>
      <c r="F3184" s="20" t="s">
        <v>13923</v>
      </c>
      <c r="G3184" s="6" t="str">
        <f t="shared" si="233"/>
        <v>48-59</v>
      </c>
      <c r="H3184" s="6" t="str" cm="1">
        <f t="array" ref="H3184:I3184">_xlfn.TEXTSPLIT(G3184,"-")</f>
        <v>48</v>
      </c>
      <c r="I3184" s="6" t="str">
        <v>59</v>
      </c>
      <c r="J3184" s="6" t="s">
        <v>13873</v>
      </c>
      <c r="K3184" s="6" t="s">
        <v>13465</v>
      </c>
      <c r="L3184" s="6" t="s">
        <v>13973</v>
      </c>
      <c r="M3184" s="6" t="s">
        <v>13442</v>
      </c>
      <c r="N3184" s="6" t="s">
        <v>13584</v>
      </c>
      <c r="O3184" s="6" t="str" cm="1">
        <f t="array" ref="O3184:P3184">_xlfn.TEXTSPLIT(N3184,"-")</f>
        <v>1992</v>
      </c>
      <c r="P3184" s="6" t="str">
        <v>1995</v>
      </c>
      <c r="Q3184" s="6">
        <v>428</v>
      </c>
      <c r="R3184" s="6">
        <v>6</v>
      </c>
      <c r="S3184" s="16">
        <f t="shared" si="234"/>
        <v>1.4018691588785047E-2</v>
      </c>
      <c r="T3184" s="16">
        <f t="shared" si="235"/>
        <v>5.6828500556054028E-3</v>
      </c>
    </row>
    <row r="3185" spans="1:20" x14ac:dyDescent="0.6">
      <c r="A3185" s="6"/>
      <c r="B3185" s="21"/>
      <c r="C3185" s="6"/>
      <c r="D3185" s="6" t="s">
        <v>13813</v>
      </c>
      <c r="E3185" s="6" t="s">
        <v>13814</v>
      </c>
      <c r="F3185" s="20" t="s">
        <v>13923</v>
      </c>
      <c r="G3185" s="6" t="str">
        <f t="shared" si="233"/>
        <v>48-59</v>
      </c>
      <c r="H3185" s="6" t="str" cm="1">
        <f t="array" ref="H3185:I3185">_xlfn.TEXTSPLIT(G3185,"-")</f>
        <v>48</v>
      </c>
      <c r="I3185" s="6" t="str">
        <v>59</v>
      </c>
      <c r="J3185" s="6" t="s">
        <v>13873</v>
      </c>
      <c r="K3185" s="6" t="s">
        <v>13465</v>
      </c>
      <c r="L3185" s="6" t="s">
        <v>13973</v>
      </c>
      <c r="M3185" s="6" t="s">
        <v>13442</v>
      </c>
      <c r="N3185" s="6" t="s">
        <v>13584</v>
      </c>
      <c r="O3185" s="6" t="str" cm="1">
        <f t="array" ref="O3185:P3185">_xlfn.TEXTSPLIT(N3185,"-")</f>
        <v>1992</v>
      </c>
      <c r="P3185" s="6" t="str">
        <v>1995</v>
      </c>
      <c r="Q3185" s="6">
        <v>186</v>
      </c>
      <c r="R3185" s="6">
        <v>2</v>
      </c>
      <c r="S3185" s="16">
        <f t="shared" si="234"/>
        <v>1.0752688172043012E-2</v>
      </c>
      <c r="T3185" s="16">
        <f t="shared" si="235"/>
        <v>7.5623102905620684E-3</v>
      </c>
    </row>
    <row r="3186" spans="1:20" x14ac:dyDescent="0.6">
      <c r="A3186" s="6"/>
      <c r="B3186" s="21"/>
      <c r="C3186" s="6"/>
      <c r="D3186" s="6" t="s">
        <v>13813</v>
      </c>
      <c r="E3186" s="6" t="s">
        <v>13816</v>
      </c>
      <c r="F3186" s="20" t="s">
        <v>13923</v>
      </c>
      <c r="G3186" s="6" t="str">
        <f t="shared" si="233"/>
        <v>48-59</v>
      </c>
      <c r="H3186" s="6" t="str" cm="1">
        <f t="array" ref="H3186:I3186">_xlfn.TEXTSPLIT(G3186,"-")</f>
        <v>48</v>
      </c>
      <c r="I3186" s="6" t="str">
        <v>59</v>
      </c>
      <c r="J3186" s="6" t="s">
        <v>13873</v>
      </c>
      <c r="K3186" s="6" t="s">
        <v>13465</v>
      </c>
      <c r="L3186" s="6" t="s">
        <v>13973</v>
      </c>
      <c r="M3186" s="6" t="s">
        <v>13442</v>
      </c>
      <c r="N3186" s="6" t="s">
        <v>13584</v>
      </c>
      <c r="O3186" s="6" t="str" cm="1">
        <f t="array" ref="O3186:P3186">_xlfn.TEXTSPLIT(N3186,"-")</f>
        <v>1992</v>
      </c>
      <c r="P3186" s="6" t="str">
        <v>1995</v>
      </c>
      <c r="Q3186" s="6">
        <v>242</v>
      </c>
      <c r="R3186" s="6">
        <v>4</v>
      </c>
      <c r="S3186" s="16">
        <f t="shared" si="234"/>
        <v>1.6528925619834711E-2</v>
      </c>
      <c r="T3186" s="16">
        <f t="shared" si="235"/>
        <v>8.195876870500161E-3</v>
      </c>
    </row>
    <row r="3187" spans="1:20" x14ac:dyDescent="0.6">
      <c r="A3187" s="6"/>
      <c r="B3187" s="21"/>
      <c r="C3187" s="6"/>
      <c r="D3187" s="6" t="s">
        <v>13813</v>
      </c>
      <c r="E3187" s="6" t="s">
        <v>13815</v>
      </c>
      <c r="F3187" s="20" t="s">
        <v>13819</v>
      </c>
      <c r="G3187" s="6" t="str">
        <f t="shared" si="233"/>
        <v>60-69</v>
      </c>
      <c r="H3187" s="6" t="str" cm="1">
        <f t="array" ref="H3187:I3187">_xlfn.TEXTSPLIT(G3187,"-")</f>
        <v>60</v>
      </c>
      <c r="I3187" s="6" t="str">
        <v>69</v>
      </c>
      <c r="J3187" s="6" t="s">
        <v>13873</v>
      </c>
      <c r="K3187" s="6" t="s">
        <v>13465</v>
      </c>
      <c r="L3187" s="6" t="s">
        <v>13973</v>
      </c>
      <c r="M3187" s="6" t="s">
        <v>13442</v>
      </c>
      <c r="N3187" s="6" t="s">
        <v>13584</v>
      </c>
      <c r="O3187" s="6" t="str" cm="1">
        <f t="array" ref="O3187:P3187">_xlfn.TEXTSPLIT(N3187,"-")</f>
        <v>1992</v>
      </c>
      <c r="P3187" s="6" t="str">
        <v>1995</v>
      </c>
      <c r="Q3187" s="6">
        <v>365</v>
      </c>
      <c r="R3187" s="6">
        <v>5</v>
      </c>
      <c r="S3187" s="16">
        <f t="shared" si="234"/>
        <v>1.3698630136986301E-2</v>
      </c>
      <c r="T3187" s="16">
        <f t="shared" si="235"/>
        <v>6.0841085769666181E-3</v>
      </c>
    </row>
    <row r="3188" spans="1:20" x14ac:dyDescent="0.6">
      <c r="A3188" s="6"/>
      <c r="B3188" s="21"/>
      <c r="C3188" s="6"/>
      <c r="D3188" s="6" t="s">
        <v>13813</v>
      </c>
      <c r="E3188" s="6" t="s">
        <v>13814</v>
      </c>
      <c r="F3188" s="20" t="s">
        <v>13819</v>
      </c>
      <c r="G3188" s="6" t="str">
        <f t="shared" si="233"/>
        <v>60-69</v>
      </c>
      <c r="H3188" s="6" t="str" cm="1">
        <f t="array" ref="H3188:I3188">_xlfn.TEXTSPLIT(G3188,"-")</f>
        <v>60</v>
      </c>
      <c r="I3188" s="6" t="str">
        <v>69</v>
      </c>
      <c r="J3188" s="6" t="s">
        <v>13873</v>
      </c>
      <c r="K3188" s="6" t="s">
        <v>13465</v>
      </c>
      <c r="L3188" s="6" t="s">
        <v>13973</v>
      </c>
      <c r="M3188" s="6" t="s">
        <v>13442</v>
      </c>
      <c r="N3188" s="6" t="s">
        <v>13584</v>
      </c>
      <c r="O3188" s="6" t="str" cm="1">
        <f t="array" ref="O3188:P3188">_xlfn.TEXTSPLIT(N3188,"-")</f>
        <v>1992</v>
      </c>
      <c r="P3188" s="6" t="str">
        <v>1995</v>
      </c>
      <c r="Q3188" s="6">
        <v>140</v>
      </c>
      <c r="R3188" s="6">
        <v>4</v>
      </c>
      <c r="S3188" s="16">
        <f t="shared" si="234"/>
        <v>2.8571428571428571E-2</v>
      </c>
      <c r="T3188" s="16">
        <f t="shared" si="235"/>
        <v>1.4080153722988034E-2</v>
      </c>
    </row>
    <row r="3189" spans="1:20" x14ac:dyDescent="0.6">
      <c r="A3189" s="6"/>
      <c r="B3189" s="21"/>
      <c r="C3189" s="6"/>
      <c r="D3189" s="6" t="s">
        <v>13813</v>
      </c>
      <c r="E3189" s="6" t="s">
        <v>13816</v>
      </c>
      <c r="F3189" s="20" t="s">
        <v>13819</v>
      </c>
      <c r="G3189" s="6" t="str">
        <f t="shared" si="233"/>
        <v>60-69</v>
      </c>
      <c r="H3189" s="6" t="str" cm="1">
        <f t="array" ref="H3189:I3189">_xlfn.TEXTSPLIT(G3189,"-")</f>
        <v>60</v>
      </c>
      <c r="I3189" s="6" t="str">
        <v>69</v>
      </c>
      <c r="J3189" s="6" t="s">
        <v>13873</v>
      </c>
      <c r="K3189" s="6" t="s">
        <v>13465</v>
      </c>
      <c r="L3189" s="6" t="s">
        <v>13973</v>
      </c>
      <c r="M3189" s="6" t="s">
        <v>13442</v>
      </c>
      <c r="N3189" s="6" t="s">
        <v>13584</v>
      </c>
      <c r="O3189" s="6" t="str" cm="1">
        <f t="array" ref="O3189:P3189">_xlfn.TEXTSPLIT(N3189,"-")</f>
        <v>1992</v>
      </c>
      <c r="P3189" s="6" t="str">
        <v>1995</v>
      </c>
      <c r="Q3189" s="6">
        <v>225</v>
      </c>
      <c r="R3189" s="6">
        <v>1</v>
      </c>
      <c r="S3189" s="16">
        <f t="shared" si="234"/>
        <v>4.4444444444444444E-3</v>
      </c>
      <c r="T3189" s="16">
        <f t="shared" si="235"/>
        <v>4.4345569028431892E-3</v>
      </c>
    </row>
    <row r="3190" spans="1:20" x14ac:dyDescent="0.6">
      <c r="A3190" s="6"/>
      <c r="B3190" s="21"/>
      <c r="C3190" s="6"/>
      <c r="D3190" s="6" t="s">
        <v>13813</v>
      </c>
      <c r="E3190" s="6" t="s">
        <v>13815</v>
      </c>
      <c r="F3190" s="20" t="s">
        <v>13924</v>
      </c>
      <c r="G3190" s="6" t="str">
        <f t="shared" si="233"/>
        <v>70-82</v>
      </c>
      <c r="H3190" s="6" t="str" cm="1">
        <f t="array" ref="H3190:I3190">_xlfn.TEXTSPLIT(G3190,"-")</f>
        <v>70</v>
      </c>
      <c r="I3190" s="6" t="str">
        <v>82</v>
      </c>
      <c r="J3190" s="6" t="s">
        <v>13873</v>
      </c>
      <c r="K3190" s="6" t="s">
        <v>13465</v>
      </c>
      <c r="L3190" s="6" t="s">
        <v>13973</v>
      </c>
      <c r="M3190" s="6" t="s">
        <v>13442</v>
      </c>
      <c r="N3190" s="6" t="s">
        <v>13584</v>
      </c>
      <c r="O3190" s="6" t="str" cm="1">
        <f t="array" ref="O3190:P3190">_xlfn.TEXTSPLIT(N3190,"-")</f>
        <v>1992</v>
      </c>
      <c r="P3190" s="6" t="str">
        <v>1995</v>
      </c>
      <c r="Q3190" s="6">
        <v>193</v>
      </c>
      <c r="R3190" s="6">
        <v>2</v>
      </c>
      <c r="S3190" s="16">
        <f t="shared" si="234"/>
        <v>1.0362694300518135E-2</v>
      </c>
      <c r="T3190" s="16">
        <f t="shared" si="235"/>
        <v>7.2894660555408016E-3</v>
      </c>
    </row>
    <row r="3191" spans="1:20" x14ac:dyDescent="0.6">
      <c r="A3191" s="6"/>
      <c r="B3191" s="21"/>
      <c r="C3191" s="6"/>
      <c r="D3191" s="6" t="s">
        <v>13813</v>
      </c>
      <c r="E3191" s="6" t="s">
        <v>13814</v>
      </c>
      <c r="F3191" s="20" t="s">
        <v>13924</v>
      </c>
      <c r="G3191" s="6" t="str">
        <f t="shared" si="233"/>
        <v>70-82</v>
      </c>
      <c r="H3191" s="6" t="str" cm="1">
        <f t="array" ref="H3191:I3191">_xlfn.TEXTSPLIT(G3191,"-")</f>
        <v>70</v>
      </c>
      <c r="I3191" s="6" t="str">
        <v>82</v>
      </c>
      <c r="J3191" s="6" t="s">
        <v>13873</v>
      </c>
      <c r="K3191" s="6" t="s">
        <v>13465</v>
      </c>
      <c r="L3191" s="6" t="s">
        <v>13973</v>
      </c>
      <c r="M3191" s="6" t="s">
        <v>13442</v>
      </c>
      <c r="N3191" s="6" t="s">
        <v>13584</v>
      </c>
      <c r="O3191" s="6" t="str" cm="1">
        <f t="array" ref="O3191:P3191">_xlfn.TEXTSPLIT(N3191,"-")</f>
        <v>1992</v>
      </c>
      <c r="P3191" s="6" t="str">
        <v>1995</v>
      </c>
      <c r="Q3191" s="6">
        <v>67</v>
      </c>
      <c r="R3191" s="6">
        <v>0</v>
      </c>
      <c r="S3191" s="16">
        <f t="shared" si="234"/>
        <v>0</v>
      </c>
      <c r="T3191" s="16">
        <f t="shared" si="235"/>
        <v>0</v>
      </c>
    </row>
    <row r="3192" spans="1:20" x14ac:dyDescent="0.6">
      <c r="A3192" s="6"/>
      <c r="B3192" s="21"/>
      <c r="C3192" s="6"/>
      <c r="D3192" s="6" t="s">
        <v>13813</v>
      </c>
      <c r="E3192" s="6" t="s">
        <v>13816</v>
      </c>
      <c r="F3192" s="20" t="s">
        <v>13924</v>
      </c>
      <c r="G3192" s="6" t="str">
        <f t="shared" si="233"/>
        <v>70-82</v>
      </c>
      <c r="H3192" s="6" t="str" cm="1">
        <f t="array" ref="H3192:I3192">_xlfn.TEXTSPLIT(G3192,"-")</f>
        <v>70</v>
      </c>
      <c r="I3192" s="6" t="str">
        <v>82</v>
      </c>
      <c r="J3192" s="6" t="s">
        <v>13873</v>
      </c>
      <c r="K3192" s="6" t="s">
        <v>13465</v>
      </c>
      <c r="L3192" s="6" t="s">
        <v>13973</v>
      </c>
      <c r="M3192" s="6" t="s">
        <v>13442</v>
      </c>
      <c r="N3192" s="6" t="s">
        <v>13584</v>
      </c>
      <c r="O3192" s="6" t="str" cm="1">
        <f t="array" ref="O3192:P3192">_xlfn.TEXTSPLIT(N3192,"-")</f>
        <v>1992</v>
      </c>
      <c r="P3192" s="6" t="str">
        <v>1995</v>
      </c>
      <c r="Q3192" s="6">
        <v>126</v>
      </c>
      <c r="R3192" s="6">
        <v>2</v>
      </c>
      <c r="S3192" s="16">
        <f t="shared" si="234"/>
        <v>1.5873015873015872E-2</v>
      </c>
      <c r="T3192" s="16">
        <f t="shared" si="235"/>
        <v>1.113448213352701E-2</v>
      </c>
    </row>
    <row r="3193" spans="1:20" x14ac:dyDescent="0.6">
      <c r="A3193" s="6"/>
      <c r="B3193" s="21"/>
      <c r="C3193" s="6"/>
      <c r="D3193" s="6" t="s">
        <v>13828</v>
      </c>
      <c r="E3193" s="6" t="s">
        <v>13815</v>
      </c>
      <c r="F3193" s="20" t="s">
        <v>13583</v>
      </c>
      <c r="G3193" s="6" t="str">
        <f t="shared" si="233"/>
        <v>48-82</v>
      </c>
      <c r="H3193" s="6" t="str" cm="1">
        <f t="array" ref="H3193:I3193">_xlfn.TEXTSPLIT(G3193,"-")</f>
        <v>48</v>
      </c>
      <c r="I3193" s="6" t="str">
        <v>82</v>
      </c>
      <c r="J3193" s="6" t="s">
        <v>13873</v>
      </c>
      <c r="K3193" s="6" t="s">
        <v>13465</v>
      </c>
      <c r="L3193" s="6" t="s">
        <v>13973</v>
      </c>
      <c r="M3193" s="6" t="s">
        <v>13442</v>
      </c>
      <c r="N3193" s="6" t="s">
        <v>13584</v>
      </c>
      <c r="O3193" s="6" t="str" cm="1">
        <f t="array" ref="O3193:P3193">_xlfn.TEXTSPLIT(N3193,"-")</f>
        <v>1992</v>
      </c>
      <c r="P3193" s="6" t="str">
        <v>1995</v>
      </c>
      <c r="Q3193" s="6">
        <v>986</v>
      </c>
      <c r="R3193" s="6">
        <v>10</v>
      </c>
      <c r="S3193" s="16">
        <f t="shared" si="234"/>
        <v>1.0141987829614604E-2</v>
      </c>
      <c r="T3193" s="16">
        <f t="shared" si="235"/>
        <v>3.1908731267209882E-3</v>
      </c>
    </row>
    <row r="3194" spans="1:20" x14ac:dyDescent="0.6">
      <c r="A3194" s="6"/>
      <c r="B3194" s="21"/>
      <c r="C3194" s="6"/>
      <c r="D3194" s="6" t="s">
        <v>13828</v>
      </c>
      <c r="E3194" s="6" t="s">
        <v>13814</v>
      </c>
      <c r="F3194" s="20" t="s">
        <v>13583</v>
      </c>
      <c r="G3194" s="6" t="str">
        <f t="shared" si="233"/>
        <v>48-82</v>
      </c>
      <c r="H3194" s="6" t="str" cm="1">
        <f t="array" ref="H3194:I3194">_xlfn.TEXTSPLIT(G3194,"-")</f>
        <v>48</v>
      </c>
      <c r="I3194" s="6" t="str">
        <v>82</v>
      </c>
      <c r="J3194" s="6" t="s">
        <v>13873</v>
      </c>
      <c r="K3194" s="6" t="s">
        <v>13465</v>
      </c>
      <c r="L3194" s="6" t="s">
        <v>13973</v>
      </c>
      <c r="M3194" s="6" t="s">
        <v>13442</v>
      </c>
      <c r="N3194" s="6" t="s">
        <v>13584</v>
      </c>
      <c r="O3194" s="6" t="str" cm="1">
        <f t="array" ref="O3194:P3194">_xlfn.TEXTSPLIT(N3194,"-")</f>
        <v>1992</v>
      </c>
      <c r="P3194" s="6" t="str">
        <v>1995</v>
      </c>
      <c r="Q3194" s="6">
        <v>393</v>
      </c>
      <c r="R3194" s="6">
        <v>4</v>
      </c>
      <c r="S3194" s="16">
        <f t="shared" si="234"/>
        <v>1.0178117048346057E-2</v>
      </c>
      <c r="T3194" s="16">
        <f t="shared" si="235"/>
        <v>5.0630937704618031E-3</v>
      </c>
    </row>
    <row r="3195" spans="1:20" x14ac:dyDescent="0.6">
      <c r="A3195" s="6"/>
      <c r="B3195" s="21"/>
      <c r="C3195" s="6"/>
      <c r="D3195" s="6" t="s">
        <v>13828</v>
      </c>
      <c r="E3195" s="6" t="s">
        <v>13816</v>
      </c>
      <c r="F3195" s="20" t="s">
        <v>13583</v>
      </c>
      <c r="G3195" s="6" t="str">
        <f t="shared" si="233"/>
        <v>48-82</v>
      </c>
      <c r="H3195" s="6" t="str" cm="1">
        <f t="array" ref="H3195:I3195">_xlfn.TEXTSPLIT(G3195,"-")</f>
        <v>48</v>
      </c>
      <c r="I3195" s="6" t="str">
        <v>82</v>
      </c>
      <c r="J3195" s="6" t="s">
        <v>13873</v>
      </c>
      <c r="K3195" s="6" t="s">
        <v>13465</v>
      </c>
      <c r="L3195" s="6" t="s">
        <v>13973</v>
      </c>
      <c r="M3195" s="6" t="s">
        <v>13442</v>
      </c>
      <c r="N3195" s="6" t="s">
        <v>13584</v>
      </c>
      <c r="O3195" s="6" t="str" cm="1">
        <f t="array" ref="O3195:P3195">_xlfn.TEXTSPLIT(N3195,"-")</f>
        <v>1992</v>
      </c>
      <c r="P3195" s="6" t="str">
        <v>1995</v>
      </c>
      <c r="Q3195" s="6">
        <v>593</v>
      </c>
      <c r="R3195" s="6">
        <v>6</v>
      </c>
      <c r="S3195" s="16">
        <f t="shared" si="234"/>
        <v>1.0118043844856661E-2</v>
      </c>
      <c r="T3195" s="16">
        <f t="shared" si="235"/>
        <v>4.1097238029183369E-3</v>
      </c>
    </row>
    <row r="3196" spans="1:20" x14ac:dyDescent="0.6">
      <c r="A3196" s="6"/>
      <c r="B3196" s="21"/>
      <c r="C3196" s="6"/>
      <c r="D3196" s="6" t="s">
        <v>13828</v>
      </c>
      <c r="E3196" s="6" t="s">
        <v>13815</v>
      </c>
      <c r="F3196" s="20" t="s">
        <v>13923</v>
      </c>
      <c r="G3196" s="6" t="str">
        <f t="shared" si="233"/>
        <v>48-59</v>
      </c>
      <c r="H3196" s="6" t="str" cm="1">
        <f t="array" ref="H3196:I3196">_xlfn.TEXTSPLIT(G3196,"-")</f>
        <v>48</v>
      </c>
      <c r="I3196" s="6" t="str">
        <v>59</v>
      </c>
      <c r="J3196" s="6" t="s">
        <v>13873</v>
      </c>
      <c r="K3196" s="6" t="s">
        <v>13465</v>
      </c>
      <c r="L3196" s="6" t="s">
        <v>13973</v>
      </c>
      <c r="M3196" s="6" t="s">
        <v>13442</v>
      </c>
      <c r="N3196" s="6" t="s">
        <v>13584</v>
      </c>
      <c r="O3196" s="6" t="str" cm="1">
        <f t="array" ref="O3196:P3196">_xlfn.TEXTSPLIT(N3196,"-")</f>
        <v>1992</v>
      </c>
      <c r="P3196" s="6" t="str">
        <v>1995</v>
      </c>
      <c r="Q3196" s="6">
        <v>428</v>
      </c>
      <c r="R3196" s="6">
        <v>4</v>
      </c>
      <c r="S3196" s="16">
        <f t="shared" si="234"/>
        <v>9.3457943925233638E-3</v>
      </c>
      <c r="T3196" s="16">
        <f t="shared" si="235"/>
        <v>4.6510099696310666E-3</v>
      </c>
    </row>
    <row r="3197" spans="1:20" x14ac:dyDescent="0.6">
      <c r="A3197" s="6"/>
      <c r="B3197" s="21"/>
      <c r="C3197" s="6"/>
      <c r="D3197" s="6" t="s">
        <v>13828</v>
      </c>
      <c r="E3197" s="6" t="s">
        <v>13814</v>
      </c>
      <c r="F3197" s="20" t="s">
        <v>13923</v>
      </c>
      <c r="G3197" s="6" t="str">
        <f t="shared" si="233"/>
        <v>48-59</v>
      </c>
      <c r="H3197" s="6" t="str" cm="1">
        <f t="array" ref="H3197:I3197">_xlfn.TEXTSPLIT(G3197,"-")</f>
        <v>48</v>
      </c>
      <c r="I3197" s="6" t="str">
        <v>59</v>
      </c>
      <c r="J3197" s="6" t="s">
        <v>13873</v>
      </c>
      <c r="K3197" s="6" t="s">
        <v>13465</v>
      </c>
      <c r="L3197" s="6" t="s">
        <v>13973</v>
      </c>
      <c r="M3197" s="6" t="s">
        <v>13442</v>
      </c>
      <c r="N3197" s="6" t="s">
        <v>13584</v>
      </c>
      <c r="O3197" s="6" t="str" cm="1">
        <f t="array" ref="O3197:P3197">_xlfn.TEXTSPLIT(N3197,"-")</f>
        <v>1992</v>
      </c>
      <c r="P3197" s="6" t="str">
        <v>1995</v>
      </c>
      <c r="Q3197" s="6">
        <v>186</v>
      </c>
      <c r="R3197" s="6">
        <v>1</v>
      </c>
      <c r="S3197" s="16">
        <f t="shared" si="234"/>
        <v>5.3763440860215058E-3</v>
      </c>
      <c r="T3197" s="16">
        <f t="shared" si="235"/>
        <v>5.3618720703066435E-3</v>
      </c>
    </row>
    <row r="3198" spans="1:20" x14ac:dyDescent="0.6">
      <c r="A3198" s="6"/>
      <c r="B3198" s="21"/>
      <c r="C3198" s="6"/>
      <c r="D3198" s="6" t="s">
        <v>13828</v>
      </c>
      <c r="E3198" s="6" t="s">
        <v>13816</v>
      </c>
      <c r="F3198" s="20" t="s">
        <v>13923</v>
      </c>
      <c r="G3198" s="6" t="str">
        <f t="shared" si="233"/>
        <v>48-59</v>
      </c>
      <c r="H3198" s="6" t="str" cm="1">
        <f t="array" ref="H3198:I3198">_xlfn.TEXTSPLIT(G3198,"-")</f>
        <v>48</v>
      </c>
      <c r="I3198" s="6" t="str">
        <v>59</v>
      </c>
      <c r="J3198" s="6" t="s">
        <v>13873</v>
      </c>
      <c r="K3198" s="6" t="s">
        <v>13465</v>
      </c>
      <c r="L3198" s="6" t="s">
        <v>13973</v>
      </c>
      <c r="M3198" s="6" t="s">
        <v>13442</v>
      </c>
      <c r="N3198" s="6" t="s">
        <v>13584</v>
      </c>
      <c r="O3198" s="6" t="str" cm="1">
        <f t="array" ref="O3198:P3198">_xlfn.TEXTSPLIT(N3198,"-")</f>
        <v>1992</v>
      </c>
      <c r="P3198" s="6" t="str">
        <v>1995</v>
      </c>
      <c r="Q3198" s="6">
        <v>242</v>
      </c>
      <c r="R3198" s="6">
        <v>3</v>
      </c>
      <c r="S3198" s="16">
        <f t="shared" si="234"/>
        <v>1.2396694214876033E-2</v>
      </c>
      <c r="T3198" s="16">
        <f t="shared" si="235"/>
        <v>7.1127333691816258E-3</v>
      </c>
    </row>
    <row r="3199" spans="1:20" x14ac:dyDescent="0.6">
      <c r="A3199" s="6"/>
      <c r="B3199" s="21"/>
      <c r="C3199" s="6"/>
      <c r="D3199" s="6" t="s">
        <v>13828</v>
      </c>
      <c r="E3199" s="6" t="s">
        <v>13815</v>
      </c>
      <c r="F3199" s="20" t="s">
        <v>13819</v>
      </c>
      <c r="G3199" s="6" t="str">
        <f t="shared" si="233"/>
        <v>60-69</v>
      </c>
      <c r="H3199" s="6" t="str" cm="1">
        <f t="array" ref="H3199:I3199">_xlfn.TEXTSPLIT(G3199,"-")</f>
        <v>60</v>
      </c>
      <c r="I3199" s="6" t="str">
        <v>69</v>
      </c>
      <c r="J3199" s="6" t="s">
        <v>13873</v>
      </c>
      <c r="K3199" s="6" t="s">
        <v>13465</v>
      </c>
      <c r="L3199" s="6" t="s">
        <v>13973</v>
      </c>
      <c r="M3199" s="6" t="s">
        <v>13442</v>
      </c>
      <c r="N3199" s="6" t="s">
        <v>13584</v>
      </c>
      <c r="O3199" s="6" t="str" cm="1">
        <f t="array" ref="O3199:P3199">_xlfn.TEXTSPLIT(N3199,"-")</f>
        <v>1992</v>
      </c>
      <c r="P3199" s="6" t="str">
        <v>1995</v>
      </c>
      <c r="Q3199" s="6">
        <v>365</v>
      </c>
      <c r="R3199" s="6">
        <v>4</v>
      </c>
      <c r="S3199" s="16">
        <f t="shared" si="234"/>
        <v>1.0958904109589041E-2</v>
      </c>
      <c r="T3199" s="16">
        <f t="shared" si="235"/>
        <v>5.4493449475145539E-3</v>
      </c>
    </row>
    <row r="3200" spans="1:20" x14ac:dyDescent="0.6">
      <c r="A3200" s="6"/>
      <c r="B3200" s="21"/>
      <c r="C3200" s="6"/>
      <c r="D3200" s="6" t="s">
        <v>13828</v>
      </c>
      <c r="E3200" s="6" t="s">
        <v>13814</v>
      </c>
      <c r="F3200" s="20" t="s">
        <v>13819</v>
      </c>
      <c r="G3200" s="6" t="str">
        <f t="shared" si="233"/>
        <v>60-69</v>
      </c>
      <c r="H3200" s="6" t="str" cm="1">
        <f t="array" ref="H3200:I3200">_xlfn.TEXTSPLIT(G3200,"-")</f>
        <v>60</v>
      </c>
      <c r="I3200" s="6" t="str">
        <v>69</v>
      </c>
      <c r="J3200" s="6" t="s">
        <v>13873</v>
      </c>
      <c r="K3200" s="6" t="s">
        <v>13465</v>
      </c>
      <c r="L3200" s="6" t="s">
        <v>13973</v>
      </c>
      <c r="M3200" s="6" t="s">
        <v>13442</v>
      </c>
      <c r="N3200" s="6" t="s">
        <v>13584</v>
      </c>
      <c r="O3200" s="6" t="str" cm="1">
        <f t="array" ref="O3200:P3200">_xlfn.TEXTSPLIT(N3200,"-")</f>
        <v>1992</v>
      </c>
      <c r="P3200" s="6" t="str">
        <v>1995</v>
      </c>
      <c r="Q3200" s="6">
        <v>140</v>
      </c>
      <c r="R3200" s="6">
        <v>3</v>
      </c>
      <c r="S3200" s="16">
        <f t="shared" si="234"/>
        <v>2.1428571428571429E-2</v>
      </c>
      <c r="T3200" s="16">
        <f t="shared" si="235"/>
        <v>1.2238518746477113E-2</v>
      </c>
    </row>
    <row r="3201" spans="1:20" x14ac:dyDescent="0.6">
      <c r="A3201" s="6"/>
      <c r="B3201" s="21"/>
      <c r="C3201" s="6"/>
      <c r="D3201" s="6" t="s">
        <v>13828</v>
      </c>
      <c r="E3201" s="6" t="s">
        <v>13816</v>
      </c>
      <c r="F3201" s="20" t="s">
        <v>13819</v>
      </c>
      <c r="G3201" s="6" t="str">
        <f t="shared" si="233"/>
        <v>60-69</v>
      </c>
      <c r="H3201" s="6" t="str" cm="1">
        <f t="array" ref="H3201:I3201">_xlfn.TEXTSPLIT(G3201,"-")</f>
        <v>60</v>
      </c>
      <c r="I3201" s="6" t="str">
        <v>69</v>
      </c>
      <c r="J3201" s="6" t="s">
        <v>13873</v>
      </c>
      <c r="K3201" s="6" t="s">
        <v>13465</v>
      </c>
      <c r="L3201" s="6" t="s">
        <v>13973</v>
      </c>
      <c r="M3201" s="6" t="s">
        <v>13442</v>
      </c>
      <c r="N3201" s="6" t="s">
        <v>13584</v>
      </c>
      <c r="O3201" s="6" t="str" cm="1">
        <f t="array" ref="O3201:P3201">_xlfn.TEXTSPLIT(N3201,"-")</f>
        <v>1992</v>
      </c>
      <c r="P3201" s="6" t="str">
        <v>1995</v>
      </c>
      <c r="Q3201" s="6">
        <v>225</v>
      </c>
      <c r="R3201" s="6">
        <v>1</v>
      </c>
      <c r="S3201" s="16">
        <f t="shared" si="234"/>
        <v>4.4444444444444444E-3</v>
      </c>
      <c r="T3201" s="16">
        <f t="shared" si="235"/>
        <v>4.4345569028431892E-3</v>
      </c>
    </row>
    <row r="3202" spans="1:20" x14ac:dyDescent="0.6">
      <c r="A3202" s="6"/>
      <c r="B3202" s="21"/>
      <c r="C3202" s="6"/>
      <c r="D3202" s="6" t="s">
        <v>13828</v>
      </c>
      <c r="E3202" s="6" t="s">
        <v>13815</v>
      </c>
      <c r="F3202" s="20" t="s">
        <v>13924</v>
      </c>
      <c r="G3202" s="6" t="str">
        <f t="shared" si="233"/>
        <v>70-82</v>
      </c>
      <c r="H3202" s="6" t="str" cm="1">
        <f t="array" ref="H3202:I3202">_xlfn.TEXTSPLIT(G3202,"-")</f>
        <v>70</v>
      </c>
      <c r="I3202" s="6" t="str">
        <v>82</v>
      </c>
      <c r="J3202" s="6" t="s">
        <v>13873</v>
      </c>
      <c r="K3202" s="6" t="s">
        <v>13465</v>
      </c>
      <c r="L3202" s="6" t="s">
        <v>13973</v>
      </c>
      <c r="M3202" s="6" t="s">
        <v>13442</v>
      </c>
      <c r="N3202" s="6" t="s">
        <v>13584</v>
      </c>
      <c r="O3202" s="6" t="str" cm="1">
        <f t="array" ref="O3202:P3202">_xlfn.TEXTSPLIT(N3202,"-")</f>
        <v>1992</v>
      </c>
      <c r="P3202" s="6" t="str">
        <v>1995</v>
      </c>
      <c r="Q3202" s="6">
        <v>193</v>
      </c>
      <c r="R3202" s="6">
        <v>2</v>
      </c>
      <c r="S3202" s="16">
        <f t="shared" si="234"/>
        <v>1.0362694300518135E-2</v>
      </c>
      <c r="T3202" s="16">
        <f t="shared" si="235"/>
        <v>7.2894660555408016E-3</v>
      </c>
    </row>
    <row r="3203" spans="1:20" x14ac:dyDescent="0.6">
      <c r="A3203" s="6"/>
      <c r="B3203" s="21"/>
      <c r="C3203" s="6"/>
      <c r="D3203" s="6" t="s">
        <v>13828</v>
      </c>
      <c r="E3203" s="6" t="s">
        <v>13814</v>
      </c>
      <c r="F3203" s="20" t="s">
        <v>13924</v>
      </c>
      <c r="G3203" s="6" t="str">
        <f t="shared" si="233"/>
        <v>70-82</v>
      </c>
      <c r="H3203" s="6" t="str" cm="1">
        <f t="array" ref="H3203:I3203">_xlfn.TEXTSPLIT(G3203,"-")</f>
        <v>70</v>
      </c>
      <c r="I3203" s="6" t="str">
        <v>82</v>
      </c>
      <c r="J3203" s="6" t="s">
        <v>13873</v>
      </c>
      <c r="K3203" s="6" t="s">
        <v>13465</v>
      </c>
      <c r="L3203" s="6" t="s">
        <v>13973</v>
      </c>
      <c r="M3203" s="6" t="s">
        <v>13442</v>
      </c>
      <c r="N3203" s="6" t="s">
        <v>13584</v>
      </c>
      <c r="O3203" s="6" t="str" cm="1">
        <f t="array" ref="O3203:P3203">_xlfn.TEXTSPLIT(N3203,"-")</f>
        <v>1992</v>
      </c>
      <c r="P3203" s="6" t="str">
        <v>1995</v>
      </c>
      <c r="Q3203" s="6">
        <v>67</v>
      </c>
      <c r="R3203" s="6">
        <v>0</v>
      </c>
      <c r="S3203" s="16">
        <f t="shared" si="234"/>
        <v>0</v>
      </c>
      <c r="T3203" s="16">
        <f t="shared" si="235"/>
        <v>0</v>
      </c>
    </row>
    <row r="3204" spans="1:20" x14ac:dyDescent="0.6">
      <c r="A3204" s="6"/>
      <c r="B3204" s="21"/>
      <c r="C3204" s="6"/>
      <c r="D3204" s="6" t="s">
        <v>13828</v>
      </c>
      <c r="E3204" s="6" t="s">
        <v>13816</v>
      </c>
      <c r="F3204" s="20" t="s">
        <v>13924</v>
      </c>
      <c r="G3204" s="6" t="str">
        <f t="shared" si="233"/>
        <v>70-82</v>
      </c>
      <c r="H3204" s="6" t="str" cm="1">
        <f t="array" ref="H3204:I3204">_xlfn.TEXTSPLIT(G3204,"-")</f>
        <v>70</v>
      </c>
      <c r="I3204" s="6" t="str">
        <v>82</v>
      </c>
      <c r="J3204" s="6" t="s">
        <v>13873</v>
      </c>
      <c r="K3204" s="6" t="s">
        <v>13465</v>
      </c>
      <c r="L3204" s="6" t="s">
        <v>13973</v>
      </c>
      <c r="M3204" s="6" t="s">
        <v>13442</v>
      </c>
      <c r="N3204" s="6" t="s">
        <v>13584</v>
      </c>
      <c r="O3204" s="6" t="str" cm="1">
        <f t="array" ref="O3204:P3204">_xlfn.TEXTSPLIT(N3204,"-")</f>
        <v>1992</v>
      </c>
      <c r="P3204" s="6" t="str">
        <v>1995</v>
      </c>
      <c r="Q3204" s="6">
        <v>126</v>
      </c>
      <c r="R3204" s="6">
        <v>2</v>
      </c>
      <c r="S3204" s="16">
        <f t="shared" si="234"/>
        <v>1.5873015873015872E-2</v>
      </c>
      <c r="T3204" s="16">
        <f t="shared" si="235"/>
        <v>1.113448213352701E-2</v>
      </c>
    </row>
    <row r="3205" spans="1:20" x14ac:dyDescent="0.6">
      <c r="A3205" s="6"/>
      <c r="B3205" s="21"/>
      <c r="C3205" s="6"/>
      <c r="D3205" s="6" t="s">
        <v>13823</v>
      </c>
      <c r="E3205" s="6" t="s">
        <v>13815</v>
      </c>
      <c r="F3205" s="20" t="s">
        <v>13583</v>
      </c>
      <c r="G3205" s="6" t="str">
        <f t="shared" si="233"/>
        <v>48-82</v>
      </c>
      <c r="H3205" s="6" t="str" cm="1">
        <f t="array" ref="H3205:I3205">_xlfn.TEXTSPLIT(G3205,"-")</f>
        <v>48</v>
      </c>
      <c r="I3205" s="6" t="str">
        <v>82</v>
      </c>
      <c r="J3205" s="6" t="s">
        <v>13873</v>
      </c>
      <c r="K3205" s="6" t="s">
        <v>13465</v>
      </c>
      <c r="L3205" s="6" t="s">
        <v>13973</v>
      </c>
      <c r="M3205" s="6" t="s">
        <v>13442</v>
      </c>
      <c r="N3205" s="6" t="s">
        <v>13584</v>
      </c>
      <c r="O3205" s="6" t="str" cm="1">
        <f t="array" ref="O3205:P3205">_xlfn.TEXTSPLIT(N3205,"-")</f>
        <v>1992</v>
      </c>
      <c r="P3205" s="6" t="str">
        <v>1995</v>
      </c>
      <c r="Q3205" s="6">
        <v>986</v>
      </c>
      <c r="R3205" s="6">
        <v>3</v>
      </c>
      <c r="S3205" s="16">
        <f t="shared" si="234"/>
        <v>3.0425963488843813E-3</v>
      </c>
      <c r="T3205" s="16">
        <f t="shared" si="235"/>
        <v>1.7539694061846636E-3</v>
      </c>
    </row>
    <row r="3206" spans="1:20" x14ac:dyDescent="0.6">
      <c r="A3206" s="6"/>
      <c r="B3206" s="21"/>
      <c r="C3206" s="6"/>
      <c r="D3206" s="6" t="s">
        <v>13823</v>
      </c>
      <c r="E3206" s="6" t="s">
        <v>13814</v>
      </c>
      <c r="F3206" s="20" t="s">
        <v>13583</v>
      </c>
      <c r="G3206" s="6" t="str">
        <f t="shared" si="233"/>
        <v>48-82</v>
      </c>
      <c r="H3206" s="6" t="str" cm="1">
        <f t="array" ref="H3206:I3206">_xlfn.TEXTSPLIT(G3206,"-")</f>
        <v>48</v>
      </c>
      <c r="I3206" s="6" t="str">
        <v>82</v>
      </c>
      <c r="J3206" s="6" t="s">
        <v>13873</v>
      </c>
      <c r="K3206" s="6" t="s">
        <v>13465</v>
      </c>
      <c r="L3206" s="6" t="s">
        <v>13973</v>
      </c>
      <c r="M3206" s="6" t="s">
        <v>13442</v>
      </c>
      <c r="N3206" s="6" t="s">
        <v>13584</v>
      </c>
      <c r="O3206" s="6" t="str" cm="1">
        <f t="array" ref="O3206:P3206">_xlfn.TEXTSPLIT(N3206,"-")</f>
        <v>1992</v>
      </c>
      <c r="P3206" s="6" t="str">
        <v>1995</v>
      </c>
      <c r="Q3206" s="6">
        <v>393</v>
      </c>
      <c r="R3206" s="6">
        <v>2</v>
      </c>
      <c r="S3206" s="16">
        <f t="shared" si="234"/>
        <v>5.0890585241730284E-3</v>
      </c>
      <c r="T3206" s="16">
        <f t="shared" si="235"/>
        <v>3.5893396046817331E-3</v>
      </c>
    </row>
    <row r="3207" spans="1:20" x14ac:dyDescent="0.6">
      <c r="A3207" s="6"/>
      <c r="B3207" s="21"/>
      <c r="C3207" s="6"/>
      <c r="D3207" s="6" t="s">
        <v>13823</v>
      </c>
      <c r="E3207" s="6" t="s">
        <v>13816</v>
      </c>
      <c r="F3207" s="20" t="s">
        <v>13583</v>
      </c>
      <c r="G3207" s="6" t="str">
        <f t="shared" si="233"/>
        <v>48-82</v>
      </c>
      <c r="H3207" s="6" t="str" cm="1">
        <f t="array" ref="H3207:I3207">_xlfn.TEXTSPLIT(G3207,"-")</f>
        <v>48</v>
      </c>
      <c r="I3207" s="6" t="str">
        <v>82</v>
      </c>
      <c r="J3207" s="6" t="s">
        <v>13873</v>
      </c>
      <c r="K3207" s="6" t="s">
        <v>13465</v>
      </c>
      <c r="L3207" s="6" t="s">
        <v>13973</v>
      </c>
      <c r="M3207" s="6" t="s">
        <v>13442</v>
      </c>
      <c r="N3207" s="6" t="s">
        <v>13584</v>
      </c>
      <c r="O3207" s="6" t="str" cm="1">
        <f t="array" ref="O3207:P3207">_xlfn.TEXTSPLIT(N3207,"-")</f>
        <v>1992</v>
      </c>
      <c r="P3207" s="6" t="str">
        <v>1995</v>
      </c>
      <c r="Q3207" s="6">
        <v>593</v>
      </c>
      <c r="R3207" s="6">
        <v>1</v>
      </c>
      <c r="S3207" s="16">
        <f t="shared" si="234"/>
        <v>1.6863406408094434E-3</v>
      </c>
      <c r="T3207" s="16">
        <f t="shared" si="235"/>
        <v>1.6849181684847627E-3</v>
      </c>
    </row>
    <row r="3208" spans="1:20" x14ac:dyDescent="0.6">
      <c r="A3208" s="6"/>
      <c r="B3208" s="21"/>
      <c r="C3208" s="6"/>
      <c r="D3208" s="6" t="s">
        <v>13823</v>
      </c>
      <c r="E3208" s="6" t="s">
        <v>13815</v>
      </c>
      <c r="F3208" s="20" t="s">
        <v>13923</v>
      </c>
      <c r="G3208" s="6" t="str">
        <f t="shared" si="233"/>
        <v>48-59</v>
      </c>
      <c r="H3208" s="6" t="str" cm="1">
        <f t="array" ref="H3208:I3208">_xlfn.TEXTSPLIT(G3208,"-")</f>
        <v>48</v>
      </c>
      <c r="I3208" s="6" t="str">
        <v>59</v>
      </c>
      <c r="J3208" s="6" t="s">
        <v>13873</v>
      </c>
      <c r="K3208" s="6" t="s">
        <v>13465</v>
      </c>
      <c r="L3208" s="6" t="s">
        <v>13973</v>
      </c>
      <c r="M3208" s="6" t="s">
        <v>13442</v>
      </c>
      <c r="N3208" s="6" t="s">
        <v>13584</v>
      </c>
      <c r="O3208" s="6" t="str" cm="1">
        <f t="array" ref="O3208:P3208">_xlfn.TEXTSPLIT(N3208,"-")</f>
        <v>1992</v>
      </c>
      <c r="P3208" s="6" t="str">
        <v>1995</v>
      </c>
      <c r="Q3208" s="6">
        <v>428</v>
      </c>
      <c r="R3208" s="6">
        <v>2</v>
      </c>
      <c r="S3208" s="16">
        <f t="shared" si="234"/>
        <v>4.6728971962616819E-3</v>
      </c>
      <c r="T3208" s="16">
        <f t="shared" si="235"/>
        <v>3.296508074631316E-3</v>
      </c>
    </row>
    <row r="3209" spans="1:20" x14ac:dyDescent="0.6">
      <c r="A3209" s="6"/>
      <c r="B3209" s="21"/>
      <c r="C3209" s="6"/>
      <c r="D3209" s="6" t="s">
        <v>13823</v>
      </c>
      <c r="E3209" s="6" t="s">
        <v>13814</v>
      </c>
      <c r="F3209" s="20" t="s">
        <v>13923</v>
      </c>
      <c r="G3209" s="6" t="str">
        <f t="shared" si="233"/>
        <v>48-59</v>
      </c>
      <c r="H3209" s="6" t="str" cm="1">
        <f t="array" ref="H3209:I3209">_xlfn.TEXTSPLIT(G3209,"-")</f>
        <v>48</v>
      </c>
      <c r="I3209" s="6" t="str">
        <v>59</v>
      </c>
      <c r="J3209" s="6" t="s">
        <v>13873</v>
      </c>
      <c r="K3209" s="6" t="s">
        <v>13465</v>
      </c>
      <c r="L3209" s="6" t="s">
        <v>13973</v>
      </c>
      <c r="M3209" s="6" t="s">
        <v>13442</v>
      </c>
      <c r="N3209" s="6" t="s">
        <v>13584</v>
      </c>
      <c r="O3209" s="6" t="str" cm="1">
        <f t="array" ref="O3209:P3209">_xlfn.TEXTSPLIT(N3209,"-")</f>
        <v>1992</v>
      </c>
      <c r="P3209" s="6" t="str">
        <v>1995</v>
      </c>
      <c r="Q3209" s="6">
        <v>186</v>
      </c>
      <c r="R3209" s="6">
        <v>1</v>
      </c>
      <c r="S3209" s="16">
        <f t="shared" si="234"/>
        <v>5.3763440860215058E-3</v>
      </c>
      <c r="T3209" s="16">
        <f t="shared" si="235"/>
        <v>5.3618720703066435E-3</v>
      </c>
    </row>
    <row r="3210" spans="1:20" x14ac:dyDescent="0.6">
      <c r="A3210" s="6"/>
      <c r="B3210" s="21"/>
      <c r="C3210" s="6"/>
      <c r="D3210" s="6" t="s">
        <v>13823</v>
      </c>
      <c r="E3210" s="6" t="s">
        <v>13816</v>
      </c>
      <c r="F3210" s="20" t="s">
        <v>13923</v>
      </c>
      <c r="G3210" s="6" t="str">
        <f t="shared" si="233"/>
        <v>48-59</v>
      </c>
      <c r="H3210" s="6" t="str" cm="1">
        <f t="array" ref="H3210:I3210">_xlfn.TEXTSPLIT(G3210,"-")</f>
        <v>48</v>
      </c>
      <c r="I3210" s="6" t="str">
        <v>59</v>
      </c>
      <c r="J3210" s="6" t="s">
        <v>13873</v>
      </c>
      <c r="K3210" s="6" t="s">
        <v>13465</v>
      </c>
      <c r="L3210" s="6" t="s">
        <v>13973</v>
      </c>
      <c r="M3210" s="6" t="s">
        <v>13442</v>
      </c>
      <c r="N3210" s="6" t="s">
        <v>13584</v>
      </c>
      <c r="O3210" s="6" t="str" cm="1">
        <f t="array" ref="O3210:P3210">_xlfn.TEXTSPLIT(N3210,"-")</f>
        <v>1992</v>
      </c>
      <c r="P3210" s="6" t="str">
        <v>1995</v>
      </c>
      <c r="Q3210" s="6">
        <v>242</v>
      </c>
      <c r="R3210" s="6">
        <v>1</v>
      </c>
      <c r="S3210" s="16">
        <f t="shared" si="234"/>
        <v>4.1322314049586778E-3</v>
      </c>
      <c r="T3210" s="16">
        <f t="shared" si="235"/>
        <v>4.1236848985913132E-3</v>
      </c>
    </row>
    <row r="3211" spans="1:20" x14ac:dyDescent="0.6">
      <c r="A3211" s="6"/>
      <c r="B3211" s="21"/>
      <c r="C3211" s="6"/>
      <c r="D3211" s="6" t="s">
        <v>13823</v>
      </c>
      <c r="E3211" s="6" t="s">
        <v>13815</v>
      </c>
      <c r="F3211" s="20" t="s">
        <v>13819</v>
      </c>
      <c r="G3211" s="6" t="str">
        <f t="shared" si="233"/>
        <v>60-69</v>
      </c>
      <c r="H3211" s="6" t="str" cm="1">
        <f t="array" ref="H3211:I3211">_xlfn.TEXTSPLIT(G3211,"-")</f>
        <v>60</v>
      </c>
      <c r="I3211" s="6" t="str">
        <v>69</v>
      </c>
      <c r="J3211" s="6" t="s">
        <v>13873</v>
      </c>
      <c r="K3211" s="6" t="s">
        <v>13465</v>
      </c>
      <c r="L3211" s="6" t="s">
        <v>13973</v>
      </c>
      <c r="M3211" s="6" t="s">
        <v>13442</v>
      </c>
      <c r="N3211" s="6" t="s">
        <v>13584</v>
      </c>
      <c r="O3211" s="6" t="str" cm="1">
        <f t="array" ref="O3211:P3211">_xlfn.TEXTSPLIT(N3211,"-")</f>
        <v>1992</v>
      </c>
      <c r="P3211" s="6" t="str">
        <v>1995</v>
      </c>
      <c r="Q3211" s="6">
        <v>365</v>
      </c>
      <c r="R3211" s="6">
        <v>1</v>
      </c>
      <c r="S3211" s="16">
        <f t="shared" si="234"/>
        <v>2.7397260273972603E-3</v>
      </c>
      <c r="T3211" s="16">
        <f t="shared" si="235"/>
        <v>2.7359704039355268E-3</v>
      </c>
    </row>
    <row r="3212" spans="1:20" x14ac:dyDescent="0.6">
      <c r="A3212" s="6"/>
      <c r="B3212" s="21"/>
      <c r="C3212" s="6"/>
      <c r="D3212" s="6" t="s">
        <v>13823</v>
      </c>
      <c r="E3212" s="6" t="s">
        <v>13814</v>
      </c>
      <c r="F3212" s="20" t="s">
        <v>13819</v>
      </c>
      <c r="G3212" s="6" t="str">
        <f t="shared" si="233"/>
        <v>60-69</v>
      </c>
      <c r="H3212" s="6" t="str" cm="1">
        <f t="array" ref="H3212:I3212">_xlfn.TEXTSPLIT(G3212,"-")</f>
        <v>60</v>
      </c>
      <c r="I3212" s="6" t="str">
        <v>69</v>
      </c>
      <c r="J3212" s="6" t="s">
        <v>13873</v>
      </c>
      <c r="K3212" s="6" t="s">
        <v>13465</v>
      </c>
      <c r="L3212" s="6" t="s">
        <v>13973</v>
      </c>
      <c r="M3212" s="6" t="s">
        <v>13442</v>
      </c>
      <c r="N3212" s="6" t="s">
        <v>13584</v>
      </c>
      <c r="O3212" s="6" t="str" cm="1">
        <f t="array" ref="O3212:P3212">_xlfn.TEXTSPLIT(N3212,"-")</f>
        <v>1992</v>
      </c>
      <c r="P3212" s="6" t="str">
        <v>1995</v>
      </c>
      <c r="Q3212" s="6">
        <v>140</v>
      </c>
      <c r="R3212" s="6">
        <v>1</v>
      </c>
      <c r="S3212" s="16">
        <f t="shared" si="234"/>
        <v>7.1428571428571426E-3</v>
      </c>
      <c r="T3212" s="16">
        <f t="shared" si="235"/>
        <v>7.1173012214170647E-3</v>
      </c>
    </row>
    <row r="3213" spans="1:20" x14ac:dyDescent="0.6">
      <c r="A3213" s="6"/>
      <c r="B3213" s="21"/>
      <c r="C3213" s="6"/>
      <c r="D3213" s="6" t="s">
        <v>13823</v>
      </c>
      <c r="E3213" s="6" t="s">
        <v>13816</v>
      </c>
      <c r="F3213" s="20" t="s">
        <v>13819</v>
      </c>
      <c r="G3213" s="6" t="str">
        <f t="shared" si="233"/>
        <v>60-69</v>
      </c>
      <c r="H3213" s="6" t="str" cm="1">
        <f t="array" ref="H3213:I3213">_xlfn.TEXTSPLIT(G3213,"-")</f>
        <v>60</v>
      </c>
      <c r="I3213" s="6" t="str">
        <v>69</v>
      </c>
      <c r="J3213" s="6" t="s">
        <v>13873</v>
      </c>
      <c r="K3213" s="6" t="s">
        <v>13465</v>
      </c>
      <c r="L3213" s="6" t="s">
        <v>13973</v>
      </c>
      <c r="M3213" s="6" t="s">
        <v>13442</v>
      </c>
      <c r="N3213" s="6" t="s">
        <v>13584</v>
      </c>
      <c r="O3213" s="6" t="str" cm="1">
        <f t="array" ref="O3213:P3213">_xlfn.TEXTSPLIT(N3213,"-")</f>
        <v>1992</v>
      </c>
      <c r="P3213" s="6" t="str">
        <v>1995</v>
      </c>
      <c r="Q3213" s="6">
        <v>225</v>
      </c>
      <c r="R3213" s="6">
        <v>0</v>
      </c>
      <c r="S3213" s="16">
        <f t="shared" si="234"/>
        <v>0</v>
      </c>
      <c r="T3213" s="16">
        <f t="shared" si="235"/>
        <v>0</v>
      </c>
    </row>
    <row r="3214" spans="1:20" x14ac:dyDescent="0.6">
      <c r="A3214" s="6"/>
      <c r="B3214" s="21"/>
      <c r="C3214" s="6"/>
      <c r="D3214" s="6" t="s">
        <v>13823</v>
      </c>
      <c r="E3214" s="6" t="s">
        <v>13815</v>
      </c>
      <c r="F3214" s="20" t="s">
        <v>13924</v>
      </c>
      <c r="G3214" s="6" t="str">
        <f t="shared" si="233"/>
        <v>70-82</v>
      </c>
      <c r="H3214" s="6" t="str" cm="1">
        <f t="array" ref="H3214:I3214">_xlfn.TEXTSPLIT(G3214,"-")</f>
        <v>70</v>
      </c>
      <c r="I3214" s="6" t="str">
        <v>82</v>
      </c>
      <c r="J3214" s="6" t="s">
        <v>13873</v>
      </c>
      <c r="K3214" s="6" t="s">
        <v>13465</v>
      </c>
      <c r="L3214" s="6" t="s">
        <v>13973</v>
      </c>
      <c r="M3214" s="6" t="s">
        <v>13442</v>
      </c>
      <c r="N3214" s="6" t="s">
        <v>13584</v>
      </c>
      <c r="O3214" s="6" t="str" cm="1">
        <f t="array" ref="O3214:P3214">_xlfn.TEXTSPLIT(N3214,"-")</f>
        <v>1992</v>
      </c>
      <c r="P3214" s="6" t="str">
        <v>1995</v>
      </c>
      <c r="Q3214" s="6">
        <v>193</v>
      </c>
      <c r="R3214" s="6">
        <v>0</v>
      </c>
      <c r="S3214" s="16">
        <f t="shared" si="234"/>
        <v>0</v>
      </c>
      <c r="T3214" s="16">
        <f t="shared" si="235"/>
        <v>0</v>
      </c>
    </row>
    <row r="3215" spans="1:20" x14ac:dyDescent="0.6">
      <c r="A3215" s="6"/>
      <c r="B3215" s="21"/>
      <c r="C3215" s="6"/>
      <c r="D3215" s="6" t="s">
        <v>13823</v>
      </c>
      <c r="E3215" s="6" t="s">
        <v>13814</v>
      </c>
      <c r="F3215" s="20" t="s">
        <v>13924</v>
      </c>
      <c r="G3215" s="6" t="str">
        <f t="shared" si="233"/>
        <v>70-82</v>
      </c>
      <c r="H3215" s="6" t="str" cm="1">
        <f t="array" ref="H3215:I3215">_xlfn.TEXTSPLIT(G3215,"-")</f>
        <v>70</v>
      </c>
      <c r="I3215" s="6" t="str">
        <v>82</v>
      </c>
      <c r="J3215" s="6" t="s">
        <v>13873</v>
      </c>
      <c r="K3215" s="6" t="s">
        <v>13465</v>
      </c>
      <c r="L3215" s="6" t="s">
        <v>13973</v>
      </c>
      <c r="M3215" s="6" t="s">
        <v>13442</v>
      </c>
      <c r="N3215" s="6" t="s">
        <v>13584</v>
      </c>
      <c r="O3215" s="6" t="str" cm="1">
        <f t="array" ref="O3215:P3215">_xlfn.TEXTSPLIT(N3215,"-")</f>
        <v>1992</v>
      </c>
      <c r="P3215" s="6" t="str">
        <v>1995</v>
      </c>
      <c r="Q3215" s="6">
        <v>67</v>
      </c>
      <c r="R3215" s="6">
        <v>0</v>
      </c>
      <c r="S3215" s="16">
        <f t="shared" si="234"/>
        <v>0</v>
      </c>
      <c r="T3215" s="16">
        <f t="shared" si="235"/>
        <v>0</v>
      </c>
    </row>
    <row r="3216" spans="1:20" x14ac:dyDescent="0.6">
      <c r="A3216" s="6"/>
      <c r="B3216" s="21"/>
      <c r="C3216" s="6"/>
      <c r="D3216" s="6" t="s">
        <v>13823</v>
      </c>
      <c r="E3216" s="6" t="s">
        <v>13816</v>
      </c>
      <c r="F3216" s="20" t="s">
        <v>13924</v>
      </c>
      <c r="G3216" s="6" t="str">
        <f t="shared" si="233"/>
        <v>70-82</v>
      </c>
      <c r="H3216" s="6" t="str" cm="1">
        <f t="array" ref="H3216:I3216">_xlfn.TEXTSPLIT(G3216,"-")</f>
        <v>70</v>
      </c>
      <c r="I3216" s="6" t="str">
        <v>82</v>
      </c>
      <c r="J3216" s="6" t="s">
        <v>13873</v>
      </c>
      <c r="K3216" s="6" t="s">
        <v>13465</v>
      </c>
      <c r="L3216" s="6" t="s">
        <v>13973</v>
      </c>
      <c r="M3216" s="6" t="s">
        <v>13442</v>
      </c>
      <c r="N3216" s="6" t="s">
        <v>13584</v>
      </c>
      <c r="O3216" s="6" t="str" cm="1">
        <f t="array" ref="O3216:P3216">_xlfn.TEXTSPLIT(N3216,"-")</f>
        <v>1992</v>
      </c>
      <c r="P3216" s="6" t="str">
        <v>1995</v>
      </c>
      <c r="Q3216" s="6">
        <v>126</v>
      </c>
      <c r="R3216" s="6">
        <v>0</v>
      </c>
      <c r="S3216" s="16">
        <f t="shared" si="234"/>
        <v>0</v>
      </c>
      <c r="T3216" s="16">
        <f t="shared" si="235"/>
        <v>0</v>
      </c>
    </row>
    <row r="3217" spans="2:20" x14ac:dyDescent="0.6">
      <c r="D3217" s="6" t="s">
        <v>13300</v>
      </c>
      <c r="E3217" s="6" t="s">
        <v>13815</v>
      </c>
      <c r="F3217" s="20" t="s">
        <v>13583</v>
      </c>
      <c r="G3217" s="6" t="str">
        <f t="shared" si="227"/>
        <v>48-82</v>
      </c>
      <c r="H3217" s="6" t="str" cm="1">
        <f t="array" ref="H3217:I3217">_xlfn.TEXTSPLIT(G3217,"-")</f>
        <v>48</v>
      </c>
      <c r="I3217" s="6" t="str">
        <v>82</v>
      </c>
      <c r="J3217" s="6" t="s">
        <v>13873</v>
      </c>
      <c r="K3217" s="6" t="s">
        <v>13465</v>
      </c>
      <c r="L3217" s="6" t="s">
        <v>13585</v>
      </c>
      <c r="M3217" s="6" t="s">
        <v>13442</v>
      </c>
      <c r="N3217" s="6" t="s">
        <v>13584</v>
      </c>
      <c r="O3217" s="6" t="str" cm="1">
        <f t="array" ref="O3217:P3217">_xlfn.TEXTSPLIT(N3217,"-")</f>
        <v>1992</v>
      </c>
      <c r="P3217" s="6" t="str">
        <v>1995</v>
      </c>
      <c r="Q3217" s="6">
        <v>986</v>
      </c>
      <c r="R3217" s="6">
        <v>347</v>
      </c>
      <c r="S3217" s="16">
        <f t="shared" si="228"/>
        <v>0.35192697768762676</v>
      </c>
      <c r="T3217" s="16">
        <f t="shared" si="229"/>
        <v>1.5208969678609643E-2</v>
      </c>
    </row>
    <row r="3218" spans="2:20" x14ac:dyDescent="0.6">
      <c r="B3218" s="6"/>
      <c r="C3218" s="6"/>
      <c r="D3218" s="6" t="s">
        <v>13300</v>
      </c>
      <c r="E3218" s="6" t="s">
        <v>13814</v>
      </c>
      <c r="F3218" s="20" t="s">
        <v>13583</v>
      </c>
      <c r="G3218" s="6" t="str">
        <f t="shared" si="227"/>
        <v>48-82</v>
      </c>
      <c r="H3218" s="6" t="str" cm="1">
        <f t="array" ref="H3218:I3218">_xlfn.TEXTSPLIT(G3218,"-")</f>
        <v>48</v>
      </c>
      <c r="I3218" s="6" t="str">
        <v>82</v>
      </c>
      <c r="J3218" s="6" t="s">
        <v>13873</v>
      </c>
      <c r="K3218" s="6" t="s">
        <v>13465</v>
      </c>
      <c r="L3218" s="6" t="s">
        <v>13585</v>
      </c>
      <c r="M3218" s="6" t="s">
        <v>13442</v>
      </c>
      <c r="N3218" s="6" t="s">
        <v>13584</v>
      </c>
      <c r="O3218" s="6" t="str" cm="1">
        <f t="array" ref="O3218:P3218">_xlfn.TEXTSPLIT(N3218,"-")</f>
        <v>1992</v>
      </c>
      <c r="P3218" s="6" t="str">
        <v>1995</v>
      </c>
      <c r="Q3218" s="6">
        <v>393</v>
      </c>
      <c r="R3218" s="6">
        <v>136</v>
      </c>
      <c r="S3218" s="16">
        <f t="shared" si="228"/>
        <v>0.34605597964376589</v>
      </c>
      <c r="T3218" s="16">
        <f t="shared" si="229"/>
        <v>2.3996460648507467E-2</v>
      </c>
    </row>
    <row r="3219" spans="2:20" x14ac:dyDescent="0.6">
      <c r="B3219" s="6"/>
      <c r="C3219" s="6"/>
      <c r="D3219" s="6" t="s">
        <v>13300</v>
      </c>
      <c r="E3219" s="6" t="s">
        <v>13816</v>
      </c>
      <c r="F3219" s="20" t="s">
        <v>13583</v>
      </c>
      <c r="G3219" s="6" t="str">
        <f t="shared" si="227"/>
        <v>48-82</v>
      </c>
      <c r="H3219" s="6" t="str" cm="1">
        <f t="array" ref="H3219:I3219">_xlfn.TEXTSPLIT(G3219,"-")</f>
        <v>48</v>
      </c>
      <c r="I3219" s="6" t="str">
        <v>82</v>
      </c>
      <c r="J3219" s="6" t="s">
        <v>13873</v>
      </c>
      <c r="K3219" s="6" t="s">
        <v>13465</v>
      </c>
      <c r="L3219" s="6" t="s">
        <v>13585</v>
      </c>
      <c r="M3219" s="6" t="s">
        <v>13442</v>
      </c>
      <c r="N3219" s="6" t="s">
        <v>13584</v>
      </c>
      <c r="O3219" s="6" t="str" cm="1">
        <f t="array" ref="O3219:P3219">_xlfn.TEXTSPLIT(N3219,"-")</f>
        <v>1992</v>
      </c>
      <c r="P3219" s="6" t="str">
        <v>1995</v>
      </c>
      <c r="Q3219" s="6">
        <v>593</v>
      </c>
      <c r="R3219" s="6">
        <v>211</v>
      </c>
      <c r="S3219" s="16">
        <f t="shared" si="228"/>
        <v>0.35581787521079256</v>
      </c>
      <c r="T3219" s="16">
        <f t="shared" si="229"/>
        <v>1.966033298046212E-2</v>
      </c>
    </row>
    <row r="3220" spans="2:20" x14ac:dyDescent="0.6">
      <c r="B3220" s="6"/>
      <c r="C3220" s="6"/>
      <c r="D3220" s="6" t="s">
        <v>13300</v>
      </c>
      <c r="E3220" s="6" t="s">
        <v>13815</v>
      </c>
      <c r="F3220" s="20" t="s">
        <v>13923</v>
      </c>
      <c r="G3220" s="6" t="str">
        <f t="shared" si="227"/>
        <v>48-59</v>
      </c>
      <c r="H3220" s="6" t="str" cm="1">
        <f t="array" ref="H3220:I3220">_xlfn.TEXTSPLIT(G3220,"-")</f>
        <v>48</v>
      </c>
      <c r="I3220" s="6" t="str">
        <v>59</v>
      </c>
      <c r="J3220" s="6" t="s">
        <v>13873</v>
      </c>
      <c r="K3220" s="6" t="s">
        <v>13465</v>
      </c>
      <c r="L3220" s="6" t="s">
        <v>13585</v>
      </c>
      <c r="M3220" s="6" t="s">
        <v>13442</v>
      </c>
      <c r="N3220" s="6" t="s">
        <v>13584</v>
      </c>
      <c r="O3220" s="6" t="str" cm="1">
        <f t="array" ref="O3220:P3220">_xlfn.TEXTSPLIT(N3220,"-")</f>
        <v>1992</v>
      </c>
      <c r="P3220" s="6" t="str">
        <v>1995</v>
      </c>
      <c r="Q3220" s="6">
        <v>428</v>
      </c>
      <c r="R3220" s="6">
        <v>136</v>
      </c>
      <c r="S3220" s="16">
        <f t="shared" si="228"/>
        <v>0.31775700934579437</v>
      </c>
      <c r="T3220" s="16">
        <f t="shared" si="229"/>
        <v>2.2505839966790255E-2</v>
      </c>
    </row>
    <row r="3221" spans="2:20" x14ac:dyDescent="0.6">
      <c r="B3221" s="6"/>
      <c r="C3221" s="6"/>
      <c r="D3221" s="6" t="s">
        <v>13300</v>
      </c>
      <c r="E3221" s="6" t="s">
        <v>13814</v>
      </c>
      <c r="F3221" s="20" t="s">
        <v>13923</v>
      </c>
      <c r="G3221" s="6" t="str">
        <f t="shared" si="227"/>
        <v>48-59</v>
      </c>
      <c r="H3221" s="6" t="str" cm="1">
        <f t="array" ref="H3221:I3221">_xlfn.TEXTSPLIT(G3221,"-")</f>
        <v>48</v>
      </c>
      <c r="I3221" s="6" t="str">
        <v>59</v>
      </c>
      <c r="J3221" s="6" t="s">
        <v>13873</v>
      </c>
      <c r="K3221" s="6" t="s">
        <v>13465</v>
      </c>
      <c r="L3221" s="6" t="s">
        <v>13585</v>
      </c>
      <c r="M3221" s="6" t="s">
        <v>13442</v>
      </c>
      <c r="N3221" s="6" t="s">
        <v>13584</v>
      </c>
      <c r="O3221" s="6" t="str" cm="1">
        <f t="array" ref="O3221:P3221">_xlfn.TEXTSPLIT(N3221,"-")</f>
        <v>1992</v>
      </c>
      <c r="P3221" s="6" t="str">
        <v>1995</v>
      </c>
      <c r="Q3221" s="6">
        <v>186</v>
      </c>
      <c r="R3221" s="6">
        <v>60</v>
      </c>
      <c r="S3221" s="16">
        <f t="shared" si="228"/>
        <v>0.32258064516129031</v>
      </c>
      <c r="T3221" s="16">
        <f t="shared" si="229"/>
        <v>3.4276106330906567E-2</v>
      </c>
    </row>
    <row r="3222" spans="2:20" x14ac:dyDescent="0.6">
      <c r="B3222" s="6"/>
      <c r="C3222" s="6"/>
      <c r="D3222" s="6" t="s">
        <v>13300</v>
      </c>
      <c r="E3222" s="6" t="s">
        <v>13816</v>
      </c>
      <c r="F3222" s="20" t="s">
        <v>13923</v>
      </c>
      <c r="G3222" s="6" t="str">
        <f t="shared" si="227"/>
        <v>48-59</v>
      </c>
      <c r="H3222" s="6" t="str" cm="1">
        <f t="array" ref="H3222:I3222">_xlfn.TEXTSPLIT(G3222,"-")</f>
        <v>48</v>
      </c>
      <c r="I3222" s="6" t="str">
        <v>59</v>
      </c>
      <c r="J3222" s="6" t="s">
        <v>13873</v>
      </c>
      <c r="K3222" s="6" t="s">
        <v>13465</v>
      </c>
      <c r="L3222" s="6" t="s">
        <v>13585</v>
      </c>
      <c r="M3222" s="6" t="s">
        <v>13442</v>
      </c>
      <c r="N3222" s="6" t="s">
        <v>13584</v>
      </c>
      <c r="O3222" s="6" t="str" cm="1">
        <f t="array" ref="O3222:P3222">_xlfn.TEXTSPLIT(N3222,"-")</f>
        <v>1992</v>
      </c>
      <c r="P3222" s="6" t="str">
        <v>1995</v>
      </c>
      <c r="Q3222" s="6">
        <v>242</v>
      </c>
      <c r="R3222" s="6">
        <v>76</v>
      </c>
      <c r="S3222" s="16">
        <f t="shared" si="228"/>
        <v>0.31404958677685951</v>
      </c>
      <c r="T3222" s="16">
        <f t="shared" si="229"/>
        <v>2.9835807139992159E-2</v>
      </c>
    </row>
    <row r="3223" spans="2:20" x14ac:dyDescent="0.6">
      <c r="B3223" s="6"/>
      <c r="C3223" s="6"/>
      <c r="D3223" s="6" t="s">
        <v>13300</v>
      </c>
      <c r="E3223" s="6" t="s">
        <v>13815</v>
      </c>
      <c r="F3223" s="20" t="s">
        <v>13819</v>
      </c>
      <c r="G3223" s="6" t="str">
        <f t="shared" si="227"/>
        <v>60-69</v>
      </c>
      <c r="H3223" s="6" t="str" cm="1">
        <f t="array" ref="H3223:I3223">_xlfn.TEXTSPLIT(G3223,"-")</f>
        <v>60</v>
      </c>
      <c r="I3223" s="6" t="str">
        <v>69</v>
      </c>
      <c r="J3223" s="6" t="s">
        <v>13873</v>
      </c>
      <c r="K3223" s="6" t="s">
        <v>13465</v>
      </c>
      <c r="L3223" s="6" t="s">
        <v>13585</v>
      </c>
      <c r="M3223" s="6" t="s">
        <v>13442</v>
      </c>
      <c r="N3223" s="6" t="s">
        <v>13584</v>
      </c>
      <c r="O3223" s="6" t="str" cm="1">
        <f t="array" ref="O3223:P3223">_xlfn.TEXTSPLIT(N3223,"-")</f>
        <v>1992</v>
      </c>
      <c r="P3223" s="6" t="str">
        <v>1995</v>
      </c>
      <c r="Q3223" s="6">
        <v>365</v>
      </c>
      <c r="R3223" s="6">
        <v>122</v>
      </c>
      <c r="S3223" s="16">
        <f t="shared" si="228"/>
        <v>0.33424657534246577</v>
      </c>
      <c r="T3223" s="16">
        <f t="shared" si="229"/>
        <v>2.4691288587150938E-2</v>
      </c>
    </row>
    <row r="3224" spans="2:20" x14ac:dyDescent="0.6">
      <c r="B3224" s="6"/>
      <c r="C3224" s="6"/>
      <c r="D3224" s="6" t="s">
        <v>13300</v>
      </c>
      <c r="E3224" s="6" t="s">
        <v>13814</v>
      </c>
      <c r="F3224" s="20" t="s">
        <v>13819</v>
      </c>
      <c r="G3224" s="6" t="str">
        <f t="shared" si="227"/>
        <v>60-69</v>
      </c>
      <c r="H3224" s="6" t="str" cm="1">
        <f t="array" ref="H3224:I3224">_xlfn.TEXTSPLIT(G3224,"-")</f>
        <v>60</v>
      </c>
      <c r="I3224" s="6" t="str">
        <v>69</v>
      </c>
      <c r="J3224" s="6" t="s">
        <v>13873</v>
      </c>
      <c r="K3224" s="6" t="s">
        <v>13465</v>
      </c>
      <c r="L3224" s="6" t="s">
        <v>13585</v>
      </c>
      <c r="M3224" s="6" t="s">
        <v>13442</v>
      </c>
      <c r="N3224" s="6" t="s">
        <v>13584</v>
      </c>
      <c r="O3224" s="6" t="str" cm="1">
        <f t="array" ref="O3224:P3224">_xlfn.TEXTSPLIT(N3224,"-")</f>
        <v>1992</v>
      </c>
      <c r="P3224" s="6" t="str">
        <v>1995</v>
      </c>
      <c r="Q3224" s="6">
        <v>140</v>
      </c>
      <c r="R3224" s="6">
        <v>46</v>
      </c>
      <c r="S3224" s="16">
        <f t="shared" si="228"/>
        <v>0.32857142857142857</v>
      </c>
      <c r="T3224" s="16">
        <f t="shared" si="229"/>
        <v>3.9696369472171346E-2</v>
      </c>
    </row>
    <row r="3225" spans="2:20" x14ac:dyDescent="0.6">
      <c r="B3225" s="6"/>
      <c r="C3225" s="6"/>
      <c r="D3225" s="6" t="s">
        <v>13300</v>
      </c>
      <c r="E3225" s="6" t="s">
        <v>13816</v>
      </c>
      <c r="F3225" s="20" t="s">
        <v>13819</v>
      </c>
      <c r="G3225" s="6" t="str">
        <f t="shared" si="227"/>
        <v>60-69</v>
      </c>
      <c r="H3225" s="6" t="str" cm="1">
        <f t="array" ref="H3225:I3225">_xlfn.TEXTSPLIT(G3225,"-")</f>
        <v>60</v>
      </c>
      <c r="I3225" s="6" t="str">
        <v>69</v>
      </c>
      <c r="J3225" s="6" t="s">
        <v>13873</v>
      </c>
      <c r="K3225" s="6" t="s">
        <v>13465</v>
      </c>
      <c r="L3225" s="6" t="s">
        <v>13585</v>
      </c>
      <c r="M3225" s="6" t="s">
        <v>13442</v>
      </c>
      <c r="N3225" s="6" t="s">
        <v>13584</v>
      </c>
      <c r="O3225" s="6" t="str" cm="1">
        <f t="array" ref="O3225:P3225">_xlfn.TEXTSPLIT(N3225,"-")</f>
        <v>1992</v>
      </c>
      <c r="P3225" s="6" t="str">
        <v>1995</v>
      </c>
      <c r="Q3225" s="6">
        <v>225</v>
      </c>
      <c r="R3225" s="6">
        <v>76</v>
      </c>
      <c r="S3225" s="16">
        <f t="shared" si="228"/>
        <v>0.33777777777777779</v>
      </c>
      <c r="T3225" s="16">
        <f t="shared" si="229"/>
        <v>3.153015844603977E-2</v>
      </c>
    </row>
    <row r="3226" spans="2:20" x14ac:dyDescent="0.6">
      <c r="B3226" s="6"/>
      <c r="C3226" s="6"/>
      <c r="D3226" s="6" t="s">
        <v>13300</v>
      </c>
      <c r="E3226" s="6" t="s">
        <v>13815</v>
      </c>
      <c r="F3226" s="20" t="s">
        <v>13924</v>
      </c>
      <c r="G3226" s="6" t="str">
        <f t="shared" si="227"/>
        <v>70-82</v>
      </c>
      <c r="H3226" s="6" t="str" cm="1">
        <f t="array" ref="H3226:I3226">_xlfn.TEXTSPLIT(G3226,"-")</f>
        <v>70</v>
      </c>
      <c r="I3226" s="6" t="str">
        <v>82</v>
      </c>
      <c r="J3226" s="6" t="s">
        <v>13873</v>
      </c>
      <c r="K3226" s="6" t="s">
        <v>13465</v>
      </c>
      <c r="L3226" s="6" t="s">
        <v>13585</v>
      </c>
      <c r="M3226" s="6" t="s">
        <v>13442</v>
      </c>
      <c r="N3226" s="6" t="s">
        <v>13584</v>
      </c>
      <c r="O3226" s="6" t="str" cm="1">
        <f t="array" ref="O3226:P3226">_xlfn.TEXTSPLIT(N3226,"-")</f>
        <v>1992</v>
      </c>
      <c r="P3226" s="6" t="str">
        <v>1995</v>
      </c>
      <c r="Q3226" s="6">
        <v>193</v>
      </c>
      <c r="R3226" s="6">
        <v>89</v>
      </c>
      <c r="S3226" s="16">
        <f t="shared" si="228"/>
        <v>0.46113989637305697</v>
      </c>
      <c r="T3226" s="16">
        <f t="shared" si="229"/>
        <v>3.5881922963738502E-2</v>
      </c>
    </row>
    <row r="3227" spans="2:20" x14ac:dyDescent="0.6">
      <c r="B3227" s="6"/>
      <c r="C3227" s="6"/>
      <c r="D3227" s="6" t="s">
        <v>13300</v>
      </c>
      <c r="E3227" s="6" t="s">
        <v>13814</v>
      </c>
      <c r="F3227" s="20" t="s">
        <v>13924</v>
      </c>
      <c r="G3227" s="6" t="str">
        <f t="shared" si="227"/>
        <v>70-82</v>
      </c>
      <c r="H3227" s="6" t="str" cm="1">
        <f t="array" ref="H3227:I3227">_xlfn.TEXTSPLIT(G3227,"-")</f>
        <v>70</v>
      </c>
      <c r="I3227" s="6" t="str">
        <v>82</v>
      </c>
      <c r="J3227" s="6" t="s">
        <v>13873</v>
      </c>
      <c r="K3227" s="6" t="s">
        <v>13465</v>
      </c>
      <c r="L3227" s="6" t="s">
        <v>13585</v>
      </c>
      <c r="M3227" s="6" t="s">
        <v>13442</v>
      </c>
      <c r="N3227" s="6" t="s">
        <v>13584</v>
      </c>
      <c r="O3227" s="6" t="str" cm="1">
        <f t="array" ref="O3227:P3227">_xlfn.TEXTSPLIT(N3227,"-")</f>
        <v>1992</v>
      </c>
      <c r="P3227" s="6" t="str">
        <v>1995</v>
      </c>
      <c r="Q3227" s="6">
        <v>67</v>
      </c>
      <c r="R3227" s="6">
        <v>30</v>
      </c>
      <c r="S3227" s="16">
        <f t="shared" si="228"/>
        <v>0.44776119402985076</v>
      </c>
      <c r="T3227" s="16">
        <f t="shared" si="229"/>
        <v>6.0750420077266748E-2</v>
      </c>
    </row>
    <row r="3228" spans="2:20" x14ac:dyDescent="0.6">
      <c r="B3228" s="6"/>
      <c r="C3228" s="6"/>
      <c r="D3228" s="6" t="s">
        <v>13300</v>
      </c>
      <c r="E3228" s="6" t="s">
        <v>13816</v>
      </c>
      <c r="F3228" s="20" t="s">
        <v>13924</v>
      </c>
      <c r="G3228" s="6" t="str">
        <f t="shared" si="227"/>
        <v>70-82</v>
      </c>
      <c r="H3228" s="6" t="str" cm="1">
        <f t="array" ref="H3228:I3228">_xlfn.TEXTSPLIT(G3228,"-")</f>
        <v>70</v>
      </c>
      <c r="I3228" s="6" t="str">
        <v>82</v>
      </c>
      <c r="J3228" s="6" t="s">
        <v>13873</v>
      </c>
      <c r="K3228" s="6" t="s">
        <v>13465</v>
      </c>
      <c r="L3228" s="6" t="s">
        <v>13585</v>
      </c>
      <c r="M3228" s="6" t="s">
        <v>13442</v>
      </c>
      <c r="N3228" s="6" t="s">
        <v>13584</v>
      </c>
      <c r="O3228" s="6" t="str" cm="1">
        <f t="array" ref="O3228:P3228">_xlfn.TEXTSPLIT(N3228,"-")</f>
        <v>1992</v>
      </c>
      <c r="P3228" s="6" t="str">
        <v>1995</v>
      </c>
      <c r="Q3228" s="6">
        <v>126</v>
      </c>
      <c r="R3228" s="6">
        <v>59</v>
      </c>
      <c r="S3228" s="16">
        <f t="shared" si="228"/>
        <v>0.46825396825396826</v>
      </c>
      <c r="T3228" s="16">
        <f t="shared" si="229"/>
        <v>4.4453666753646828E-2</v>
      </c>
    </row>
    <row r="3229" spans="2:20" x14ac:dyDescent="0.6">
      <c r="D3229" s="6" t="s">
        <v>13822</v>
      </c>
      <c r="E3229" s="6" t="s">
        <v>13815</v>
      </c>
      <c r="F3229" s="20" t="s">
        <v>13583</v>
      </c>
      <c r="G3229" s="6" t="str">
        <f t="shared" si="227"/>
        <v>48-82</v>
      </c>
      <c r="H3229" s="6" t="str" cm="1">
        <f t="array" ref="H3229:I3229">_xlfn.TEXTSPLIT(G3229,"-")</f>
        <v>48</v>
      </c>
      <c r="I3229" s="6" t="str">
        <v>82</v>
      </c>
      <c r="J3229" s="6" t="s">
        <v>13873</v>
      </c>
      <c r="K3229" s="6" t="s">
        <v>13465</v>
      </c>
      <c r="L3229" s="6" t="s">
        <v>13585</v>
      </c>
      <c r="M3229" s="6" t="s">
        <v>13442</v>
      </c>
      <c r="N3229" s="6" t="s">
        <v>13584</v>
      </c>
      <c r="O3229" s="6" t="str" cm="1">
        <f t="array" ref="O3229:P3229">_xlfn.TEXTSPLIT(N3229,"-")</f>
        <v>1992</v>
      </c>
      <c r="P3229" s="6" t="str">
        <v>1995</v>
      </c>
      <c r="Q3229" s="6">
        <v>986</v>
      </c>
      <c r="R3229" s="6">
        <v>334</v>
      </c>
      <c r="S3229" s="16">
        <f t="shared" si="228"/>
        <v>0.33874239350912777</v>
      </c>
      <c r="T3229" s="16">
        <f t="shared" si="229"/>
        <v>1.5072373891157384E-2</v>
      </c>
    </row>
    <row r="3230" spans="2:20" x14ac:dyDescent="0.6">
      <c r="B3230" s="6"/>
      <c r="C3230" s="6"/>
      <c r="D3230" s="6" t="s">
        <v>13822</v>
      </c>
      <c r="E3230" s="6" t="s">
        <v>13814</v>
      </c>
      <c r="F3230" s="20" t="s">
        <v>13583</v>
      </c>
      <c r="G3230" s="6" t="str">
        <f t="shared" si="227"/>
        <v>48-82</v>
      </c>
      <c r="H3230" s="6" t="str" cm="1">
        <f t="array" ref="H3230:I3230">_xlfn.TEXTSPLIT(G3230,"-")</f>
        <v>48</v>
      </c>
      <c r="I3230" s="6" t="str">
        <v>82</v>
      </c>
      <c r="J3230" s="6" t="s">
        <v>13873</v>
      </c>
      <c r="K3230" s="6" t="s">
        <v>13465</v>
      </c>
      <c r="L3230" s="6" t="s">
        <v>13585</v>
      </c>
      <c r="M3230" s="6" t="s">
        <v>13442</v>
      </c>
      <c r="N3230" s="6" t="s">
        <v>13584</v>
      </c>
      <c r="O3230" s="6" t="str" cm="1">
        <f t="array" ref="O3230:P3230">_xlfn.TEXTSPLIT(N3230,"-")</f>
        <v>1992</v>
      </c>
      <c r="P3230" s="6" t="str">
        <v>1995</v>
      </c>
      <c r="Q3230" s="6">
        <v>393</v>
      </c>
      <c r="R3230" s="6">
        <v>130</v>
      </c>
      <c r="S3230" s="16">
        <f t="shared" si="228"/>
        <v>0.33078880407124683</v>
      </c>
      <c r="T3230" s="16">
        <f t="shared" si="229"/>
        <v>2.3733441860065135E-2</v>
      </c>
    </row>
    <row r="3231" spans="2:20" x14ac:dyDescent="0.6">
      <c r="B3231" s="6"/>
      <c r="C3231" s="6"/>
      <c r="D3231" s="6" t="s">
        <v>13822</v>
      </c>
      <c r="E3231" s="6" t="s">
        <v>13816</v>
      </c>
      <c r="F3231" s="20" t="s">
        <v>13583</v>
      </c>
      <c r="G3231" s="6" t="str">
        <f t="shared" si="227"/>
        <v>48-82</v>
      </c>
      <c r="H3231" s="6" t="str" cm="1">
        <f t="array" ref="H3231:I3231">_xlfn.TEXTSPLIT(G3231,"-")</f>
        <v>48</v>
      </c>
      <c r="I3231" s="6" t="str">
        <v>82</v>
      </c>
      <c r="J3231" s="6" t="s">
        <v>13873</v>
      </c>
      <c r="K3231" s="6" t="s">
        <v>13465</v>
      </c>
      <c r="L3231" s="6" t="s">
        <v>13585</v>
      </c>
      <c r="M3231" s="6" t="s">
        <v>13442</v>
      </c>
      <c r="N3231" s="6" t="s">
        <v>13584</v>
      </c>
      <c r="O3231" s="6" t="str" cm="1">
        <f t="array" ref="O3231:P3231">_xlfn.TEXTSPLIT(N3231,"-")</f>
        <v>1992</v>
      </c>
      <c r="P3231" s="6" t="str">
        <v>1995</v>
      </c>
      <c r="Q3231" s="6">
        <v>593</v>
      </c>
      <c r="R3231" s="6">
        <v>204</v>
      </c>
      <c r="S3231" s="16">
        <f t="shared" si="228"/>
        <v>0.34401349072512649</v>
      </c>
      <c r="T3231" s="16">
        <f t="shared" si="229"/>
        <v>1.9507779782630876E-2</v>
      </c>
    </row>
    <row r="3232" spans="2:20" x14ac:dyDescent="0.6">
      <c r="B3232" s="6"/>
      <c r="C3232" s="6"/>
      <c r="D3232" s="6" t="s">
        <v>13822</v>
      </c>
      <c r="E3232" s="6" t="s">
        <v>13815</v>
      </c>
      <c r="F3232" s="20" t="s">
        <v>13923</v>
      </c>
      <c r="G3232" s="6" t="str">
        <f t="shared" si="227"/>
        <v>48-59</v>
      </c>
      <c r="H3232" s="6" t="str" cm="1">
        <f t="array" ref="H3232:I3232">_xlfn.TEXTSPLIT(G3232,"-")</f>
        <v>48</v>
      </c>
      <c r="I3232" s="6" t="str">
        <v>59</v>
      </c>
      <c r="J3232" s="6" t="s">
        <v>13873</v>
      </c>
      <c r="K3232" s="6" t="s">
        <v>13465</v>
      </c>
      <c r="L3232" s="6" t="s">
        <v>13585</v>
      </c>
      <c r="M3232" s="6" t="s">
        <v>13442</v>
      </c>
      <c r="N3232" s="6" t="s">
        <v>13584</v>
      </c>
      <c r="O3232" s="6" t="str" cm="1">
        <f t="array" ref="O3232:P3232">_xlfn.TEXTSPLIT(N3232,"-")</f>
        <v>1992</v>
      </c>
      <c r="P3232" s="6" t="str">
        <v>1995</v>
      </c>
      <c r="Q3232" s="6">
        <v>428</v>
      </c>
      <c r="R3232" s="6">
        <v>130</v>
      </c>
      <c r="S3232" s="16">
        <f t="shared" si="228"/>
        <v>0.30373831775700932</v>
      </c>
      <c r="T3232" s="16">
        <f t="shared" si="229"/>
        <v>2.2228704609254538E-2</v>
      </c>
    </row>
    <row r="3233" spans="2:20" x14ac:dyDescent="0.6">
      <c r="B3233" s="6"/>
      <c r="C3233" s="6"/>
      <c r="D3233" s="6" t="s">
        <v>13822</v>
      </c>
      <c r="E3233" s="6" t="s">
        <v>13814</v>
      </c>
      <c r="F3233" s="20" t="s">
        <v>13923</v>
      </c>
      <c r="G3233" s="6" t="str">
        <f t="shared" si="227"/>
        <v>48-59</v>
      </c>
      <c r="H3233" s="6" t="str" cm="1">
        <f t="array" ref="H3233:I3233">_xlfn.TEXTSPLIT(G3233,"-")</f>
        <v>48</v>
      </c>
      <c r="I3233" s="6" t="str">
        <v>59</v>
      </c>
      <c r="J3233" s="6" t="s">
        <v>13873</v>
      </c>
      <c r="K3233" s="6" t="s">
        <v>13465</v>
      </c>
      <c r="L3233" s="6" t="s">
        <v>13585</v>
      </c>
      <c r="M3233" s="6" t="s">
        <v>13442</v>
      </c>
      <c r="N3233" s="6" t="s">
        <v>13584</v>
      </c>
      <c r="O3233" s="6" t="str" cm="1">
        <f t="array" ref="O3233:P3233">_xlfn.TEXTSPLIT(N3233,"-")</f>
        <v>1992</v>
      </c>
      <c r="P3233" s="6" t="str">
        <v>1995</v>
      </c>
      <c r="Q3233" s="6">
        <v>186</v>
      </c>
      <c r="R3233" s="6">
        <v>58</v>
      </c>
      <c r="S3233" s="16">
        <f t="shared" si="228"/>
        <v>0.31182795698924731</v>
      </c>
      <c r="T3233" s="16">
        <f t="shared" si="229"/>
        <v>3.3966403564765484E-2</v>
      </c>
    </row>
    <row r="3234" spans="2:20" x14ac:dyDescent="0.6">
      <c r="B3234" s="6"/>
      <c r="C3234" s="6"/>
      <c r="D3234" s="6" t="s">
        <v>13822</v>
      </c>
      <c r="E3234" s="6" t="s">
        <v>13816</v>
      </c>
      <c r="F3234" s="20" t="s">
        <v>13923</v>
      </c>
      <c r="G3234" s="6" t="str">
        <f t="shared" si="227"/>
        <v>48-59</v>
      </c>
      <c r="H3234" s="6" t="str" cm="1">
        <f t="array" ref="H3234:I3234">_xlfn.TEXTSPLIT(G3234,"-")</f>
        <v>48</v>
      </c>
      <c r="I3234" s="6" t="str">
        <v>59</v>
      </c>
      <c r="J3234" s="6" t="s">
        <v>13873</v>
      </c>
      <c r="K3234" s="6" t="s">
        <v>13465</v>
      </c>
      <c r="L3234" s="6" t="s">
        <v>13585</v>
      </c>
      <c r="M3234" s="6" t="s">
        <v>13442</v>
      </c>
      <c r="N3234" s="6" t="s">
        <v>13584</v>
      </c>
      <c r="O3234" s="6" t="str" cm="1">
        <f t="array" ref="O3234:P3234">_xlfn.TEXTSPLIT(N3234,"-")</f>
        <v>1992</v>
      </c>
      <c r="P3234" s="6" t="str">
        <v>1995</v>
      </c>
      <c r="Q3234" s="6">
        <v>242</v>
      </c>
      <c r="R3234" s="6">
        <v>72</v>
      </c>
      <c r="S3234" s="16">
        <f t="shared" si="228"/>
        <v>0.2975206611570248</v>
      </c>
      <c r="T3234" s="16">
        <f t="shared" si="229"/>
        <v>2.9387839542611493E-2</v>
      </c>
    </row>
    <row r="3235" spans="2:20" x14ac:dyDescent="0.6">
      <c r="B3235" s="6"/>
      <c r="C3235" s="6"/>
      <c r="D3235" s="6" t="s">
        <v>13822</v>
      </c>
      <c r="E3235" s="6" t="s">
        <v>13815</v>
      </c>
      <c r="F3235" s="20" t="s">
        <v>13819</v>
      </c>
      <c r="G3235" s="6" t="str">
        <f t="shared" si="227"/>
        <v>60-69</v>
      </c>
      <c r="H3235" s="6" t="str" cm="1">
        <f t="array" ref="H3235:I3235">_xlfn.TEXTSPLIT(G3235,"-")</f>
        <v>60</v>
      </c>
      <c r="I3235" s="6" t="str">
        <v>69</v>
      </c>
      <c r="J3235" s="6" t="s">
        <v>13873</v>
      </c>
      <c r="K3235" s="6" t="s">
        <v>13465</v>
      </c>
      <c r="L3235" s="6" t="s">
        <v>13585</v>
      </c>
      <c r="M3235" s="6" t="s">
        <v>13442</v>
      </c>
      <c r="N3235" s="6" t="s">
        <v>13584</v>
      </c>
      <c r="O3235" s="6" t="str" cm="1">
        <f t="array" ref="O3235:P3235">_xlfn.TEXTSPLIT(N3235,"-")</f>
        <v>1992</v>
      </c>
      <c r="P3235" s="6" t="str">
        <v>1995</v>
      </c>
      <c r="Q3235" s="6">
        <v>365</v>
      </c>
      <c r="R3235" s="6">
        <v>117</v>
      </c>
      <c r="S3235" s="16">
        <f t="shared" si="228"/>
        <v>0.32054794520547947</v>
      </c>
      <c r="T3235" s="16">
        <f t="shared" si="229"/>
        <v>2.4427525459658386E-2</v>
      </c>
    </row>
    <row r="3236" spans="2:20" x14ac:dyDescent="0.6">
      <c r="B3236" s="6"/>
      <c r="C3236" s="6"/>
      <c r="D3236" s="6" t="s">
        <v>13822</v>
      </c>
      <c r="E3236" s="6" t="s">
        <v>13814</v>
      </c>
      <c r="F3236" s="20" t="s">
        <v>13819</v>
      </c>
      <c r="G3236" s="6" t="str">
        <f t="shared" si="227"/>
        <v>60-69</v>
      </c>
      <c r="H3236" s="6" t="str" cm="1">
        <f t="array" ref="H3236:I3236">_xlfn.TEXTSPLIT(G3236,"-")</f>
        <v>60</v>
      </c>
      <c r="I3236" s="6" t="str">
        <v>69</v>
      </c>
      <c r="J3236" s="6" t="s">
        <v>13873</v>
      </c>
      <c r="K3236" s="6" t="s">
        <v>13465</v>
      </c>
      <c r="L3236" s="6" t="s">
        <v>13585</v>
      </c>
      <c r="M3236" s="6" t="s">
        <v>13442</v>
      </c>
      <c r="N3236" s="6" t="s">
        <v>13584</v>
      </c>
      <c r="O3236" s="6" t="str" cm="1">
        <f t="array" ref="O3236:P3236">_xlfn.TEXTSPLIT(N3236,"-")</f>
        <v>1992</v>
      </c>
      <c r="P3236" s="6" t="str">
        <v>1995</v>
      </c>
      <c r="Q3236" s="6">
        <v>140</v>
      </c>
      <c r="R3236" s="6">
        <v>42</v>
      </c>
      <c r="S3236" s="16">
        <f t="shared" si="228"/>
        <v>0.3</v>
      </c>
      <c r="T3236" s="16">
        <f t="shared" si="229"/>
        <v>3.8729833462074169E-2</v>
      </c>
    </row>
    <row r="3237" spans="2:20" x14ac:dyDescent="0.6">
      <c r="B3237" s="6"/>
      <c r="C3237" s="6"/>
      <c r="D3237" s="6" t="s">
        <v>13822</v>
      </c>
      <c r="E3237" s="6" t="s">
        <v>13816</v>
      </c>
      <c r="F3237" s="20" t="s">
        <v>13819</v>
      </c>
      <c r="G3237" s="6" t="str">
        <f t="shared" si="227"/>
        <v>60-69</v>
      </c>
      <c r="H3237" s="6" t="str" cm="1">
        <f t="array" ref="H3237:I3237">_xlfn.TEXTSPLIT(G3237,"-")</f>
        <v>60</v>
      </c>
      <c r="I3237" s="6" t="str">
        <v>69</v>
      </c>
      <c r="J3237" s="6" t="s">
        <v>13873</v>
      </c>
      <c r="K3237" s="6" t="s">
        <v>13465</v>
      </c>
      <c r="L3237" s="6" t="s">
        <v>13585</v>
      </c>
      <c r="M3237" s="6" t="s">
        <v>13442</v>
      </c>
      <c r="N3237" s="6" t="s">
        <v>13584</v>
      </c>
      <c r="O3237" s="6" t="str" cm="1">
        <f t="array" ref="O3237:P3237">_xlfn.TEXTSPLIT(N3237,"-")</f>
        <v>1992</v>
      </c>
      <c r="P3237" s="6" t="str">
        <v>1995</v>
      </c>
      <c r="Q3237" s="6">
        <v>225</v>
      </c>
      <c r="R3237" s="6">
        <v>75</v>
      </c>
      <c r="S3237" s="16">
        <f t="shared" si="228"/>
        <v>0.33333333333333331</v>
      </c>
      <c r="T3237" s="16">
        <f t="shared" si="229"/>
        <v>3.1426968052735448E-2</v>
      </c>
    </row>
    <row r="3238" spans="2:20" x14ac:dyDescent="0.6">
      <c r="B3238" s="6"/>
      <c r="C3238" s="6"/>
      <c r="D3238" s="6" t="s">
        <v>13822</v>
      </c>
      <c r="E3238" s="6" t="s">
        <v>13815</v>
      </c>
      <c r="F3238" s="20" t="s">
        <v>13924</v>
      </c>
      <c r="G3238" s="6" t="str">
        <f t="shared" ref="G3238:G3387" si="236">IF(RIGHT(F3238,1)="+",LEFT(F3238,LEN(F3238)-1)&amp;"-95",F3238)</f>
        <v>70-82</v>
      </c>
      <c r="H3238" s="6" t="str" cm="1">
        <f t="array" ref="H3238:I3238">_xlfn.TEXTSPLIT(G3238,"-")</f>
        <v>70</v>
      </c>
      <c r="I3238" s="6" t="str">
        <v>82</v>
      </c>
      <c r="J3238" s="6" t="s">
        <v>13873</v>
      </c>
      <c r="K3238" s="6" t="s">
        <v>13465</v>
      </c>
      <c r="L3238" s="6" t="s">
        <v>13585</v>
      </c>
      <c r="M3238" s="6" t="s">
        <v>13442</v>
      </c>
      <c r="N3238" s="6" t="s">
        <v>13584</v>
      </c>
      <c r="O3238" s="6" t="str" cm="1">
        <f t="array" ref="O3238:P3238">_xlfn.TEXTSPLIT(N3238,"-")</f>
        <v>1992</v>
      </c>
      <c r="P3238" s="6" t="str">
        <v>1995</v>
      </c>
      <c r="Q3238" s="6">
        <v>193</v>
      </c>
      <c r="R3238" s="6">
        <v>87</v>
      </c>
      <c r="S3238" s="16">
        <f t="shared" ref="S3238:S3387" si="237">R3238/Q3238</f>
        <v>0.45077720207253885</v>
      </c>
      <c r="T3238" s="16">
        <f t="shared" ref="T3238:T3387" si="238">SQRT(S3238*(1-S3238)/Q3238)</f>
        <v>3.5815959924406546E-2</v>
      </c>
    </row>
    <row r="3239" spans="2:20" x14ac:dyDescent="0.6">
      <c r="B3239" s="6"/>
      <c r="C3239" s="6"/>
      <c r="D3239" s="6" t="s">
        <v>13822</v>
      </c>
      <c r="E3239" s="6" t="s">
        <v>13814</v>
      </c>
      <c r="F3239" s="20" t="s">
        <v>13924</v>
      </c>
      <c r="G3239" s="6" t="str">
        <f t="shared" si="236"/>
        <v>70-82</v>
      </c>
      <c r="H3239" s="6" t="str" cm="1">
        <f t="array" ref="H3239:I3239">_xlfn.TEXTSPLIT(G3239,"-")</f>
        <v>70</v>
      </c>
      <c r="I3239" s="6" t="str">
        <v>82</v>
      </c>
      <c r="J3239" s="6" t="s">
        <v>13873</v>
      </c>
      <c r="K3239" s="6" t="s">
        <v>13465</v>
      </c>
      <c r="L3239" s="6" t="s">
        <v>13585</v>
      </c>
      <c r="M3239" s="6" t="s">
        <v>13442</v>
      </c>
      <c r="N3239" s="6" t="s">
        <v>13584</v>
      </c>
      <c r="O3239" s="6" t="str" cm="1">
        <f t="array" ref="O3239:P3239">_xlfn.TEXTSPLIT(N3239,"-")</f>
        <v>1992</v>
      </c>
      <c r="P3239" s="6" t="str">
        <v>1995</v>
      </c>
      <c r="Q3239" s="6">
        <v>67</v>
      </c>
      <c r="R3239" s="6">
        <v>30</v>
      </c>
      <c r="S3239" s="16">
        <f t="shared" si="237"/>
        <v>0.44776119402985076</v>
      </c>
      <c r="T3239" s="16">
        <f t="shared" si="238"/>
        <v>6.0750420077266748E-2</v>
      </c>
    </row>
    <row r="3240" spans="2:20" x14ac:dyDescent="0.6">
      <c r="B3240" s="6"/>
      <c r="C3240" s="6"/>
      <c r="D3240" s="6" t="s">
        <v>13822</v>
      </c>
      <c r="E3240" s="6" t="s">
        <v>13816</v>
      </c>
      <c r="F3240" s="20" t="s">
        <v>13924</v>
      </c>
      <c r="G3240" s="6" t="str">
        <f t="shared" si="236"/>
        <v>70-82</v>
      </c>
      <c r="H3240" s="6" t="str" cm="1">
        <f t="array" ref="H3240:I3240">_xlfn.TEXTSPLIT(G3240,"-")</f>
        <v>70</v>
      </c>
      <c r="I3240" s="6" t="str">
        <v>82</v>
      </c>
      <c r="J3240" s="6" t="s">
        <v>13873</v>
      </c>
      <c r="K3240" s="6" t="s">
        <v>13465</v>
      </c>
      <c r="L3240" s="6" t="s">
        <v>13585</v>
      </c>
      <c r="M3240" s="6" t="s">
        <v>13442</v>
      </c>
      <c r="N3240" s="6" t="s">
        <v>13584</v>
      </c>
      <c r="O3240" s="6" t="str" cm="1">
        <f t="array" ref="O3240:P3240">_xlfn.TEXTSPLIT(N3240,"-")</f>
        <v>1992</v>
      </c>
      <c r="P3240" s="6" t="str">
        <v>1995</v>
      </c>
      <c r="Q3240" s="6">
        <v>126</v>
      </c>
      <c r="R3240" s="6">
        <v>57</v>
      </c>
      <c r="S3240" s="16">
        <f t="shared" si="237"/>
        <v>0.45238095238095238</v>
      </c>
      <c r="T3240" s="16">
        <f t="shared" si="238"/>
        <v>4.4341068632712401E-2</v>
      </c>
    </row>
    <row r="3241" spans="2:20" x14ac:dyDescent="0.6">
      <c r="B3241" s="6"/>
      <c r="C3241" s="6"/>
      <c r="D3241" s="6" t="s">
        <v>13813</v>
      </c>
      <c r="E3241" s="6" t="s">
        <v>13815</v>
      </c>
      <c r="F3241" s="20" t="s">
        <v>13583</v>
      </c>
      <c r="G3241" s="6" t="str">
        <f t="shared" si="236"/>
        <v>48-82</v>
      </c>
      <c r="H3241" s="6" t="str" cm="1">
        <f t="array" ref="H3241:I3241">_xlfn.TEXTSPLIT(G3241,"-")</f>
        <v>48</v>
      </c>
      <c r="I3241" s="6" t="str">
        <v>82</v>
      </c>
      <c r="J3241" s="6" t="s">
        <v>13873</v>
      </c>
      <c r="K3241" s="6" t="s">
        <v>13465</v>
      </c>
      <c r="L3241" s="6" t="s">
        <v>13585</v>
      </c>
      <c r="M3241" s="6" t="s">
        <v>13442</v>
      </c>
      <c r="N3241" s="6" t="s">
        <v>13584</v>
      </c>
      <c r="O3241" s="6" t="str" cm="1">
        <f t="array" ref="O3241:P3241">_xlfn.TEXTSPLIT(N3241,"-")</f>
        <v>1992</v>
      </c>
      <c r="P3241" s="6" t="str">
        <v>1995</v>
      </c>
      <c r="Q3241" s="6">
        <v>986</v>
      </c>
      <c r="R3241" s="6">
        <v>13</v>
      </c>
      <c r="S3241" s="16">
        <f t="shared" si="237"/>
        <v>1.3184584178498986E-2</v>
      </c>
      <c r="T3241" s="16">
        <f t="shared" si="238"/>
        <v>3.632559393457596E-3</v>
      </c>
    </row>
    <row r="3242" spans="2:20" x14ac:dyDescent="0.6">
      <c r="B3242" s="6"/>
      <c r="C3242" s="6"/>
      <c r="D3242" s="6" t="s">
        <v>13813</v>
      </c>
      <c r="E3242" s="6" t="s">
        <v>13814</v>
      </c>
      <c r="F3242" s="20" t="s">
        <v>13583</v>
      </c>
      <c r="G3242" s="6" t="str">
        <f t="shared" si="236"/>
        <v>48-82</v>
      </c>
      <c r="H3242" s="6" t="str" cm="1">
        <f t="array" ref="H3242:I3242">_xlfn.TEXTSPLIT(G3242,"-")</f>
        <v>48</v>
      </c>
      <c r="I3242" s="6" t="str">
        <v>82</v>
      </c>
      <c r="J3242" s="6" t="s">
        <v>13873</v>
      </c>
      <c r="K3242" s="6" t="s">
        <v>13465</v>
      </c>
      <c r="L3242" s="6" t="s">
        <v>13585</v>
      </c>
      <c r="M3242" s="6" t="s">
        <v>13442</v>
      </c>
      <c r="N3242" s="6" t="s">
        <v>13584</v>
      </c>
      <c r="O3242" s="6" t="str" cm="1">
        <f t="array" ref="O3242:P3242">_xlfn.TEXTSPLIT(N3242,"-")</f>
        <v>1992</v>
      </c>
      <c r="P3242" s="6" t="str">
        <v>1995</v>
      </c>
      <c r="Q3242" s="6">
        <v>393</v>
      </c>
      <c r="R3242" s="6">
        <v>6</v>
      </c>
      <c r="S3242" s="16">
        <f t="shared" si="237"/>
        <v>1.5267175572519083E-2</v>
      </c>
      <c r="T3242" s="16">
        <f t="shared" si="238"/>
        <v>6.1850367171308604E-3</v>
      </c>
    </row>
    <row r="3243" spans="2:20" x14ac:dyDescent="0.6">
      <c r="B3243" s="6"/>
      <c r="C3243" s="6"/>
      <c r="D3243" s="6" t="s">
        <v>13813</v>
      </c>
      <c r="E3243" s="6" t="s">
        <v>13816</v>
      </c>
      <c r="F3243" s="20" t="s">
        <v>13583</v>
      </c>
      <c r="G3243" s="6" t="str">
        <f t="shared" si="236"/>
        <v>48-82</v>
      </c>
      <c r="H3243" s="6" t="str" cm="1">
        <f t="array" ref="H3243:I3243">_xlfn.TEXTSPLIT(G3243,"-")</f>
        <v>48</v>
      </c>
      <c r="I3243" s="6" t="str">
        <v>82</v>
      </c>
      <c r="J3243" s="6" t="s">
        <v>13873</v>
      </c>
      <c r="K3243" s="6" t="s">
        <v>13465</v>
      </c>
      <c r="L3243" s="6" t="s">
        <v>13585</v>
      </c>
      <c r="M3243" s="6" t="s">
        <v>13442</v>
      </c>
      <c r="N3243" s="6" t="s">
        <v>13584</v>
      </c>
      <c r="O3243" s="6" t="str" cm="1">
        <f t="array" ref="O3243:P3243">_xlfn.TEXTSPLIT(N3243,"-")</f>
        <v>1992</v>
      </c>
      <c r="P3243" s="6" t="str">
        <v>1995</v>
      </c>
      <c r="Q3243" s="6">
        <v>593</v>
      </c>
      <c r="R3243" s="6">
        <v>7</v>
      </c>
      <c r="S3243" s="16">
        <f t="shared" si="237"/>
        <v>1.1804384485666104E-2</v>
      </c>
      <c r="T3243" s="16">
        <f t="shared" si="238"/>
        <v>4.4352263417436668E-3</v>
      </c>
    </row>
    <row r="3244" spans="2:20" x14ac:dyDescent="0.6">
      <c r="B3244" s="6"/>
      <c r="C3244" s="6"/>
      <c r="D3244" s="6" t="s">
        <v>13813</v>
      </c>
      <c r="E3244" s="6" t="s">
        <v>13815</v>
      </c>
      <c r="F3244" s="20" t="s">
        <v>13923</v>
      </c>
      <c r="G3244" s="6" t="str">
        <f t="shared" si="236"/>
        <v>48-59</v>
      </c>
      <c r="H3244" s="6" t="str" cm="1">
        <f t="array" ref="H3244:I3244">_xlfn.TEXTSPLIT(G3244,"-")</f>
        <v>48</v>
      </c>
      <c r="I3244" s="6" t="str">
        <v>59</v>
      </c>
      <c r="J3244" s="6" t="s">
        <v>13873</v>
      </c>
      <c r="K3244" s="6" t="s">
        <v>13465</v>
      </c>
      <c r="L3244" s="6" t="s">
        <v>13585</v>
      </c>
      <c r="M3244" s="6" t="s">
        <v>13442</v>
      </c>
      <c r="N3244" s="6" t="s">
        <v>13584</v>
      </c>
      <c r="O3244" s="6" t="str" cm="1">
        <f t="array" ref="O3244:P3244">_xlfn.TEXTSPLIT(N3244,"-")</f>
        <v>1992</v>
      </c>
      <c r="P3244" s="6" t="str">
        <v>1995</v>
      </c>
      <c r="Q3244" s="6">
        <v>428</v>
      </c>
      <c r="R3244" s="6">
        <v>6</v>
      </c>
      <c r="S3244" s="16">
        <f t="shared" si="237"/>
        <v>1.4018691588785047E-2</v>
      </c>
      <c r="T3244" s="16">
        <f t="shared" si="238"/>
        <v>5.6828500556054028E-3</v>
      </c>
    </row>
    <row r="3245" spans="2:20" x14ac:dyDescent="0.6">
      <c r="B3245" s="6"/>
      <c r="C3245" s="6"/>
      <c r="D3245" s="6" t="s">
        <v>13813</v>
      </c>
      <c r="E3245" s="6" t="s">
        <v>13814</v>
      </c>
      <c r="F3245" s="20" t="s">
        <v>13923</v>
      </c>
      <c r="G3245" s="6" t="str">
        <f t="shared" si="236"/>
        <v>48-59</v>
      </c>
      <c r="H3245" s="6" t="str" cm="1">
        <f t="array" ref="H3245:I3245">_xlfn.TEXTSPLIT(G3245,"-")</f>
        <v>48</v>
      </c>
      <c r="I3245" s="6" t="str">
        <v>59</v>
      </c>
      <c r="J3245" s="6" t="s">
        <v>13873</v>
      </c>
      <c r="K3245" s="6" t="s">
        <v>13465</v>
      </c>
      <c r="L3245" s="6" t="s">
        <v>13585</v>
      </c>
      <c r="M3245" s="6" t="s">
        <v>13442</v>
      </c>
      <c r="N3245" s="6" t="s">
        <v>13584</v>
      </c>
      <c r="O3245" s="6" t="str" cm="1">
        <f t="array" ref="O3245:P3245">_xlfn.TEXTSPLIT(N3245,"-")</f>
        <v>1992</v>
      </c>
      <c r="P3245" s="6" t="str">
        <v>1995</v>
      </c>
      <c r="Q3245" s="6">
        <v>186</v>
      </c>
      <c r="R3245" s="6">
        <v>2</v>
      </c>
      <c r="S3245" s="16">
        <f t="shared" si="237"/>
        <v>1.0752688172043012E-2</v>
      </c>
      <c r="T3245" s="16">
        <f t="shared" si="238"/>
        <v>7.5623102905620684E-3</v>
      </c>
    </row>
    <row r="3246" spans="2:20" x14ac:dyDescent="0.6">
      <c r="B3246" s="6"/>
      <c r="C3246" s="6"/>
      <c r="D3246" s="6" t="s">
        <v>13813</v>
      </c>
      <c r="E3246" s="6" t="s">
        <v>13816</v>
      </c>
      <c r="F3246" s="20" t="s">
        <v>13923</v>
      </c>
      <c r="G3246" s="6" t="str">
        <f t="shared" si="236"/>
        <v>48-59</v>
      </c>
      <c r="H3246" s="6" t="str" cm="1">
        <f t="array" ref="H3246:I3246">_xlfn.TEXTSPLIT(G3246,"-")</f>
        <v>48</v>
      </c>
      <c r="I3246" s="6" t="str">
        <v>59</v>
      </c>
      <c r="J3246" s="6" t="s">
        <v>13873</v>
      </c>
      <c r="K3246" s="6" t="s">
        <v>13465</v>
      </c>
      <c r="L3246" s="6" t="s">
        <v>13585</v>
      </c>
      <c r="M3246" s="6" t="s">
        <v>13442</v>
      </c>
      <c r="N3246" s="6" t="s">
        <v>13584</v>
      </c>
      <c r="O3246" s="6" t="str" cm="1">
        <f t="array" ref="O3246:P3246">_xlfn.TEXTSPLIT(N3246,"-")</f>
        <v>1992</v>
      </c>
      <c r="P3246" s="6" t="str">
        <v>1995</v>
      </c>
      <c r="Q3246" s="6">
        <v>242</v>
      </c>
      <c r="R3246" s="6">
        <v>4</v>
      </c>
      <c r="S3246" s="16">
        <f t="shared" si="237"/>
        <v>1.6528925619834711E-2</v>
      </c>
      <c r="T3246" s="16">
        <f t="shared" si="238"/>
        <v>8.195876870500161E-3</v>
      </c>
    </row>
    <row r="3247" spans="2:20" x14ac:dyDescent="0.6">
      <c r="B3247" s="6"/>
      <c r="C3247" s="6"/>
      <c r="D3247" s="6" t="s">
        <v>13813</v>
      </c>
      <c r="E3247" s="6" t="s">
        <v>13815</v>
      </c>
      <c r="F3247" s="20" t="s">
        <v>13819</v>
      </c>
      <c r="G3247" s="6" t="str">
        <f t="shared" si="236"/>
        <v>60-69</v>
      </c>
      <c r="H3247" s="6" t="str" cm="1">
        <f t="array" ref="H3247:I3247">_xlfn.TEXTSPLIT(G3247,"-")</f>
        <v>60</v>
      </c>
      <c r="I3247" s="6" t="str">
        <v>69</v>
      </c>
      <c r="J3247" s="6" t="s">
        <v>13873</v>
      </c>
      <c r="K3247" s="6" t="s">
        <v>13465</v>
      </c>
      <c r="L3247" s="6" t="s">
        <v>13585</v>
      </c>
      <c r="M3247" s="6" t="s">
        <v>13442</v>
      </c>
      <c r="N3247" s="6" t="s">
        <v>13584</v>
      </c>
      <c r="O3247" s="6" t="str" cm="1">
        <f t="array" ref="O3247:P3247">_xlfn.TEXTSPLIT(N3247,"-")</f>
        <v>1992</v>
      </c>
      <c r="P3247" s="6" t="str">
        <v>1995</v>
      </c>
      <c r="Q3247" s="6">
        <v>365</v>
      </c>
      <c r="R3247" s="6">
        <v>5</v>
      </c>
      <c r="S3247" s="16">
        <f t="shared" si="237"/>
        <v>1.3698630136986301E-2</v>
      </c>
      <c r="T3247" s="16">
        <f t="shared" si="238"/>
        <v>6.0841085769666181E-3</v>
      </c>
    </row>
    <row r="3248" spans="2:20" x14ac:dyDescent="0.6">
      <c r="B3248" s="6"/>
      <c r="C3248" s="6"/>
      <c r="D3248" s="6" t="s">
        <v>13813</v>
      </c>
      <c r="E3248" s="6" t="s">
        <v>13814</v>
      </c>
      <c r="F3248" s="20" t="s">
        <v>13819</v>
      </c>
      <c r="G3248" s="6" t="str">
        <f t="shared" si="236"/>
        <v>60-69</v>
      </c>
      <c r="H3248" s="6" t="str" cm="1">
        <f t="array" ref="H3248:I3248">_xlfn.TEXTSPLIT(G3248,"-")</f>
        <v>60</v>
      </c>
      <c r="I3248" s="6" t="str">
        <v>69</v>
      </c>
      <c r="J3248" s="6" t="s">
        <v>13873</v>
      </c>
      <c r="K3248" s="6" t="s">
        <v>13465</v>
      </c>
      <c r="L3248" s="6" t="s">
        <v>13585</v>
      </c>
      <c r="M3248" s="6" t="s">
        <v>13442</v>
      </c>
      <c r="N3248" s="6" t="s">
        <v>13584</v>
      </c>
      <c r="O3248" s="6" t="str" cm="1">
        <f t="array" ref="O3248:P3248">_xlfn.TEXTSPLIT(N3248,"-")</f>
        <v>1992</v>
      </c>
      <c r="P3248" s="6" t="str">
        <v>1995</v>
      </c>
      <c r="Q3248" s="6">
        <v>140</v>
      </c>
      <c r="R3248" s="6">
        <v>4</v>
      </c>
      <c r="S3248" s="16">
        <f t="shared" si="237"/>
        <v>2.8571428571428571E-2</v>
      </c>
      <c r="T3248" s="16">
        <f t="shared" si="238"/>
        <v>1.4080153722988034E-2</v>
      </c>
    </row>
    <row r="3249" spans="2:20" x14ac:dyDescent="0.6">
      <c r="B3249" s="6"/>
      <c r="C3249" s="6"/>
      <c r="D3249" s="6" t="s">
        <v>13813</v>
      </c>
      <c r="E3249" s="6" t="s">
        <v>13816</v>
      </c>
      <c r="F3249" s="20" t="s">
        <v>13819</v>
      </c>
      <c r="G3249" s="6" t="str">
        <f t="shared" si="236"/>
        <v>60-69</v>
      </c>
      <c r="H3249" s="6" t="str" cm="1">
        <f t="array" ref="H3249:I3249">_xlfn.TEXTSPLIT(G3249,"-")</f>
        <v>60</v>
      </c>
      <c r="I3249" s="6" t="str">
        <v>69</v>
      </c>
      <c r="J3249" s="6" t="s">
        <v>13873</v>
      </c>
      <c r="K3249" s="6" t="s">
        <v>13465</v>
      </c>
      <c r="L3249" s="6" t="s">
        <v>13585</v>
      </c>
      <c r="M3249" s="6" t="s">
        <v>13442</v>
      </c>
      <c r="N3249" s="6" t="s">
        <v>13584</v>
      </c>
      <c r="O3249" s="6" t="str" cm="1">
        <f t="array" ref="O3249:P3249">_xlfn.TEXTSPLIT(N3249,"-")</f>
        <v>1992</v>
      </c>
      <c r="P3249" s="6" t="str">
        <v>1995</v>
      </c>
      <c r="Q3249" s="6">
        <v>225</v>
      </c>
      <c r="R3249" s="6">
        <v>1</v>
      </c>
      <c r="S3249" s="16">
        <f t="shared" si="237"/>
        <v>4.4444444444444444E-3</v>
      </c>
      <c r="T3249" s="16">
        <f t="shared" si="238"/>
        <v>4.4345569028431892E-3</v>
      </c>
    </row>
    <row r="3250" spans="2:20" x14ac:dyDescent="0.6">
      <c r="B3250" s="6"/>
      <c r="C3250" s="6"/>
      <c r="D3250" s="6" t="s">
        <v>13813</v>
      </c>
      <c r="E3250" s="6" t="s">
        <v>13815</v>
      </c>
      <c r="F3250" s="20" t="s">
        <v>13924</v>
      </c>
      <c r="G3250" s="6" t="str">
        <f t="shared" si="236"/>
        <v>70-82</v>
      </c>
      <c r="H3250" s="6" t="str" cm="1">
        <f t="array" ref="H3250:I3250">_xlfn.TEXTSPLIT(G3250,"-")</f>
        <v>70</v>
      </c>
      <c r="I3250" s="6" t="str">
        <v>82</v>
      </c>
      <c r="J3250" s="6" t="s">
        <v>13873</v>
      </c>
      <c r="K3250" s="6" t="s">
        <v>13465</v>
      </c>
      <c r="L3250" s="6" t="s">
        <v>13585</v>
      </c>
      <c r="M3250" s="6" t="s">
        <v>13442</v>
      </c>
      <c r="N3250" s="6" t="s">
        <v>13584</v>
      </c>
      <c r="O3250" s="6" t="str" cm="1">
        <f t="array" ref="O3250:P3250">_xlfn.TEXTSPLIT(N3250,"-")</f>
        <v>1992</v>
      </c>
      <c r="P3250" s="6" t="str">
        <v>1995</v>
      </c>
      <c r="Q3250" s="6">
        <v>193</v>
      </c>
      <c r="R3250" s="6">
        <v>2</v>
      </c>
      <c r="S3250" s="16">
        <f t="shared" si="237"/>
        <v>1.0362694300518135E-2</v>
      </c>
      <c r="T3250" s="16">
        <f t="shared" si="238"/>
        <v>7.2894660555408016E-3</v>
      </c>
    </row>
    <row r="3251" spans="2:20" x14ac:dyDescent="0.6">
      <c r="B3251" s="6"/>
      <c r="C3251" s="6"/>
      <c r="D3251" s="6" t="s">
        <v>13813</v>
      </c>
      <c r="E3251" s="6" t="s">
        <v>13814</v>
      </c>
      <c r="F3251" s="20" t="s">
        <v>13924</v>
      </c>
      <c r="G3251" s="6" t="str">
        <f t="shared" si="236"/>
        <v>70-82</v>
      </c>
      <c r="H3251" s="6" t="str" cm="1">
        <f t="array" ref="H3251:I3251">_xlfn.TEXTSPLIT(G3251,"-")</f>
        <v>70</v>
      </c>
      <c r="I3251" s="6" t="str">
        <v>82</v>
      </c>
      <c r="J3251" s="6" t="s">
        <v>13873</v>
      </c>
      <c r="K3251" s="6" t="s">
        <v>13465</v>
      </c>
      <c r="L3251" s="6" t="s">
        <v>13585</v>
      </c>
      <c r="M3251" s="6" t="s">
        <v>13442</v>
      </c>
      <c r="N3251" s="6" t="s">
        <v>13584</v>
      </c>
      <c r="O3251" s="6" t="str" cm="1">
        <f t="array" ref="O3251:P3251">_xlfn.TEXTSPLIT(N3251,"-")</f>
        <v>1992</v>
      </c>
      <c r="P3251" s="6" t="str">
        <v>1995</v>
      </c>
      <c r="Q3251" s="6">
        <v>67</v>
      </c>
      <c r="R3251" s="6">
        <v>0</v>
      </c>
      <c r="S3251" s="16">
        <f t="shared" si="237"/>
        <v>0</v>
      </c>
      <c r="T3251" s="16">
        <f t="shared" si="238"/>
        <v>0</v>
      </c>
    </row>
    <row r="3252" spans="2:20" x14ac:dyDescent="0.6">
      <c r="B3252" s="6"/>
      <c r="C3252" s="6"/>
      <c r="D3252" s="6" t="s">
        <v>13813</v>
      </c>
      <c r="E3252" s="6" t="s">
        <v>13816</v>
      </c>
      <c r="F3252" s="20" t="s">
        <v>13924</v>
      </c>
      <c r="G3252" s="6" t="str">
        <f t="shared" si="236"/>
        <v>70-82</v>
      </c>
      <c r="H3252" s="6" t="str" cm="1">
        <f t="array" ref="H3252:I3252">_xlfn.TEXTSPLIT(G3252,"-")</f>
        <v>70</v>
      </c>
      <c r="I3252" s="6" t="str">
        <v>82</v>
      </c>
      <c r="J3252" s="6" t="s">
        <v>13873</v>
      </c>
      <c r="K3252" s="6" t="s">
        <v>13465</v>
      </c>
      <c r="L3252" s="6" t="s">
        <v>13585</v>
      </c>
      <c r="M3252" s="6" t="s">
        <v>13442</v>
      </c>
      <c r="N3252" s="6" t="s">
        <v>13584</v>
      </c>
      <c r="O3252" s="6" t="str" cm="1">
        <f t="array" ref="O3252:P3252">_xlfn.TEXTSPLIT(N3252,"-")</f>
        <v>1992</v>
      </c>
      <c r="P3252" s="6" t="str">
        <v>1995</v>
      </c>
      <c r="Q3252" s="6">
        <v>126</v>
      </c>
      <c r="R3252" s="6">
        <v>2</v>
      </c>
      <c r="S3252" s="16">
        <f t="shared" si="237"/>
        <v>1.5873015873015872E-2</v>
      </c>
      <c r="T3252" s="16">
        <f t="shared" si="238"/>
        <v>1.113448213352701E-2</v>
      </c>
    </row>
    <row r="3253" spans="2:20" x14ac:dyDescent="0.6">
      <c r="B3253" s="6"/>
      <c r="C3253" s="6"/>
      <c r="D3253" s="6" t="s">
        <v>13828</v>
      </c>
      <c r="E3253" s="6" t="s">
        <v>13815</v>
      </c>
      <c r="F3253" s="20" t="s">
        <v>13583</v>
      </c>
      <c r="G3253" s="6" t="str">
        <f t="shared" si="236"/>
        <v>48-82</v>
      </c>
      <c r="H3253" s="6" t="str" cm="1">
        <f t="array" ref="H3253:I3253">_xlfn.TEXTSPLIT(G3253,"-")</f>
        <v>48</v>
      </c>
      <c r="I3253" s="6" t="str">
        <v>82</v>
      </c>
      <c r="J3253" s="6" t="s">
        <v>13873</v>
      </c>
      <c r="K3253" s="6" t="s">
        <v>13465</v>
      </c>
      <c r="L3253" s="6" t="s">
        <v>13585</v>
      </c>
      <c r="M3253" s="6" t="s">
        <v>13442</v>
      </c>
      <c r="N3253" s="6" t="s">
        <v>13584</v>
      </c>
      <c r="O3253" s="6" t="str" cm="1">
        <f t="array" ref="O3253:P3253">_xlfn.TEXTSPLIT(N3253,"-")</f>
        <v>1992</v>
      </c>
      <c r="P3253" s="6" t="str">
        <v>1995</v>
      </c>
      <c r="Q3253" s="6">
        <v>986</v>
      </c>
      <c r="R3253" s="6">
        <v>10</v>
      </c>
      <c r="S3253" s="16">
        <f t="shared" si="237"/>
        <v>1.0141987829614604E-2</v>
      </c>
      <c r="T3253" s="16">
        <f t="shared" si="238"/>
        <v>3.1908731267209882E-3</v>
      </c>
    </row>
    <row r="3254" spans="2:20" x14ac:dyDescent="0.6">
      <c r="B3254" s="6"/>
      <c r="C3254" s="6"/>
      <c r="D3254" s="6" t="s">
        <v>13828</v>
      </c>
      <c r="E3254" s="6" t="s">
        <v>13814</v>
      </c>
      <c r="F3254" s="20" t="s">
        <v>13583</v>
      </c>
      <c r="G3254" s="6" t="str">
        <f t="shared" si="236"/>
        <v>48-82</v>
      </c>
      <c r="H3254" s="6" t="str" cm="1">
        <f t="array" ref="H3254:I3254">_xlfn.TEXTSPLIT(G3254,"-")</f>
        <v>48</v>
      </c>
      <c r="I3254" s="6" t="str">
        <v>82</v>
      </c>
      <c r="J3254" s="6" t="s">
        <v>13873</v>
      </c>
      <c r="K3254" s="6" t="s">
        <v>13465</v>
      </c>
      <c r="L3254" s="6" t="s">
        <v>13585</v>
      </c>
      <c r="M3254" s="6" t="s">
        <v>13442</v>
      </c>
      <c r="N3254" s="6" t="s">
        <v>13584</v>
      </c>
      <c r="O3254" s="6" t="str" cm="1">
        <f t="array" ref="O3254:P3254">_xlfn.TEXTSPLIT(N3254,"-")</f>
        <v>1992</v>
      </c>
      <c r="P3254" s="6" t="str">
        <v>1995</v>
      </c>
      <c r="Q3254" s="6">
        <v>393</v>
      </c>
      <c r="R3254" s="6">
        <v>4</v>
      </c>
      <c r="S3254" s="16">
        <f t="shared" si="237"/>
        <v>1.0178117048346057E-2</v>
      </c>
      <c r="T3254" s="16">
        <f t="shared" si="238"/>
        <v>5.0630937704618031E-3</v>
      </c>
    </row>
    <row r="3255" spans="2:20" x14ac:dyDescent="0.6">
      <c r="B3255" s="6"/>
      <c r="C3255" s="6"/>
      <c r="D3255" s="6" t="s">
        <v>13828</v>
      </c>
      <c r="E3255" s="6" t="s">
        <v>13816</v>
      </c>
      <c r="F3255" s="20" t="s">
        <v>13583</v>
      </c>
      <c r="G3255" s="6" t="str">
        <f t="shared" si="236"/>
        <v>48-82</v>
      </c>
      <c r="H3255" s="6" t="str" cm="1">
        <f t="array" ref="H3255:I3255">_xlfn.TEXTSPLIT(G3255,"-")</f>
        <v>48</v>
      </c>
      <c r="I3255" s="6" t="str">
        <v>82</v>
      </c>
      <c r="J3255" s="6" t="s">
        <v>13873</v>
      </c>
      <c r="K3255" s="6" t="s">
        <v>13465</v>
      </c>
      <c r="L3255" s="6" t="s">
        <v>13585</v>
      </c>
      <c r="M3255" s="6" t="s">
        <v>13442</v>
      </c>
      <c r="N3255" s="6" t="s">
        <v>13584</v>
      </c>
      <c r="O3255" s="6" t="str" cm="1">
        <f t="array" ref="O3255:P3255">_xlfn.TEXTSPLIT(N3255,"-")</f>
        <v>1992</v>
      </c>
      <c r="P3255" s="6" t="str">
        <v>1995</v>
      </c>
      <c r="Q3255" s="6">
        <v>593</v>
      </c>
      <c r="R3255" s="6">
        <v>6</v>
      </c>
      <c r="S3255" s="16">
        <f t="shared" si="237"/>
        <v>1.0118043844856661E-2</v>
      </c>
      <c r="T3255" s="16">
        <f t="shared" si="238"/>
        <v>4.1097238029183369E-3</v>
      </c>
    </row>
    <row r="3256" spans="2:20" x14ac:dyDescent="0.6">
      <c r="B3256" s="6"/>
      <c r="C3256" s="6"/>
      <c r="D3256" s="6" t="s">
        <v>13828</v>
      </c>
      <c r="E3256" s="6" t="s">
        <v>13815</v>
      </c>
      <c r="F3256" s="20" t="s">
        <v>13923</v>
      </c>
      <c r="G3256" s="6" t="str">
        <f t="shared" si="236"/>
        <v>48-59</v>
      </c>
      <c r="H3256" s="6" t="str" cm="1">
        <f t="array" ref="H3256:I3256">_xlfn.TEXTSPLIT(G3256,"-")</f>
        <v>48</v>
      </c>
      <c r="I3256" s="6" t="str">
        <v>59</v>
      </c>
      <c r="J3256" s="6" t="s">
        <v>13873</v>
      </c>
      <c r="K3256" s="6" t="s">
        <v>13465</v>
      </c>
      <c r="L3256" s="6" t="s">
        <v>13585</v>
      </c>
      <c r="M3256" s="6" t="s">
        <v>13442</v>
      </c>
      <c r="N3256" s="6" t="s">
        <v>13584</v>
      </c>
      <c r="O3256" s="6" t="str" cm="1">
        <f t="array" ref="O3256:P3256">_xlfn.TEXTSPLIT(N3256,"-")</f>
        <v>1992</v>
      </c>
      <c r="P3256" s="6" t="str">
        <v>1995</v>
      </c>
      <c r="Q3256" s="6">
        <v>428</v>
      </c>
      <c r="R3256" s="6">
        <v>4</v>
      </c>
      <c r="S3256" s="16">
        <f t="shared" si="237"/>
        <v>9.3457943925233638E-3</v>
      </c>
      <c r="T3256" s="16">
        <f t="shared" si="238"/>
        <v>4.6510099696310666E-3</v>
      </c>
    </row>
    <row r="3257" spans="2:20" x14ac:dyDescent="0.6">
      <c r="B3257" s="6"/>
      <c r="C3257" s="6"/>
      <c r="D3257" s="6" t="s">
        <v>13828</v>
      </c>
      <c r="E3257" s="6" t="s">
        <v>13814</v>
      </c>
      <c r="F3257" s="20" t="s">
        <v>13923</v>
      </c>
      <c r="G3257" s="6" t="str">
        <f t="shared" si="236"/>
        <v>48-59</v>
      </c>
      <c r="H3257" s="6" t="str" cm="1">
        <f t="array" ref="H3257:I3257">_xlfn.TEXTSPLIT(G3257,"-")</f>
        <v>48</v>
      </c>
      <c r="I3257" s="6" t="str">
        <v>59</v>
      </c>
      <c r="J3257" s="6" t="s">
        <v>13873</v>
      </c>
      <c r="K3257" s="6" t="s">
        <v>13465</v>
      </c>
      <c r="L3257" s="6" t="s">
        <v>13585</v>
      </c>
      <c r="M3257" s="6" t="s">
        <v>13442</v>
      </c>
      <c r="N3257" s="6" t="s">
        <v>13584</v>
      </c>
      <c r="O3257" s="6" t="str" cm="1">
        <f t="array" ref="O3257:P3257">_xlfn.TEXTSPLIT(N3257,"-")</f>
        <v>1992</v>
      </c>
      <c r="P3257" s="6" t="str">
        <v>1995</v>
      </c>
      <c r="Q3257" s="6">
        <v>186</v>
      </c>
      <c r="R3257" s="6">
        <v>1</v>
      </c>
      <c r="S3257" s="16">
        <f t="shared" si="237"/>
        <v>5.3763440860215058E-3</v>
      </c>
      <c r="T3257" s="16">
        <f t="shared" si="238"/>
        <v>5.3618720703066435E-3</v>
      </c>
    </row>
    <row r="3258" spans="2:20" x14ac:dyDescent="0.6">
      <c r="B3258" s="6"/>
      <c r="C3258" s="6"/>
      <c r="D3258" s="6" t="s">
        <v>13828</v>
      </c>
      <c r="E3258" s="6" t="s">
        <v>13816</v>
      </c>
      <c r="F3258" s="20" t="s">
        <v>13923</v>
      </c>
      <c r="G3258" s="6" t="str">
        <f t="shared" si="236"/>
        <v>48-59</v>
      </c>
      <c r="H3258" s="6" t="str" cm="1">
        <f t="array" ref="H3258:I3258">_xlfn.TEXTSPLIT(G3258,"-")</f>
        <v>48</v>
      </c>
      <c r="I3258" s="6" t="str">
        <v>59</v>
      </c>
      <c r="J3258" s="6" t="s">
        <v>13873</v>
      </c>
      <c r="K3258" s="6" t="s">
        <v>13465</v>
      </c>
      <c r="L3258" s="6" t="s">
        <v>13585</v>
      </c>
      <c r="M3258" s="6" t="s">
        <v>13442</v>
      </c>
      <c r="N3258" s="6" t="s">
        <v>13584</v>
      </c>
      <c r="O3258" s="6" t="str" cm="1">
        <f t="array" ref="O3258:P3258">_xlfn.TEXTSPLIT(N3258,"-")</f>
        <v>1992</v>
      </c>
      <c r="P3258" s="6" t="str">
        <v>1995</v>
      </c>
      <c r="Q3258" s="6">
        <v>242</v>
      </c>
      <c r="R3258" s="6">
        <v>3</v>
      </c>
      <c r="S3258" s="16">
        <f t="shared" si="237"/>
        <v>1.2396694214876033E-2</v>
      </c>
      <c r="T3258" s="16">
        <f t="shared" si="238"/>
        <v>7.1127333691816258E-3</v>
      </c>
    </row>
    <row r="3259" spans="2:20" x14ac:dyDescent="0.6">
      <c r="B3259" s="6"/>
      <c r="C3259" s="6"/>
      <c r="D3259" s="6" t="s">
        <v>13828</v>
      </c>
      <c r="E3259" s="6" t="s">
        <v>13815</v>
      </c>
      <c r="F3259" s="20" t="s">
        <v>13819</v>
      </c>
      <c r="G3259" s="6" t="str">
        <f t="shared" si="236"/>
        <v>60-69</v>
      </c>
      <c r="H3259" s="6" t="str" cm="1">
        <f t="array" ref="H3259:I3259">_xlfn.TEXTSPLIT(G3259,"-")</f>
        <v>60</v>
      </c>
      <c r="I3259" s="6" t="str">
        <v>69</v>
      </c>
      <c r="J3259" s="6" t="s">
        <v>13873</v>
      </c>
      <c r="K3259" s="6" t="s">
        <v>13465</v>
      </c>
      <c r="L3259" s="6" t="s">
        <v>13585</v>
      </c>
      <c r="M3259" s="6" t="s">
        <v>13442</v>
      </c>
      <c r="N3259" s="6" t="s">
        <v>13584</v>
      </c>
      <c r="O3259" s="6" t="str" cm="1">
        <f t="array" ref="O3259:P3259">_xlfn.TEXTSPLIT(N3259,"-")</f>
        <v>1992</v>
      </c>
      <c r="P3259" s="6" t="str">
        <v>1995</v>
      </c>
      <c r="Q3259" s="6">
        <v>365</v>
      </c>
      <c r="R3259" s="6">
        <v>4</v>
      </c>
      <c r="S3259" s="16">
        <f t="shared" si="237"/>
        <v>1.0958904109589041E-2</v>
      </c>
      <c r="T3259" s="16">
        <f t="shared" si="238"/>
        <v>5.4493449475145539E-3</v>
      </c>
    </row>
    <row r="3260" spans="2:20" x14ac:dyDescent="0.6">
      <c r="B3260" s="6"/>
      <c r="C3260" s="6"/>
      <c r="D3260" s="6" t="s">
        <v>13828</v>
      </c>
      <c r="E3260" s="6" t="s">
        <v>13814</v>
      </c>
      <c r="F3260" s="20" t="s">
        <v>13819</v>
      </c>
      <c r="G3260" s="6" t="str">
        <f t="shared" si="236"/>
        <v>60-69</v>
      </c>
      <c r="H3260" s="6" t="str" cm="1">
        <f t="array" ref="H3260:I3260">_xlfn.TEXTSPLIT(G3260,"-")</f>
        <v>60</v>
      </c>
      <c r="I3260" s="6" t="str">
        <v>69</v>
      </c>
      <c r="J3260" s="6" t="s">
        <v>13873</v>
      </c>
      <c r="K3260" s="6" t="s">
        <v>13465</v>
      </c>
      <c r="L3260" s="6" t="s">
        <v>13585</v>
      </c>
      <c r="M3260" s="6" t="s">
        <v>13442</v>
      </c>
      <c r="N3260" s="6" t="s">
        <v>13584</v>
      </c>
      <c r="O3260" s="6" t="str" cm="1">
        <f t="array" ref="O3260:P3260">_xlfn.TEXTSPLIT(N3260,"-")</f>
        <v>1992</v>
      </c>
      <c r="P3260" s="6" t="str">
        <v>1995</v>
      </c>
      <c r="Q3260" s="6">
        <v>140</v>
      </c>
      <c r="R3260" s="6">
        <v>3</v>
      </c>
      <c r="S3260" s="16">
        <f t="shared" si="237"/>
        <v>2.1428571428571429E-2</v>
      </c>
      <c r="T3260" s="16">
        <f t="shared" si="238"/>
        <v>1.2238518746477113E-2</v>
      </c>
    </row>
    <row r="3261" spans="2:20" x14ac:dyDescent="0.6">
      <c r="B3261" s="6"/>
      <c r="C3261" s="6"/>
      <c r="D3261" s="6" t="s">
        <v>13828</v>
      </c>
      <c r="E3261" s="6" t="s">
        <v>13816</v>
      </c>
      <c r="F3261" s="20" t="s">
        <v>13819</v>
      </c>
      <c r="G3261" s="6" t="str">
        <f t="shared" si="236"/>
        <v>60-69</v>
      </c>
      <c r="H3261" s="6" t="str" cm="1">
        <f t="array" ref="H3261:I3261">_xlfn.TEXTSPLIT(G3261,"-")</f>
        <v>60</v>
      </c>
      <c r="I3261" s="6" t="str">
        <v>69</v>
      </c>
      <c r="J3261" s="6" t="s">
        <v>13873</v>
      </c>
      <c r="K3261" s="6" t="s">
        <v>13465</v>
      </c>
      <c r="L3261" s="6" t="s">
        <v>13585</v>
      </c>
      <c r="M3261" s="6" t="s">
        <v>13442</v>
      </c>
      <c r="N3261" s="6" t="s">
        <v>13584</v>
      </c>
      <c r="O3261" s="6" t="str" cm="1">
        <f t="array" ref="O3261:P3261">_xlfn.TEXTSPLIT(N3261,"-")</f>
        <v>1992</v>
      </c>
      <c r="P3261" s="6" t="str">
        <v>1995</v>
      </c>
      <c r="Q3261" s="6">
        <v>225</v>
      </c>
      <c r="R3261" s="6">
        <v>1</v>
      </c>
      <c r="S3261" s="16">
        <f t="shared" si="237"/>
        <v>4.4444444444444444E-3</v>
      </c>
      <c r="T3261" s="16">
        <f t="shared" si="238"/>
        <v>4.4345569028431892E-3</v>
      </c>
    </row>
    <row r="3262" spans="2:20" x14ac:dyDescent="0.6">
      <c r="B3262" s="6"/>
      <c r="C3262" s="6"/>
      <c r="D3262" s="6" t="s">
        <v>13828</v>
      </c>
      <c r="E3262" s="6" t="s">
        <v>13815</v>
      </c>
      <c r="F3262" s="20" t="s">
        <v>13924</v>
      </c>
      <c r="G3262" s="6" t="str">
        <f t="shared" si="236"/>
        <v>70-82</v>
      </c>
      <c r="H3262" s="6" t="str" cm="1">
        <f t="array" ref="H3262:I3262">_xlfn.TEXTSPLIT(G3262,"-")</f>
        <v>70</v>
      </c>
      <c r="I3262" s="6" t="str">
        <v>82</v>
      </c>
      <c r="J3262" s="6" t="s">
        <v>13873</v>
      </c>
      <c r="K3262" s="6" t="s">
        <v>13465</v>
      </c>
      <c r="L3262" s="6" t="s">
        <v>13585</v>
      </c>
      <c r="M3262" s="6" t="s">
        <v>13442</v>
      </c>
      <c r="N3262" s="6" t="s">
        <v>13584</v>
      </c>
      <c r="O3262" s="6" t="str" cm="1">
        <f t="array" ref="O3262:P3262">_xlfn.TEXTSPLIT(N3262,"-")</f>
        <v>1992</v>
      </c>
      <c r="P3262" s="6" t="str">
        <v>1995</v>
      </c>
      <c r="Q3262" s="6">
        <v>193</v>
      </c>
      <c r="R3262" s="6">
        <v>2</v>
      </c>
      <c r="S3262" s="16">
        <f t="shared" si="237"/>
        <v>1.0362694300518135E-2</v>
      </c>
      <c r="T3262" s="16">
        <f t="shared" si="238"/>
        <v>7.2894660555408016E-3</v>
      </c>
    </row>
    <row r="3263" spans="2:20" x14ac:dyDescent="0.6">
      <c r="B3263" s="6"/>
      <c r="C3263" s="6"/>
      <c r="D3263" s="6" t="s">
        <v>13828</v>
      </c>
      <c r="E3263" s="6" t="s">
        <v>13814</v>
      </c>
      <c r="F3263" s="20" t="s">
        <v>13924</v>
      </c>
      <c r="G3263" s="6" t="str">
        <f t="shared" si="236"/>
        <v>70-82</v>
      </c>
      <c r="H3263" s="6" t="str" cm="1">
        <f t="array" ref="H3263:I3263">_xlfn.TEXTSPLIT(G3263,"-")</f>
        <v>70</v>
      </c>
      <c r="I3263" s="6" t="str">
        <v>82</v>
      </c>
      <c r="J3263" s="6" t="s">
        <v>13873</v>
      </c>
      <c r="K3263" s="6" t="s">
        <v>13465</v>
      </c>
      <c r="L3263" s="6" t="s">
        <v>13585</v>
      </c>
      <c r="M3263" s="6" t="s">
        <v>13442</v>
      </c>
      <c r="N3263" s="6" t="s">
        <v>13584</v>
      </c>
      <c r="O3263" s="6" t="str" cm="1">
        <f t="array" ref="O3263:P3263">_xlfn.TEXTSPLIT(N3263,"-")</f>
        <v>1992</v>
      </c>
      <c r="P3263" s="6" t="str">
        <v>1995</v>
      </c>
      <c r="Q3263" s="6">
        <v>67</v>
      </c>
      <c r="R3263" s="6">
        <v>0</v>
      </c>
      <c r="S3263" s="16">
        <f t="shared" si="237"/>
        <v>0</v>
      </c>
      <c r="T3263" s="16">
        <f t="shared" si="238"/>
        <v>0</v>
      </c>
    </row>
    <row r="3264" spans="2:20" x14ac:dyDescent="0.6">
      <c r="B3264" s="6"/>
      <c r="C3264" s="6"/>
      <c r="D3264" s="6" t="s">
        <v>13828</v>
      </c>
      <c r="E3264" s="6" t="s">
        <v>13816</v>
      </c>
      <c r="F3264" s="20" t="s">
        <v>13924</v>
      </c>
      <c r="G3264" s="6" t="str">
        <f t="shared" si="236"/>
        <v>70-82</v>
      </c>
      <c r="H3264" s="6" t="str" cm="1">
        <f t="array" ref="H3264:I3264">_xlfn.TEXTSPLIT(G3264,"-")</f>
        <v>70</v>
      </c>
      <c r="I3264" s="6" t="str">
        <v>82</v>
      </c>
      <c r="J3264" s="6" t="s">
        <v>13873</v>
      </c>
      <c r="K3264" s="6" t="s">
        <v>13465</v>
      </c>
      <c r="L3264" s="6" t="s">
        <v>13585</v>
      </c>
      <c r="M3264" s="6" t="s">
        <v>13442</v>
      </c>
      <c r="N3264" s="6" t="s">
        <v>13584</v>
      </c>
      <c r="O3264" s="6" t="str" cm="1">
        <f t="array" ref="O3264:P3264">_xlfn.TEXTSPLIT(N3264,"-")</f>
        <v>1992</v>
      </c>
      <c r="P3264" s="6" t="str">
        <v>1995</v>
      </c>
      <c r="Q3264" s="6">
        <v>126</v>
      </c>
      <c r="R3264" s="6">
        <v>2</v>
      </c>
      <c r="S3264" s="16">
        <f t="shared" si="237"/>
        <v>1.5873015873015872E-2</v>
      </c>
      <c r="T3264" s="16">
        <f t="shared" si="238"/>
        <v>1.113448213352701E-2</v>
      </c>
    </row>
    <row r="3265" spans="1:20" x14ac:dyDescent="0.6">
      <c r="B3265" s="6"/>
      <c r="C3265" s="6"/>
      <c r="D3265" s="6" t="s">
        <v>13823</v>
      </c>
      <c r="E3265" s="6" t="s">
        <v>13815</v>
      </c>
      <c r="F3265" s="20" t="s">
        <v>13583</v>
      </c>
      <c r="G3265" s="6" t="str">
        <f t="shared" si="236"/>
        <v>48-82</v>
      </c>
      <c r="H3265" s="6" t="str" cm="1">
        <f t="array" ref="H3265:I3265">_xlfn.TEXTSPLIT(G3265,"-")</f>
        <v>48</v>
      </c>
      <c r="I3265" s="6" t="str">
        <v>82</v>
      </c>
      <c r="J3265" s="6" t="s">
        <v>13873</v>
      </c>
      <c r="K3265" s="6" t="s">
        <v>13465</v>
      </c>
      <c r="L3265" s="6" t="s">
        <v>13585</v>
      </c>
      <c r="M3265" s="6" t="s">
        <v>13442</v>
      </c>
      <c r="N3265" s="6" t="s">
        <v>13584</v>
      </c>
      <c r="O3265" s="6" t="str" cm="1">
        <f t="array" ref="O3265:P3265">_xlfn.TEXTSPLIT(N3265,"-")</f>
        <v>1992</v>
      </c>
      <c r="P3265" s="6" t="str">
        <v>1995</v>
      </c>
      <c r="Q3265" s="6">
        <v>986</v>
      </c>
      <c r="R3265" s="6">
        <v>3</v>
      </c>
      <c r="S3265" s="16">
        <f t="shared" si="237"/>
        <v>3.0425963488843813E-3</v>
      </c>
      <c r="T3265" s="16">
        <f t="shared" si="238"/>
        <v>1.7539694061846636E-3</v>
      </c>
    </row>
    <row r="3266" spans="1:20" x14ac:dyDescent="0.6">
      <c r="B3266" s="6"/>
      <c r="C3266" s="6"/>
      <c r="D3266" s="6" t="s">
        <v>13823</v>
      </c>
      <c r="E3266" s="6" t="s">
        <v>13814</v>
      </c>
      <c r="F3266" s="20" t="s">
        <v>13583</v>
      </c>
      <c r="G3266" s="6" t="str">
        <f t="shared" si="236"/>
        <v>48-82</v>
      </c>
      <c r="H3266" s="6" t="str" cm="1">
        <f t="array" ref="H3266:I3266">_xlfn.TEXTSPLIT(G3266,"-")</f>
        <v>48</v>
      </c>
      <c r="I3266" s="6" t="str">
        <v>82</v>
      </c>
      <c r="J3266" s="6" t="s">
        <v>13873</v>
      </c>
      <c r="K3266" s="6" t="s">
        <v>13465</v>
      </c>
      <c r="L3266" s="6" t="s">
        <v>13585</v>
      </c>
      <c r="M3266" s="6" t="s">
        <v>13442</v>
      </c>
      <c r="N3266" s="6" t="s">
        <v>13584</v>
      </c>
      <c r="O3266" s="6" t="str" cm="1">
        <f t="array" ref="O3266:P3266">_xlfn.TEXTSPLIT(N3266,"-")</f>
        <v>1992</v>
      </c>
      <c r="P3266" s="6" t="str">
        <v>1995</v>
      </c>
      <c r="Q3266" s="6">
        <v>393</v>
      </c>
      <c r="R3266" s="6">
        <v>2</v>
      </c>
      <c r="S3266" s="16">
        <f t="shared" si="237"/>
        <v>5.0890585241730284E-3</v>
      </c>
      <c r="T3266" s="16">
        <f t="shared" si="238"/>
        <v>3.5893396046817331E-3</v>
      </c>
    </row>
    <row r="3267" spans="1:20" x14ac:dyDescent="0.6">
      <c r="B3267" s="6"/>
      <c r="C3267" s="6"/>
      <c r="D3267" s="6" t="s">
        <v>13823</v>
      </c>
      <c r="E3267" s="6" t="s">
        <v>13816</v>
      </c>
      <c r="F3267" s="20" t="s">
        <v>13583</v>
      </c>
      <c r="G3267" s="6" t="str">
        <f t="shared" si="236"/>
        <v>48-82</v>
      </c>
      <c r="H3267" s="6" t="str" cm="1">
        <f t="array" ref="H3267:I3267">_xlfn.TEXTSPLIT(G3267,"-")</f>
        <v>48</v>
      </c>
      <c r="I3267" s="6" t="str">
        <v>82</v>
      </c>
      <c r="J3267" s="6" t="s">
        <v>13873</v>
      </c>
      <c r="K3267" s="6" t="s">
        <v>13465</v>
      </c>
      <c r="L3267" s="6" t="s">
        <v>13585</v>
      </c>
      <c r="M3267" s="6" t="s">
        <v>13442</v>
      </c>
      <c r="N3267" s="6" t="s">
        <v>13584</v>
      </c>
      <c r="O3267" s="6" t="str" cm="1">
        <f t="array" ref="O3267:P3267">_xlfn.TEXTSPLIT(N3267,"-")</f>
        <v>1992</v>
      </c>
      <c r="P3267" s="6" t="str">
        <v>1995</v>
      </c>
      <c r="Q3267" s="6">
        <v>593</v>
      </c>
      <c r="R3267" s="6">
        <v>1</v>
      </c>
      <c r="S3267" s="16">
        <f t="shared" si="237"/>
        <v>1.6863406408094434E-3</v>
      </c>
      <c r="T3267" s="16">
        <f t="shared" si="238"/>
        <v>1.6849181684847627E-3</v>
      </c>
    </row>
    <row r="3268" spans="1:20" x14ac:dyDescent="0.6">
      <c r="B3268" s="6"/>
      <c r="C3268" s="6"/>
      <c r="D3268" s="6" t="s">
        <v>13823</v>
      </c>
      <c r="E3268" s="6" t="s">
        <v>13815</v>
      </c>
      <c r="F3268" s="20" t="s">
        <v>13923</v>
      </c>
      <c r="G3268" s="6" t="str">
        <f t="shared" si="236"/>
        <v>48-59</v>
      </c>
      <c r="H3268" s="6" t="str" cm="1">
        <f t="array" ref="H3268:I3268">_xlfn.TEXTSPLIT(G3268,"-")</f>
        <v>48</v>
      </c>
      <c r="I3268" s="6" t="str">
        <v>59</v>
      </c>
      <c r="J3268" s="6" t="s">
        <v>13873</v>
      </c>
      <c r="K3268" s="6" t="s">
        <v>13465</v>
      </c>
      <c r="L3268" s="6" t="s">
        <v>13585</v>
      </c>
      <c r="M3268" s="6" t="s">
        <v>13442</v>
      </c>
      <c r="N3268" s="6" t="s">
        <v>13584</v>
      </c>
      <c r="O3268" s="6" t="str" cm="1">
        <f t="array" ref="O3268:P3268">_xlfn.TEXTSPLIT(N3268,"-")</f>
        <v>1992</v>
      </c>
      <c r="P3268" s="6" t="str">
        <v>1995</v>
      </c>
      <c r="Q3268" s="6">
        <v>428</v>
      </c>
      <c r="R3268" s="6">
        <v>2</v>
      </c>
      <c r="S3268" s="16">
        <f t="shared" si="237"/>
        <v>4.6728971962616819E-3</v>
      </c>
      <c r="T3268" s="16">
        <f t="shared" si="238"/>
        <v>3.296508074631316E-3</v>
      </c>
    </row>
    <row r="3269" spans="1:20" x14ac:dyDescent="0.6">
      <c r="B3269" s="6"/>
      <c r="C3269" s="6"/>
      <c r="D3269" s="6" t="s">
        <v>13823</v>
      </c>
      <c r="E3269" s="6" t="s">
        <v>13814</v>
      </c>
      <c r="F3269" s="20" t="s">
        <v>13923</v>
      </c>
      <c r="G3269" s="6" t="str">
        <f t="shared" si="236"/>
        <v>48-59</v>
      </c>
      <c r="H3269" s="6" t="str" cm="1">
        <f t="array" ref="H3269:I3269">_xlfn.TEXTSPLIT(G3269,"-")</f>
        <v>48</v>
      </c>
      <c r="I3269" s="6" t="str">
        <v>59</v>
      </c>
      <c r="J3269" s="6" t="s">
        <v>13873</v>
      </c>
      <c r="K3269" s="6" t="s">
        <v>13465</v>
      </c>
      <c r="L3269" s="6" t="s">
        <v>13585</v>
      </c>
      <c r="M3269" s="6" t="s">
        <v>13442</v>
      </c>
      <c r="N3269" s="6" t="s">
        <v>13584</v>
      </c>
      <c r="O3269" s="6" t="str" cm="1">
        <f t="array" ref="O3269:P3269">_xlfn.TEXTSPLIT(N3269,"-")</f>
        <v>1992</v>
      </c>
      <c r="P3269" s="6" t="str">
        <v>1995</v>
      </c>
      <c r="Q3269" s="6">
        <v>186</v>
      </c>
      <c r="R3269" s="6">
        <v>1</v>
      </c>
      <c r="S3269" s="16">
        <f t="shared" si="237"/>
        <v>5.3763440860215058E-3</v>
      </c>
      <c r="T3269" s="16">
        <f t="shared" si="238"/>
        <v>5.3618720703066435E-3</v>
      </c>
    </row>
    <row r="3270" spans="1:20" x14ac:dyDescent="0.6">
      <c r="B3270" s="6"/>
      <c r="C3270" s="6"/>
      <c r="D3270" s="6" t="s">
        <v>13823</v>
      </c>
      <c r="E3270" s="6" t="s">
        <v>13816</v>
      </c>
      <c r="F3270" s="20" t="s">
        <v>13923</v>
      </c>
      <c r="G3270" s="6" t="str">
        <f t="shared" si="236"/>
        <v>48-59</v>
      </c>
      <c r="H3270" s="6" t="str" cm="1">
        <f t="array" ref="H3270:I3270">_xlfn.TEXTSPLIT(G3270,"-")</f>
        <v>48</v>
      </c>
      <c r="I3270" s="6" t="str">
        <v>59</v>
      </c>
      <c r="J3270" s="6" t="s">
        <v>13873</v>
      </c>
      <c r="K3270" s="6" t="s">
        <v>13465</v>
      </c>
      <c r="L3270" s="6" t="s">
        <v>13585</v>
      </c>
      <c r="M3270" s="6" t="s">
        <v>13442</v>
      </c>
      <c r="N3270" s="6" t="s">
        <v>13584</v>
      </c>
      <c r="O3270" s="6" t="str" cm="1">
        <f t="array" ref="O3270:P3270">_xlfn.TEXTSPLIT(N3270,"-")</f>
        <v>1992</v>
      </c>
      <c r="P3270" s="6" t="str">
        <v>1995</v>
      </c>
      <c r="Q3270" s="6">
        <v>242</v>
      </c>
      <c r="R3270" s="6">
        <v>1</v>
      </c>
      <c r="S3270" s="16">
        <f t="shared" si="237"/>
        <v>4.1322314049586778E-3</v>
      </c>
      <c r="T3270" s="16">
        <f t="shared" si="238"/>
        <v>4.1236848985913132E-3</v>
      </c>
    </row>
    <row r="3271" spans="1:20" x14ac:dyDescent="0.6">
      <c r="B3271" s="6"/>
      <c r="C3271" s="6"/>
      <c r="D3271" s="6" t="s">
        <v>13823</v>
      </c>
      <c r="E3271" s="6" t="s">
        <v>13815</v>
      </c>
      <c r="F3271" s="20" t="s">
        <v>13819</v>
      </c>
      <c r="G3271" s="6" t="str">
        <f t="shared" si="236"/>
        <v>60-69</v>
      </c>
      <c r="H3271" s="6" t="str" cm="1">
        <f t="array" ref="H3271:I3271">_xlfn.TEXTSPLIT(G3271,"-")</f>
        <v>60</v>
      </c>
      <c r="I3271" s="6" t="str">
        <v>69</v>
      </c>
      <c r="J3271" s="6" t="s">
        <v>13873</v>
      </c>
      <c r="K3271" s="6" t="s">
        <v>13465</v>
      </c>
      <c r="L3271" s="6" t="s">
        <v>13585</v>
      </c>
      <c r="M3271" s="6" t="s">
        <v>13442</v>
      </c>
      <c r="N3271" s="6" t="s">
        <v>13584</v>
      </c>
      <c r="O3271" s="6" t="str" cm="1">
        <f t="array" ref="O3271:P3271">_xlfn.TEXTSPLIT(N3271,"-")</f>
        <v>1992</v>
      </c>
      <c r="P3271" s="6" t="str">
        <v>1995</v>
      </c>
      <c r="Q3271" s="6">
        <v>365</v>
      </c>
      <c r="R3271" s="6">
        <v>1</v>
      </c>
      <c r="S3271" s="16">
        <f t="shared" si="237"/>
        <v>2.7397260273972603E-3</v>
      </c>
      <c r="T3271" s="16">
        <f t="shared" si="238"/>
        <v>2.7359704039355268E-3</v>
      </c>
    </row>
    <row r="3272" spans="1:20" x14ac:dyDescent="0.6">
      <c r="B3272" s="6"/>
      <c r="C3272" s="6"/>
      <c r="D3272" s="6" t="s">
        <v>13823</v>
      </c>
      <c r="E3272" s="6" t="s">
        <v>13814</v>
      </c>
      <c r="F3272" s="20" t="s">
        <v>13819</v>
      </c>
      <c r="G3272" s="6" t="str">
        <f t="shared" si="236"/>
        <v>60-69</v>
      </c>
      <c r="H3272" s="6" t="str" cm="1">
        <f t="array" ref="H3272:I3272">_xlfn.TEXTSPLIT(G3272,"-")</f>
        <v>60</v>
      </c>
      <c r="I3272" s="6" t="str">
        <v>69</v>
      </c>
      <c r="J3272" s="6" t="s">
        <v>13873</v>
      </c>
      <c r="K3272" s="6" t="s">
        <v>13465</v>
      </c>
      <c r="L3272" s="6" t="s">
        <v>13585</v>
      </c>
      <c r="M3272" s="6" t="s">
        <v>13442</v>
      </c>
      <c r="N3272" s="6" t="s">
        <v>13584</v>
      </c>
      <c r="O3272" s="6" t="str" cm="1">
        <f t="array" ref="O3272:P3272">_xlfn.TEXTSPLIT(N3272,"-")</f>
        <v>1992</v>
      </c>
      <c r="P3272" s="6" t="str">
        <v>1995</v>
      </c>
      <c r="Q3272" s="6">
        <v>140</v>
      </c>
      <c r="R3272" s="6">
        <v>1</v>
      </c>
      <c r="S3272" s="16">
        <f t="shared" si="237"/>
        <v>7.1428571428571426E-3</v>
      </c>
      <c r="T3272" s="16">
        <f t="shared" si="238"/>
        <v>7.1173012214170647E-3</v>
      </c>
    </row>
    <row r="3273" spans="1:20" x14ac:dyDescent="0.6">
      <c r="B3273" s="6"/>
      <c r="C3273" s="6"/>
      <c r="D3273" s="6" t="s">
        <v>13823</v>
      </c>
      <c r="E3273" s="6" t="s">
        <v>13816</v>
      </c>
      <c r="F3273" s="20" t="s">
        <v>13819</v>
      </c>
      <c r="G3273" s="6" t="str">
        <f t="shared" si="236"/>
        <v>60-69</v>
      </c>
      <c r="H3273" s="6" t="str" cm="1">
        <f t="array" ref="H3273:I3273">_xlfn.TEXTSPLIT(G3273,"-")</f>
        <v>60</v>
      </c>
      <c r="I3273" s="6" t="str">
        <v>69</v>
      </c>
      <c r="J3273" s="6" t="s">
        <v>13873</v>
      </c>
      <c r="K3273" s="6" t="s">
        <v>13465</v>
      </c>
      <c r="L3273" s="6" t="s">
        <v>13585</v>
      </c>
      <c r="M3273" s="6" t="s">
        <v>13442</v>
      </c>
      <c r="N3273" s="6" t="s">
        <v>13584</v>
      </c>
      <c r="O3273" s="6" t="str" cm="1">
        <f t="array" ref="O3273:P3273">_xlfn.TEXTSPLIT(N3273,"-")</f>
        <v>1992</v>
      </c>
      <c r="P3273" s="6" t="str">
        <v>1995</v>
      </c>
      <c r="Q3273" s="6">
        <v>225</v>
      </c>
      <c r="R3273" s="6">
        <v>0</v>
      </c>
      <c r="S3273" s="16">
        <f t="shared" si="237"/>
        <v>0</v>
      </c>
      <c r="T3273" s="16">
        <f t="shared" si="238"/>
        <v>0</v>
      </c>
    </row>
    <row r="3274" spans="1:20" x14ac:dyDescent="0.6">
      <c r="B3274" s="6"/>
      <c r="C3274" s="6"/>
      <c r="D3274" s="6" t="s">
        <v>13823</v>
      </c>
      <c r="E3274" s="6" t="s">
        <v>13815</v>
      </c>
      <c r="F3274" s="20" t="s">
        <v>13924</v>
      </c>
      <c r="G3274" s="6" t="str">
        <f t="shared" si="236"/>
        <v>70-82</v>
      </c>
      <c r="H3274" s="6" t="str" cm="1">
        <f t="array" ref="H3274:I3274">_xlfn.TEXTSPLIT(G3274,"-")</f>
        <v>70</v>
      </c>
      <c r="I3274" s="6" t="str">
        <v>82</v>
      </c>
      <c r="J3274" s="6" t="s">
        <v>13873</v>
      </c>
      <c r="K3274" s="6" t="s">
        <v>13465</v>
      </c>
      <c r="L3274" s="6" t="s">
        <v>13585</v>
      </c>
      <c r="M3274" s="6" t="s">
        <v>13442</v>
      </c>
      <c r="N3274" s="6" t="s">
        <v>13584</v>
      </c>
      <c r="O3274" s="6" t="str" cm="1">
        <f t="array" ref="O3274:P3274">_xlfn.TEXTSPLIT(N3274,"-")</f>
        <v>1992</v>
      </c>
      <c r="P3274" s="6" t="str">
        <v>1995</v>
      </c>
      <c r="Q3274" s="6">
        <v>193</v>
      </c>
      <c r="R3274" s="6">
        <v>0</v>
      </c>
      <c r="S3274" s="16">
        <f t="shared" si="237"/>
        <v>0</v>
      </c>
      <c r="T3274" s="16">
        <f t="shared" si="238"/>
        <v>0</v>
      </c>
    </row>
    <row r="3275" spans="1:20" x14ac:dyDescent="0.6">
      <c r="B3275" s="6"/>
      <c r="C3275" s="6"/>
      <c r="D3275" s="6" t="s">
        <v>13823</v>
      </c>
      <c r="E3275" s="6" t="s">
        <v>13814</v>
      </c>
      <c r="F3275" s="20" t="s">
        <v>13924</v>
      </c>
      <c r="G3275" s="6" t="str">
        <f t="shared" si="236"/>
        <v>70-82</v>
      </c>
      <c r="H3275" s="6" t="str" cm="1">
        <f t="array" ref="H3275:I3275">_xlfn.TEXTSPLIT(G3275,"-")</f>
        <v>70</v>
      </c>
      <c r="I3275" s="6" t="str">
        <v>82</v>
      </c>
      <c r="J3275" s="6" t="s">
        <v>13873</v>
      </c>
      <c r="K3275" s="6" t="s">
        <v>13465</v>
      </c>
      <c r="L3275" s="6" t="s">
        <v>13585</v>
      </c>
      <c r="M3275" s="6" t="s">
        <v>13442</v>
      </c>
      <c r="N3275" s="6" t="s">
        <v>13584</v>
      </c>
      <c r="O3275" s="6" t="str" cm="1">
        <f t="array" ref="O3275:P3275">_xlfn.TEXTSPLIT(N3275,"-")</f>
        <v>1992</v>
      </c>
      <c r="P3275" s="6" t="str">
        <v>1995</v>
      </c>
      <c r="Q3275" s="6">
        <v>67</v>
      </c>
      <c r="R3275" s="6">
        <v>0</v>
      </c>
      <c r="S3275" s="16">
        <f t="shared" si="237"/>
        <v>0</v>
      </c>
      <c r="T3275" s="16">
        <f t="shared" si="238"/>
        <v>0</v>
      </c>
    </row>
    <row r="3276" spans="1:20" x14ac:dyDescent="0.6">
      <c r="B3276" s="6"/>
      <c r="C3276" s="6"/>
      <c r="D3276" s="6" t="s">
        <v>13823</v>
      </c>
      <c r="E3276" s="6" t="s">
        <v>13816</v>
      </c>
      <c r="F3276" s="20" t="s">
        <v>13924</v>
      </c>
      <c r="G3276" s="6" t="str">
        <f t="shared" si="236"/>
        <v>70-82</v>
      </c>
      <c r="H3276" s="6" t="str" cm="1">
        <f t="array" ref="H3276:I3276">_xlfn.TEXTSPLIT(G3276,"-")</f>
        <v>70</v>
      </c>
      <c r="I3276" s="6" t="str">
        <v>82</v>
      </c>
      <c r="J3276" s="6" t="s">
        <v>13873</v>
      </c>
      <c r="K3276" s="6" t="s">
        <v>13465</v>
      </c>
      <c r="L3276" s="6" t="s">
        <v>13585</v>
      </c>
      <c r="M3276" s="6" t="s">
        <v>13442</v>
      </c>
      <c r="N3276" s="6" t="s">
        <v>13584</v>
      </c>
      <c r="O3276" s="6" t="str" cm="1">
        <f t="array" ref="O3276:P3276">_xlfn.TEXTSPLIT(N3276,"-")</f>
        <v>1992</v>
      </c>
      <c r="P3276" s="6" t="str">
        <v>1995</v>
      </c>
      <c r="Q3276" s="6">
        <v>126</v>
      </c>
      <c r="R3276" s="6">
        <v>0</v>
      </c>
      <c r="S3276" s="16">
        <f t="shared" si="237"/>
        <v>0</v>
      </c>
      <c r="T3276" s="16">
        <f t="shared" si="238"/>
        <v>0</v>
      </c>
    </row>
    <row r="3277" spans="1:20" x14ac:dyDescent="0.6">
      <c r="A3277" s="6">
        <v>21293316</v>
      </c>
      <c r="B3277" s="6" t="s">
        <v>13355</v>
      </c>
      <c r="C3277" s="6" t="s">
        <v>13812</v>
      </c>
      <c r="D3277" s="6" t="s">
        <v>13848</v>
      </c>
      <c r="E3277" s="6" t="s">
        <v>13815</v>
      </c>
      <c r="F3277" s="20" t="s">
        <v>13925</v>
      </c>
      <c r="G3277" s="6" t="str">
        <f t="shared" ref="G3277:G3290" si="239">IF(RIGHT(F3277,1)="+",LEFT(F3277,LEN(F3277)-1)&amp;"-95",F3277)</f>
        <v>30-100</v>
      </c>
      <c r="H3277" s="6" t="str" cm="1">
        <f t="array" ref="H3277:I3277">_xlfn.TEXTSPLIT(G3277,"-")</f>
        <v>30</v>
      </c>
      <c r="I3277" s="6" t="str">
        <v>100</v>
      </c>
      <c r="J3277" s="6" t="s">
        <v>13836</v>
      </c>
      <c r="K3277" s="6" t="s">
        <v>13480</v>
      </c>
      <c r="L3277" s="6" t="s">
        <v>13973</v>
      </c>
      <c r="M3277" s="6" t="s">
        <v>13445</v>
      </c>
      <c r="N3277" s="7">
        <v>2011</v>
      </c>
      <c r="O3277" s="6" t="str" cm="1">
        <f t="array" ref="O3277">_xlfn.TEXTSPLIT(N3277,"-")</f>
        <v>2011</v>
      </c>
      <c r="P3277" s="6" t="str" cm="1">
        <f t="array" ref="P3277">_xlfn.TEXTSPLIT(O3277,"-")</f>
        <v>2011</v>
      </c>
      <c r="Q3277" s="6">
        <v>4711</v>
      </c>
      <c r="R3277" s="6">
        <f>SUM(R3278:R3283)</f>
        <v>215</v>
      </c>
      <c r="S3277" s="16">
        <f t="shared" ref="S3277:S3290" si="240">R3277/Q3277</f>
        <v>4.5637868817660791E-2</v>
      </c>
      <c r="T3277" s="16">
        <f t="shared" ref="T3277:T3290" si="241">SQRT(S3277*(1-S3277)/Q3277)</f>
        <v>3.0406240403498255E-3</v>
      </c>
    </row>
    <row r="3278" spans="1:20" x14ac:dyDescent="0.6">
      <c r="A3278" s="6"/>
      <c r="B3278" s="6"/>
      <c r="C3278" s="6"/>
      <c r="D3278" s="6" t="s">
        <v>13848</v>
      </c>
      <c r="E3278" s="6" t="s">
        <v>13815</v>
      </c>
      <c r="F3278" s="20" t="s">
        <v>13926</v>
      </c>
      <c r="G3278" s="6" t="str">
        <f t="shared" si="239"/>
        <v>30-40</v>
      </c>
      <c r="H3278" s="6" t="str" cm="1">
        <f t="array" ref="H3278:I3278">_xlfn.TEXTSPLIT(G3278,"-")</f>
        <v>30</v>
      </c>
      <c r="I3278" s="6" t="str">
        <v>40</v>
      </c>
      <c r="J3278" s="6" t="s">
        <v>13836</v>
      </c>
      <c r="K3278" s="6" t="s">
        <v>13480</v>
      </c>
      <c r="L3278" s="6" t="s">
        <v>13973</v>
      </c>
      <c r="M3278" s="6" t="s">
        <v>13445</v>
      </c>
      <c r="N3278" s="7">
        <v>2011</v>
      </c>
      <c r="O3278" s="6" t="str" cm="1">
        <f t="array" ref="O3278">_xlfn.TEXTSPLIT(N3278,"-")</f>
        <v>2011</v>
      </c>
      <c r="P3278" s="6" t="str" cm="1">
        <f t="array" ref="P3278">_xlfn.TEXTSPLIT(O3278,"-")</f>
        <v>2011</v>
      </c>
      <c r="Q3278" s="6">
        <v>1646</v>
      </c>
      <c r="R3278" s="6">
        <v>21</v>
      </c>
      <c r="S3278" s="16">
        <f t="shared" si="240"/>
        <v>1.275820170109356E-2</v>
      </c>
      <c r="T3278" s="16">
        <f t="shared" si="241"/>
        <v>2.7662509985808079E-3</v>
      </c>
    </row>
    <row r="3279" spans="1:20" x14ac:dyDescent="0.6">
      <c r="A3279" s="6"/>
      <c r="B3279" s="6"/>
      <c r="C3279" s="6"/>
      <c r="D3279" s="6" t="s">
        <v>13848</v>
      </c>
      <c r="E3279" s="6" t="s">
        <v>13815</v>
      </c>
      <c r="F3279" s="20" t="s">
        <v>13927</v>
      </c>
      <c r="G3279" s="6" t="str">
        <f t="shared" si="239"/>
        <v>41-50</v>
      </c>
      <c r="H3279" s="6" t="str" cm="1">
        <f t="array" ref="H3279:I3279">_xlfn.TEXTSPLIT(G3279,"-")</f>
        <v>41</v>
      </c>
      <c r="I3279" s="6" t="str">
        <v>50</v>
      </c>
      <c r="J3279" s="6" t="s">
        <v>13836</v>
      </c>
      <c r="K3279" s="6" t="s">
        <v>13480</v>
      </c>
      <c r="L3279" s="6" t="s">
        <v>13973</v>
      </c>
      <c r="M3279" s="6" t="s">
        <v>13445</v>
      </c>
      <c r="N3279" s="7">
        <v>2011</v>
      </c>
      <c r="O3279" s="6" t="str" cm="1">
        <f t="array" ref="O3279">_xlfn.TEXTSPLIT(N3279,"-")</f>
        <v>2011</v>
      </c>
      <c r="P3279" s="6" t="str" cm="1">
        <f t="array" ref="P3279">_xlfn.TEXTSPLIT(O3279,"-")</f>
        <v>2011</v>
      </c>
      <c r="Q3279" s="6">
        <v>1148</v>
      </c>
      <c r="R3279" s="6">
        <v>41</v>
      </c>
      <c r="S3279" s="16">
        <f t="shared" si="240"/>
        <v>3.5714285714285712E-2</v>
      </c>
      <c r="T3279" s="16">
        <f t="shared" si="241"/>
        <v>5.4771282047490827E-3</v>
      </c>
    </row>
    <row r="3280" spans="1:20" x14ac:dyDescent="0.6">
      <c r="A3280" s="6"/>
      <c r="B3280" s="6"/>
      <c r="C3280" s="6"/>
      <c r="D3280" s="6" t="s">
        <v>13848</v>
      </c>
      <c r="E3280" s="6" t="s">
        <v>13815</v>
      </c>
      <c r="F3280" s="20" t="s">
        <v>13892</v>
      </c>
      <c r="G3280" s="6" t="str">
        <f t="shared" si="239"/>
        <v>51-60</v>
      </c>
      <c r="H3280" s="6" t="str" cm="1">
        <f t="array" ref="H3280:I3280">_xlfn.TEXTSPLIT(G3280,"-")</f>
        <v>51</v>
      </c>
      <c r="I3280" s="6" t="str">
        <v>60</v>
      </c>
      <c r="J3280" s="6" t="s">
        <v>13836</v>
      </c>
      <c r="K3280" s="6" t="s">
        <v>13480</v>
      </c>
      <c r="L3280" s="6" t="s">
        <v>13973</v>
      </c>
      <c r="M3280" s="6" t="s">
        <v>13445</v>
      </c>
      <c r="N3280" s="7">
        <v>2011</v>
      </c>
      <c r="O3280" s="6" t="str" cm="1">
        <f t="array" ref="O3280">_xlfn.TEXTSPLIT(N3280,"-")</f>
        <v>2011</v>
      </c>
      <c r="P3280" s="6" t="str" cm="1">
        <f t="array" ref="P3280">_xlfn.TEXTSPLIT(O3280,"-")</f>
        <v>2011</v>
      </c>
      <c r="Q3280" s="6">
        <v>865</v>
      </c>
      <c r="R3280" s="6">
        <v>68</v>
      </c>
      <c r="S3280" s="16">
        <f t="shared" si="240"/>
        <v>7.8612716763005783E-2</v>
      </c>
      <c r="T3280" s="16">
        <f t="shared" si="241"/>
        <v>9.1508082669095481E-3</v>
      </c>
    </row>
    <row r="3281" spans="1:20" x14ac:dyDescent="0.6">
      <c r="A3281" s="6"/>
      <c r="B3281" s="6"/>
      <c r="C3281" s="6"/>
      <c r="D3281" s="6" t="s">
        <v>13848</v>
      </c>
      <c r="E3281" s="6" t="s">
        <v>13815</v>
      </c>
      <c r="F3281" s="20" t="s">
        <v>13893</v>
      </c>
      <c r="G3281" s="6" t="str">
        <f t="shared" si="239"/>
        <v>61-70</v>
      </c>
      <c r="H3281" s="6" t="str" cm="1">
        <f t="array" ref="H3281:I3281">_xlfn.TEXTSPLIT(G3281,"-")</f>
        <v>61</v>
      </c>
      <c r="I3281" s="6" t="str">
        <v>70</v>
      </c>
      <c r="J3281" s="6" t="s">
        <v>13836</v>
      </c>
      <c r="K3281" s="6" t="s">
        <v>13480</v>
      </c>
      <c r="L3281" s="6" t="s">
        <v>13973</v>
      </c>
      <c r="M3281" s="6" t="s">
        <v>13445</v>
      </c>
      <c r="N3281" s="7">
        <v>2011</v>
      </c>
      <c r="O3281" s="6" t="str" cm="1">
        <f t="array" ref="O3281">_xlfn.TEXTSPLIT(N3281,"-")</f>
        <v>2011</v>
      </c>
      <c r="P3281" s="6" t="str" cm="1">
        <f t="array" ref="P3281">_xlfn.TEXTSPLIT(O3281,"-")</f>
        <v>2011</v>
      </c>
      <c r="Q3281" s="6">
        <v>702</v>
      </c>
      <c r="R3281" s="6">
        <v>70</v>
      </c>
      <c r="S3281" s="16">
        <f t="shared" si="240"/>
        <v>9.9715099715099717E-2</v>
      </c>
      <c r="T3281" s="16">
        <f t="shared" si="241"/>
        <v>1.1308418982846631E-2</v>
      </c>
    </row>
    <row r="3282" spans="1:20" x14ac:dyDescent="0.6">
      <c r="A3282" s="6"/>
      <c r="B3282" s="6"/>
      <c r="C3282" s="6"/>
      <c r="D3282" s="6" t="s">
        <v>13848</v>
      </c>
      <c r="E3282" s="6" t="s">
        <v>13815</v>
      </c>
      <c r="F3282" s="20" t="s">
        <v>13894</v>
      </c>
      <c r="G3282" s="6" t="str">
        <f t="shared" si="239"/>
        <v>71-80</v>
      </c>
      <c r="H3282" s="6" t="str" cm="1">
        <f t="array" ref="H3282:I3282">_xlfn.TEXTSPLIT(G3282,"-")</f>
        <v>71</v>
      </c>
      <c r="I3282" s="6" t="str">
        <v>80</v>
      </c>
      <c r="J3282" s="6" t="s">
        <v>13836</v>
      </c>
      <c r="K3282" s="6" t="s">
        <v>13480</v>
      </c>
      <c r="L3282" s="6" t="s">
        <v>13973</v>
      </c>
      <c r="M3282" s="6" t="s">
        <v>13445</v>
      </c>
      <c r="N3282" s="7">
        <v>2011</v>
      </c>
      <c r="O3282" s="6" t="str" cm="1">
        <f t="array" ref="O3282">_xlfn.TEXTSPLIT(N3282,"-")</f>
        <v>2011</v>
      </c>
      <c r="P3282" s="6" t="str" cm="1">
        <f t="array" ref="P3282">_xlfn.TEXTSPLIT(O3282,"-")</f>
        <v>2011</v>
      </c>
      <c r="Q3282" s="6">
        <v>156</v>
      </c>
      <c r="R3282" s="6">
        <v>13</v>
      </c>
      <c r="S3282" s="16">
        <f t="shared" si="240"/>
        <v>8.3333333333333329E-2</v>
      </c>
      <c r="T3282" s="16">
        <f t="shared" si="241"/>
        <v>2.2128541855991429E-2</v>
      </c>
    </row>
    <row r="3283" spans="1:20" x14ac:dyDescent="0.6">
      <c r="A3283" s="6"/>
      <c r="B3283" s="6"/>
      <c r="C3283" s="6"/>
      <c r="D3283" s="6" t="s">
        <v>13848</v>
      </c>
      <c r="E3283" s="6" t="s">
        <v>13815</v>
      </c>
      <c r="F3283" s="20" t="s">
        <v>13895</v>
      </c>
      <c r="G3283" s="6" t="str">
        <f t="shared" si="239"/>
        <v>81-100</v>
      </c>
      <c r="H3283" s="6" t="str" cm="1">
        <f t="array" ref="H3283:I3283">_xlfn.TEXTSPLIT(G3283,"-")</f>
        <v>81</v>
      </c>
      <c r="I3283" s="6" t="str">
        <v>100</v>
      </c>
      <c r="J3283" s="6" t="s">
        <v>13836</v>
      </c>
      <c r="K3283" s="6" t="s">
        <v>13480</v>
      </c>
      <c r="L3283" s="6" t="s">
        <v>13973</v>
      </c>
      <c r="M3283" s="6" t="s">
        <v>13445</v>
      </c>
      <c r="N3283" s="7">
        <v>2011</v>
      </c>
      <c r="O3283" s="6" t="str" cm="1">
        <f t="array" ref="O3283">_xlfn.TEXTSPLIT(N3283,"-")</f>
        <v>2011</v>
      </c>
      <c r="P3283" s="6" t="str" cm="1">
        <f t="array" ref="P3283">_xlfn.TEXTSPLIT(O3283,"-")</f>
        <v>2011</v>
      </c>
      <c r="Q3283" s="6">
        <v>25</v>
      </c>
      <c r="R3283" s="6">
        <v>2</v>
      </c>
      <c r="S3283" s="16">
        <f t="shared" si="240"/>
        <v>0.08</v>
      </c>
      <c r="T3283" s="16">
        <f t="shared" si="241"/>
        <v>5.4258639865002144E-2</v>
      </c>
    </row>
    <row r="3284" spans="1:20" x14ac:dyDescent="0.6">
      <c r="A3284" s="6"/>
      <c r="B3284" s="6"/>
      <c r="C3284" s="6"/>
      <c r="D3284" s="6" t="s">
        <v>13813</v>
      </c>
      <c r="E3284" s="6" t="s">
        <v>13815</v>
      </c>
      <c r="F3284" s="20" t="s">
        <v>13925</v>
      </c>
      <c r="G3284" s="6" t="str">
        <f t="shared" si="239"/>
        <v>30-100</v>
      </c>
      <c r="H3284" s="6" t="str" cm="1">
        <f t="array" ref="H3284:I3284">_xlfn.TEXTSPLIT(G3284,"-")</f>
        <v>30</v>
      </c>
      <c r="I3284" s="6" t="str">
        <v>100</v>
      </c>
      <c r="J3284" s="6" t="s">
        <v>13836</v>
      </c>
      <c r="K3284" s="6" t="s">
        <v>13480</v>
      </c>
      <c r="L3284" s="6" t="s">
        <v>13973</v>
      </c>
      <c r="M3284" s="6" t="s">
        <v>13445</v>
      </c>
      <c r="N3284" s="7">
        <v>2011</v>
      </c>
      <c r="O3284" s="6" t="str" cm="1">
        <f t="array" ref="O3284">_xlfn.TEXTSPLIT(N3284,"-")</f>
        <v>2011</v>
      </c>
      <c r="P3284" s="6" t="str" cm="1">
        <f t="array" ref="P3284">_xlfn.TEXTSPLIT(O3284,"-")</f>
        <v>2011</v>
      </c>
      <c r="Q3284" s="6">
        <v>4711</v>
      </c>
      <c r="R3284" s="6">
        <v>7</v>
      </c>
      <c r="S3284" s="16">
        <f t="shared" si="240"/>
        <v>1.4858841010401188E-3</v>
      </c>
      <c r="T3284" s="16">
        <f t="shared" si="241"/>
        <v>5.6119400136682809E-4</v>
      </c>
    </row>
    <row r="3285" spans="1:20" x14ac:dyDescent="0.6">
      <c r="A3285" s="6"/>
      <c r="B3285" s="6"/>
      <c r="C3285" s="6"/>
      <c r="D3285" s="6" t="s">
        <v>13813</v>
      </c>
      <c r="E3285" s="6" t="s">
        <v>13815</v>
      </c>
      <c r="F3285" s="20" t="s">
        <v>13926</v>
      </c>
      <c r="G3285" s="6" t="str">
        <f t="shared" si="239"/>
        <v>30-40</v>
      </c>
      <c r="H3285" s="6" t="str" cm="1">
        <f t="array" ref="H3285:I3285">_xlfn.TEXTSPLIT(G3285,"-")</f>
        <v>30</v>
      </c>
      <c r="I3285" s="6" t="str">
        <v>40</v>
      </c>
      <c r="J3285" s="6" t="s">
        <v>13836</v>
      </c>
      <c r="K3285" s="6" t="s">
        <v>13480</v>
      </c>
      <c r="L3285" s="6" t="s">
        <v>13973</v>
      </c>
      <c r="M3285" s="6" t="s">
        <v>13445</v>
      </c>
      <c r="N3285" s="7">
        <v>2011</v>
      </c>
      <c r="O3285" s="6" t="str" cm="1">
        <f t="array" ref="O3285">_xlfn.TEXTSPLIT(N3285,"-")</f>
        <v>2011</v>
      </c>
      <c r="P3285" s="6" t="str" cm="1">
        <f t="array" ref="P3285">_xlfn.TEXTSPLIT(O3285,"-")</f>
        <v>2011</v>
      </c>
      <c r="Q3285" s="6">
        <v>1646</v>
      </c>
      <c r="R3285" s="6">
        <v>0</v>
      </c>
      <c r="S3285" s="16">
        <f t="shared" si="240"/>
        <v>0</v>
      </c>
      <c r="T3285" s="16">
        <f t="shared" si="241"/>
        <v>0</v>
      </c>
    </row>
    <row r="3286" spans="1:20" x14ac:dyDescent="0.6">
      <c r="A3286" s="6"/>
      <c r="B3286" s="6"/>
      <c r="C3286" s="6"/>
      <c r="D3286" s="6" t="s">
        <v>13813</v>
      </c>
      <c r="E3286" s="6" t="s">
        <v>13815</v>
      </c>
      <c r="F3286" s="20" t="s">
        <v>13927</v>
      </c>
      <c r="G3286" s="6" t="str">
        <f t="shared" si="239"/>
        <v>41-50</v>
      </c>
      <c r="H3286" s="6" t="str" cm="1">
        <f t="array" ref="H3286:I3286">_xlfn.TEXTSPLIT(G3286,"-")</f>
        <v>41</v>
      </c>
      <c r="I3286" s="6" t="str">
        <v>50</v>
      </c>
      <c r="J3286" s="6" t="s">
        <v>13836</v>
      </c>
      <c r="K3286" s="6" t="s">
        <v>13480</v>
      </c>
      <c r="L3286" s="6" t="s">
        <v>13973</v>
      </c>
      <c r="M3286" s="6" t="s">
        <v>13445</v>
      </c>
      <c r="N3286" s="7">
        <v>2011</v>
      </c>
      <c r="O3286" s="6" t="str" cm="1">
        <f t="array" ref="O3286">_xlfn.TEXTSPLIT(N3286,"-")</f>
        <v>2011</v>
      </c>
      <c r="P3286" s="6" t="str" cm="1">
        <f t="array" ref="P3286">_xlfn.TEXTSPLIT(O3286,"-")</f>
        <v>2011</v>
      </c>
      <c r="Q3286" s="6">
        <v>1148</v>
      </c>
      <c r="R3286" s="6">
        <v>0</v>
      </c>
      <c r="S3286" s="16">
        <f t="shared" si="240"/>
        <v>0</v>
      </c>
      <c r="T3286" s="16">
        <f t="shared" si="241"/>
        <v>0</v>
      </c>
    </row>
    <row r="3287" spans="1:20" x14ac:dyDescent="0.6">
      <c r="A3287" s="6"/>
      <c r="B3287" s="6"/>
      <c r="C3287" s="6"/>
      <c r="D3287" s="6" t="s">
        <v>13813</v>
      </c>
      <c r="E3287" s="6" t="s">
        <v>13815</v>
      </c>
      <c r="F3287" s="20" t="s">
        <v>13892</v>
      </c>
      <c r="G3287" s="6" t="str">
        <f t="shared" si="239"/>
        <v>51-60</v>
      </c>
      <c r="H3287" s="6" t="str" cm="1">
        <f t="array" ref="H3287:I3287">_xlfn.TEXTSPLIT(G3287,"-")</f>
        <v>51</v>
      </c>
      <c r="I3287" s="6" t="str">
        <v>60</v>
      </c>
      <c r="J3287" s="6" t="s">
        <v>13836</v>
      </c>
      <c r="K3287" s="6" t="s">
        <v>13480</v>
      </c>
      <c r="L3287" s="6" t="s">
        <v>13973</v>
      </c>
      <c r="M3287" s="6" t="s">
        <v>13445</v>
      </c>
      <c r="N3287" s="7">
        <v>2011</v>
      </c>
      <c r="O3287" s="6" t="str" cm="1">
        <f t="array" ref="O3287">_xlfn.TEXTSPLIT(N3287,"-")</f>
        <v>2011</v>
      </c>
      <c r="P3287" s="6" t="str" cm="1">
        <f t="array" ref="P3287">_xlfn.TEXTSPLIT(O3287,"-")</f>
        <v>2011</v>
      </c>
      <c r="Q3287" s="6">
        <v>865</v>
      </c>
      <c r="R3287" s="6">
        <v>0</v>
      </c>
      <c r="S3287" s="16">
        <f t="shared" si="240"/>
        <v>0</v>
      </c>
      <c r="T3287" s="16">
        <f t="shared" si="241"/>
        <v>0</v>
      </c>
    </row>
    <row r="3288" spans="1:20" x14ac:dyDescent="0.6">
      <c r="A3288" s="6"/>
      <c r="B3288" s="6"/>
      <c r="C3288" s="6"/>
      <c r="D3288" s="6" t="s">
        <v>13813</v>
      </c>
      <c r="E3288" s="6" t="s">
        <v>13815</v>
      </c>
      <c r="F3288" s="20" t="s">
        <v>13893</v>
      </c>
      <c r="G3288" s="6" t="str">
        <f t="shared" si="239"/>
        <v>61-70</v>
      </c>
      <c r="H3288" s="6" t="str" cm="1">
        <f t="array" ref="H3288:I3288">_xlfn.TEXTSPLIT(G3288,"-")</f>
        <v>61</v>
      </c>
      <c r="I3288" s="6" t="str">
        <v>70</v>
      </c>
      <c r="J3288" s="6" t="s">
        <v>13836</v>
      </c>
      <c r="K3288" s="6" t="s">
        <v>13480</v>
      </c>
      <c r="L3288" s="6" t="s">
        <v>13973</v>
      </c>
      <c r="M3288" s="6" t="s">
        <v>13445</v>
      </c>
      <c r="N3288" s="7">
        <v>2011</v>
      </c>
      <c r="O3288" s="6" t="str" cm="1">
        <f t="array" ref="O3288">_xlfn.TEXTSPLIT(N3288,"-")</f>
        <v>2011</v>
      </c>
      <c r="P3288" s="6" t="str" cm="1">
        <f t="array" ref="P3288">_xlfn.TEXTSPLIT(O3288,"-")</f>
        <v>2011</v>
      </c>
      <c r="Q3288" s="6">
        <v>702</v>
      </c>
      <c r="R3288" s="6">
        <v>4</v>
      </c>
      <c r="S3288" s="16">
        <f t="shared" si="240"/>
        <v>5.6980056980056983E-3</v>
      </c>
      <c r="T3288" s="16">
        <f t="shared" si="241"/>
        <v>2.8408744362923679E-3</v>
      </c>
    </row>
    <row r="3289" spans="1:20" x14ac:dyDescent="0.6">
      <c r="A3289" s="6"/>
      <c r="B3289" s="6"/>
      <c r="C3289" s="6"/>
      <c r="D3289" s="6" t="s">
        <v>13813</v>
      </c>
      <c r="E3289" s="6" t="s">
        <v>13815</v>
      </c>
      <c r="F3289" s="20" t="s">
        <v>13894</v>
      </c>
      <c r="G3289" s="6" t="str">
        <f t="shared" si="239"/>
        <v>71-80</v>
      </c>
      <c r="H3289" s="6" t="str" cm="1">
        <f t="array" ref="H3289:I3289">_xlfn.TEXTSPLIT(G3289,"-")</f>
        <v>71</v>
      </c>
      <c r="I3289" s="6" t="str">
        <v>80</v>
      </c>
      <c r="J3289" s="6" t="s">
        <v>13836</v>
      </c>
      <c r="K3289" s="6" t="s">
        <v>13480</v>
      </c>
      <c r="L3289" s="6" t="s">
        <v>13973</v>
      </c>
      <c r="M3289" s="6" t="s">
        <v>13445</v>
      </c>
      <c r="N3289" s="7">
        <v>2011</v>
      </c>
      <c r="O3289" s="6" t="str" cm="1">
        <f t="array" ref="O3289">_xlfn.TEXTSPLIT(N3289,"-")</f>
        <v>2011</v>
      </c>
      <c r="P3289" s="6" t="str" cm="1">
        <f t="array" ref="P3289">_xlfn.TEXTSPLIT(O3289,"-")</f>
        <v>2011</v>
      </c>
      <c r="Q3289" s="6">
        <v>156</v>
      </c>
      <c r="R3289" s="6">
        <v>3</v>
      </c>
      <c r="S3289" s="16">
        <f t="shared" si="240"/>
        <v>1.9230769230769232E-2</v>
      </c>
      <c r="T3289" s="16">
        <f t="shared" si="241"/>
        <v>1.0995612978785877E-2</v>
      </c>
    </row>
    <row r="3290" spans="1:20" x14ac:dyDescent="0.6">
      <c r="A3290" s="6"/>
      <c r="B3290" s="6"/>
      <c r="C3290" s="6"/>
      <c r="D3290" s="6" t="s">
        <v>13813</v>
      </c>
      <c r="E3290" s="6" t="s">
        <v>13815</v>
      </c>
      <c r="F3290" s="20" t="s">
        <v>13895</v>
      </c>
      <c r="G3290" s="6" t="str">
        <f t="shared" si="239"/>
        <v>81-100</v>
      </c>
      <c r="H3290" s="6" t="str" cm="1">
        <f t="array" ref="H3290:I3290">_xlfn.TEXTSPLIT(G3290,"-")</f>
        <v>81</v>
      </c>
      <c r="I3290" s="6" t="str">
        <v>100</v>
      </c>
      <c r="J3290" s="6" t="s">
        <v>13836</v>
      </c>
      <c r="K3290" s="6" t="s">
        <v>13480</v>
      </c>
      <c r="L3290" s="6" t="s">
        <v>13973</v>
      </c>
      <c r="M3290" s="6" t="s">
        <v>13445</v>
      </c>
      <c r="N3290" s="7">
        <v>2011</v>
      </c>
      <c r="O3290" s="6" t="str" cm="1">
        <f t="array" ref="O3290">_xlfn.TEXTSPLIT(N3290,"-")</f>
        <v>2011</v>
      </c>
      <c r="P3290" s="6" t="str" cm="1">
        <f t="array" ref="P3290">_xlfn.TEXTSPLIT(O3290,"-")</f>
        <v>2011</v>
      </c>
      <c r="Q3290" s="6">
        <v>25</v>
      </c>
      <c r="R3290" s="6">
        <v>0</v>
      </c>
      <c r="S3290" s="16">
        <f t="shared" si="240"/>
        <v>0</v>
      </c>
      <c r="T3290" s="16">
        <f t="shared" si="241"/>
        <v>0</v>
      </c>
    </row>
    <row r="3291" spans="1:20" x14ac:dyDescent="0.6">
      <c r="D3291" s="6" t="s">
        <v>13848</v>
      </c>
      <c r="E3291" s="6" t="s">
        <v>13815</v>
      </c>
      <c r="F3291" s="20" t="s">
        <v>13925</v>
      </c>
      <c r="G3291" s="6" t="str">
        <f t="shared" si="236"/>
        <v>30-100</v>
      </c>
      <c r="H3291" s="6" t="str" cm="1">
        <f t="array" ref="H3291:I3291">_xlfn.TEXTSPLIT(G3291,"-")</f>
        <v>30</v>
      </c>
      <c r="I3291" s="6" t="str">
        <v>100</v>
      </c>
      <c r="J3291" s="6" t="s">
        <v>13836</v>
      </c>
      <c r="K3291" s="6" t="s">
        <v>13480</v>
      </c>
      <c r="L3291" s="6" t="s">
        <v>13909</v>
      </c>
      <c r="M3291" s="6" t="s">
        <v>13445</v>
      </c>
      <c r="N3291" s="7">
        <v>2011</v>
      </c>
      <c r="O3291" s="6" t="str" cm="1">
        <f t="array" ref="O3291">_xlfn.TEXTSPLIT(N3291,"-")</f>
        <v>2011</v>
      </c>
      <c r="P3291" s="6" t="str" cm="1">
        <f t="array" ref="P3291">_xlfn.TEXTSPLIT(O3291,"-")</f>
        <v>2011</v>
      </c>
      <c r="Q3291" s="6">
        <v>4711</v>
      </c>
      <c r="R3291" s="6">
        <f>SUM(R3292:R3297)</f>
        <v>215</v>
      </c>
      <c r="S3291" s="16">
        <f t="shared" si="237"/>
        <v>4.5637868817660791E-2</v>
      </c>
      <c r="T3291" s="16">
        <f t="shared" si="238"/>
        <v>3.0406240403498255E-3</v>
      </c>
    </row>
    <row r="3292" spans="1:20" x14ac:dyDescent="0.6">
      <c r="B3292" s="6"/>
      <c r="C3292" s="6"/>
      <c r="D3292" s="6" t="s">
        <v>13848</v>
      </c>
      <c r="E3292" s="6" t="s">
        <v>13815</v>
      </c>
      <c r="F3292" s="20" t="s">
        <v>13926</v>
      </c>
      <c r="G3292" s="6" t="str">
        <f t="shared" si="236"/>
        <v>30-40</v>
      </c>
      <c r="H3292" s="6" t="str" cm="1">
        <f t="array" ref="H3292:I3292">_xlfn.TEXTSPLIT(G3292,"-")</f>
        <v>30</v>
      </c>
      <c r="I3292" s="6" t="str">
        <v>40</v>
      </c>
      <c r="J3292" s="6" t="s">
        <v>13836</v>
      </c>
      <c r="K3292" s="6" t="s">
        <v>13480</v>
      </c>
      <c r="L3292" s="6" t="s">
        <v>13909</v>
      </c>
      <c r="M3292" s="6" t="s">
        <v>13445</v>
      </c>
      <c r="N3292" s="7">
        <v>2011</v>
      </c>
      <c r="O3292" s="6" t="str" cm="1">
        <f t="array" ref="O3292">_xlfn.TEXTSPLIT(N3292,"-")</f>
        <v>2011</v>
      </c>
      <c r="P3292" s="6" t="str" cm="1">
        <f t="array" ref="P3292">_xlfn.TEXTSPLIT(O3292,"-")</f>
        <v>2011</v>
      </c>
      <c r="Q3292" s="6">
        <v>1646</v>
      </c>
      <c r="R3292" s="6">
        <v>21</v>
      </c>
      <c r="S3292" s="16">
        <f t="shared" si="237"/>
        <v>1.275820170109356E-2</v>
      </c>
      <c r="T3292" s="16">
        <f t="shared" si="238"/>
        <v>2.7662509985808079E-3</v>
      </c>
    </row>
    <row r="3293" spans="1:20" x14ac:dyDescent="0.6">
      <c r="B3293" s="6"/>
      <c r="C3293" s="6"/>
      <c r="D3293" s="6" t="s">
        <v>13848</v>
      </c>
      <c r="E3293" s="6" t="s">
        <v>13815</v>
      </c>
      <c r="F3293" s="20" t="s">
        <v>13927</v>
      </c>
      <c r="G3293" s="6" t="str">
        <f t="shared" si="236"/>
        <v>41-50</v>
      </c>
      <c r="H3293" s="6" t="str" cm="1">
        <f t="array" ref="H3293:I3293">_xlfn.TEXTSPLIT(G3293,"-")</f>
        <v>41</v>
      </c>
      <c r="I3293" s="6" t="str">
        <v>50</v>
      </c>
      <c r="J3293" s="6" t="s">
        <v>13836</v>
      </c>
      <c r="K3293" s="6" t="s">
        <v>13480</v>
      </c>
      <c r="L3293" s="6" t="s">
        <v>13909</v>
      </c>
      <c r="M3293" s="6" t="s">
        <v>13445</v>
      </c>
      <c r="N3293" s="7">
        <v>2011</v>
      </c>
      <c r="O3293" s="6" t="str" cm="1">
        <f t="array" ref="O3293">_xlfn.TEXTSPLIT(N3293,"-")</f>
        <v>2011</v>
      </c>
      <c r="P3293" s="6" t="str" cm="1">
        <f t="array" ref="P3293">_xlfn.TEXTSPLIT(O3293,"-")</f>
        <v>2011</v>
      </c>
      <c r="Q3293" s="6">
        <v>1148</v>
      </c>
      <c r="R3293" s="6">
        <v>41</v>
      </c>
      <c r="S3293" s="16">
        <f t="shared" si="237"/>
        <v>3.5714285714285712E-2</v>
      </c>
      <c r="T3293" s="16">
        <f t="shared" si="238"/>
        <v>5.4771282047490827E-3</v>
      </c>
    </row>
    <row r="3294" spans="1:20" x14ac:dyDescent="0.6">
      <c r="B3294" s="6"/>
      <c r="C3294" s="6"/>
      <c r="D3294" s="6" t="s">
        <v>13848</v>
      </c>
      <c r="E3294" s="6" t="s">
        <v>13815</v>
      </c>
      <c r="F3294" s="20" t="s">
        <v>13892</v>
      </c>
      <c r="G3294" s="6" t="str">
        <f t="shared" si="236"/>
        <v>51-60</v>
      </c>
      <c r="H3294" s="6" t="str" cm="1">
        <f t="array" ref="H3294:I3294">_xlfn.TEXTSPLIT(G3294,"-")</f>
        <v>51</v>
      </c>
      <c r="I3294" s="6" t="str">
        <v>60</v>
      </c>
      <c r="J3294" s="6" t="s">
        <v>13836</v>
      </c>
      <c r="K3294" s="6" t="s">
        <v>13480</v>
      </c>
      <c r="L3294" s="6" t="s">
        <v>13909</v>
      </c>
      <c r="M3294" s="6" t="s">
        <v>13445</v>
      </c>
      <c r="N3294" s="7">
        <v>2011</v>
      </c>
      <c r="O3294" s="6" t="str" cm="1">
        <f t="array" ref="O3294">_xlfn.TEXTSPLIT(N3294,"-")</f>
        <v>2011</v>
      </c>
      <c r="P3294" s="6" t="str" cm="1">
        <f t="array" ref="P3294">_xlfn.TEXTSPLIT(O3294,"-")</f>
        <v>2011</v>
      </c>
      <c r="Q3294" s="6">
        <v>865</v>
      </c>
      <c r="R3294" s="6">
        <v>68</v>
      </c>
      <c r="S3294" s="16">
        <f t="shared" si="237"/>
        <v>7.8612716763005783E-2</v>
      </c>
      <c r="T3294" s="16">
        <f t="shared" si="238"/>
        <v>9.1508082669095481E-3</v>
      </c>
    </row>
    <row r="3295" spans="1:20" x14ac:dyDescent="0.6">
      <c r="B3295" s="6"/>
      <c r="C3295" s="6"/>
      <c r="D3295" s="6" t="s">
        <v>13848</v>
      </c>
      <c r="E3295" s="6" t="s">
        <v>13815</v>
      </c>
      <c r="F3295" s="20" t="s">
        <v>13893</v>
      </c>
      <c r="G3295" s="6" t="str">
        <f t="shared" si="236"/>
        <v>61-70</v>
      </c>
      <c r="H3295" s="6" t="str" cm="1">
        <f t="array" ref="H3295:I3295">_xlfn.TEXTSPLIT(G3295,"-")</f>
        <v>61</v>
      </c>
      <c r="I3295" s="6" t="str">
        <v>70</v>
      </c>
      <c r="J3295" s="6" t="s">
        <v>13836</v>
      </c>
      <c r="K3295" s="6" t="s">
        <v>13480</v>
      </c>
      <c r="L3295" s="6" t="s">
        <v>13909</v>
      </c>
      <c r="M3295" s="6" t="s">
        <v>13445</v>
      </c>
      <c r="N3295" s="7">
        <v>2011</v>
      </c>
      <c r="O3295" s="6" t="str" cm="1">
        <f t="array" ref="O3295">_xlfn.TEXTSPLIT(N3295,"-")</f>
        <v>2011</v>
      </c>
      <c r="P3295" s="6" t="str" cm="1">
        <f t="array" ref="P3295">_xlfn.TEXTSPLIT(O3295,"-")</f>
        <v>2011</v>
      </c>
      <c r="Q3295" s="6">
        <v>702</v>
      </c>
      <c r="R3295" s="6">
        <v>70</v>
      </c>
      <c r="S3295" s="16">
        <f t="shared" si="237"/>
        <v>9.9715099715099717E-2</v>
      </c>
      <c r="T3295" s="16">
        <f t="shared" si="238"/>
        <v>1.1308418982846631E-2</v>
      </c>
    </row>
    <row r="3296" spans="1:20" x14ac:dyDescent="0.6">
      <c r="B3296" s="6"/>
      <c r="C3296" s="6"/>
      <c r="D3296" s="6" t="s">
        <v>13848</v>
      </c>
      <c r="E3296" s="6" t="s">
        <v>13815</v>
      </c>
      <c r="F3296" s="20" t="s">
        <v>13894</v>
      </c>
      <c r="G3296" s="6" t="str">
        <f t="shared" si="236"/>
        <v>71-80</v>
      </c>
      <c r="H3296" s="6" t="str" cm="1">
        <f t="array" ref="H3296:I3296">_xlfn.TEXTSPLIT(G3296,"-")</f>
        <v>71</v>
      </c>
      <c r="I3296" s="6" t="str">
        <v>80</v>
      </c>
      <c r="J3296" s="6" t="s">
        <v>13836</v>
      </c>
      <c r="K3296" s="6" t="s">
        <v>13480</v>
      </c>
      <c r="L3296" s="6" t="s">
        <v>13909</v>
      </c>
      <c r="M3296" s="6" t="s">
        <v>13445</v>
      </c>
      <c r="N3296" s="7">
        <v>2011</v>
      </c>
      <c r="O3296" s="6" t="str" cm="1">
        <f t="array" ref="O3296">_xlfn.TEXTSPLIT(N3296,"-")</f>
        <v>2011</v>
      </c>
      <c r="P3296" s="6" t="str" cm="1">
        <f t="array" ref="P3296">_xlfn.TEXTSPLIT(O3296,"-")</f>
        <v>2011</v>
      </c>
      <c r="Q3296" s="6">
        <v>156</v>
      </c>
      <c r="R3296" s="6">
        <v>13</v>
      </c>
      <c r="S3296" s="16">
        <f t="shared" si="237"/>
        <v>8.3333333333333329E-2</v>
      </c>
      <c r="T3296" s="16">
        <f t="shared" si="238"/>
        <v>2.2128541855991429E-2</v>
      </c>
    </row>
    <row r="3297" spans="1:20" x14ac:dyDescent="0.6">
      <c r="B3297" s="6"/>
      <c r="C3297" s="6"/>
      <c r="D3297" s="6" t="s">
        <v>13848</v>
      </c>
      <c r="E3297" s="6" t="s">
        <v>13815</v>
      </c>
      <c r="F3297" s="20" t="s">
        <v>13895</v>
      </c>
      <c r="G3297" s="6" t="str">
        <f t="shared" si="236"/>
        <v>81-100</v>
      </c>
      <c r="H3297" s="6" t="str" cm="1">
        <f t="array" ref="H3297:I3297">_xlfn.TEXTSPLIT(G3297,"-")</f>
        <v>81</v>
      </c>
      <c r="I3297" s="6" t="str">
        <v>100</v>
      </c>
      <c r="J3297" s="6" t="s">
        <v>13836</v>
      </c>
      <c r="K3297" s="6" t="s">
        <v>13480</v>
      </c>
      <c r="L3297" s="6" t="s">
        <v>13909</v>
      </c>
      <c r="M3297" s="6" t="s">
        <v>13445</v>
      </c>
      <c r="N3297" s="7">
        <v>2011</v>
      </c>
      <c r="O3297" s="6" t="str" cm="1">
        <f t="array" ref="O3297">_xlfn.TEXTSPLIT(N3297,"-")</f>
        <v>2011</v>
      </c>
      <c r="P3297" s="6" t="str" cm="1">
        <f t="array" ref="P3297">_xlfn.TEXTSPLIT(O3297,"-")</f>
        <v>2011</v>
      </c>
      <c r="Q3297" s="6">
        <v>25</v>
      </c>
      <c r="R3297" s="6">
        <v>2</v>
      </c>
      <c r="S3297" s="16">
        <f t="shared" si="237"/>
        <v>0.08</v>
      </c>
      <c r="T3297" s="16">
        <f t="shared" si="238"/>
        <v>5.4258639865002144E-2</v>
      </c>
    </row>
    <row r="3298" spans="1:20" x14ac:dyDescent="0.6">
      <c r="B3298" s="6"/>
      <c r="C3298" s="6"/>
      <c r="D3298" s="6" t="s">
        <v>13813</v>
      </c>
      <c r="E3298" s="6" t="s">
        <v>13815</v>
      </c>
      <c r="F3298" s="20" t="s">
        <v>13925</v>
      </c>
      <c r="G3298" s="6" t="str">
        <f t="shared" si="236"/>
        <v>30-100</v>
      </c>
      <c r="H3298" s="6" t="str" cm="1">
        <f t="array" ref="H3298:I3298">_xlfn.TEXTSPLIT(G3298,"-")</f>
        <v>30</v>
      </c>
      <c r="I3298" s="6" t="str">
        <v>100</v>
      </c>
      <c r="J3298" s="6" t="s">
        <v>13836</v>
      </c>
      <c r="K3298" s="6" t="s">
        <v>13480</v>
      </c>
      <c r="L3298" s="6" t="s">
        <v>13909</v>
      </c>
      <c r="M3298" s="6" t="s">
        <v>13445</v>
      </c>
      <c r="N3298" s="7">
        <v>2011</v>
      </c>
      <c r="O3298" s="6" t="str" cm="1">
        <f t="array" ref="O3298">_xlfn.TEXTSPLIT(N3298,"-")</f>
        <v>2011</v>
      </c>
      <c r="P3298" s="6" t="str" cm="1">
        <f t="array" ref="P3298">_xlfn.TEXTSPLIT(O3298,"-")</f>
        <v>2011</v>
      </c>
      <c r="Q3298" s="6">
        <v>4711</v>
      </c>
      <c r="R3298" s="6">
        <v>7</v>
      </c>
      <c r="S3298" s="16">
        <f t="shared" si="237"/>
        <v>1.4858841010401188E-3</v>
      </c>
      <c r="T3298" s="16">
        <f t="shared" si="238"/>
        <v>5.6119400136682809E-4</v>
      </c>
    </row>
    <row r="3299" spans="1:20" x14ac:dyDescent="0.6">
      <c r="B3299" s="6"/>
      <c r="C3299" s="6"/>
      <c r="D3299" s="6" t="s">
        <v>13813</v>
      </c>
      <c r="E3299" s="6" t="s">
        <v>13815</v>
      </c>
      <c r="F3299" s="20" t="s">
        <v>13926</v>
      </c>
      <c r="G3299" s="6" t="str">
        <f t="shared" si="236"/>
        <v>30-40</v>
      </c>
      <c r="H3299" s="6" t="str" cm="1">
        <f t="array" ref="H3299:I3299">_xlfn.TEXTSPLIT(G3299,"-")</f>
        <v>30</v>
      </c>
      <c r="I3299" s="6" t="str">
        <v>40</v>
      </c>
      <c r="J3299" s="6" t="s">
        <v>13836</v>
      </c>
      <c r="K3299" s="6" t="s">
        <v>13480</v>
      </c>
      <c r="L3299" s="6" t="s">
        <v>13909</v>
      </c>
      <c r="M3299" s="6" t="s">
        <v>13445</v>
      </c>
      <c r="N3299" s="7">
        <v>2011</v>
      </c>
      <c r="O3299" s="6" t="str" cm="1">
        <f t="array" ref="O3299">_xlfn.TEXTSPLIT(N3299,"-")</f>
        <v>2011</v>
      </c>
      <c r="P3299" s="6" t="str" cm="1">
        <f t="array" ref="P3299">_xlfn.TEXTSPLIT(O3299,"-")</f>
        <v>2011</v>
      </c>
      <c r="Q3299" s="6">
        <v>1646</v>
      </c>
      <c r="R3299" s="6">
        <v>0</v>
      </c>
      <c r="S3299" s="16">
        <f t="shared" si="237"/>
        <v>0</v>
      </c>
      <c r="T3299" s="16">
        <f t="shared" si="238"/>
        <v>0</v>
      </c>
    </row>
    <row r="3300" spans="1:20" x14ac:dyDescent="0.6">
      <c r="B3300" s="6"/>
      <c r="C3300" s="6"/>
      <c r="D3300" s="6" t="s">
        <v>13813</v>
      </c>
      <c r="E3300" s="6" t="s">
        <v>13815</v>
      </c>
      <c r="F3300" s="20" t="s">
        <v>13927</v>
      </c>
      <c r="G3300" s="6" t="str">
        <f t="shared" si="236"/>
        <v>41-50</v>
      </c>
      <c r="H3300" s="6" t="str" cm="1">
        <f t="array" ref="H3300:I3300">_xlfn.TEXTSPLIT(G3300,"-")</f>
        <v>41</v>
      </c>
      <c r="I3300" s="6" t="str">
        <v>50</v>
      </c>
      <c r="J3300" s="6" t="s">
        <v>13836</v>
      </c>
      <c r="K3300" s="6" t="s">
        <v>13480</v>
      </c>
      <c r="L3300" s="6" t="s">
        <v>13909</v>
      </c>
      <c r="M3300" s="6" t="s">
        <v>13445</v>
      </c>
      <c r="N3300" s="7">
        <v>2011</v>
      </c>
      <c r="O3300" s="6" t="str" cm="1">
        <f t="array" ref="O3300">_xlfn.TEXTSPLIT(N3300,"-")</f>
        <v>2011</v>
      </c>
      <c r="P3300" s="6" t="str" cm="1">
        <f t="array" ref="P3300">_xlfn.TEXTSPLIT(O3300,"-")</f>
        <v>2011</v>
      </c>
      <c r="Q3300" s="6">
        <v>1148</v>
      </c>
      <c r="R3300" s="6">
        <v>0</v>
      </c>
      <c r="S3300" s="16">
        <f t="shared" si="237"/>
        <v>0</v>
      </c>
      <c r="T3300" s="16">
        <f t="shared" si="238"/>
        <v>0</v>
      </c>
    </row>
    <row r="3301" spans="1:20" x14ac:dyDescent="0.6">
      <c r="B3301" s="6"/>
      <c r="C3301" s="6"/>
      <c r="D3301" s="6" t="s">
        <v>13813</v>
      </c>
      <c r="E3301" s="6" t="s">
        <v>13815</v>
      </c>
      <c r="F3301" s="20" t="s">
        <v>13892</v>
      </c>
      <c r="G3301" s="6" t="str">
        <f t="shared" si="236"/>
        <v>51-60</v>
      </c>
      <c r="H3301" s="6" t="str" cm="1">
        <f t="array" ref="H3301:I3301">_xlfn.TEXTSPLIT(G3301,"-")</f>
        <v>51</v>
      </c>
      <c r="I3301" s="6" t="str">
        <v>60</v>
      </c>
      <c r="J3301" s="6" t="s">
        <v>13836</v>
      </c>
      <c r="K3301" s="6" t="s">
        <v>13480</v>
      </c>
      <c r="L3301" s="6" t="s">
        <v>13909</v>
      </c>
      <c r="M3301" s="6" t="s">
        <v>13445</v>
      </c>
      <c r="N3301" s="7">
        <v>2011</v>
      </c>
      <c r="O3301" s="6" t="str" cm="1">
        <f t="array" ref="O3301">_xlfn.TEXTSPLIT(N3301,"-")</f>
        <v>2011</v>
      </c>
      <c r="P3301" s="6" t="str" cm="1">
        <f t="array" ref="P3301">_xlfn.TEXTSPLIT(O3301,"-")</f>
        <v>2011</v>
      </c>
      <c r="Q3301" s="6">
        <v>865</v>
      </c>
      <c r="R3301" s="6">
        <v>0</v>
      </c>
      <c r="S3301" s="16">
        <f t="shared" si="237"/>
        <v>0</v>
      </c>
      <c r="T3301" s="16">
        <f t="shared" si="238"/>
        <v>0</v>
      </c>
    </row>
    <row r="3302" spans="1:20" x14ac:dyDescent="0.6">
      <c r="B3302" s="6"/>
      <c r="C3302" s="6"/>
      <c r="D3302" s="6" t="s">
        <v>13813</v>
      </c>
      <c r="E3302" s="6" t="s">
        <v>13815</v>
      </c>
      <c r="F3302" s="20" t="s">
        <v>13893</v>
      </c>
      <c r="G3302" s="6" t="str">
        <f t="shared" si="236"/>
        <v>61-70</v>
      </c>
      <c r="H3302" s="6" t="str" cm="1">
        <f t="array" ref="H3302:I3302">_xlfn.TEXTSPLIT(G3302,"-")</f>
        <v>61</v>
      </c>
      <c r="I3302" s="6" t="str">
        <v>70</v>
      </c>
      <c r="J3302" s="6" t="s">
        <v>13836</v>
      </c>
      <c r="K3302" s="6" t="s">
        <v>13480</v>
      </c>
      <c r="L3302" s="6" t="s">
        <v>13909</v>
      </c>
      <c r="M3302" s="6" t="s">
        <v>13445</v>
      </c>
      <c r="N3302" s="7">
        <v>2011</v>
      </c>
      <c r="O3302" s="6" t="str" cm="1">
        <f t="array" ref="O3302">_xlfn.TEXTSPLIT(N3302,"-")</f>
        <v>2011</v>
      </c>
      <c r="P3302" s="6" t="str" cm="1">
        <f t="array" ref="P3302">_xlfn.TEXTSPLIT(O3302,"-")</f>
        <v>2011</v>
      </c>
      <c r="Q3302" s="6">
        <v>702</v>
      </c>
      <c r="R3302" s="6">
        <v>4</v>
      </c>
      <c r="S3302" s="16">
        <f t="shared" si="237"/>
        <v>5.6980056980056983E-3</v>
      </c>
      <c r="T3302" s="16">
        <f t="shared" si="238"/>
        <v>2.8408744362923679E-3</v>
      </c>
    </row>
    <row r="3303" spans="1:20" x14ac:dyDescent="0.6">
      <c r="B3303" s="6"/>
      <c r="C3303" s="6"/>
      <c r="D3303" s="6" t="s">
        <v>13813</v>
      </c>
      <c r="E3303" s="6" t="s">
        <v>13815</v>
      </c>
      <c r="F3303" s="20" t="s">
        <v>13894</v>
      </c>
      <c r="G3303" s="6" t="str">
        <f t="shared" si="236"/>
        <v>71-80</v>
      </c>
      <c r="H3303" s="6" t="str" cm="1">
        <f t="array" ref="H3303:I3303">_xlfn.TEXTSPLIT(G3303,"-")</f>
        <v>71</v>
      </c>
      <c r="I3303" s="6" t="str">
        <v>80</v>
      </c>
      <c r="J3303" s="6" t="s">
        <v>13836</v>
      </c>
      <c r="K3303" s="6" t="s">
        <v>13480</v>
      </c>
      <c r="L3303" s="6" t="s">
        <v>13909</v>
      </c>
      <c r="M3303" s="6" t="s">
        <v>13445</v>
      </c>
      <c r="N3303" s="7">
        <v>2011</v>
      </c>
      <c r="O3303" s="6" t="str" cm="1">
        <f t="array" ref="O3303">_xlfn.TEXTSPLIT(N3303,"-")</f>
        <v>2011</v>
      </c>
      <c r="P3303" s="6" t="str" cm="1">
        <f t="array" ref="P3303">_xlfn.TEXTSPLIT(O3303,"-")</f>
        <v>2011</v>
      </c>
      <c r="Q3303" s="6">
        <v>156</v>
      </c>
      <c r="R3303" s="6">
        <v>3</v>
      </c>
      <c r="S3303" s="16">
        <f t="shared" si="237"/>
        <v>1.9230769230769232E-2</v>
      </c>
      <c r="T3303" s="16">
        <f t="shared" si="238"/>
        <v>1.0995612978785877E-2</v>
      </c>
    </row>
    <row r="3304" spans="1:20" x14ac:dyDescent="0.6">
      <c r="B3304" s="6"/>
      <c r="C3304" s="6"/>
      <c r="D3304" s="6" t="s">
        <v>13813</v>
      </c>
      <c r="E3304" s="6" t="s">
        <v>13815</v>
      </c>
      <c r="F3304" s="20" t="s">
        <v>13895</v>
      </c>
      <c r="G3304" s="6" t="str">
        <f t="shared" si="236"/>
        <v>81-100</v>
      </c>
      <c r="H3304" s="6" t="str" cm="1">
        <f t="array" ref="H3304:I3304">_xlfn.TEXTSPLIT(G3304,"-")</f>
        <v>81</v>
      </c>
      <c r="I3304" s="6" t="str">
        <v>100</v>
      </c>
      <c r="J3304" s="6" t="s">
        <v>13836</v>
      </c>
      <c r="K3304" s="6" t="s">
        <v>13480</v>
      </c>
      <c r="L3304" s="6" t="s">
        <v>13909</v>
      </c>
      <c r="M3304" s="6" t="s">
        <v>13445</v>
      </c>
      <c r="N3304" s="7">
        <v>2011</v>
      </c>
      <c r="O3304" s="6" t="str" cm="1">
        <f t="array" ref="O3304">_xlfn.TEXTSPLIT(N3304,"-")</f>
        <v>2011</v>
      </c>
      <c r="P3304" s="6" t="str" cm="1">
        <f t="array" ref="P3304">_xlfn.TEXTSPLIT(O3304,"-")</f>
        <v>2011</v>
      </c>
      <c r="Q3304" s="6">
        <v>25</v>
      </c>
      <c r="R3304" s="6">
        <v>0</v>
      </c>
      <c r="S3304" s="16">
        <f t="shared" si="237"/>
        <v>0</v>
      </c>
      <c r="T3304" s="16">
        <f t="shared" si="238"/>
        <v>0</v>
      </c>
    </row>
    <row r="3305" spans="1:20" x14ac:dyDescent="0.6">
      <c r="A3305" s="6">
        <v>21444116</v>
      </c>
      <c r="B3305" s="6" t="s">
        <v>13355</v>
      </c>
      <c r="C3305" s="6" t="s">
        <v>13812</v>
      </c>
      <c r="D3305" s="6" t="s">
        <v>13848</v>
      </c>
      <c r="E3305" s="6" t="s">
        <v>13815</v>
      </c>
      <c r="F3305" s="20" t="s">
        <v>13486</v>
      </c>
      <c r="G3305" s="6" t="str">
        <f t="shared" ref="G3305:G3376" si="242">IF(RIGHT(F3305,1)="+",LEFT(F3305,LEN(F3305)-1)&amp;"-95",F3305)</f>
        <v>30-95</v>
      </c>
      <c r="H3305" s="6" t="str" cm="1">
        <f t="array" ref="H3305:I3305">_xlfn.TEXTSPLIT(G3305,"-")</f>
        <v>30</v>
      </c>
      <c r="I3305" s="6" t="str">
        <v>95</v>
      </c>
      <c r="J3305" s="6" t="s">
        <v>13836</v>
      </c>
      <c r="K3305" s="6" t="s">
        <v>13358</v>
      </c>
      <c r="L3305" s="6" t="s">
        <v>13973</v>
      </c>
      <c r="M3305" s="6" t="s">
        <v>13447</v>
      </c>
      <c r="N3305" s="6" t="s">
        <v>13589</v>
      </c>
      <c r="O3305" s="6" t="str" cm="1">
        <f t="array" ref="O3305:P3305">_xlfn.TEXTSPLIT(N3305,"-")</f>
        <v>2006</v>
      </c>
      <c r="P3305" s="6" t="str">
        <v>2007</v>
      </c>
      <c r="Q3305" s="6">
        <v>6581</v>
      </c>
      <c r="R3305" s="6">
        <v>717</v>
      </c>
      <c r="S3305" s="16">
        <f t="shared" ref="S3305:S3368" si="243">R3305/Q3305</f>
        <v>0.10895000759762954</v>
      </c>
      <c r="T3305" s="16">
        <f t="shared" ref="T3305:T3368" si="244">SQRT(S3305*(1-S3305)/Q3305)</f>
        <v>3.8407737295802083E-3</v>
      </c>
    </row>
    <row r="3306" spans="1:20" x14ac:dyDescent="0.6">
      <c r="A3306" s="6"/>
      <c r="B3306" s="6"/>
      <c r="C3306" s="6"/>
      <c r="D3306" s="6" t="s">
        <v>13848</v>
      </c>
      <c r="E3306" s="6" t="s">
        <v>13814</v>
      </c>
      <c r="F3306" s="20" t="s">
        <v>13486</v>
      </c>
      <c r="G3306" s="6" t="str">
        <f t="shared" si="242"/>
        <v>30-95</v>
      </c>
      <c r="H3306" s="6" t="str" cm="1">
        <f t="array" ref="H3306:I3306">_xlfn.TEXTSPLIT(G3306,"-")</f>
        <v>30</v>
      </c>
      <c r="I3306" s="6" t="str">
        <v>95</v>
      </c>
      <c r="J3306" s="6" t="s">
        <v>13836</v>
      </c>
      <c r="K3306" s="6" t="s">
        <v>13358</v>
      </c>
      <c r="L3306" s="6" t="s">
        <v>13973</v>
      </c>
      <c r="M3306" s="6" t="s">
        <v>13447</v>
      </c>
      <c r="N3306" s="6" t="s">
        <v>13589</v>
      </c>
      <c r="O3306" s="6" t="str" cm="1">
        <f t="array" ref="O3306:P3306">_xlfn.TEXTSPLIT(N3306,"-")</f>
        <v>2006</v>
      </c>
      <c r="P3306" s="6" t="str">
        <v>2007</v>
      </c>
      <c r="Q3306" s="6">
        <v>3062</v>
      </c>
      <c r="R3306" s="6">
        <v>380</v>
      </c>
      <c r="S3306" s="16">
        <f t="shared" si="243"/>
        <v>0.12410189418680601</v>
      </c>
      <c r="T3306" s="16">
        <f t="shared" si="244"/>
        <v>5.95817706632174E-3</v>
      </c>
    </row>
    <row r="3307" spans="1:20" x14ac:dyDescent="0.6">
      <c r="A3307" s="6"/>
      <c r="B3307" s="6"/>
      <c r="C3307" s="6"/>
      <c r="D3307" s="6" t="s">
        <v>13848</v>
      </c>
      <c r="E3307" s="6" t="s">
        <v>13816</v>
      </c>
      <c r="F3307" s="20" t="s">
        <v>13486</v>
      </c>
      <c r="G3307" s="6" t="str">
        <f t="shared" si="242"/>
        <v>30-95</v>
      </c>
      <c r="H3307" s="6" t="str" cm="1">
        <f t="array" ref="H3307:I3307">_xlfn.TEXTSPLIT(G3307,"-")</f>
        <v>30</v>
      </c>
      <c r="I3307" s="6" t="str">
        <v>95</v>
      </c>
      <c r="J3307" s="6" t="s">
        <v>13836</v>
      </c>
      <c r="K3307" s="6" t="s">
        <v>13358</v>
      </c>
      <c r="L3307" s="6" t="s">
        <v>13973</v>
      </c>
      <c r="M3307" s="6" t="s">
        <v>13447</v>
      </c>
      <c r="N3307" s="6" t="s">
        <v>13589</v>
      </c>
      <c r="O3307" s="6" t="str" cm="1">
        <f t="array" ref="O3307:P3307">_xlfn.TEXTSPLIT(N3307,"-")</f>
        <v>2006</v>
      </c>
      <c r="P3307" s="6" t="str">
        <v>2007</v>
      </c>
      <c r="Q3307" s="6">
        <v>3519</v>
      </c>
      <c r="R3307" s="6">
        <v>331</v>
      </c>
      <c r="S3307" s="16">
        <f t="shared" si="243"/>
        <v>9.4060812730889454E-2</v>
      </c>
      <c r="T3307" s="16">
        <f t="shared" si="244"/>
        <v>4.9208967523986461E-3</v>
      </c>
    </row>
    <row r="3308" spans="1:20" x14ac:dyDescent="0.6">
      <c r="A3308" s="6"/>
      <c r="B3308" s="6"/>
      <c r="C3308" s="6"/>
      <c r="D3308" s="6" t="s">
        <v>13848</v>
      </c>
      <c r="E3308" s="6" t="s">
        <v>13815</v>
      </c>
      <c r="F3308" s="20" t="s">
        <v>13883</v>
      </c>
      <c r="G3308" s="6" t="str">
        <f t="shared" si="242"/>
        <v>30-39</v>
      </c>
      <c r="H3308" s="6" t="str" cm="1">
        <f t="array" ref="H3308:I3308">_xlfn.TEXTSPLIT(G3308,"-")</f>
        <v>30</v>
      </c>
      <c r="I3308" s="6" t="str">
        <v>39</v>
      </c>
      <c r="J3308" s="6" t="s">
        <v>13836</v>
      </c>
      <c r="K3308" s="6" t="s">
        <v>13358</v>
      </c>
      <c r="L3308" s="6" t="s">
        <v>13973</v>
      </c>
      <c r="M3308" s="6" t="s">
        <v>13447</v>
      </c>
      <c r="N3308" s="6" t="s">
        <v>13589</v>
      </c>
      <c r="O3308" s="6" t="str" cm="1">
        <f t="array" ref="O3308:P3308">_xlfn.TEXTSPLIT(N3308,"-")</f>
        <v>2006</v>
      </c>
      <c r="P3308" s="6" t="str">
        <v>2007</v>
      </c>
      <c r="Q3308" s="6">
        <v>1120</v>
      </c>
      <c r="R3308" s="6">
        <v>15</v>
      </c>
      <c r="S3308" s="16">
        <f t="shared" si="243"/>
        <v>1.3392857142857142E-2</v>
      </c>
      <c r="T3308" s="16">
        <f t="shared" si="244"/>
        <v>3.4347863991094538E-3</v>
      </c>
    </row>
    <row r="3309" spans="1:20" x14ac:dyDescent="0.6">
      <c r="A3309" s="6"/>
      <c r="B3309" s="6"/>
      <c r="C3309" s="6"/>
      <c r="D3309" s="6" t="s">
        <v>13848</v>
      </c>
      <c r="E3309" s="6" t="s">
        <v>13814</v>
      </c>
      <c r="F3309" s="20" t="s">
        <v>13883</v>
      </c>
      <c r="G3309" s="6" t="str">
        <f t="shared" si="242"/>
        <v>30-39</v>
      </c>
      <c r="H3309" s="6" t="str" cm="1">
        <f t="array" ref="H3309:I3309">_xlfn.TEXTSPLIT(G3309,"-")</f>
        <v>30</v>
      </c>
      <c r="I3309" s="6" t="str">
        <v>39</v>
      </c>
      <c r="J3309" s="6" t="s">
        <v>13836</v>
      </c>
      <c r="K3309" s="6" t="s">
        <v>13358</v>
      </c>
      <c r="L3309" s="6" t="s">
        <v>13973</v>
      </c>
      <c r="M3309" s="6" t="s">
        <v>13447</v>
      </c>
      <c r="N3309" s="6" t="s">
        <v>13589</v>
      </c>
      <c r="O3309" s="6" t="str" cm="1">
        <f t="array" ref="O3309:P3309">_xlfn.TEXTSPLIT(N3309,"-")</f>
        <v>2006</v>
      </c>
      <c r="P3309" s="6" t="str">
        <v>2007</v>
      </c>
      <c r="Q3309" s="6">
        <v>549</v>
      </c>
      <c r="R3309" s="6">
        <v>8</v>
      </c>
      <c r="S3309" s="16">
        <f t="shared" si="243"/>
        <v>1.4571948998178506E-2</v>
      </c>
      <c r="T3309" s="16">
        <f t="shared" si="244"/>
        <v>5.114287159734744E-3</v>
      </c>
    </row>
    <row r="3310" spans="1:20" x14ac:dyDescent="0.6">
      <c r="A3310" s="6"/>
      <c r="B3310" s="6"/>
      <c r="C3310" s="6"/>
      <c r="D3310" s="6" t="s">
        <v>13848</v>
      </c>
      <c r="E3310" s="6" t="s">
        <v>13816</v>
      </c>
      <c r="F3310" s="20" t="s">
        <v>13883</v>
      </c>
      <c r="G3310" s="6" t="str">
        <f t="shared" si="242"/>
        <v>30-39</v>
      </c>
      <c r="H3310" s="6" t="str" cm="1">
        <f t="array" ref="H3310:I3310">_xlfn.TEXTSPLIT(G3310,"-")</f>
        <v>30</v>
      </c>
      <c r="I3310" s="6" t="str">
        <v>39</v>
      </c>
      <c r="J3310" s="6" t="s">
        <v>13836</v>
      </c>
      <c r="K3310" s="6" t="s">
        <v>13358</v>
      </c>
      <c r="L3310" s="6" t="s">
        <v>13973</v>
      </c>
      <c r="M3310" s="6" t="s">
        <v>13447</v>
      </c>
      <c r="N3310" s="6" t="s">
        <v>13589</v>
      </c>
      <c r="O3310" s="6" t="str" cm="1">
        <f t="array" ref="O3310:P3310">_xlfn.TEXTSPLIT(N3310,"-")</f>
        <v>2006</v>
      </c>
      <c r="P3310" s="6" t="str">
        <v>2007</v>
      </c>
      <c r="Q3310" s="6">
        <v>671</v>
      </c>
      <c r="R3310" s="6">
        <v>7</v>
      </c>
      <c r="S3310" s="16">
        <f t="shared" si="243"/>
        <v>1.0432190760059613E-2</v>
      </c>
      <c r="T3310" s="16">
        <f t="shared" si="244"/>
        <v>3.9223765105253381E-3</v>
      </c>
    </row>
    <row r="3311" spans="1:20" x14ac:dyDescent="0.6">
      <c r="A3311" s="6"/>
      <c r="B3311" s="6"/>
      <c r="C3311" s="6"/>
      <c r="D3311" s="6" t="s">
        <v>13848</v>
      </c>
      <c r="E3311" s="6" t="s">
        <v>13815</v>
      </c>
      <c r="F3311" s="20" t="s">
        <v>13817</v>
      </c>
      <c r="G3311" s="6" t="str">
        <f t="shared" si="242"/>
        <v>40-49</v>
      </c>
      <c r="H3311" s="6" t="str" cm="1">
        <f t="array" ref="H3311:I3311">_xlfn.TEXTSPLIT(G3311,"-")</f>
        <v>40</v>
      </c>
      <c r="I3311" s="6" t="str">
        <v>49</v>
      </c>
      <c r="J3311" s="6" t="s">
        <v>13836</v>
      </c>
      <c r="K3311" s="6" t="s">
        <v>13358</v>
      </c>
      <c r="L3311" s="6" t="s">
        <v>13973</v>
      </c>
      <c r="M3311" s="6" t="s">
        <v>13447</v>
      </c>
      <c r="N3311" s="6" t="s">
        <v>13589</v>
      </c>
      <c r="O3311" s="6" t="str" cm="1">
        <f t="array" ref="O3311:P3311">_xlfn.TEXTSPLIT(N3311,"-")</f>
        <v>2006</v>
      </c>
      <c r="P3311" s="6" t="str">
        <v>2007</v>
      </c>
      <c r="Q3311" s="6">
        <v>1312</v>
      </c>
      <c r="R3311" s="6">
        <v>67</v>
      </c>
      <c r="S3311" s="16">
        <f t="shared" si="243"/>
        <v>5.1067073170731704E-2</v>
      </c>
      <c r="T3311" s="16">
        <f t="shared" si="244"/>
        <v>6.0774490200946746E-3</v>
      </c>
    </row>
    <row r="3312" spans="1:20" x14ac:dyDescent="0.6">
      <c r="A3312" s="6"/>
      <c r="B3312" s="6"/>
      <c r="C3312" s="6"/>
      <c r="D3312" s="6" t="s">
        <v>13848</v>
      </c>
      <c r="E3312" s="6" t="s">
        <v>13814</v>
      </c>
      <c r="F3312" s="20" t="s">
        <v>13817</v>
      </c>
      <c r="G3312" s="6" t="str">
        <f t="shared" si="242"/>
        <v>40-49</v>
      </c>
      <c r="H3312" s="6" t="str" cm="1">
        <f t="array" ref="H3312:I3312">_xlfn.TEXTSPLIT(G3312,"-")</f>
        <v>40</v>
      </c>
      <c r="I3312" s="6" t="str">
        <v>49</v>
      </c>
      <c r="J3312" s="6" t="s">
        <v>13836</v>
      </c>
      <c r="K3312" s="6" t="s">
        <v>13358</v>
      </c>
      <c r="L3312" s="6" t="s">
        <v>13973</v>
      </c>
      <c r="M3312" s="6" t="s">
        <v>13447</v>
      </c>
      <c r="N3312" s="6" t="s">
        <v>13589</v>
      </c>
      <c r="O3312" s="6" t="str" cm="1">
        <f t="array" ref="O3312:P3312">_xlfn.TEXTSPLIT(N3312,"-")</f>
        <v>2006</v>
      </c>
      <c r="P3312" s="6" t="str">
        <v>2007</v>
      </c>
      <c r="Q3312" s="6">
        <v>597</v>
      </c>
      <c r="R3312" s="6">
        <v>37</v>
      </c>
      <c r="S3312" s="16">
        <f t="shared" si="243"/>
        <v>6.1976549413735343E-2</v>
      </c>
      <c r="T3312" s="16">
        <f t="shared" si="244"/>
        <v>9.8680962964876901E-3</v>
      </c>
    </row>
    <row r="3313" spans="1:20" x14ac:dyDescent="0.6">
      <c r="A3313" s="6"/>
      <c r="B3313" s="6"/>
      <c r="C3313" s="6"/>
      <c r="D3313" s="6" t="s">
        <v>13848</v>
      </c>
      <c r="E3313" s="6" t="s">
        <v>13816</v>
      </c>
      <c r="F3313" s="20" t="s">
        <v>13817</v>
      </c>
      <c r="G3313" s="6" t="str">
        <f t="shared" si="242"/>
        <v>40-49</v>
      </c>
      <c r="H3313" s="6" t="str" cm="1">
        <f t="array" ref="H3313:I3313">_xlfn.TEXTSPLIT(G3313,"-")</f>
        <v>40</v>
      </c>
      <c r="I3313" s="6" t="str">
        <v>49</v>
      </c>
      <c r="J3313" s="6" t="s">
        <v>13836</v>
      </c>
      <c r="K3313" s="6" t="s">
        <v>13358</v>
      </c>
      <c r="L3313" s="6" t="s">
        <v>13973</v>
      </c>
      <c r="M3313" s="6" t="s">
        <v>13447</v>
      </c>
      <c r="N3313" s="6" t="s">
        <v>13589</v>
      </c>
      <c r="O3313" s="6" t="str" cm="1">
        <f t="array" ref="O3313:P3313">_xlfn.TEXTSPLIT(N3313,"-")</f>
        <v>2006</v>
      </c>
      <c r="P3313" s="6" t="str">
        <v>2007</v>
      </c>
      <c r="Q3313" s="6">
        <v>715</v>
      </c>
      <c r="R3313" s="6">
        <v>29</v>
      </c>
      <c r="S3313" s="16">
        <f t="shared" si="243"/>
        <v>4.0559440559440559E-2</v>
      </c>
      <c r="T3313" s="16">
        <f t="shared" si="244"/>
        <v>7.3773772834078597E-3</v>
      </c>
    </row>
    <row r="3314" spans="1:20" x14ac:dyDescent="0.6">
      <c r="A3314" s="6"/>
      <c r="B3314" s="6"/>
      <c r="C3314" s="6"/>
      <c r="D3314" s="6" t="s">
        <v>13848</v>
      </c>
      <c r="E3314" s="6" t="s">
        <v>13815</v>
      </c>
      <c r="F3314" s="20" t="s">
        <v>13818</v>
      </c>
      <c r="G3314" s="6" t="str">
        <f t="shared" si="242"/>
        <v>50-59</v>
      </c>
      <c r="H3314" s="6" t="str" cm="1">
        <f t="array" ref="H3314:I3314">_xlfn.TEXTSPLIT(G3314,"-")</f>
        <v>50</v>
      </c>
      <c r="I3314" s="6" t="str">
        <v>59</v>
      </c>
      <c r="J3314" s="6" t="s">
        <v>13836</v>
      </c>
      <c r="K3314" s="6" t="s">
        <v>13358</v>
      </c>
      <c r="L3314" s="6" t="s">
        <v>13973</v>
      </c>
      <c r="M3314" s="6" t="s">
        <v>13447</v>
      </c>
      <c r="N3314" s="6" t="s">
        <v>13589</v>
      </c>
      <c r="O3314" s="6" t="str" cm="1">
        <f t="array" ref="O3314:P3314">_xlfn.TEXTSPLIT(N3314,"-")</f>
        <v>2006</v>
      </c>
      <c r="P3314" s="6" t="str">
        <v>2007</v>
      </c>
      <c r="Q3314" s="6">
        <v>2438</v>
      </c>
      <c r="R3314" s="6">
        <v>310</v>
      </c>
      <c r="S3314" s="16">
        <f t="shared" si="243"/>
        <v>0.12715340442986053</v>
      </c>
      <c r="T3314" s="16">
        <f t="shared" si="244"/>
        <v>6.7470838403985347E-3</v>
      </c>
    </row>
    <row r="3315" spans="1:20" x14ac:dyDescent="0.6">
      <c r="A3315" s="6"/>
      <c r="B3315" s="6"/>
      <c r="C3315" s="6"/>
      <c r="D3315" s="6" t="s">
        <v>13848</v>
      </c>
      <c r="E3315" s="6" t="s">
        <v>13814</v>
      </c>
      <c r="F3315" s="20" t="s">
        <v>13818</v>
      </c>
      <c r="G3315" s="6" t="str">
        <f t="shared" si="242"/>
        <v>50-59</v>
      </c>
      <c r="H3315" s="6" t="str" cm="1">
        <f t="array" ref="H3315:I3315">_xlfn.TEXTSPLIT(G3315,"-")</f>
        <v>50</v>
      </c>
      <c r="I3315" s="6" t="str">
        <v>59</v>
      </c>
      <c r="J3315" s="6" t="s">
        <v>13836</v>
      </c>
      <c r="K3315" s="6" t="s">
        <v>13358</v>
      </c>
      <c r="L3315" s="6" t="s">
        <v>13973</v>
      </c>
      <c r="M3315" s="6" t="s">
        <v>13447</v>
      </c>
      <c r="N3315" s="6" t="s">
        <v>13589</v>
      </c>
      <c r="O3315" s="6" t="str" cm="1">
        <f t="array" ref="O3315:P3315">_xlfn.TEXTSPLIT(N3315,"-")</f>
        <v>2006</v>
      </c>
      <c r="P3315" s="6" t="str">
        <v>2007</v>
      </c>
      <c r="Q3315" s="6">
        <v>1134</v>
      </c>
      <c r="R3315" s="6">
        <v>159</v>
      </c>
      <c r="S3315" s="16">
        <f t="shared" si="243"/>
        <v>0.1402116402116402</v>
      </c>
      <c r="T3315" s="16">
        <f t="shared" si="244"/>
        <v>1.0310537073546415E-2</v>
      </c>
    </row>
    <row r="3316" spans="1:20" x14ac:dyDescent="0.6">
      <c r="A3316" s="6"/>
      <c r="B3316" s="6"/>
      <c r="C3316" s="6"/>
      <c r="D3316" s="6" t="s">
        <v>13848</v>
      </c>
      <c r="E3316" s="6" t="s">
        <v>13816</v>
      </c>
      <c r="F3316" s="20" t="s">
        <v>13818</v>
      </c>
      <c r="G3316" s="6" t="str">
        <f t="shared" si="242"/>
        <v>50-59</v>
      </c>
      <c r="H3316" s="6" t="str" cm="1">
        <f t="array" ref="H3316:I3316">_xlfn.TEXTSPLIT(G3316,"-")</f>
        <v>50</v>
      </c>
      <c r="I3316" s="6" t="str">
        <v>59</v>
      </c>
      <c r="J3316" s="6" t="s">
        <v>13836</v>
      </c>
      <c r="K3316" s="6" t="s">
        <v>13358</v>
      </c>
      <c r="L3316" s="6" t="s">
        <v>13973</v>
      </c>
      <c r="M3316" s="6" t="s">
        <v>13447</v>
      </c>
      <c r="N3316" s="6" t="s">
        <v>13589</v>
      </c>
      <c r="O3316" s="6" t="str" cm="1">
        <f t="array" ref="O3316:P3316">_xlfn.TEXTSPLIT(N3316,"-")</f>
        <v>2006</v>
      </c>
      <c r="P3316" s="6" t="str">
        <v>2007</v>
      </c>
      <c r="Q3316" s="6">
        <v>1304</v>
      </c>
      <c r="R3316" s="6">
        <v>153</v>
      </c>
      <c r="S3316" s="16">
        <f t="shared" si="243"/>
        <v>0.11733128834355828</v>
      </c>
      <c r="T3316" s="16">
        <f t="shared" si="244"/>
        <v>8.9118319847570713E-3</v>
      </c>
    </row>
    <row r="3317" spans="1:20" x14ac:dyDescent="0.6">
      <c r="A3317" s="6"/>
      <c r="B3317" s="6"/>
      <c r="C3317" s="6"/>
      <c r="D3317" s="6" t="s">
        <v>13848</v>
      </c>
      <c r="E3317" s="6" t="s">
        <v>13815</v>
      </c>
      <c r="F3317" s="20" t="s">
        <v>13819</v>
      </c>
      <c r="G3317" s="6" t="str">
        <f t="shared" si="242"/>
        <v>60-69</v>
      </c>
      <c r="H3317" s="6" t="str" cm="1">
        <f t="array" ref="H3317:I3317">_xlfn.TEXTSPLIT(G3317,"-")</f>
        <v>60</v>
      </c>
      <c r="I3317" s="6" t="str">
        <v>69</v>
      </c>
      <c r="J3317" s="6" t="s">
        <v>13836</v>
      </c>
      <c r="K3317" s="6" t="s">
        <v>13358</v>
      </c>
      <c r="L3317" s="6" t="s">
        <v>13973</v>
      </c>
      <c r="M3317" s="6" t="s">
        <v>13447</v>
      </c>
      <c r="N3317" s="6" t="s">
        <v>13589</v>
      </c>
      <c r="O3317" s="6" t="str" cm="1">
        <f t="array" ref="O3317:P3317">_xlfn.TEXTSPLIT(N3317,"-")</f>
        <v>2006</v>
      </c>
      <c r="P3317" s="6" t="str">
        <v>2007</v>
      </c>
      <c r="Q3317" s="6">
        <v>1071</v>
      </c>
      <c r="R3317" s="6">
        <v>203</v>
      </c>
      <c r="S3317" s="16">
        <f t="shared" si="243"/>
        <v>0.18954248366013071</v>
      </c>
      <c r="T3317" s="16">
        <f t="shared" si="244"/>
        <v>1.1976327824064754E-2</v>
      </c>
    </row>
    <row r="3318" spans="1:20" x14ac:dyDescent="0.6">
      <c r="A3318" s="6"/>
      <c r="B3318" s="6"/>
      <c r="C3318" s="6"/>
      <c r="D3318" s="6" t="s">
        <v>13848</v>
      </c>
      <c r="E3318" s="6" t="s">
        <v>13814</v>
      </c>
      <c r="F3318" s="20" t="s">
        <v>13819</v>
      </c>
      <c r="G3318" s="6" t="str">
        <f t="shared" si="242"/>
        <v>60-69</v>
      </c>
      <c r="H3318" s="6" t="str" cm="1">
        <f t="array" ref="H3318:I3318">_xlfn.TEXTSPLIT(G3318,"-")</f>
        <v>60</v>
      </c>
      <c r="I3318" s="6" t="str">
        <v>69</v>
      </c>
      <c r="J3318" s="6" t="s">
        <v>13836</v>
      </c>
      <c r="K3318" s="6" t="s">
        <v>13358</v>
      </c>
      <c r="L3318" s="6" t="s">
        <v>13973</v>
      </c>
      <c r="M3318" s="6" t="s">
        <v>13447</v>
      </c>
      <c r="N3318" s="6" t="s">
        <v>13589</v>
      </c>
      <c r="O3318" s="6" t="str" cm="1">
        <f t="array" ref="O3318:P3318">_xlfn.TEXTSPLIT(N3318,"-")</f>
        <v>2006</v>
      </c>
      <c r="P3318" s="6" t="str">
        <v>2007</v>
      </c>
      <c r="Q3318" s="6">
        <v>537</v>
      </c>
      <c r="R3318" s="6">
        <v>107</v>
      </c>
      <c r="S3318" s="16">
        <f t="shared" si="243"/>
        <v>0.19925512104283055</v>
      </c>
      <c r="T3318" s="16">
        <f t="shared" si="244"/>
        <v>1.723711932563711E-2</v>
      </c>
    </row>
    <row r="3319" spans="1:20" x14ac:dyDescent="0.6">
      <c r="A3319" s="6"/>
      <c r="B3319" s="6"/>
      <c r="C3319" s="6"/>
      <c r="D3319" s="6" t="s">
        <v>13848</v>
      </c>
      <c r="E3319" s="6" t="s">
        <v>13816</v>
      </c>
      <c r="F3319" s="20" t="s">
        <v>13819</v>
      </c>
      <c r="G3319" s="6" t="str">
        <f t="shared" si="242"/>
        <v>60-69</v>
      </c>
      <c r="H3319" s="6" t="str" cm="1">
        <f t="array" ref="H3319:I3319">_xlfn.TEXTSPLIT(G3319,"-")</f>
        <v>60</v>
      </c>
      <c r="I3319" s="6" t="str">
        <v>69</v>
      </c>
      <c r="J3319" s="6" t="s">
        <v>13836</v>
      </c>
      <c r="K3319" s="6" t="s">
        <v>13358</v>
      </c>
      <c r="L3319" s="6" t="s">
        <v>13973</v>
      </c>
      <c r="M3319" s="6" t="s">
        <v>13447</v>
      </c>
      <c r="N3319" s="6" t="s">
        <v>13589</v>
      </c>
      <c r="O3319" s="6" t="str" cm="1">
        <f t="array" ref="O3319:P3319">_xlfn.TEXTSPLIT(N3319,"-")</f>
        <v>2006</v>
      </c>
      <c r="P3319" s="6" t="str">
        <v>2007</v>
      </c>
      <c r="Q3319" s="6">
        <v>534</v>
      </c>
      <c r="R3319" s="6">
        <v>96</v>
      </c>
      <c r="S3319" s="16">
        <f t="shared" si="243"/>
        <v>0.1797752808988764</v>
      </c>
      <c r="T3319" s="16">
        <f t="shared" si="244"/>
        <v>1.6617312464766904E-2</v>
      </c>
    </row>
    <row r="3320" spans="1:20" x14ac:dyDescent="0.6">
      <c r="A3320" s="6"/>
      <c r="B3320" s="6"/>
      <c r="C3320" s="6"/>
      <c r="D3320" s="6" t="s">
        <v>13848</v>
      </c>
      <c r="E3320" s="6" t="s">
        <v>13815</v>
      </c>
      <c r="F3320" s="20" t="s">
        <v>13752</v>
      </c>
      <c r="G3320" s="6" t="str">
        <f t="shared" si="242"/>
        <v>70-95</v>
      </c>
      <c r="H3320" s="6" t="str" cm="1">
        <f t="array" ref="H3320:I3320">_xlfn.TEXTSPLIT(G3320,"-")</f>
        <v>70</v>
      </c>
      <c r="I3320" s="6" t="str">
        <v>95</v>
      </c>
      <c r="J3320" s="6" t="s">
        <v>13836</v>
      </c>
      <c r="K3320" s="6" t="s">
        <v>13358</v>
      </c>
      <c r="L3320" s="6" t="s">
        <v>13973</v>
      </c>
      <c r="M3320" s="6" t="s">
        <v>13447</v>
      </c>
      <c r="N3320" s="6" t="s">
        <v>13589</v>
      </c>
      <c r="O3320" s="6" t="str" cm="1">
        <f t="array" ref="O3320:P3320">_xlfn.TEXTSPLIT(N3320,"-")</f>
        <v>2006</v>
      </c>
      <c r="P3320" s="6" t="str">
        <v>2007</v>
      </c>
      <c r="Q3320" s="6">
        <v>540</v>
      </c>
      <c r="R3320" s="6">
        <v>117</v>
      </c>
      <c r="S3320" s="16">
        <f t="shared" si="243"/>
        <v>0.21666666666666667</v>
      </c>
      <c r="T3320" s="16">
        <f t="shared" si="244"/>
        <v>1.7728519721697967E-2</v>
      </c>
    </row>
    <row r="3321" spans="1:20" x14ac:dyDescent="0.6">
      <c r="A3321" s="6"/>
      <c r="B3321" s="6"/>
      <c r="C3321" s="6"/>
      <c r="D3321" s="6" t="s">
        <v>13848</v>
      </c>
      <c r="E3321" s="6" t="s">
        <v>13814</v>
      </c>
      <c r="F3321" s="20" t="s">
        <v>13752</v>
      </c>
      <c r="G3321" s="6" t="str">
        <f t="shared" si="242"/>
        <v>70-95</v>
      </c>
      <c r="H3321" s="6" t="str" cm="1">
        <f t="array" ref="H3321:I3321">_xlfn.TEXTSPLIT(G3321,"-")</f>
        <v>70</v>
      </c>
      <c r="I3321" s="6" t="str">
        <v>95</v>
      </c>
      <c r="J3321" s="6" t="s">
        <v>13836</v>
      </c>
      <c r="K3321" s="6" t="s">
        <v>13358</v>
      </c>
      <c r="L3321" s="6" t="s">
        <v>13973</v>
      </c>
      <c r="M3321" s="6" t="s">
        <v>13447</v>
      </c>
      <c r="N3321" s="6" t="s">
        <v>13589</v>
      </c>
      <c r="O3321" s="6" t="str" cm="1">
        <f t="array" ref="O3321:P3321">_xlfn.TEXTSPLIT(N3321,"-")</f>
        <v>2006</v>
      </c>
      <c r="P3321" s="6" t="str">
        <v>2007</v>
      </c>
      <c r="Q3321" s="6">
        <v>235</v>
      </c>
      <c r="R3321" s="6">
        <v>68</v>
      </c>
      <c r="S3321" s="16">
        <f t="shared" si="243"/>
        <v>0.28936170212765955</v>
      </c>
      <c r="T3321" s="16">
        <f t="shared" si="244"/>
        <v>2.9580866981198044E-2</v>
      </c>
    </row>
    <row r="3322" spans="1:20" x14ac:dyDescent="0.6">
      <c r="A3322" s="6"/>
      <c r="B3322" s="6"/>
      <c r="C3322" s="6"/>
      <c r="D3322" s="6" t="s">
        <v>13848</v>
      </c>
      <c r="E3322" s="6" t="s">
        <v>13816</v>
      </c>
      <c r="F3322" s="20" t="s">
        <v>13752</v>
      </c>
      <c r="G3322" s="6" t="str">
        <f t="shared" si="242"/>
        <v>70-95</v>
      </c>
      <c r="H3322" s="6" t="str" cm="1">
        <f t="array" ref="H3322:I3322">_xlfn.TEXTSPLIT(G3322,"-")</f>
        <v>70</v>
      </c>
      <c r="I3322" s="6" t="str">
        <v>95</v>
      </c>
      <c r="J3322" s="6" t="s">
        <v>13836</v>
      </c>
      <c r="K3322" s="6" t="s">
        <v>13358</v>
      </c>
      <c r="L3322" s="6" t="s">
        <v>13973</v>
      </c>
      <c r="M3322" s="6" t="s">
        <v>13447</v>
      </c>
      <c r="N3322" s="6" t="s">
        <v>13589</v>
      </c>
      <c r="O3322" s="6" t="str" cm="1">
        <f t="array" ref="O3322:P3322">_xlfn.TEXTSPLIT(N3322,"-")</f>
        <v>2006</v>
      </c>
      <c r="P3322" s="6" t="str">
        <v>2007</v>
      </c>
      <c r="Q3322" s="6">
        <v>295</v>
      </c>
      <c r="R3322" s="6">
        <v>46</v>
      </c>
      <c r="S3322" s="16">
        <f t="shared" si="243"/>
        <v>0.15593220338983052</v>
      </c>
      <c r="T3322" s="16">
        <f t="shared" si="244"/>
        <v>2.1122511995565064E-2</v>
      </c>
    </row>
    <row r="3323" spans="1:20" x14ac:dyDescent="0.6">
      <c r="A3323" s="6"/>
      <c r="B3323" s="6"/>
      <c r="C3323" s="6"/>
      <c r="D3323" s="6" t="s">
        <v>13813</v>
      </c>
      <c r="E3323" s="6" t="s">
        <v>13815</v>
      </c>
      <c r="F3323" s="20" t="s">
        <v>13486</v>
      </c>
      <c r="G3323" s="6" t="str">
        <f t="shared" si="242"/>
        <v>30-95</v>
      </c>
      <c r="H3323" s="6" t="str" cm="1">
        <f t="array" ref="H3323:I3323">_xlfn.TEXTSPLIT(G3323,"-")</f>
        <v>30</v>
      </c>
      <c r="I3323" s="6" t="str">
        <v>95</v>
      </c>
      <c r="J3323" s="6" t="s">
        <v>13836</v>
      </c>
      <c r="K3323" s="6" t="s">
        <v>13358</v>
      </c>
      <c r="L3323" s="6" t="s">
        <v>13973</v>
      </c>
      <c r="M3323" s="6" t="s">
        <v>13447</v>
      </c>
      <c r="N3323" s="6" t="s">
        <v>13589</v>
      </c>
      <c r="O3323" s="6" t="str" cm="1">
        <f t="array" ref="O3323:P3323">_xlfn.TEXTSPLIT(N3323,"-")</f>
        <v>2006</v>
      </c>
      <c r="P3323" s="6" t="str">
        <v>2007</v>
      </c>
      <c r="Q3323" s="6">
        <v>6581</v>
      </c>
      <c r="R3323" s="6">
        <v>4</v>
      </c>
      <c r="S3323" s="16">
        <f t="shared" si="243"/>
        <v>6.07810363166692E-4</v>
      </c>
      <c r="T3323" s="16">
        <f t="shared" si="244"/>
        <v>3.0381280918559417E-4</v>
      </c>
    </row>
    <row r="3324" spans="1:20" x14ac:dyDescent="0.6">
      <c r="A3324" s="6"/>
      <c r="B3324" s="6"/>
      <c r="C3324" s="6"/>
      <c r="D3324" s="6" t="s">
        <v>13813</v>
      </c>
      <c r="E3324" s="6" t="s">
        <v>13814</v>
      </c>
      <c r="F3324" s="20" t="s">
        <v>13486</v>
      </c>
      <c r="G3324" s="6" t="str">
        <f t="shared" si="242"/>
        <v>30-95</v>
      </c>
      <c r="H3324" s="6" t="str" cm="1">
        <f t="array" ref="H3324:I3324">_xlfn.TEXTSPLIT(G3324,"-")</f>
        <v>30</v>
      </c>
      <c r="I3324" s="6" t="str">
        <v>95</v>
      </c>
      <c r="J3324" s="6" t="s">
        <v>13836</v>
      </c>
      <c r="K3324" s="6" t="s">
        <v>13358</v>
      </c>
      <c r="L3324" s="6" t="s">
        <v>13973</v>
      </c>
      <c r="M3324" s="6" t="s">
        <v>13447</v>
      </c>
      <c r="N3324" s="6" t="s">
        <v>13589</v>
      </c>
      <c r="O3324" s="6" t="str" cm="1">
        <f t="array" ref="O3324:P3324">_xlfn.TEXTSPLIT(N3324,"-")</f>
        <v>2006</v>
      </c>
      <c r="P3324" s="6" t="str">
        <v>2007</v>
      </c>
      <c r="Q3324" s="6">
        <v>3062</v>
      </c>
      <c r="R3324" s="6">
        <v>3</v>
      </c>
      <c r="S3324" s="16">
        <f t="shared" si="243"/>
        <v>9.7975179621162642E-4</v>
      </c>
      <c r="T3324" s="16">
        <f t="shared" si="244"/>
        <v>5.6538279219291165E-4</v>
      </c>
    </row>
    <row r="3325" spans="1:20" x14ac:dyDescent="0.6">
      <c r="A3325" s="6"/>
      <c r="B3325" s="6"/>
      <c r="C3325" s="6"/>
      <c r="D3325" s="6" t="s">
        <v>13813</v>
      </c>
      <c r="E3325" s="6" t="s">
        <v>13816</v>
      </c>
      <c r="F3325" s="20" t="s">
        <v>13486</v>
      </c>
      <c r="G3325" s="6" t="str">
        <f t="shared" si="242"/>
        <v>30-95</v>
      </c>
      <c r="H3325" s="6" t="str" cm="1">
        <f t="array" ref="H3325:I3325">_xlfn.TEXTSPLIT(G3325,"-")</f>
        <v>30</v>
      </c>
      <c r="I3325" s="6" t="str">
        <v>95</v>
      </c>
      <c r="J3325" s="6" t="s">
        <v>13836</v>
      </c>
      <c r="K3325" s="6" t="s">
        <v>13358</v>
      </c>
      <c r="L3325" s="6" t="s">
        <v>13973</v>
      </c>
      <c r="M3325" s="6" t="s">
        <v>13447</v>
      </c>
      <c r="N3325" s="6" t="s">
        <v>13589</v>
      </c>
      <c r="O3325" s="6" t="str" cm="1">
        <f t="array" ref="O3325:P3325">_xlfn.TEXTSPLIT(N3325,"-")</f>
        <v>2006</v>
      </c>
      <c r="P3325" s="6" t="str">
        <v>2007</v>
      </c>
      <c r="Q3325" s="6">
        <v>3519</v>
      </c>
      <c r="R3325" s="6">
        <v>1</v>
      </c>
      <c r="S3325" s="16">
        <f t="shared" si="243"/>
        <v>2.841716396703609E-4</v>
      </c>
      <c r="T3325" s="16">
        <f t="shared" si="244"/>
        <v>2.8413126004107425E-4</v>
      </c>
    </row>
    <row r="3326" spans="1:20" x14ac:dyDescent="0.6">
      <c r="A3326" s="6"/>
      <c r="B3326" s="6"/>
      <c r="C3326" s="6"/>
      <c r="D3326" s="6" t="s">
        <v>13813</v>
      </c>
      <c r="E3326" s="6" t="s">
        <v>13815</v>
      </c>
      <c r="F3326" s="20" t="s">
        <v>13883</v>
      </c>
      <c r="G3326" s="6" t="str">
        <f t="shared" si="242"/>
        <v>30-39</v>
      </c>
      <c r="H3326" s="6" t="str" cm="1">
        <f t="array" ref="H3326:I3326">_xlfn.TEXTSPLIT(G3326,"-")</f>
        <v>30</v>
      </c>
      <c r="I3326" s="6" t="str">
        <v>39</v>
      </c>
      <c r="J3326" s="6" t="s">
        <v>13836</v>
      </c>
      <c r="K3326" s="6" t="s">
        <v>13358</v>
      </c>
      <c r="L3326" s="6" t="s">
        <v>13973</v>
      </c>
      <c r="M3326" s="6" t="s">
        <v>13447</v>
      </c>
      <c r="N3326" s="6" t="s">
        <v>13589</v>
      </c>
      <c r="O3326" s="6" t="str" cm="1">
        <f t="array" ref="O3326:P3326">_xlfn.TEXTSPLIT(N3326,"-")</f>
        <v>2006</v>
      </c>
      <c r="P3326" s="6" t="str">
        <v>2007</v>
      </c>
      <c r="Q3326" s="6">
        <v>1120</v>
      </c>
      <c r="R3326" s="6">
        <v>0</v>
      </c>
      <c r="S3326" s="16">
        <f t="shared" si="243"/>
        <v>0</v>
      </c>
      <c r="T3326" s="16">
        <f t="shared" si="244"/>
        <v>0</v>
      </c>
    </row>
    <row r="3327" spans="1:20" x14ac:dyDescent="0.6">
      <c r="A3327" s="6"/>
      <c r="B3327" s="6"/>
      <c r="C3327" s="6"/>
      <c r="D3327" s="6" t="s">
        <v>13813</v>
      </c>
      <c r="E3327" s="6" t="s">
        <v>13814</v>
      </c>
      <c r="F3327" s="20" t="s">
        <v>13883</v>
      </c>
      <c r="G3327" s="6" t="str">
        <f t="shared" si="242"/>
        <v>30-39</v>
      </c>
      <c r="H3327" s="6" t="str" cm="1">
        <f t="array" ref="H3327:I3327">_xlfn.TEXTSPLIT(G3327,"-")</f>
        <v>30</v>
      </c>
      <c r="I3327" s="6" t="str">
        <v>39</v>
      </c>
      <c r="J3327" s="6" t="s">
        <v>13836</v>
      </c>
      <c r="K3327" s="6" t="s">
        <v>13358</v>
      </c>
      <c r="L3327" s="6" t="s">
        <v>13973</v>
      </c>
      <c r="M3327" s="6" t="s">
        <v>13447</v>
      </c>
      <c r="N3327" s="6" t="s">
        <v>13589</v>
      </c>
      <c r="O3327" s="6" t="str" cm="1">
        <f t="array" ref="O3327:P3327">_xlfn.TEXTSPLIT(N3327,"-")</f>
        <v>2006</v>
      </c>
      <c r="P3327" s="6" t="str">
        <v>2007</v>
      </c>
      <c r="Q3327" s="6">
        <v>549</v>
      </c>
      <c r="R3327" s="6">
        <v>0</v>
      </c>
      <c r="S3327" s="16">
        <f t="shared" si="243"/>
        <v>0</v>
      </c>
      <c r="T3327" s="16">
        <f t="shared" si="244"/>
        <v>0</v>
      </c>
    </row>
    <row r="3328" spans="1:20" x14ac:dyDescent="0.6">
      <c r="A3328" s="6"/>
      <c r="B3328" s="6"/>
      <c r="C3328" s="6"/>
      <c r="D3328" s="6" t="s">
        <v>13813</v>
      </c>
      <c r="E3328" s="6" t="s">
        <v>13816</v>
      </c>
      <c r="F3328" s="20" t="s">
        <v>13883</v>
      </c>
      <c r="G3328" s="6" t="str">
        <f t="shared" si="242"/>
        <v>30-39</v>
      </c>
      <c r="H3328" s="6" t="str" cm="1">
        <f t="array" ref="H3328:I3328">_xlfn.TEXTSPLIT(G3328,"-")</f>
        <v>30</v>
      </c>
      <c r="I3328" s="6" t="str">
        <v>39</v>
      </c>
      <c r="J3328" s="6" t="s">
        <v>13836</v>
      </c>
      <c r="K3328" s="6" t="s">
        <v>13358</v>
      </c>
      <c r="L3328" s="6" t="s">
        <v>13973</v>
      </c>
      <c r="M3328" s="6" t="s">
        <v>13447</v>
      </c>
      <c r="N3328" s="6" t="s">
        <v>13589</v>
      </c>
      <c r="O3328" s="6" t="str" cm="1">
        <f t="array" ref="O3328:P3328">_xlfn.TEXTSPLIT(N3328,"-")</f>
        <v>2006</v>
      </c>
      <c r="P3328" s="6" t="str">
        <v>2007</v>
      </c>
      <c r="Q3328" s="6">
        <v>671</v>
      </c>
      <c r="R3328" s="6">
        <v>0</v>
      </c>
      <c r="S3328" s="16">
        <f t="shared" si="243"/>
        <v>0</v>
      </c>
      <c r="T3328" s="16">
        <f t="shared" si="244"/>
        <v>0</v>
      </c>
    </row>
    <row r="3329" spans="1:20" x14ac:dyDescent="0.6">
      <c r="A3329" s="6"/>
      <c r="B3329" s="6"/>
      <c r="C3329" s="6"/>
      <c r="D3329" s="6" t="s">
        <v>13813</v>
      </c>
      <c r="E3329" s="6" t="s">
        <v>13815</v>
      </c>
      <c r="F3329" s="20" t="s">
        <v>13817</v>
      </c>
      <c r="G3329" s="6" t="str">
        <f t="shared" si="242"/>
        <v>40-49</v>
      </c>
      <c r="H3329" s="6" t="str" cm="1">
        <f t="array" ref="H3329:I3329">_xlfn.TEXTSPLIT(G3329,"-")</f>
        <v>40</v>
      </c>
      <c r="I3329" s="6" t="str">
        <v>49</v>
      </c>
      <c r="J3329" s="6" t="s">
        <v>13836</v>
      </c>
      <c r="K3329" s="6" t="s">
        <v>13358</v>
      </c>
      <c r="L3329" s="6" t="s">
        <v>13973</v>
      </c>
      <c r="M3329" s="6" t="s">
        <v>13447</v>
      </c>
      <c r="N3329" s="6" t="s">
        <v>13589</v>
      </c>
      <c r="O3329" s="6" t="str" cm="1">
        <f t="array" ref="O3329:P3329">_xlfn.TEXTSPLIT(N3329,"-")</f>
        <v>2006</v>
      </c>
      <c r="P3329" s="6" t="str">
        <v>2007</v>
      </c>
      <c r="Q3329" s="6">
        <v>1312</v>
      </c>
      <c r="R3329" s="6">
        <v>0</v>
      </c>
      <c r="S3329" s="16">
        <f t="shared" si="243"/>
        <v>0</v>
      </c>
      <c r="T3329" s="16">
        <f t="shared" si="244"/>
        <v>0</v>
      </c>
    </row>
    <row r="3330" spans="1:20" x14ac:dyDescent="0.6">
      <c r="A3330" s="6"/>
      <c r="B3330" s="6"/>
      <c r="C3330" s="6"/>
      <c r="D3330" s="6" t="s">
        <v>13813</v>
      </c>
      <c r="E3330" s="6" t="s">
        <v>13814</v>
      </c>
      <c r="F3330" s="20" t="s">
        <v>13817</v>
      </c>
      <c r="G3330" s="6" t="str">
        <f t="shared" si="242"/>
        <v>40-49</v>
      </c>
      <c r="H3330" s="6" t="str" cm="1">
        <f t="array" ref="H3330:I3330">_xlfn.TEXTSPLIT(G3330,"-")</f>
        <v>40</v>
      </c>
      <c r="I3330" s="6" t="str">
        <v>49</v>
      </c>
      <c r="J3330" s="6" t="s">
        <v>13836</v>
      </c>
      <c r="K3330" s="6" t="s">
        <v>13358</v>
      </c>
      <c r="L3330" s="6" t="s">
        <v>13973</v>
      </c>
      <c r="M3330" s="6" t="s">
        <v>13447</v>
      </c>
      <c r="N3330" s="6" t="s">
        <v>13589</v>
      </c>
      <c r="O3330" s="6" t="str" cm="1">
        <f t="array" ref="O3330:P3330">_xlfn.TEXTSPLIT(N3330,"-")</f>
        <v>2006</v>
      </c>
      <c r="P3330" s="6" t="str">
        <v>2007</v>
      </c>
      <c r="Q3330" s="6">
        <v>597</v>
      </c>
      <c r="R3330" s="6">
        <v>0</v>
      </c>
      <c r="S3330" s="16">
        <f t="shared" si="243"/>
        <v>0</v>
      </c>
      <c r="T3330" s="16">
        <f t="shared" si="244"/>
        <v>0</v>
      </c>
    </row>
    <row r="3331" spans="1:20" x14ac:dyDescent="0.6">
      <c r="A3331" s="6"/>
      <c r="B3331" s="6"/>
      <c r="C3331" s="6"/>
      <c r="D3331" s="6" t="s">
        <v>13813</v>
      </c>
      <c r="E3331" s="6" t="s">
        <v>13816</v>
      </c>
      <c r="F3331" s="20" t="s">
        <v>13817</v>
      </c>
      <c r="G3331" s="6" t="str">
        <f t="shared" si="242"/>
        <v>40-49</v>
      </c>
      <c r="H3331" s="6" t="str" cm="1">
        <f t="array" ref="H3331:I3331">_xlfn.TEXTSPLIT(G3331,"-")</f>
        <v>40</v>
      </c>
      <c r="I3331" s="6" t="str">
        <v>49</v>
      </c>
      <c r="J3331" s="6" t="s">
        <v>13836</v>
      </c>
      <c r="K3331" s="6" t="s">
        <v>13358</v>
      </c>
      <c r="L3331" s="6" t="s">
        <v>13973</v>
      </c>
      <c r="M3331" s="6" t="s">
        <v>13447</v>
      </c>
      <c r="N3331" s="6" t="s">
        <v>13589</v>
      </c>
      <c r="O3331" s="6" t="str" cm="1">
        <f t="array" ref="O3331:P3331">_xlfn.TEXTSPLIT(N3331,"-")</f>
        <v>2006</v>
      </c>
      <c r="P3331" s="6" t="str">
        <v>2007</v>
      </c>
      <c r="Q3331" s="6">
        <v>715</v>
      </c>
      <c r="R3331" s="6">
        <v>0</v>
      </c>
      <c r="S3331" s="16">
        <f t="shared" si="243"/>
        <v>0</v>
      </c>
      <c r="T3331" s="16">
        <f t="shared" si="244"/>
        <v>0</v>
      </c>
    </row>
    <row r="3332" spans="1:20" x14ac:dyDescent="0.6">
      <c r="A3332" s="6"/>
      <c r="B3332" s="6"/>
      <c r="C3332" s="6"/>
      <c r="D3332" s="6" t="s">
        <v>13813</v>
      </c>
      <c r="E3332" s="6" t="s">
        <v>13815</v>
      </c>
      <c r="F3332" s="20" t="s">
        <v>13818</v>
      </c>
      <c r="G3332" s="6" t="str">
        <f t="shared" si="242"/>
        <v>50-59</v>
      </c>
      <c r="H3332" s="6" t="str" cm="1">
        <f t="array" ref="H3332:I3332">_xlfn.TEXTSPLIT(G3332,"-")</f>
        <v>50</v>
      </c>
      <c r="I3332" s="6" t="str">
        <v>59</v>
      </c>
      <c r="J3332" s="6" t="s">
        <v>13836</v>
      </c>
      <c r="K3332" s="6" t="s">
        <v>13358</v>
      </c>
      <c r="L3332" s="6" t="s">
        <v>13973</v>
      </c>
      <c r="M3332" s="6" t="s">
        <v>13447</v>
      </c>
      <c r="N3332" s="6" t="s">
        <v>13589</v>
      </c>
      <c r="O3332" s="6" t="str" cm="1">
        <f t="array" ref="O3332:P3332">_xlfn.TEXTSPLIT(N3332,"-")</f>
        <v>2006</v>
      </c>
      <c r="P3332" s="6" t="str">
        <v>2007</v>
      </c>
      <c r="Q3332" s="6">
        <v>2438</v>
      </c>
      <c r="R3332" s="6">
        <v>1</v>
      </c>
      <c r="S3332" s="16">
        <f t="shared" si="243"/>
        <v>4.1017227235438887E-4</v>
      </c>
      <c r="T3332" s="16">
        <f t="shared" si="244"/>
        <v>4.1008814308012595E-4</v>
      </c>
    </row>
    <row r="3333" spans="1:20" x14ac:dyDescent="0.6">
      <c r="A3333" s="6"/>
      <c r="B3333" s="6"/>
      <c r="C3333" s="6"/>
      <c r="D3333" s="6" t="s">
        <v>13813</v>
      </c>
      <c r="E3333" s="6" t="s">
        <v>13814</v>
      </c>
      <c r="F3333" s="20" t="s">
        <v>13818</v>
      </c>
      <c r="G3333" s="6" t="str">
        <f t="shared" si="242"/>
        <v>50-59</v>
      </c>
      <c r="H3333" s="6" t="str" cm="1">
        <f t="array" ref="H3333:I3333">_xlfn.TEXTSPLIT(G3333,"-")</f>
        <v>50</v>
      </c>
      <c r="I3333" s="6" t="str">
        <v>59</v>
      </c>
      <c r="J3333" s="6" t="s">
        <v>13836</v>
      </c>
      <c r="K3333" s="6" t="s">
        <v>13358</v>
      </c>
      <c r="L3333" s="6" t="s">
        <v>13973</v>
      </c>
      <c r="M3333" s="6" t="s">
        <v>13447</v>
      </c>
      <c r="N3333" s="6" t="s">
        <v>13589</v>
      </c>
      <c r="O3333" s="6" t="str" cm="1">
        <f t="array" ref="O3333:P3333">_xlfn.TEXTSPLIT(N3333,"-")</f>
        <v>2006</v>
      </c>
      <c r="P3333" s="6" t="str">
        <v>2007</v>
      </c>
      <c r="Q3333" s="6">
        <v>1134</v>
      </c>
      <c r="R3333" s="6">
        <v>1</v>
      </c>
      <c r="S3333" s="16">
        <f t="shared" si="243"/>
        <v>8.8183421516754845E-4</v>
      </c>
      <c r="T3333" s="16">
        <f t="shared" si="244"/>
        <v>8.8144531362044603E-4</v>
      </c>
    </row>
    <row r="3334" spans="1:20" x14ac:dyDescent="0.6">
      <c r="A3334" s="6"/>
      <c r="B3334" s="6"/>
      <c r="C3334" s="6"/>
      <c r="D3334" s="6" t="s">
        <v>13813</v>
      </c>
      <c r="E3334" s="6" t="s">
        <v>13816</v>
      </c>
      <c r="F3334" s="20" t="s">
        <v>13818</v>
      </c>
      <c r="G3334" s="6" t="str">
        <f t="shared" si="242"/>
        <v>50-59</v>
      </c>
      <c r="H3334" s="6" t="str" cm="1">
        <f t="array" ref="H3334:I3334">_xlfn.TEXTSPLIT(G3334,"-")</f>
        <v>50</v>
      </c>
      <c r="I3334" s="6" t="str">
        <v>59</v>
      </c>
      <c r="J3334" s="6" t="s">
        <v>13836</v>
      </c>
      <c r="K3334" s="6" t="s">
        <v>13358</v>
      </c>
      <c r="L3334" s="6" t="s">
        <v>13973</v>
      </c>
      <c r="M3334" s="6" t="s">
        <v>13447</v>
      </c>
      <c r="N3334" s="6" t="s">
        <v>13589</v>
      </c>
      <c r="O3334" s="6" t="str" cm="1">
        <f t="array" ref="O3334:P3334">_xlfn.TEXTSPLIT(N3334,"-")</f>
        <v>2006</v>
      </c>
      <c r="P3334" s="6" t="str">
        <v>2007</v>
      </c>
      <c r="Q3334" s="6">
        <v>1304</v>
      </c>
      <c r="R3334" s="6">
        <v>0</v>
      </c>
      <c r="S3334" s="16">
        <f t="shared" si="243"/>
        <v>0</v>
      </c>
      <c r="T3334" s="16">
        <f t="shared" si="244"/>
        <v>0</v>
      </c>
    </row>
    <row r="3335" spans="1:20" x14ac:dyDescent="0.6">
      <c r="A3335" s="6"/>
      <c r="B3335" s="6"/>
      <c r="C3335" s="6"/>
      <c r="D3335" s="6" t="s">
        <v>13813</v>
      </c>
      <c r="E3335" s="6" t="s">
        <v>13815</v>
      </c>
      <c r="F3335" s="20" t="s">
        <v>13819</v>
      </c>
      <c r="G3335" s="6" t="str">
        <f t="shared" si="242"/>
        <v>60-69</v>
      </c>
      <c r="H3335" s="6" t="str" cm="1">
        <f t="array" ref="H3335:I3335">_xlfn.TEXTSPLIT(G3335,"-")</f>
        <v>60</v>
      </c>
      <c r="I3335" s="6" t="str">
        <v>69</v>
      </c>
      <c r="J3335" s="6" t="s">
        <v>13836</v>
      </c>
      <c r="K3335" s="6" t="s">
        <v>13358</v>
      </c>
      <c r="L3335" s="6" t="s">
        <v>13973</v>
      </c>
      <c r="M3335" s="6" t="s">
        <v>13447</v>
      </c>
      <c r="N3335" s="6" t="s">
        <v>13589</v>
      </c>
      <c r="O3335" s="6" t="str" cm="1">
        <f t="array" ref="O3335:P3335">_xlfn.TEXTSPLIT(N3335,"-")</f>
        <v>2006</v>
      </c>
      <c r="P3335" s="6" t="str">
        <v>2007</v>
      </c>
      <c r="Q3335" s="6">
        <v>1071</v>
      </c>
      <c r="R3335" s="6">
        <v>1</v>
      </c>
      <c r="S3335" s="16">
        <f t="shared" si="243"/>
        <v>9.3370681605975728E-4</v>
      </c>
      <c r="T3335" s="16">
        <f t="shared" si="244"/>
        <v>9.3327081005136533E-4</v>
      </c>
    </row>
    <row r="3336" spans="1:20" x14ac:dyDescent="0.6">
      <c r="A3336" s="6"/>
      <c r="B3336" s="6"/>
      <c r="C3336" s="6"/>
      <c r="D3336" s="6" t="s">
        <v>13813</v>
      </c>
      <c r="E3336" s="6" t="s">
        <v>13814</v>
      </c>
      <c r="F3336" s="20" t="s">
        <v>13819</v>
      </c>
      <c r="G3336" s="6" t="str">
        <f t="shared" si="242"/>
        <v>60-69</v>
      </c>
      <c r="H3336" s="6" t="str" cm="1">
        <f t="array" ref="H3336:I3336">_xlfn.TEXTSPLIT(G3336,"-")</f>
        <v>60</v>
      </c>
      <c r="I3336" s="6" t="str">
        <v>69</v>
      </c>
      <c r="J3336" s="6" t="s">
        <v>13836</v>
      </c>
      <c r="K3336" s="6" t="s">
        <v>13358</v>
      </c>
      <c r="L3336" s="6" t="s">
        <v>13973</v>
      </c>
      <c r="M3336" s="6" t="s">
        <v>13447</v>
      </c>
      <c r="N3336" s="6" t="s">
        <v>13589</v>
      </c>
      <c r="O3336" s="6" t="str" cm="1">
        <f t="array" ref="O3336:P3336">_xlfn.TEXTSPLIT(N3336,"-")</f>
        <v>2006</v>
      </c>
      <c r="P3336" s="6" t="str">
        <v>2007</v>
      </c>
      <c r="Q3336" s="6">
        <v>537</v>
      </c>
      <c r="R3336" s="6">
        <v>1</v>
      </c>
      <c r="S3336" s="16">
        <f t="shared" si="243"/>
        <v>1.8621973929236499E-3</v>
      </c>
      <c r="T3336" s="16">
        <f t="shared" si="244"/>
        <v>1.8604626953949179E-3</v>
      </c>
    </row>
    <row r="3337" spans="1:20" x14ac:dyDescent="0.6">
      <c r="A3337" s="6"/>
      <c r="B3337" s="6"/>
      <c r="C3337" s="6"/>
      <c r="D3337" s="6" t="s">
        <v>13813</v>
      </c>
      <c r="E3337" s="6" t="s">
        <v>13816</v>
      </c>
      <c r="F3337" s="20" t="s">
        <v>13819</v>
      </c>
      <c r="G3337" s="6" t="str">
        <f t="shared" si="242"/>
        <v>60-69</v>
      </c>
      <c r="H3337" s="6" t="str" cm="1">
        <f t="array" ref="H3337:I3337">_xlfn.TEXTSPLIT(G3337,"-")</f>
        <v>60</v>
      </c>
      <c r="I3337" s="6" t="str">
        <v>69</v>
      </c>
      <c r="J3337" s="6" t="s">
        <v>13836</v>
      </c>
      <c r="K3337" s="6" t="s">
        <v>13358</v>
      </c>
      <c r="L3337" s="6" t="s">
        <v>13973</v>
      </c>
      <c r="M3337" s="6" t="s">
        <v>13447</v>
      </c>
      <c r="N3337" s="6" t="s">
        <v>13589</v>
      </c>
      <c r="O3337" s="6" t="str" cm="1">
        <f t="array" ref="O3337:P3337">_xlfn.TEXTSPLIT(N3337,"-")</f>
        <v>2006</v>
      </c>
      <c r="P3337" s="6" t="str">
        <v>2007</v>
      </c>
      <c r="Q3337" s="6">
        <v>534</v>
      </c>
      <c r="R3337" s="6">
        <v>0</v>
      </c>
      <c r="S3337" s="16">
        <f t="shared" si="243"/>
        <v>0</v>
      </c>
      <c r="T3337" s="16">
        <f t="shared" si="244"/>
        <v>0</v>
      </c>
    </row>
    <row r="3338" spans="1:20" x14ac:dyDescent="0.6">
      <c r="A3338" s="6"/>
      <c r="B3338" s="6"/>
      <c r="C3338" s="6"/>
      <c r="D3338" s="6" t="s">
        <v>13813</v>
      </c>
      <c r="E3338" s="6" t="s">
        <v>13815</v>
      </c>
      <c r="F3338" s="20" t="s">
        <v>13752</v>
      </c>
      <c r="G3338" s="6" t="str">
        <f t="shared" si="242"/>
        <v>70-95</v>
      </c>
      <c r="H3338" s="6" t="str" cm="1">
        <f t="array" ref="H3338:I3338">_xlfn.TEXTSPLIT(G3338,"-")</f>
        <v>70</v>
      </c>
      <c r="I3338" s="6" t="str">
        <v>95</v>
      </c>
      <c r="J3338" s="6" t="s">
        <v>13836</v>
      </c>
      <c r="K3338" s="6" t="s">
        <v>13358</v>
      </c>
      <c r="L3338" s="6" t="s">
        <v>13973</v>
      </c>
      <c r="M3338" s="6" t="s">
        <v>13447</v>
      </c>
      <c r="N3338" s="6" t="s">
        <v>13589</v>
      </c>
      <c r="O3338" s="6" t="str" cm="1">
        <f t="array" ref="O3338:P3338">_xlfn.TEXTSPLIT(N3338,"-")</f>
        <v>2006</v>
      </c>
      <c r="P3338" s="6" t="str">
        <v>2007</v>
      </c>
      <c r="Q3338" s="6">
        <v>540</v>
      </c>
      <c r="R3338" s="6">
        <v>2</v>
      </c>
      <c r="S3338" s="16">
        <f t="shared" si="243"/>
        <v>3.7037037037037038E-3</v>
      </c>
      <c r="T3338" s="16">
        <f t="shared" si="244"/>
        <v>2.6140596647172424E-3</v>
      </c>
    </row>
    <row r="3339" spans="1:20" x14ac:dyDescent="0.6">
      <c r="A3339" s="6"/>
      <c r="B3339" s="6"/>
      <c r="C3339" s="6"/>
      <c r="D3339" s="6" t="s">
        <v>13813</v>
      </c>
      <c r="E3339" s="6" t="s">
        <v>13814</v>
      </c>
      <c r="F3339" s="20" t="s">
        <v>13752</v>
      </c>
      <c r="G3339" s="6" t="str">
        <f t="shared" si="242"/>
        <v>70-95</v>
      </c>
      <c r="H3339" s="6" t="str" cm="1">
        <f t="array" ref="H3339:I3339">_xlfn.TEXTSPLIT(G3339,"-")</f>
        <v>70</v>
      </c>
      <c r="I3339" s="6" t="str">
        <v>95</v>
      </c>
      <c r="J3339" s="6" t="s">
        <v>13836</v>
      </c>
      <c r="K3339" s="6" t="s">
        <v>13358</v>
      </c>
      <c r="L3339" s="6" t="s">
        <v>13973</v>
      </c>
      <c r="M3339" s="6" t="s">
        <v>13447</v>
      </c>
      <c r="N3339" s="6" t="s">
        <v>13589</v>
      </c>
      <c r="O3339" s="6" t="str" cm="1">
        <f t="array" ref="O3339:P3339">_xlfn.TEXTSPLIT(N3339,"-")</f>
        <v>2006</v>
      </c>
      <c r="P3339" s="6" t="str">
        <v>2007</v>
      </c>
      <c r="Q3339" s="6">
        <v>235</v>
      </c>
      <c r="R3339" s="6">
        <v>1</v>
      </c>
      <c r="S3339" s="16">
        <f t="shared" si="243"/>
        <v>4.2553191489361703E-3</v>
      </c>
      <c r="T3339" s="16">
        <f t="shared" si="244"/>
        <v>4.2462556260815503E-3</v>
      </c>
    </row>
    <row r="3340" spans="1:20" x14ac:dyDescent="0.6">
      <c r="A3340" s="6"/>
      <c r="B3340" s="6"/>
      <c r="C3340" s="6"/>
      <c r="D3340" s="6" t="s">
        <v>13813</v>
      </c>
      <c r="E3340" s="6" t="s">
        <v>13816</v>
      </c>
      <c r="F3340" s="20" t="s">
        <v>13752</v>
      </c>
      <c r="G3340" s="6" t="str">
        <f t="shared" si="242"/>
        <v>70-95</v>
      </c>
      <c r="H3340" s="6" t="str" cm="1">
        <f t="array" ref="H3340:I3340">_xlfn.TEXTSPLIT(G3340,"-")</f>
        <v>70</v>
      </c>
      <c r="I3340" s="6" t="str">
        <v>95</v>
      </c>
      <c r="J3340" s="6" t="s">
        <v>13836</v>
      </c>
      <c r="K3340" s="6" t="s">
        <v>13358</v>
      </c>
      <c r="L3340" s="6" t="s">
        <v>13973</v>
      </c>
      <c r="M3340" s="6" t="s">
        <v>13447</v>
      </c>
      <c r="N3340" s="6" t="s">
        <v>13589</v>
      </c>
      <c r="O3340" s="6" t="str" cm="1">
        <f t="array" ref="O3340:P3340">_xlfn.TEXTSPLIT(N3340,"-")</f>
        <v>2006</v>
      </c>
      <c r="P3340" s="6" t="str">
        <v>2007</v>
      </c>
      <c r="Q3340" s="6">
        <v>295</v>
      </c>
      <c r="R3340" s="6">
        <v>1</v>
      </c>
      <c r="S3340" s="16">
        <f t="shared" si="243"/>
        <v>3.3898305084745762E-3</v>
      </c>
      <c r="T3340" s="16">
        <f t="shared" si="244"/>
        <v>3.3840801557193543E-3</v>
      </c>
    </row>
    <row r="3341" spans="1:20" x14ac:dyDescent="0.6">
      <c r="A3341" s="6"/>
      <c r="B3341" s="6"/>
      <c r="C3341" s="6"/>
      <c r="D3341" s="6" t="s">
        <v>13828</v>
      </c>
      <c r="E3341" s="6" t="s">
        <v>13815</v>
      </c>
      <c r="F3341" s="20" t="s">
        <v>13486</v>
      </c>
      <c r="G3341" s="6" t="str">
        <f t="shared" si="242"/>
        <v>30-95</v>
      </c>
      <c r="H3341" s="6" t="str" cm="1">
        <f t="array" ref="H3341:I3341">_xlfn.TEXTSPLIT(G3341,"-")</f>
        <v>30</v>
      </c>
      <c r="I3341" s="6" t="str">
        <v>95</v>
      </c>
      <c r="J3341" s="6" t="s">
        <v>13836</v>
      </c>
      <c r="K3341" s="6" t="s">
        <v>13358</v>
      </c>
      <c r="L3341" s="6" t="s">
        <v>13973</v>
      </c>
      <c r="M3341" s="6" t="s">
        <v>13447</v>
      </c>
      <c r="N3341" s="6" t="s">
        <v>13589</v>
      </c>
      <c r="O3341" s="6" t="str" cm="1">
        <f t="array" ref="O3341:P3341">_xlfn.TEXTSPLIT(N3341,"-")</f>
        <v>2006</v>
      </c>
      <c r="P3341" s="6" t="str">
        <v>2007</v>
      </c>
      <c r="Q3341" s="6">
        <v>6581</v>
      </c>
      <c r="R3341" s="6">
        <v>4</v>
      </c>
      <c r="S3341" s="16">
        <f t="shared" si="243"/>
        <v>6.07810363166692E-4</v>
      </c>
      <c r="T3341" s="16">
        <f t="shared" si="244"/>
        <v>3.0381280918559417E-4</v>
      </c>
    </row>
    <row r="3342" spans="1:20" x14ac:dyDescent="0.6">
      <c r="A3342" s="6"/>
      <c r="B3342" s="6"/>
      <c r="C3342" s="6"/>
      <c r="D3342" s="6" t="s">
        <v>13828</v>
      </c>
      <c r="E3342" s="6" t="s">
        <v>13814</v>
      </c>
      <c r="F3342" s="20" t="s">
        <v>13486</v>
      </c>
      <c r="G3342" s="6" t="str">
        <f t="shared" si="242"/>
        <v>30-95</v>
      </c>
      <c r="H3342" s="6" t="str" cm="1">
        <f t="array" ref="H3342:I3342">_xlfn.TEXTSPLIT(G3342,"-")</f>
        <v>30</v>
      </c>
      <c r="I3342" s="6" t="str">
        <v>95</v>
      </c>
      <c r="J3342" s="6" t="s">
        <v>13836</v>
      </c>
      <c r="K3342" s="6" t="s">
        <v>13358</v>
      </c>
      <c r="L3342" s="6" t="s">
        <v>13973</v>
      </c>
      <c r="M3342" s="6" t="s">
        <v>13447</v>
      </c>
      <c r="N3342" s="6" t="s">
        <v>13589</v>
      </c>
      <c r="O3342" s="6" t="str" cm="1">
        <f t="array" ref="O3342:P3342">_xlfn.TEXTSPLIT(N3342,"-")</f>
        <v>2006</v>
      </c>
      <c r="P3342" s="6" t="str">
        <v>2007</v>
      </c>
      <c r="Q3342" s="6">
        <v>3062</v>
      </c>
      <c r="R3342" s="6">
        <v>3</v>
      </c>
      <c r="S3342" s="16">
        <f t="shared" si="243"/>
        <v>9.7975179621162642E-4</v>
      </c>
      <c r="T3342" s="16">
        <f t="shared" si="244"/>
        <v>5.6538279219291165E-4</v>
      </c>
    </row>
    <row r="3343" spans="1:20" x14ac:dyDescent="0.6">
      <c r="A3343" s="6"/>
      <c r="B3343" s="6"/>
      <c r="C3343" s="6"/>
      <c r="D3343" s="6" t="s">
        <v>13828</v>
      </c>
      <c r="E3343" s="6" t="s">
        <v>13816</v>
      </c>
      <c r="F3343" s="20" t="s">
        <v>13486</v>
      </c>
      <c r="G3343" s="6" t="str">
        <f t="shared" si="242"/>
        <v>30-95</v>
      </c>
      <c r="H3343" s="6" t="str" cm="1">
        <f t="array" ref="H3343:I3343">_xlfn.TEXTSPLIT(G3343,"-")</f>
        <v>30</v>
      </c>
      <c r="I3343" s="6" t="str">
        <v>95</v>
      </c>
      <c r="J3343" s="6" t="s">
        <v>13836</v>
      </c>
      <c r="K3343" s="6" t="s">
        <v>13358</v>
      </c>
      <c r="L3343" s="6" t="s">
        <v>13973</v>
      </c>
      <c r="M3343" s="6" t="s">
        <v>13447</v>
      </c>
      <c r="N3343" s="6" t="s">
        <v>13589</v>
      </c>
      <c r="O3343" s="6" t="str" cm="1">
        <f t="array" ref="O3343:P3343">_xlfn.TEXTSPLIT(N3343,"-")</f>
        <v>2006</v>
      </c>
      <c r="P3343" s="6" t="str">
        <v>2007</v>
      </c>
      <c r="Q3343" s="6">
        <v>3519</v>
      </c>
      <c r="R3343" s="6">
        <v>1</v>
      </c>
      <c r="S3343" s="16">
        <f t="shared" si="243"/>
        <v>2.841716396703609E-4</v>
      </c>
      <c r="T3343" s="16">
        <f t="shared" si="244"/>
        <v>2.8413126004107425E-4</v>
      </c>
    </row>
    <row r="3344" spans="1:20" x14ac:dyDescent="0.6">
      <c r="A3344" s="6"/>
      <c r="B3344" s="6"/>
      <c r="C3344" s="6"/>
      <c r="D3344" s="6" t="s">
        <v>13828</v>
      </c>
      <c r="E3344" s="6" t="s">
        <v>13815</v>
      </c>
      <c r="F3344" s="20" t="s">
        <v>13883</v>
      </c>
      <c r="G3344" s="6" t="str">
        <f t="shared" si="242"/>
        <v>30-39</v>
      </c>
      <c r="H3344" s="6" t="str" cm="1">
        <f t="array" ref="H3344:I3344">_xlfn.TEXTSPLIT(G3344,"-")</f>
        <v>30</v>
      </c>
      <c r="I3344" s="6" t="str">
        <v>39</v>
      </c>
      <c r="J3344" s="6" t="s">
        <v>13836</v>
      </c>
      <c r="K3344" s="6" t="s">
        <v>13358</v>
      </c>
      <c r="L3344" s="6" t="s">
        <v>13973</v>
      </c>
      <c r="M3344" s="6" t="s">
        <v>13447</v>
      </c>
      <c r="N3344" s="6" t="s">
        <v>13589</v>
      </c>
      <c r="O3344" s="6" t="str" cm="1">
        <f t="array" ref="O3344:P3344">_xlfn.TEXTSPLIT(N3344,"-")</f>
        <v>2006</v>
      </c>
      <c r="P3344" s="6" t="str">
        <v>2007</v>
      </c>
      <c r="Q3344" s="6">
        <v>1120</v>
      </c>
      <c r="R3344" s="6">
        <v>0</v>
      </c>
      <c r="S3344" s="16">
        <f t="shared" si="243"/>
        <v>0</v>
      </c>
      <c r="T3344" s="16">
        <f t="shared" si="244"/>
        <v>0</v>
      </c>
    </row>
    <row r="3345" spans="1:20" x14ac:dyDescent="0.6">
      <c r="A3345" s="6"/>
      <c r="B3345" s="6"/>
      <c r="C3345" s="6"/>
      <c r="D3345" s="6" t="s">
        <v>13828</v>
      </c>
      <c r="E3345" s="6" t="s">
        <v>13814</v>
      </c>
      <c r="F3345" s="20" t="s">
        <v>13883</v>
      </c>
      <c r="G3345" s="6" t="str">
        <f t="shared" si="242"/>
        <v>30-39</v>
      </c>
      <c r="H3345" s="6" t="str" cm="1">
        <f t="array" ref="H3345:I3345">_xlfn.TEXTSPLIT(G3345,"-")</f>
        <v>30</v>
      </c>
      <c r="I3345" s="6" t="str">
        <v>39</v>
      </c>
      <c r="J3345" s="6" t="s">
        <v>13836</v>
      </c>
      <c r="K3345" s="6" t="s">
        <v>13358</v>
      </c>
      <c r="L3345" s="6" t="s">
        <v>13973</v>
      </c>
      <c r="M3345" s="6" t="s">
        <v>13447</v>
      </c>
      <c r="N3345" s="6" t="s">
        <v>13589</v>
      </c>
      <c r="O3345" s="6" t="str" cm="1">
        <f t="array" ref="O3345:P3345">_xlfn.TEXTSPLIT(N3345,"-")</f>
        <v>2006</v>
      </c>
      <c r="P3345" s="6" t="str">
        <v>2007</v>
      </c>
      <c r="Q3345" s="6">
        <v>549</v>
      </c>
      <c r="R3345" s="6">
        <v>0</v>
      </c>
      <c r="S3345" s="16">
        <f t="shared" si="243"/>
        <v>0</v>
      </c>
      <c r="T3345" s="16">
        <f t="shared" si="244"/>
        <v>0</v>
      </c>
    </row>
    <row r="3346" spans="1:20" x14ac:dyDescent="0.6">
      <c r="A3346" s="6"/>
      <c r="B3346" s="6"/>
      <c r="C3346" s="6"/>
      <c r="D3346" s="6" t="s">
        <v>13828</v>
      </c>
      <c r="E3346" s="6" t="s">
        <v>13816</v>
      </c>
      <c r="F3346" s="20" t="s">
        <v>13883</v>
      </c>
      <c r="G3346" s="6" t="str">
        <f t="shared" si="242"/>
        <v>30-39</v>
      </c>
      <c r="H3346" s="6" t="str" cm="1">
        <f t="array" ref="H3346:I3346">_xlfn.TEXTSPLIT(G3346,"-")</f>
        <v>30</v>
      </c>
      <c r="I3346" s="6" t="str">
        <v>39</v>
      </c>
      <c r="J3346" s="6" t="s">
        <v>13836</v>
      </c>
      <c r="K3346" s="6" t="s">
        <v>13358</v>
      </c>
      <c r="L3346" s="6" t="s">
        <v>13973</v>
      </c>
      <c r="M3346" s="6" t="s">
        <v>13447</v>
      </c>
      <c r="N3346" s="6" t="s">
        <v>13589</v>
      </c>
      <c r="O3346" s="6" t="str" cm="1">
        <f t="array" ref="O3346:P3346">_xlfn.TEXTSPLIT(N3346,"-")</f>
        <v>2006</v>
      </c>
      <c r="P3346" s="6" t="str">
        <v>2007</v>
      </c>
      <c r="Q3346" s="6">
        <v>671</v>
      </c>
      <c r="R3346" s="6">
        <v>0</v>
      </c>
      <c r="S3346" s="16">
        <f t="shared" si="243"/>
        <v>0</v>
      </c>
      <c r="T3346" s="16">
        <f t="shared" si="244"/>
        <v>0</v>
      </c>
    </row>
    <row r="3347" spans="1:20" x14ac:dyDescent="0.6">
      <c r="A3347" s="6"/>
      <c r="B3347" s="6"/>
      <c r="C3347" s="6"/>
      <c r="D3347" s="6" t="s">
        <v>13828</v>
      </c>
      <c r="E3347" s="6" t="s">
        <v>13815</v>
      </c>
      <c r="F3347" s="20" t="s">
        <v>13817</v>
      </c>
      <c r="G3347" s="6" t="str">
        <f t="shared" si="242"/>
        <v>40-49</v>
      </c>
      <c r="H3347" s="6" t="str" cm="1">
        <f t="array" ref="H3347:I3347">_xlfn.TEXTSPLIT(G3347,"-")</f>
        <v>40</v>
      </c>
      <c r="I3347" s="6" t="str">
        <v>49</v>
      </c>
      <c r="J3347" s="6" t="s">
        <v>13836</v>
      </c>
      <c r="K3347" s="6" t="s">
        <v>13358</v>
      </c>
      <c r="L3347" s="6" t="s">
        <v>13973</v>
      </c>
      <c r="M3347" s="6" t="s">
        <v>13447</v>
      </c>
      <c r="N3347" s="6" t="s">
        <v>13589</v>
      </c>
      <c r="O3347" s="6" t="str" cm="1">
        <f t="array" ref="O3347:P3347">_xlfn.TEXTSPLIT(N3347,"-")</f>
        <v>2006</v>
      </c>
      <c r="P3347" s="6" t="str">
        <v>2007</v>
      </c>
      <c r="Q3347" s="6">
        <v>1312</v>
      </c>
      <c r="R3347" s="6">
        <v>0</v>
      </c>
      <c r="S3347" s="16">
        <f t="shared" si="243"/>
        <v>0</v>
      </c>
      <c r="T3347" s="16">
        <f t="shared" si="244"/>
        <v>0</v>
      </c>
    </row>
    <row r="3348" spans="1:20" x14ac:dyDescent="0.6">
      <c r="A3348" s="6"/>
      <c r="B3348" s="6"/>
      <c r="C3348" s="6"/>
      <c r="D3348" s="6" t="s">
        <v>13828</v>
      </c>
      <c r="E3348" s="6" t="s">
        <v>13814</v>
      </c>
      <c r="F3348" s="20" t="s">
        <v>13817</v>
      </c>
      <c r="G3348" s="6" t="str">
        <f t="shared" si="242"/>
        <v>40-49</v>
      </c>
      <c r="H3348" s="6" t="str" cm="1">
        <f t="array" ref="H3348:I3348">_xlfn.TEXTSPLIT(G3348,"-")</f>
        <v>40</v>
      </c>
      <c r="I3348" s="6" t="str">
        <v>49</v>
      </c>
      <c r="J3348" s="6" t="s">
        <v>13836</v>
      </c>
      <c r="K3348" s="6" t="s">
        <v>13358</v>
      </c>
      <c r="L3348" s="6" t="s">
        <v>13973</v>
      </c>
      <c r="M3348" s="6" t="s">
        <v>13447</v>
      </c>
      <c r="N3348" s="6" t="s">
        <v>13589</v>
      </c>
      <c r="O3348" s="6" t="str" cm="1">
        <f t="array" ref="O3348:P3348">_xlfn.TEXTSPLIT(N3348,"-")</f>
        <v>2006</v>
      </c>
      <c r="P3348" s="6" t="str">
        <v>2007</v>
      </c>
      <c r="Q3348" s="6">
        <v>597</v>
      </c>
      <c r="R3348" s="6">
        <v>0</v>
      </c>
      <c r="S3348" s="16">
        <f t="shared" si="243"/>
        <v>0</v>
      </c>
      <c r="T3348" s="16">
        <f t="shared" si="244"/>
        <v>0</v>
      </c>
    </row>
    <row r="3349" spans="1:20" x14ac:dyDescent="0.6">
      <c r="A3349" s="6"/>
      <c r="B3349" s="6"/>
      <c r="C3349" s="6"/>
      <c r="D3349" s="6" t="s">
        <v>13828</v>
      </c>
      <c r="E3349" s="6" t="s">
        <v>13816</v>
      </c>
      <c r="F3349" s="20" t="s">
        <v>13817</v>
      </c>
      <c r="G3349" s="6" t="str">
        <f t="shared" si="242"/>
        <v>40-49</v>
      </c>
      <c r="H3349" s="6" t="str" cm="1">
        <f t="array" ref="H3349:I3349">_xlfn.TEXTSPLIT(G3349,"-")</f>
        <v>40</v>
      </c>
      <c r="I3349" s="6" t="str">
        <v>49</v>
      </c>
      <c r="J3349" s="6" t="s">
        <v>13836</v>
      </c>
      <c r="K3349" s="6" t="s">
        <v>13358</v>
      </c>
      <c r="L3349" s="6" t="s">
        <v>13973</v>
      </c>
      <c r="M3349" s="6" t="s">
        <v>13447</v>
      </c>
      <c r="N3349" s="6" t="s">
        <v>13589</v>
      </c>
      <c r="O3349" s="6" t="str" cm="1">
        <f t="array" ref="O3349:P3349">_xlfn.TEXTSPLIT(N3349,"-")</f>
        <v>2006</v>
      </c>
      <c r="P3349" s="6" t="str">
        <v>2007</v>
      </c>
      <c r="Q3349" s="6">
        <v>715</v>
      </c>
      <c r="R3349" s="6">
        <v>0</v>
      </c>
      <c r="S3349" s="16">
        <f t="shared" si="243"/>
        <v>0</v>
      </c>
      <c r="T3349" s="16">
        <f t="shared" si="244"/>
        <v>0</v>
      </c>
    </row>
    <row r="3350" spans="1:20" x14ac:dyDescent="0.6">
      <c r="A3350" s="6"/>
      <c r="B3350" s="6"/>
      <c r="C3350" s="6"/>
      <c r="D3350" s="6" t="s">
        <v>13828</v>
      </c>
      <c r="E3350" s="6" t="s">
        <v>13815</v>
      </c>
      <c r="F3350" s="20" t="s">
        <v>13818</v>
      </c>
      <c r="G3350" s="6" t="str">
        <f t="shared" si="242"/>
        <v>50-59</v>
      </c>
      <c r="H3350" s="6" t="str" cm="1">
        <f t="array" ref="H3350:I3350">_xlfn.TEXTSPLIT(G3350,"-")</f>
        <v>50</v>
      </c>
      <c r="I3350" s="6" t="str">
        <v>59</v>
      </c>
      <c r="J3350" s="6" t="s">
        <v>13836</v>
      </c>
      <c r="K3350" s="6" t="s">
        <v>13358</v>
      </c>
      <c r="L3350" s="6" t="s">
        <v>13973</v>
      </c>
      <c r="M3350" s="6" t="s">
        <v>13447</v>
      </c>
      <c r="N3350" s="6" t="s">
        <v>13589</v>
      </c>
      <c r="O3350" s="6" t="str" cm="1">
        <f t="array" ref="O3350:P3350">_xlfn.TEXTSPLIT(N3350,"-")</f>
        <v>2006</v>
      </c>
      <c r="P3350" s="6" t="str">
        <v>2007</v>
      </c>
      <c r="Q3350" s="6">
        <v>2438</v>
      </c>
      <c r="R3350" s="6">
        <v>1</v>
      </c>
      <c r="S3350" s="16">
        <f t="shared" si="243"/>
        <v>4.1017227235438887E-4</v>
      </c>
      <c r="T3350" s="16">
        <f t="shared" si="244"/>
        <v>4.1008814308012595E-4</v>
      </c>
    </row>
    <row r="3351" spans="1:20" x14ac:dyDescent="0.6">
      <c r="A3351" s="6"/>
      <c r="B3351" s="6"/>
      <c r="C3351" s="6"/>
      <c r="D3351" s="6" t="s">
        <v>13828</v>
      </c>
      <c r="E3351" s="6" t="s">
        <v>13814</v>
      </c>
      <c r="F3351" s="20" t="s">
        <v>13818</v>
      </c>
      <c r="G3351" s="6" t="str">
        <f t="shared" si="242"/>
        <v>50-59</v>
      </c>
      <c r="H3351" s="6" t="str" cm="1">
        <f t="array" ref="H3351:I3351">_xlfn.TEXTSPLIT(G3351,"-")</f>
        <v>50</v>
      </c>
      <c r="I3351" s="6" t="str">
        <v>59</v>
      </c>
      <c r="J3351" s="6" t="s">
        <v>13836</v>
      </c>
      <c r="K3351" s="6" t="s">
        <v>13358</v>
      </c>
      <c r="L3351" s="6" t="s">
        <v>13973</v>
      </c>
      <c r="M3351" s="6" t="s">
        <v>13447</v>
      </c>
      <c r="N3351" s="6" t="s">
        <v>13589</v>
      </c>
      <c r="O3351" s="6" t="str" cm="1">
        <f t="array" ref="O3351:P3351">_xlfn.TEXTSPLIT(N3351,"-")</f>
        <v>2006</v>
      </c>
      <c r="P3351" s="6" t="str">
        <v>2007</v>
      </c>
      <c r="Q3351" s="6">
        <v>1134</v>
      </c>
      <c r="R3351" s="6">
        <v>1</v>
      </c>
      <c r="S3351" s="16">
        <f t="shared" si="243"/>
        <v>8.8183421516754845E-4</v>
      </c>
      <c r="T3351" s="16">
        <f t="shared" si="244"/>
        <v>8.8144531362044603E-4</v>
      </c>
    </row>
    <row r="3352" spans="1:20" x14ac:dyDescent="0.6">
      <c r="A3352" s="6"/>
      <c r="B3352" s="6"/>
      <c r="C3352" s="6"/>
      <c r="D3352" s="6" t="s">
        <v>13828</v>
      </c>
      <c r="E3352" s="6" t="s">
        <v>13816</v>
      </c>
      <c r="F3352" s="20" t="s">
        <v>13818</v>
      </c>
      <c r="G3352" s="6" t="str">
        <f t="shared" si="242"/>
        <v>50-59</v>
      </c>
      <c r="H3352" s="6" t="str" cm="1">
        <f t="array" ref="H3352:I3352">_xlfn.TEXTSPLIT(G3352,"-")</f>
        <v>50</v>
      </c>
      <c r="I3352" s="6" t="str">
        <v>59</v>
      </c>
      <c r="J3352" s="6" t="s">
        <v>13836</v>
      </c>
      <c r="K3352" s="6" t="s">
        <v>13358</v>
      </c>
      <c r="L3352" s="6" t="s">
        <v>13973</v>
      </c>
      <c r="M3352" s="6" t="s">
        <v>13447</v>
      </c>
      <c r="N3352" s="6" t="s">
        <v>13589</v>
      </c>
      <c r="O3352" s="6" t="str" cm="1">
        <f t="array" ref="O3352:P3352">_xlfn.TEXTSPLIT(N3352,"-")</f>
        <v>2006</v>
      </c>
      <c r="P3352" s="6" t="str">
        <v>2007</v>
      </c>
      <c r="Q3352" s="6">
        <v>1304</v>
      </c>
      <c r="R3352" s="6">
        <v>0</v>
      </c>
      <c r="S3352" s="16">
        <f t="shared" si="243"/>
        <v>0</v>
      </c>
      <c r="T3352" s="16">
        <f t="shared" si="244"/>
        <v>0</v>
      </c>
    </row>
    <row r="3353" spans="1:20" x14ac:dyDescent="0.6">
      <c r="A3353" s="6"/>
      <c r="B3353" s="6"/>
      <c r="C3353" s="6"/>
      <c r="D3353" s="6" t="s">
        <v>13828</v>
      </c>
      <c r="E3353" s="6" t="s">
        <v>13815</v>
      </c>
      <c r="F3353" s="20" t="s">
        <v>13819</v>
      </c>
      <c r="G3353" s="6" t="str">
        <f t="shared" si="242"/>
        <v>60-69</v>
      </c>
      <c r="H3353" s="6" t="str" cm="1">
        <f t="array" ref="H3353:I3353">_xlfn.TEXTSPLIT(G3353,"-")</f>
        <v>60</v>
      </c>
      <c r="I3353" s="6" t="str">
        <v>69</v>
      </c>
      <c r="J3353" s="6" t="s">
        <v>13836</v>
      </c>
      <c r="K3353" s="6" t="s">
        <v>13358</v>
      </c>
      <c r="L3353" s="6" t="s">
        <v>13973</v>
      </c>
      <c r="M3353" s="6" t="s">
        <v>13447</v>
      </c>
      <c r="N3353" s="6" t="s">
        <v>13589</v>
      </c>
      <c r="O3353" s="6" t="str" cm="1">
        <f t="array" ref="O3353:P3353">_xlfn.TEXTSPLIT(N3353,"-")</f>
        <v>2006</v>
      </c>
      <c r="P3353" s="6" t="str">
        <v>2007</v>
      </c>
      <c r="Q3353" s="6">
        <v>1071</v>
      </c>
      <c r="R3353" s="6">
        <v>1</v>
      </c>
      <c r="S3353" s="16">
        <f t="shared" si="243"/>
        <v>9.3370681605975728E-4</v>
      </c>
      <c r="T3353" s="16">
        <f t="shared" si="244"/>
        <v>9.3327081005136533E-4</v>
      </c>
    </row>
    <row r="3354" spans="1:20" x14ac:dyDescent="0.6">
      <c r="A3354" s="6"/>
      <c r="B3354" s="6"/>
      <c r="C3354" s="6"/>
      <c r="D3354" s="6" t="s">
        <v>13828</v>
      </c>
      <c r="E3354" s="6" t="s">
        <v>13814</v>
      </c>
      <c r="F3354" s="20" t="s">
        <v>13819</v>
      </c>
      <c r="G3354" s="6" t="str">
        <f t="shared" si="242"/>
        <v>60-69</v>
      </c>
      <c r="H3354" s="6" t="str" cm="1">
        <f t="array" ref="H3354:I3354">_xlfn.TEXTSPLIT(G3354,"-")</f>
        <v>60</v>
      </c>
      <c r="I3354" s="6" t="str">
        <v>69</v>
      </c>
      <c r="J3354" s="6" t="s">
        <v>13836</v>
      </c>
      <c r="K3354" s="6" t="s">
        <v>13358</v>
      </c>
      <c r="L3354" s="6" t="s">
        <v>13973</v>
      </c>
      <c r="M3354" s="6" t="s">
        <v>13447</v>
      </c>
      <c r="N3354" s="6" t="s">
        <v>13589</v>
      </c>
      <c r="O3354" s="6" t="str" cm="1">
        <f t="array" ref="O3354:P3354">_xlfn.TEXTSPLIT(N3354,"-")</f>
        <v>2006</v>
      </c>
      <c r="P3354" s="6" t="str">
        <v>2007</v>
      </c>
      <c r="Q3354" s="6">
        <v>537</v>
      </c>
      <c r="R3354" s="6">
        <v>1</v>
      </c>
      <c r="S3354" s="16">
        <f t="shared" si="243"/>
        <v>1.8621973929236499E-3</v>
      </c>
      <c r="T3354" s="16">
        <f t="shared" si="244"/>
        <v>1.8604626953949179E-3</v>
      </c>
    </row>
    <row r="3355" spans="1:20" x14ac:dyDescent="0.6">
      <c r="A3355" s="6"/>
      <c r="B3355" s="6"/>
      <c r="C3355" s="6"/>
      <c r="D3355" s="6" t="s">
        <v>13828</v>
      </c>
      <c r="E3355" s="6" t="s">
        <v>13816</v>
      </c>
      <c r="F3355" s="20" t="s">
        <v>13819</v>
      </c>
      <c r="G3355" s="6" t="str">
        <f t="shared" si="242"/>
        <v>60-69</v>
      </c>
      <c r="H3355" s="6" t="str" cm="1">
        <f t="array" ref="H3355:I3355">_xlfn.TEXTSPLIT(G3355,"-")</f>
        <v>60</v>
      </c>
      <c r="I3355" s="6" t="str">
        <v>69</v>
      </c>
      <c r="J3355" s="6" t="s">
        <v>13836</v>
      </c>
      <c r="K3355" s="6" t="s">
        <v>13358</v>
      </c>
      <c r="L3355" s="6" t="s">
        <v>13973</v>
      </c>
      <c r="M3355" s="6" t="s">
        <v>13447</v>
      </c>
      <c r="N3355" s="6" t="s">
        <v>13589</v>
      </c>
      <c r="O3355" s="6" t="str" cm="1">
        <f t="array" ref="O3355:P3355">_xlfn.TEXTSPLIT(N3355,"-")</f>
        <v>2006</v>
      </c>
      <c r="P3355" s="6" t="str">
        <v>2007</v>
      </c>
      <c r="Q3355" s="6">
        <v>534</v>
      </c>
      <c r="R3355" s="6">
        <v>0</v>
      </c>
      <c r="S3355" s="16">
        <f t="shared" si="243"/>
        <v>0</v>
      </c>
      <c r="T3355" s="16">
        <f t="shared" si="244"/>
        <v>0</v>
      </c>
    </row>
    <row r="3356" spans="1:20" x14ac:dyDescent="0.6">
      <c r="A3356" s="6"/>
      <c r="B3356" s="6"/>
      <c r="C3356" s="6"/>
      <c r="D3356" s="6" t="s">
        <v>13828</v>
      </c>
      <c r="E3356" s="6" t="s">
        <v>13815</v>
      </c>
      <c r="F3356" s="20" t="s">
        <v>13752</v>
      </c>
      <c r="G3356" s="6" t="str">
        <f t="shared" si="242"/>
        <v>70-95</v>
      </c>
      <c r="H3356" s="6" t="str" cm="1">
        <f t="array" ref="H3356:I3356">_xlfn.TEXTSPLIT(G3356,"-")</f>
        <v>70</v>
      </c>
      <c r="I3356" s="6" t="str">
        <v>95</v>
      </c>
      <c r="J3356" s="6" t="s">
        <v>13836</v>
      </c>
      <c r="K3356" s="6" t="s">
        <v>13358</v>
      </c>
      <c r="L3356" s="6" t="s">
        <v>13973</v>
      </c>
      <c r="M3356" s="6" t="s">
        <v>13447</v>
      </c>
      <c r="N3356" s="6" t="s">
        <v>13589</v>
      </c>
      <c r="O3356" s="6" t="str" cm="1">
        <f t="array" ref="O3356:P3356">_xlfn.TEXTSPLIT(N3356,"-")</f>
        <v>2006</v>
      </c>
      <c r="P3356" s="6" t="str">
        <v>2007</v>
      </c>
      <c r="Q3356" s="6">
        <v>540</v>
      </c>
      <c r="R3356" s="6">
        <v>2</v>
      </c>
      <c r="S3356" s="16">
        <f t="shared" si="243"/>
        <v>3.7037037037037038E-3</v>
      </c>
      <c r="T3356" s="16">
        <f t="shared" si="244"/>
        <v>2.6140596647172424E-3</v>
      </c>
    </row>
    <row r="3357" spans="1:20" x14ac:dyDescent="0.6">
      <c r="A3357" s="6"/>
      <c r="B3357" s="6"/>
      <c r="C3357" s="6"/>
      <c r="D3357" s="6" t="s">
        <v>13828</v>
      </c>
      <c r="E3357" s="6" t="s">
        <v>13814</v>
      </c>
      <c r="F3357" s="20" t="s">
        <v>13752</v>
      </c>
      <c r="G3357" s="6" t="str">
        <f t="shared" si="242"/>
        <v>70-95</v>
      </c>
      <c r="H3357" s="6" t="str" cm="1">
        <f t="array" ref="H3357:I3357">_xlfn.TEXTSPLIT(G3357,"-")</f>
        <v>70</v>
      </c>
      <c r="I3357" s="6" t="str">
        <v>95</v>
      </c>
      <c r="J3357" s="6" t="s">
        <v>13836</v>
      </c>
      <c r="K3357" s="6" t="s">
        <v>13358</v>
      </c>
      <c r="L3357" s="6" t="s">
        <v>13973</v>
      </c>
      <c r="M3357" s="6" t="s">
        <v>13447</v>
      </c>
      <c r="N3357" s="6" t="s">
        <v>13589</v>
      </c>
      <c r="O3357" s="6" t="str" cm="1">
        <f t="array" ref="O3357:P3357">_xlfn.TEXTSPLIT(N3357,"-")</f>
        <v>2006</v>
      </c>
      <c r="P3357" s="6" t="str">
        <v>2007</v>
      </c>
      <c r="Q3357" s="6">
        <v>235</v>
      </c>
      <c r="R3357" s="6">
        <v>1</v>
      </c>
      <c r="S3357" s="16">
        <f t="shared" si="243"/>
        <v>4.2553191489361703E-3</v>
      </c>
      <c r="T3357" s="16">
        <f t="shared" si="244"/>
        <v>4.2462556260815503E-3</v>
      </c>
    </row>
    <row r="3358" spans="1:20" x14ac:dyDescent="0.6">
      <c r="A3358" s="6"/>
      <c r="B3358" s="6"/>
      <c r="C3358" s="6"/>
      <c r="D3358" s="6" t="s">
        <v>13828</v>
      </c>
      <c r="E3358" s="6" t="s">
        <v>13816</v>
      </c>
      <c r="F3358" s="20" t="s">
        <v>13752</v>
      </c>
      <c r="G3358" s="6" t="str">
        <f t="shared" si="242"/>
        <v>70-95</v>
      </c>
      <c r="H3358" s="6" t="str" cm="1">
        <f t="array" ref="H3358:I3358">_xlfn.TEXTSPLIT(G3358,"-")</f>
        <v>70</v>
      </c>
      <c r="I3358" s="6" t="str">
        <v>95</v>
      </c>
      <c r="J3358" s="6" t="s">
        <v>13836</v>
      </c>
      <c r="K3358" s="6" t="s">
        <v>13358</v>
      </c>
      <c r="L3358" s="6" t="s">
        <v>13973</v>
      </c>
      <c r="M3358" s="6" t="s">
        <v>13447</v>
      </c>
      <c r="N3358" s="6" t="s">
        <v>13589</v>
      </c>
      <c r="O3358" s="6" t="str" cm="1">
        <f t="array" ref="O3358:P3358">_xlfn.TEXTSPLIT(N3358,"-")</f>
        <v>2006</v>
      </c>
      <c r="P3358" s="6" t="str">
        <v>2007</v>
      </c>
      <c r="Q3358" s="6">
        <v>295</v>
      </c>
      <c r="R3358" s="6">
        <v>1</v>
      </c>
      <c r="S3358" s="16">
        <f t="shared" si="243"/>
        <v>3.3898305084745762E-3</v>
      </c>
      <c r="T3358" s="16">
        <f t="shared" si="244"/>
        <v>3.3840801557193543E-3</v>
      </c>
    </row>
    <row r="3359" spans="1:20" x14ac:dyDescent="0.6">
      <c r="A3359" s="6"/>
      <c r="B3359" s="6"/>
      <c r="C3359" s="6"/>
      <c r="D3359" s="6" t="s">
        <v>13823</v>
      </c>
      <c r="E3359" s="6" t="s">
        <v>13815</v>
      </c>
      <c r="F3359" s="20" t="s">
        <v>13486</v>
      </c>
      <c r="G3359" s="6" t="str">
        <f t="shared" si="242"/>
        <v>30-95</v>
      </c>
      <c r="H3359" s="6" t="str" cm="1">
        <f t="array" ref="H3359:I3359">_xlfn.TEXTSPLIT(G3359,"-")</f>
        <v>30</v>
      </c>
      <c r="I3359" s="6" t="str">
        <v>95</v>
      </c>
      <c r="J3359" s="6" t="s">
        <v>13836</v>
      </c>
      <c r="K3359" s="6" t="s">
        <v>13358</v>
      </c>
      <c r="L3359" s="6" t="s">
        <v>13973</v>
      </c>
      <c r="M3359" s="6" t="s">
        <v>13447</v>
      </c>
      <c r="N3359" s="6" t="s">
        <v>13589</v>
      </c>
      <c r="O3359" s="6" t="str" cm="1">
        <f t="array" ref="O3359:P3359">_xlfn.TEXTSPLIT(N3359,"-")</f>
        <v>2006</v>
      </c>
      <c r="P3359" s="6" t="str">
        <v>2007</v>
      </c>
      <c r="Q3359" s="6">
        <v>6581</v>
      </c>
      <c r="R3359" s="6">
        <v>0</v>
      </c>
      <c r="S3359" s="16">
        <f t="shared" si="243"/>
        <v>0</v>
      </c>
      <c r="T3359" s="16">
        <f t="shared" si="244"/>
        <v>0</v>
      </c>
    </row>
    <row r="3360" spans="1:20" x14ac:dyDescent="0.6">
      <c r="A3360" s="6"/>
      <c r="B3360" s="6"/>
      <c r="C3360" s="6"/>
      <c r="D3360" s="6" t="s">
        <v>13823</v>
      </c>
      <c r="E3360" s="6" t="s">
        <v>13814</v>
      </c>
      <c r="F3360" s="20" t="s">
        <v>13486</v>
      </c>
      <c r="G3360" s="6" t="str">
        <f t="shared" si="242"/>
        <v>30-95</v>
      </c>
      <c r="H3360" s="6" t="str" cm="1">
        <f t="array" ref="H3360:I3360">_xlfn.TEXTSPLIT(G3360,"-")</f>
        <v>30</v>
      </c>
      <c r="I3360" s="6" t="str">
        <v>95</v>
      </c>
      <c r="J3360" s="6" t="s">
        <v>13836</v>
      </c>
      <c r="K3360" s="6" t="s">
        <v>13358</v>
      </c>
      <c r="L3360" s="6" t="s">
        <v>13973</v>
      </c>
      <c r="M3360" s="6" t="s">
        <v>13447</v>
      </c>
      <c r="N3360" s="6" t="s">
        <v>13589</v>
      </c>
      <c r="O3360" s="6" t="str" cm="1">
        <f t="array" ref="O3360:P3360">_xlfn.TEXTSPLIT(N3360,"-")</f>
        <v>2006</v>
      </c>
      <c r="P3360" s="6" t="str">
        <v>2007</v>
      </c>
      <c r="Q3360" s="6">
        <v>3062</v>
      </c>
      <c r="R3360" s="6">
        <v>0</v>
      </c>
      <c r="S3360" s="16">
        <f t="shared" si="243"/>
        <v>0</v>
      </c>
      <c r="T3360" s="16">
        <f t="shared" si="244"/>
        <v>0</v>
      </c>
    </row>
    <row r="3361" spans="1:20" x14ac:dyDescent="0.6">
      <c r="A3361" s="6"/>
      <c r="B3361" s="6"/>
      <c r="C3361" s="6"/>
      <c r="D3361" s="6" t="s">
        <v>13823</v>
      </c>
      <c r="E3361" s="6" t="s">
        <v>13816</v>
      </c>
      <c r="F3361" s="20" t="s">
        <v>13486</v>
      </c>
      <c r="G3361" s="6" t="str">
        <f t="shared" si="242"/>
        <v>30-95</v>
      </c>
      <c r="H3361" s="6" t="str" cm="1">
        <f t="array" ref="H3361:I3361">_xlfn.TEXTSPLIT(G3361,"-")</f>
        <v>30</v>
      </c>
      <c r="I3361" s="6" t="str">
        <v>95</v>
      </c>
      <c r="J3361" s="6" t="s">
        <v>13836</v>
      </c>
      <c r="K3361" s="6" t="s">
        <v>13358</v>
      </c>
      <c r="L3361" s="6" t="s">
        <v>13973</v>
      </c>
      <c r="M3361" s="6" t="s">
        <v>13447</v>
      </c>
      <c r="N3361" s="6" t="s">
        <v>13589</v>
      </c>
      <c r="O3361" s="6" t="str" cm="1">
        <f t="array" ref="O3361:P3361">_xlfn.TEXTSPLIT(N3361,"-")</f>
        <v>2006</v>
      </c>
      <c r="P3361" s="6" t="str">
        <v>2007</v>
      </c>
      <c r="Q3361" s="6">
        <v>3519</v>
      </c>
      <c r="R3361" s="6">
        <v>0</v>
      </c>
      <c r="S3361" s="16">
        <f t="shared" si="243"/>
        <v>0</v>
      </c>
      <c r="T3361" s="16">
        <f t="shared" si="244"/>
        <v>0</v>
      </c>
    </row>
    <row r="3362" spans="1:20" x14ac:dyDescent="0.6">
      <c r="A3362" s="6"/>
      <c r="B3362" s="6"/>
      <c r="C3362" s="6"/>
      <c r="D3362" s="6" t="s">
        <v>13823</v>
      </c>
      <c r="E3362" s="6" t="s">
        <v>13815</v>
      </c>
      <c r="F3362" s="20" t="s">
        <v>13883</v>
      </c>
      <c r="G3362" s="6" t="str">
        <f t="shared" si="242"/>
        <v>30-39</v>
      </c>
      <c r="H3362" s="6" t="str" cm="1">
        <f t="array" ref="H3362:I3362">_xlfn.TEXTSPLIT(G3362,"-")</f>
        <v>30</v>
      </c>
      <c r="I3362" s="6" t="str">
        <v>39</v>
      </c>
      <c r="J3362" s="6" t="s">
        <v>13836</v>
      </c>
      <c r="K3362" s="6" t="s">
        <v>13358</v>
      </c>
      <c r="L3362" s="6" t="s">
        <v>13973</v>
      </c>
      <c r="M3362" s="6" t="s">
        <v>13447</v>
      </c>
      <c r="N3362" s="6" t="s">
        <v>13589</v>
      </c>
      <c r="O3362" s="6" t="str" cm="1">
        <f t="array" ref="O3362:P3362">_xlfn.TEXTSPLIT(N3362,"-")</f>
        <v>2006</v>
      </c>
      <c r="P3362" s="6" t="str">
        <v>2007</v>
      </c>
      <c r="Q3362" s="6">
        <v>1120</v>
      </c>
      <c r="R3362" s="6">
        <v>0</v>
      </c>
      <c r="S3362" s="16">
        <f t="shared" si="243"/>
        <v>0</v>
      </c>
      <c r="T3362" s="16">
        <f t="shared" si="244"/>
        <v>0</v>
      </c>
    </row>
    <row r="3363" spans="1:20" x14ac:dyDescent="0.6">
      <c r="A3363" s="6"/>
      <c r="B3363" s="6"/>
      <c r="C3363" s="6"/>
      <c r="D3363" s="6" t="s">
        <v>13823</v>
      </c>
      <c r="E3363" s="6" t="s">
        <v>13814</v>
      </c>
      <c r="F3363" s="20" t="s">
        <v>13883</v>
      </c>
      <c r="G3363" s="6" t="str">
        <f t="shared" si="242"/>
        <v>30-39</v>
      </c>
      <c r="H3363" s="6" t="str" cm="1">
        <f t="array" ref="H3363:I3363">_xlfn.TEXTSPLIT(G3363,"-")</f>
        <v>30</v>
      </c>
      <c r="I3363" s="6" t="str">
        <v>39</v>
      </c>
      <c r="J3363" s="6" t="s">
        <v>13836</v>
      </c>
      <c r="K3363" s="6" t="s">
        <v>13358</v>
      </c>
      <c r="L3363" s="6" t="s">
        <v>13973</v>
      </c>
      <c r="M3363" s="6" t="s">
        <v>13447</v>
      </c>
      <c r="N3363" s="6" t="s">
        <v>13589</v>
      </c>
      <c r="O3363" s="6" t="str" cm="1">
        <f t="array" ref="O3363:P3363">_xlfn.TEXTSPLIT(N3363,"-")</f>
        <v>2006</v>
      </c>
      <c r="P3363" s="6" t="str">
        <v>2007</v>
      </c>
      <c r="Q3363" s="6">
        <v>549</v>
      </c>
      <c r="R3363" s="6">
        <v>0</v>
      </c>
      <c r="S3363" s="16">
        <f t="shared" si="243"/>
        <v>0</v>
      </c>
      <c r="T3363" s="16">
        <f t="shared" si="244"/>
        <v>0</v>
      </c>
    </row>
    <row r="3364" spans="1:20" x14ac:dyDescent="0.6">
      <c r="A3364" s="6"/>
      <c r="B3364" s="6"/>
      <c r="C3364" s="6"/>
      <c r="D3364" s="6" t="s">
        <v>13823</v>
      </c>
      <c r="E3364" s="6" t="s">
        <v>13816</v>
      </c>
      <c r="F3364" s="20" t="s">
        <v>13883</v>
      </c>
      <c r="G3364" s="6" t="str">
        <f t="shared" si="242"/>
        <v>30-39</v>
      </c>
      <c r="H3364" s="6" t="str" cm="1">
        <f t="array" ref="H3364:I3364">_xlfn.TEXTSPLIT(G3364,"-")</f>
        <v>30</v>
      </c>
      <c r="I3364" s="6" t="str">
        <v>39</v>
      </c>
      <c r="J3364" s="6" t="s">
        <v>13836</v>
      </c>
      <c r="K3364" s="6" t="s">
        <v>13358</v>
      </c>
      <c r="L3364" s="6" t="s">
        <v>13973</v>
      </c>
      <c r="M3364" s="6" t="s">
        <v>13447</v>
      </c>
      <c r="N3364" s="6" t="s">
        <v>13589</v>
      </c>
      <c r="O3364" s="6" t="str" cm="1">
        <f t="array" ref="O3364:P3364">_xlfn.TEXTSPLIT(N3364,"-")</f>
        <v>2006</v>
      </c>
      <c r="P3364" s="6" t="str">
        <v>2007</v>
      </c>
      <c r="Q3364" s="6">
        <v>671</v>
      </c>
      <c r="R3364" s="6">
        <v>0</v>
      </c>
      <c r="S3364" s="16">
        <f t="shared" si="243"/>
        <v>0</v>
      </c>
      <c r="T3364" s="16">
        <f t="shared" si="244"/>
        <v>0</v>
      </c>
    </row>
    <row r="3365" spans="1:20" x14ac:dyDescent="0.6">
      <c r="A3365" s="6"/>
      <c r="B3365" s="6"/>
      <c r="C3365" s="6"/>
      <c r="D3365" s="6" t="s">
        <v>13823</v>
      </c>
      <c r="E3365" s="6" t="s">
        <v>13815</v>
      </c>
      <c r="F3365" s="20" t="s">
        <v>13817</v>
      </c>
      <c r="G3365" s="6" t="str">
        <f t="shared" si="242"/>
        <v>40-49</v>
      </c>
      <c r="H3365" s="6" t="str" cm="1">
        <f t="array" ref="H3365:I3365">_xlfn.TEXTSPLIT(G3365,"-")</f>
        <v>40</v>
      </c>
      <c r="I3365" s="6" t="str">
        <v>49</v>
      </c>
      <c r="J3365" s="6" t="s">
        <v>13836</v>
      </c>
      <c r="K3365" s="6" t="s">
        <v>13358</v>
      </c>
      <c r="L3365" s="6" t="s">
        <v>13973</v>
      </c>
      <c r="M3365" s="6" t="s">
        <v>13447</v>
      </c>
      <c r="N3365" s="6" t="s">
        <v>13589</v>
      </c>
      <c r="O3365" s="6" t="str" cm="1">
        <f t="array" ref="O3365:P3365">_xlfn.TEXTSPLIT(N3365,"-")</f>
        <v>2006</v>
      </c>
      <c r="P3365" s="6" t="str">
        <v>2007</v>
      </c>
      <c r="Q3365" s="6">
        <v>1312</v>
      </c>
      <c r="R3365" s="6">
        <v>0</v>
      </c>
      <c r="S3365" s="16">
        <f t="shared" si="243"/>
        <v>0</v>
      </c>
      <c r="T3365" s="16">
        <f t="shared" si="244"/>
        <v>0</v>
      </c>
    </row>
    <row r="3366" spans="1:20" x14ac:dyDescent="0.6">
      <c r="A3366" s="6"/>
      <c r="B3366" s="6"/>
      <c r="C3366" s="6"/>
      <c r="D3366" s="6" t="s">
        <v>13823</v>
      </c>
      <c r="E3366" s="6" t="s">
        <v>13814</v>
      </c>
      <c r="F3366" s="20" t="s">
        <v>13817</v>
      </c>
      <c r="G3366" s="6" t="str">
        <f t="shared" si="242"/>
        <v>40-49</v>
      </c>
      <c r="H3366" s="6" t="str" cm="1">
        <f t="array" ref="H3366:I3366">_xlfn.TEXTSPLIT(G3366,"-")</f>
        <v>40</v>
      </c>
      <c r="I3366" s="6" t="str">
        <v>49</v>
      </c>
      <c r="J3366" s="6" t="s">
        <v>13836</v>
      </c>
      <c r="K3366" s="6" t="s">
        <v>13358</v>
      </c>
      <c r="L3366" s="6" t="s">
        <v>13973</v>
      </c>
      <c r="M3366" s="6" t="s">
        <v>13447</v>
      </c>
      <c r="N3366" s="6" t="s">
        <v>13589</v>
      </c>
      <c r="O3366" s="6" t="str" cm="1">
        <f t="array" ref="O3366:P3366">_xlfn.TEXTSPLIT(N3366,"-")</f>
        <v>2006</v>
      </c>
      <c r="P3366" s="6" t="str">
        <v>2007</v>
      </c>
      <c r="Q3366" s="6">
        <v>597</v>
      </c>
      <c r="R3366" s="6">
        <v>0</v>
      </c>
      <c r="S3366" s="16">
        <f t="shared" si="243"/>
        <v>0</v>
      </c>
      <c r="T3366" s="16">
        <f t="shared" si="244"/>
        <v>0</v>
      </c>
    </row>
    <row r="3367" spans="1:20" x14ac:dyDescent="0.6">
      <c r="A3367" s="6"/>
      <c r="B3367" s="6"/>
      <c r="C3367" s="6"/>
      <c r="D3367" s="6" t="s">
        <v>13823</v>
      </c>
      <c r="E3367" s="6" t="s">
        <v>13816</v>
      </c>
      <c r="F3367" s="20" t="s">
        <v>13817</v>
      </c>
      <c r="G3367" s="6" t="str">
        <f t="shared" si="242"/>
        <v>40-49</v>
      </c>
      <c r="H3367" s="6" t="str" cm="1">
        <f t="array" ref="H3367:I3367">_xlfn.TEXTSPLIT(G3367,"-")</f>
        <v>40</v>
      </c>
      <c r="I3367" s="6" t="str">
        <v>49</v>
      </c>
      <c r="J3367" s="6" t="s">
        <v>13836</v>
      </c>
      <c r="K3367" s="6" t="s">
        <v>13358</v>
      </c>
      <c r="L3367" s="6" t="s">
        <v>13973</v>
      </c>
      <c r="M3367" s="6" t="s">
        <v>13447</v>
      </c>
      <c r="N3367" s="6" t="s">
        <v>13589</v>
      </c>
      <c r="O3367" s="6" t="str" cm="1">
        <f t="array" ref="O3367:P3367">_xlfn.TEXTSPLIT(N3367,"-")</f>
        <v>2006</v>
      </c>
      <c r="P3367" s="6" t="str">
        <v>2007</v>
      </c>
      <c r="Q3367" s="6">
        <v>715</v>
      </c>
      <c r="R3367" s="6">
        <v>0</v>
      </c>
      <c r="S3367" s="16">
        <f t="shared" si="243"/>
        <v>0</v>
      </c>
      <c r="T3367" s="16">
        <f t="shared" si="244"/>
        <v>0</v>
      </c>
    </row>
    <row r="3368" spans="1:20" x14ac:dyDescent="0.6">
      <c r="A3368" s="6"/>
      <c r="B3368" s="6"/>
      <c r="C3368" s="6"/>
      <c r="D3368" s="6" t="s">
        <v>13823</v>
      </c>
      <c r="E3368" s="6" t="s">
        <v>13815</v>
      </c>
      <c r="F3368" s="20" t="s">
        <v>13818</v>
      </c>
      <c r="G3368" s="6" t="str">
        <f t="shared" si="242"/>
        <v>50-59</v>
      </c>
      <c r="H3368" s="6" t="str" cm="1">
        <f t="array" ref="H3368:I3368">_xlfn.TEXTSPLIT(G3368,"-")</f>
        <v>50</v>
      </c>
      <c r="I3368" s="6" t="str">
        <v>59</v>
      </c>
      <c r="J3368" s="6" t="s">
        <v>13836</v>
      </c>
      <c r="K3368" s="6" t="s">
        <v>13358</v>
      </c>
      <c r="L3368" s="6" t="s">
        <v>13973</v>
      </c>
      <c r="M3368" s="6" t="s">
        <v>13447</v>
      </c>
      <c r="N3368" s="6" t="s">
        <v>13589</v>
      </c>
      <c r="O3368" s="6" t="str" cm="1">
        <f t="array" ref="O3368:P3368">_xlfn.TEXTSPLIT(N3368,"-")</f>
        <v>2006</v>
      </c>
      <c r="P3368" s="6" t="str">
        <v>2007</v>
      </c>
      <c r="Q3368" s="6">
        <v>2438</v>
      </c>
      <c r="R3368" s="6">
        <v>0</v>
      </c>
      <c r="S3368" s="16">
        <f t="shared" si="243"/>
        <v>0</v>
      </c>
      <c r="T3368" s="16">
        <f t="shared" si="244"/>
        <v>0</v>
      </c>
    </row>
    <row r="3369" spans="1:20" x14ac:dyDescent="0.6">
      <c r="A3369" s="6"/>
      <c r="B3369" s="6"/>
      <c r="C3369" s="6"/>
      <c r="D3369" s="6" t="s">
        <v>13823</v>
      </c>
      <c r="E3369" s="6" t="s">
        <v>13814</v>
      </c>
      <c r="F3369" s="20" t="s">
        <v>13818</v>
      </c>
      <c r="G3369" s="6" t="str">
        <f t="shared" si="242"/>
        <v>50-59</v>
      </c>
      <c r="H3369" s="6" t="str" cm="1">
        <f t="array" ref="H3369:I3369">_xlfn.TEXTSPLIT(G3369,"-")</f>
        <v>50</v>
      </c>
      <c r="I3369" s="6" t="str">
        <v>59</v>
      </c>
      <c r="J3369" s="6" t="s">
        <v>13836</v>
      </c>
      <c r="K3369" s="6" t="s">
        <v>13358</v>
      </c>
      <c r="L3369" s="6" t="s">
        <v>13973</v>
      </c>
      <c r="M3369" s="6" t="s">
        <v>13447</v>
      </c>
      <c r="N3369" s="6" t="s">
        <v>13589</v>
      </c>
      <c r="O3369" s="6" t="str" cm="1">
        <f t="array" ref="O3369:P3369">_xlfn.TEXTSPLIT(N3369,"-")</f>
        <v>2006</v>
      </c>
      <c r="P3369" s="6" t="str">
        <v>2007</v>
      </c>
      <c r="Q3369" s="6">
        <v>1134</v>
      </c>
      <c r="R3369" s="6">
        <v>0</v>
      </c>
      <c r="S3369" s="16">
        <f t="shared" ref="S3369:S3376" si="245">R3369/Q3369</f>
        <v>0</v>
      </c>
      <c r="T3369" s="16">
        <f t="shared" ref="T3369:T3376" si="246">SQRT(S3369*(1-S3369)/Q3369)</f>
        <v>0</v>
      </c>
    </row>
    <row r="3370" spans="1:20" x14ac:dyDescent="0.6">
      <c r="A3370" s="6"/>
      <c r="B3370" s="6"/>
      <c r="C3370" s="6"/>
      <c r="D3370" s="6" t="s">
        <v>13823</v>
      </c>
      <c r="E3370" s="6" t="s">
        <v>13816</v>
      </c>
      <c r="F3370" s="20" t="s">
        <v>13818</v>
      </c>
      <c r="G3370" s="6" t="str">
        <f t="shared" si="242"/>
        <v>50-59</v>
      </c>
      <c r="H3370" s="6" t="str" cm="1">
        <f t="array" ref="H3370:I3370">_xlfn.TEXTSPLIT(G3370,"-")</f>
        <v>50</v>
      </c>
      <c r="I3370" s="6" t="str">
        <v>59</v>
      </c>
      <c r="J3370" s="6" t="s">
        <v>13836</v>
      </c>
      <c r="K3370" s="6" t="s">
        <v>13358</v>
      </c>
      <c r="L3370" s="6" t="s">
        <v>13973</v>
      </c>
      <c r="M3370" s="6" t="s">
        <v>13447</v>
      </c>
      <c r="N3370" s="6" t="s">
        <v>13589</v>
      </c>
      <c r="O3370" s="6" t="str" cm="1">
        <f t="array" ref="O3370:P3370">_xlfn.TEXTSPLIT(N3370,"-")</f>
        <v>2006</v>
      </c>
      <c r="P3370" s="6" t="str">
        <v>2007</v>
      </c>
      <c r="Q3370" s="6">
        <v>1304</v>
      </c>
      <c r="R3370" s="6">
        <v>0</v>
      </c>
      <c r="S3370" s="16">
        <f t="shared" si="245"/>
        <v>0</v>
      </c>
      <c r="T3370" s="16">
        <f t="shared" si="246"/>
        <v>0</v>
      </c>
    </row>
    <row r="3371" spans="1:20" x14ac:dyDescent="0.6">
      <c r="A3371" s="6"/>
      <c r="B3371" s="6"/>
      <c r="C3371" s="6"/>
      <c r="D3371" s="6" t="s">
        <v>13823</v>
      </c>
      <c r="E3371" s="6" t="s">
        <v>13815</v>
      </c>
      <c r="F3371" s="20" t="s">
        <v>13819</v>
      </c>
      <c r="G3371" s="6" t="str">
        <f t="shared" si="242"/>
        <v>60-69</v>
      </c>
      <c r="H3371" s="6" t="str" cm="1">
        <f t="array" ref="H3371:I3371">_xlfn.TEXTSPLIT(G3371,"-")</f>
        <v>60</v>
      </c>
      <c r="I3371" s="6" t="str">
        <v>69</v>
      </c>
      <c r="J3371" s="6" t="s">
        <v>13836</v>
      </c>
      <c r="K3371" s="6" t="s">
        <v>13358</v>
      </c>
      <c r="L3371" s="6" t="s">
        <v>13973</v>
      </c>
      <c r="M3371" s="6" t="s">
        <v>13447</v>
      </c>
      <c r="N3371" s="6" t="s">
        <v>13589</v>
      </c>
      <c r="O3371" s="6" t="str" cm="1">
        <f t="array" ref="O3371:P3371">_xlfn.TEXTSPLIT(N3371,"-")</f>
        <v>2006</v>
      </c>
      <c r="P3371" s="6" t="str">
        <v>2007</v>
      </c>
      <c r="Q3371" s="6">
        <v>1071</v>
      </c>
      <c r="R3371" s="6">
        <v>0</v>
      </c>
      <c r="S3371" s="16">
        <f t="shared" si="245"/>
        <v>0</v>
      </c>
      <c r="T3371" s="16">
        <f t="shared" si="246"/>
        <v>0</v>
      </c>
    </row>
    <row r="3372" spans="1:20" x14ac:dyDescent="0.6">
      <c r="A3372" s="6"/>
      <c r="B3372" s="6"/>
      <c r="C3372" s="6"/>
      <c r="D3372" s="6" t="s">
        <v>13823</v>
      </c>
      <c r="E3372" s="6" t="s">
        <v>13814</v>
      </c>
      <c r="F3372" s="20" t="s">
        <v>13819</v>
      </c>
      <c r="G3372" s="6" t="str">
        <f t="shared" si="242"/>
        <v>60-69</v>
      </c>
      <c r="H3372" s="6" t="str" cm="1">
        <f t="array" ref="H3372:I3372">_xlfn.TEXTSPLIT(G3372,"-")</f>
        <v>60</v>
      </c>
      <c r="I3372" s="6" t="str">
        <v>69</v>
      </c>
      <c r="J3372" s="6" t="s">
        <v>13836</v>
      </c>
      <c r="K3372" s="6" t="s">
        <v>13358</v>
      </c>
      <c r="L3372" s="6" t="s">
        <v>13973</v>
      </c>
      <c r="M3372" s="6" t="s">
        <v>13447</v>
      </c>
      <c r="N3372" s="6" t="s">
        <v>13589</v>
      </c>
      <c r="O3372" s="6" t="str" cm="1">
        <f t="array" ref="O3372:P3372">_xlfn.TEXTSPLIT(N3372,"-")</f>
        <v>2006</v>
      </c>
      <c r="P3372" s="6" t="str">
        <v>2007</v>
      </c>
      <c r="Q3372" s="6">
        <v>537</v>
      </c>
      <c r="R3372" s="6">
        <v>0</v>
      </c>
      <c r="S3372" s="16">
        <f t="shared" si="245"/>
        <v>0</v>
      </c>
      <c r="T3372" s="16">
        <f t="shared" si="246"/>
        <v>0</v>
      </c>
    </row>
    <row r="3373" spans="1:20" x14ac:dyDescent="0.6">
      <c r="A3373" s="6"/>
      <c r="B3373" s="6"/>
      <c r="C3373" s="6"/>
      <c r="D3373" s="6" t="s">
        <v>13823</v>
      </c>
      <c r="E3373" s="6" t="s">
        <v>13816</v>
      </c>
      <c r="F3373" s="20" t="s">
        <v>13819</v>
      </c>
      <c r="G3373" s="6" t="str">
        <f t="shared" si="242"/>
        <v>60-69</v>
      </c>
      <c r="H3373" s="6" t="str" cm="1">
        <f t="array" ref="H3373:I3373">_xlfn.TEXTSPLIT(G3373,"-")</f>
        <v>60</v>
      </c>
      <c r="I3373" s="6" t="str">
        <v>69</v>
      </c>
      <c r="J3373" s="6" t="s">
        <v>13836</v>
      </c>
      <c r="K3373" s="6" t="s">
        <v>13358</v>
      </c>
      <c r="L3373" s="6" t="s">
        <v>13973</v>
      </c>
      <c r="M3373" s="6" t="s">
        <v>13447</v>
      </c>
      <c r="N3373" s="6" t="s">
        <v>13589</v>
      </c>
      <c r="O3373" s="6" t="str" cm="1">
        <f t="array" ref="O3373:P3373">_xlfn.TEXTSPLIT(N3373,"-")</f>
        <v>2006</v>
      </c>
      <c r="P3373" s="6" t="str">
        <v>2007</v>
      </c>
      <c r="Q3373" s="6">
        <v>534</v>
      </c>
      <c r="R3373" s="6">
        <v>0</v>
      </c>
      <c r="S3373" s="16">
        <f t="shared" si="245"/>
        <v>0</v>
      </c>
      <c r="T3373" s="16">
        <f t="shared" si="246"/>
        <v>0</v>
      </c>
    </row>
    <row r="3374" spans="1:20" x14ac:dyDescent="0.6">
      <c r="A3374" s="6"/>
      <c r="B3374" s="6"/>
      <c r="C3374" s="6"/>
      <c r="D3374" s="6" t="s">
        <v>13823</v>
      </c>
      <c r="E3374" s="6" t="s">
        <v>13815</v>
      </c>
      <c r="F3374" s="20" t="s">
        <v>13752</v>
      </c>
      <c r="G3374" s="6" t="str">
        <f t="shared" si="242"/>
        <v>70-95</v>
      </c>
      <c r="H3374" s="6" t="str" cm="1">
        <f t="array" ref="H3374:I3374">_xlfn.TEXTSPLIT(G3374,"-")</f>
        <v>70</v>
      </c>
      <c r="I3374" s="6" t="str">
        <v>95</v>
      </c>
      <c r="J3374" s="6" t="s">
        <v>13836</v>
      </c>
      <c r="K3374" s="6" t="s">
        <v>13358</v>
      </c>
      <c r="L3374" s="6" t="s">
        <v>13973</v>
      </c>
      <c r="M3374" s="6" t="s">
        <v>13447</v>
      </c>
      <c r="N3374" s="6" t="s">
        <v>13589</v>
      </c>
      <c r="O3374" s="6" t="str" cm="1">
        <f t="array" ref="O3374:P3374">_xlfn.TEXTSPLIT(N3374,"-")</f>
        <v>2006</v>
      </c>
      <c r="P3374" s="6" t="str">
        <v>2007</v>
      </c>
      <c r="Q3374" s="6">
        <v>540</v>
      </c>
      <c r="R3374" s="6">
        <v>0</v>
      </c>
      <c r="S3374" s="16">
        <f t="shared" si="245"/>
        <v>0</v>
      </c>
      <c r="T3374" s="16">
        <f t="shared" si="246"/>
        <v>0</v>
      </c>
    </row>
    <row r="3375" spans="1:20" x14ac:dyDescent="0.6">
      <c r="A3375" s="6"/>
      <c r="B3375" s="6"/>
      <c r="C3375" s="6"/>
      <c r="D3375" s="6" t="s">
        <v>13823</v>
      </c>
      <c r="E3375" s="6" t="s">
        <v>13814</v>
      </c>
      <c r="F3375" s="20" t="s">
        <v>13752</v>
      </c>
      <c r="G3375" s="6" t="str">
        <f t="shared" si="242"/>
        <v>70-95</v>
      </c>
      <c r="H3375" s="6" t="str" cm="1">
        <f t="array" ref="H3375:I3375">_xlfn.TEXTSPLIT(G3375,"-")</f>
        <v>70</v>
      </c>
      <c r="I3375" s="6" t="str">
        <v>95</v>
      </c>
      <c r="J3375" s="6" t="s">
        <v>13836</v>
      </c>
      <c r="K3375" s="6" t="s">
        <v>13358</v>
      </c>
      <c r="L3375" s="6" t="s">
        <v>13973</v>
      </c>
      <c r="M3375" s="6" t="s">
        <v>13447</v>
      </c>
      <c r="N3375" s="6" t="s">
        <v>13589</v>
      </c>
      <c r="O3375" s="6" t="str" cm="1">
        <f t="array" ref="O3375:P3375">_xlfn.TEXTSPLIT(N3375,"-")</f>
        <v>2006</v>
      </c>
      <c r="P3375" s="6" t="str">
        <v>2007</v>
      </c>
      <c r="Q3375" s="6">
        <v>235</v>
      </c>
      <c r="R3375" s="6">
        <v>0</v>
      </c>
      <c r="S3375" s="16">
        <f t="shared" si="245"/>
        <v>0</v>
      </c>
      <c r="T3375" s="16">
        <f t="shared" si="246"/>
        <v>0</v>
      </c>
    </row>
    <row r="3376" spans="1:20" x14ac:dyDescent="0.6">
      <c r="A3376" s="6"/>
      <c r="B3376" s="6"/>
      <c r="C3376" s="6"/>
      <c r="D3376" s="6" t="s">
        <v>13823</v>
      </c>
      <c r="E3376" s="6" t="s">
        <v>13816</v>
      </c>
      <c r="F3376" s="20" t="s">
        <v>13752</v>
      </c>
      <c r="G3376" s="6" t="str">
        <f t="shared" si="242"/>
        <v>70-95</v>
      </c>
      <c r="H3376" s="6" t="str" cm="1">
        <f t="array" ref="H3376:I3376">_xlfn.TEXTSPLIT(G3376,"-")</f>
        <v>70</v>
      </c>
      <c r="I3376" s="6" t="str">
        <v>95</v>
      </c>
      <c r="J3376" s="6" t="s">
        <v>13836</v>
      </c>
      <c r="K3376" s="6" t="s">
        <v>13358</v>
      </c>
      <c r="L3376" s="6" t="s">
        <v>13973</v>
      </c>
      <c r="M3376" s="6" t="s">
        <v>13447</v>
      </c>
      <c r="N3376" s="6" t="s">
        <v>13589</v>
      </c>
      <c r="O3376" s="6" t="str" cm="1">
        <f t="array" ref="O3376:P3376">_xlfn.TEXTSPLIT(N3376,"-")</f>
        <v>2006</v>
      </c>
      <c r="P3376" s="6" t="str">
        <v>2007</v>
      </c>
      <c r="Q3376" s="6">
        <v>295</v>
      </c>
      <c r="R3376" s="6">
        <v>0</v>
      </c>
      <c r="S3376" s="16">
        <f t="shared" si="245"/>
        <v>0</v>
      </c>
      <c r="T3376" s="16">
        <f t="shared" si="246"/>
        <v>0</v>
      </c>
    </row>
    <row r="3377" spans="2:20" x14ac:dyDescent="0.6">
      <c r="D3377" s="6" t="s">
        <v>13848</v>
      </c>
      <c r="E3377" s="6" t="s">
        <v>13815</v>
      </c>
      <c r="F3377" s="20" t="s">
        <v>13486</v>
      </c>
      <c r="G3377" s="6" t="str">
        <f t="shared" si="236"/>
        <v>30-95</v>
      </c>
      <c r="H3377" s="6" t="str" cm="1">
        <f t="array" ref="H3377:I3377">_xlfn.TEXTSPLIT(G3377,"-")</f>
        <v>30</v>
      </c>
      <c r="I3377" s="6" t="str">
        <v>95</v>
      </c>
      <c r="J3377" s="6" t="s">
        <v>13836</v>
      </c>
      <c r="K3377" s="6" t="s">
        <v>13358</v>
      </c>
      <c r="L3377" s="6" t="s">
        <v>13909</v>
      </c>
      <c r="M3377" s="6" t="s">
        <v>13447</v>
      </c>
      <c r="N3377" s="6" t="s">
        <v>13589</v>
      </c>
      <c r="O3377" s="6" t="str" cm="1">
        <f t="array" ref="O3377:P3377">_xlfn.TEXTSPLIT(N3377,"-")</f>
        <v>2006</v>
      </c>
      <c r="P3377" s="6" t="str">
        <v>2007</v>
      </c>
      <c r="Q3377" s="6">
        <v>6581</v>
      </c>
      <c r="R3377" s="6">
        <v>717</v>
      </c>
      <c r="S3377" s="16">
        <f t="shared" si="237"/>
        <v>0.10895000759762954</v>
      </c>
      <c r="T3377" s="16">
        <f t="shared" si="238"/>
        <v>3.8407737295802083E-3</v>
      </c>
    </row>
    <row r="3378" spans="2:20" x14ac:dyDescent="0.6">
      <c r="B3378" s="6"/>
      <c r="C3378" s="6"/>
      <c r="D3378" s="6" t="s">
        <v>13848</v>
      </c>
      <c r="E3378" s="6" t="s">
        <v>13814</v>
      </c>
      <c r="F3378" s="20" t="s">
        <v>13486</v>
      </c>
      <c r="G3378" s="6" t="str">
        <f t="shared" si="236"/>
        <v>30-95</v>
      </c>
      <c r="H3378" s="6" t="str" cm="1">
        <f t="array" ref="H3378:I3378">_xlfn.TEXTSPLIT(G3378,"-")</f>
        <v>30</v>
      </c>
      <c r="I3378" s="6" t="str">
        <v>95</v>
      </c>
      <c r="J3378" s="6" t="s">
        <v>13836</v>
      </c>
      <c r="K3378" s="6" t="s">
        <v>13358</v>
      </c>
      <c r="L3378" s="6" t="s">
        <v>13909</v>
      </c>
      <c r="M3378" s="6" t="s">
        <v>13447</v>
      </c>
      <c r="N3378" s="6" t="s">
        <v>13589</v>
      </c>
      <c r="O3378" s="6" t="str" cm="1">
        <f t="array" ref="O3378:P3378">_xlfn.TEXTSPLIT(N3378,"-")</f>
        <v>2006</v>
      </c>
      <c r="P3378" s="6" t="str">
        <v>2007</v>
      </c>
      <c r="Q3378" s="6">
        <v>3062</v>
      </c>
      <c r="R3378" s="6">
        <v>380</v>
      </c>
      <c r="S3378" s="16">
        <f t="shared" si="237"/>
        <v>0.12410189418680601</v>
      </c>
      <c r="T3378" s="16">
        <f t="shared" si="238"/>
        <v>5.95817706632174E-3</v>
      </c>
    </row>
    <row r="3379" spans="2:20" x14ac:dyDescent="0.6">
      <c r="B3379" s="6"/>
      <c r="C3379" s="6"/>
      <c r="D3379" s="6" t="s">
        <v>13848</v>
      </c>
      <c r="E3379" s="6" t="s">
        <v>13816</v>
      </c>
      <c r="F3379" s="20" t="s">
        <v>13486</v>
      </c>
      <c r="G3379" s="6" t="str">
        <f t="shared" si="236"/>
        <v>30-95</v>
      </c>
      <c r="H3379" s="6" t="str" cm="1">
        <f t="array" ref="H3379:I3379">_xlfn.TEXTSPLIT(G3379,"-")</f>
        <v>30</v>
      </c>
      <c r="I3379" s="6" t="str">
        <v>95</v>
      </c>
      <c r="J3379" s="6" t="s">
        <v>13836</v>
      </c>
      <c r="K3379" s="6" t="s">
        <v>13358</v>
      </c>
      <c r="L3379" s="6" t="s">
        <v>13909</v>
      </c>
      <c r="M3379" s="6" t="s">
        <v>13447</v>
      </c>
      <c r="N3379" s="6" t="s">
        <v>13589</v>
      </c>
      <c r="O3379" s="6" t="str" cm="1">
        <f t="array" ref="O3379:P3379">_xlfn.TEXTSPLIT(N3379,"-")</f>
        <v>2006</v>
      </c>
      <c r="P3379" s="6" t="str">
        <v>2007</v>
      </c>
      <c r="Q3379" s="6">
        <v>3519</v>
      </c>
      <c r="R3379" s="6">
        <v>331</v>
      </c>
      <c r="S3379" s="16">
        <f t="shared" si="237"/>
        <v>9.4060812730889454E-2</v>
      </c>
      <c r="T3379" s="16">
        <f t="shared" si="238"/>
        <v>4.9208967523986461E-3</v>
      </c>
    </row>
    <row r="3380" spans="2:20" x14ac:dyDescent="0.6">
      <c r="B3380" s="6"/>
      <c r="C3380" s="6"/>
      <c r="D3380" s="6" t="s">
        <v>13848</v>
      </c>
      <c r="E3380" s="6" t="s">
        <v>13815</v>
      </c>
      <c r="F3380" s="20" t="s">
        <v>13883</v>
      </c>
      <c r="G3380" s="6" t="str">
        <f t="shared" si="236"/>
        <v>30-39</v>
      </c>
      <c r="H3380" s="6" t="str" cm="1">
        <f t="array" ref="H3380:I3380">_xlfn.TEXTSPLIT(G3380,"-")</f>
        <v>30</v>
      </c>
      <c r="I3380" s="6" t="str">
        <v>39</v>
      </c>
      <c r="J3380" s="6" t="s">
        <v>13836</v>
      </c>
      <c r="K3380" s="6" t="s">
        <v>13358</v>
      </c>
      <c r="L3380" s="6" t="s">
        <v>13909</v>
      </c>
      <c r="M3380" s="6" t="s">
        <v>13447</v>
      </c>
      <c r="N3380" s="6" t="s">
        <v>13589</v>
      </c>
      <c r="O3380" s="6" t="str" cm="1">
        <f t="array" ref="O3380:P3380">_xlfn.TEXTSPLIT(N3380,"-")</f>
        <v>2006</v>
      </c>
      <c r="P3380" s="6" t="str">
        <v>2007</v>
      </c>
      <c r="Q3380" s="6">
        <v>1120</v>
      </c>
      <c r="R3380" s="6">
        <v>15</v>
      </c>
      <c r="S3380" s="16">
        <f t="shared" si="237"/>
        <v>1.3392857142857142E-2</v>
      </c>
      <c r="T3380" s="16">
        <f t="shared" si="238"/>
        <v>3.4347863991094538E-3</v>
      </c>
    </row>
    <row r="3381" spans="2:20" x14ac:dyDescent="0.6">
      <c r="B3381" s="6"/>
      <c r="C3381" s="6"/>
      <c r="D3381" s="6" t="s">
        <v>13848</v>
      </c>
      <c r="E3381" s="6" t="s">
        <v>13814</v>
      </c>
      <c r="F3381" s="20" t="s">
        <v>13883</v>
      </c>
      <c r="G3381" s="6" t="str">
        <f t="shared" si="236"/>
        <v>30-39</v>
      </c>
      <c r="H3381" s="6" t="str" cm="1">
        <f t="array" ref="H3381:I3381">_xlfn.TEXTSPLIT(G3381,"-")</f>
        <v>30</v>
      </c>
      <c r="I3381" s="6" t="str">
        <v>39</v>
      </c>
      <c r="J3381" s="6" t="s">
        <v>13836</v>
      </c>
      <c r="K3381" s="6" t="s">
        <v>13358</v>
      </c>
      <c r="L3381" s="6" t="s">
        <v>13909</v>
      </c>
      <c r="M3381" s="6" t="s">
        <v>13447</v>
      </c>
      <c r="N3381" s="6" t="s">
        <v>13589</v>
      </c>
      <c r="O3381" s="6" t="str" cm="1">
        <f t="array" ref="O3381:P3381">_xlfn.TEXTSPLIT(N3381,"-")</f>
        <v>2006</v>
      </c>
      <c r="P3381" s="6" t="str">
        <v>2007</v>
      </c>
      <c r="Q3381" s="6">
        <v>549</v>
      </c>
      <c r="R3381" s="6">
        <v>8</v>
      </c>
      <c r="S3381" s="16">
        <f t="shared" si="237"/>
        <v>1.4571948998178506E-2</v>
      </c>
      <c r="T3381" s="16">
        <f t="shared" si="238"/>
        <v>5.114287159734744E-3</v>
      </c>
    </row>
    <row r="3382" spans="2:20" x14ac:dyDescent="0.6">
      <c r="B3382" s="6"/>
      <c r="C3382" s="6"/>
      <c r="D3382" s="6" t="s">
        <v>13848</v>
      </c>
      <c r="E3382" s="6" t="s">
        <v>13816</v>
      </c>
      <c r="F3382" s="20" t="s">
        <v>13883</v>
      </c>
      <c r="G3382" s="6" t="str">
        <f t="shared" si="236"/>
        <v>30-39</v>
      </c>
      <c r="H3382" s="6" t="str" cm="1">
        <f t="array" ref="H3382:I3382">_xlfn.TEXTSPLIT(G3382,"-")</f>
        <v>30</v>
      </c>
      <c r="I3382" s="6" t="str">
        <v>39</v>
      </c>
      <c r="J3382" s="6" t="s">
        <v>13836</v>
      </c>
      <c r="K3382" s="6" t="s">
        <v>13358</v>
      </c>
      <c r="L3382" s="6" t="s">
        <v>13909</v>
      </c>
      <c r="M3382" s="6" t="s">
        <v>13447</v>
      </c>
      <c r="N3382" s="6" t="s">
        <v>13589</v>
      </c>
      <c r="O3382" s="6" t="str" cm="1">
        <f t="array" ref="O3382:P3382">_xlfn.TEXTSPLIT(N3382,"-")</f>
        <v>2006</v>
      </c>
      <c r="P3382" s="6" t="str">
        <v>2007</v>
      </c>
      <c r="Q3382" s="6">
        <v>671</v>
      </c>
      <c r="R3382" s="6">
        <v>7</v>
      </c>
      <c r="S3382" s="16">
        <f t="shared" si="237"/>
        <v>1.0432190760059613E-2</v>
      </c>
      <c r="T3382" s="16">
        <f t="shared" si="238"/>
        <v>3.9223765105253381E-3</v>
      </c>
    </row>
    <row r="3383" spans="2:20" x14ac:dyDescent="0.6">
      <c r="B3383" s="6"/>
      <c r="C3383" s="6"/>
      <c r="D3383" s="6" t="s">
        <v>13848</v>
      </c>
      <c r="E3383" s="6" t="s">
        <v>13815</v>
      </c>
      <c r="F3383" s="20" t="s">
        <v>13817</v>
      </c>
      <c r="G3383" s="6" t="str">
        <f t="shared" si="236"/>
        <v>40-49</v>
      </c>
      <c r="H3383" s="6" t="str" cm="1">
        <f t="array" ref="H3383:I3383">_xlfn.TEXTSPLIT(G3383,"-")</f>
        <v>40</v>
      </c>
      <c r="I3383" s="6" t="str">
        <v>49</v>
      </c>
      <c r="J3383" s="6" t="s">
        <v>13836</v>
      </c>
      <c r="K3383" s="6" t="s">
        <v>13358</v>
      </c>
      <c r="L3383" s="6" t="s">
        <v>13909</v>
      </c>
      <c r="M3383" s="6" t="s">
        <v>13447</v>
      </c>
      <c r="N3383" s="6" t="s">
        <v>13589</v>
      </c>
      <c r="O3383" s="6" t="str" cm="1">
        <f t="array" ref="O3383:P3383">_xlfn.TEXTSPLIT(N3383,"-")</f>
        <v>2006</v>
      </c>
      <c r="P3383" s="6" t="str">
        <v>2007</v>
      </c>
      <c r="Q3383" s="6">
        <v>1312</v>
      </c>
      <c r="R3383" s="6">
        <v>67</v>
      </c>
      <c r="S3383" s="16">
        <f t="shared" si="237"/>
        <v>5.1067073170731704E-2</v>
      </c>
      <c r="T3383" s="16">
        <f t="shared" si="238"/>
        <v>6.0774490200946746E-3</v>
      </c>
    </row>
    <row r="3384" spans="2:20" x14ac:dyDescent="0.6">
      <c r="B3384" s="6"/>
      <c r="C3384" s="6"/>
      <c r="D3384" s="6" t="s">
        <v>13848</v>
      </c>
      <c r="E3384" s="6" t="s">
        <v>13814</v>
      </c>
      <c r="F3384" s="20" t="s">
        <v>13817</v>
      </c>
      <c r="G3384" s="6" t="str">
        <f t="shared" si="236"/>
        <v>40-49</v>
      </c>
      <c r="H3384" s="6" t="str" cm="1">
        <f t="array" ref="H3384:I3384">_xlfn.TEXTSPLIT(G3384,"-")</f>
        <v>40</v>
      </c>
      <c r="I3384" s="6" t="str">
        <v>49</v>
      </c>
      <c r="J3384" s="6" t="s">
        <v>13836</v>
      </c>
      <c r="K3384" s="6" t="s">
        <v>13358</v>
      </c>
      <c r="L3384" s="6" t="s">
        <v>13909</v>
      </c>
      <c r="M3384" s="6" t="s">
        <v>13447</v>
      </c>
      <c r="N3384" s="6" t="s">
        <v>13589</v>
      </c>
      <c r="O3384" s="6" t="str" cm="1">
        <f t="array" ref="O3384:P3384">_xlfn.TEXTSPLIT(N3384,"-")</f>
        <v>2006</v>
      </c>
      <c r="P3384" s="6" t="str">
        <v>2007</v>
      </c>
      <c r="Q3384" s="6">
        <v>597</v>
      </c>
      <c r="R3384" s="6">
        <v>37</v>
      </c>
      <c r="S3384" s="16">
        <f t="shared" si="237"/>
        <v>6.1976549413735343E-2</v>
      </c>
      <c r="T3384" s="16">
        <f t="shared" si="238"/>
        <v>9.8680962964876901E-3</v>
      </c>
    </row>
    <row r="3385" spans="2:20" x14ac:dyDescent="0.6">
      <c r="B3385" s="6"/>
      <c r="C3385" s="6"/>
      <c r="D3385" s="6" t="s">
        <v>13848</v>
      </c>
      <c r="E3385" s="6" t="s">
        <v>13816</v>
      </c>
      <c r="F3385" s="20" t="s">
        <v>13817</v>
      </c>
      <c r="G3385" s="6" t="str">
        <f t="shared" si="236"/>
        <v>40-49</v>
      </c>
      <c r="H3385" s="6" t="str" cm="1">
        <f t="array" ref="H3385:I3385">_xlfn.TEXTSPLIT(G3385,"-")</f>
        <v>40</v>
      </c>
      <c r="I3385" s="6" t="str">
        <v>49</v>
      </c>
      <c r="J3385" s="6" t="s">
        <v>13836</v>
      </c>
      <c r="K3385" s="6" t="s">
        <v>13358</v>
      </c>
      <c r="L3385" s="6" t="s">
        <v>13909</v>
      </c>
      <c r="M3385" s="6" t="s">
        <v>13447</v>
      </c>
      <c r="N3385" s="6" t="s">
        <v>13589</v>
      </c>
      <c r="O3385" s="6" t="str" cm="1">
        <f t="array" ref="O3385:P3385">_xlfn.TEXTSPLIT(N3385,"-")</f>
        <v>2006</v>
      </c>
      <c r="P3385" s="6" t="str">
        <v>2007</v>
      </c>
      <c r="Q3385" s="6">
        <v>715</v>
      </c>
      <c r="R3385" s="6">
        <v>29</v>
      </c>
      <c r="S3385" s="16">
        <f t="shared" si="237"/>
        <v>4.0559440559440559E-2</v>
      </c>
      <c r="T3385" s="16">
        <f t="shared" si="238"/>
        <v>7.3773772834078597E-3</v>
      </c>
    </row>
    <row r="3386" spans="2:20" x14ac:dyDescent="0.6">
      <c r="B3386" s="6"/>
      <c r="C3386" s="6"/>
      <c r="D3386" s="6" t="s">
        <v>13848</v>
      </c>
      <c r="E3386" s="6" t="s">
        <v>13815</v>
      </c>
      <c r="F3386" s="20" t="s">
        <v>13818</v>
      </c>
      <c r="G3386" s="6" t="str">
        <f t="shared" si="236"/>
        <v>50-59</v>
      </c>
      <c r="H3386" s="6" t="str" cm="1">
        <f t="array" ref="H3386:I3386">_xlfn.TEXTSPLIT(G3386,"-")</f>
        <v>50</v>
      </c>
      <c r="I3386" s="6" t="str">
        <v>59</v>
      </c>
      <c r="J3386" s="6" t="s">
        <v>13836</v>
      </c>
      <c r="K3386" s="6" t="s">
        <v>13358</v>
      </c>
      <c r="L3386" s="6" t="s">
        <v>13909</v>
      </c>
      <c r="M3386" s="6" t="s">
        <v>13447</v>
      </c>
      <c r="N3386" s="6" t="s">
        <v>13589</v>
      </c>
      <c r="O3386" s="6" t="str" cm="1">
        <f t="array" ref="O3386:P3386">_xlfn.TEXTSPLIT(N3386,"-")</f>
        <v>2006</v>
      </c>
      <c r="P3386" s="6" t="str">
        <v>2007</v>
      </c>
      <c r="Q3386" s="6">
        <v>2438</v>
      </c>
      <c r="R3386" s="6">
        <v>310</v>
      </c>
      <c r="S3386" s="16">
        <f t="shared" si="237"/>
        <v>0.12715340442986053</v>
      </c>
      <c r="T3386" s="16">
        <f t="shared" si="238"/>
        <v>6.7470838403985347E-3</v>
      </c>
    </row>
    <row r="3387" spans="2:20" x14ac:dyDescent="0.6">
      <c r="B3387" s="6"/>
      <c r="C3387" s="6"/>
      <c r="D3387" s="6" t="s">
        <v>13848</v>
      </c>
      <c r="E3387" s="6" t="s">
        <v>13814</v>
      </c>
      <c r="F3387" s="20" t="s">
        <v>13818</v>
      </c>
      <c r="G3387" s="6" t="str">
        <f t="shared" si="236"/>
        <v>50-59</v>
      </c>
      <c r="H3387" s="6" t="str" cm="1">
        <f t="array" ref="H3387:I3387">_xlfn.TEXTSPLIT(G3387,"-")</f>
        <v>50</v>
      </c>
      <c r="I3387" s="6" t="str">
        <v>59</v>
      </c>
      <c r="J3387" s="6" t="s">
        <v>13836</v>
      </c>
      <c r="K3387" s="6" t="s">
        <v>13358</v>
      </c>
      <c r="L3387" s="6" t="s">
        <v>13909</v>
      </c>
      <c r="M3387" s="6" t="s">
        <v>13447</v>
      </c>
      <c r="N3387" s="6" t="s">
        <v>13589</v>
      </c>
      <c r="O3387" s="6" t="str" cm="1">
        <f t="array" ref="O3387:P3387">_xlfn.TEXTSPLIT(N3387,"-")</f>
        <v>2006</v>
      </c>
      <c r="P3387" s="6" t="str">
        <v>2007</v>
      </c>
      <c r="Q3387" s="6">
        <v>1134</v>
      </c>
      <c r="R3387" s="6">
        <v>159</v>
      </c>
      <c r="S3387" s="16">
        <f t="shared" si="237"/>
        <v>0.1402116402116402</v>
      </c>
      <c r="T3387" s="16">
        <f t="shared" si="238"/>
        <v>1.0310537073546415E-2</v>
      </c>
    </row>
    <row r="3388" spans="2:20" x14ac:dyDescent="0.6">
      <c r="B3388" s="6"/>
      <c r="C3388" s="6"/>
      <c r="D3388" s="6" t="s">
        <v>13848</v>
      </c>
      <c r="E3388" s="6" t="s">
        <v>13816</v>
      </c>
      <c r="F3388" s="20" t="s">
        <v>13818</v>
      </c>
      <c r="G3388" s="6" t="str">
        <f t="shared" ref="G3388:G3497" si="247">IF(RIGHT(F3388,1)="+",LEFT(F3388,LEN(F3388)-1)&amp;"-95",F3388)</f>
        <v>50-59</v>
      </c>
      <c r="H3388" s="6" t="str" cm="1">
        <f t="array" ref="H3388:I3388">_xlfn.TEXTSPLIT(G3388,"-")</f>
        <v>50</v>
      </c>
      <c r="I3388" s="6" t="str">
        <v>59</v>
      </c>
      <c r="J3388" s="6" t="s">
        <v>13836</v>
      </c>
      <c r="K3388" s="6" t="s">
        <v>13358</v>
      </c>
      <c r="L3388" s="6" t="s">
        <v>13909</v>
      </c>
      <c r="M3388" s="6" t="s">
        <v>13447</v>
      </c>
      <c r="N3388" s="6" t="s">
        <v>13589</v>
      </c>
      <c r="O3388" s="6" t="str" cm="1">
        <f t="array" ref="O3388:P3388">_xlfn.TEXTSPLIT(N3388,"-")</f>
        <v>2006</v>
      </c>
      <c r="P3388" s="6" t="str">
        <v>2007</v>
      </c>
      <c r="Q3388" s="6">
        <v>1304</v>
      </c>
      <c r="R3388" s="6">
        <v>153</v>
      </c>
      <c r="S3388" s="16">
        <f t="shared" ref="S3388:S3497" si="248">R3388/Q3388</f>
        <v>0.11733128834355828</v>
      </c>
      <c r="T3388" s="16">
        <f t="shared" ref="T3388:T3497" si="249">SQRT(S3388*(1-S3388)/Q3388)</f>
        <v>8.9118319847570713E-3</v>
      </c>
    </row>
    <row r="3389" spans="2:20" x14ac:dyDescent="0.6">
      <c r="B3389" s="6"/>
      <c r="C3389" s="6"/>
      <c r="D3389" s="6" t="s">
        <v>13848</v>
      </c>
      <c r="E3389" s="6" t="s">
        <v>13815</v>
      </c>
      <c r="F3389" s="20" t="s">
        <v>13819</v>
      </c>
      <c r="G3389" s="6" t="str">
        <f t="shared" si="247"/>
        <v>60-69</v>
      </c>
      <c r="H3389" s="6" t="str" cm="1">
        <f t="array" ref="H3389:I3389">_xlfn.TEXTSPLIT(G3389,"-")</f>
        <v>60</v>
      </c>
      <c r="I3389" s="6" t="str">
        <v>69</v>
      </c>
      <c r="J3389" s="6" t="s">
        <v>13836</v>
      </c>
      <c r="K3389" s="6" t="s">
        <v>13358</v>
      </c>
      <c r="L3389" s="6" t="s">
        <v>13909</v>
      </c>
      <c r="M3389" s="6" t="s">
        <v>13447</v>
      </c>
      <c r="N3389" s="6" t="s">
        <v>13589</v>
      </c>
      <c r="O3389" s="6" t="str" cm="1">
        <f t="array" ref="O3389:P3389">_xlfn.TEXTSPLIT(N3389,"-")</f>
        <v>2006</v>
      </c>
      <c r="P3389" s="6" t="str">
        <v>2007</v>
      </c>
      <c r="Q3389" s="6">
        <v>1071</v>
      </c>
      <c r="R3389" s="6">
        <v>203</v>
      </c>
      <c r="S3389" s="16">
        <f t="shared" si="248"/>
        <v>0.18954248366013071</v>
      </c>
      <c r="T3389" s="16">
        <f t="shared" si="249"/>
        <v>1.1976327824064754E-2</v>
      </c>
    </row>
    <row r="3390" spans="2:20" x14ac:dyDescent="0.6">
      <c r="B3390" s="6"/>
      <c r="C3390" s="6"/>
      <c r="D3390" s="6" t="s">
        <v>13848</v>
      </c>
      <c r="E3390" s="6" t="s">
        <v>13814</v>
      </c>
      <c r="F3390" s="20" t="s">
        <v>13819</v>
      </c>
      <c r="G3390" s="6" t="str">
        <f t="shared" si="247"/>
        <v>60-69</v>
      </c>
      <c r="H3390" s="6" t="str" cm="1">
        <f t="array" ref="H3390:I3390">_xlfn.TEXTSPLIT(G3390,"-")</f>
        <v>60</v>
      </c>
      <c r="I3390" s="6" t="str">
        <v>69</v>
      </c>
      <c r="J3390" s="6" t="s">
        <v>13836</v>
      </c>
      <c r="K3390" s="6" t="s">
        <v>13358</v>
      </c>
      <c r="L3390" s="6" t="s">
        <v>13909</v>
      </c>
      <c r="M3390" s="6" t="s">
        <v>13447</v>
      </c>
      <c r="N3390" s="6" t="s">
        <v>13589</v>
      </c>
      <c r="O3390" s="6" t="str" cm="1">
        <f t="array" ref="O3390:P3390">_xlfn.TEXTSPLIT(N3390,"-")</f>
        <v>2006</v>
      </c>
      <c r="P3390" s="6" t="str">
        <v>2007</v>
      </c>
      <c r="Q3390" s="6">
        <v>537</v>
      </c>
      <c r="R3390" s="6">
        <v>107</v>
      </c>
      <c r="S3390" s="16">
        <f t="shared" si="248"/>
        <v>0.19925512104283055</v>
      </c>
      <c r="T3390" s="16">
        <f t="shared" si="249"/>
        <v>1.723711932563711E-2</v>
      </c>
    </row>
    <row r="3391" spans="2:20" x14ac:dyDescent="0.6">
      <c r="B3391" s="6"/>
      <c r="C3391" s="6"/>
      <c r="D3391" s="6" t="s">
        <v>13848</v>
      </c>
      <c r="E3391" s="6" t="s">
        <v>13816</v>
      </c>
      <c r="F3391" s="20" t="s">
        <v>13819</v>
      </c>
      <c r="G3391" s="6" t="str">
        <f t="shared" si="247"/>
        <v>60-69</v>
      </c>
      <c r="H3391" s="6" t="str" cm="1">
        <f t="array" ref="H3391:I3391">_xlfn.TEXTSPLIT(G3391,"-")</f>
        <v>60</v>
      </c>
      <c r="I3391" s="6" t="str">
        <v>69</v>
      </c>
      <c r="J3391" s="6" t="s">
        <v>13836</v>
      </c>
      <c r="K3391" s="6" t="s">
        <v>13358</v>
      </c>
      <c r="L3391" s="6" t="s">
        <v>13909</v>
      </c>
      <c r="M3391" s="6" t="s">
        <v>13447</v>
      </c>
      <c r="N3391" s="6" t="s">
        <v>13589</v>
      </c>
      <c r="O3391" s="6" t="str" cm="1">
        <f t="array" ref="O3391:P3391">_xlfn.TEXTSPLIT(N3391,"-")</f>
        <v>2006</v>
      </c>
      <c r="P3391" s="6" t="str">
        <v>2007</v>
      </c>
      <c r="Q3391" s="6">
        <v>534</v>
      </c>
      <c r="R3391" s="6">
        <v>96</v>
      </c>
      <c r="S3391" s="16">
        <f t="shared" si="248"/>
        <v>0.1797752808988764</v>
      </c>
      <c r="T3391" s="16">
        <f t="shared" si="249"/>
        <v>1.6617312464766904E-2</v>
      </c>
    </row>
    <row r="3392" spans="2:20" x14ac:dyDescent="0.6">
      <c r="B3392" s="6"/>
      <c r="C3392" s="6"/>
      <c r="D3392" s="6" t="s">
        <v>13848</v>
      </c>
      <c r="E3392" s="6" t="s">
        <v>13815</v>
      </c>
      <c r="F3392" s="20" t="s">
        <v>13752</v>
      </c>
      <c r="G3392" s="6" t="str">
        <f t="shared" si="247"/>
        <v>70-95</v>
      </c>
      <c r="H3392" s="6" t="str" cm="1">
        <f t="array" ref="H3392:I3392">_xlfn.TEXTSPLIT(G3392,"-")</f>
        <v>70</v>
      </c>
      <c r="I3392" s="6" t="str">
        <v>95</v>
      </c>
      <c r="J3392" s="6" t="s">
        <v>13836</v>
      </c>
      <c r="K3392" s="6" t="s">
        <v>13358</v>
      </c>
      <c r="L3392" s="6" t="s">
        <v>13909</v>
      </c>
      <c r="M3392" s="6" t="s">
        <v>13447</v>
      </c>
      <c r="N3392" s="6" t="s">
        <v>13589</v>
      </c>
      <c r="O3392" s="6" t="str" cm="1">
        <f t="array" ref="O3392:P3392">_xlfn.TEXTSPLIT(N3392,"-")</f>
        <v>2006</v>
      </c>
      <c r="P3392" s="6" t="str">
        <v>2007</v>
      </c>
      <c r="Q3392" s="6">
        <v>540</v>
      </c>
      <c r="R3392" s="6">
        <v>117</v>
      </c>
      <c r="S3392" s="16">
        <f t="shared" si="248"/>
        <v>0.21666666666666667</v>
      </c>
      <c r="T3392" s="16">
        <f t="shared" si="249"/>
        <v>1.7728519721697967E-2</v>
      </c>
    </row>
    <row r="3393" spans="2:20" x14ac:dyDescent="0.6">
      <c r="B3393" s="6"/>
      <c r="C3393" s="6"/>
      <c r="D3393" s="6" t="s">
        <v>13848</v>
      </c>
      <c r="E3393" s="6" t="s">
        <v>13814</v>
      </c>
      <c r="F3393" s="20" t="s">
        <v>13752</v>
      </c>
      <c r="G3393" s="6" t="str">
        <f t="shared" si="247"/>
        <v>70-95</v>
      </c>
      <c r="H3393" s="6" t="str" cm="1">
        <f t="array" ref="H3393:I3393">_xlfn.TEXTSPLIT(G3393,"-")</f>
        <v>70</v>
      </c>
      <c r="I3393" s="6" t="str">
        <v>95</v>
      </c>
      <c r="J3393" s="6" t="s">
        <v>13836</v>
      </c>
      <c r="K3393" s="6" t="s">
        <v>13358</v>
      </c>
      <c r="L3393" s="6" t="s">
        <v>13909</v>
      </c>
      <c r="M3393" s="6" t="s">
        <v>13447</v>
      </c>
      <c r="N3393" s="6" t="s">
        <v>13589</v>
      </c>
      <c r="O3393" s="6" t="str" cm="1">
        <f t="array" ref="O3393:P3393">_xlfn.TEXTSPLIT(N3393,"-")</f>
        <v>2006</v>
      </c>
      <c r="P3393" s="6" t="str">
        <v>2007</v>
      </c>
      <c r="Q3393" s="6">
        <v>235</v>
      </c>
      <c r="R3393" s="6">
        <v>68</v>
      </c>
      <c r="S3393" s="16">
        <f t="shared" si="248"/>
        <v>0.28936170212765955</v>
      </c>
      <c r="T3393" s="16">
        <f t="shared" si="249"/>
        <v>2.9580866981198044E-2</v>
      </c>
    </row>
    <row r="3394" spans="2:20" x14ac:dyDescent="0.6">
      <c r="B3394" s="6"/>
      <c r="C3394" s="6"/>
      <c r="D3394" s="6" t="s">
        <v>13848</v>
      </c>
      <c r="E3394" s="6" t="s">
        <v>13816</v>
      </c>
      <c r="F3394" s="20" t="s">
        <v>13752</v>
      </c>
      <c r="G3394" s="6" t="str">
        <f t="shared" si="247"/>
        <v>70-95</v>
      </c>
      <c r="H3394" s="6" t="str" cm="1">
        <f t="array" ref="H3394:I3394">_xlfn.TEXTSPLIT(G3394,"-")</f>
        <v>70</v>
      </c>
      <c r="I3394" s="6" t="str">
        <v>95</v>
      </c>
      <c r="J3394" s="6" t="s">
        <v>13836</v>
      </c>
      <c r="K3394" s="6" t="s">
        <v>13358</v>
      </c>
      <c r="L3394" s="6" t="s">
        <v>13909</v>
      </c>
      <c r="M3394" s="6" t="s">
        <v>13447</v>
      </c>
      <c r="N3394" s="6" t="s">
        <v>13589</v>
      </c>
      <c r="O3394" s="6" t="str" cm="1">
        <f t="array" ref="O3394:P3394">_xlfn.TEXTSPLIT(N3394,"-")</f>
        <v>2006</v>
      </c>
      <c r="P3394" s="6" t="str">
        <v>2007</v>
      </c>
      <c r="Q3394" s="6">
        <v>295</v>
      </c>
      <c r="R3394" s="6">
        <v>46</v>
      </c>
      <c r="S3394" s="16">
        <f t="shared" si="248"/>
        <v>0.15593220338983052</v>
      </c>
      <c r="T3394" s="16">
        <f t="shared" si="249"/>
        <v>2.1122511995565064E-2</v>
      </c>
    </row>
    <row r="3395" spans="2:20" x14ac:dyDescent="0.6">
      <c r="B3395" s="6"/>
      <c r="C3395" s="6"/>
      <c r="D3395" s="6" t="s">
        <v>13813</v>
      </c>
      <c r="E3395" s="6" t="s">
        <v>13815</v>
      </c>
      <c r="F3395" s="20" t="s">
        <v>13486</v>
      </c>
      <c r="G3395" s="6" t="str">
        <f t="shared" si="247"/>
        <v>30-95</v>
      </c>
      <c r="H3395" s="6" t="str" cm="1">
        <f t="array" ref="H3395:I3395">_xlfn.TEXTSPLIT(G3395,"-")</f>
        <v>30</v>
      </c>
      <c r="I3395" s="6" t="str">
        <v>95</v>
      </c>
      <c r="J3395" s="6" t="s">
        <v>13836</v>
      </c>
      <c r="K3395" s="6" t="s">
        <v>13358</v>
      </c>
      <c r="L3395" s="6" t="s">
        <v>13909</v>
      </c>
      <c r="M3395" s="6" t="s">
        <v>13447</v>
      </c>
      <c r="N3395" s="6" t="s">
        <v>13589</v>
      </c>
      <c r="O3395" s="6" t="str" cm="1">
        <f t="array" ref="O3395:P3395">_xlfn.TEXTSPLIT(N3395,"-")</f>
        <v>2006</v>
      </c>
      <c r="P3395" s="6" t="str">
        <v>2007</v>
      </c>
      <c r="Q3395" s="6">
        <v>6581</v>
      </c>
      <c r="R3395" s="6">
        <v>4</v>
      </c>
      <c r="S3395" s="16">
        <f t="shared" si="248"/>
        <v>6.07810363166692E-4</v>
      </c>
      <c r="T3395" s="16">
        <f t="shared" si="249"/>
        <v>3.0381280918559417E-4</v>
      </c>
    </row>
    <row r="3396" spans="2:20" x14ac:dyDescent="0.6">
      <c r="B3396" s="6"/>
      <c r="C3396" s="6"/>
      <c r="D3396" s="6" t="s">
        <v>13813</v>
      </c>
      <c r="E3396" s="6" t="s">
        <v>13814</v>
      </c>
      <c r="F3396" s="20" t="s">
        <v>13486</v>
      </c>
      <c r="G3396" s="6" t="str">
        <f t="shared" si="247"/>
        <v>30-95</v>
      </c>
      <c r="H3396" s="6" t="str" cm="1">
        <f t="array" ref="H3396:I3396">_xlfn.TEXTSPLIT(G3396,"-")</f>
        <v>30</v>
      </c>
      <c r="I3396" s="6" t="str">
        <v>95</v>
      </c>
      <c r="J3396" s="6" t="s">
        <v>13836</v>
      </c>
      <c r="K3396" s="6" t="s">
        <v>13358</v>
      </c>
      <c r="L3396" s="6" t="s">
        <v>13909</v>
      </c>
      <c r="M3396" s="6" t="s">
        <v>13447</v>
      </c>
      <c r="N3396" s="6" t="s">
        <v>13589</v>
      </c>
      <c r="O3396" s="6" t="str" cm="1">
        <f t="array" ref="O3396:P3396">_xlfn.TEXTSPLIT(N3396,"-")</f>
        <v>2006</v>
      </c>
      <c r="P3396" s="6" t="str">
        <v>2007</v>
      </c>
      <c r="Q3396" s="6">
        <v>3062</v>
      </c>
      <c r="R3396" s="6">
        <v>3</v>
      </c>
      <c r="S3396" s="16">
        <f t="shared" si="248"/>
        <v>9.7975179621162642E-4</v>
      </c>
      <c r="T3396" s="16">
        <f t="shared" si="249"/>
        <v>5.6538279219291165E-4</v>
      </c>
    </row>
    <row r="3397" spans="2:20" x14ac:dyDescent="0.6">
      <c r="B3397" s="6"/>
      <c r="C3397" s="6"/>
      <c r="D3397" s="6" t="s">
        <v>13813</v>
      </c>
      <c r="E3397" s="6" t="s">
        <v>13816</v>
      </c>
      <c r="F3397" s="20" t="s">
        <v>13486</v>
      </c>
      <c r="G3397" s="6" t="str">
        <f t="shared" si="247"/>
        <v>30-95</v>
      </c>
      <c r="H3397" s="6" t="str" cm="1">
        <f t="array" ref="H3397:I3397">_xlfn.TEXTSPLIT(G3397,"-")</f>
        <v>30</v>
      </c>
      <c r="I3397" s="6" t="str">
        <v>95</v>
      </c>
      <c r="J3397" s="6" t="s">
        <v>13836</v>
      </c>
      <c r="K3397" s="6" t="s">
        <v>13358</v>
      </c>
      <c r="L3397" s="6" t="s">
        <v>13909</v>
      </c>
      <c r="M3397" s="6" t="s">
        <v>13447</v>
      </c>
      <c r="N3397" s="6" t="s">
        <v>13589</v>
      </c>
      <c r="O3397" s="6" t="str" cm="1">
        <f t="array" ref="O3397:P3397">_xlfn.TEXTSPLIT(N3397,"-")</f>
        <v>2006</v>
      </c>
      <c r="P3397" s="6" t="str">
        <v>2007</v>
      </c>
      <c r="Q3397" s="6">
        <v>3519</v>
      </c>
      <c r="R3397" s="6">
        <v>1</v>
      </c>
      <c r="S3397" s="16">
        <f t="shared" si="248"/>
        <v>2.841716396703609E-4</v>
      </c>
      <c r="T3397" s="16">
        <f t="shared" si="249"/>
        <v>2.8413126004107425E-4</v>
      </c>
    </row>
    <row r="3398" spans="2:20" x14ac:dyDescent="0.6">
      <c r="B3398" s="6"/>
      <c r="C3398" s="6"/>
      <c r="D3398" s="6" t="s">
        <v>13813</v>
      </c>
      <c r="E3398" s="6" t="s">
        <v>13815</v>
      </c>
      <c r="F3398" s="20" t="s">
        <v>13883</v>
      </c>
      <c r="G3398" s="6" t="str">
        <f t="shared" si="247"/>
        <v>30-39</v>
      </c>
      <c r="H3398" s="6" t="str" cm="1">
        <f t="array" ref="H3398:I3398">_xlfn.TEXTSPLIT(G3398,"-")</f>
        <v>30</v>
      </c>
      <c r="I3398" s="6" t="str">
        <v>39</v>
      </c>
      <c r="J3398" s="6" t="s">
        <v>13836</v>
      </c>
      <c r="K3398" s="6" t="s">
        <v>13358</v>
      </c>
      <c r="L3398" s="6" t="s">
        <v>13909</v>
      </c>
      <c r="M3398" s="6" t="s">
        <v>13447</v>
      </c>
      <c r="N3398" s="6" t="s">
        <v>13589</v>
      </c>
      <c r="O3398" s="6" t="str" cm="1">
        <f t="array" ref="O3398:P3398">_xlfn.TEXTSPLIT(N3398,"-")</f>
        <v>2006</v>
      </c>
      <c r="P3398" s="6" t="str">
        <v>2007</v>
      </c>
      <c r="Q3398" s="6">
        <v>1120</v>
      </c>
      <c r="R3398" s="6">
        <v>0</v>
      </c>
      <c r="S3398" s="16">
        <f t="shared" si="248"/>
        <v>0</v>
      </c>
      <c r="T3398" s="16">
        <f t="shared" si="249"/>
        <v>0</v>
      </c>
    </row>
    <row r="3399" spans="2:20" x14ac:dyDescent="0.6">
      <c r="B3399" s="6"/>
      <c r="C3399" s="6"/>
      <c r="D3399" s="6" t="s">
        <v>13813</v>
      </c>
      <c r="E3399" s="6" t="s">
        <v>13814</v>
      </c>
      <c r="F3399" s="20" t="s">
        <v>13883</v>
      </c>
      <c r="G3399" s="6" t="str">
        <f t="shared" si="247"/>
        <v>30-39</v>
      </c>
      <c r="H3399" s="6" t="str" cm="1">
        <f t="array" ref="H3399:I3399">_xlfn.TEXTSPLIT(G3399,"-")</f>
        <v>30</v>
      </c>
      <c r="I3399" s="6" t="str">
        <v>39</v>
      </c>
      <c r="J3399" s="6" t="s">
        <v>13836</v>
      </c>
      <c r="K3399" s="6" t="s">
        <v>13358</v>
      </c>
      <c r="L3399" s="6" t="s">
        <v>13909</v>
      </c>
      <c r="M3399" s="6" t="s">
        <v>13447</v>
      </c>
      <c r="N3399" s="6" t="s">
        <v>13589</v>
      </c>
      <c r="O3399" s="6" t="str" cm="1">
        <f t="array" ref="O3399:P3399">_xlfn.TEXTSPLIT(N3399,"-")</f>
        <v>2006</v>
      </c>
      <c r="P3399" s="6" t="str">
        <v>2007</v>
      </c>
      <c r="Q3399" s="6">
        <v>549</v>
      </c>
      <c r="R3399" s="6">
        <v>0</v>
      </c>
      <c r="S3399" s="16">
        <f t="shared" si="248"/>
        <v>0</v>
      </c>
      <c r="T3399" s="16">
        <f t="shared" si="249"/>
        <v>0</v>
      </c>
    </row>
    <row r="3400" spans="2:20" x14ac:dyDescent="0.6">
      <c r="B3400" s="6"/>
      <c r="C3400" s="6"/>
      <c r="D3400" s="6" t="s">
        <v>13813</v>
      </c>
      <c r="E3400" s="6" t="s">
        <v>13816</v>
      </c>
      <c r="F3400" s="20" t="s">
        <v>13883</v>
      </c>
      <c r="G3400" s="6" t="str">
        <f t="shared" si="247"/>
        <v>30-39</v>
      </c>
      <c r="H3400" s="6" t="str" cm="1">
        <f t="array" ref="H3400:I3400">_xlfn.TEXTSPLIT(G3400,"-")</f>
        <v>30</v>
      </c>
      <c r="I3400" s="6" t="str">
        <v>39</v>
      </c>
      <c r="J3400" s="6" t="s">
        <v>13836</v>
      </c>
      <c r="K3400" s="6" t="s">
        <v>13358</v>
      </c>
      <c r="L3400" s="6" t="s">
        <v>13909</v>
      </c>
      <c r="M3400" s="6" t="s">
        <v>13447</v>
      </c>
      <c r="N3400" s="6" t="s">
        <v>13589</v>
      </c>
      <c r="O3400" s="6" t="str" cm="1">
        <f t="array" ref="O3400:P3400">_xlfn.TEXTSPLIT(N3400,"-")</f>
        <v>2006</v>
      </c>
      <c r="P3400" s="6" t="str">
        <v>2007</v>
      </c>
      <c r="Q3400" s="6">
        <v>671</v>
      </c>
      <c r="R3400" s="6">
        <v>0</v>
      </c>
      <c r="S3400" s="16">
        <f t="shared" si="248"/>
        <v>0</v>
      </c>
      <c r="T3400" s="16">
        <f t="shared" si="249"/>
        <v>0</v>
      </c>
    </row>
    <row r="3401" spans="2:20" x14ac:dyDescent="0.6">
      <c r="B3401" s="6"/>
      <c r="C3401" s="6"/>
      <c r="D3401" s="6" t="s">
        <v>13813</v>
      </c>
      <c r="E3401" s="6" t="s">
        <v>13815</v>
      </c>
      <c r="F3401" s="20" t="s">
        <v>13817</v>
      </c>
      <c r="G3401" s="6" t="str">
        <f t="shared" si="247"/>
        <v>40-49</v>
      </c>
      <c r="H3401" s="6" t="str" cm="1">
        <f t="array" ref="H3401:I3401">_xlfn.TEXTSPLIT(G3401,"-")</f>
        <v>40</v>
      </c>
      <c r="I3401" s="6" t="str">
        <v>49</v>
      </c>
      <c r="J3401" s="6" t="s">
        <v>13836</v>
      </c>
      <c r="K3401" s="6" t="s">
        <v>13358</v>
      </c>
      <c r="L3401" s="6" t="s">
        <v>13909</v>
      </c>
      <c r="M3401" s="6" t="s">
        <v>13447</v>
      </c>
      <c r="N3401" s="6" t="s">
        <v>13589</v>
      </c>
      <c r="O3401" s="6" t="str" cm="1">
        <f t="array" ref="O3401:P3401">_xlfn.TEXTSPLIT(N3401,"-")</f>
        <v>2006</v>
      </c>
      <c r="P3401" s="6" t="str">
        <v>2007</v>
      </c>
      <c r="Q3401" s="6">
        <v>1312</v>
      </c>
      <c r="R3401" s="6">
        <v>0</v>
      </c>
      <c r="S3401" s="16">
        <f t="shared" si="248"/>
        <v>0</v>
      </c>
      <c r="T3401" s="16">
        <f t="shared" si="249"/>
        <v>0</v>
      </c>
    </row>
    <row r="3402" spans="2:20" x14ac:dyDescent="0.6">
      <c r="B3402" s="6"/>
      <c r="C3402" s="6"/>
      <c r="D3402" s="6" t="s">
        <v>13813</v>
      </c>
      <c r="E3402" s="6" t="s">
        <v>13814</v>
      </c>
      <c r="F3402" s="20" t="s">
        <v>13817</v>
      </c>
      <c r="G3402" s="6" t="str">
        <f t="shared" si="247"/>
        <v>40-49</v>
      </c>
      <c r="H3402" s="6" t="str" cm="1">
        <f t="array" ref="H3402:I3402">_xlfn.TEXTSPLIT(G3402,"-")</f>
        <v>40</v>
      </c>
      <c r="I3402" s="6" t="str">
        <v>49</v>
      </c>
      <c r="J3402" s="6" t="s">
        <v>13836</v>
      </c>
      <c r="K3402" s="6" t="s">
        <v>13358</v>
      </c>
      <c r="L3402" s="6" t="s">
        <v>13909</v>
      </c>
      <c r="M3402" s="6" t="s">
        <v>13447</v>
      </c>
      <c r="N3402" s="6" t="s">
        <v>13589</v>
      </c>
      <c r="O3402" s="6" t="str" cm="1">
        <f t="array" ref="O3402:P3402">_xlfn.TEXTSPLIT(N3402,"-")</f>
        <v>2006</v>
      </c>
      <c r="P3402" s="6" t="str">
        <v>2007</v>
      </c>
      <c r="Q3402" s="6">
        <v>597</v>
      </c>
      <c r="R3402" s="6">
        <v>0</v>
      </c>
      <c r="S3402" s="16">
        <f t="shared" si="248"/>
        <v>0</v>
      </c>
      <c r="T3402" s="16">
        <f t="shared" si="249"/>
        <v>0</v>
      </c>
    </row>
    <row r="3403" spans="2:20" x14ac:dyDescent="0.6">
      <c r="B3403" s="6"/>
      <c r="C3403" s="6"/>
      <c r="D3403" s="6" t="s">
        <v>13813</v>
      </c>
      <c r="E3403" s="6" t="s">
        <v>13816</v>
      </c>
      <c r="F3403" s="20" t="s">
        <v>13817</v>
      </c>
      <c r="G3403" s="6" t="str">
        <f t="shared" si="247"/>
        <v>40-49</v>
      </c>
      <c r="H3403" s="6" t="str" cm="1">
        <f t="array" ref="H3403:I3403">_xlfn.TEXTSPLIT(G3403,"-")</f>
        <v>40</v>
      </c>
      <c r="I3403" s="6" t="str">
        <v>49</v>
      </c>
      <c r="J3403" s="6" t="s">
        <v>13836</v>
      </c>
      <c r="K3403" s="6" t="s">
        <v>13358</v>
      </c>
      <c r="L3403" s="6" t="s">
        <v>13909</v>
      </c>
      <c r="M3403" s="6" t="s">
        <v>13447</v>
      </c>
      <c r="N3403" s="6" t="s">
        <v>13589</v>
      </c>
      <c r="O3403" s="6" t="str" cm="1">
        <f t="array" ref="O3403:P3403">_xlfn.TEXTSPLIT(N3403,"-")</f>
        <v>2006</v>
      </c>
      <c r="P3403" s="6" t="str">
        <v>2007</v>
      </c>
      <c r="Q3403" s="6">
        <v>715</v>
      </c>
      <c r="R3403" s="6">
        <v>0</v>
      </c>
      <c r="S3403" s="16">
        <f t="shared" si="248"/>
        <v>0</v>
      </c>
      <c r="T3403" s="16">
        <f t="shared" si="249"/>
        <v>0</v>
      </c>
    </row>
    <row r="3404" spans="2:20" x14ac:dyDescent="0.6">
      <c r="B3404" s="6"/>
      <c r="C3404" s="6"/>
      <c r="D3404" s="6" t="s">
        <v>13813</v>
      </c>
      <c r="E3404" s="6" t="s">
        <v>13815</v>
      </c>
      <c r="F3404" s="20" t="s">
        <v>13818</v>
      </c>
      <c r="G3404" s="6" t="str">
        <f t="shared" si="247"/>
        <v>50-59</v>
      </c>
      <c r="H3404" s="6" t="str" cm="1">
        <f t="array" ref="H3404:I3404">_xlfn.TEXTSPLIT(G3404,"-")</f>
        <v>50</v>
      </c>
      <c r="I3404" s="6" t="str">
        <v>59</v>
      </c>
      <c r="J3404" s="6" t="s">
        <v>13836</v>
      </c>
      <c r="K3404" s="6" t="s">
        <v>13358</v>
      </c>
      <c r="L3404" s="6" t="s">
        <v>13909</v>
      </c>
      <c r="M3404" s="6" t="s">
        <v>13447</v>
      </c>
      <c r="N3404" s="6" t="s">
        <v>13589</v>
      </c>
      <c r="O3404" s="6" t="str" cm="1">
        <f t="array" ref="O3404:P3404">_xlfn.TEXTSPLIT(N3404,"-")</f>
        <v>2006</v>
      </c>
      <c r="P3404" s="6" t="str">
        <v>2007</v>
      </c>
      <c r="Q3404" s="6">
        <v>2438</v>
      </c>
      <c r="R3404" s="6">
        <v>1</v>
      </c>
      <c r="S3404" s="16">
        <f t="shared" si="248"/>
        <v>4.1017227235438887E-4</v>
      </c>
      <c r="T3404" s="16">
        <f t="shared" si="249"/>
        <v>4.1008814308012595E-4</v>
      </c>
    </row>
    <row r="3405" spans="2:20" x14ac:dyDescent="0.6">
      <c r="B3405" s="6"/>
      <c r="C3405" s="6"/>
      <c r="D3405" s="6" t="s">
        <v>13813</v>
      </c>
      <c r="E3405" s="6" t="s">
        <v>13814</v>
      </c>
      <c r="F3405" s="20" t="s">
        <v>13818</v>
      </c>
      <c r="G3405" s="6" t="str">
        <f t="shared" si="247"/>
        <v>50-59</v>
      </c>
      <c r="H3405" s="6" t="str" cm="1">
        <f t="array" ref="H3405:I3405">_xlfn.TEXTSPLIT(G3405,"-")</f>
        <v>50</v>
      </c>
      <c r="I3405" s="6" t="str">
        <v>59</v>
      </c>
      <c r="J3405" s="6" t="s">
        <v>13836</v>
      </c>
      <c r="K3405" s="6" t="s">
        <v>13358</v>
      </c>
      <c r="L3405" s="6" t="s">
        <v>13909</v>
      </c>
      <c r="M3405" s="6" t="s">
        <v>13447</v>
      </c>
      <c r="N3405" s="6" t="s">
        <v>13589</v>
      </c>
      <c r="O3405" s="6" t="str" cm="1">
        <f t="array" ref="O3405:P3405">_xlfn.TEXTSPLIT(N3405,"-")</f>
        <v>2006</v>
      </c>
      <c r="P3405" s="6" t="str">
        <v>2007</v>
      </c>
      <c r="Q3405" s="6">
        <v>1134</v>
      </c>
      <c r="R3405" s="6">
        <v>1</v>
      </c>
      <c r="S3405" s="16">
        <f t="shared" si="248"/>
        <v>8.8183421516754845E-4</v>
      </c>
      <c r="T3405" s="16">
        <f t="shared" si="249"/>
        <v>8.8144531362044603E-4</v>
      </c>
    </row>
    <row r="3406" spans="2:20" x14ac:dyDescent="0.6">
      <c r="B3406" s="6"/>
      <c r="C3406" s="6"/>
      <c r="D3406" s="6" t="s">
        <v>13813</v>
      </c>
      <c r="E3406" s="6" t="s">
        <v>13816</v>
      </c>
      <c r="F3406" s="20" t="s">
        <v>13818</v>
      </c>
      <c r="G3406" s="6" t="str">
        <f t="shared" si="247"/>
        <v>50-59</v>
      </c>
      <c r="H3406" s="6" t="str" cm="1">
        <f t="array" ref="H3406:I3406">_xlfn.TEXTSPLIT(G3406,"-")</f>
        <v>50</v>
      </c>
      <c r="I3406" s="6" t="str">
        <v>59</v>
      </c>
      <c r="J3406" s="6" t="s">
        <v>13836</v>
      </c>
      <c r="K3406" s="6" t="s">
        <v>13358</v>
      </c>
      <c r="L3406" s="6" t="s">
        <v>13909</v>
      </c>
      <c r="M3406" s="6" t="s">
        <v>13447</v>
      </c>
      <c r="N3406" s="6" t="s">
        <v>13589</v>
      </c>
      <c r="O3406" s="6" t="str" cm="1">
        <f t="array" ref="O3406:P3406">_xlfn.TEXTSPLIT(N3406,"-")</f>
        <v>2006</v>
      </c>
      <c r="P3406" s="6" t="str">
        <v>2007</v>
      </c>
      <c r="Q3406" s="6">
        <v>1304</v>
      </c>
      <c r="R3406" s="6">
        <v>0</v>
      </c>
      <c r="S3406" s="16">
        <f t="shared" si="248"/>
        <v>0</v>
      </c>
      <c r="T3406" s="16">
        <f t="shared" si="249"/>
        <v>0</v>
      </c>
    </row>
    <row r="3407" spans="2:20" x14ac:dyDescent="0.6">
      <c r="B3407" s="6"/>
      <c r="C3407" s="6"/>
      <c r="D3407" s="6" t="s">
        <v>13813</v>
      </c>
      <c r="E3407" s="6" t="s">
        <v>13815</v>
      </c>
      <c r="F3407" s="20" t="s">
        <v>13819</v>
      </c>
      <c r="G3407" s="6" t="str">
        <f t="shared" si="247"/>
        <v>60-69</v>
      </c>
      <c r="H3407" s="6" t="str" cm="1">
        <f t="array" ref="H3407:I3407">_xlfn.TEXTSPLIT(G3407,"-")</f>
        <v>60</v>
      </c>
      <c r="I3407" s="6" t="str">
        <v>69</v>
      </c>
      <c r="J3407" s="6" t="s">
        <v>13836</v>
      </c>
      <c r="K3407" s="6" t="s">
        <v>13358</v>
      </c>
      <c r="L3407" s="6" t="s">
        <v>13909</v>
      </c>
      <c r="M3407" s="6" t="s">
        <v>13447</v>
      </c>
      <c r="N3407" s="6" t="s">
        <v>13589</v>
      </c>
      <c r="O3407" s="6" t="str" cm="1">
        <f t="array" ref="O3407:P3407">_xlfn.TEXTSPLIT(N3407,"-")</f>
        <v>2006</v>
      </c>
      <c r="P3407" s="6" t="str">
        <v>2007</v>
      </c>
      <c r="Q3407" s="6">
        <v>1071</v>
      </c>
      <c r="R3407" s="6">
        <v>1</v>
      </c>
      <c r="S3407" s="16">
        <f t="shared" si="248"/>
        <v>9.3370681605975728E-4</v>
      </c>
      <c r="T3407" s="16">
        <f t="shared" si="249"/>
        <v>9.3327081005136533E-4</v>
      </c>
    </row>
    <row r="3408" spans="2:20" x14ac:dyDescent="0.6">
      <c r="B3408" s="6"/>
      <c r="C3408" s="6"/>
      <c r="D3408" s="6" t="s">
        <v>13813</v>
      </c>
      <c r="E3408" s="6" t="s">
        <v>13814</v>
      </c>
      <c r="F3408" s="20" t="s">
        <v>13819</v>
      </c>
      <c r="G3408" s="6" t="str">
        <f t="shared" si="247"/>
        <v>60-69</v>
      </c>
      <c r="H3408" s="6" t="str" cm="1">
        <f t="array" ref="H3408:I3408">_xlfn.TEXTSPLIT(G3408,"-")</f>
        <v>60</v>
      </c>
      <c r="I3408" s="6" t="str">
        <v>69</v>
      </c>
      <c r="J3408" s="6" t="s">
        <v>13836</v>
      </c>
      <c r="K3408" s="6" t="s">
        <v>13358</v>
      </c>
      <c r="L3408" s="6" t="s">
        <v>13909</v>
      </c>
      <c r="M3408" s="6" t="s">
        <v>13447</v>
      </c>
      <c r="N3408" s="6" t="s">
        <v>13589</v>
      </c>
      <c r="O3408" s="6" t="str" cm="1">
        <f t="array" ref="O3408:P3408">_xlfn.TEXTSPLIT(N3408,"-")</f>
        <v>2006</v>
      </c>
      <c r="P3408" s="6" t="str">
        <v>2007</v>
      </c>
      <c r="Q3408" s="6">
        <v>537</v>
      </c>
      <c r="R3408" s="6">
        <v>1</v>
      </c>
      <c r="S3408" s="16">
        <f t="shared" si="248"/>
        <v>1.8621973929236499E-3</v>
      </c>
      <c r="T3408" s="16">
        <f t="shared" si="249"/>
        <v>1.8604626953949179E-3</v>
      </c>
    </row>
    <row r="3409" spans="2:20" x14ac:dyDescent="0.6">
      <c r="B3409" s="6"/>
      <c r="C3409" s="6"/>
      <c r="D3409" s="6" t="s">
        <v>13813</v>
      </c>
      <c r="E3409" s="6" t="s">
        <v>13816</v>
      </c>
      <c r="F3409" s="20" t="s">
        <v>13819</v>
      </c>
      <c r="G3409" s="6" t="str">
        <f t="shared" si="247"/>
        <v>60-69</v>
      </c>
      <c r="H3409" s="6" t="str" cm="1">
        <f t="array" ref="H3409:I3409">_xlfn.TEXTSPLIT(G3409,"-")</f>
        <v>60</v>
      </c>
      <c r="I3409" s="6" t="str">
        <v>69</v>
      </c>
      <c r="J3409" s="6" t="s">
        <v>13836</v>
      </c>
      <c r="K3409" s="6" t="s">
        <v>13358</v>
      </c>
      <c r="L3409" s="6" t="s">
        <v>13909</v>
      </c>
      <c r="M3409" s="6" t="s">
        <v>13447</v>
      </c>
      <c r="N3409" s="6" t="s">
        <v>13589</v>
      </c>
      <c r="O3409" s="6" t="str" cm="1">
        <f t="array" ref="O3409:P3409">_xlfn.TEXTSPLIT(N3409,"-")</f>
        <v>2006</v>
      </c>
      <c r="P3409" s="6" t="str">
        <v>2007</v>
      </c>
      <c r="Q3409" s="6">
        <v>534</v>
      </c>
      <c r="R3409" s="6">
        <v>0</v>
      </c>
      <c r="S3409" s="16">
        <f t="shared" si="248"/>
        <v>0</v>
      </c>
      <c r="T3409" s="16">
        <f t="shared" si="249"/>
        <v>0</v>
      </c>
    </row>
    <row r="3410" spans="2:20" x14ac:dyDescent="0.6">
      <c r="B3410" s="6"/>
      <c r="C3410" s="6"/>
      <c r="D3410" s="6" t="s">
        <v>13813</v>
      </c>
      <c r="E3410" s="6" t="s">
        <v>13815</v>
      </c>
      <c r="F3410" s="20" t="s">
        <v>13752</v>
      </c>
      <c r="G3410" s="6" t="str">
        <f t="shared" si="247"/>
        <v>70-95</v>
      </c>
      <c r="H3410" s="6" t="str" cm="1">
        <f t="array" ref="H3410:I3410">_xlfn.TEXTSPLIT(G3410,"-")</f>
        <v>70</v>
      </c>
      <c r="I3410" s="6" t="str">
        <v>95</v>
      </c>
      <c r="J3410" s="6" t="s">
        <v>13836</v>
      </c>
      <c r="K3410" s="6" t="s">
        <v>13358</v>
      </c>
      <c r="L3410" s="6" t="s">
        <v>13909</v>
      </c>
      <c r="M3410" s="6" t="s">
        <v>13447</v>
      </c>
      <c r="N3410" s="6" t="s">
        <v>13589</v>
      </c>
      <c r="O3410" s="6" t="str" cm="1">
        <f t="array" ref="O3410:P3410">_xlfn.TEXTSPLIT(N3410,"-")</f>
        <v>2006</v>
      </c>
      <c r="P3410" s="6" t="str">
        <v>2007</v>
      </c>
      <c r="Q3410" s="6">
        <v>540</v>
      </c>
      <c r="R3410" s="6">
        <v>2</v>
      </c>
      <c r="S3410" s="16">
        <f t="shared" si="248"/>
        <v>3.7037037037037038E-3</v>
      </c>
      <c r="T3410" s="16">
        <f t="shared" si="249"/>
        <v>2.6140596647172424E-3</v>
      </c>
    </row>
    <row r="3411" spans="2:20" x14ac:dyDescent="0.6">
      <c r="B3411" s="6"/>
      <c r="C3411" s="6"/>
      <c r="D3411" s="6" t="s">
        <v>13813</v>
      </c>
      <c r="E3411" s="6" t="s">
        <v>13814</v>
      </c>
      <c r="F3411" s="20" t="s">
        <v>13752</v>
      </c>
      <c r="G3411" s="6" t="str">
        <f t="shared" si="247"/>
        <v>70-95</v>
      </c>
      <c r="H3411" s="6" t="str" cm="1">
        <f t="array" ref="H3411:I3411">_xlfn.TEXTSPLIT(G3411,"-")</f>
        <v>70</v>
      </c>
      <c r="I3411" s="6" t="str">
        <v>95</v>
      </c>
      <c r="J3411" s="6" t="s">
        <v>13836</v>
      </c>
      <c r="K3411" s="6" t="s">
        <v>13358</v>
      </c>
      <c r="L3411" s="6" t="s">
        <v>13909</v>
      </c>
      <c r="M3411" s="6" t="s">
        <v>13447</v>
      </c>
      <c r="N3411" s="6" t="s">
        <v>13589</v>
      </c>
      <c r="O3411" s="6" t="str" cm="1">
        <f t="array" ref="O3411:P3411">_xlfn.TEXTSPLIT(N3411,"-")</f>
        <v>2006</v>
      </c>
      <c r="P3411" s="6" t="str">
        <v>2007</v>
      </c>
      <c r="Q3411" s="6">
        <v>235</v>
      </c>
      <c r="R3411" s="6">
        <v>1</v>
      </c>
      <c r="S3411" s="16">
        <f t="shared" si="248"/>
        <v>4.2553191489361703E-3</v>
      </c>
      <c r="T3411" s="16">
        <f t="shared" si="249"/>
        <v>4.2462556260815503E-3</v>
      </c>
    </row>
    <row r="3412" spans="2:20" x14ac:dyDescent="0.6">
      <c r="B3412" s="6"/>
      <c r="C3412" s="6"/>
      <c r="D3412" s="6" t="s">
        <v>13813</v>
      </c>
      <c r="E3412" s="6" t="s">
        <v>13816</v>
      </c>
      <c r="F3412" s="20" t="s">
        <v>13752</v>
      </c>
      <c r="G3412" s="6" t="str">
        <f t="shared" si="247"/>
        <v>70-95</v>
      </c>
      <c r="H3412" s="6" t="str" cm="1">
        <f t="array" ref="H3412:I3412">_xlfn.TEXTSPLIT(G3412,"-")</f>
        <v>70</v>
      </c>
      <c r="I3412" s="6" t="str">
        <v>95</v>
      </c>
      <c r="J3412" s="6" t="s">
        <v>13836</v>
      </c>
      <c r="K3412" s="6" t="s">
        <v>13358</v>
      </c>
      <c r="L3412" s="6" t="s">
        <v>13909</v>
      </c>
      <c r="M3412" s="6" t="s">
        <v>13447</v>
      </c>
      <c r="N3412" s="6" t="s">
        <v>13589</v>
      </c>
      <c r="O3412" s="6" t="str" cm="1">
        <f t="array" ref="O3412:P3412">_xlfn.TEXTSPLIT(N3412,"-")</f>
        <v>2006</v>
      </c>
      <c r="P3412" s="6" t="str">
        <v>2007</v>
      </c>
      <c r="Q3412" s="6">
        <v>295</v>
      </c>
      <c r="R3412" s="6">
        <v>1</v>
      </c>
      <c r="S3412" s="16">
        <f t="shared" si="248"/>
        <v>3.3898305084745762E-3</v>
      </c>
      <c r="T3412" s="16">
        <f t="shared" si="249"/>
        <v>3.3840801557193543E-3</v>
      </c>
    </row>
    <row r="3413" spans="2:20" x14ac:dyDescent="0.6">
      <c r="B3413" s="6"/>
      <c r="C3413" s="6"/>
      <c r="D3413" s="6" t="s">
        <v>13828</v>
      </c>
      <c r="E3413" s="6" t="s">
        <v>13815</v>
      </c>
      <c r="F3413" s="20" t="s">
        <v>13486</v>
      </c>
      <c r="G3413" s="6" t="str">
        <f t="shared" si="247"/>
        <v>30-95</v>
      </c>
      <c r="H3413" s="6" t="str" cm="1">
        <f t="array" ref="H3413:I3413">_xlfn.TEXTSPLIT(G3413,"-")</f>
        <v>30</v>
      </c>
      <c r="I3413" s="6" t="str">
        <v>95</v>
      </c>
      <c r="J3413" s="6" t="s">
        <v>13836</v>
      </c>
      <c r="K3413" s="6" t="s">
        <v>13358</v>
      </c>
      <c r="L3413" s="6" t="s">
        <v>13909</v>
      </c>
      <c r="M3413" s="6" t="s">
        <v>13447</v>
      </c>
      <c r="N3413" s="6" t="s">
        <v>13589</v>
      </c>
      <c r="O3413" s="6" t="str" cm="1">
        <f t="array" ref="O3413:P3413">_xlfn.TEXTSPLIT(N3413,"-")</f>
        <v>2006</v>
      </c>
      <c r="P3413" s="6" t="str">
        <v>2007</v>
      </c>
      <c r="Q3413" s="6">
        <v>6581</v>
      </c>
      <c r="R3413" s="6">
        <v>4</v>
      </c>
      <c r="S3413" s="16">
        <f t="shared" si="248"/>
        <v>6.07810363166692E-4</v>
      </c>
      <c r="T3413" s="16">
        <f t="shared" si="249"/>
        <v>3.0381280918559417E-4</v>
      </c>
    </row>
    <row r="3414" spans="2:20" x14ac:dyDescent="0.6">
      <c r="B3414" s="6"/>
      <c r="C3414" s="6"/>
      <c r="D3414" s="6" t="s">
        <v>13828</v>
      </c>
      <c r="E3414" s="6" t="s">
        <v>13814</v>
      </c>
      <c r="F3414" s="20" t="s">
        <v>13486</v>
      </c>
      <c r="G3414" s="6" t="str">
        <f t="shared" si="247"/>
        <v>30-95</v>
      </c>
      <c r="H3414" s="6" t="str" cm="1">
        <f t="array" ref="H3414:I3414">_xlfn.TEXTSPLIT(G3414,"-")</f>
        <v>30</v>
      </c>
      <c r="I3414" s="6" t="str">
        <v>95</v>
      </c>
      <c r="J3414" s="6" t="s">
        <v>13836</v>
      </c>
      <c r="K3414" s="6" t="s">
        <v>13358</v>
      </c>
      <c r="L3414" s="6" t="s">
        <v>13909</v>
      </c>
      <c r="M3414" s="6" t="s">
        <v>13447</v>
      </c>
      <c r="N3414" s="6" t="s">
        <v>13589</v>
      </c>
      <c r="O3414" s="6" t="str" cm="1">
        <f t="array" ref="O3414:P3414">_xlfn.TEXTSPLIT(N3414,"-")</f>
        <v>2006</v>
      </c>
      <c r="P3414" s="6" t="str">
        <v>2007</v>
      </c>
      <c r="Q3414" s="6">
        <v>3062</v>
      </c>
      <c r="R3414" s="6">
        <v>3</v>
      </c>
      <c r="S3414" s="16">
        <f t="shared" si="248"/>
        <v>9.7975179621162642E-4</v>
      </c>
      <c r="T3414" s="16">
        <f t="shared" si="249"/>
        <v>5.6538279219291165E-4</v>
      </c>
    </row>
    <row r="3415" spans="2:20" x14ac:dyDescent="0.6">
      <c r="B3415" s="6"/>
      <c r="C3415" s="6"/>
      <c r="D3415" s="6" t="s">
        <v>13828</v>
      </c>
      <c r="E3415" s="6" t="s">
        <v>13816</v>
      </c>
      <c r="F3415" s="20" t="s">
        <v>13486</v>
      </c>
      <c r="G3415" s="6" t="str">
        <f t="shared" si="247"/>
        <v>30-95</v>
      </c>
      <c r="H3415" s="6" t="str" cm="1">
        <f t="array" ref="H3415:I3415">_xlfn.TEXTSPLIT(G3415,"-")</f>
        <v>30</v>
      </c>
      <c r="I3415" s="6" t="str">
        <v>95</v>
      </c>
      <c r="J3415" s="6" t="s">
        <v>13836</v>
      </c>
      <c r="K3415" s="6" t="s">
        <v>13358</v>
      </c>
      <c r="L3415" s="6" t="s">
        <v>13909</v>
      </c>
      <c r="M3415" s="6" t="s">
        <v>13447</v>
      </c>
      <c r="N3415" s="6" t="s">
        <v>13589</v>
      </c>
      <c r="O3415" s="6" t="str" cm="1">
        <f t="array" ref="O3415:P3415">_xlfn.TEXTSPLIT(N3415,"-")</f>
        <v>2006</v>
      </c>
      <c r="P3415" s="6" t="str">
        <v>2007</v>
      </c>
      <c r="Q3415" s="6">
        <v>3519</v>
      </c>
      <c r="R3415" s="6">
        <v>1</v>
      </c>
      <c r="S3415" s="16">
        <f t="shared" si="248"/>
        <v>2.841716396703609E-4</v>
      </c>
      <c r="T3415" s="16">
        <f t="shared" si="249"/>
        <v>2.8413126004107425E-4</v>
      </c>
    </row>
    <row r="3416" spans="2:20" x14ac:dyDescent="0.6">
      <c r="B3416" s="6"/>
      <c r="C3416" s="6"/>
      <c r="D3416" s="6" t="s">
        <v>13828</v>
      </c>
      <c r="E3416" s="6" t="s">
        <v>13815</v>
      </c>
      <c r="F3416" s="20" t="s">
        <v>13883</v>
      </c>
      <c r="G3416" s="6" t="str">
        <f t="shared" si="247"/>
        <v>30-39</v>
      </c>
      <c r="H3416" s="6" t="str" cm="1">
        <f t="array" ref="H3416:I3416">_xlfn.TEXTSPLIT(G3416,"-")</f>
        <v>30</v>
      </c>
      <c r="I3416" s="6" t="str">
        <v>39</v>
      </c>
      <c r="J3416" s="6" t="s">
        <v>13836</v>
      </c>
      <c r="K3416" s="6" t="s">
        <v>13358</v>
      </c>
      <c r="L3416" s="6" t="s">
        <v>13909</v>
      </c>
      <c r="M3416" s="6" t="s">
        <v>13447</v>
      </c>
      <c r="N3416" s="6" t="s">
        <v>13589</v>
      </c>
      <c r="O3416" s="6" t="str" cm="1">
        <f t="array" ref="O3416:P3416">_xlfn.TEXTSPLIT(N3416,"-")</f>
        <v>2006</v>
      </c>
      <c r="P3416" s="6" t="str">
        <v>2007</v>
      </c>
      <c r="Q3416" s="6">
        <v>1120</v>
      </c>
      <c r="R3416" s="6">
        <v>0</v>
      </c>
      <c r="S3416" s="16">
        <f t="shared" si="248"/>
        <v>0</v>
      </c>
      <c r="T3416" s="16">
        <f t="shared" si="249"/>
        <v>0</v>
      </c>
    </row>
    <row r="3417" spans="2:20" x14ac:dyDescent="0.6">
      <c r="B3417" s="6"/>
      <c r="C3417" s="6"/>
      <c r="D3417" s="6" t="s">
        <v>13828</v>
      </c>
      <c r="E3417" s="6" t="s">
        <v>13814</v>
      </c>
      <c r="F3417" s="20" t="s">
        <v>13883</v>
      </c>
      <c r="G3417" s="6" t="str">
        <f t="shared" si="247"/>
        <v>30-39</v>
      </c>
      <c r="H3417" s="6" t="str" cm="1">
        <f t="array" ref="H3417:I3417">_xlfn.TEXTSPLIT(G3417,"-")</f>
        <v>30</v>
      </c>
      <c r="I3417" s="6" t="str">
        <v>39</v>
      </c>
      <c r="J3417" s="6" t="s">
        <v>13836</v>
      </c>
      <c r="K3417" s="6" t="s">
        <v>13358</v>
      </c>
      <c r="L3417" s="6" t="s">
        <v>13909</v>
      </c>
      <c r="M3417" s="6" t="s">
        <v>13447</v>
      </c>
      <c r="N3417" s="6" t="s">
        <v>13589</v>
      </c>
      <c r="O3417" s="6" t="str" cm="1">
        <f t="array" ref="O3417:P3417">_xlfn.TEXTSPLIT(N3417,"-")</f>
        <v>2006</v>
      </c>
      <c r="P3417" s="6" t="str">
        <v>2007</v>
      </c>
      <c r="Q3417" s="6">
        <v>549</v>
      </c>
      <c r="R3417" s="6">
        <v>0</v>
      </c>
      <c r="S3417" s="16">
        <f t="shared" si="248"/>
        <v>0</v>
      </c>
      <c r="T3417" s="16">
        <f t="shared" si="249"/>
        <v>0</v>
      </c>
    </row>
    <row r="3418" spans="2:20" x14ac:dyDescent="0.6">
      <c r="B3418" s="6"/>
      <c r="C3418" s="6"/>
      <c r="D3418" s="6" t="s">
        <v>13828</v>
      </c>
      <c r="E3418" s="6" t="s">
        <v>13816</v>
      </c>
      <c r="F3418" s="20" t="s">
        <v>13883</v>
      </c>
      <c r="G3418" s="6" t="str">
        <f t="shared" si="247"/>
        <v>30-39</v>
      </c>
      <c r="H3418" s="6" t="str" cm="1">
        <f t="array" ref="H3418:I3418">_xlfn.TEXTSPLIT(G3418,"-")</f>
        <v>30</v>
      </c>
      <c r="I3418" s="6" t="str">
        <v>39</v>
      </c>
      <c r="J3418" s="6" t="s">
        <v>13836</v>
      </c>
      <c r="K3418" s="6" t="s">
        <v>13358</v>
      </c>
      <c r="L3418" s="6" t="s">
        <v>13909</v>
      </c>
      <c r="M3418" s="6" t="s">
        <v>13447</v>
      </c>
      <c r="N3418" s="6" t="s">
        <v>13589</v>
      </c>
      <c r="O3418" s="6" t="str" cm="1">
        <f t="array" ref="O3418:P3418">_xlfn.TEXTSPLIT(N3418,"-")</f>
        <v>2006</v>
      </c>
      <c r="P3418" s="6" t="str">
        <v>2007</v>
      </c>
      <c r="Q3418" s="6">
        <v>671</v>
      </c>
      <c r="R3418" s="6">
        <v>0</v>
      </c>
      <c r="S3418" s="16">
        <f t="shared" si="248"/>
        <v>0</v>
      </c>
      <c r="T3418" s="16">
        <f t="shared" si="249"/>
        <v>0</v>
      </c>
    </row>
    <row r="3419" spans="2:20" x14ac:dyDescent="0.6">
      <c r="B3419" s="6"/>
      <c r="C3419" s="6"/>
      <c r="D3419" s="6" t="s">
        <v>13828</v>
      </c>
      <c r="E3419" s="6" t="s">
        <v>13815</v>
      </c>
      <c r="F3419" s="20" t="s">
        <v>13817</v>
      </c>
      <c r="G3419" s="6" t="str">
        <f t="shared" si="247"/>
        <v>40-49</v>
      </c>
      <c r="H3419" s="6" t="str" cm="1">
        <f t="array" ref="H3419:I3419">_xlfn.TEXTSPLIT(G3419,"-")</f>
        <v>40</v>
      </c>
      <c r="I3419" s="6" t="str">
        <v>49</v>
      </c>
      <c r="J3419" s="6" t="s">
        <v>13836</v>
      </c>
      <c r="K3419" s="6" t="s">
        <v>13358</v>
      </c>
      <c r="L3419" s="6" t="s">
        <v>13909</v>
      </c>
      <c r="M3419" s="6" t="s">
        <v>13447</v>
      </c>
      <c r="N3419" s="6" t="s">
        <v>13589</v>
      </c>
      <c r="O3419" s="6" t="str" cm="1">
        <f t="array" ref="O3419:P3419">_xlfn.TEXTSPLIT(N3419,"-")</f>
        <v>2006</v>
      </c>
      <c r="P3419" s="6" t="str">
        <v>2007</v>
      </c>
      <c r="Q3419" s="6">
        <v>1312</v>
      </c>
      <c r="R3419" s="6">
        <v>0</v>
      </c>
      <c r="S3419" s="16">
        <f t="shared" si="248"/>
        <v>0</v>
      </c>
      <c r="T3419" s="16">
        <f t="shared" si="249"/>
        <v>0</v>
      </c>
    </row>
    <row r="3420" spans="2:20" x14ac:dyDescent="0.6">
      <c r="B3420" s="6"/>
      <c r="C3420" s="6"/>
      <c r="D3420" s="6" t="s">
        <v>13828</v>
      </c>
      <c r="E3420" s="6" t="s">
        <v>13814</v>
      </c>
      <c r="F3420" s="20" t="s">
        <v>13817</v>
      </c>
      <c r="G3420" s="6" t="str">
        <f t="shared" si="247"/>
        <v>40-49</v>
      </c>
      <c r="H3420" s="6" t="str" cm="1">
        <f t="array" ref="H3420:I3420">_xlfn.TEXTSPLIT(G3420,"-")</f>
        <v>40</v>
      </c>
      <c r="I3420" s="6" t="str">
        <v>49</v>
      </c>
      <c r="J3420" s="6" t="s">
        <v>13836</v>
      </c>
      <c r="K3420" s="6" t="s">
        <v>13358</v>
      </c>
      <c r="L3420" s="6" t="s">
        <v>13909</v>
      </c>
      <c r="M3420" s="6" t="s">
        <v>13447</v>
      </c>
      <c r="N3420" s="6" t="s">
        <v>13589</v>
      </c>
      <c r="O3420" s="6" t="str" cm="1">
        <f t="array" ref="O3420:P3420">_xlfn.TEXTSPLIT(N3420,"-")</f>
        <v>2006</v>
      </c>
      <c r="P3420" s="6" t="str">
        <v>2007</v>
      </c>
      <c r="Q3420" s="6">
        <v>597</v>
      </c>
      <c r="R3420" s="6">
        <v>0</v>
      </c>
      <c r="S3420" s="16">
        <f t="shared" si="248"/>
        <v>0</v>
      </c>
      <c r="T3420" s="16">
        <f t="shared" si="249"/>
        <v>0</v>
      </c>
    </row>
    <row r="3421" spans="2:20" x14ac:dyDescent="0.6">
      <c r="B3421" s="6"/>
      <c r="C3421" s="6"/>
      <c r="D3421" s="6" t="s">
        <v>13828</v>
      </c>
      <c r="E3421" s="6" t="s">
        <v>13816</v>
      </c>
      <c r="F3421" s="20" t="s">
        <v>13817</v>
      </c>
      <c r="G3421" s="6" t="str">
        <f t="shared" si="247"/>
        <v>40-49</v>
      </c>
      <c r="H3421" s="6" t="str" cm="1">
        <f t="array" ref="H3421:I3421">_xlfn.TEXTSPLIT(G3421,"-")</f>
        <v>40</v>
      </c>
      <c r="I3421" s="6" t="str">
        <v>49</v>
      </c>
      <c r="J3421" s="6" t="s">
        <v>13836</v>
      </c>
      <c r="K3421" s="6" t="s">
        <v>13358</v>
      </c>
      <c r="L3421" s="6" t="s">
        <v>13909</v>
      </c>
      <c r="M3421" s="6" t="s">
        <v>13447</v>
      </c>
      <c r="N3421" s="6" t="s">
        <v>13589</v>
      </c>
      <c r="O3421" s="6" t="str" cm="1">
        <f t="array" ref="O3421:P3421">_xlfn.TEXTSPLIT(N3421,"-")</f>
        <v>2006</v>
      </c>
      <c r="P3421" s="6" t="str">
        <v>2007</v>
      </c>
      <c r="Q3421" s="6">
        <v>715</v>
      </c>
      <c r="R3421" s="6">
        <v>0</v>
      </c>
      <c r="S3421" s="16">
        <f t="shared" si="248"/>
        <v>0</v>
      </c>
      <c r="T3421" s="16">
        <f t="shared" si="249"/>
        <v>0</v>
      </c>
    </row>
    <row r="3422" spans="2:20" x14ac:dyDescent="0.6">
      <c r="B3422" s="6"/>
      <c r="C3422" s="6"/>
      <c r="D3422" s="6" t="s">
        <v>13828</v>
      </c>
      <c r="E3422" s="6" t="s">
        <v>13815</v>
      </c>
      <c r="F3422" s="20" t="s">
        <v>13818</v>
      </c>
      <c r="G3422" s="6" t="str">
        <f t="shared" si="247"/>
        <v>50-59</v>
      </c>
      <c r="H3422" s="6" t="str" cm="1">
        <f t="array" ref="H3422:I3422">_xlfn.TEXTSPLIT(G3422,"-")</f>
        <v>50</v>
      </c>
      <c r="I3422" s="6" t="str">
        <v>59</v>
      </c>
      <c r="J3422" s="6" t="s">
        <v>13836</v>
      </c>
      <c r="K3422" s="6" t="s">
        <v>13358</v>
      </c>
      <c r="L3422" s="6" t="s">
        <v>13909</v>
      </c>
      <c r="M3422" s="6" t="s">
        <v>13447</v>
      </c>
      <c r="N3422" s="6" t="s">
        <v>13589</v>
      </c>
      <c r="O3422" s="6" t="str" cm="1">
        <f t="array" ref="O3422:P3422">_xlfn.TEXTSPLIT(N3422,"-")</f>
        <v>2006</v>
      </c>
      <c r="P3422" s="6" t="str">
        <v>2007</v>
      </c>
      <c r="Q3422" s="6">
        <v>2438</v>
      </c>
      <c r="R3422" s="6">
        <v>1</v>
      </c>
      <c r="S3422" s="16">
        <f t="shared" si="248"/>
        <v>4.1017227235438887E-4</v>
      </c>
      <c r="T3422" s="16">
        <f t="shared" si="249"/>
        <v>4.1008814308012595E-4</v>
      </c>
    </row>
    <row r="3423" spans="2:20" x14ac:dyDescent="0.6">
      <c r="B3423" s="6"/>
      <c r="C3423" s="6"/>
      <c r="D3423" s="6" t="s">
        <v>13828</v>
      </c>
      <c r="E3423" s="6" t="s">
        <v>13814</v>
      </c>
      <c r="F3423" s="20" t="s">
        <v>13818</v>
      </c>
      <c r="G3423" s="6" t="str">
        <f t="shared" si="247"/>
        <v>50-59</v>
      </c>
      <c r="H3423" s="6" t="str" cm="1">
        <f t="array" ref="H3423:I3423">_xlfn.TEXTSPLIT(G3423,"-")</f>
        <v>50</v>
      </c>
      <c r="I3423" s="6" t="str">
        <v>59</v>
      </c>
      <c r="J3423" s="6" t="s">
        <v>13836</v>
      </c>
      <c r="K3423" s="6" t="s">
        <v>13358</v>
      </c>
      <c r="L3423" s="6" t="s">
        <v>13909</v>
      </c>
      <c r="M3423" s="6" t="s">
        <v>13447</v>
      </c>
      <c r="N3423" s="6" t="s">
        <v>13589</v>
      </c>
      <c r="O3423" s="6" t="str" cm="1">
        <f t="array" ref="O3423:P3423">_xlfn.TEXTSPLIT(N3423,"-")</f>
        <v>2006</v>
      </c>
      <c r="P3423" s="6" t="str">
        <v>2007</v>
      </c>
      <c r="Q3423" s="6">
        <v>1134</v>
      </c>
      <c r="R3423" s="6">
        <v>1</v>
      </c>
      <c r="S3423" s="16">
        <f t="shared" si="248"/>
        <v>8.8183421516754845E-4</v>
      </c>
      <c r="T3423" s="16">
        <f t="shared" si="249"/>
        <v>8.8144531362044603E-4</v>
      </c>
    </row>
    <row r="3424" spans="2:20" x14ac:dyDescent="0.6">
      <c r="B3424" s="6"/>
      <c r="C3424" s="6"/>
      <c r="D3424" s="6" t="s">
        <v>13828</v>
      </c>
      <c r="E3424" s="6" t="s">
        <v>13816</v>
      </c>
      <c r="F3424" s="20" t="s">
        <v>13818</v>
      </c>
      <c r="G3424" s="6" t="str">
        <f t="shared" si="247"/>
        <v>50-59</v>
      </c>
      <c r="H3424" s="6" t="str" cm="1">
        <f t="array" ref="H3424:I3424">_xlfn.TEXTSPLIT(G3424,"-")</f>
        <v>50</v>
      </c>
      <c r="I3424" s="6" t="str">
        <v>59</v>
      </c>
      <c r="J3424" s="6" t="s">
        <v>13836</v>
      </c>
      <c r="K3424" s="6" t="s">
        <v>13358</v>
      </c>
      <c r="L3424" s="6" t="s">
        <v>13909</v>
      </c>
      <c r="M3424" s="6" t="s">
        <v>13447</v>
      </c>
      <c r="N3424" s="6" t="s">
        <v>13589</v>
      </c>
      <c r="O3424" s="6" t="str" cm="1">
        <f t="array" ref="O3424:P3424">_xlfn.TEXTSPLIT(N3424,"-")</f>
        <v>2006</v>
      </c>
      <c r="P3424" s="6" t="str">
        <v>2007</v>
      </c>
      <c r="Q3424" s="6">
        <v>1304</v>
      </c>
      <c r="R3424" s="6">
        <v>0</v>
      </c>
      <c r="S3424" s="16">
        <f t="shared" si="248"/>
        <v>0</v>
      </c>
      <c r="T3424" s="16">
        <f t="shared" si="249"/>
        <v>0</v>
      </c>
    </row>
    <row r="3425" spans="2:20" x14ac:dyDescent="0.6">
      <c r="B3425" s="6"/>
      <c r="C3425" s="6"/>
      <c r="D3425" s="6" t="s">
        <v>13828</v>
      </c>
      <c r="E3425" s="6" t="s">
        <v>13815</v>
      </c>
      <c r="F3425" s="20" t="s">
        <v>13819</v>
      </c>
      <c r="G3425" s="6" t="str">
        <f t="shared" si="247"/>
        <v>60-69</v>
      </c>
      <c r="H3425" s="6" t="str" cm="1">
        <f t="array" ref="H3425:I3425">_xlfn.TEXTSPLIT(G3425,"-")</f>
        <v>60</v>
      </c>
      <c r="I3425" s="6" t="str">
        <v>69</v>
      </c>
      <c r="J3425" s="6" t="s">
        <v>13836</v>
      </c>
      <c r="K3425" s="6" t="s">
        <v>13358</v>
      </c>
      <c r="L3425" s="6" t="s">
        <v>13909</v>
      </c>
      <c r="M3425" s="6" t="s">
        <v>13447</v>
      </c>
      <c r="N3425" s="6" t="s">
        <v>13589</v>
      </c>
      <c r="O3425" s="6" t="str" cm="1">
        <f t="array" ref="O3425:P3425">_xlfn.TEXTSPLIT(N3425,"-")</f>
        <v>2006</v>
      </c>
      <c r="P3425" s="6" t="str">
        <v>2007</v>
      </c>
      <c r="Q3425" s="6">
        <v>1071</v>
      </c>
      <c r="R3425" s="6">
        <v>1</v>
      </c>
      <c r="S3425" s="16">
        <f t="shared" si="248"/>
        <v>9.3370681605975728E-4</v>
      </c>
      <c r="T3425" s="16">
        <f t="shared" si="249"/>
        <v>9.3327081005136533E-4</v>
      </c>
    </row>
    <row r="3426" spans="2:20" x14ac:dyDescent="0.6">
      <c r="B3426" s="6"/>
      <c r="C3426" s="6"/>
      <c r="D3426" s="6" t="s">
        <v>13828</v>
      </c>
      <c r="E3426" s="6" t="s">
        <v>13814</v>
      </c>
      <c r="F3426" s="20" t="s">
        <v>13819</v>
      </c>
      <c r="G3426" s="6" t="str">
        <f t="shared" si="247"/>
        <v>60-69</v>
      </c>
      <c r="H3426" s="6" t="str" cm="1">
        <f t="array" ref="H3426:I3426">_xlfn.TEXTSPLIT(G3426,"-")</f>
        <v>60</v>
      </c>
      <c r="I3426" s="6" t="str">
        <v>69</v>
      </c>
      <c r="J3426" s="6" t="s">
        <v>13836</v>
      </c>
      <c r="K3426" s="6" t="s">
        <v>13358</v>
      </c>
      <c r="L3426" s="6" t="s">
        <v>13909</v>
      </c>
      <c r="M3426" s="6" t="s">
        <v>13447</v>
      </c>
      <c r="N3426" s="6" t="s">
        <v>13589</v>
      </c>
      <c r="O3426" s="6" t="str" cm="1">
        <f t="array" ref="O3426:P3426">_xlfn.TEXTSPLIT(N3426,"-")</f>
        <v>2006</v>
      </c>
      <c r="P3426" s="6" t="str">
        <v>2007</v>
      </c>
      <c r="Q3426" s="6">
        <v>537</v>
      </c>
      <c r="R3426" s="6">
        <v>1</v>
      </c>
      <c r="S3426" s="16">
        <f t="shared" si="248"/>
        <v>1.8621973929236499E-3</v>
      </c>
      <c r="T3426" s="16">
        <f t="shared" si="249"/>
        <v>1.8604626953949179E-3</v>
      </c>
    </row>
    <row r="3427" spans="2:20" x14ac:dyDescent="0.6">
      <c r="B3427" s="6"/>
      <c r="C3427" s="6"/>
      <c r="D3427" s="6" t="s">
        <v>13828</v>
      </c>
      <c r="E3427" s="6" t="s">
        <v>13816</v>
      </c>
      <c r="F3427" s="20" t="s">
        <v>13819</v>
      </c>
      <c r="G3427" s="6" t="str">
        <f t="shared" si="247"/>
        <v>60-69</v>
      </c>
      <c r="H3427" s="6" t="str" cm="1">
        <f t="array" ref="H3427:I3427">_xlfn.TEXTSPLIT(G3427,"-")</f>
        <v>60</v>
      </c>
      <c r="I3427" s="6" t="str">
        <v>69</v>
      </c>
      <c r="J3427" s="6" t="s">
        <v>13836</v>
      </c>
      <c r="K3427" s="6" t="s">
        <v>13358</v>
      </c>
      <c r="L3427" s="6" t="s">
        <v>13909</v>
      </c>
      <c r="M3427" s="6" t="s">
        <v>13447</v>
      </c>
      <c r="N3427" s="6" t="s">
        <v>13589</v>
      </c>
      <c r="O3427" s="6" t="str" cm="1">
        <f t="array" ref="O3427:P3427">_xlfn.TEXTSPLIT(N3427,"-")</f>
        <v>2006</v>
      </c>
      <c r="P3427" s="6" t="str">
        <v>2007</v>
      </c>
      <c r="Q3427" s="6">
        <v>534</v>
      </c>
      <c r="R3427" s="6">
        <v>0</v>
      </c>
      <c r="S3427" s="16">
        <f t="shared" si="248"/>
        <v>0</v>
      </c>
      <c r="T3427" s="16">
        <f t="shared" si="249"/>
        <v>0</v>
      </c>
    </row>
    <row r="3428" spans="2:20" x14ac:dyDescent="0.6">
      <c r="B3428" s="6"/>
      <c r="C3428" s="6"/>
      <c r="D3428" s="6" t="s">
        <v>13828</v>
      </c>
      <c r="E3428" s="6" t="s">
        <v>13815</v>
      </c>
      <c r="F3428" s="20" t="s">
        <v>13752</v>
      </c>
      <c r="G3428" s="6" t="str">
        <f t="shared" si="247"/>
        <v>70-95</v>
      </c>
      <c r="H3428" s="6" t="str" cm="1">
        <f t="array" ref="H3428:I3428">_xlfn.TEXTSPLIT(G3428,"-")</f>
        <v>70</v>
      </c>
      <c r="I3428" s="6" t="str">
        <v>95</v>
      </c>
      <c r="J3428" s="6" t="s">
        <v>13836</v>
      </c>
      <c r="K3428" s="6" t="s">
        <v>13358</v>
      </c>
      <c r="L3428" s="6" t="s">
        <v>13909</v>
      </c>
      <c r="M3428" s="6" t="s">
        <v>13447</v>
      </c>
      <c r="N3428" s="6" t="s">
        <v>13589</v>
      </c>
      <c r="O3428" s="6" t="str" cm="1">
        <f t="array" ref="O3428:P3428">_xlfn.TEXTSPLIT(N3428,"-")</f>
        <v>2006</v>
      </c>
      <c r="P3428" s="6" t="str">
        <v>2007</v>
      </c>
      <c r="Q3428" s="6">
        <v>540</v>
      </c>
      <c r="R3428" s="6">
        <v>2</v>
      </c>
      <c r="S3428" s="16">
        <f t="shared" si="248"/>
        <v>3.7037037037037038E-3</v>
      </c>
      <c r="T3428" s="16">
        <f t="shared" si="249"/>
        <v>2.6140596647172424E-3</v>
      </c>
    </row>
    <row r="3429" spans="2:20" x14ac:dyDescent="0.6">
      <c r="B3429" s="6"/>
      <c r="C3429" s="6"/>
      <c r="D3429" s="6" t="s">
        <v>13828</v>
      </c>
      <c r="E3429" s="6" t="s">
        <v>13814</v>
      </c>
      <c r="F3429" s="20" t="s">
        <v>13752</v>
      </c>
      <c r="G3429" s="6" t="str">
        <f t="shared" si="247"/>
        <v>70-95</v>
      </c>
      <c r="H3429" s="6" t="str" cm="1">
        <f t="array" ref="H3429:I3429">_xlfn.TEXTSPLIT(G3429,"-")</f>
        <v>70</v>
      </c>
      <c r="I3429" s="6" t="str">
        <v>95</v>
      </c>
      <c r="J3429" s="6" t="s">
        <v>13836</v>
      </c>
      <c r="K3429" s="6" t="s">
        <v>13358</v>
      </c>
      <c r="L3429" s="6" t="s">
        <v>13909</v>
      </c>
      <c r="M3429" s="6" t="s">
        <v>13447</v>
      </c>
      <c r="N3429" s="6" t="s">
        <v>13589</v>
      </c>
      <c r="O3429" s="6" t="str" cm="1">
        <f t="array" ref="O3429:P3429">_xlfn.TEXTSPLIT(N3429,"-")</f>
        <v>2006</v>
      </c>
      <c r="P3429" s="6" t="str">
        <v>2007</v>
      </c>
      <c r="Q3429" s="6">
        <v>235</v>
      </c>
      <c r="R3429" s="6">
        <v>1</v>
      </c>
      <c r="S3429" s="16">
        <f t="shared" si="248"/>
        <v>4.2553191489361703E-3</v>
      </c>
      <c r="T3429" s="16">
        <f t="shared" si="249"/>
        <v>4.2462556260815503E-3</v>
      </c>
    </row>
    <row r="3430" spans="2:20" x14ac:dyDescent="0.6">
      <c r="B3430" s="6"/>
      <c r="C3430" s="6"/>
      <c r="D3430" s="6" t="s">
        <v>13828</v>
      </c>
      <c r="E3430" s="6" t="s">
        <v>13816</v>
      </c>
      <c r="F3430" s="20" t="s">
        <v>13752</v>
      </c>
      <c r="G3430" s="6" t="str">
        <f t="shared" si="247"/>
        <v>70-95</v>
      </c>
      <c r="H3430" s="6" t="str" cm="1">
        <f t="array" ref="H3430:I3430">_xlfn.TEXTSPLIT(G3430,"-")</f>
        <v>70</v>
      </c>
      <c r="I3430" s="6" t="str">
        <v>95</v>
      </c>
      <c r="J3430" s="6" t="s">
        <v>13836</v>
      </c>
      <c r="K3430" s="6" t="s">
        <v>13358</v>
      </c>
      <c r="L3430" s="6" t="s">
        <v>13909</v>
      </c>
      <c r="M3430" s="6" t="s">
        <v>13447</v>
      </c>
      <c r="N3430" s="6" t="s">
        <v>13589</v>
      </c>
      <c r="O3430" s="6" t="str" cm="1">
        <f t="array" ref="O3430:P3430">_xlfn.TEXTSPLIT(N3430,"-")</f>
        <v>2006</v>
      </c>
      <c r="P3430" s="6" t="str">
        <v>2007</v>
      </c>
      <c r="Q3430" s="6">
        <v>295</v>
      </c>
      <c r="R3430" s="6">
        <v>1</v>
      </c>
      <c r="S3430" s="16">
        <f t="shared" si="248"/>
        <v>3.3898305084745762E-3</v>
      </c>
      <c r="T3430" s="16">
        <f t="shared" si="249"/>
        <v>3.3840801557193543E-3</v>
      </c>
    </row>
    <row r="3431" spans="2:20" x14ac:dyDescent="0.6">
      <c r="B3431" s="6"/>
      <c r="C3431" s="6"/>
      <c r="D3431" s="6" t="s">
        <v>13823</v>
      </c>
      <c r="E3431" s="6" t="s">
        <v>13815</v>
      </c>
      <c r="F3431" s="20" t="s">
        <v>13486</v>
      </c>
      <c r="G3431" s="6" t="str">
        <f t="shared" si="247"/>
        <v>30-95</v>
      </c>
      <c r="H3431" s="6" t="str" cm="1">
        <f t="array" ref="H3431:I3431">_xlfn.TEXTSPLIT(G3431,"-")</f>
        <v>30</v>
      </c>
      <c r="I3431" s="6" t="str">
        <v>95</v>
      </c>
      <c r="J3431" s="6" t="s">
        <v>13836</v>
      </c>
      <c r="K3431" s="6" t="s">
        <v>13358</v>
      </c>
      <c r="L3431" s="6" t="s">
        <v>13909</v>
      </c>
      <c r="M3431" s="6" t="s">
        <v>13447</v>
      </c>
      <c r="N3431" s="6" t="s">
        <v>13589</v>
      </c>
      <c r="O3431" s="6" t="str" cm="1">
        <f t="array" ref="O3431:P3431">_xlfn.TEXTSPLIT(N3431,"-")</f>
        <v>2006</v>
      </c>
      <c r="P3431" s="6" t="str">
        <v>2007</v>
      </c>
      <c r="Q3431" s="6">
        <v>6581</v>
      </c>
      <c r="R3431" s="6">
        <v>0</v>
      </c>
      <c r="S3431" s="16">
        <f t="shared" si="248"/>
        <v>0</v>
      </c>
      <c r="T3431" s="16">
        <f t="shared" si="249"/>
        <v>0</v>
      </c>
    </row>
    <row r="3432" spans="2:20" x14ac:dyDescent="0.6">
      <c r="B3432" s="6"/>
      <c r="C3432" s="6"/>
      <c r="D3432" s="6" t="s">
        <v>13823</v>
      </c>
      <c r="E3432" s="6" t="s">
        <v>13814</v>
      </c>
      <c r="F3432" s="20" t="s">
        <v>13486</v>
      </c>
      <c r="G3432" s="6" t="str">
        <f t="shared" si="247"/>
        <v>30-95</v>
      </c>
      <c r="H3432" s="6" t="str" cm="1">
        <f t="array" ref="H3432:I3432">_xlfn.TEXTSPLIT(G3432,"-")</f>
        <v>30</v>
      </c>
      <c r="I3432" s="6" t="str">
        <v>95</v>
      </c>
      <c r="J3432" s="6" t="s">
        <v>13836</v>
      </c>
      <c r="K3432" s="6" t="s">
        <v>13358</v>
      </c>
      <c r="L3432" s="6" t="s">
        <v>13909</v>
      </c>
      <c r="M3432" s="6" t="s">
        <v>13447</v>
      </c>
      <c r="N3432" s="6" t="s">
        <v>13589</v>
      </c>
      <c r="O3432" s="6" t="str" cm="1">
        <f t="array" ref="O3432:P3432">_xlfn.TEXTSPLIT(N3432,"-")</f>
        <v>2006</v>
      </c>
      <c r="P3432" s="6" t="str">
        <v>2007</v>
      </c>
      <c r="Q3432" s="6">
        <v>3062</v>
      </c>
      <c r="R3432" s="6">
        <v>0</v>
      </c>
      <c r="S3432" s="16">
        <f t="shared" si="248"/>
        <v>0</v>
      </c>
      <c r="T3432" s="16">
        <f t="shared" si="249"/>
        <v>0</v>
      </c>
    </row>
    <row r="3433" spans="2:20" x14ac:dyDescent="0.6">
      <c r="B3433" s="6"/>
      <c r="C3433" s="6"/>
      <c r="D3433" s="6" t="s">
        <v>13823</v>
      </c>
      <c r="E3433" s="6" t="s">
        <v>13816</v>
      </c>
      <c r="F3433" s="20" t="s">
        <v>13486</v>
      </c>
      <c r="G3433" s="6" t="str">
        <f t="shared" si="247"/>
        <v>30-95</v>
      </c>
      <c r="H3433" s="6" t="str" cm="1">
        <f t="array" ref="H3433:I3433">_xlfn.TEXTSPLIT(G3433,"-")</f>
        <v>30</v>
      </c>
      <c r="I3433" s="6" t="str">
        <v>95</v>
      </c>
      <c r="J3433" s="6" t="s">
        <v>13836</v>
      </c>
      <c r="K3433" s="6" t="s">
        <v>13358</v>
      </c>
      <c r="L3433" s="6" t="s">
        <v>13909</v>
      </c>
      <c r="M3433" s="6" t="s">
        <v>13447</v>
      </c>
      <c r="N3433" s="6" t="s">
        <v>13589</v>
      </c>
      <c r="O3433" s="6" t="str" cm="1">
        <f t="array" ref="O3433:P3433">_xlfn.TEXTSPLIT(N3433,"-")</f>
        <v>2006</v>
      </c>
      <c r="P3433" s="6" t="str">
        <v>2007</v>
      </c>
      <c r="Q3433" s="6">
        <v>3519</v>
      </c>
      <c r="R3433" s="6">
        <v>0</v>
      </c>
      <c r="S3433" s="16">
        <f t="shared" si="248"/>
        <v>0</v>
      </c>
      <c r="T3433" s="16">
        <f t="shared" si="249"/>
        <v>0</v>
      </c>
    </row>
    <row r="3434" spans="2:20" x14ac:dyDescent="0.6">
      <c r="B3434" s="6"/>
      <c r="C3434" s="6"/>
      <c r="D3434" s="6" t="s">
        <v>13823</v>
      </c>
      <c r="E3434" s="6" t="s">
        <v>13815</v>
      </c>
      <c r="F3434" s="20" t="s">
        <v>13883</v>
      </c>
      <c r="G3434" s="6" t="str">
        <f t="shared" si="247"/>
        <v>30-39</v>
      </c>
      <c r="H3434" s="6" t="str" cm="1">
        <f t="array" ref="H3434:I3434">_xlfn.TEXTSPLIT(G3434,"-")</f>
        <v>30</v>
      </c>
      <c r="I3434" s="6" t="str">
        <v>39</v>
      </c>
      <c r="J3434" s="6" t="s">
        <v>13836</v>
      </c>
      <c r="K3434" s="6" t="s">
        <v>13358</v>
      </c>
      <c r="L3434" s="6" t="s">
        <v>13909</v>
      </c>
      <c r="M3434" s="6" t="s">
        <v>13447</v>
      </c>
      <c r="N3434" s="6" t="s">
        <v>13589</v>
      </c>
      <c r="O3434" s="6" t="str" cm="1">
        <f t="array" ref="O3434:P3434">_xlfn.TEXTSPLIT(N3434,"-")</f>
        <v>2006</v>
      </c>
      <c r="P3434" s="6" t="str">
        <v>2007</v>
      </c>
      <c r="Q3434" s="6">
        <v>1120</v>
      </c>
      <c r="R3434" s="6">
        <v>0</v>
      </c>
      <c r="S3434" s="16">
        <f t="shared" si="248"/>
        <v>0</v>
      </c>
      <c r="T3434" s="16">
        <f t="shared" si="249"/>
        <v>0</v>
      </c>
    </row>
    <row r="3435" spans="2:20" x14ac:dyDescent="0.6">
      <c r="B3435" s="6"/>
      <c r="C3435" s="6"/>
      <c r="D3435" s="6" t="s">
        <v>13823</v>
      </c>
      <c r="E3435" s="6" t="s">
        <v>13814</v>
      </c>
      <c r="F3435" s="20" t="s">
        <v>13883</v>
      </c>
      <c r="G3435" s="6" t="str">
        <f t="shared" si="247"/>
        <v>30-39</v>
      </c>
      <c r="H3435" s="6" t="str" cm="1">
        <f t="array" ref="H3435:I3435">_xlfn.TEXTSPLIT(G3435,"-")</f>
        <v>30</v>
      </c>
      <c r="I3435" s="6" t="str">
        <v>39</v>
      </c>
      <c r="J3435" s="6" t="s">
        <v>13836</v>
      </c>
      <c r="K3435" s="6" t="s">
        <v>13358</v>
      </c>
      <c r="L3435" s="6" t="s">
        <v>13909</v>
      </c>
      <c r="M3435" s="6" t="s">
        <v>13447</v>
      </c>
      <c r="N3435" s="6" t="s">
        <v>13589</v>
      </c>
      <c r="O3435" s="6" t="str" cm="1">
        <f t="array" ref="O3435:P3435">_xlfn.TEXTSPLIT(N3435,"-")</f>
        <v>2006</v>
      </c>
      <c r="P3435" s="6" t="str">
        <v>2007</v>
      </c>
      <c r="Q3435" s="6">
        <v>549</v>
      </c>
      <c r="R3435" s="6">
        <v>0</v>
      </c>
      <c r="S3435" s="16">
        <f t="shared" si="248"/>
        <v>0</v>
      </c>
      <c r="T3435" s="16">
        <f t="shared" si="249"/>
        <v>0</v>
      </c>
    </row>
    <row r="3436" spans="2:20" x14ac:dyDescent="0.6">
      <c r="B3436" s="6"/>
      <c r="C3436" s="6"/>
      <c r="D3436" s="6" t="s">
        <v>13823</v>
      </c>
      <c r="E3436" s="6" t="s">
        <v>13816</v>
      </c>
      <c r="F3436" s="20" t="s">
        <v>13883</v>
      </c>
      <c r="G3436" s="6" t="str">
        <f t="shared" si="247"/>
        <v>30-39</v>
      </c>
      <c r="H3436" s="6" t="str" cm="1">
        <f t="array" ref="H3436:I3436">_xlfn.TEXTSPLIT(G3436,"-")</f>
        <v>30</v>
      </c>
      <c r="I3436" s="6" t="str">
        <v>39</v>
      </c>
      <c r="J3436" s="6" t="s">
        <v>13836</v>
      </c>
      <c r="K3436" s="6" t="s">
        <v>13358</v>
      </c>
      <c r="L3436" s="6" t="s">
        <v>13909</v>
      </c>
      <c r="M3436" s="6" t="s">
        <v>13447</v>
      </c>
      <c r="N3436" s="6" t="s">
        <v>13589</v>
      </c>
      <c r="O3436" s="6" t="str" cm="1">
        <f t="array" ref="O3436:P3436">_xlfn.TEXTSPLIT(N3436,"-")</f>
        <v>2006</v>
      </c>
      <c r="P3436" s="6" t="str">
        <v>2007</v>
      </c>
      <c r="Q3436" s="6">
        <v>671</v>
      </c>
      <c r="R3436" s="6">
        <v>0</v>
      </c>
      <c r="S3436" s="16">
        <f t="shared" si="248"/>
        <v>0</v>
      </c>
      <c r="T3436" s="16">
        <f t="shared" si="249"/>
        <v>0</v>
      </c>
    </row>
    <row r="3437" spans="2:20" x14ac:dyDescent="0.6">
      <c r="B3437" s="6"/>
      <c r="C3437" s="6"/>
      <c r="D3437" s="6" t="s">
        <v>13823</v>
      </c>
      <c r="E3437" s="6" t="s">
        <v>13815</v>
      </c>
      <c r="F3437" s="20" t="s">
        <v>13817</v>
      </c>
      <c r="G3437" s="6" t="str">
        <f t="shared" si="247"/>
        <v>40-49</v>
      </c>
      <c r="H3437" s="6" t="str" cm="1">
        <f t="array" ref="H3437:I3437">_xlfn.TEXTSPLIT(G3437,"-")</f>
        <v>40</v>
      </c>
      <c r="I3437" s="6" t="str">
        <v>49</v>
      </c>
      <c r="J3437" s="6" t="s">
        <v>13836</v>
      </c>
      <c r="K3437" s="6" t="s">
        <v>13358</v>
      </c>
      <c r="L3437" s="6" t="s">
        <v>13909</v>
      </c>
      <c r="M3437" s="6" t="s">
        <v>13447</v>
      </c>
      <c r="N3437" s="6" t="s">
        <v>13589</v>
      </c>
      <c r="O3437" s="6" t="str" cm="1">
        <f t="array" ref="O3437:P3437">_xlfn.TEXTSPLIT(N3437,"-")</f>
        <v>2006</v>
      </c>
      <c r="P3437" s="6" t="str">
        <v>2007</v>
      </c>
      <c r="Q3437" s="6">
        <v>1312</v>
      </c>
      <c r="R3437" s="6">
        <v>0</v>
      </c>
      <c r="S3437" s="16">
        <f t="shared" si="248"/>
        <v>0</v>
      </c>
      <c r="T3437" s="16">
        <f t="shared" si="249"/>
        <v>0</v>
      </c>
    </row>
    <row r="3438" spans="2:20" x14ac:dyDescent="0.6">
      <c r="B3438" s="6"/>
      <c r="C3438" s="6"/>
      <c r="D3438" s="6" t="s">
        <v>13823</v>
      </c>
      <c r="E3438" s="6" t="s">
        <v>13814</v>
      </c>
      <c r="F3438" s="20" t="s">
        <v>13817</v>
      </c>
      <c r="G3438" s="6" t="str">
        <f t="shared" si="247"/>
        <v>40-49</v>
      </c>
      <c r="H3438" s="6" t="str" cm="1">
        <f t="array" ref="H3438:I3438">_xlfn.TEXTSPLIT(G3438,"-")</f>
        <v>40</v>
      </c>
      <c r="I3438" s="6" t="str">
        <v>49</v>
      </c>
      <c r="J3438" s="6" t="s">
        <v>13836</v>
      </c>
      <c r="K3438" s="6" t="s">
        <v>13358</v>
      </c>
      <c r="L3438" s="6" t="s">
        <v>13909</v>
      </c>
      <c r="M3438" s="6" t="s">
        <v>13447</v>
      </c>
      <c r="N3438" s="6" t="s">
        <v>13589</v>
      </c>
      <c r="O3438" s="6" t="str" cm="1">
        <f t="array" ref="O3438:P3438">_xlfn.TEXTSPLIT(N3438,"-")</f>
        <v>2006</v>
      </c>
      <c r="P3438" s="6" t="str">
        <v>2007</v>
      </c>
      <c r="Q3438" s="6">
        <v>597</v>
      </c>
      <c r="R3438" s="6">
        <v>0</v>
      </c>
      <c r="S3438" s="16">
        <f t="shared" si="248"/>
        <v>0</v>
      </c>
      <c r="T3438" s="16">
        <f t="shared" si="249"/>
        <v>0</v>
      </c>
    </row>
    <row r="3439" spans="2:20" x14ac:dyDescent="0.6">
      <c r="B3439" s="6"/>
      <c r="C3439" s="6"/>
      <c r="D3439" s="6" t="s">
        <v>13823</v>
      </c>
      <c r="E3439" s="6" t="s">
        <v>13816</v>
      </c>
      <c r="F3439" s="20" t="s">
        <v>13817</v>
      </c>
      <c r="G3439" s="6" t="str">
        <f t="shared" si="247"/>
        <v>40-49</v>
      </c>
      <c r="H3439" s="6" t="str" cm="1">
        <f t="array" ref="H3439:I3439">_xlfn.TEXTSPLIT(G3439,"-")</f>
        <v>40</v>
      </c>
      <c r="I3439" s="6" t="str">
        <v>49</v>
      </c>
      <c r="J3439" s="6" t="s">
        <v>13836</v>
      </c>
      <c r="K3439" s="6" t="s">
        <v>13358</v>
      </c>
      <c r="L3439" s="6" t="s">
        <v>13909</v>
      </c>
      <c r="M3439" s="6" t="s">
        <v>13447</v>
      </c>
      <c r="N3439" s="6" t="s">
        <v>13589</v>
      </c>
      <c r="O3439" s="6" t="str" cm="1">
        <f t="array" ref="O3439:P3439">_xlfn.TEXTSPLIT(N3439,"-")</f>
        <v>2006</v>
      </c>
      <c r="P3439" s="6" t="str">
        <v>2007</v>
      </c>
      <c r="Q3439" s="6">
        <v>715</v>
      </c>
      <c r="R3439" s="6">
        <v>0</v>
      </c>
      <c r="S3439" s="16">
        <f t="shared" si="248"/>
        <v>0</v>
      </c>
      <c r="T3439" s="16">
        <f t="shared" si="249"/>
        <v>0</v>
      </c>
    </row>
    <row r="3440" spans="2:20" x14ac:dyDescent="0.6">
      <c r="B3440" s="6"/>
      <c r="C3440" s="6"/>
      <c r="D3440" s="6" t="s">
        <v>13823</v>
      </c>
      <c r="E3440" s="6" t="s">
        <v>13815</v>
      </c>
      <c r="F3440" s="20" t="s">
        <v>13818</v>
      </c>
      <c r="G3440" s="6" t="str">
        <f t="shared" si="247"/>
        <v>50-59</v>
      </c>
      <c r="H3440" s="6" t="str" cm="1">
        <f t="array" ref="H3440:I3440">_xlfn.TEXTSPLIT(G3440,"-")</f>
        <v>50</v>
      </c>
      <c r="I3440" s="6" t="str">
        <v>59</v>
      </c>
      <c r="J3440" s="6" t="s">
        <v>13836</v>
      </c>
      <c r="K3440" s="6" t="s">
        <v>13358</v>
      </c>
      <c r="L3440" s="6" t="s">
        <v>13909</v>
      </c>
      <c r="M3440" s="6" t="s">
        <v>13447</v>
      </c>
      <c r="N3440" s="6" t="s">
        <v>13589</v>
      </c>
      <c r="O3440" s="6" t="str" cm="1">
        <f t="array" ref="O3440:P3440">_xlfn.TEXTSPLIT(N3440,"-")</f>
        <v>2006</v>
      </c>
      <c r="P3440" s="6" t="str">
        <v>2007</v>
      </c>
      <c r="Q3440" s="6">
        <v>2438</v>
      </c>
      <c r="R3440" s="6">
        <v>0</v>
      </c>
      <c r="S3440" s="16">
        <f t="shared" si="248"/>
        <v>0</v>
      </c>
      <c r="T3440" s="16">
        <f t="shared" si="249"/>
        <v>0</v>
      </c>
    </row>
    <row r="3441" spans="1:20" x14ac:dyDescent="0.6">
      <c r="B3441" s="6"/>
      <c r="C3441" s="6"/>
      <c r="D3441" s="6" t="s">
        <v>13823</v>
      </c>
      <c r="E3441" s="6" t="s">
        <v>13814</v>
      </c>
      <c r="F3441" s="20" t="s">
        <v>13818</v>
      </c>
      <c r="G3441" s="6" t="str">
        <f t="shared" si="247"/>
        <v>50-59</v>
      </c>
      <c r="H3441" s="6" t="str" cm="1">
        <f t="array" ref="H3441:I3441">_xlfn.TEXTSPLIT(G3441,"-")</f>
        <v>50</v>
      </c>
      <c r="I3441" s="6" t="str">
        <v>59</v>
      </c>
      <c r="J3441" s="6" t="s">
        <v>13836</v>
      </c>
      <c r="K3441" s="6" t="s">
        <v>13358</v>
      </c>
      <c r="L3441" s="6" t="s">
        <v>13909</v>
      </c>
      <c r="M3441" s="6" t="s">
        <v>13447</v>
      </c>
      <c r="N3441" s="6" t="s">
        <v>13589</v>
      </c>
      <c r="O3441" s="6" t="str" cm="1">
        <f t="array" ref="O3441:P3441">_xlfn.TEXTSPLIT(N3441,"-")</f>
        <v>2006</v>
      </c>
      <c r="P3441" s="6" t="str">
        <v>2007</v>
      </c>
      <c r="Q3441" s="6">
        <v>1134</v>
      </c>
      <c r="R3441" s="6">
        <v>0</v>
      </c>
      <c r="S3441" s="16">
        <f t="shared" si="248"/>
        <v>0</v>
      </c>
      <c r="T3441" s="16">
        <f t="shared" si="249"/>
        <v>0</v>
      </c>
    </row>
    <row r="3442" spans="1:20" x14ac:dyDescent="0.6">
      <c r="B3442" s="6"/>
      <c r="C3442" s="6"/>
      <c r="D3442" s="6" t="s">
        <v>13823</v>
      </c>
      <c r="E3442" s="6" t="s">
        <v>13816</v>
      </c>
      <c r="F3442" s="20" t="s">
        <v>13818</v>
      </c>
      <c r="G3442" s="6" t="str">
        <f t="shared" si="247"/>
        <v>50-59</v>
      </c>
      <c r="H3442" s="6" t="str" cm="1">
        <f t="array" ref="H3442:I3442">_xlfn.TEXTSPLIT(G3442,"-")</f>
        <v>50</v>
      </c>
      <c r="I3442" s="6" t="str">
        <v>59</v>
      </c>
      <c r="J3442" s="6" t="s">
        <v>13836</v>
      </c>
      <c r="K3442" s="6" t="s">
        <v>13358</v>
      </c>
      <c r="L3442" s="6" t="s">
        <v>13909</v>
      </c>
      <c r="M3442" s="6" t="s">
        <v>13447</v>
      </c>
      <c r="N3442" s="6" t="s">
        <v>13589</v>
      </c>
      <c r="O3442" s="6" t="str" cm="1">
        <f t="array" ref="O3442:P3442">_xlfn.TEXTSPLIT(N3442,"-")</f>
        <v>2006</v>
      </c>
      <c r="P3442" s="6" t="str">
        <v>2007</v>
      </c>
      <c r="Q3442" s="6">
        <v>1304</v>
      </c>
      <c r="R3442" s="6">
        <v>0</v>
      </c>
      <c r="S3442" s="16">
        <f t="shared" si="248"/>
        <v>0</v>
      </c>
      <c r="T3442" s="16">
        <f t="shared" si="249"/>
        <v>0</v>
      </c>
    </row>
    <row r="3443" spans="1:20" x14ac:dyDescent="0.6">
      <c r="B3443" s="6"/>
      <c r="C3443" s="6"/>
      <c r="D3443" s="6" t="s">
        <v>13823</v>
      </c>
      <c r="E3443" s="6" t="s">
        <v>13815</v>
      </c>
      <c r="F3443" s="20" t="s">
        <v>13819</v>
      </c>
      <c r="G3443" s="6" t="str">
        <f t="shared" si="247"/>
        <v>60-69</v>
      </c>
      <c r="H3443" s="6" t="str" cm="1">
        <f t="array" ref="H3443:I3443">_xlfn.TEXTSPLIT(G3443,"-")</f>
        <v>60</v>
      </c>
      <c r="I3443" s="6" t="str">
        <v>69</v>
      </c>
      <c r="J3443" s="6" t="s">
        <v>13836</v>
      </c>
      <c r="K3443" s="6" t="s">
        <v>13358</v>
      </c>
      <c r="L3443" s="6" t="s">
        <v>13909</v>
      </c>
      <c r="M3443" s="6" t="s">
        <v>13447</v>
      </c>
      <c r="N3443" s="6" t="s">
        <v>13589</v>
      </c>
      <c r="O3443" s="6" t="str" cm="1">
        <f t="array" ref="O3443:P3443">_xlfn.TEXTSPLIT(N3443,"-")</f>
        <v>2006</v>
      </c>
      <c r="P3443" s="6" t="str">
        <v>2007</v>
      </c>
      <c r="Q3443" s="6">
        <v>1071</v>
      </c>
      <c r="R3443" s="6">
        <v>0</v>
      </c>
      <c r="S3443" s="16">
        <f t="shared" si="248"/>
        <v>0</v>
      </c>
      <c r="T3443" s="16">
        <f t="shared" si="249"/>
        <v>0</v>
      </c>
    </row>
    <row r="3444" spans="1:20" x14ac:dyDescent="0.6">
      <c r="B3444" s="6"/>
      <c r="C3444" s="6"/>
      <c r="D3444" s="6" t="s">
        <v>13823</v>
      </c>
      <c r="E3444" s="6" t="s">
        <v>13814</v>
      </c>
      <c r="F3444" s="20" t="s">
        <v>13819</v>
      </c>
      <c r="G3444" s="6" t="str">
        <f t="shared" si="247"/>
        <v>60-69</v>
      </c>
      <c r="H3444" s="6" t="str" cm="1">
        <f t="array" ref="H3444:I3444">_xlfn.TEXTSPLIT(G3444,"-")</f>
        <v>60</v>
      </c>
      <c r="I3444" s="6" t="str">
        <v>69</v>
      </c>
      <c r="J3444" s="6" t="s">
        <v>13836</v>
      </c>
      <c r="K3444" s="6" t="s">
        <v>13358</v>
      </c>
      <c r="L3444" s="6" t="s">
        <v>13909</v>
      </c>
      <c r="M3444" s="6" t="s">
        <v>13447</v>
      </c>
      <c r="N3444" s="6" t="s">
        <v>13589</v>
      </c>
      <c r="O3444" s="6" t="str" cm="1">
        <f t="array" ref="O3444:P3444">_xlfn.TEXTSPLIT(N3444,"-")</f>
        <v>2006</v>
      </c>
      <c r="P3444" s="6" t="str">
        <v>2007</v>
      </c>
      <c r="Q3444" s="6">
        <v>537</v>
      </c>
      <c r="R3444" s="6">
        <v>0</v>
      </c>
      <c r="S3444" s="16">
        <f t="shared" si="248"/>
        <v>0</v>
      </c>
      <c r="T3444" s="16">
        <f t="shared" si="249"/>
        <v>0</v>
      </c>
    </row>
    <row r="3445" spans="1:20" x14ac:dyDescent="0.6">
      <c r="B3445" s="6"/>
      <c r="C3445" s="6"/>
      <c r="D3445" s="6" t="s">
        <v>13823</v>
      </c>
      <c r="E3445" s="6" t="s">
        <v>13816</v>
      </c>
      <c r="F3445" s="20" t="s">
        <v>13819</v>
      </c>
      <c r="G3445" s="6" t="str">
        <f t="shared" si="247"/>
        <v>60-69</v>
      </c>
      <c r="H3445" s="6" t="str" cm="1">
        <f t="array" ref="H3445:I3445">_xlfn.TEXTSPLIT(G3445,"-")</f>
        <v>60</v>
      </c>
      <c r="I3445" s="6" t="str">
        <v>69</v>
      </c>
      <c r="J3445" s="6" t="s">
        <v>13836</v>
      </c>
      <c r="K3445" s="6" t="s">
        <v>13358</v>
      </c>
      <c r="L3445" s="6" t="s">
        <v>13909</v>
      </c>
      <c r="M3445" s="6" t="s">
        <v>13447</v>
      </c>
      <c r="N3445" s="6" t="s">
        <v>13589</v>
      </c>
      <c r="O3445" s="6" t="str" cm="1">
        <f t="array" ref="O3445:P3445">_xlfn.TEXTSPLIT(N3445,"-")</f>
        <v>2006</v>
      </c>
      <c r="P3445" s="6" t="str">
        <v>2007</v>
      </c>
      <c r="Q3445" s="6">
        <v>534</v>
      </c>
      <c r="R3445" s="6">
        <v>0</v>
      </c>
      <c r="S3445" s="16">
        <f t="shared" si="248"/>
        <v>0</v>
      </c>
      <c r="T3445" s="16">
        <f t="shared" si="249"/>
        <v>0</v>
      </c>
    </row>
    <row r="3446" spans="1:20" x14ac:dyDescent="0.6">
      <c r="B3446" s="6"/>
      <c r="C3446" s="6"/>
      <c r="D3446" s="6" t="s">
        <v>13823</v>
      </c>
      <c r="E3446" s="6" t="s">
        <v>13815</v>
      </c>
      <c r="F3446" s="20" t="s">
        <v>13752</v>
      </c>
      <c r="G3446" s="6" t="str">
        <f t="shared" si="247"/>
        <v>70-95</v>
      </c>
      <c r="H3446" s="6" t="str" cm="1">
        <f t="array" ref="H3446:I3446">_xlfn.TEXTSPLIT(G3446,"-")</f>
        <v>70</v>
      </c>
      <c r="I3446" s="6" t="str">
        <v>95</v>
      </c>
      <c r="J3446" s="6" t="s">
        <v>13836</v>
      </c>
      <c r="K3446" s="6" t="s">
        <v>13358</v>
      </c>
      <c r="L3446" s="6" t="s">
        <v>13909</v>
      </c>
      <c r="M3446" s="6" t="s">
        <v>13447</v>
      </c>
      <c r="N3446" s="6" t="s">
        <v>13589</v>
      </c>
      <c r="O3446" s="6" t="str" cm="1">
        <f t="array" ref="O3446:P3446">_xlfn.TEXTSPLIT(N3446,"-")</f>
        <v>2006</v>
      </c>
      <c r="P3446" s="6" t="str">
        <v>2007</v>
      </c>
      <c r="Q3446" s="6">
        <v>540</v>
      </c>
      <c r="R3446" s="6">
        <v>0</v>
      </c>
      <c r="S3446" s="16">
        <f t="shared" si="248"/>
        <v>0</v>
      </c>
      <c r="T3446" s="16">
        <f t="shared" si="249"/>
        <v>0</v>
      </c>
    </row>
    <row r="3447" spans="1:20" x14ac:dyDescent="0.6">
      <c r="B3447" s="6"/>
      <c r="C3447" s="6"/>
      <c r="D3447" s="6" t="s">
        <v>13823</v>
      </c>
      <c r="E3447" s="6" t="s">
        <v>13814</v>
      </c>
      <c r="F3447" s="20" t="s">
        <v>13752</v>
      </c>
      <c r="G3447" s="6" t="str">
        <f t="shared" si="247"/>
        <v>70-95</v>
      </c>
      <c r="H3447" s="6" t="str" cm="1">
        <f t="array" ref="H3447:I3447">_xlfn.TEXTSPLIT(G3447,"-")</f>
        <v>70</v>
      </c>
      <c r="I3447" s="6" t="str">
        <v>95</v>
      </c>
      <c r="J3447" s="6" t="s">
        <v>13836</v>
      </c>
      <c r="K3447" s="6" t="s">
        <v>13358</v>
      </c>
      <c r="L3447" s="6" t="s">
        <v>13909</v>
      </c>
      <c r="M3447" s="6" t="s">
        <v>13447</v>
      </c>
      <c r="N3447" s="6" t="s">
        <v>13589</v>
      </c>
      <c r="O3447" s="6" t="str" cm="1">
        <f t="array" ref="O3447:P3447">_xlfn.TEXTSPLIT(N3447,"-")</f>
        <v>2006</v>
      </c>
      <c r="P3447" s="6" t="str">
        <v>2007</v>
      </c>
      <c r="Q3447" s="6">
        <v>235</v>
      </c>
      <c r="R3447" s="6">
        <v>0</v>
      </c>
      <c r="S3447" s="16">
        <f t="shared" si="248"/>
        <v>0</v>
      </c>
      <c r="T3447" s="16">
        <f t="shared" si="249"/>
        <v>0</v>
      </c>
    </row>
    <row r="3448" spans="1:20" x14ac:dyDescent="0.6">
      <c r="B3448" s="6"/>
      <c r="C3448" s="6"/>
      <c r="D3448" s="6" t="s">
        <v>13823</v>
      </c>
      <c r="E3448" s="6" t="s">
        <v>13816</v>
      </c>
      <c r="F3448" s="20" t="s">
        <v>13752</v>
      </c>
      <c r="G3448" s="6" t="str">
        <f t="shared" si="247"/>
        <v>70-95</v>
      </c>
      <c r="H3448" s="6" t="str" cm="1">
        <f t="array" ref="H3448:I3448">_xlfn.TEXTSPLIT(G3448,"-")</f>
        <v>70</v>
      </c>
      <c r="I3448" s="6" t="str">
        <v>95</v>
      </c>
      <c r="J3448" s="6" t="s">
        <v>13836</v>
      </c>
      <c r="K3448" s="6" t="s">
        <v>13358</v>
      </c>
      <c r="L3448" s="6" t="s">
        <v>13909</v>
      </c>
      <c r="M3448" s="6" t="s">
        <v>13447</v>
      </c>
      <c r="N3448" s="6" t="s">
        <v>13589</v>
      </c>
      <c r="O3448" s="6" t="str" cm="1">
        <f t="array" ref="O3448:P3448">_xlfn.TEXTSPLIT(N3448,"-")</f>
        <v>2006</v>
      </c>
      <c r="P3448" s="6" t="str">
        <v>2007</v>
      </c>
      <c r="Q3448" s="6">
        <v>295</v>
      </c>
      <c r="R3448" s="6">
        <v>0</v>
      </c>
      <c r="S3448" s="16">
        <f t="shared" si="248"/>
        <v>0</v>
      </c>
      <c r="T3448" s="16">
        <f t="shared" si="249"/>
        <v>0</v>
      </c>
    </row>
    <row r="3449" spans="1:20" x14ac:dyDescent="0.6">
      <c r="A3449" s="6">
        <v>21609241</v>
      </c>
      <c r="B3449" s="6" t="s">
        <v>13479</v>
      </c>
      <c r="C3449" s="6" t="s">
        <v>13812</v>
      </c>
      <c r="D3449" s="6" t="s">
        <v>13300</v>
      </c>
      <c r="E3449" s="6" t="s">
        <v>13815</v>
      </c>
      <c r="F3449" s="20" t="s">
        <v>13592</v>
      </c>
      <c r="G3449" s="6" t="str">
        <f t="shared" ref="G3449:G3494" si="250">IF(RIGHT(F3449,1)="+",LEFT(F3449,LEN(F3449)-1)&amp;"-95",F3449)</f>
        <v>61-95</v>
      </c>
      <c r="H3449" s="6" t="str" cm="1">
        <f t="array" ref="H3449:I3449">_xlfn.TEXTSPLIT(G3449,"-")</f>
        <v>61</v>
      </c>
      <c r="I3449" s="6" t="str">
        <v>95</v>
      </c>
      <c r="J3449" s="6" t="s">
        <v>13541</v>
      </c>
      <c r="K3449" s="6" t="s">
        <v>13489</v>
      </c>
      <c r="L3449" s="6" t="s">
        <v>13973</v>
      </c>
      <c r="M3449" s="6" t="s">
        <v>13449</v>
      </c>
      <c r="N3449" s="6" t="s">
        <v>13591</v>
      </c>
      <c r="O3449" s="6" t="str" cm="1">
        <f t="array" ref="O3449:P3449">_xlfn.TEXTSPLIT(N3449,"-")</f>
        <v>2005</v>
      </c>
      <c r="P3449" s="6" t="str">
        <v>2006</v>
      </c>
      <c r="Q3449" s="6">
        <v>845</v>
      </c>
      <c r="R3449" s="6">
        <v>509</v>
      </c>
      <c r="S3449" s="16">
        <f t="shared" ref="S3449:S3494" si="251">R3449/Q3449</f>
        <v>0.60236686390532546</v>
      </c>
      <c r="T3449" s="16">
        <f t="shared" ref="T3449:T3494" si="252">SQRT(S3449*(1-S3449)/Q3449)</f>
        <v>1.6836176362988925E-2</v>
      </c>
    </row>
    <row r="3450" spans="1:20" x14ac:dyDescent="0.6">
      <c r="A3450" s="6"/>
      <c r="B3450" s="6"/>
      <c r="C3450" s="6"/>
      <c r="D3450" s="6" t="s">
        <v>13300</v>
      </c>
      <c r="E3450" s="6" t="s">
        <v>13814</v>
      </c>
      <c r="F3450" s="20" t="s">
        <v>13592</v>
      </c>
      <c r="G3450" s="6" t="str">
        <f t="shared" si="250"/>
        <v>61-95</v>
      </c>
      <c r="H3450" s="6" t="str" cm="1">
        <f t="array" ref="H3450:I3450">_xlfn.TEXTSPLIT(G3450,"-")</f>
        <v>61</v>
      </c>
      <c r="I3450" s="6" t="str">
        <v>95</v>
      </c>
      <c r="J3450" s="6" t="s">
        <v>13541</v>
      </c>
      <c r="K3450" s="6" t="s">
        <v>13489</v>
      </c>
      <c r="L3450" s="6" t="s">
        <v>13973</v>
      </c>
      <c r="M3450" s="6" t="s">
        <v>13449</v>
      </c>
      <c r="N3450" s="6" t="s">
        <v>13591</v>
      </c>
      <c r="O3450" s="6" t="str" cm="1">
        <f t="array" ref="O3450:P3450">_xlfn.TEXTSPLIT(N3450,"-")</f>
        <v>2005</v>
      </c>
      <c r="P3450" s="6" t="str">
        <v>2006</v>
      </c>
      <c r="Q3450" s="6">
        <v>388</v>
      </c>
      <c r="R3450" s="6">
        <v>217</v>
      </c>
      <c r="S3450" s="16">
        <f t="shared" si="251"/>
        <v>0.55927835051546393</v>
      </c>
      <c r="T3450" s="16">
        <f t="shared" si="252"/>
        <v>2.5204630422656377E-2</v>
      </c>
    </row>
    <row r="3451" spans="1:20" x14ac:dyDescent="0.6">
      <c r="A3451" s="6"/>
      <c r="B3451" s="6"/>
      <c r="C3451" s="6"/>
      <c r="D3451" s="6" t="s">
        <v>13300</v>
      </c>
      <c r="E3451" s="6" t="s">
        <v>13816</v>
      </c>
      <c r="F3451" s="20" t="s">
        <v>13592</v>
      </c>
      <c r="G3451" s="6" t="str">
        <f t="shared" si="250"/>
        <v>61-95</v>
      </c>
      <c r="H3451" s="6" t="str" cm="1">
        <f t="array" ref="H3451:I3451">_xlfn.TEXTSPLIT(G3451,"-")</f>
        <v>61</v>
      </c>
      <c r="I3451" s="6" t="str">
        <v>95</v>
      </c>
      <c r="J3451" s="6" t="s">
        <v>13541</v>
      </c>
      <c r="K3451" s="6" t="s">
        <v>13489</v>
      </c>
      <c r="L3451" s="6" t="s">
        <v>13973</v>
      </c>
      <c r="M3451" s="6" t="s">
        <v>13449</v>
      </c>
      <c r="N3451" s="6" t="s">
        <v>13591</v>
      </c>
      <c r="O3451" s="6" t="str" cm="1">
        <f t="array" ref="O3451:P3451">_xlfn.TEXTSPLIT(N3451,"-")</f>
        <v>2005</v>
      </c>
      <c r="P3451" s="6" t="str">
        <v>2006</v>
      </c>
      <c r="Q3451" s="6">
        <v>457</v>
      </c>
      <c r="R3451" s="6">
        <v>292</v>
      </c>
      <c r="S3451" s="16">
        <f t="shared" si="251"/>
        <v>0.6389496717724289</v>
      </c>
      <c r="T3451" s="16">
        <f t="shared" si="252"/>
        <v>2.2467724904729553E-2</v>
      </c>
    </row>
    <row r="3452" spans="1:20" x14ac:dyDescent="0.6">
      <c r="A3452" s="6"/>
      <c r="B3452" s="6"/>
      <c r="C3452" s="6"/>
      <c r="D3452" s="6" t="s">
        <v>13300</v>
      </c>
      <c r="E3452" s="6" t="s">
        <v>13815</v>
      </c>
      <c r="F3452" s="20" t="s">
        <v>13928</v>
      </c>
      <c r="G3452" s="6" t="str">
        <f t="shared" si="250"/>
        <v>61-64</v>
      </c>
      <c r="H3452" s="6" t="str" cm="1">
        <f t="array" ref="H3452:I3452">_xlfn.TEXTSPLIT(G3452,"-")</f>
        <v>61</v>
      </c>
      <c r="I3452" s="6" t="str">
        <v>64</v>
      </c>
      <c r="J3452" s="6" t="s">
        <v>13541</v>
      </c>
      <c r="K3452" s="6" t="s">
        <v>13489</v>
      </c>
      <c r="L3452" s="6" t="s">
        <v>13973</v>
      </c>
      <c r="M3452" s="6" t="s">
        <v>13449</v>
      </c>
      <c r="N3452" s="6" t="s">
        <v>13591</v>
      </c>
      <c r="O3452" s="6" t="str" cm="1">
        <f t="array" ref="O3452:P3452">_xlfn.TEXTSPLIT(N3452,"-")</f>
        <v>2005</v>
      </c>
      <c r="P3452" s="6" t="str">
        <v>2006</v>
      </c>
      <c r="Q3452" s="6">
        <v>145</v>
      </c>
      <c r="R3452" s="6">
        <v>73</v>
      </c>
      <c r="S3452" s="16">
        <f t="shared" si="251"/>
        <v>0.50344827586206897</v>
      </c>
      <c r="T3452" s="16">
        <f t="shared" si="252"/>
        <v>4.1521752454012212E-2</v>
      </c>
    </row>
    <row r="3453" spans="1:20" x14ac:dyDescent="0.6">
      <c r="A3453" s="6"/>
      <c r="B3453" s="6"/>
      <c r="C3453" s="6"/>
      <c r="D3453" s="6" t="s">
        <v>13300</v>
      </c>
      <c r="E3453" s="6" t="s">
        <v>13815</v>
      </c>
      <c r="F3453" s="20" t="s">
        <v>13824</v>
      </c>
      <c r="G3453" s="6" t="str">
        <f t="shared" si="250"/>
        <v>65-69</v>
      </c>
      <c r="H3453" s="6" t="str" cm="1">
        <f t="array" ref="H3453:I3453">_xlfn.TEXTSPLIT(G3453,"-")</f>
        <v>65</v>
      </c>
      <c r="I3453" s="6" t="str">
        <v>69</v>
      </c>
      <c r="J3453" s="6" t="s">
        <v>13541</v>
      </c>
      <c r="K3453" s="6" t="s">
        <v>13489</v>
      </c>
      <c r="L3453" s="6" t="s">
        <v>13973</v>
      </c>
      <c r="M3453" s="6" t="s">
        <v>13449</v>
      </c>
      <c r="N3453" s="6" t="s">
        <v>13591</v>
      </c>
      <c r="O3453" s="6" t="str" cm="1">
        <f t="array" ref="O3453:P3453">_xlfn.TEXTSPLIT(N3453,"-")</f>
        <v>2005</v>
      </c>
      <c r="P3453" s="6" t="str">
        <v>2006</v>
      </c>
      <c r="Q3453" s="6">
        <v>244</v>
      </c>
      <c r="R3453" s="6">
        <v>123</v>
      </c>
      <c r="S3453" s="16">
        <f t="shared" si="251"/>
        <v>0.50409836065573765</v>
      </c>
      <c r="T3453" s="16">
        <f t="shared" si="252"/>
        <v>3.2008144675590086E-2</v>
      </c>
    </row>
    <row r="3454" spans="1:20" x14ac:dyDescent="0.6">
      <c r="A3454" s="6"/>
      <c r="B3454" s="6"/>
      <c r="C3454" s="6"/>
      <c r="D3454" s="6" t="s">
        <v>13300</v>
      </c>
      <c r="E3454" s="6" t="s">
        <v>13815</v>
      </c>
      <c r="F3454" s="20" t="s">
        <v>13825</v>
      </c>
      <c r="G3454" s="6" t="str">
        <f t="shared" si="250"/>
        <v>70-74</v>
      </c>
      <c r="H3454" s="6" t="str" cm="1">
        <f t="array" ref="H3454:I3454">_xlfn.TEXTSPLIT(G3454,"-")</f>
        <v>70</v>
      </c>
      <c r="I3454" s="6" t="str">
        <v>74</v>
      </c>
      <c r="J3454" s="6" t="s">
        <v>13541</v>
      </c>
      <c r="K3454" s="6" t="s">
        <v>13489</v>
      </c>
      <c r="L3454" s="6" t="s">
        <v>13973</v>
      </c>
      <c r="M3454" s="6" t="s">
        <v>13449</v>
      </c>
      <c r="N3454" s="6" t="s">
        <v>13591</v>
      </c>
      <c r="O3454" s="6" t="str" cm="1">
        <f t="array" ref="O3454:P3454">_xlfn.TEXTSPLIT(N3454,"-")</f>
        <v>2005</v>
      </c>
      <c r="P3454" s="6" t="str">
        <v>2006</v>
      </c>
      <c r="Q3454" s="6">
        <v>188</v>
      </c>
      <c r="R3454" s="6">
        <v>120</v>
      </c>
      <c r="S3454" s="16">
        <f t="shared" si="251"/>
        <v>0.63829787234042556</v>
      </c>
      <c r="T3454" s="16">
        <f t="shared" si="252"/>
        <v>3.5043566995933285E-2</v>
      </c>
    </row>
    <row r="3455" spans="1:20" x14ac:dyDescent="0.6">
      <c r="A3455" s="6"/>
      <c r="B3455" s="6"/>
      <c r="C3455" s="6"/>
      <c r="D3455" s="6" t="s">
        <v>13300</v>
      </c>
      <c r="E3455" s="6" t="s">
        <v>13815</v>
      </c>
      <c r="F3455" s="20" t="s">
        <v>13826</v>
      </c>
      <c r="G3455" s="6" t="str">
        <f t="shared" si="250"/>
        <v>75-79</v>
      </c>
      <c r="H3455" s="6" t="str" cm="1">
        <f t="array" ref="H3455:I3455">_xlfn.TEXTSPLIT(G3455,"-")</f>
        <v>75</v>
      </c>
      <c r="I3455" s="6" t="str">
        <v>79</v>
      </c>
      <c r="J3455" s="6" t="s">
        <v>13541</v>
      </c>
      <c r="K3455" s="6" t="s">
        <v>13489</v>
      </c>
      <c r="L3455" s="6" t="s">
        <v>13973</v>
      </c>
      <c r="M3455" s="6" t="s">
        <v>13449</v>
      </c>
      <c r="N3455" s="6" t="s">
        <v>13591</v>
      </c>
      <c r="O3455" s="6" t="str" cm="1">
        <f t="array" ref="O3455:P3455">_xlfn.TEXTSPLIT(N3455,"-")</f>
        <v>2005</v>
      </c>
      <c r="P3455" s="6" t="str">
        <v>2006</v>
      </c>
      <c r="Q3455" s="6">
        <v>150</v>
      </c>
      <c r="R3455" s="6">
        <v>112</v>
      </c>
      <c r="S3455" s="16">
        <f t="shared" si="251"/>
        <v>0.7466666666666667</v>
      </c>
      <c r="T3455" s="16">
        <f t="shared" si="252"/>
        <v>3.5511083298556761E-2</v>
      </c>
    </row>
    <row r="3456" spans="1:20" x14ac:dyDescent="0.6">
      <c r="A3456" s="6"/>
      <c r="B3456" s="6"/>
      <c r="C3456" s="6"/>
      <c r="D3456" s="6" t="s">
        <v>13300</v>
      </c>
      <c r="E3456" s="6" t="s">
        <v>13815</v>
      </c>
      <c r="F3456" s="20" t="s">
        <v>13821</v>
      </c>
      <c r="G3456" s="6" t="str">
        <f t="shared" si="250"/>
        <v>80-95</v>
      </c>
      <c r="H3456" s="6" t="str" cm="1">
        <f t="array" ref="H3456:I3456">_xlfn.TEXTSPLIT(G3456,"-")</f>
        <v>80</v>
      </c>
      <c r="I3456" s="6" t="str">
        <v>95</v>
      </c>
      <c r="J3456" s="6" t="s">
        <v>13541</v>
      </c>
      <c r="K3456" s="6" t="s">
        <v>13489</v>
      </c>
      <c r="L3456" s="6" t="s">
        <v>13973</v>
      </c>
      <c r="M3456" s="6" t="s">
        <v>13449</v>
      </c>
      <c r="N3456" s="6" t="s">
        <v>13591</v>
      </c>
      <c r="O3456" s="6" t="str" cm="1">
        <f t="array" ref="O3456:P3456">_xlfn.TEXTSPLIT(N3456,"-")</f>
        <v>2005</v>
      </c>
      <c r="P3456" s="6" t="str">
        <v>2006</v>
      </c>
      <c r="Q3456" s="6">
        <v>118</v>
      </c>
      <c r="R3456" s="6">
        <v>81</v>
      </c>
      <c r="S3456" s="16">
        <f t="shared" si="251"/>
        <v>0.68644067796610164</v>
      </c>
      <c r="T3456" s="16">
        <f t="shared" si="252"/>
        <v>4.2709094176999751E-2</v>
      </c>
    </row>
    <row r="3457" spans="1:20" x14ac:dyDescent="0.6">
      <c r="A3457" s="6"/>
      <c r="B3457" s="6"/>
      <c r="C3457" s="6"/>
      <c r="D3457" s="6" t="s">
        <v>13822</v>
      </c>
      <c r="E3457" s="6" t="s">
        <v>13815</v>
      </c>
      <c r="F3457" s="20" t="s">
        <v>13592</v>
      </c>
      <c r="G3457" s="6" t="str">
        <f t="shared" si="250"/>
        <v>61-95</v>
      </c>
      <c r="H3457" s="6" t="str" cm="1">
        <f t="array" ref="H3457:I3457">_xlfn.TEXTSPLIT(G3457,"-")</f>
        <v>61</v>
      </c>
      <c r="I3457" s="6" t="str">
        <v>95</v>
      </c>
      <c r="J3457" s="6" t="s">
        <v>13541</v>
      </c>
      <c r="K3457" s="6" t="s">
        <v>13489</v>
      </c>
      <c r="L3457" s="6" t="s">
        <v>13973</v>
      </c>
      <c r="M3457" s="6" t="s">
        <v>13449</v>
      </c>
      <c r="N3457" s="6" t="s">
        <v>13591</v>
      </c>
      <c r="O3457" s="6" t="str" cm="1">
        <f t="array" ref="O3457:P3457">_xlfn.TEXTSPLIT(N3457,"-")</f>
        <v>2005</v>
      </c>
      <c r="P3457" s="6" t="str">
        <v>2006</v>
      </c>
      <c r="Q3457" s="6">
        <v>845</v>
      </c>
      <c r="R3457" s="6">
        <v>480</v>
      </c>
      <c r="S3457" s="16">
        <f t="shared" si="251"/>
        <v>0.56804733727810652</v>
      </c>
      <c r="T3457" s="16">
        <f t="shared" si="252"/>
        <v>1.7040486418640095E-2</v>
      </c>
    </row>
    <row r="3458" spans="1:20" x14ac:dyDescent="0.6">
      <c r="A3458" s="6"/>
      <c r="B3458" s="6"/>
      <c r="C3458" s="6"/>
      <c r="D3458" s="6" t="s">
        <v>13822</v>
      </c>
      <c r="E3458" s="6" t="s">
        <v>13814</v>
      </c>
      <c r="F3458" s="20" t="s">
        <v>13592</v>
      </c>
      <c r="G3458" s="6" t="str">
        <f t="shared" si="250"/>
        <v>61-95</v>
      </c>
      <c r="H3458" s="6" t="str" cm="1">
        <f t="array" ref="H3458:I3458">_xlfn.TEXTSPLIT(G3458,"-")</f>
        <v>61</v>
      </c>
      <c r="I3458" s="6" t="str">
        <v>95</v>
      </c>
      <c r="J3458" s="6" t="s">
        <v>13541</v>
      </c>
      <c r="K3458" s="6" t="s">
        <v>13489</v>
      </c>
      <c r="L3458" s="6" t="s">
        <v>13973</v>
      </c>
      <c r="M3458" s="6" t="s">
        <v>13449</v>
      </c>
      <c r="N3458" s="6" t="s">
        <v>13591</v>
      </c>
      <c r="O3458" s="6" t="str" cm="1">
        <f t="array" ref="O3458:P3458">_xlfn.TEXTSPLIT(N3458,"-")</f>
        <v>2005</v>
      </c>
      <c r="P3458" s="6" t="str">
        <v>2006</v>
      </c>
      <c r="Q3458" s="6">
        <v>388</v>
      </c>
      <c r="R3458" s="6">
        <v>208</v>
      </c>
      <c r="S3458" s="16">
        <f t="shared" si="251"/>
        <v>0.53608247422680411</v>
      </c>
      <c r="T3458" s="16">
        <f t="shared" si="252"/>
        <v>2.5317471609444555E-2</v>
      </c>
    </row>
    <row r="3459" spans="1:20" x14ac:dyDescent="0.6">
      <c r="A3459" s="6"/>
      <c r="B3459" s="6"/>
      <c r="C3459" s="6"/>
      <c r="D3459" s="6" t="s">
        <v>13822</v>
      </c>
      <c r="E3459" s="6" t="s">
        <v>13816</v>
      </c>
      <c r="F3459" s="20" t="s">
        <v>13592</v>
      </c>
      <c r="G3459" s="6" t="str">
        <f t="shared" si="250"/>
        <v>61-95</v>
      </c>
      <c r="H3459" s="6" t="str" cm="1">
        <f t="array" ref="H3459:I3459">_xlfn.TEXTSPLIT(G3459,"-")</f>
        <v>61</v>
      </c>
      <c r="I3459" s="6" t="str">
        <v>95</v>
      </c>
      <c r="J3459" s="6" t="s">
        <v>13541</v>
      </c>
      <c r="K3459" s="6" t="s">
        <v>13489</v>
      </c>
      <c r="L3459" s="6" t="s">
        <v>13973</v>
      </c>
      <c r="M3459" s="6" t="s">
        <v>13449</v>
      </c>
      <c r="N3459" s="6" t="s">
        <v>13591</v>
      </c>
      <c r="O3459" s="6" t="str" cm="1">
        <f t="array" ref="O3459:P3459">_xlfn.TEXTSPLIT(N3459,"-")</f>
        <v>2005</v>
      </c>
      <c r="P3459" s="6" t="str">
        <v>2006</v>
      </c>
      <c r="Q3459" s="6">
        <v>457</v>
      </c>
      <c r="R3459" s="6">
        <v>272</v>
      </c>
      <c r="S3459" s="16">
        <f t="shared" si="251"/>
        <v>0.59518599562363239</v>
      </c>
      <c r="T3459" s="16">
        <f t="shared" si="252"/>
        <v>2.2961275850934517E-2</v>
      </c>
    </row>
    <row r="3460" spans="1:20" x14ac:dyDescent="0.6">
      <c r="A3460" s="6"/>
      <c r="B3460" s="6"/>
      <c r="C3460" s="6"/>
      <c r="D3460" s="6" t="s">
        <v>13822</v>
      </c>
      <c r="E3460" s="6" t="s">
        <v>13815</v>
      </c>
      <c r="F3460" s="20" t="s">
        <v>13928</v>
      </c>
      <c r="G3460" s="6" t="str">
        <f t="shared" si="250"/>
        <v>61-64</v>
      </c>
      <c r="H3460" s="6" t="str" cm="1">
        <f t="array" ref="H3460:I3460">_xlfn.TEXTSPLIT(G3460,"-")</f>
        <v>61</v>
      </c>
      <c r="I3460" s="6" t="str">
        <v>64</v>
      </c>
      <c r="J3460" s="6" t="s">
        <v>13541</v>
      </c>
      <c r="K3460" s="6" t="s">
        <v>13489</v>
      </c>
      <c r="L3460" s="6" t="s">
        <v>13973</v>
      </c>
      <c r="M3460" s="6" t="s">
        <v>13449</v>
      </c>
      <c r="N3460" s="6" t="s">
        <v>13591</v>
      </c>
      <c r="O3460" s="6" t="str" cm="1">
        <f t="array" ref="O3460:P3460">_xlfn.TEXTSPLIT(N3460,"-")</f>
        <v>2005</v>
      </c>
      <c r="P3460" s="6" t="str">
        <v>2006</v>
      </c>
      <c r="Q3460" s="6">
        <v>145</v>
      </c>
      <c r="R3460" s="6">
        <v>71</v>
      </c>
      <c r="S3460" s="16">
        <f t="shared" si="251"/>
        <v>0.48965517241379308</v>
      </c>
      <c r="T3460" s="16">
        <f t="shared" si="252"/>
        <v>4.1513851825560139E-2</v>
      </c>
    </row>
    <row r="3461" spans="1:20" x14ac:dyDescent="0.6">
      <c r="A3461" s="6"/>
      <c r="B3461" s="6"/>
      <c r="C3461" s="6"/>
      <c r="D3461" s="6" t="s">
        <v>13822</v>
      </c>
      <c r="E3461" s="6" t="s">
        <v>13815</v>
      </c>
      <c r="F3461" s="20" t="s">
        <v>13824</v>
      </c>
      <c r="G3461" s="6" t="str">
        <f t="shared" si="250"/>
        <v>65-69</v>
      </c>
      <c r="H3461" s="6" t="str" cm="1">
        <f t="array" ref="H3461:I3461">_xlfn.TEXTSPLIT(G3461,"-")</f>
        <v>65</v>
      </c>
      <c r="I3461" s="6" t="str">
        <v>69</v>
      </c>
      <c r="J3461" s="6" t="s">
        <v>13541</v>
      </c>
      <c r="K3461" s="6" t="s">
        <v>13489</v>
      </c>
      <c r="L3461" s="6" t="s">
        <v>13973</v>
      </c>
      <c r="M3461" s="6" t="s">
        <v>13449</v>
      </c>
      <c r="N3461" s="6" t="s">
        <v>13591</v>
      </c>
      <c r="O3461" s="6" t="str" cm="1">
        <f t="array" ref="O3461:P3461">_xlfn.TEXTSPLIT(N3461,"-")</f>
        <v>2005</v>
      </c>
      <c r="P3461" s="6" t="str">
        <v>2006</v>
      </c>
      <c r="Q3461" s="6">
        <v>244</v>
      </c>
      <c r="R3461" s="6">
        <v>116</v>
      </c>
      <c r="S3461" s="16">
        <f t="shared" si="251"/>
        <v>0.47540983606557374</v>
      </c>
      <c r="T3461" s="16">
        <f t="shared" si="252"/>
        <v>3.1970486123005751E-2</v>
      </c>
    </row>
    <row r="3462" spans="1:20" x14ac:dyDescent="0.6">
      <c r="A3462" s="6"/>
      <c r="B3462" s="6"/>
      <c r="C3462" s="6"/>
      <c r="D3462" s="6" t="s">
        <v>13822</v>
      </c>
      <c r="E3462" s="6" t="s">
        <v>13815</v>
      </c>
      <c r="F3462" s="20" t="s">
        <v>13825</v>
      </c>
      <c r="G3462" s="6" t="str">
        <f t="shared" si="250"/>
        <v>70-74</v>
      </c>
      <c r="H3462" s="6" t="str" cm="1">
        <f t="array" ref="H3462:I3462">_xlfn.TEXTSPLIT(G3462,"-")</f>
        <v>70</v>
      </c>
      <c r="I3462" s="6" t="str">
        <v>74</v>
      </c>
      <c r="J3462" s="6" t="s">
        <v>13541</v>
      </c>
      <c r="K3462" s="6" t="s">
        <v>13489</v>
      </c>
      <c r="L3462" s="6" t="s">
        <v>13973</v>
      </c>
      <c r="M3462" s="6" t="s">
        <v>13449</v>
      </c>
      <c r="N3462" s="6" t="s">
        <v>13591</v>
      </c>
      <c r="O3462" s="6" t="str" cm="1">
        <f t="array" ref="O3462:P3462">_xlfn.TEXTSPLIT(N3462,"-")</f>
        <v>2005</v>
      </c>
      <c r="P3462" s="6" t="str">
        <v>2006</v>
      </c>
      <c r="Q3462" s="6">
        <v>188</v>
      </c>
      <c r="R3462" s="6">
        <v>114</v>
      </c>
      <c r="S3462" s="16">
        <f t="shared" si="251"/>
        <v>0.6063829787234043</v>
      </c>
      <c r="T3462" s="16">
        <f t="shared" si="252"/>
        <v>3.5631287189737203E-2</v>
      </c>
    </row>
    <row r="3463" spans="1:20" x14ac:dyDescent="0.6">
      <c r="A3463" s="6"/>
      <c r="B3463" s="6"/>
      <c r="C3463" s="6"/>
      <c r="D3463" s="6" t="s">
        <v>13822</v>
      </c>
      <c r="E3463" s="6" t="s">
        <v>13815</v>
      </c>
      <c r="F3463" s="20" t="s">
        <v>13826</v>
      </c>
      <c r="G3463" s="6" t="str">
        <f t="shared" si="250"/>
        <v>75-79</v>
      </c>
      <c r="H3463" s="6" t="str" cm="1">
        <f t="array" ref="H3463:I3463">_xlfn.TEXTSPLIT(G3463,"-")</f>
        <v>75</v>
      </c>
      <c r="I3463" s="6" t="str">
        <v>79</v>
      </c>
      <c r="J3463" s="6" t="s">
        <v>13541</v>
      </c>
      <c r="K3463" s="6" t="s">
        <v>13489</v>
      </c>
      <c r="L3463" s="6" t="s">
        <v>13973</v>
      </c>
      <c r="M3463" s="6" t="s">
        <v>13449</v>
      </c>
      <c r="N3463" s="6" t="s">
        <v>13591</v>
      </c>
      <c r="O3463" s="6" t="str" cm="1">
        <f t="array" ref="O3463:P3463">_xlfn.TEXTSPLIT(N3463,"-")</f>
        <v>2005</v>
      </c>
      <c r="P3463" s="6" t="str">
        <v>2006</v>
      </c>
      <c r="Q3463" s="6">
        <v>150</v>
      </c>
      <c r="R3463" s="6">
        <v>108</v>
      </c>
      <c r="S3463" s="16">
        <f t="shared" si="251"/>
        <v>0.72</v>
      </c>
      <c r="T3463" s="16">
        <f t="shared" si="252"/>
        <v>3.6660605559646717E-2</v>
      </c>
    </row>
    <row r="3464" spans="1:20" x14ac:dyDescent="0.6">
      <c r="A3464" s="6"/>
      <c r="B3464" s="6"/>
      <c r="C3464" s="6"/>
      <c r="D3464" s="6" t="s">
        <v>13822</v>
      </c>
      <c r="E3464" s="6" t="s">
        <v>13815</v>
      </c>
      <c r="F3464" s="20" t="s">
        <v>13821</v>
      </c>
      <c r="G3464" s="6" t="str">
        <f t="shared" si="250"/>
        <v>80-95</v>
      </c>
      <c r="H3464" s="6" t="str" cm="1">
        <f t="array" ref="H3464:I3464">_xlfn.TEXTSPLIT(G3464,"-")</f>
        <v>80</v>
      </c>
      <c r="I3464" s="6" t="str">
        <v>95</v>
      </c>
      <c r="J3464" s="6" t="s">
        <v>13541</v>
      </c>
      <c r="K3464" s="6" t="s">
        <v>13489</v>
      </c>
      <c r="L3464" s="6" t="s">
        <v>13973</v>
      </c>
      <c r="M3464" s="6" t="s">
        <v>13449</v>
      </c>
      <c r="N3464" s="6" t="s">
        <v>13591</v>
      </c>
      <c r="O3464" s="6" t="str" cm="1">
        <f t="array" ref="O3464:P3464">_xlfn.TEXTSPLIT(N3464,"-")</f>
        <v>2005</v>
      </c>
      <c r="P3464" s="6" t="str">
        <v>2006</v>
      </c>
      <c r="Q3464" s="6">
        <v>118</v>
      </c>
      <c r="R3464" s="6">
        <v>71</v>
      </c>
      <c r="S3464" s="16">
        <f t="shared" si="251"/>
        <v>0.60169491525423724</v>
      </c>
      <c r="T3464" s="16">
        <f t="shared" si="252"/>
        <v>4.5066630916131195E-2</v>
      </c>
    </row>
    <row r="3465" spans="1:20" x14ac:dyDescent="0.6">
      <c r="A3465" s="6"/>
      <c r="B3465" s="6"/>
      <c r="C3465" s="6"/>
      <c r="D3465" s="6" t="s">
        <v>13847</v>
      </c>
      <c r="E3465" s="6" t="s">
        <v>13815</v>
      </c>
      <c r="F3465" s="20" t="s">
        <v>13592</v>
      </c>
      <c r="G3465" s="6" t="str">
        <f t="shared" si="250"/>
        <v>61-95</v>
      </c>
      <c r="H3465" s="6" t="str" cm="1">
        <f t="array" ref="H3465:I3465">_xlfn.TEXTSPLIT(G3465,"-")</f>
        <v>61</v>
      </c>
      <c r="I3465" s="6" t="str">
        <v>95</v>
      </c>
      <c r="J3465" s="6" t="s">
        <v>13541</v>
      </c>
      <c r="K3465" s="6" t="s">
        <v>13489</v>
      </c>
      <c r="L3465" s="6" t="s">
        <v>13973</v>
      </c>
      <c r="M3465" s="6" t="s">
        <v>13449</v>
      </c>
      <c r="N3465" s="6" t="s">
        <v>13591</v>
      </c>
      <c r="O3465" s="6" t="str" cm="1">
        <f t="array" ref="O3465:P3465">_xlfn.TEXTSPLIT(N3465,"-")</f>
        <v>2005</v>
      </c>
      <c r="P3465" s="6" t="str">
        <v>2006</v>
      </c>
      <c r="Q3465" s="6">
        <v>845</v>
      </c>
      <c r="R3465" s="6">
        <v>399</v>
      </c>
      <c r="S3465" s="16">
        <f t="shared" si="251"/>
        <v>0.47218934911242605</v>
      </c>
      <c r="T3465" s="16">
        <f t="shared" si="252"/>
        <v>1.7173895413252541E-2</v>
      </c>
    </row>
    <row r="3466" spans="1:20" x14ac:dyDescent="0.6">
      <c r="A3466" s="6"/>
      <c r="B3466" s="6"/>
      <c r="C3466" s="6"/>
      <c r="D3466" s="6" t="s">
        <v>13847</v>
      </c>
      <c r="E3466" s="6" t="s">
        <v>13814</v>
      </c>
      <c r="F3466" s="20" t="s">
        <v>13592</v>
      </c>
      <c r="G3466" s="6" t="str">
        <f t="shared" si="250"/>
        <v>61-95</v>
      </c>
      <c r="H3466" s="6" t="str" cm="1">
        <f t="array" ref="H3466:I3466">_xlfn.TEXTSPLIT(G3466,"-")</f>
        <v>61</v>
      </c>
      <c r="I3466" s="6" t="str">
        <v>95</v>
      </c>
      <c r="J3466" s="6" t="s">
        <v>13541</v>
      </c>
      <c r="K3466" s="6" t="s">
        <v>13489</v>
      </c>
      <c r="L3466" s="6" t="s">
        <v>13973</v>
      </c>
      <c r="M3466" s="6" t="s">
        <v>13449</v>
      </c>
      <c r="N3466" s="6" t="s">
        <v>13591</v>
      </c>
      <c r="O3466" s="6" t="str" cm="1">
        <f t="array" ref="O3466:P3466">_xlfn.TEXTSPLIT(N3466,"-")</f>
        <v>2005</v>
      </c>
      <c r="P3466" s="6" t="str">
        <v>2006</v>
      </c>
      <c r="Q3466" s="6">
        <v>388</v>
      </c>
      <c r="R3466" s="6">
        <v>179</v>
      </c>
      <c r="S3466" s="16">
        <f t="shared" si="251"/>
        <v>0.46134020618556704</v>
      </c>
      <c r="T3466" s="16">
        <f t="shared" si="252"/>
        <v>2.5307664599483744E-2</v>
      </c>
    </row>
    <row r="3467" spans="1:20" x14ac:dyDescent="0.6">
      <c r="A3467" s="6"/>
      <c r="B3467" s="6"/>
      <c r="C3467" s="6"/>
      <c r="D3467" s="6" t="s">
        <v>13847</v>
      </c>
      <c r="E3467" s="6" t="s">
        <v>13816</v>
      </c>
      <c r="F3467" s="20" t="s">
        <v>13592</v>
      </c>
      <c r="G3467" s="6" t="str">
        <f t="shared" si="250"/>
        <v>61-95</v>
      </c>
      <c r="H3467" s="6" t="str" cm="1">
        <f t="array" ref="H3467:I3467">_xlfn.TEXTSPLIT(G3467,"-")</f>
        <v>61</v>
      </c>
      <c r="I3467" s="6" t="str">
        <v>95</v>
      </c>
      <c r="J3467" s="6" t="s">
        <v>13541</v>
      </c>
      <c r="K3467" s="6" t="s">
        <v>13489</v>
      </c>
      <c r="L3467" s="6" t="s">
        <v>13973</v>
      </c>
      <c r="M3467" s="6" t="s">
        <v>13449</v>
      </c>
      <c r="N3467" s="6" t="s">
        <v>13591</v>
      </c>
      <c r="O3467" s="6" t="str" cm="1">
        <f t="array" ref="O3467:P3467">_xlfn.TEXTSPLIT(N3467,"-")</f>
        <v>2005</v>
      </c>
      <c r="P3467" s="6" t="str">
        <v>2006</v>
      </c>
      <c r="Q3467" s="6">
        <v>457</v>
      </c>
      <c r="R3467" s="6">
        <v>220</v>
      </c>
      <c r="S3467" s="16">
        <f t="shared" si="251"/>
        <v>0.48140043763676149</v>
      </c>
      <c r="T3467" s="16">
        <f t="shared" si="252"/>
        <v>2.3372825319446067E-2</v>
      </c>
    </row>
    <row r="3468" spans="1:20" x14ac:dyDescent="0.6">
      <c r="A3468" s="6"/>
      <c r="B3468" s="6"/>
      <c r="C3468" s="6"/>
      <c r="D3468" s="6" t="s">
        <v>13847</v>
      </c>
      <c r="E3468" s="6" t="s">
        <v>13815</v>
      </c>
      <c r="F3468" s="20" t="s">
        <v>13928</v>
      </c>
      <c r="G3468" s="6" t="str">
        <f t="shared" si="250"/>
        <v>61-64</v>
      </c>
      <c r="H3468" s="6" t="str" cm="1">
        <f t="array" ref="H3468:I3468">_xlfn.TEXTSPLIT(G3468,"-")</f>
        <v>61</v>
      </c>
      <c r="I3468" s="6" t="str">
        <v>64</v>
      </c>
      <c r="J3468" s="6" t="s">
        <v>13541</v>
      </c>
      <c r="K3468" s="6" t="s">
        <v>13489</v>
      </c>
      <c r="L3468" s="6" t="s">
        <v>13973</v>
      </c>
      <c r="M3468" s="6" t="s">
        <v>13449</v>
      </c>
      <c r="N3468" s="6" t="s">
        <v>13591</v>
      </c>
      <c r="O3468" s="6" t="str" cm="1">
        <f t="array" ref="O3468:P3468">_xlfn.TEXTSPLIT(N3468,"-")</f>
        <v>2005</v>
      </c>
      <c r="P3468" s="6" t="str">
        <v>2006</v>
      </c>
      <c r="Q3468" s="6">
        <v>145</v>
      </c>
      <c r="R3468" s="6">
        <v>65</v>
      </c>
      <c r="S3468" s="16">
        <f t="shared" si="251"/>
        <v>0.44827586206896552</v>
      </c>
      <c r="T3468" s="16">
        <f t="shared" si="252"/>
        <v>4.129996355974775E-2</v>
      </c>
    </row>
    <row r="3469" spans="1:20" x14ac:dyDescent="0.6">
      <c r="A3469" s="6"/>
      <c r="B3469" s="6"/>
      <c r="C3469" s="6"/>
      <c r="D3469" s="6" t="s">
        <v>13847</v>
      </c>
      <c r="E3469" s="6" t="s">
        <v>13815</v>
      </c>
      <c r="F3469" s="20" t="s">
        <v>13824</v>
      </c>
      <c r="G3469" s="6" t="str">
        <f t="shared" si="250"/>
        <v>65-69</v>
      </c>
      <c r="H3469" s="6" t="str" cm="1">
        <f t="array" ref="H3469:I3469">_xlfn.TEXTSPLIT(G3469,"-")</f>
        <v>65</v>
      </c>
      <c r="I3469" s="6" t="str">
        <v>69</v>
      </c>
      <c r="J3469" s="6" t="s">
        <v>13541</v>
      </c>
      <c r="K3469" s="6" t="s">
        <v>13489</v>
      </c>
      <c r="L3469" s="6" t="s">
        <v>13973</v>
      </c>
      <c r="M3469" s="6" t="s">
        <v>13449</v>
      </c>
      <c r="N3469" s="6" t="s">
        <v>13591</v>
      </c>
      <c r="O3469" s="6" t="str" cm="1">
        <f t="array" ref="O3469:P3469">_xlfn.TEXTSPLIT(N3469,"-")</f>
        <v>2005</v>
      </c>
      <c r="P3469" s="6" t="str">
        <v>2006</v>
      </c>
      <c r="Q3469" s="6">
        <v>244</v>
      </c>
      <c r="R3469" s="6">
        <v>105</v>
      </c>
      <c r="S3469" s="16">
        <f t="shared" si="251"/>
        <v>0.43032786885245899</v>
      </c>
      <c r="T3469" s="16">
        <f t="shared" si="252"/>
        <v>3.16969379850566E-2</v>
      </c>
    </row>
    <row r="3470" spans="1:20" x14ac:dyDescent="0.6">
      <c r="A3470" s="6"/>
      <c r="B3470" s="6"/>
      <c r="C3470" s="6"/>
      <c r="D3470" s="6" t="s">
        <v>13847</v>
      </c>
      <c r="E3470" s="6" t="s">
        <v>13815</v>
      </c>
      <c r="F3470" s="20" t="s">
        <v>13825</v>
      </c>
      <c r="G3470" s="6" t="str">
        <f t="shared" si="250"/>
        <v>70-74</v>
      </c>
      <c r="H3470" s="6" t="str" cm="1">
        <f t="array" ref="H3470:I3470">_xlfn.TEXTSPLIT(G3470,"-")</f>
        <v>70</v>
      </c>
      <c r="I3470" s="6" t="str">
        <v>74</v>
      </c>
      <c r="J3470" s="6" t="s">
        <v>13541</v>
      </c>
      <c r="K3470" s="6" t="s">
        <v>13489</v>
      </c>
      <c r="L3470" s="6" t="s">
        <v>13973</v>
      </c>
      <c r="M3470" s="6" t="s">
        <v>13449</v>
      </c>
      <c r="N3470" s="6" t="s">
        <v>13591</v>
      </c>
      <c r="O3470" s="6" t="str" cm="1">
        <f t="array" ref="O3470:P3470">_xlfn.TEXTSPLIT(N3470,"-")</f>
        <v>2005</v>
      </c>
      <c r="P3470" s="6" t="str">
        <v>2006</v>
      </c>
      <c r="Q3470" s="6">
        <v>188</v>
      </c>
      <c r="R3470" s="6">
        <v>94</v>
      </c>
      <c r="S3470" s="16">
        <f t="shared" si="251"/>
        <v>0.5</v>
      </c>
      <c r="T3470" s="16">
        <f t="shared" si="252"/>
        <v>3.646624787447364E-2</v>
      </c>
    </row>
    <row r="3471" spans="1:20" x14ac:dyDescent="0.6">
      <c r="A3471" s="6"/>
      <c r="B3471" s="6"/>
      <c r="C3471" s="6"/>
      <c r="D3471" s="6" t="s">
        <v>13847</v>
      </c>
      <c r="E3471" s="6" t="s">
        <v>13815</v>
      </c>
      <c r="F3471" s="20" t="s">
        <v>13826</v>
      </c>
      <c r="G3471" s="6" t="str">
        <f t="shared" si="250"/>
        <v>75-79</v>
      </c>
      <c r="H3471" s="6" t="str" cm="1">
        <f t="array" ref="H3471:I3471">_xlfn.TEXTSPLIT(G3471,"-")</f>
        <v>75</v>
      </c>
      <c r="I3471" s="6" t="str">
        <v>79</v>
      </c>
      <c r="J3471" s="6" t="s">
        <v>13541</v>
      </c>
      <c r="K3471" s="6" t="s">
        <v>13489</v>
      </c>
      <c r="L3471" s="6" t="s">
        <v>13973</v>
      </c>
      <c r="M3471" s="6" t="s">
        <v>13449</v>
      </c>
      <c r="N3471" s="6" t="s">
        <v>13591</v>
      </c>
      <c r="O3471" s="6" t="str" cm="1">
        <f t="array" ref="O3471:P3471">_xlfn.TEXTSPLIT(N3471,"-")</f>
        <v>2005</v>
      </c>
      <c r="P3471" s="6" t="str">
        <v>2006</v>
      </c>
      <c r="Q3471" s="6">
        <v>150</v>
      </c>
      <c r="R3471" s="6">
        <v>87</v>
      </c>
      <c r="S3471" s="16">
        <f t="shared" si="251"/>
        <v>0.57999999999999996</v>
      </c>
      <c r="T3471" s="16">
        <f t="shared" si="252"/>
        <v>4.0298883359219766E-2</v>
      </c>
    </row>
    <row r="3472" spans="1:20" x14ac:dyDescent="0.6">
      <c r="A3472" s="6"/>
      <c r="B3472" s="6"/>
      <c r="C3472" s="6"/>
      <c r="D3472" s="6" t="s">
        <v>13847</v>
      </c>
      <c r="E3472" s="6" t="s">
        <v>13815</v>
      </c>
      <c r="F3472" s="20" t="s">
        <v>13821</v>
      </c>
      <c r="G3472" s="6" t="str">
        <f t="shared" si="250"/>
        <v>80-95</v>
      </c>
      <c r="H3472" s="6" t="str" cm="1">
        <f t="array" ref="H3472:I3472">_xlfn.TEXTSPLIT(G3472,"-")</f>
        <v>80</v>
      </c>
      <c r="I3472" s="6" t="str">
        <v>95</v>
      </c>
      <c r="J3472" s="6" t="s">
        <v>13541</v>
      </c>
      <c r="K3472" s="6" t="s">
        <v>13489</v>
      </c>
      <c r="L3472" s="6" t="s">
        <v>13973</v>
      </c>
      <c r="M3472" s="6" t="s">
        <v>13449</v>
      </c>
      <c r="N3472" s="6" t="s">
        <v>13591</v>
      </c>
      <c r="O3472" s="6" t="str" cm="1">
        <f t="array" ref="O3472:P3472">_xlfn.TEXTSPLIT(N3472,"-")</f>
        <v>2005</v>
      </c>
      <c r="P3472" s="6" t="str">
        <v>2006</v>
      </c>
      <c r="Q3472" s="6">
        <v>118</v>
      </c>
      <c r="R3472" s="6">
        <v>48</v>
      </c>
      <c r="S3472" s="16">
        <f t="shared" si="251"/>
        <v>0.40677966101694918</v>
      </c>
      <c r="T3472" s="16">
        <f t="shared" si="252"/>
        <v>4.5221673257437256E-2</v>
      </c>
    </row>
    <row r="3473" spans="1:20" x14ac:dyDescent="0.6">
      <c r="A3473" s="6"/>
      <c r="B3473" s="6"/>
      <c r="C3473" s="6"/>
      <c r="D3473" s="6" t="s">
        <v>13848</v>
      </c>
      <c r="E3473" s="6" t="s">
        <v>13815</v>
      </c>
      <c r="F3473" s="20" t="s">
        <v>13592</v>
      </c>
      <c r="G3473" s="6" t="str">
        <f t="shared" si="250"/>
        <v>61-95</v>
      </c>
      <c r="H3473" s="6" t="str" cm="1">
        <f t="array" ref="H3473:I3473">_xlfn.TEXTSPLIT(G3473,"-")</f>
        <v>61</v>
      </c>
      <c r="I3473" s="6" t="str">
        <v>95</v>
      </c>
      <c r="J3473" s="6" t="s">
        <v>13541</v>
      </c>
      <c r="K3473" s="6" t="s">
        <v>13489</v>
      </c>
      <c r="L3473" s="6" t="s">
        <v>13973</v>
      </c>
      <c r="M3473" s="6" t="s">
        <v>13449</v>
      </c>
      <c r="N3473" s="6" t="s">
        <v>13591</v>
      </c>
      <c r="O3473" s="6" t="str" cm="1">
        <f t="array" ref="O3473:P3473">_xlfn.TEXTSPLIT(N3473,"-")</f>
        <v>2005</v>
      </c>
      <c r="P3473" s="6" t="str">
        <v>2006</v>
      </c>
      <c r="Q3473" s="6">
        <v>845</v>
      </c>
      <c r="R3473" s="6">
        <v>81</v>
      </c>
      <c r="S3473" s="16">
        <f t="shared" si="251"/>
        <v>9.5857988165680474E-2</v>
      </c>
      <c r="T3473" s="16">
        <f t="shared" si="252"/>
        <v>1.0127543687811524E-2</v>
      </c>
    </row>
    <row r="3474" spans="1:20" x14ac:dyDescent="0.6">
      <c r="A3474" s="6"/>
      <c r="B3474" s="6"/>
      <c r="C3474" s="6"/>
      <c r="D3474" s="6" t="s">
        <v>13848</v>
      </c>
      <c r="E3474" s="6" t="s">
        <v>13814</v>
      </c>
      <c r="F3474" s="20" t="s">
        <v>13592</v>
      </c>
      <c r="G3474" s="6" t="str">
        <f t="shared" si="250"/>
        <v>61-95</v>
      </c>
      <c r="H3474" s="6" t="str" cm="1">
        <f t="array" ref="H3474:I3474">_xlfn.TEXTSPLIT(G3474,"-")</f>
        <v>61</v>
      </c>
      <c r="I3474" s="6" t="str">
        <v>95</v>
      </c>
      <c r="J3474" s="6" t="s">
        <v>13541</v>
      </c>
      <c r="K3474" s="6" t="s">
        <v>13489</v>
      </c>
      <c r="L3474" s="6" t="s">
        <v>13973</v>
      </c>
      <c r="M3474" s="6" t="s">
        <v>13449</v>
      </c>
      <c r="N3474" s="6" t="s">
        <v>13591</v>
      </c>
      <c r="O3474" s="6" t="str" cm="1">
        <f t="array" ref="O3474:P3474">_xlfn.TEXTSPLIT(N3474,"-")</f>
        <v>2005</v>
      </c>
      <c r="P3474" s="6" t="str">
        <v>2006</v>
      </c>
      <c r="Q3474" s="6">
        <v>388</v>
      </c>
      <c r="R3474" s="6">
        <v>29</v>
      </c>
      <c r="S3474" s="16">
        <f t="shared" si="251"/>
        <v>7.4742268041237112E-2</v>
      </c>
      <c r="T3474" s="16">
        <f t="shared" si="252"/>
        <v>1.335053392975381E-2</v>
      </c>
    </row>
    <row r="3475" spans="1:20" x14ac:dyDescent="0.6">
      <c r="A3475" s="6"/>
      <c r="B3475" s="6"/>
      <c r="C3475" s="6"/>
      <c r="D3475" s="6" t="s">
        <v>13848</v>
      </c>
      <c r="E3475" s="6" t="s">
        <v>13816</v>
      </c>
      <c r="F3475" s="20" t="s">
        <v>13592</v>
      </c>
      <c r="G3475" s="6" t="str">
        <f t="shared" si="250"/>
        <v>61-95</v>
      </c>
      <c r="H3475" s="6" t="str" cm="1">
        <f t="array" ref="H3475:I3475">_xlfn.TEXTSPLIT(G3475,"-")</f>
        <v>61</v>
      </c>
      <c r="I3475" s="6" t="str">
        <v>95</v>
      </c>
      <c r="J3475" s="6" t="s">
        <v>13541</v>
      </c>
      <c r="K3475" s="6" t="s">
        <v>13489</v>
      </c>
      <c r="L3475" s="6" t="s">
        <v>13973</v>
      </c>
      <c r="M3475" s="6" t="s">
        <v>13449</v>
      </c>
      <c r="N3475" s="6" t="s">
        <v>13591</v>
      </c>
      <c r="O3475" s="6" t="str" cm="1">
        <f t="array" ref="O3475:P3475">_xlfn.TEXTSPLIT(N3475,"-")</f>
        <v>2005</v>
      </c>
      <c r="P3475" s="6" t="str">
        <v>2006</v>
      </c>
      <c r="Q3475" s="6">
        <v>457</v>
      </c>
      <c r="R3475" s="6">
        <v>52</v>
      </c>
      <c r="S3475" s="16">
        <f t="shared" si="251"/>
        <v>0.1137855579868709</v>
      </c>
      <c r="T3475" s="16">
        <f t="shared" si="252"/>
        <v>1.4854392094889816E-2</v>
      </c>
    </row>
    <row r="3476" spans="1:20" x14ac:dyDescent="0.6">
      <c r="A3476" s="6"/>
      <c r="B3476" s="6"/>
      <c r="C3476" s="6"/>
      <c r="D3476" s="6" t="s">
        <v>13848</v>
      </c>
      <c r="E3476" s="6" t="s">
        <v>13815</v>
      </c>
      <c r="F3476" s="20" t="s">
        <v>13928</v>
      </c>
      <c r="G3476" s="6" t="str">
        <f t="shared" si="250"/>
        <v>61-64</v>
      </c>
      <c r="H3476" s="6" t="str" cm="1">
        <f t="array" ref="H3476:I3476">_xlfn.TEXTSPLIT(G3476,"-")</f>
        <v>61</v>
      </c>
      <c r="I3476" s="6" t="str">
        <v>64</v>
      </c>
      <c r="J3476" s="6" t="s">
        <v>13541</v>
      </c>
      <c r="K3476" s="6" t="s">
        <v>13489</v>
      </c>
      <c r="L3476" s="6" t="s">
        <v>13973</v>
      </c>
      <c r="M3476" s="6" t="s">
        <v>13449</v>
      </c>
      <c r="N3476" s="6" t="s">
        <v>13591</v>
      </c>
      <c r="O3476" s="6" t="str" cm="1">
        <f t="array" ref="O3476:P3476">_xlfn.TEXTSPLIT(N3476,"-")</f>
        <v>2005</v>
      </c>
      <c r="P3476" s="6" t="str">
        <v>2006</v>
      </c>
      <c r="Q3476" s="6">
        <v>145</v>
      </c>
      <c r="R3476" s="6">
        <v>6</v>
      </c>
      <c r="S3476" s="16">
        <f t="shared" si="251"/>
        <v>4.1379310344827586E-2</v>
      </c>
      <c r="T3476" s="16">
        <f t="shared" si="252"/>
        <v>1.6539829257387909E-2</v>
      </c>
    </row>
    <row r="3477" spans="1:20" x14ac:dyDescent="0.6">
      <c r="A3477" s="6"/>
      <c r="B3477" s="6"/>
      <c r="C3477" s="6"/>
      <c r="D3477" s="6" t="s">
        <v>13848</v>
      </c>
      <c r="E3477" s="6" t="s">
        <v>13815</v>
      </c>
      <c r="F3477" s="20" t="s">
        <v>13824</v>
      </c>
      <c r="G3477" s="6" t="str">
        <f t="shared" si="250"/>
        <v>65-69</v>
      </c>
      <c r="H3477" s="6" t="str" cm="1">
        <f t="array" ref="H3477:I3477">_xlfn.TEXTSPLIT(G3477,"-")</f>
        <v>65</v>
      </c>
      <c r="I3477" s="6" t="str">
        <v>69</v>
      </c>
      <c r="J3477" s="6" t="s">
        <v>13541</v>
      </c>
      <c r="K3477" s="6" t="s">
        <v>13489</v>
      </c>
      <c r="L3477" s="6" t="s">
        <v>13973</v>
      </c>
      <c r="M3477" s="6" t="s">
        <v>13449</v>
      </c>
      <c r="N3477" s="6" t="s">
        <v>13591</v>
      </c>
      <c r="O3477" s="6" t="str" cm="1">
        <f t="array" ref="O3477:P3477">_xlfn.TEXTSPLIT(N3477,"-")</f>
        <v>2005</v>
      </c>
      <c r="P3477" s="6" t="str">
        <v>2006</v>
      </c>
      <c r="Q3477" s="6">
        <v>244</v>
      </c>
      <c r="R3477" s="6">
        <v>11</v>
      </c>
      <c r="S3477" s="16">
        <f t="shared" si="251"/>
        <v>4.5081967213114756E-2</v>
      </c>
      <c r="T3477" s="16">
        <f t="shared" si="252"/>
        <v>1.3282797861827055E-2</v>
      </c>
    </row>
    <row r="3478" spans="1:20" x14ac:dyDescent="0.6">
      <c r="A3478" s="6"/>
      <c r="B3478" s="6"/>
      <c r="C3478" s="6"/>
      <c r="D3478" s="6" t="s">
        <v>13848</v>
      </c>
      <c r="E3478" s="6" t="s">
        <v>13815</v>
      </c>
      <c r="F3478" s="20" t="s">
        <v>13825</v>
      </c>
      <c r="G3478" s="6" t="str">
        <f t="shared" si="250"/>
        <v>70-74</v>
      </c>
      <c r="H3478" s="6" t="str" cm="1">
        <f t="array" ref="H3478:I3478">_xlfn.TEXTSPLIT(G3478,"-")</f>
        <v>70</v>
      </c>
      <c r="I3478" s="6" t="str">
        <v>74</v>
      </c>
      <c r="J3478" s="6" t="s">
        <v>13541</v>
      </c>
      <c r="K3478" s="6" t="s">
        <v>13489</v>
      </c>
      <c r="L3478" s="6" t="s">
        <v>13973</v>
      </c>
      <c r="M3478" s="6" t="s">
        <v>13449</v>
      </c>
      <c r="N3478" s="6" t="s">
        <v>13591</v>
      </c>
      <c r="O3478" s="6" t="str" cm="1">
        <f t="array" ref="O3478:P3478">_xlfn.TEXTSPLIT(N3478,"-")</f>
        <v>2005</v>
      </c>
      <c r="P3478" s="6" t="str">
        <v>2006</v>
      </c>
      <c r="Q3478" s="6">
        <v>188</v>
      </c>
      <c r="R3478" s="6">
        <v>20</v>
      </c>
      <c r="S3478" s="16">
        <f t="shared" si="251"/>
        <v>0.10638297872340426</v>
      </c>
      <c r="T3478" s="16">
        <f t="shared" si="252"/>
        <v>2.248706963697563E-2</v>
      </c>
    </row>
    <row r="3479" spans="1:20" x14ac:dyDescent="0.6">
      <c r="A3479" s="6"/>
      <c r="B3479" s="6"/>
      <c r="C3479" s="6"/>
      <c r="D3479" s="6" t="s">
        <v>13848</v>
      </c>
      <c r="E3479" s="6" t="s">
        <v>13815</v>
      </c>
      <c r="F3479" s="20" t="s">
        <v>13826</v>
      </c>
      <c r="G3479" s="6" t="str">
        <f t="shared" si="250"/>
        <v>75-79</v>
      </c>
      <c r="H3479" s="6" t="str" cm="1">
        <f t="array" ref="H3479:I3479">_xlfn.TEXTSPLIT(G3479,"-")</f>
        <v>75</v>
      </c>
      <c r="I3479" s="6" t="str">
        <v>79</v>
      </c>
      <c r="J3479" s="6" t="s">
        <v>13541</v>
      </c>
      <c r="K3479" s="6" t="s">
        <v>13489</v>
      </c>
      <c r="L3479" s="6" t="s">
        <v>13973</v>
      </c>
      <c r="M3479" s="6" t="s">
        <v>13449</v>
      </c>
      <c r="N3479" s="6" t="s">
        <v>13591</v>
      </c>
      <c r="O3479" s="6" t="str" cm="1">
        <f t="array" ref="O3479:P3479">_xlfn.TEXTSPLIT(N3479,"-")</f>
        <v>2005</v>
      </c>
      <c r="P3479" s="6" t="str">
        <v>2006</v>
      </c>
      <c r="Q3479" s="6">
        <v>150</v>
      </c>
      <c r="R3479" s="6">
        <v>21</v>
      </c>
      <c r="S3479" s="16">
        <f t="shared" si="251"/>
        <v>0.14000000000000001</v>
      </c>
      <c r="T3479" s="16">
        <f t="shared" si="252"/>
        <v>2.8331372481167703E-2</v>
      </c>
    </row>
    <row r="3480" spans="1:20" x14ac:dyDescent="0.6">
      <c r="A3480" s="6"/>
      <c r="B3480" s="6"/>
      <c r="C3480" s="6"/>
      <c r="D3480" s="6" t="s">
        <v>13848</v>
      </c>
      <c r="E3480" s="6" t="s">
        <v>13815</v>
      </c>
      <c r="F3480" s="20" t="s">
        <v>13821</v>
      </c>
      <c r="G3480" s="6" t="str">
        <f t="shared" si="250"/>
        <v>80-95</v>
      </c>
      <c r="H3480" s="6" t="str" cm="1">
        <f t="array" ref="H3480:I3480">_xlfn.TEXTSPLIT(G3480,"-")</f>
        <v>80</v>
      </c>
      <c r="I3480" s="6" t="str">
        <v>95</v>
      </c>
      <c r="J3480" s="6" t="s">
        <v>13541</v>
      </c>
      <c r="K3480" s="6" t="s">
        <v>13489</v>
      </c>
      <c r="L3480" s="6" t="s">
        <v>13973</v>
      </c>
      <c r="M3480" s="6" t="s">
        <v>13449</v>
      </c>
      <c r="N3480" s="6" t="s">
        <v>13591</v>
      </c>
      <c r="O3480" s="6" t="str" cm="1">
        <f t="array" ref="O3480:P3480">_xlfn.TEXTSPLIT(N3480,"-")</f>
        <v>2005</v>
      </c>
      <c r="P3480" s="6" t="str">
        <v>2006</v>
      </c>
      <c r="Q3480" s="6">
        <v>118</v>
      </c>
      <c r="R3480" s="6">
        <v>23</v>
      </c>
      <c r="S3480" s="16">
        <f t="shared" si="251"/>
        <v>0.19491525423728814</v>
      </c>
      <c r="T3480" s="16">
        <f t="shared" si="252"/>
        <v>3.6467224418705764E-2</v>
      </c>
    </row>
    <row r="3481" spans="1:20" x14ac:dyDescent="0.6">
      <c r="A3481" s="6"/>
      <c r="B3481" s="6"/>
      <c r="C3481" s="6"/>
      <c r="D3481" s="6" t="s">
        <v>13813</v>
      </c>
      <c r="E3481" s="6" t="s">
        <v>13815</v>
      </c>
      <c r="F3481" s="20" t="s">
        <v>13592</v>
      </c>
      <c r="G3481" s="6" t="str">
        <f t="shared" si="250"/>
        <v>61-95</v>
      </c>
      <c r="H3481" s="6" t="str" cm="1">
        <f t="array" ref="H3481:I3481">_xlfn.TEXTSPLIT(G3481,"-")</f>
        <v>61</v>
      </c>
      <c r="I3481" s="6" t="str">
        <v>95</v>
      </c>
      <c r="J3481" s="6" t="s">
        <v>13541</v>
      </c>
      <c r="K3481" s="6" t="s">
        <v>13489</v>
      </c>
      <c r="L3481" s="6" t="s">
        <v>13973</v>
      </c>
      <c r="M3481" s="6" t="s">
        <v>13449</v>
      </c>
      <c r="N3481" s="6" t="s">
        <v>13591</v>
      </c>
      <c r="O3481" s="6" t="str" cm="1">
        <f t="array" ref="O3481:P3481">_xlfn.TEXTSPLIT(N3481,"-")</f>
        <v>2005</v>
      </c>
      <c r="P3481" s="6" t="str">
        <v>2006</v>
      </c>
      <c r="Q3481" s="6">
        <v>845</v>
      </c>
      <c r="R3481" s="6">
        <v>29</v>
      </c>
      <c r="S3481" s="16">
        <f t="shared" si="251"/>
        <v>3.4319526627218933E-2</v>
      </c>
      <c r="T3481" s="16">
        <f t="shared" si="252"/>
        <v>6.2626626017277939E-3</v>
      </c>
    </row>
    <row r="3482" spans="1:20" x14ac:dyDescent="0.6">
      <c r="A3482" s="6"/>
      <c r="B3482" s="6"/>
      <c r="C3482" s="6"/>
      <c r="D3482" s="6" t="s">
        <v>13813</v>
      </c>
      <c r="E3482" s="6" t="s">
        <v>13814</v>
      </c>
      <c r="F3482" s="20" t="s">
        <v>13592</v>
      </c>
      <c r="G3482" s="6" t="str">
        <f t="shared" si="250"/>
        <v>61-95</v>
      </c>
      <c r="H3482" s="6" t="str" cm="1">
        <f t="array" ref="H3482:I3482">_xlfn.TEXTSPLIT(G3482,"-")</f>
        <v>61</v>
      </c>
      <c r="I3482" s="6" t="str">
        <v>95</v>
      </c>
      <c r="J3482" s="6" t="s">
        <v>13541</v>
      </c>
      <c r="K3482" s="6" t="s">
        <v>13489</v>
      </c>
      <c r="L3482" s="6" t="s">
        <v>13973</v>
      </c>
      <c r="M3482" s="6" t="s">
        <v>13449</v>
      </c>
      <c r="N3482" s="6" t="s">
        <v>13591</v>
      </c>
      <c r="O3482" s="6" t="str" cm="1">
        <f t="array" ref="O3482:P3482">_xlfn.TEXTSPLIT(N3482,"-")</f>
        <v>2005</v>
      </c>
      <c r="P3482" s="6" t="str">
        <v>2006</v>
      </c>
      <c r="Q3482" s="6">
        <v>388</v>
      </c>
      <c r="R3482" s="6">
        <v>9</v>
      </c>
      <c r="S3482" s="16">
        <f t="shared" si="251"/>
        <v>2.3195876288659795E-2</v>
      </c>
      <c r="T3482" s="16">
        <f t="shared" si="252"/>
        <v>7.6417578420915353E-3</v>
      </c>
    </row>
    <row r="3483" spans="1:20" x14ac:dyDescent="0.6">
      <c r="A3483" s="6"/>
      <c r="B3483" s="6"/>
      <c r="C3483" s="6"/>
      <c r="D3483" s="6" t="s">
        <v>13813</v>
      </c>
      <c r="E3483" s="6" t="s">
        <v>13816</v>
      </c>
      <c r="F3483" s="20" t="s">
        <v>13592</v>
      </c>
      <c r="G3483" s="6" t="str">
        <f t="shared" si="250"/>
        <v>61-95</v>
      </c>
      <c r="H3483" s="6" t="str" cm="1">
        <f t="array" ref="H3483:I3483">_xlfn.TEXTSPLIT(G3483,"-")</f>
        <v>61</v>
      </c>
      <c r="I3483" s="6" t="str">
        <v>95</v>
      </c>
      <c r="J3483" s="6" t="s">
        <v>13541</v>
      </c>
      <c r="K3483" s="6" t="s">
        <v>13489</v>
      </c>
      <c r="L3483" s="6" t="s">
        <v>13973</v>
      </c>
      <c r="M3483" s="6" t="s">
        <v>13449</v>
      </c>
      <c r="N3483" s="6" t="s">
        <v>13591</v>
      </c>
      <c r="O3483" s="6" t="str" cm="1">
        <f t="array" ref="O3483:P3483">_xlfn.TEXTSPLIT(N3483,"-")</f>
        <v>2005</v>
      </c>
      <c r="P3483" s="6" t="str">
        <v>2006</v>
      </c>
      <c r="Q3483" s="6">
        <v>457</v>
      </c>
      <c r="R3483" s="6">
        <v>20</v>
      </c>
      <c r="S3483" s="16">
        <f t="shared" si="251"/>
        <v>4.3763676148796497E-2</v>
      </c>
      <c r="T3483" s="16">
        <f t="shared" si="252"/>
        <v>9.5693274583951351E-3</v>
      </c>
    </row>
    <row r="3484" spans="1:20" x14ac:dyDescent="0.6">
      <c r="A3484" s="6"/>
      <c r="B3484" s="6"/>
      <c r="C3484" s="6"/>
      <c r="D3484" s="6" t="s">
        <v>13813</v>
      </c>
      <c r="E3484" s="6" t="s">
        <v>13815</v>
      </c>
      <c r="F3484" s="20" t="s">
        <v>13928</v>
      </c>
      <c r="G3484" s="6" t="str">
        <f t="shared" si="250"/>
        <v>61-64</v>
      </c>
      <c r="H3484" s="6" t="str" cm="1">
        <f t="array" ref="H3484:I3484">_xlfn.TEXTSPLIT(G3484,"-")</f>
        <v>61</v>
      </c>
      <c r="I3484" s="6" t="str">
        <v>64</v>
      </c>
      <c r="J3484" s="6" t="s">
        <v>13541</v>
      </c>
      <c r="K3484" s="6" t="s">
        <v>13489</v>
      </c>
      <c r="L3484" s="6" t="s">
        <v>13973</v>
      </c>
      <c r="M3484" s="6" t="s">
        <v>13449</v>
      </c>
      <c r="N3484" s="6" t="s">
        <v>13591</v>
      </c>
      <c r="O3484" s="6" t="str" cm="1">
        <f t="array" ref="O3484:P3484">_xlfn.TEXTSPLIT(N3484,"-")</f>
        <v>2005</v>
      </c>
      <c r="P3484" s="6" t="str">
        <v>2006</v>
      </c>
      <c r="Q3484" s="6">
        <v>145</v>
      </c>
      <c r="R3484" s="6">
        <v>2</v>
      </c>
      <c r="S3484" s="16">
        <f t="shared" si="251"/>
        <v>1.3793103448275862E-2</v>
      </c>
      <c r="T3484" s="16">
        <f t="shared" si="252"/>
        <v>9.6856999980387097E-3</v>
      </c>
    </row>
    <row r="3485" spans="1:20" x14ac:dyDescent="0.6">
      <c r="A3485" s="6"/>
      <c r="B3485" s="6"/>
      <c r="C3485" s="6"/>
      <c r="D3485" s="6" t="s">
        <v>13813</v>
      </c>
      <c r="E3485" s="6" t="s">
        <v>13815</v>
      </c>
      <c r="F3485" s="20" t="s">
        <v>13824</v>
      </c>
      <c r="G3485" s="6" t="str">
        <f t="shared" si="250"/>
        <v>65-69</v>
      </c>
      <c r="H3485" s="6" t="str" cm="1">
        <f t="array" ref="H3485:I3485">_xlfn.TEXTSPLIT(G3485,"-")</f>
        <v>65</v>
      </c>
      <c r="I3485" s="6" t="str">
        <v>69</v>
      </c>
      <c r="J3485" s="6" t="s">
        <v>13541</v>
      </c>
      <c r="K3485" s="6" t="s">
        <v>13489</v>
      </c>
      <c r="L3485" s="6" t="s">
        <v>13973</v>
      </c>
      <c r="M3485" s="6" t="s">
        <v>13449</v>
      </c>
      <c r="N3485" s="6" t="s">
        <v>13591</v>
      </c>
      <c r="O3485" s="6" t="str" cm="1">
        <f t="array" ref="O3485:P3485">_xlfn.TEXTSPLIT(N3485,"-")</f>
        <v>2005</v>
      </c>
      <c r="P3485" s="6" t="str">
        <v>2006</v>
      </c>
      <c r="Q3485" s="6">
        <v>244</v>
      </c>
      <c r="R3485" s="6">
        <v>7</v>
      </c>
      <c r="S3485" s="16">
        <f t="shared" si="251"/>
        <v>2.8688524590163935E-2</v>
      </c>
      <c r="T3485" s="16">
        <f t="shared" si="252"/>
        <v>1.0686572919622444E-2</v>
      </c>
    </row>
    <row r="3486" spans="1:20" x14ac:dyDescent="0.6">
      <c r="A3486" s="6"/>
      <c r="B3486" s="6"/>
      <c r="C3486" s="6"/>
      <c r="D3486" s="6" t="s">
        <v>13813</v>
      </c>
      <c r="E3486" s="6" t="s">
        <v>13815</v>
      </c>
      <c r="F3486" s="20" t="s">
        <v>13825</v>
      </c>
      <c r="G3486" s="6" t="str">
        <f t="shared" si="250"/>
        <v>70-74</v>
      </c>
      <c r="H3486" s="6" t="str" cm="1">
        <f t="array" ref="H3486:I3486">_xlfn.TEXTSPLIT(G3486,"-")</f>
        <v>70</v>
      </c>
      <c r="I3486" s="6" t="str">
        <v>74</v>
      </c>
      <c r="J3486" s="6" t="s">
        <v>13541</v>
      </c>
      <c r="K3486" s="6" t="s">
        <v>13489</v>
      </c>
      <c r="L3486" s="6" t="s">
        <v>13973</v>
      </c>
      <c r="M3486" s="6" t="s">
        <v>13449</v>
      </c>
      <c r="N3486" s="6" t="s">
        <v>13591</v>
      </c>
      <c r="O3486" s="6" t="str" cm="1">
        <f t="array" ref="O3486:P3486">_xlfn.TEXTSPLIT(N3486,"-")</f>
        <v>2005</v>
      </c>
      <c r="P3486" s="6" t="str">
        <v>2006</v>
      </c>
      <c r="Q3486" s="6">
        <v>188</v>
      </c>
      <c r="R3486" s="6">
        <v>6</v>
      </c>
      <c r="S3486" s="16">
        <f t="shared" si="251"/>
        <v>3.1914893617021274E-2</v>
      </c>
      <c r="T3486" s="16">
        <f t="shared" si="252"/>
        <v>1.2819602091286303E-2</v>
      </c>
    </row>
    <row r="3487" spans="1:20" x14ac:dyDescent="0.6">
      <c r="A3487" s="6"/>
      <c r="B3487" s="6"/>
      <c r="C3487" s="6"/>
      <c r="D3487" s="6" t="s">
        <v>13813</v>
      </c>
      <c r="E3487" s="6" t="s">
        <v>13815</v>
      </c>
      <c r="F3487" s="20" t="s">
        <v>13826</v>
      </c>
      <c r="G3487" s="6" t="str">
        <f t="shared" si="250"/>
        <v>75-79</v>
      </c>
      <c r="H3487" s="6" t="str" cm="1">
        <f t="array" ref="H3487:I3487">_xlfn.TEXTSPLIT(G3487,"-")</f>
        <v>75</v>
      </c>
      <c r="I3487" s="6" t="str">
        <v>79</v>
      </c>
      <c r="J3487" s="6" t="s">
        <v>13541</v>
      </c>
      <c r="K3487" s="6" t="s">
        <v>13489</v>
      </c>
      <c r="L3487" s="6" t="s">
        <v>13973</v>
      </c>
      <c r="M3487" s="6" t="s">
        <v>13449</v>
      </c>
      <c r="N3487" s="6" t="s">
        <v>13591</v>
      </c>
      <c r="O3487" s="6" t="str" cm="1">
        <f t="array" ref="O3487:P3487">_xlfn.TEXTSPLIT(N3487,"-")</f>
        <v>2005</v>
      </c>
      <c r="P3487" s="6" t="str">
        <v>2006</v>
      </c>
      <c r="Q3487" s="6">
        <v>150</v>
      </c>
      <c r="R3487" s="6">
        <v>4</v>
      </c>
      <c r="S3487" s="16">
        <f t="shared" si="251"/>
        <v>2.6666666666666668E-2</v>
      </c>
      <c r="T3487" s="16">
        <f t="shared" si="252"/>
        <v>1.3154354299509993E-2</v>
      </c>
    </row>
    <row r="3488" spans="1:20" x14ac:dyDescent="0.6">
      <c r="A3488" s="6"/>
      <c r="B3488" s="6"/>
      <c r="C3488" s="6"/>
      <c r="D3488" s="6" t="s">
        <v>13813</v>
      </c>
      <c r="E3488" s="6" t="s">
        <v>13815</v>
      </c>
      <c r="F3488" s="20" t="s">
        <v>13821</v>
      </c>
      <c r="G3488" s="6" t="str">
        <f t="shared" si="250"/>
        <v>80-95</v>
      </c>
      <c r="H3488" s="6" t="str" cm="1">
        <f t="array" ref="H3488:I3488">_xlfn.TEXTSPLIT(G3488,"-")</f>
        <v>80</v>
      </c>
      <c r="I3488" s="6" t="str">
        <v>95</v>
      </c>
      <c r="J3488" s="6" t="s">
        <v>13541</v>
      </c>
      <c r="K3488" s="6" t="s">
        <v>13489</v>
      </c>
      <c r="L3488" s="6" t="s">
        <v>13973</v>
      </c>
      <c r="M3488" s="6" t="s">
        <v>13449</v>
      </c>
      <c r="N3488" s="6" t="s">
        <v>13591</v>
      </c>
      <c r="O3488" s="6" t="str" cm="1">
        <f t="array" ref="O3488:P3488">_xlfn.TEXTSPLIT(N3488,"-")</f>
        <v>2005</v>
      </c>
      <c r="P3488" s="6" t="str">
        <v>2006</v>
      </c>
      <c r="Q3488" s="6">
        <v>118</v>
      </c>
      <c r="R3488" s="6">
        <v>10</v>
      </c>
      <c r="S3488" s="16">
        <f t="shared" si="251"/>
        <v>8.4745762711864403E-2</v>
      </c>
      <c r="T3488" s="16">
        <f t="shared" si="252"/>
        <v>2.5638278852014102E-2</v>
      </c>
    </row>
    <row r="3489" spans="1:20" x14ac:dyDescent="0.6">
      <c r="A3489" s="6"/>
      <c r="B3489" s="6"/>
      <c r="C3489" s="6"/>
      <c r="D3489" s="6" t="s">
        <v>13828</v>
      </c>
      <c r="E3489" s="6" t="s">
        <v>13815</v>
      </c>
      <c r="F3489" s="20" t="s">
        <v>13592</v>
      </c>
      <c r="G3489" s="6" t="str">
        <f t="shared" si="250"/>
        <v>61-95</v>
      </c>
      <c r="H3489" s="6" t="str" cm="1">
        <f t="array" ref="H3489:I3489">_xlfn.TEXTSPLIT(G3489,"-")</f>
        <v>61</v>
      </c>
      <c r="I3489" s="6" t="str">
        <v>95</v>
      </c>
      <c r="J3489" s="6" t="s">
        <v>13541</v>
      </c>
      <c r="K3489" s="6" t="s">
        <v>13489</v>
      </c>
      <c r="L3489" s="6" t="s">
        <v>13973</v>
      </c>
      <c r="M3489" s="6" t="s">
        <v>13449</v>
      </c>
      <c r="N3489" s="6" t="s">
        <v>13591</v>
      </c>
      <c r="O3489" s="6" t="str" cm="1">
        <f t="array" ref="O3489:P3489">_xlfn.TEXTSPLIT(N3489,"-")</f>
        <v>2005</v>
      </c>
      <c r="P3489" s="6" t="str">
        <v>2006</v>
      </c>
      <c r="Q3489" s="6">
        <v>845</v>
      </c>
      <c r="R3489" s="6">
        <v>18</v>
      </c>
      <c r="S3489" s="16">
        <f t="shared" si="251"/>
        <v>2.1301775147928994E-2</v>
      </c>
      <c r="T3489" s="16">
        <f t="shared" si="252"/>
        <v>4.9671118992326221E-3</v>
      </c>
    </row>
    <row r="3490" spans="1:20" x14ac:dyDescent="0.6">
      <c r="A3490" s="6"/>
      <c r="B3490" s="6"/>
      <c r="C3490" s="6"/>
      <c r="D3490" s="6" t="s">
        <v>13828</v>
      </c>
      <c r="E3490" s="6" t="s">
        <v>13814</v>
      </c>
      <c r="F3490" s="20" t="s">
        <v>13592</v>
      </c>
      <c r="G3490" s="6" t="str">
        <f t="shared" si="250"/>
        <v>61-95</v>
      </c>
      <c r="H3490" s="6" t="str" cm="1">
        <f t="array" ref="H3490:I3490">_xlfn.TEXTSPLIT(G3490,"-")</f>
        <v>61</v>
      </c>
      <c r="I3490" s="6" t="str">
        <v>95</v>
      </c>
      <c r="J3490" s="6" t="s">
        <v>13541</v>
      </c>
      <c r="K3490" s="6" t="s">
        <v>13489</v>
      </c>
      <c r="L3490" s="6" t="s">
        <v>13973</v>
      </c>
      <c r="M3490" s="6" t="s">
        <v>13449</v>
      </c>
      <c r="N3490" s="6" t="s">
        <v>13591</v>
      </c>
      <c r="O3490" s="6" t="str" cm="1">
        <f t="array" ref="O3490:P3490">_xlfn.TEXTSPLIT(N3490,"-")</f>
        <v>2005</v>
      </c>
      <c r="P3490" s="6" t="str">
        <v>2006</v>
      </c>
      <c r="Q3490" s="6">
        <v>388</v>
      </c>
      <c r="R3490" s="6">
        <v>5</v>
      </c>
      <c r="S3490" s="16">
        <f t="shared" si="251"/>
        <v>1.2886597938144329E-2</v>
      </c>
      <c r="T3490" s="16">
        <f t="shared" si="252"/>
        <v>5.7258082605344453E-3</v>
      </c>
    </row>
    <row r="3491" spans="1:20" x14ac:dyDescent="0.6">
      <c r="A3491" s="6"/>
      <c r="B3491" s="6"/>
      <c r="C3491" s="6"/>
      <c r="D3491" s="6" t="s">
        <v>13828</v>
      </c>
      <c r="E3491" s="6" t="s">
        <v>13816</v>
      </c>
      <c r="F3491" s="20" t="s">
        <v>13592</v>
      </c>
      <c r="G3491" s="6" t="str">
        <f t="shared" si="250"/>
        <v>61-95</v>
      </c>
      <c r="H3491" s="6" t="str" cm="1">
        <f t="array" ref="H3491:I3491">_xlfn.TEXTSPLIT(G3491,"-")</f>
        <v>61</v>
      </c>
      <c r="I3491" s="6" t="str">
        <v>95</v>
      </c>
      <c r="J3491" s="6" t="s">
        <v>13541</v>
      </c>
      <c r="K3491" s="6" t="s">
        <v>13489</v>
      </c>
      <c r="L3491" s="6" t="s">
        <v>13973</v>
      </c>
      <c r="M3491" s="6" t="s">
        <v>13449</v>
      </c>
      <c r="N3491" s="6" t="s">
        <v>13591</v>
      </c>
      <c r="O3491" s="6" t="str" cm="1">
        <f t="array" ref="O3491:P3491">_xlfn.TEXTSPLIT(N3491,"-")</f>
        <v>2005</v>
      </c>
      <c r="P3491" s="6" t="str">
        <v>2006</v>
      </c>
      <c r="Q3491" s="6">
        <v>457</v>
      </c>
      <c r="R3491" s="6">
        <v>13</v>
      </c>
      <c r="S3491" s="16">
        <f t="shared" si="251"/>
        <v>2.8446389496717725E-2</v>
      </c>
      <c r="T3491" s="16">
        <f t="shared" si="252"/>
        <v>7.7765838862207575E-3</v>
      </c>
    </row>
    <row r="3492" spans="1:20" x14ac:dyDescent="0.6">
      <c r="A3492" s="6"/>
      <c r="B3492" s="6"/>
      <c r="C3492" s="6"/>
      <c r="D3492" s="6" t="s">
        <v>13823</v>
      </c>
      <c r="E3492" s="6" t="s">
        <v>13815</v>
      </c>
      <c r="F3492" s="20" t="s">
        <v>13592</v>
      </c>
      <c r="G3492" s="6" t="str">
        <f t="shared" si="250"/>
        <v>61-95</v>
      </c>
      <c r="H3492" s="6" t="str" cm="1">
        <f t="array" ref="H3492:I3492">_xlfn.TEXTSPLIT(G3492,"-")</f>
        <v>61</v>
      </c>
      <c r="I3492" s="6" t="str">
        <v>95</v>
      </c>
      <c r="J3492" s="6" t="s">
        <v>13541</v>
      </c>
      <c r="K3492" s="6" t="s">
        <v>13489</v>
      </c>
      <c r="L3492" s="6" t="s">
        <v>13973</v>
      </c>
      <c r="M3492" s="6" t="s">
        <v>13449</v>
      </c>
      <c r="N3492" s="6" t="s">
        <v>13591</v>
      </c>
      <c r="O3492" s="6" t="str" cm="1">
        <f t="array" ref="O3492:P3492">_xlfn.TEXTSPLIT(N3492,"-")</f>
        <v>2005</v>
      </c>
      <c r="P3492" s="6" t="str">
        <v>2006</v>
      </c>
      <c r="Q3492" s="6">
        <v>845</v>
      </c>
      <c r="R3492" s="6">
        <v>11</v>
      </c>
      <c r="S3492" s="16">
        <f t="shared" si="251"/>
        <v>1.301775147928994E-2</v>
      </c>
      <c r="T3492" s="16">
        <f t="shared" si="252"/>
        <v>3.8993687284141496E-3</v>
      </c>
    </row>
    <row r="3493" spans="1:20" x14ac:dyDescent="0.6">
      <c r="A3493" s="6"/>
      <c r="B3493" s="6"/>
      <c r="C3493" s="6"/>
      <c r="D3493" s="6" t="s">
        <v>13823</v>
      </c>
      <c r="E3493" s="6" t="s">
        <v>13814</v>
      </c>
      <c r="F3493" s="20" t="s">
        <v>13592</v>
      </c>
      <c r="G3493" s="6" t="str">
        <f t="shared" si="250"/>
        <v>61-95</v>
      </c>
      <c r="H3493" s="6" t="str" cm="1">
        <f t="array" ref="H3493:I3493">_xlfn.TEXTSPLIT(G3493,"-")</f>
        <v>61</v>
      </c>
      <c r="I3493" s="6" t="str">
        <v>95</v>
      </c>
      <c r="J3493" s="6" t="s">
        <v>13541</v>
      </c>
      <c r="K3493" s="6" t="s">
        <v>13489</v>
      </c>
      <c r="L3493" s="6" t="s">
        <v>13973</v>
      </c>
      <c r="M3493" s="6" t="s">
        <v>13449</v>
      </c>
      <c r="N3493" s="6" t="s">
        <v>13591</v>
      </c>
      <c r="O3493" s="6" t="str" cm="1">
        <f t="array" ref="O3493:P3493">_xlfn.TEXTSPLIT(N3493,"-")</f>
        <v>2005</v>
      </c>
      <c r="P3493" s="6" t="str">
        <v>2006</v>
      </c>
      <c r="Q3493" s="6">
        <v>388</v>
      </c>
      <c r="R3493" s="6">
        <v>4</v>
      </c>
      <c r="S3493" s="16">
        <f t="shared" si="251"/>
        <v>1.0309278350515464E-2</v>
      </c>
      <c r="T3493" s="16">
        <f t="shared" si="252"/>
        <v>5.1280000347815151E-3</v>
      </c>
    </row>
    <row r="3494" spans="1:20" x14ac:dyDescent="0.6">
      <c r="A3494" s="6"/>
      <c r="B3494" s="6"/>
      <c r="C3494" s="6"/>
      <c r="D3494" s="6" t="s">
        <v>13823</v>
      </c>
      <c r="E3494" s="6" t="s">
        <v>13816</v>
      </c>
      <c r="F3494" s="20" t="s">
        <v>13592</v>
      </c>
      <c r="G3494" s="6" t="str">
        <f t="shared" si="250"/>
        <v>61-95</v>
      </c>
      <c r="H3494" s="6" t="str" cm="1">
        <f t="array" ref="H3494:I3494">_xlfn.TEXTSPLIT(G3494,"-")</f>
        <v>61</v>
      </c>
      <c r="I3494" s="6" t="str">
        <v>95</v>
      </c>
      <c r="J3494" s="6" t="s">
        <v>13541</v>
      </c>
      <c r="K3494" s="6" t="s">
        <v>13489</v>
      </c>
      <c r="L3494" s="6" t="s">
        <v>13973</v>
      </c>
      <c r="M3494" s="6" t="s">
        <v>13449</v>
      </c>
      <c r="N3494" s="6" t="s">
        <v>13591</v>
      </c>
      <c r="O3494" s="6" t="str" cm="1">
        <f t="array" ref="O3494:P3494">_xlfn.TEXTSPLIT(N3494,"-")</f>
        <v>2005</v>
      </c>
      <c r="P3494" s="6" t="str">
        <v>2006</v>
      </c>
      <c r="Q3494" s="6">
        <v>457</v>
      </c>
      <c r="R3494" s="6">
        <v>7</v>
      </c>
      <c r="S3494" s="16">
        <f t="shared" si="251"/>
        <v>1.5317286652078774E-2</v>
      </c>
      <c r="T3494" s="16">
        <f t="shared" si="252"/>
        <v>5.7448802022000258E-3</v>
      </c>
    </row>
    <row r="3495" spans="1:20" x14ac:dyDescent="0.6">
      <c r="D3495" s="6" t="s">
        <v>13300</v>
      </c>
      <c r="E3495" s="6" t="s">
        <v>13815</v>
      </c>
      <c r="F3495" s="20" t="s">
        <v>13592</v>
      </c>
      <c r="G3495" s="6" t="str">
        <f t="shared" si="247"/>
        <v>61-95</v>
      </c>
      <c r="H3495" s="6" t="str" cm="1">
        <f t="array" ref="H3495:I3495">_xlfn.TEXTSPLIT(G3495,"-")</f>
        <v>61</v>
      </c>
      <c r="I3495" s="6" t="str">
        <v>95</v>
      </c>
      <c r="J3495" s="6" t="s">
        <v>13541</v>
      </c>
      <c r="K3495" s="6" t="s">
        <v>13489</v>
      </c>
      <c r="L3495" s="6" t="s">
        <v>13464</v>
      </c>
      <c r="M3495" s="6" t="s">
        <v>13449</v>
      </c>
      <c r="N3495" s="6" t="s">
        <v>13591</v>
      </c>
      <c r="O3495" s="6" t="str" cm="1">
        <f t="array" ref="O3495:P3495">_xlfn.TEXTSPLIT(N3495,"-")</f>
        <v>2005</v>
      </c>
      <c r="P3495" s="6" t="str">
        <v>2006</v>
      </c>
      <c r="Q3495" s="6">
        <v>845</v>
      </c>
      <c r="R3495" s="6">
        <v>509</v>
      </c>
      <c r="S3495" s="16">
        <f t="shared" si="248"/>
        <v>0.60236686390532546</v>
      </c>
      <c r="T3495" s="16">
        <f t="shared" si="249"/>
        <v>1.6836176362988925E-2</v>
      </c>
    </row>
    <row r="3496" spans="1:20" x14ac:dyDescent="0.6">
      <c r="B3496" s="6"/>
      <c r="C3496" s="6"/>
      <c r="D3496" s="6" t="s">
        <v>13300</v>
      </c>
      <c r="E3496" s="6" t="s">
        <v>13814</v>
      </c>
      <c r="F3496" s="20" t="s">
        <v>13592</v>
      </c>
      <c r="G3496" s="6" t="str">
        <f t="shared" si="247"/>
        <v>61-95</v>
      </c>
      <c r="H3496" s="6" t="str" cm="1">
        <f t="array" ref="H3496:I3496">_xlfn.TEXTSPLIT(G3496,"-")</f>
        <v>61</v>
      </c>
      <c r="I3496" s="6" t="str">
        <v>95</v>
      </c>
      <c r="J3496" s="6" t="s">
        <v>13541</v>
      </c>
      <c r="K3496" s="6" t="s">
        <v>13489</v>
      </c>
      <c r="L3496" s="6" t="s">
        <v>13464</v>
      </c>
      <c r="M3496" s="6" t="s">
        <v>13449</v>
      </c>
      <c r="N3496" s="6" t="s">
        <v>13591</v>
      </c>
      <c r="O3496" s="6" t="str" cm="1">
        <f t="array" ref="O3496:P3496">_xlfn.TEXTSPLIT(N3496,"-")</f>
        <v>2005</v>
      </c>
      <c r="P3496" s="6" t="str">
        <v>2006</v>
      </c>
      <c r="Q3496" s="6">
        <v>388</v>
      </c>
      <c r="R3496" s="6">
        <v>217</v>
      </c>
      <c r="S3496" s="16">
        <f t="shared" si="248"/>
        <v>0.55927835051546393</v>
      </c>
      <c r="T3496" s="16">
        <f t="shared" si="249"/>
        <v>2.5204630422656377E-2</v>
      </c>
    </row>
    <row r="3497" spans="1:20" x14ac:dyDescent="0.6">
      <c r="B3497" s="6"/>
      <c r="C3497" s="6"/>
      <c r="D3497" s="6" t="s">
        <v>13300</v>
      </c>
      <c r="E3497" s="6" t="s">
        <v>13816</v>
      </c>
      <c r="F3497" s="20" t="s">
        <v>13592</v>
      </c>
      <c r="G3497" s="6" t="str">
        <f t="shared" si="247"/>
        <v>61-95</v>
      </c>
      <c r="H3497" s="6" t="str" cm="1">
        <f t="array" ref="H3497:I3497">_xlfn.TEXTSPLIT(G3497,"-")</f>
        <v>61</v>
      </c>
      <c r="I3497" s="6" t="str">
        <v>95</v>
      </c>
      <c r="J3497" s="6" t="s">
        <v>13541</v>
      </c>
      <c r="K3497" s="6" t="s">
        <v>13489</v>
      </c>
      <c r="L3497" s="6" t="s">
        <v>13464</v>
      </c>
      <c r="M3497" s="6" t="s">
        <v>13449</v>
      </c>
      <c r="N3497" s="6" t="s">
        <v>13591</v>
      </c>
      <c r="O3497" s="6" t="str" cm="1">
        <f t="array" ref="O3497:P3497">_xlfn.TEXTSPLIT(N3497,"-")</f>
        <v>2005</v>
      </c>
      <c r="P3497" s="6" t="str">
        <v>2006</v>
      </c>
      <c r="Q3497" s="6">
        <v>457</v>
      </c>
      <c r="R3497" s="6">
        <v>292</v>
      </c>
      <c r="S3497" s="16">
        <f t="shared" si="248"/>
        <v>0.6389496717724289</v>
      </c>
      <c r="T3497" s="16">
        <f t="shared" si="249"/>
        <v>2.2467724904729553E-2</v>
      </c>
    </row>
    <row r="3498" spans="1:20" x14ac:dyDescent="0.6">
      <c r="B3498" s="6"/>
      <c r="C3498" s="6"/>
      <c r="D3498" s="6" t="s">
        <v>13300</v>
      </c>
      <c r="E3498" s="6" t="s">
        <v>13815</v>
      </c>
      <c r="F3498" s="20" t="s">
        <v>13928</v>
      </c>
      <c r="G3498" s="6" t="str">
        <f t="shared" ref="G3498:G3639" si="253">IF(RIGHT(F3498,1)="+",LEFT(F3498,LEN(F3498)-1)&amp;"-95",F3498)</f>
        <v>61-64</v>
      </c>
      <c r="H3498" s="6" t="str" cm="1">
        <f t="array" ref="H3498:I3498">_xlfn.TEXTSPLIT(G3498,"-")</f>
        <v>61</v>
      </c>
      <c r="I3498" s="6" t="str">
        <v>64</v>
      </c>
      <c r="J3498" s="6" t="s">
        <v>13541</v>
      </c>
      <c r="K3498" s="6" t="s">
        <v>13489</v>
      </c>
      <c r="L3498" s="6" t="s">
        <v>13464</v>
      </c>
      <c r="M3498" s="6" t="s">
        <v>13449</v>
      </c>
      <c r="N3498" s="6" t="s">
        <v>13591</v>
      </c>
      <c r="O3498" s="6" t="str" cm="1">
        <f t="array" ref="O3498:P3498">_xlfn.TEXTSPLIT(N3498,"-")</f>
        <v>2005</v>
      </c>
      <c r="P3498" s="6" t="str">
        <v>2006</v>
      </c>
      <c r="Q3498" s="6">
        <v>145</v>
      </c>
      <c r="R3498" s="6">
        <v>73</v>
      </c>
      <c r="S3498" s="16">
        <f t="shared" ref="S3498:S3639" si="254">R3498/Q3498</f>
        <v>0.50344827586206897</v>
      </c>
      <c r="T3498" s="16">
        <f t="shared" ref="T3498:T3639" si="255">SQRT(S3498*(1-S3498)/Q3498)</f>
        <v>4.1521752454012212E-2</v>
      </c>
    </row>
    <row r="3499" spans="1:20" x14ac:dyDescent="0.6">
      <c r="B3499" s="6"/>
      <c r="C3499" s="6"/>
      <c r="D3499" s="6" t="s">
        <v>13300</v>
      </c>
      <c r="E3499" s="6" t="s">
        <v>13815</v>
      </c>
      <c r="F3499" s="20" t="s">
        <v>13824</v>
      </c>
      <c r="G3499" s="6" t="str">
        <f t="shared" si="253"/>
        <v>65-69</v>
      </c>
      <c r="H3499" s="6" t="str" cm="1">
        <f t="array" ref="H3499:I3499">_xlfn.TEXTSPLIT(G3499,"-")</f>
        <v>65</v>
      </c>
      <c r="I3499" s="6" t="str">
        <v>69</v>
      </c>
      <c r="J3499" s="6" t="s">
        <v>13541</v>
      </c>
      <c r="K3499" s="6" t="s">
        <v>13489</v>
      </c>
      <c r="L3499" s="6" t="s">
        <v>13464</v>
      </c>
      <c r="M3499" s="6" t="s">
        <v>13449</v>
      </c>
      <c r="N3499" s="6" t="s">
        <v>13591</v>
      </c>
      <c r="O3499" s="6" t="str" cm="1">
        <f t="array" ref="O3499:P3499">_xlfn.TEXTSPLIT(N3499,"-")</f>
        <v>2005</v>
      </c>
      <c r="P3499" s="6" t="str">
        <v>2006</v>
      </c>
      <c r="Q3499" s="6">
        <v>244</v>
      </c>
      <c r="R3499" s="6">
        <v>123</v>
      </c>
      <c r="S3499" s="16">
        <f t="shared" si="254"/>
        <v>0.50409836065573765</v>
      </c>
      <c r="T3499" s="16">
        <f t="shared" si="255"/>
        <v>3.2008144675590086E-2</v>
      </c>
    </row>
    <row r="3500" spans="1:20" x14ac:dyDescent="0.6">
      <c r="B3500" s="6"/>
      <c r="C3500" s="6"/>
      <c r="D3500" s="6" t="s">
        <v>13300</v>
      </c>
      <c r="E3500" s="6" t="s">
        <v>13815</v>
      </c>
      <c r="F3500" s="20" t="s">
        <v>13825</v>
      </c>
      <c r="G3500" s="6" t="str">
        <f t="shared" si="253"/>
        <v>70-74</v>
      </c>
      <c r="H3500" s="6" t="str" cm="1">
        <f t="array" ref="H3500:I3500">_xlfn.TEXTSPLIT(G3500,"-")</f>
        <v>70</v>
      </c>
      <c r="I3500" s="6" t="str">
        <v>74</v>
      </c>
      <c r="J3500" s="6" t="s">
        <v>13541</v>
      </c>
      <c r="K3500" s="6" t="s">
        <v>13489</v>
      </c>
      <c r="L3500" s="6" t="s">
        <v>13464</v>
      </c>
      <c r="M3500" s="6" t="s">
        <v>13449</v>
      </c>
      <c r="N3500" s="6" t="s">
        <v>13591</v>
      </c>
      <c r="O3500" s="6" t="str" cm="1">
        <f t="array" ref="O3500:P3500">_xlfn.TEXTSPLIT(N3500,"-")</f>
        <v>2005</v>
      </c>
      <c r="P3500" s="6" t="str">
        <v>2006</v>
      </c>
      <c r="Q3500" s="6">
        <v>188</v>
      </c>
      <c r="R3500" s="6">
        <v>120</v>
      </c>
      <c r="S3500" s="16">
        <f t="shared" si="254"/>
        <v>0.63829787234042556</v>
      </c>
      <c r="T3500" s="16">
        <f t="shared" si="255"/>
        <v>3.5043566995933285E-2</v>
      </c>
    </row>
    <row r="3501" spans="1:20" x14ac:dyDescent="0.6">
      <c r="B3501" s="6"/>
      <c r="C3501" s="6"/>
      <c r="D3501" s="6" t="s">
        <v>13300</v>
      </c>
      <c r="E3501" s="6" t="s">
        <v>13815</v>
      </c>
      <c r="F3501" s="20" t="s">
        <v>13826</v>
      </c>
      <c r="G3501" s="6" t="str">
        <f t="shared" si="253"/>
        <v>75-79</v>
      </c>
      <c r="H3501" s="6" t="str" cm="1">
        <f t="array" ref="H3501:I3501">_xlfn.TEXTSPLIT(G3501,"-")</f>
        <v>75</v>
      </c>
      <c r="I3501" s="6" t="str">
        <v>79</v>
      </c>
      <c r="J3501" s="6" t="s">
        <v>13541</v>
      </c>
      <c r="K3501" s="6" t="s">
        <v>13489</v>
      </c>
      <c r="L3501" s="6" t="s">
        <v>13464</v>
      </c>
      <c r="M3501" s="6" t="s">
        <v>13449</v>
      </c>
      <c r="N3501" s="6" t="s">
        <v>13591</v>
      </c>
      <c r="O3501" s="6" t="str" cm="1">
        <f t="array" ref="O3501:P3501">_xlfn.TEXTSPLIT(N3501,"-")</f>
        <v>2005</v>
      </c>
      <c r="P3501" s="6" t="str">
        <v>2006</v>
      </c>
      <c r="Q3501" s="6">
        <v>150</v>
      </c>
      <c r="R3501" s="6">
        <v>112</v>
      </c>
      <c r="S3501" s="16">
        <f t="shared" si="254"/>
        <v>0.7466666666666667</v>
      </c>
      <c r="T3501" s="16">
        <f t="shared" si="255"/>
        <v>3.5511083298556761E-2</v>
      </c>
    </row>
    <row r="3502" spans="1:20" x14ac:dyDescent="0.6">
      <c r="B3502" s="6"/>
      <c r="C3502" s="6"/>
      <c r="D3502" s="6" t="s">
        <v>13300</v>
      </c>
      <c r="E3502" s="6" t="s">
        <v>13815</v>
      </c>
      <c r="F3502" s="20" t="s">
        <v>13821</v>
      </c>
      <c r="G3502" s="6" t="str">
        <f t="shared" si="253"/>
        <v>80-95</v>
      </c>
      <c r="H3502" s="6" t="str" cm="1">
        <f t="array" ref="H3502:I3502">_xlfn.TEXTSPLIT(G3502,"-")</f>
        <v>80</v>
      </c>
      <c r="I3502" s="6" t="str">
        <v>95</v>
      </c>
      <c r="J3502" s="6" t="s">
        <v>13541</v>
      </c>
      <c r="K3502" s="6" t="s">
        <v>13489</v>
      </c>
      <c r="L3502" s="6" t="s">
        <v>13464</v>
      </c>
      <c r="M3502" s="6" t="s">
        <v>13449</v>
      </c>
      <c r="N3502" s="6" t="s">
        <v>13591</v>
      </c>
      <c r="O3502" s="6" t="str" cm="1">
        <f t="array" ref="O3502:P3502">_xlfn.TEXTSPLIT(N3502,"-")</f>
        <v>2005</v>
      </c>
      <c r="P3502" s="6" t="str">
        <v>2006</v>
      </c>
      <c r="Q3502" s="6">
        <v>118</v>
      </c>
      <c r="R3502" s="6">
        <v>81</v>
      </c>
      <c r="S3502" s="16">
        <f t="shared" si="254"/>
        <v>0.68644067796610164</v>
      </c>
      <c r="T3502" s="16">
        <f t="shared" si="255"/>
        <v>4.2709094176999751E-2</v>
      </c>
    </row>
    <row r="3503" spans="1:20" x14ac:dyDescent="0.6">
      <c r="D3503" s="6" t="s">
        <v>13822</v>
      </c>
      <c r="E3503" s="6" t="s">
        <v>13815</v>
      </c>
      <c r="F3503" s="20" t="s">
        <v>13592</v>
      </c>
      <c r="G3503" s="6" t="str">
        <f t="shared" si="253"/>
        <v>61-95</v>
      </c>
      <c r="H3503" s="6" t="str" cm="1">
        <f t="array" ref="H3503:I3503">_xlfn.TEXTSPLIT(G3503,"-")</f>
        <v>61</v>
      </c>
      <c r="I3503" s="6" t="str">
        <v>95</v>
      </c>
      <c r="J3503" s="6" t="s">
        <v>13541</v>
      </c>
      <c r="K3503" s="6" t="s">
        <v>13489</v>
      </c>
      <c r="L3503" s="6" t="s">
        <v>13464</v>
      </c>
      <c r="M3503" s="6" t="s">
        <v>13449</v>
      </c>
      <c r="N3503" s="6" t="s">
        <v>13591</v>
      </c>
      <c r="O3503" s="6" t="str" cm="1">
        <f t="array" ref="O3503:P3503">_xlfn.TEXTSPLIT(N3503,"-")</f>
        <v>2005</v>
      </c>
      <c r="P3503" s="6" t="str">
        <v>2006</v>
      </c>
      <c r="Q3503" s="6">
        <v>845</v>
      </c>
      <c r="R3503" s="6">
        <v>480</v>
      </c>
      <c r="S3503" s="16">
        <f t="shared" si="254"/>
        <v>0.56804733727810652</v>
      </c>
      <c r="T3503" s="16">
        <f t="shared" si="255"/>
        <v>1.7040486418640095E-2</v>
      </c>
    </row>
    <row r="3504" spans="1:20" x14ac:dyDescent="0.6">
      <c r="B3504" s="6"/>
      <c r="C3504" s="6"/>
      <c r="D3504" s="6" t="s">
        <v>13822</v>
      </c>
      <c r="E3504" s="6" t="s">
        <v>13814</v>
      </c>
      <c r="F3504" s="20" t="s">
        <v>13592</v>
      </c>
      <c r="G3504" s="6" t="str">
        <f t="shared" si="253"/>
        <v>61-95</v>
      </c>
      <c r="H3504" s="6" t="str" cm="1">
        <f t="array" ref="H3504:I3504">_xlfn.TEXTSPLIT(G3504,"-")</f>
        <v>61</v>
      </c>
      <c r="I3504" s="6" t="str">
        <v>95</v>
      </c>
      <c r="J3504" s="6" t="s">
        <v>13541</v>
      </c>
      <c r="K3504" s="6" t="s">
        <v>13489</v>
      </c>
      <c r="L3504" s="6" t="s">
        <v>13464</v>
      </c>
      <c r="M3504" s="6" t="s">
        <v>13449</v>
      </c>
      <c r="N3504" s="6" t="s">
        <v>13591</v>
      </c>
      <c r="O3504" s="6" t="str" cm="1">
        <f t="array" ref="O3504:P3504">_xlfn.TEXTSPLIT(N3504,"-")</f>
        <v>2005</v>
      </c>
      <c r="P3504" s="6" t="str">
        <v>2006</v>
      </c>
      <c r="Q3504" s="6">
        <v>388</v>
      </c>
      <c r="R3504" s="6">
        <v>208</v>
      </c>
      <c r="S3504" s="16">
        <f t="shared" si="254"/>
        <v>0.53608247422680411</v>
      </c>
      <c r="T3504" s="16">
        <f t="shared" si="255"/>
        <v>2.5317471609444555E-2</v>
      </c>
    </row>
    <row r="3505" spans="2:20" x14ac:dyDescent="0.6">
      <c r="B3505" s="6"/>
      <c r="C3505" s="6"/>
      <c r="D3505" s="6" t="s">
        <v>13822</v>
      </c>
      <c r="E3505" s="6" t="s">
        <v>13816</v>
      </c>
      <c r="F3505" s="20" t="s">
        <v>13592</v>
      </c>
      <c r="G3505" s="6" t="str">
        <f t="shared" si="253"/>
        <v>61-95</v>
      </c>
      <c r="H3505" s="6" t="str" cm="1">
        <f t="array" ref="H3505:I3505">_xlfn.TEXTSPLIT(G3505,"-")</f>
        <v>61</v>
      </c>
      <c r="I3505" s="6" t="str">
        <v>95</v>
      </c>
      <c r="J3505" s="6" t="s">
        <v>13541</v>
      </c>
      <c r="K3505" s="6" t="s">
        <v>13489</v>
      </c>
      <c r="L3505" s="6" t="s">
        <v>13464</v>
      </c>
      <c r="M3505" s="6" t="s">
        <v>13449</v>
      </c>
      <c r="N3505" s="6" t="s">
        <v>13591</v>
      </c>
      <c r="O3505" s="6" t="str" cm="1">
        <f t="array" ref="O3505:P3505">_xlfn.TEXTSPLIT(N3505,"-")</f>
        <v>2005</v>
      </c>
      <c r="P3505" s="6" t="str">
        <v>2006</v>
      </c>
      <c r="Q3505" s="6">
        <v>457</v>
      </c>
      <c r="R3505" s="6">
        <v>272</v>
      </c>
      <c r="S3505" s="16">
        <f t="shared" si="254"/>
        <v>0.59518599562363239</v>
      </c>
      <c r="T3505" s="16">
        <f t="shared" si="255"/>
        <v>2.2961275850934517E-2</v>
      </c>
    </row>
    <row r="3506" spans="2:20" x14ac:dyDescent="0.6">
      <c r="B3506" s="6"/>
      <c r="C3506" s="6"/>
      <c r="D3506" s="6" t="s">
        <v>13822</v>
      </c>
      <c r="E3506" s="6" t="s">
        <v>13815</v>
      </c>
      <c r="F3506" s="20" t="s">
        <v>13928</v>
      </c>
      <c r="G3506" s="6" t="str">
        <f t="shared" si="253"/>
        <v>61-64</v>
      </c>
      <c r="H3506" s="6" t="str" cm="1">
        <f t="array" ref="H3506:I3506">_xlfn.TEXTSPLIT(G3506,"-")</f>
        <v>61</v>
      </c>
      <c r="I3506" s="6" t="str">
        <v>64</v>
      </c>
      <c r="J3506" s="6" t="s">
        <v>13541</v>
      </c>
      <c r="K3506" s="6" t="s">
        <v>13489</v>
      </c>
      <c r="L3506" s="6" t="s">
        <v>13464</v>
      </c>
      <c r="M3506" s="6" t="s">
        <v>13449</v>
      </c>
      <c r="N3506" s="6" t="s">
        <v>13591</v>
      </c>
      <c r="O3506" s="6" t="str" cm="1">
        <f t="array" ref="O3506:P3506">_xlfn.TEXTSPLIT(N3506,"-")</f>
        <v>2005</v>
      </c>
      <c r="P3506" s="6" t="str">
        <v>2006</v>
      </c>
      <c r="Q3506" s="6">
        <v>145</v>
      </c>
      <c r="R3506" s="6">
        <v>71</v>
      </c>
      <c r="S3506" s="16">
        <f t="shared" si="254"/>
        <v>0.48965517241379308</v>
      </c>
      <c r="T3506" s="16">
        <f t="shared" si="255"/>
        <v>4.1513851825560139E-2</v>
      </c>
    </row>
    <row r="3507" spans="2:20" x14ac:dyDescent="0.6">
      <c r="B3507" s="6"/>
      <c r="C3507" s="6"/>
      <c r="D3507" s="6" t="s">
        <v>13822</v>
      </c>
      <c r="E3507" s="6" t="s">
        <v>13815</v>
      </c>
      <c r="F3507" s="20" t="s">
        <v>13824</v>
      </c>
      <c r="G3507" s="6" t="str">
        <f t="shared" si="253"/>
        <v>65-69</v>
      </c>
      <c r="H3507" s="6" t="str" cm="1">
        <f t="array" ref="H3507:I3507">_xlfn.TEXTSPLIT(G3507,"-")</f>
        <v>65</v>
      </c>
      <c r="I3507" s="6" t="str">
        <v>69</v>
      </c>
      <c r="J3507" s="6" t="s">
        <v>13541</v>
      </c>
      <c r="K3507" s="6" t="s">
        <v>13489</v>
      </c>
      <c r="L3507" s="6" t="s">
        <v>13464</v>
      </c>
      <c r="M3507" s="6" t="s">
        <v>13449</v>
      </c>
      <c r="N3507" s="6" t="s">
        <v>13591</v>
      </c>
      <c r="O3507" s="6" t="str" cm="1">
        <f t="array" ref="O3507:P3507">_xlfn.TEXTSPLIT(N3507,"-")</f>
        <v>2005</v>
      </c>
      <c r="P3507" s="6" t="str">
        <v>2006</v>
      </c>
      <c r="Q3507" s="6">
        <v>244</v>
      </c>
      <c r="R3507" s="6">
        <v>116</v>
      </c>
      <c r="S3507" s="16">
        <f t="shared" si="254"/>
        <v>0.47540983606557374</v>
      </c>
      <c r="T3507" s="16">
        <f t="shared" si="255"/>
        <v>3.1970486123005751E-2</v>
      </c>
    </row>
    <row r="3508" spans="2:20" x14ac:dyDescent="0.6">
      <c r="B3508" s="6"/>
      <c r="C3508" s="6"/>
      <c r="D3508" s="6" t="s">
        <v>13822</v>
      </c>
      <c r="E3508" s="6" t="s">
        <v>13815</v>
      </c>
      <c r="F3508" s="20" t="s">
        <v>13825</v>
      </c>
      <c r="G3508" s="6" t="str">
        <f t="shared" si="253"/>
        <v>70-74</v>
      </c>
      <c r="H3508" s="6" t="str" cm="1">
        <f t="array" ref="H3508:I3508">_xlfn.TEXTSPLIT(G3508,"-")</f>
        <v>70</v>
      </c>
      <c r="I3508" s="6" t="str">
        <v>74</v>
      </c>
      <c r="J3508" s="6" t="s">
        <v>13541</v>
      </c>
      <c r="K3508" s="6" t="s">
        <v>13489</v>
      </c>
      <c r="L3508" s="6" t="s">
        <v>13464</v>
      </c>
      <c r="M3508" s="6" t="s">
        <v>13449</v>
      </c>
      <c r="N3508" s="6" t="s">
        <v>13591</v>
      </c>
      <c r="O3508" s="6" t="str" cm="1">
        <f t="array" ref="O3508:P3508">_xlfn.TEXTSPLIT(N3508,"-")</f>
        <v>2005</v>
      </c>
      <c r="P3508" s="6" t="str">
        <v>2006</v>
      </c>
      <c r="Q3508" s="6">
        <v>188</v>
      </c>
      <c r="R3508" s="6">
        <v>114</v>
      </c>
      <c r="S3508" s="16">
        <f t="shared" si="254"/>
        <v>0.6063829787234043</v>
      </c>
      <c r="T3508" s="16">
        <f t="shared" si="255"/>
        <v>3.5631287189737203E-2</v>
      </c>
    </row>
    <row r="3509" spans="2:20" x14ac:dyDescent="0.6">
      <c r="B3509" s="6"/>
      <c r="C3509" s="6"/>
      <c r="D3509" s="6" t="s">
        <v>13822</v>
      </c>
      <c r="E3509" s="6" t="s">
        <v>13815</v>
      </c>
      <c r="F3509" s="20" t="s">
        <v>13826</v>
      </c>
      <c r="G3509" s="6" t="str">
        <f t="shared" si="253"/>
        <v>75-79</v>
      </c>
      <c r="H3509" s="6" t="str" cm="1">
        <f t="array" ref="H3509:I3509">_xlfn.TEXTSPLIT(G3509,"-")</f>
        <v>75</v>
      </c>
      <c r="I3509" s="6" t="str">
        <v>79</v>
      </c>
      <c r="J3509" s="6" t="s">
        <v>13541</v>
      </c>
      <c r="K3509" s="6" t="s">
        <v>13489</v>
      </c>
      <c r="L3509" s="6" t="s">
        <v>13464</v>
      </c>
      <c r="M3509" s="6" t="s">
        <v>13449</v>
      </c>
      <c r="N3509" s="6" t="s">
        <v>13591</v>
      </c>
      <c r="O3509" s="6" t="str" cm="1">
        <f t="array" ref="O3509:P3509">_xlfn.TEXTSPLIT(N3509,"-")</f>
        <v>2005</v>
      </c>
      <c r="P3509" s="6" t="str">
        <v>2006</v>
      </c>
      <c r="Q3509" s="6">
        <v>150</v>
      </c>
      <c r="R3509" s="6">
        <v>108</v>
      </c>
      <c r="S3509" s="16">
        <f t="shared" si="254"/>
        <v>0.72</v>
      </c>
      <c r="T3509" s="16">
        <f t="shared" si="255"/>
        <v>3.6660605559646717E-2</v>
      </c>
    </row>
    <row r="3510" spans="2:20" x14ac:dyDescent="0.6">
      <c r="B3510" s="6"/>
      <c r="C3510" s="6"/>
      <c r="D3510" s="6" t="s">
        <v>13822</v>
      </c>
      <c r="E3510" s="6" t="s">
        <v>13815</v>
      </c>
      <c r="F3510" s="20" t="s">
        <v>13821</v>
      </c>
      <c r="G3510" s="6" t="str">
        <f t="shared" si="253"/>
        <v>80-95</v>
      </c>
      <c r="H3510" s="6" t="str" cm="1">
        <f t="array" ref="H3510:I3510">_xlfn.TEXTSPLIT(G3510,"-")</f>
        <v>80</v>
      </c>
      <c r="I3510" s="6" t="str">
        <v>95</v>
      </c>
      <c r="J3510" s="6" t="s">
        <v>13541</v>
      </c>
      <c r="K3510" s="6" t="s">
        <v>13489</v>
      </c>
      <c r="L3510" s="6" t="s">
        <v>13464</v>
      </c>
      <c r="M3510" s="6" t="s">
        <v>13449</v>
      </c>
      <c r="N3510" s="6" t="s">
        <v>13591</v>
      </c>
      <c r="O3510" s="6" t="str" cm="1">
        <f t="array" ref="O3510:P3510">_xlfn.TEXTSPLIT(N3510,"-")</f>
        <v>2005</v>
      </c>
      <c r="P3510" s="6" t="str">
        <v>2006</v>
      </c>
      <c r="Q3510" s="6">
        <v>118</v>
      </c>
      <c r="R3510" s="6">
        <v>71</v>
      </c>
      <c r="S3510" s="16">
        <f t="shared" si="254"/>
        <v>0.60169491525423724</v>
      </c>
      <c r="T3510" s="16">
        <f t="shared" si="255"/>
        <v>4.5066630916131195E-2</v>
      </c>
    </row>
    <row r="3511" spans="2:20" x14ac:dyDescent="0.6">
      <c r="B3511" s="6"/>
      <c r="C3511" s="6"/>
      <c r="D3511" s="6" t="s">
        <v>13847</v>
      </c>
      <c r="E3511" s="6" t="s">
        <v>13815</v>
      </c>
      <c r="F3511" s="20" t="s">
        <v>13592</v>
      </c>
      <c r="G3511" s="6" t="str">
        <f t="shared" si="253"/>
        <v>61-95</v>
      </c>
      <c r="H3511" s="6" t="str" cm="1">
        <f t="array" ref="H3511:I3511">_xlfn.TEXTSPLIT(G3511,"-")</f>
        <v>61</v>
      </c>
      <c r="I3511" s="6" t="str">
        <v>95</v>
      </c>
      <c r="J3511" s="6" t="s">
        <v>13541</v>
      </c>
      <c r="K3511" s="6" t="s">
        <v>13489</v>
      </c>
      <c r="L3511" s="6" t="s">
        <v>13464</v>
      </c>
      <c r="M3511" s="6" t="s">
        <v>13449</v>
      </c>
      <c r="N3511" s="6" t="s">
        <v>13591</v>
      </c>
      <c r="O3511" s="6" t="str" cm="1">
        <f t="array" ref="O3511:P3511">_xlfn.TEXTSPLIT(N3511,"-")</f>
        <v>2005</v>
      </c>
      <c r="P3511" s="6" t="str">
        <v>2006</v>
      </c>
      <c r="Q3511" s="6">
        <v>845</v>
      </c>
      <c r="R3511" s="6">
        <v>399</v>
      </c>
      <c r="S3511" s="16">
        <f t="shared" si="254"/>
        <v>0.47218934911242605</v>
      </c>
      <c r="T3511" s="16">
        <f t="shared" si="255"/>
        <v>1.7173895413252541E-2</v>
      </c>
    </row>
    <row r="3512" spans="2:20" x14ac:dyDescent="0.6">
      <c r="B3512" s="6"/>
      <c r="C3512" s="6"/>
      <c r="D3512" s="6" t="s">
        <v>13847</v>
      </c>
      <c r="E3512" s="6" t="s">
        <v>13814</v>
      </c>
      <c r="F3512" s="20" t="s">
        <v>13592</v>
      </c>
      <c r="G3512" s="6" t="str">
        <f t="shared" si="253"/>
        <v>61-95</v>
      </c>
      <c r="H3512" s="6" t="str" cm="1">
        <f t="array" ref="H3512:I3512">_xlfn.TEXTSPLIT(G3512,"-")</f>
        <v>61</v>
      </c>
      <c r="I3512" s="6" t="str">
        <v>95</v>
      </c>
      <c r="J3512" s="6" t="s">
        <v>13541</v>
      </c>
      <c r="K3512" s="6" t="s">
        <v>13489</v>
      </c>
      <c r="L3512" s="6" t="s">
        <v>13464</v>
      </c>
      <c r="M3512" s="6" t="s">
        <v>13449</v>
      </c>
      <c r="N3512" s="6" t="s">
        <v>13591</v>
      </c>
      <c r="O3512" s="6" t="str" cm="1">
        <f t="array" ref="O3512:P3512">_xlfn.TEXTSPLIT(N3512,"-")</f>
        <v>2005</v>
      </c>
      <c r="P3512" s="6" t="str">
        <v>2006</v>
      </c>
      <c r="Q3512" s="6">
        <v>388</v>
      </c>
      <c r="R3512" s="6">
        <v>179</v>
      </c>
      <c r="S3512" s="16">
        <f t="shared" si="254"/>
        <v>0.46134020618556704</v>
      </c>
      <c r="T3512" s="16">
        <f t="shared" si="255"/>
        <v>2.5307664599483744E-2</v>
      </c>
    </row>
    <row r="3513" spans="2:20" x14ac:dyDescent="0.6">
      <c r="B3513" s="6"/>
      <c r="C3513" s="6"/>
      <c r="D3513" s="6" t="s">
        <v>13847</v>
      </c>
      <c r="E3513" s="6" t="s">
        <v>13816</v>
      </c>
      <c r="F3513" s="20" t="s">
        <v>13592</v>
      </c>
      <c r="G3513" s="6" t="str">
        <f t="shared" si="253"/>
        <v>61-95</v>
      </c>
      <c r="H3513" s="6" t="str" cm="1">
        <f t="array" ref="H3513:I3513">_xlfn.TEXTSPLIT(G3513,"-")</f>
        <v>61</v>
      </c>
      <c r="I3513" s="6" t="str">
        <v>95</v>
      </c>
      <c r="J3513" s="6" t="s">
        <v>13541</v>
      </c>
      <c r="K3513" s="6" t="s">
        <v>13489</v>
      </c>
      <c r="L3513" s="6" t="s">
        <v>13464</v>
      </c>
      <c r="M3513" s="6" t="s">
        <v>13449</v>
      </c>
      <c r="N3513" s="6" t="s">
        <v>13591</v>
      </c>
      <c r="O3513" s="6" t="str" cm="1">
        <f t="array" ref="O3513:P3513">_xlfn.TEXTSPLIT(N3513,"-")</f>
        <v>2005</v>
      </c>
      <c r="P3513" s="6" t="str">
        <v>2006</v>
      </c>
      <c r="Q3513" s="6">
        <v>457</v>
      </c>
      <c r="R3513" s="6">
        <v>220</v>
      </c>
      <c r="S3513" s="16">
        <f t="shared" si="254"/>
        <v>0.48140043763676149</v>
      </c>
      <c r="T3513" s="16">
        <f t="shared" si="255"/>
        <v>2.3372825319446067E-2</v>
      </c>
    </row>
    <row r="3514" spans="2:20" x14ac:dyDescent="0.6">
      <c r="B3514" s="6"/>
      <c r="C3514" s="6"/>
      <c r="D3514" s="6" t="s">
        <v>13847</v>
      </c>
      <c r="E3514" s="6" t="s">
        <v>13815</v>
      </c>
      <c r="F3514" s="20" t="s">
        <v>13928</v>
      </c>
      <c r="G3514" s="6" t="str">
        <f t="shared" si="253"/>
        <v>61-64</v>
      </c>
      <c r="H3514" s="6" t="str" cm="1">
        <f t="array" ref="H3514:I3514">_xlfn.TEXTSPLIT(G3514,"-")</f>
        <v>61</v>
      </c>
      <c r="I3514" s="6" t="str">
        <v>64</v>
      </c>
      <c r="J3514" s="6" t="s">
        <v>13541</v>
      </c>
      <c r="K3514" s="6" t="s">
        <v>13489</v>
      </c>
      <c r="L3514" s="6" t="s">
        <v>13464</v>
      </c>
      <c r="M3514" s="6" t="s">
        <v>13449</v>
      </c>
      <c r="N3514" s="6" t="s">
        <v>13591</v>
      </c>
      <c r="O3514" s="6" t="str" cm="1">
        <f t="array" ref="O3514:P3514">_xlfn.TEXTSPLIT(N3514,"-")</f>
        <v>2005</v>
      </c>
      <c r="P3514" s="6" t="str">
        <v>2006</v>
      </c>
      <c r="Q3514" s="6">
        <v>145</v>
      </c>
      <c r="R3514" s="6">
        <v>65</v>
      </c>
      <c r="S3514" s="16">
        <f t="shared" si="254"/>
        <v>0.44827586206896552</v>
      </c>
      <c r="T3514" s="16">
        <f t="shared" si="255"/>
        <v>4.129996355974775E-2</v>
      </c>
    </row>
    <row r="3515" spans="2:20" x14ac:dyDescent="0.6">
      <c r="B3515" s="6"/>
      <c r="C3515" s="6"/>
      <c r="D3515" s="6" t="s">
        <v>13847</v>
      </c>
      <c r="E3515" s="6" t="s">
        <v>13815</v>
      </c>
      <c r="F3515" s="20" t="s">
        <v>13824</v>
      </c>
      <c r="G3515" s="6" t="str">
        <f t="shared" si="253"/>
        <v>65-69</v>
      </c>
      <c r="H3515" s="6" t="str" cm="1">
        <f t="array" ref="H3515:I3515">_xlfn.TEXTSPLIT(G3515,"-")</f>
        <v>65</v>
      </c>
      <c r="I3515" s="6" t="str">
        <v>69</v>
      </c>
      <c r="J3515" s="6" t="s">
        <v>13541</v>
      </c>
      <c r="K3515" s="6" t="s">
        <v>13489</v>
      </c>
      <c r="L3515" s="6" t="s">
        <v>13464</v>
      </c>
      <c r="M3515" s="6" t="s">
        <v>13449</v>
      </c>
      <c r="N3515" s="6" t="s">
        <v>13591</v>
      </c>
      <c r="O3515" s="6" t="str" cm="1">
        <f t="array" ref="O3515:P3515">_xlfn.TEXTSPLIT(N3515,"-")</f>
        <v>2005</v>
      </c>
      <c r="P3515" s="6" t="str">
        <v>2006</v>
      </c>
      <c r="Q3515" s="6">
        <v>244</v>
      </c>
      <c r="R3515" s="6">
        <v>105</v>
      </c>
      <c r="S3515" s="16">
        <f t="shared" si="254"/>
        <v>0.43032786885245899</v>
      </c>
      <c r="T3515" s="16">
        <f t="shared" si="255"/>
        <v>3.16969379850566E-2</v>
      </c>
    </row>
    <row r="3516" spans="2:20" x14ac:dyDescent="0.6">
      <c r="B3516" s="6"/>
      <c r="C3516" s="6"/>
      <c r="D3516" s="6" t="s">
        <v>13847</v>
      </c>
      <c r="E3516" s="6" t="s">
        <v>13815</v>
      </c>
      <c r="F3516" s="20" t="s">
        <v>13825</v>
      </c>
      <c r="G3516" s="6" t="str">
        <f t="shared" si="253"/>
        <v>70-74</v>
      </c>
      <c r="H3516" s="6" t="str" cm="1">
        <f t="array" ref="H3516:I3516">_xlfn.TEXTSPLIT(G3516,"-")</f>
        <v>70</v>
      </c>
      <c r="I3516" s="6" t="str">
        <v>74</v>
      </c>
      <c r="J3516" s="6" t="s">
        <v>13541</v>
      </c>
      <c r="K3516" s="6" t="s">
        <v>13489</v>
      </c>
      <c r="L3516" s="6" t="s">
        <v>13464</v>
      </c>
      <c r="M3516" s="6" t="s">
        <v>13449</v>
      </c>
      <c r="N3516" s="6" t="s">
        <v>13591</v>
      </c>
      <c r="O3516" s="6" t="str" cm="1">
        <f t="array" ref="O3516:P3516">_xlfn.TEXTSPLIT(N3516,"-")</f>
        <v>2005</v>
      </c>
      <c r="P3516" s="6" t="str">
        <v>2006</v>
      </c>
      <c r="Q3516" s="6">
        <v>188</v>
      </c>
      <c r="R3516" s="6">
        <v>94</v>
      </c>
      <c r="S3516" s="16">
        <f t="shared" si="254"/>
        <v>0.5</v>
      </c>
      <c r="T3516" s="16">
        <f t="shared" si="255"/>
        <v>3.646624787447364E-2</v>
      </c>
    </row>
    <row r="3517" spans="2:20" x14ac:dyDescent="0.6">
      <c r="B3517" s="6"/>
      <c r="C3517" s="6"/>
      <c r="D3517" s="6" t="s">
        <v>13847</v>
      </c>
      <c r="E3517" s="6" t="s">
        <v>13815</v>
      </c>
      <c r="F3517" s="20" t="s">
        <v>13826</v>
      </c>
      <c r="G3517" s="6" t="str">
        <f t="shared" si="253"/>
        <v>75-79</v>
      </c>
      <c r="H3517" s="6" t="str" cm="1">
        <f t="array" ref="H3517:I3517">_xlfn.TEXTSPLIT(G3517,"-")</f>
        <v>75</v>
      </c>
      <c r="I3517" s="6" t="str">
        <v>79</v>
      </c>
      <c r="J3517" s="6" t="s">
        <v>13541</v>
      </c>
      <c r="K3517" s="6" t="s">
        <v>13489</v>
      </c>
      <c r="L3517" s="6" t="s">
        <v>13464</v>
      </c>
      <c r="M3517" s="6" t="s">
        <v>13449</v>
      </c>
      <c r="N3517" s="6" t="s">
        <v>13591</v>
      </c>
      <c r="O3517" s="6" t="str" cm="1">
        <f t="array" ref="O3517:P3517">_xlfn.TEXTSPLIT(N3517,"-")</f>
        <v>2005</v>
      </c>
      <c r="P3517" s="6" t="str">
        <v>2006</v>
      </c>
      <c r="Q3517" s="6">
        <v>150</v>
      </c>
      <c r="R3517" s="6">
        <v>87</v>
      </c>
      <c r="S3517" s="16">
        <f t="shared" si="254"/>
        <v>0.57999999999999996</v>
      </c>
      <c r="T3517" s="16">
        <f t="shared" si="255"/>
        <v>4.0298883359219766E-2</v>
      </c>
    </row>
    <row r="3518" spans="2:20" x14ac:dyDescent="0.6">
      <c r="B3518" s="6"/>
      <c r="C3518" s="6"/>
      <c r="D3518" s="6" t="s">
        <v>13847</v>
      </c>
      <c r="E3518" s="6" t="s">
        <v>13815</v>
      </c>
      <c r="F3518" s="20" t="s">
        <v>13821</v>
      </c>
      <c r="G3518" s="6" t="str">
        <f t="shared" si="253"/>
        <v>80-95</v>
      </c>
      <c r="H3518" s="6" t="str" cm="1">
        <f t="array" ref="H3518:I3518">_xlfn.TEXTSPLIT(G3518,"-")</f>
        <v>80</v>
      </c>
      <c r="I3518" s="6" t="str">
        <v>95</v>
      </c>
      <c r="J3518" s="6" t="s">
        <v>13541</v>
      </c>
      <c r="K3518" s="6" t="s">
        <v>13489</v>
      </c>
      <c r="L3518" s="6" t="s">
        <v>13464</v>
      </c>
      <c r="M3518" s="6" t="s">
        <v>13449</v>
      </c>
      <c r="N3518" s="6" t="s">
        <v>13591</v>
      </c>
      <c r="O3518" s="6" t="str" cm="1">
        <f t="array" ref="O3518:P3518">_xlfn.TEXTSPLIT(N3518,"-")</f>
        <v>2005</v>
      </c>
      <c r="P3518" s="6" t="str">
        <v>2006</v>
      </c>
      <c r="Q3518" s="6">
        <v>118</v>
      </c>
      <c r="R3518" s="6">
        <v>48</v>
      </c>
      <c r="S3518" s="16">
        <f t="shared" si="254"/>
        <v>0.40677966101694918</v>
      </c>
      <c r="T3518" s="16">
        <f t="shared" si="255"/>
        <v>4.5221673257437256E-2</v>
      </c>
    </row>
    <row r="3519" spans="2:20" x14ac:dyDescent="0.6">
      <c r="B3519" s="6"/>
      <c r="C3519" s="6"/>
      <c r="D3519" s="6" t="s">
        <v>13848</v>
      </c>
      <c r="E3519" s="6" t="s">
        <v>13815</v>
      </c>
      <c r="F3519" s="20" t="s">
        <v>13592</v>
      </c>
      <c r="G3519" s="6" t="str">
        <f t="shared" si="253"/>
        <v>61-95</v>
      </c>
      <c r="H3519" s="6" t="str" cm="1">
        <f t="array" ref="H3519:I3519">_xlfn.TEXTSPLIT(G3519,"-")</f>
        <v>61</v>
      </c>
      <c r="I3519" s="6" t="str">
        <v>95</v>
      </c>
      <c r="J3519" s="6" t="s">
        <v>13541</v>
      </c>
      <c r="K3519" s="6" t="s">
        <v>13489</v>
      </c>
      <c r="L3519" s="6" t="s">
        <v>13464</v>
      </c>
      <c r="M3519" s="6" t="s">
        <v>13449</v>
      </c>
      <c r="N3519" s="6" t="s">
        <v>13591</v>
      </c>
      <c r="O3519" s="6" t="str" cm="1">
        <f t="array" ref="O3519:P3519">_xlfn.TEXTSPLIT(N3519,"-")</f>
        <v>2005</v>
      </c>
      <c r="P3519" s="6" t="str">
        <v>2006</v>
      </c>
      <c r="Q3519" s="6">
        <v>845</v>
      </c>
      <c r="R3519" s="6">
        <v>81</v>
      </c>
      <c r="S3519" s="16">
        <f t="shared" si="254"/>
        <v>9.5857988165680474E-2</v>
      </c>
      <c r="T3519" s="16">
        <f t="shared" si="255"/>
        <v>1.0127543687811524E-2</v>
      </c>
    </row>
    <row r="3520" spans="2:20" x14ac:dyDescent="0.6">
      <c r="B3520" s="6"/>
      <c r="C3520" s="6"/>
      <c r="D3520" s="6" t="s">
        <v>13848</v>
      </c>
      <c r="E3520" s="6" t="s">
        <v>13814</v>
      </c>
      <c r="F3520" s="20" t="s">
        <v>13592</v>
      </c>
      <c r="G3520" s="6" t="str">
        <f t="shared" si="253"/>
        <v>61-95</v>
      </c>
      <c r="H3520" s="6" t="str" cm="1">
        <f t="array" ref="H3520:I3520">_xlfn.TEXTSPLIT(G3520,"-")</f>
        <v>61</v>
      </c>
      <c r="I3520" s="6" t="str">
        <v>95</v>
      </c>
      <c r="J3520" s="6" t="s">
        <v>13541</v>
      </c>
      <c r="K3520" s="6" t="s">
        <v>13489</v>
      </c>
      <c r="L3520" s="6" t="s">
        <v>13464</v>
      </c>
      <c r="M3520" s="6" t="s">
        <v>13449</v>
      </c>
      <c r="N3520" s="6" t="s">
        <v>13591</v>
      </c>
      <c r="O3520" s="6" t="str" cm="1">
        <f t="array" ref="O3520:P3520">_xlfn.TEXTSPLIT(N3520,"-")</f>
        <v>2005</v>
      </c>
      <c r="P3520" s="6" t="str">
        <v>2006</v>
      </c>
      <c r="Q3520" s="6">
        <v>388</v>
      </c>
      <c r="R3520" s="6">
        <v>29</v>
      </c>
      <c r="S3520" s="16">
        <f t="shared" si="254"/>
        <v>7.4742268041237112E-2</v>
      </c>
      <c r="T3520" s="16">
        <f t="shared" si="255"/>
        <v>1.335053392975381E-2</v>
      </c>
    </row>
    <row r="3521" spans="2:20" x14ac:dyDescent="0.6">
      <c r="B3521" s="6"/>
      <c r="C3521" s="6"/>
      <c r="D3521" s="6" t="s">
        <v>13848</v>
      </c>
      <c r="E3521" s="6" t="s">
        <v>13816</v>
      </c>
      <c r="F3521" s="20" t="s">
        <v>13592</v>
      </c>
      <c r="G3521" s="6" t="str">
        <f t="shared" si="253"/>
        <v>61-95</v>
      </c>
      <c r="H3521" s="6" t="str" cm="1">
        <f t="array" ref="H3521:I3521">_xlfn.TEXTSPLIT(G3521,"-")</f>
        <v>61</v>
      </c>
      <c r="I3521" s="6" t="str">
        <v>95</v>
      </c>
      <c r="J3521" s="6" t="s">
        <v>13541</v>
      </c>
      <c r="K3521" s="6" t="s">
        <v>13489</v>
      </c>
      <c r="L3521" s="6" t="s">
        <v>13464</v>
      </c>
      <c r="M3521" s="6" t="s">
        <v>13449</v>
      </c>
      <c r="N3521" s="6" t="s">
        <v>13591</v>
      </c>
      <c r="O3521" s="6" t="str" cm="1">
        <f t="array" ref="O3521:P3521">_xlfn.TEXTSPLIT(N3521,"-")</f>
        <v>2005</v>
      </c>
      <c r="P3521" s="6" t="str">
        <v>2006</v>
      </c>
      <c r="Q3521" s="6">
        <v>457</v>
      </c>
      <c r="R3521" s="6">
        <v>52</v>
      </c>
      <c r="S3521" s="16">
        <f t="shared" si="254"/>
        <v>0.1137855579868709</v>
      </c>
      <c r="T3521" s="16">
        <f t="shared" si="255"/>
        <v>1.4854392094889816E-2</v>
      </c>
    </row>
    <row r="3522" spans="2:20" x14ac:dyDescent="0.6">
      <c r="B3522" s="6"/>
      <c r="C3522" s="6"/>
      <c r="D3522" s="6" t="s">
        <v>13848</v>
      </c>
      <c r="E3522" s="6" t="s">
        <v>13815</v>
      </c>
      <c r="F3522" s="20" t="s">
        <v>13928</v>
      </c>
      <c r="G3522" s="6" t="str">
        <f t="shared" si="253"/>
        <v>61-64</v>
      </c>
      <c r="H3522" s="6" t="str" cm="1">
        <f t="array" ref="H3522:I3522">_xlfn.TEXTSPLIT(G3522,"-")</f>
        <v>61</v>
      </c>
      <c r="I3522" s="6" t="str">
        <v>64</v>
      </c>
      <c r="J3522" s="6" t="s">
        <v>13541</v>
      </c>
      <c r="K3522" s="6" t="s">
        <v>13489</v>
      </c>
      <c r="L3522" s="6" t="s">
        <v>13464</v>
      </c>
      <c r="M3522" s="6" t="s">
        <v>13449</v>
      </c>
      <c r="N3522" s="6" t="s">
        <v>13591</v>
      </c>
      <c r="O3522" s="6" t="str" cm="1">
        <f t="array" ref="O3522:P3522">_xlfn.TEXTSPLIT(N3522,"-")</f>
        <v>2005</v>
      </c>
      <c r="P3522" s="6" t="str">
        <v>2006</v>
      </c>
      <c r="Q3522" s="6">
        <v>145</v>
      </c>
      <c r="R3522" s="6">
        <v>6</v>
      </c>
      <c r="S3522" s="16">
        <f t="shared" si="254"/>
        <v>4.1379310344827586E-2</v>
      </c>
      <c r="T3522" s="16">
        <f t="shared" si="255"/>
        <v>1.6539829257387909E-2</v>
      </c>
    </row>
    <row r="3523" spans="2:20" x14ac:dyDescent="0.6">
      <c r="B3523" s="6"/>
      <c r="C3523" s="6"/>
      <c r="D3523" s="6" t="s">
        <v>13848</v>
      </c>
      <c r="E3523" s="6" t="s">
        <v>13815</v>
      </c>
      <c r="F3523" s="20" t="s">
        <v>13824</v>
      </c>
      <c r="G3523" s="6" t="str">
        <f t="shared" si="253"/>
        <v>65-69</v>
      </c>
      <c r="H3523" s="6" t="str" cm="1">
        <f t="array" ref="H3523:I3523">_xlfn.TEXTSPLIT(G3523,"-")</f>
        <v>65</v>
      </c>
      <c r="I3523" s="6" t="str">
        <v>69</v>
      </c>
      <c r="J3523" s="6" t="s">
        <v>13541</v>
      </c>
      <c r="K3523" s="6" t="s">
        <v>13489</v>
      </c>
      <c r="L3523" s="6" t="s">
        <v>13464</v>
      </c>
      <c r="M3523" s="6" t="s">
        <v>13449</v>
      </c>
      <c r="N3523" s="6" t="s">
        <v>13591</v>
      </c>
      <c r="O3523" s="6" t="str" cm="1">
        <f t="array" ref="O3523:P3523">_xlfn.TEXTSPLIT(N3523,"-")</f>
        <v>2005</v>
      </c>
      <c r="P3523" s="6" t="str">
        <v>2006</v>
      </c>
      <c r="Q3523" s="6">
        <v>244</v>
      </c>
      <c r="R3523" s="6">
        <v>11</v>
      </c>
      <c r="S3523" s="16">
        <f t="shared" si="254"/>
        <v>4.5081967213114756E-2</v>
      </c>
      <c r="T3523" s="16">
        <f t="shared" si="255"/>
        <v>1.3282797861827055E-2</v>
      </c>
    </row>
    <row r="3524" spans="2:20" x14ac:dyDescent="0.6">
      <c r="B3524" s="6"/>
      <c r="C3524" s="6"/>
      <c r="D3524" s="6" t="s">
        <v>13848</v>
      </c>
      <c r="E3524" s="6" t="s">
        <v>13815</v>
      </c>
      <c r="F3524" s="20" t="s">
        <v>13825</v>
      </c>
      <c r="G3524" s="6" t="str">
        <f t="shared" si="253"/>
        <v>70-74</v>
      </c>
      <c r="H3524" s="6" t="str" cm="1">
        <f t="array" ref="H3524:I3524">_xlfn.TEXTSPLIT(G3524,"-")</f>
        <v>70</v>
      </c>
      <c r="I3524" s="6" t="str">
        <v>74</v>
      </c>
      <c r="J3524" s="6" t="s">
        <v>13541</v>
      </c>
      <c r="K3524" s="6" t="s">
        <v>13489</v>
      </c>
      <c r="L3524" s="6" t="s">
        <v>13464</v>
      </c>
      <c r="M3524" s="6" t="s">
        <v>13449</v>
      </c>
      <c r="N3524" s="6" t="s">
        <v>13591</v>
      </c>
      <c r="O3524" s="6" t="str" cm="1">
        <f t="array" ref="O3524:P3524">_xlfn.TEXTSPLIT(N3524,"-")</f>
        <v>2005</v>
      </c>
      <c r="P3524" s="6" t="str">
        <v>2006</v>
      </c>
      <c r="Q3524" s="6">
        <v>188</v>
      </c>
      <c r="R3524" s="6">
        <v>20</v>
      </c>
      <c r="S3524" s="16">
        <f t="shared" si="254"/>
        <v>0.10638297872340426</v>
      </c>
      <c r="T3524" s="16">
        <f t="shared" si="255"/>
        <v>2.248706963697563E-2</v>
      </c>
    </row>
    <row r="3525" spans="2:20" x14ac:dyDescent="0.6">
      <c r="B3525" s="6"/>
      <c r="C3525" s="6"/>
      <c r="D3525" s="6" t="s">
        <v>13848</v>
      </c>
      <c r="E3525" s="6" t="s">
        <v>13815</v>
      </c>
      <c r="F3525" s="20" t="s">
        <v>13826</v>
      </c>
      <c r="G3525" s="6" t="str">
        <f t="shared" si="253"/>
        <v>75-79</v>
      </c>
      <c r="H3525" s="6" t="str" cm="1">
        <f t="array" ref="H3525:I3525">_xlfn.TEXTSPLIT(G3525,"-")</f>
        <v>75</v>
      </c>
      <c r="I3525" s="6" t="str">
        <v>79</v>
      </c>
      <c r="J3525" s="6" t="s">
        <v>13541</v>
      </c>
      <c r="K3525" s="6" t="s">
        <v>13489</v>
      </c>
      <c r="L3525" s="6" t="s">
        <v>13464</v>
      </c>
      <c r="M3525" s="6" t="s">
        <v>13449</v>
      </c>
      <c r="N3525" s="6" t="s">
        <v>13591</v>
      </c>
      <c r="O3525" s="6" t="str" cm="1">
        <f t="array" ref="O3525:P3525">_xlfn.TEXTSPLIT(N3525,"-")</f>
        <v>2005</v>
      </c>
      <c r="P3525" s="6" t="str">
        <v>2006</v>
      </c>
      <c r="Q3525" s="6">
        <v>150</v>
      </c>
      <c r="R3525" s="6">
        <v>21</v>
      </c>
      <c r="S3525" s="16">
        <f t="shared" si="254"/>
        <v>0.14000000000000001</v>
      </c>
      <c r="T3525" s="16">
        <f t="shared" si="255"/>
        <v>2.8331372481167703E-2</v>
      </c>
    </row>
    <row r="3526" spans="2:20" x14ac:dyDescent="0.6">
      <c r="B3526" s="6"/>
      <c r="C3526" s="6"/>
      <c r="D3526" s="6" t="s">
        <v>13848</v>
      </c>
      <c r="E3526" s="6" t="s">
        <v>13815</v>
      </c>
      <c r="F3526" s="20" t="s">
        <v>13821</v>
      </c>
      <c r="G3526" s="6" t="str">
        <f t="shared" si="253"/>
        <v>80-95</v>
      </c>
      <c r="H3526" s="6" t="str" cm="1">
        <f t="array" ref="H3526:I3526">_xlfn.TEXTSPLIT(G3526,"-")</f>
        <v>80</v>
      </c>
      <c r="I3526" s="6" t="str">
        <v>95</v>
      </c>
      <c r="J3526" s="6" t="s">
        <v>13541</v>
      </c>
      <c r="K3526" s="6" t="s">
        <v>13489</v>
      </c>
      <c r="L3526" s="6" t="s">
        <v>13464</v>
      </c>
      <c r="M3526" s="6" t="s">
        <v>13449</v>
      </c>
      <c r="N3526" s="6" t="s">
        <v>13591</v>
      </c>
      <c r="O3526" s="6" t="str" cm="1">
        <f t="array" ref="O3526:P3526">_xlfn.TEXTSPLIT(N3526,"-")</f>
        <v>2005</v>
      </c>
      <c r="P3526" s="6" t="str">
        <v>2006</v>
      </c>
      <c r="Q3526" s="6">
        <v>118</v>
      </c>
      <c r="R3526" s="6">
        <v>23</v>
      </c>
      <c r="S3526" s="16">
        <f t="shared" si="254"/>
        <v>0.19491525423728814</v>
      </c>
      <c r="T3526" s="16">
        <f t="shared" si="255"/>
        <v>3.6467224418705764E-2</v>
      </c>
    </row>
    <row r="3527" spans="2:20" x14ac:dyDescent="0.6">
      <c r="B3527" s="6"/>
      <c r="C3527" s="6"/>
      <c r="D3527" s="6" t="s">
        <v>13813</v>
      </c>
      <c r="E3527" s="6" t="s">
        <v>13815</v>
      </c>
      <c r="F3527" s="20" t="s">
        <v>13592</v>
      </c>
      <c r="G3527" s="6" t="str">
        <f t="shared" si="253"/>
        <v>61-95</v>
      </c>
      <c r="H3527" s="6" t="str" cm="1">
        <f t="array" ref="H3527:I3527">_xlfn.TEXTSPLIT(G3527,"-")</f>
        <v>61</v>
      </c>
      <c r="I3527" s="6" t="str">
        <v>95</v>
      </c>
      <c r="J3527" s="6" t="s">
        <v>13541</v>
      </c>
      <c r="K3527" s="6" t="s">
        <v>13489</v>
      </c>
      <c r="L3527" s="6" t="s">
        <v>13464</v>
      </c>
      <c r="M3527" s="6" t="s">
        <v>13449</v>
      </c>
      <c r="N3527" s="6" t="s">
        <v>13591</v>
      </c>
      <c r="O3527" s="6" t="str" cm="1">
        <f t="array" ref="O3527:P3527">_xlfn.TEXTSPLIT(N3527,"-")</f>
        <v>2005</v>
      </c>
      <c r="P3527" s="6" t="str">
        <v>2006</v>
      </c>
      <c r="Q3527" s="6">
        <v>845</v>
      </c>
      <c r="R3527" s="6">
        <v>29</v>
      </c>
      <c r="S3527" s="16">
        <f t="shared" si="254"/>
        <v>3.4319526627218933E-2</v>
      </c>
      <c r="T3527" s="16">
        <f t="shared" si="255"/>
        <v>6.2626626017277939E-3</v>
      </c>
    </row>
    <row r="3528" spans="2:20" x14ac:dyDescent="0.6">
      <c r="B3528" s="6"/>
      <c r="C3528" s="6"/>
      <c r="D3528" s="6" t="s">
        <v>13813</v>
      </c>
      <c r="E3528" s="6" t="s">
        <v>13814</v>
      </c>
      <c r="F3528" s="20" t="s">
        <v>13592</v>
      </c>
      <c r="G3528" s="6" t="str">
        <f t="shared" si="253"/>
        <v>61-95</v>
      </c>
      <c r="H3528" s="6" t="str" cm="1">
        <f t="array" ref="H3528:I3528">_xlfn.TEXTSPLIT(G3528,"-")</f>
        <v>61</v>
      </c>
      <c r="I3528" s="6" t="str">
        <v>95</v>
      </c>
      <c r="J3528" s="6" t="s">
        <v>13541</v>
      </c>
      <c r="K3528" s="6" t="s">
        <v>13489</v>
      </c>
      <c r="L3528" s="6" t="s">
        <v>13464</v>
      </c>
      <c r="M3528" s="6" t="s">
        <v>13449</v>
      </c>
      <c r="N3528" s="6" t="s">
        <v>13591</v>
      </c>
      <c r="O3528" s="6" t="str" cm="1">
        <f t="array" ref="O3528:P3528">_xlfn.TEXTSPLIT(N3528,"-")</f>
        <v>2005</v>
      </c>
      <c r="P3528" s="6" t="str">
        <v>2006</v>
      </c>
      <c r="Q3528" s="6">
        <v>388</v>
      </c>
      <c r="R3528" s="6">
        <v>9</v>
      </c>
      <c r="S3528" s="16">
        <f t="shared" si="254"/>
        <v>2.3195876288659795E-2</v>
      </c>
      <c r="T3528" s="16">
        <f t="shared" si="255"/>
        <v>7.6417578420915353E-3</v>
      </c>
    </row>
    <row r="3529" spans="2:20" x14ac:dyDescent="0.6">
      <c r="B3529" s="6"/>
      <c r="C3529" s="6"/>
      <c r="D3529" s="6" t="s">
        <v>13813</v>
      </c>
      <c r="E3529" s="6" t="s">
        <v>13816</v>
      </c>
      <c r="F3529" s="20" t="s">
        <v>13592</v>
      </c>
      <c r="G3529" s="6" t="str">
        <f t="shared" si="253"/>
        <v>61-95</v>
      </c>
      <c r="H3529" s="6" t="str" cm="1">
        <f t="array" ref="H3529:I3529">_xlfn.TEXTSPLIT(G3529,"-")</f>
        <v>61</v>
      </c>
      <c r="I3529" s="6" t="str">
        <v>95</v>
      </c>
      <c r="J3529" s="6" t="s">
        <v>13541</v>
      </c>
      <c r="K3529" s="6" t="s">
        <v>13489</v>
      </c>
      <c r="L3529" s="6" t="s">
        <v>13464</v>
      </c>
      <c r="M3529" s="6" t="s">
        <v>13449</v>
      </c>
      <c r="N3529" s="6" t="s">
        <v>13591</v>
      </c>
      <c r="O3529" s="6" t="str" cm="1">
        <f t="array" ref="O3529:P3529">_xlfn.TEXTSPLIT(N3529,"-")</f>
        <v>2005</v>
      </c>
      <c r="P3529" s="6" t="str">
        <v>2006</v>
      </c>
      <c r="Q3529" s="6">
        <v>457</v>
      </c>
      <c r="R3529" s="6">
        <v>20</v>
      </c>
      <c r="S3529" s="16">
        <f t="shared" si="254"/>
        <v>4.3763676148796497E-2</v>
      </c>
      <c r="T3529" s="16">
        <f t="shared" si="255"/>
        <v>9.5693274583951351E-3</v>
      </c>
    </row>
    <row r="3530" spans="2:20" x14ac:dyDescent="0.6">
      <c r="B3530" s="6"/>
      <c r="C3530" s="6"/>
      <c r="D3530" s="6" t="s">
        <v>13813</v>
      </c>
      <c r="E3530" s="6" t="s">
        <v>13815</v>
      </c>
      <c r="F3530" s="20" t="s">
        <v>13928</v>
      </c>
      <c r="G3530" s="6" t="str">
        <f t="shared" si="253"/>
        <v>61-64</v>
      </c>
      <c r="H3530" s="6" t="str" cm="1">
        <f t="array" ref="H3530:I3530">_xlfn.TEXTSPLIT(G3530,"-")</f>
        <v>61</v>
      </c>
      <c r="I3530" s="6" t="str">
        <v>64</v>
      </c>
      <c r="J3530" s="6" t="s">
        <v>13541</v>
      </c>
      <c r="K3530" s="6" t="s">
        <v>13489</v>
      </c>
      <c r="L3530" s="6" t="s">
        <v>13464</v>
      </c>
      <c r="M3530" s="6" t="s">
        <v>13449</v>
      </c>
      <c r="N3530" s="6" t="s">
        <v>13591</v>
      </c>
      <c r="O3530" s="6" t="str" cm="1">
        <f t="array" ref="O3530:P3530">_xlfn.TEXTSPLIT(N3530,"-")</f>
        <v>2005</v>
      </c>
      <c r="P3530" s="6" t="str">
        <v>2006</v>
      </c>
      <c r="Q3530" s="6">
        <v>145</v>
      </c>
      <c r="R3530" s="6">
        <v>2</v>
      </c>
      <c r="S3530" s="16">
        <f t="shared" si="254"/>
        <v>1.3793103448275862E-2</v>
      </c>
      <c r="T3530" s="16">
        <f t="shared" si="255"/>
        <v>9.6856999980387097E-3</v>
      </c>
    </row>
    <row r="3531" spans="2:20" x14ac:dyDescent="0.6">
      <c r="B3531" s="6"/>
      <c r="C3531" s="6"/>
      <c r="D3531" s="6" t="s">
        <v>13813</v>
      </c>
      <c r="E3531" s="6" t="s">
        <v>13815</v>
      </c>
      <c r="F3531" s="20" t="s">
        <v>13824</v>
      </c>
      <c r="G3531" s="6" t="str">
        <f t="shared" si="253"/>
        <v>65-69</v>
      </c>
      <c r="H3531" s="6" t="str" cm="1">
        <f t="array" ref="H3531:I3531">_xlfn.TEXTSPLIT(G3531,"-")</f>
        <v>65</v>
      </c>
      <c r="I3531" s="6" t="str">
        <v>69</v>
      </c>
      <c r="J3531" s="6" t="s">
        <v>13541</v>
      </c>
      <c r="K3531" s="6" t="s">
        <v>13489</v>
      </c>
      <c r="L3531" s="6" t="s">
        <v>13464</v>
      </c>
      <c r="M3531" s="6" t="s">
        <v>13449</v>
      </c>
      <c r="N3531" s="6" t="s">
        <v>13591</v>
      </c>
      <c r="O3531" s="6" t="str" cm="1">
        <f t="array" ref="O3531:P3531">_xlfn.TEXTSPLIT(N3531,"-")</f>
        <v>2005</v>
      </c>
      <c r="P3531" s="6" t="str">
        <v>2006</v>
      </c>
      <c r="Q3531" s="6">
        <v>244</v>
      </c>
      <c r="R3531" s="6">
        <v>7</v>
      </c>
      <c r="S3531" s="16">
        <f t="shared" si="254"/>
        <v>2.8688524590163935E-2</v>
      </c>
      <c r="T3531" s="16">
        <f t="shared" si="255"/>
        <v>1.0686572919622444E-2</v>
      </c>
    </row>
    <row r="3532" spans="2:20" x14ac:dyDescent="0.6">
      <c r="B3532" s="6"/>
      <c r="C3532" s="6"/>
      <c r="D3532" s="6" t="s">
        <v>13813</v>
      </c>
      <c r="E3532" s="6" t="s">
        <v>13815</v>
      </c>
      <c r="F3532" s="20" t="s">
        <v>13825</v>
      </c>
      <c r="G3532" s="6" t="str">
        <f t="shared" si="253"/>
        <v>70-74</v>
      </c>
      <c r="H3532" s="6" t="str" cm="1">
        <f t="array" ref="H3532:I3532">_xlfn.TEXTSPLIT(G3532,"-")</f>
        <v>70</v>
      </c>
      <c r="I3532" s="6" t="str">
        <v>74</v>
      </c>
      <c r="J3532" s="6" t="s">
        <v>13541</v>
      </c>
      <c r="K3532" s="6" t="s">
        <v>13489</v>
      </c>
      <c r="L3532" s="6" t="s">
        <v>13464</v>
      </c>
      <c r="M3532" s="6" t="s">
        <v>13449</v>
      </c>
      <c r="N3532" s="6" t="s">
        <v>13591</v>
      </c>
      <c r="O3532" s="6" t="str" cm="1">
        <f t="array" ref="O3532:P3532">_xlfn.TEXTSPLIT(N3532,"-")</f>
        <v>2005</v>
      </c>
      <c r="P3532" s="6" t="str">
        <v>2006</v>
      </c>
      <c r="Q3532" s="6">
        <v>188</v>
      </c>
      <c r="R3532" s="6">
        <v>6</v>
      </c>
      <c r="S3532" s="16">
        <f t="shared" si="254"/>
        <v>3.1914893617021274E-2</v>
      </c>
      <c r="T3532" s="16">
        <f t="shared" si="255"/>
        <v>1.2819602091286303E-2</v>
      </c>
    </row>
    <row r="3533" spans="2:20" x14ac:dyDescent="0.6">
      <c r="B3533" s="6"/>
      <c r="C3533" s="6"/>
      <c r="D3533" s="6" t="s">
        <v>13813</v>
      </c>
      <c r="E3533" s="6" t="s">
        <v>13815</v>
      </c>
      <c r="F3533" s="20" t="s">
        <v>13826</v>
      </c>
      <c r="G3533" s="6" t="str">
        <f t="shared" si="253"/>
        <v>75-79</v>
      </c>
      <c r="H3533" s="6" t="str" cm="1">
        <f t="array" ref="H3533:I3533">_xlfn.TEXTSPLIT(G3533,"-")</f>
        <v>75</v>
      </c>
      <c r="I3533" s="6" t="str">
        <v>79</v>
      </c>
      <c r="J3533" s="6" t="s">
        <v>13541</v>
      </c>
      <c r="K3533" s="6" t="s">
        <v>13489</v>
      </c>
      <c r="L3533" s="6" t="s">
        <v>13464</v>
      </c>
      <c r="M3533" s="6" t="s">
        <v>13449</v>
      </c>
      <c r="N3533" s="6" t="s">
        <v>13591</v>
      </c>
      <c r="O3533" s="6" t="str" cm="1">
        <f t="array" ref="O3533:P3533">_xlfn.TEXTSPLIT(N3533,"-")</f>
        <v>2005</v>
      </c>
      <c r="P3533" s="6" t="str">
        <v>2006</v>
      </c>
      <c r="Q3533" s="6">
        <v>150</v>
      </c>
      <c r="R3533" s="6">
        <v>4</v>
      </c>
      <c r="S3533" s="16">
        <f t="shared" si="254"/>
        <v>2.6666666666666668E-2</v>
      </c>
      <c r="T3533" s="16">
        <f t="shared" si="255"/>
        <v>1.3154354299509993E-2</v>
      </c>
    </row>
    <row r="3534" spans="2:20" x14ac:dyDescent="0.6">
      <c r="B3534" s="6"/>
      <c r="C3534" s="6"/>
      <c r="D3534" s="6" t="s">
        <v>13813</v>
      </c>
      <c r="E3534" s="6" t="s">
        <v>13815</v>
      </c>
      <c r="F3534" s="20" t="s">
        <v>13821</v>
      </c>
      <c r="G3534" s="6" t="str">
        <f t="shared" si="253"/>
        <v>80-95</v>
      </c>
      <c r="H3534" s="6" t="str" cm="1">
        <f t="array" ref="H3534:I3534">_xlfn.TEXTSPLIT(G3534,"-")</f>
        <v>80</v>
      </c>
      <c r="I3534" s="6" t="str">
        <v>95</v>
      </c>
      <c r="J3534" s="6" t="s">
        <v>13541</v>
      </c>
      <c r="K3534" s="6" t="s">
        <v>13489</v>
      </c>
      <c r="L3534" s="6" t="s">
        <v>13464</v>
      </c>
      <c r="M3534" s="6" t="s">
        <v>13449</v>
      </c>
      <c r="N3534" s="6" t="s">
        <v>13591</v>
      </c>
      <c r="O3534" s="6" t="str" cm="1">
        <f t="array" ref="O3534:P3534">_xlfn.TEXTSPLIT(N3534,"-")</f>
        <v>2005</v>
      </c>
      <c r="P3534" s="6" t="str">
        <v>2006</v>
      </c>
      <c r="Q3534" s="6">
        <v>118</v>
      </c>
      <c r="R3534" s="6">
        <v>10</v>
      </c>
      <c r="S3534" s="16">
        <f t="shared" si="254"/>
        <v>8.4745762711864403E-2</v>
      </c>
      <c r="T3534" s="16">
        <f t="shared" si="255"/>
        <v>2.5638278852014102E-2</v>
      </c>
    </row>
    <row r="3535" spans="2:20" x14ac:dyDescent="0.6">
      <c r="B3535" s="6"/>
      <c r="C3535" s="6"/>
      <c r="D3535" s="6" t="s">
        <v>13828</v>
      </c>
      <c r="E3535" s="6" t="s">
        <v>13815</v>
      </c>
      <c r="F3535" s="20" t="s">
        <v>13592</v>
      </c>
      <c r="G3535" s="6" t="str">
        <f t="shared" si="253"/>
        <v>61-95</v>
      </c>
      <c r="H3535" s="6" t="str" cm="1">
        <f t="array" ref="H3535:I3535">_xlfn.TEXTSPLIT(G3535,"-")</f>
        <v>61</v>
      </c>
      <c r="I3535" s="6" t="str">
        <v>95</v>
      </c>
      <c r="J3535" s="6" t="s">
        <v>13541</v>
      </c>
      <c r="K3535" s="6" t="s">
        <v>13489</v>
      </c>
      <c r="L3535" s="6" t="s">
        <v>13464</v>
      </c>
      <c r="M3535" s="6" t="s">
        <v>13449</v>
      </c>
      <c r="N3535" s="6" t="s">
        <v>13591</v>
      </c>
      <c r="O3535" s="6" t="str" cm="1">
        <f t="array" ref="O3535:P3535">_xlfn.TEXTSPLIT(N3535,"-")</f>
        <v>2005</v>
      </c>
      <c r="P3535" s="6" t="str">
        <v>2006</v>
      </c>
      <c r="Q3535" s="6">
        <v>845</v>
      </c>
      <c r="R3535" s="6">
        <v>18</v>
      </c>
      <c r="S3535" s="16">
        <f t="shared" si="254"/>
        <v>2.1301775147928994E-2</v>
      </c>
      <c r="T3535" s="16">
        <f t="shared" si="255"/>
        <v>4.9671118992326221E-3</v>
      </c>
    </row>
    <row r="3536" spans="2:20" x14ac:dyDescent="0.6">
      <c r="B3536" s="6"/>
      <c r="C3536" s="6"/>
      <c r="D3536" s="6" t="s">
        <v>13828</v>
      </c>
      <c r="E3536" s="6" t="s">
        <v>13814</v>
      </c>
      <c r="F3536" s="20" t="s">
        <v>13592</v>
      </c>
      <c r="G3536" s="6" t="str">
        <f t="shared" si="253"/>
        <v>61-95</v>
      </c>
      <c r="H3536" s="6" t="str" cm="1">
        <f t="array" ref="H3536:I3536">_xlfn.TEXTSPLIT(G3536,"-")</f>
        <v>61</v>
      </c>
      <c r="I3536" s="6" t="str">
        <v>95</v>
      </c>
      <c r="J3536" s="6" t="s">
        <v>13541</v>
      </c>
      <c r="K3536" s="6" t="s">
        <v>13489</v>
      </c>
      <c r="L3536" s="6" t="s">
        <v>13464</v>
      </c>
      <c r="M3536" s="6" t="s">
        <v>13449</v>
      </c>
      <c r="N3536" s="6" t="s">
        <v>13591</v>
      </c>
      <c r="O3536" s="6" t="str" cm="1">
        <f t="array" ref="O3536:P3536">_xlfn.TEXTSPLIT(N3536,"-")</f>
        <v>2005</v>
      </c>
      <c r="P3536" s="6" t="str">
        <v>2006</v>
      </c>
      <c r="Q3536" s="6">
        <v>388</v>
      </c>
      <c r="R3536" s="6">
        <v>5</v>
      </c>
      <c r="S3536" s="16">
        <f t="shared" si="254"/>
        <v>1.2886597938144329E-2</v>
      </c>
      <c r="T3536" s="16">
        <f t="shared" si="255"/>
        <v>5.7258082605344453E-3</v>
      </c>
    </row>
    <row r="3537" spans="1:20" x14ac:dyDescent="0.6">
      <c r="B3537" s="6"/>
      <c r="C3537" s="6"/>
      <c r="D3537" s="6" t="s">
        <v>13828</v>
      </c>
      <c r="E3537" s="6" t="s">
        <v>13816</v>
      </c>
      <c r="F3537" s="20" t="s">
        <v>13592</v>
      </c>
      <c r="G3537" s="6" t="str">
        <f t="shared" si="253"/>
        <v>61-95</v>
      </c>
      <c r="H3537" s="6" t="str" cm="1">
        <f t="array" ref="H3537:I3537">_xlfn.TEXTSPLIT(G3537,"-")</f>
        <v>61</v>
      </c>
      <c r="I3537" s="6" t="str">
        <v>95</v>
      </c>
      <c r="J3537" s="6" t="s">
        <v>13541</v>
      </c>
      <c r="K3537" s="6" t="s">
        <v>13489</v>
      </c>
      <c r="L3537" s="6" t="s">
        <v>13464</v>
      </c>
      <c r="M3537" s="6" t="s">
        <v>13449</v>
      </c>
      <c r="N3537" s="6" t="s">
        <v>13591</v>
      </c>
      <c r="O3537" s="6" t="str" cm="1">
        <f t="array" ref="O3537:P3537">_xlfn.TEXTSPLIT(N3537,"-")</f>
        <v>2005</v>
      </c>
      <c r="P3537" s="6" t="str">
        <v>2006</v>
      </c>
      <c r="Q3537" s="6">
        <v>457</v>
      </c>
      <c r="R3537" s="6">
        <v>13</v>
      </c>
      <c r="S3537" s="16">
        <f t="shared" si="254"/>
        <v>2.8446389496717725E-2</v>
      </c>
      <c r="T3537" s="16">
        <f t="shared" si="255"/>
        <v>7.7765838862207575E-3</v>
      </c>
    </row>
    <row r="3538" spans="1:20" x14ac:dyDescent="0.6">
      <c r="B3538" s="6"/>
      <c r="C3538" s="6"/>
      <c r="D3538" s="6" t="s">
        <v>13823</v>
      </c>
      <c r="E3538" s="6" t="s">
        <v>13815</v>
      </c>
      <c r="F3538" s="20" t="s">
        <v>13592</v>
      </c>
      <c r="G3538" s="6" t="str">
        <f t="shared" si="253"/>
        <v>61-95</v>
      </c>
      <c r="H3538" s="6" t="str" cm="1">
        <f t="array" ref="H3538:I3538">_xlfn.TEXTSPLIT(G3538,"-")</f>
        <v>61</v>
      </c>
      <c r="I3538" s="6" t="str">
        <v>95</v>
      </c>
      <c r="J3538" s="6" t="s">
        <v>13541</v>
      </c>
      <c r="K3538" s="6" t="s">
        <v>13489</v>
      </c>
      <c r="L3538" s="6" t="s">
        <v>13464</v>
      </c>
      <c r="M3538" s="6" t="s">
        <v>13449</v>
      </c>
      <c r="N3538" s="6" t="s">
        <v>13591</v>
      </c>
      <c r="O3538" s="6" t="str" cm="1">
        <f t="array" ref="O3538:P3538">_xlfn.TEXTSPLIT(N3538,"-")</f>
        <v>2005</v>
      </c>
      <c r="P3538" s="6" t="str">
        <v>2006</v>
      </c>
      <c r="Q3538" s="6">
        <v>845</v>
      </c>
      <c r="R3538" s="6">
        <v>11</v>
      </c>
      <c r="S3538" s="16">
        <f t="shared" si="254"/>
        <v>1.301775147928994E-2</v>
      </c>
      <c r="T3538" s="16">
        <f t="shared" si="255"/>
        <v>3.8993687284141496E-3</v>
      </c>
    </row>
    <row r="3539" spans="1:20" x14ac:dyDescent="0.6">
      <c r="B3539" s="6"/>
      <c r="C3539" s="6"/>
      <c r="D3539" s="6" t="s">
        <v>13823</v>
      </c>
      <c r="E3539" s="6" t="s">
        <v>13814</v>
      </c>
      <c r="F3539" s="20" t="s">
        <v>13592</v>
      </c>
      <c r="G3539" s="6" t="str">
        <f t="shared" si="253"/>
        <v>61-95</v>
      </c>
      <c r="H3539" s="6" t="str" cm="1">
        <f t="array" ref="H3539:I3539">_xlfn.TEXTSPLIT(G3539,"-")</f>
        <v>61</v>
      </c>
      <c r="I3539" s="6" t="str">
        <v>95</v>
      </c>
      <c r="J3539" s="6" t="s">
        <v>13541</v>
      </c>
      <c r="K3539" s="6" t="s">
        <v>13489</v>
      </c>
      <c r="L3539" s="6" t="s">
        <v>13464</v>
      </c>
      <c r="M3539" s="6" t="s">
        <v>13449</v>
      </c>
      <c r="N3539" s="6" t="s">
        <v>13591</v>
      </c>
      <c r="O3539" s="6" t="str" cm="1">
        <f t="array" ref="O3539:P3539">_xlfn.TEXTSPLIT(N3539,"-")</f>
        <v>2005</v>
      </c>
      <c r="P3539" s="6" t="str">
        <v>2006</v>
      </c>
      <c r="Q3539" s="6">
        <v>388</v>
      </c>
      <c r="R3539" s="6">
        <v>4</v>
      </c>
      <c r="S3539" s="16">
        <f t="shared" si="254"/>
        <v>1.0309278350515464E-2</v>
      </c>
      <c r="T3539" s="16">
        <f t="shared" si="255"/>
        <v>5.1280000347815151E-3</v>
      </c>
    </row>
    <row r="3540" spans="1:20" x14ac:dyDescent="0.6">
      <c r="B3540" s="6"/>
      <c r="C3540" s="6"/>
      <c r="D3540" s="6" t="s">
        <v>13823</v>
      </c>
      <c r="E3540" s="6" t="s">
        <v>13816</v>
      </c>
      <c r="F3540" s="20" t="s">
        <v>13592</v>
      </c>
      <c r="G3540" s="6" t="str">
        <f t="shared" si="253"/>
        <v>61-95</v>
      </c>
      <c r="H3540" s="6" t="str" cm="1">
        <f t="array" ref="H3540:I3540">_xlfn.TEXTSPLIT(G3540,"-")</f>
        <v>61</v>
      </c>
      <c r="I3540" s="6" t="str">
        <v>95</v>
      </c>
      <c r="J3540" s="6" t="s">
        <v>13541</v>
      </c>
      <c r="K3540" s="6" t="s">
        <v>13489</v>
      </c>
      <c r="L3540" s="6" t="s">
        <v>13464</v>
      </c>
      <c r="M3540" s="6" t="s">
        <v>13449</v>
      </c>
      <c r="N3540" s="6" t="s">
        <v>13591</v>
      </c>
      <c r="O3540" s="6" t="str" cm="1">
        <f t="array" ref="O3540:P3540">_xlfn.TEXTSPLIT(N3540,"-")</f>
        <v>2005</v>
      </c>
      <c r="P3540" s="6" t="str">
        <v>2006</v>
      </c>
      <c r="Q3540" s="6">
        <v>457</v>
      </c>
      <c r="R3540" s="6">
        <v>7</v>
      </c>
      <c r="S3540" s="16">
        <f t="shared" si="254"/>
        <v>1.5317286652078774E-2</v>
      </c>
      <c r="T3540" s="16">
        <f t="shared" si="255"/>
        <v>5.7448802022000258E-3</v>
      </c>
    </row>
    <row r="3541" spans="1:20" x14ac:dyDescent="0.6">
      <c r="A3541" s="6">
        <v>21126770</v>
      </c>
      <c r="B3541" s="6" t="s">
        <v>13355</v>
      </c>
      <c r="C3541" s="6" t="s">
        <v>13812</v>
      </c>
      <c r="D3541" s="6" t="s">
        <v>13300</v>
      </c>
      <c r="E3541" s="6" t="s">
        <v>13815</v>
      </c>
      <c r="F3541" s="20" t="s">
        <v>13595</v>
      </c>
      <c r="G3541" s="6" t="str">
        <f t="shared" ref="G3541:G3618" si="256">IF(RIGHT(F3541,1)="+",LEFT(F3541,LEN(F3541)-1)&amp;"-95",F3541)</f>
        <v>66-91</v>
      </c>
      <c r="H3541" s="6" t="str" cm="1">
        <f t="array" ref="H3541:I3541">_xlfn.TEXTSPLIT(G3541,"-")</f>
        <v>66</v>
      </c>
      <c r="I3541" s="6" t="str">
        <v>91</v>
      </c>
      <c r="J3541" s="6" t="s">
        <v>13541</v>
      </c>
      <c r="K3541" s="6" t="s">
        <v>13525</v>
      </c>
      <c r="L3541" s="6" t="s">
        <v>13973</v>
      </c>
      <c r="M3541" s="6" t="s">
        <v>13451</v>
      </c>
      <c r="N3541" s="6" t="s">
        <v>13594</v>
      </c>
      <c r="O3541" s="6" t="str" cm="1">
        <f t="array" ref="O3541:P3541">_xlfn.TEXTSPLIT(N3541,"-")</f>
        <v>2002</v>
      </c>
      <c r="P3541" s="6" t="str">
        <v>2006</v>
      </c>
      <c r="Q3541" s="6">
        <f>SUM(Q3542,Q3543,Q3544,Q3545,Q3546)</f>
        <v>5272</v>
      </c>
      <c r="R3541" s="6">
        <f>2050+301</f>
        <v>2351</v>
      </c>
      <c r="S3541" s="16">
        <f t="shared" ref="S3541:S3604" si="257">R3541/Q3541</f>
        <v>0.44594081942336872</v>
      </c>
      <c r="T3541" s="16">
        <f t="shared" ref="T3541:T3604" si="258">SQRT(S3541*(1-S3541)/Q3541)</f>
        <v>6.8458754043756193E-3</v>
      </c>
    </row>
    <row r="3542" spans="1:20" x14ac:dyDescent="0.6">
      <c r="A3542" s="6"/>
      <c r="B3542" s="6"/>
      <c r="C3542" s="6"/>
      <c r="D3542" s="6" t="s">
        <v>13300</v>
      </c>
      <c r="E3542" s="6" t="s">
        <v>13815</v>
      </c>
      <c r="F3542" s="20" t="s">
        <v>13929</v>
      </c>
      <c r="G3542" s="6" t="str">
        <f t="shared" si="256"/>
        <v>66-69</v>
      </c>
      <c r="H3542" s="6" t="str" cm="1">
        <f t="array" ref="H3542:I3542">_xlfn.TEXTSPLIT(G3542,"-")</f>
        <v>66</v>
      </c>
      <c r="I3542" s="6" t="str">
        <v>69</v>
      </c>
      <c r="J3542" s="6" t="s">
        <v>13541</v>
      </c>
      <c r="K3542" s="6" t="s">
        <v>13525</v>
      </c>
      <c r="L3542" s="6" t="s">
        <v>13973</v>
      </c>
      <c r="M3542" s="6" t="s">
        <v>13451</v>
      </c>
      <c r="N3542" s="6" t="s">
        <v>13594</v>
      </c>
      <c r="O3542" s="6" t="str" cm="1">
        <f t="array" ref="O3542:P3542">_xlfn.TEXTSPLIT(N3542,"-")</f>
        <v>2002</v>
      </c>
      <c r="P3542" s="6" t="str">
        <v>2006</v>
      </c>
      <c r="Q3542" s="6">
        <f>194+336</f>
        <v>530</v>
      </c>
      <c r="R3542" s="6">
        <v>97</v>
      </c>
      <c r="S3542" s="16">
        <f t="shared" si="257"/>
        <v>0.18301886792452829</v>
      </c>
      <c r="T3542" s="16">
        <f t="shared" si="258"/>
        <v>1.6796392352321308E-2</v>
      </c>
    </row>
    <row r="3543" spans="1:20" x14ac:dyDescent="0.6">
      <c r="A3543" s="6"/>
      <c r="B3543" s="6"/>
      <c r="C3543" s="6"/>
      <c r="D3543" s="6" t="s">
        <v>13300</v>
      </c>
      <c r="E3543" s="6" t="s">
        <v>13815</v>
      </c>
      <c r="F3543" s="20" t="s">
        <v>13825</v>
      </c>
      <c r="G3543" s="6" t="str">
        <f t="shared" si="256"/>
        <v>70-74</v>
      </c>
      <c r="H3543" s="6" t="str" cm="1">
        <f t="array" ref="H3543:I3543">_xlfn.TEXTSPLIT(G3543,"-")</f>
        <v>70</v>
      </c>
      <c r="I3543" s="6" t="str">
        <v>74</v>
      </c>
      <c r="J3543" s="6" t="s">
        <v>13541</v>
      </c>
      <c r="K3543" s="6" t="s">
        <v>13525</v>
      </c>
      <c r="L3543" s="6" t="s">
        <v>13973</v>
      </c>
      <c r="M3543" s="6" t="s">
        <v>13451</v>
      </c>
      <c r="N3543" s="6" t="s">
        <v>13594</v>
      </c>
      <c r="O3543" s="6" t="str" cm="1">
        <f t="array" ref="O3543:P3543">_xlfn.TEXTSPLIT(N3543,"-")</f>
        <v>2002</v>
      </c>
      <c r="P3543" s="6" t="str">
        <v>2006</v>
      </c>
      <c r="Q3543" s="6">
        <f>685+897</f>
        <v>1582</v>
      </c>
      <c r="R3543" s="6">
        <v>332</v>
      </c>
      <c r="S3543" s="16">
        <f t="shared" si="257"/>
        <v>0.20986093552465235</v>
      </c>
      <c r="T3543" s="16">
        <f t="shared" si="258"/>
        <v>1.0237981244633524E-2</v>
      </c>
    </row>
    <row r="3544" spans="1:20" x14ac:dyDescent="0.6">
      <c r="A3544" s="6"/>
      <c r="B3544" s="6"/>
      <c r="C3544" s="6"/>
      <c r="D3544" s="6" t="s">
        <v>13300</v>
      </c>
      <c r="E3544" s="6" t="s">
        <v>13815</v>
      </c>
      <c r="F3544" s="20" t="s">
        <v>13826</v>
      </c>
      <c r="G3544" s="6" t="str">
        <f t="shared" si="256"/>
        <v>75-79</v>
      </c>
      <c r="H3544" s="6" t="str" cm="1">
        <f t="array" ref="H3544:I3544">_xlfn.TEXTSPLIT(G3544,"-")</f>
        <v>75</v>
      </c>
      <c r="I3544" s="6" t="str">
        <v>79</v>
      </c>
      <c r="J3544" s="6" t="s">
        <v>13541</v>
      </c>
      <c r="K3544" s="6" t="s">
        <v>13525</v>
      </c>
      <c r="L3544" s="6" t="s">
        <v>13973</v>
      </c>
      <c r="M3544" s="6" t="s">
        <v>13451</v>
      </c>
      <c r="N3544" s="6" t="s">
        <v>13594</v>
      </c>
      <c r="O3544" s="6" t="str" cm="1">
        <f t="array" ref="O3544:P3544">_xlfn.TEXTSPLIT(N3544,"-")</f>
        <v>2002</v>
      </c>
      <c r="P3544" s="6" t="str">
        <v>2006</v>
      </c>
      <c r="Q3544" s="6">
        <f>687+845</f>
        <v>1532</v>
      </c>
      <c r="R3544" s="6">
        <v>677</v>
      </c>
      <c r="S3544" s="16">
        <f t="shared" si="257"/>
        <v>0.44190600522193213</v>
      </c>
      <c r="T3544" s="16">
        <f t="shared" si="258"/>
        <v>1.2687885295458371E-2</v>
      </c>
    </row>
    <row r="3545" spans="1:20" x14ac:dyDescent="0.6">
      <c r="A3545" s="6"/>
      <c r="B3545" s="6"/>
      <c r="C3545" s="6"/>
      <c r="D3545" s="6" t="s">
        <v>13300</v>
      </c>
      <c r="E3545" s="6" t="s">
        <v>13815</v>
      </c>
      <c r="F3545" s="20" t="s">
        <v>13860</v>
      </c>
      <c r="G3545" s="6" t="str">
        <f t="shared" si="256"/>
        <v>80-84</v>
      </c>
      <c r="H3545" s="6" t="str" cm="1">
        <f t="array" ref="H3545:I3545">_xlfn.TEXTSPLIT(G3545,"-")</f>
        <v>80</v>
      </c>
      <c r="I3545" s="6" t="str">
        <v>84</v>
      </c>
      <c r="J3545" s="6" t="s">
        <v>13541</v>
      </c>
      <c r="K3545" s="6" t="s">
        <v>13525</v>
      </c>
      <c r="L3545" s="6" t="s">
        <v>13973</v>
      </c>
      <c r="M3545" s="6" t="s">
        <v>13451</v>
      </c>
      <c r="N3545" s="6" t="s">
        <v>13594</v>
      </c>
      <c r="O3545" s="6" t="str" cm="1">
        <f t="array" ref="O3545:P3545">_xlfn.TEXTSPLIT(N3545,"-")</f>
        <v>2002</v>
      </c>
      <c r="P3545" s="6" t="str">
        <v>2006</v>
      </c>
      <c r="Q3545" s="6">
        <v>1192</v>
      </c>
      <c r="R3545" s="6">
        <f>694+135</f>
        <v>829</v>
      </c>
      <c r="S3545" s="16">
        <f t="shared" si="257"/>
        <v>0.69546979865771807</v>
      </c>
      <c r="T3545" s="16">
        <f t="shared" si="258"/>
        <v>1.332957168803644E-2</v>
      </c>
    </row>
    <row r="3546" spans="1:20" x14ac:dyDescent="0.6">
      <c r="A3546" s="6"/>
      <c r="B3546" s="6"/>
      <c r="C3546" s="6"/>
      <c r="D3546" s="6" t="s">
        <v>13300</v>
      </c>
      <c r="E3546" s="6" t="s">
        <v>13815</v>
      </c>
      <c r="F3546" s="20" t="s">
        <v>13930</v>
      </c>
      <c r="G3546" s="6" t="str">
        <f t="shared" si="256"/>
        <v>85-91</v>
      </c>
      <c r="H3546" s="6" t="str" cm="1">
        <f t="array" ref="H3546:I3546">_xlfn.TEXTSPLIT(G3546,"-")</f>
        <v>85</v>
      </c>
      <c r="I3546" s="6" t="str">
        <v>91</v>
      </c>
      <c r="J3546" s="6" t="s">
        <v>13541</v>
      </c>
      <c r="K3546" s="6" t="s">
        <v>13525</v>
      </c>
      <c r="L3546" s="6" t="s">
        <v>13973</v>
      </c>
      <c r="M3546" s="6" t="s">
        <v>13451</v>
      </c>
      <c r="N3546" s="6" t="s">
        <v>13594</v>
      </c>
      <c r="O3546" s="6" t="str" cm="1">
        <f t="array" ref="O3546:P3546">_xlfn.TEXTSPLIT(N3546,"-")</f>
        <v>2002</v>
      </c>
      <c r="P3546" s="6" t="str">
        <v>2006</v>
      </c>
      <c r="Q3546" s="6">
        <f>192+244</f>
        <v>436</v>
      </c>
      <c r="R3546" s="7">
        <v>420</v>
      </c>
      <c r="S3546" s="16">
        <f t="shared" si="257"/>
        <v>0.96330275229357798</v>
      </c>
      <c r="T3546" s="16">
        <f t="shared" si="258"/>
        <v>9.0044025568835912E-3</v>
      </c>
    </row>
    <row r="3547" spans="1:20" x14ac:dyDescent="0.6">
      <c r="A3547" s="6"/>
      <c r="B3547" s="6"/>
      <c r="C3547" s="6"/>
      <c r="D3547" s="6" t="s">
        <v>13822</v>
      </c>
      <c r="E3547" s="6" t="s">
        <v>13815</v>
      </c>
      <c r="F3547" s="20" t="s">
        <v>13595</v>
      </c>
      <c r="G3547" s="6" t="str">
        <f t="shared" si="256"/>
        <v>66-91</v>
      </c>
      <c r="H3547" s="6" t="str" cm="1">
        <f t="array" ref="H3547:I3547">_xlfn.TEXTSPLIT(G3547,"-")</f>
        <v>66</v>
      </c>
      <c r="I3547" s="6" t="str">
        <v>91</v>
      </c>
      <c r="J3547" s="6" t="s">
        <v>13541</v>
      </c>
      <c r="K3547" s="6" t="s">
        <v>13525</v>
      </c>
      <c r="L3547" s="6" t="s">
        <v>13973</v>
      </c>
      <c r="M3547" s="6" t="s">
        <v>13451</v>
      </c>
      <c r="N3547" s="6" t="s">
        <v>13594</v>
      </c>
      <c r="O3547" s="6" t="str" cm="1">
        <f t="array" ref="O3547:P3547">_xlfn.TEXTSPLIT(N3547,"-")</f>
        <v>2002</v>
      </c>
      <c r="P3547" s="6" t="str">
        <v>2006</v>
      </c>
      <c r="Q3547" s="6">
        <f>SUM(Q3548,Q3549,Q3550,Q3551,Q3552)</f>
        <v>5272</v>
      </c>
      <c r="R3547" s="6">
        <v>2050</v>
      </c>
      <c r="S3547" s="16">
        <f t="shared" si="257"/>
        <v>0.38884673748103188</v>
      </c>
      <c r="T3547" s="16">
        <f t="shared" si="258"/>
        <v>6.7139267109498279E-3</v>
      </c>
    </row>
    <row r="3548" spans="1:20" x14ac:dyDescent="0.6">
      <c r="A3548" s="6"/>
      <c r="B3548" s="6"/>
      <c r="C3548" s="6"/>
      <c r="D3548" s="6" t="s">
        <v>13822</v>
      </c>
      <c r="E3548" s="6" t="s">
        <v>13815</v>
      </c>
      <c r="F3548" s="20" t="s">
        <v>13929</v>
      </c>
      <c r="G3548" s="6" t="str">
        <f t="shared" si="256"/>
        <v>66-69</v>
      </c>
      <c r="H3548" s="6" t="str" cm="1">
        <f t="array" ref="H3548:I3548">_xlfn.TEXTSPLIT(G3548,"-")</f>
        <v>66</v>
      </c>
      <c r="I3548" s="6" t="str">
        <v>69</v>
      </c>
      <c r="J3548" s="6" t="s">
        <v>13541</v>
      </c>
      <c r="K3548" s="6" t="s">
        <v>13525</v>
      </c>
      <c r="L3548" s="6" t="s">
        <v>13973</v>
      </c>
      <c r="M3548" s="6" t="s">
        <v>13451</v>
      </c>
      <c r="N3548" s="6" t="s">
        <v>13594</v>
      </c>
      <c r="O3548" s="6" t="str" cm="1">
        <f t="array" ref="O3548:P3548">_xlfn.TEXTSPLIT(N3548,"-")</f>
        <v>2002</v>
      </c>
      <c r="P3548" s="6" t="str">
        <v>2006</v>
      </c>
      <c r="Q3548" s="6">
        <f>194+336</f>
        <v>530</v>
      </c>
      <c r="R3548" s="6">
        <v>93</v>
      </c>
      <c r="S3548" s="16">
        <f t="shared" si="257"/>
        <v>0.17547169811320754</v>
      </c>
      <c r="T3548" s="16">
        <f t="shared" si="258"/>
        <v>1.6522219531701129E-2</v>
      </c>
    </row>
    <row r="3549" spans="1:20" x14ac:dyDescent="0.6">
      <c r="A3549" s="6"/>
      <c r="B3549" s="6"/>
      <c r="C3549" s="6"/>
      <c r="D3549" s="6" t="s">
        <v>13822</v>
      </c>
      <c r="E3549" s="6" t="s">
        <v>13815</v>
      </c>
      <c r="F3549" s="20" t="s">
        <v>13825</v>
      </c>
      <c r="G3549" s="6" t="str">
        <f t="shared" si="256"/>
        <v>70-74</v>
      </c>
      <c r="H3549" s="6" t="str" cm="1">
        <f t="array" ref="H3549:I3549">_xlfn.TEXTSPLIT(G3549,"-")</f>
        <v>70</v>
      </c>
      <c r="I3549" s="6" t="str">
        <v>74</v>
      </c>
      <c r="J3549" s="6" t="s">
        <v>13541</v>
      </c>
      <c r="K3549" s="6" t="s">
        <v>13525</v>
      </c>
      <c r="L3549" s="6" t="s">
        <v>13973</v>
      </c>
      <c r="M3549" s="6" t="s">
        <v>13451</v>
      </c>
      <c r="N3549" s="6" t="s">
        <v>13594</v>
      </c>
      <c r="O3549" s="6" t="str" cm="1">
        <f t="array" ref="O3549:P3549">_xlfn.TEXTSPLIT(N3549,"-")</f>
        <v>2002</v>
      </c>
      <c r="P3549" s="6" t="str">
        <v>2006</v>
      </c>
      <c r="Q3549" s="6">
        <f>685+897</f>
        <v>1582</v>
      </c>
      <c r="R3549" s="6">
        <v>308</v>
      </c>
      <c r="S3549" s="16">
        <f t="shared" si="257"/>
        <v>0.19469026548672566</v>
      </c>
      <c r="T3549" s="16">
        <f t="shared" si="258"/>
        <v>9.955208345670645E-3</v>
      </c>
    </row>
    <row r="3550" spans="1:20" x14ac:dyDescent="0.6">
      <c r="A3550" s="6"/>
      <c r="B3550" s="6"/>
      <c r="C3550" s="6"/>
      <c r="D3550" s="6" t="s">
        <v>13822</v>
      </c>
      <c r="E3550" s="6" t="s">
        <v>13815</v>
      </c>
      <c r="F3550" s="20" t="s">
        <v>13826</v>
      </c>
      <c r="G3550" s="6" t="str">
        <f t="shared" si="256"/>
        <v>75-79</v>
      </c>
      <c r="H3550" s="6" t="str" cm="1">
        <f t="array" ref="H3550:I3550">_xlfn.TEXTSPLIT(G3550,"-")</f>
        <v>75</v>
      </c>
      <c r="I3550" s="6" t="str">
        <v>79</v>
      </c>
      <c r="J3550" s="6" t="s">
        <v>13541</v>
      </c>
      <c r="K3550" s="6" t="s">
        <v>13525</v>
      </c>
      <c r="L3550" s="6" t="s">
        <v>13973</v>
      </c>
      <c r="M3550" s="6" t="s">
        <v>13451</v>
      </c>
      <c r="N3550" s="6" t="s">
        <v>13594</v>
      </c>
      <c r="O3550" s="6" t="str" cm="1">
        <f t="array" ref="O3550:P3550">_xlfn.TEXTSPLIT(N3550,"-")</f>
        <v>2002</v>
      </c>
      <c r="P3550" s="6" t="str">
        <v>2006</v>
      </c>
      <c r="Q3550" s="6">
        <f>687+845</f>
        <v>1532</v>
      </c>
      <c r="R3550" s="6">
        <v>611</v>
      </c>
      <c r="S3550" s="16">
        <f t="shared" si="257"/>
        <v>0.39882506527415146</v>
      </c>
      <c r="T3550" s="16">
        <f t="shared" si="258"/>
        <v>1.2510142949658928E-2</v>
      </c>
    </row>
    <row r="3551" spans="1:20" x14ac:dyDescent="0.6">
      <c r="A3551" s="6"/>
      <c r="B3551" s="6"/>
      <c r="C3551" s="6"/>
      <c r="D3551" s="6" t="s">
        <v>13822</v>
      </c>
      <c r="E3551" s="6" t="s">
        <v>13815</v>
      </c>
      <c r="F3551" s="20" t="s">
        <v>13860</v>
      </c>
      <c r="G3551" s="6" t="str">
        <f t="shared" si="256"/>
        <v>80-84</v>
      </c>
      <c r="H3551" s="6" t="str" cm="1">
        <f t="array" ref="H3551:I3551">_xlfn.TEXTSPLIT(G3551,"-")</f>
        <v>80</v>
      </c>
      <c r="I3551" s="6" t="str">
        <v>84</v>
      </c>
      <c r="J3551" s="6" t="s">
        <v>13541</v>
      </c>
      <c r="K3551" s="6" t="s">
        <v>13525</v>
      </c>
      <c r="L3551" s="6" t="s">
        <v>13973</v>
      </c>
      <c r="M3551" s="6" t="s">
        <v>13451</v>
      </c>
      <c r="N3551" s="6" t="s">
        <v>13594</v>
      </c>
      <c r="O3551" s="6" t="str" cm="1">
        <f t="array" ref="O3551:P3551">_xlfn.TEXTSPLIT(N3551,"-")</f>
        <v>2002</v>
      </c>
      <c r="P3551" s="6" t="str">
        <v>2006</v>
      </c>
      <c r="Q3551" s="6">
        <v>1192</v>
      </c>
      <c r="R3551" s="6">
        <v>694</v>
      </c>
      <c r="S3551" s="16">
        <f t="shared" si="257"/>
        <v>0.58221476510067116</v>
      </c>
      <c r="T3551" s="16">
        <f t="shared" si="258"/>
        <v>1.4284992723611216E-2</v>
      </c>
    </row>
    <row r="3552" spans="1:20" x14ac:dyDescent="0.6">
      <c r="A3552" s="6"/>
      <c r="B3552" s="6"/>
      <c r="C3552" s="6"/>
      <c r="D3552" s="6" t="s">
        <v>13822</v>
      </c>
      <c r="E3552" s="6" t="s">
        <v>13815</v>
      </c>
      <c r="F3552" s="20" t="s">
        <v>13930</v>
      </c>
      <c r="G3552" s="6" t="str">
        <f t="shared" si="256"/>
        <v>85-91</v>
      </c>
      <c r="H3552" s="6" t="str" cm="1">
        <f t="array" ref="H3552:I3552">_xlfn.TEXTSPLIT(G3552,"-")</f>
        <v>85</v>
      </c>
      <c r="I3552" s="6" t="str">
        <v>91</v>
      </c>
      <c r="J3552" s="6" t="s">
        <v>13541</v>
      </c>
      <c r="K3552" s="6" t="s">
        <v>13525</v>
      </c>
      <c r="L3552" s="6" t="s">
        <v>13973</v>
      </c>
      <c r="M3552" s="6" t="s">
        <v>13451</v>
      </c>
      <c r="N3552" s="6" t="s">
        <v>13594</v>
      </c>
      <c r="O3552" s="6" t="str" cm="1">
        <f t="array" ref="O3552:P3552">_xlfn.TEXTSPLIT(N3552,"-")</f>
        <v>2002</v>
      </c>
      <c r="P3552" s="6" t="str">
        <v>2006</v>
      </c>
      <c r="Q3552" s="6">
        <f>192+244</f>
        <v>436</v>
      </c>
      <c r="R3552" s="6">
        <v>362</v>
      </c>
      <c r="S3552" s="16">
        <f t="shared" si="257"/>
        <v>0.83027522935779818</v>
      </c>
      <c r="T3552" s="16">
        <f t="shared" si="258"/>
        <v>1.7977960058723548E-2</v>
      </c>
    </row>
    <row r="3553" spans="1:20" x14ac:dyDescent="0.6">
      <c r="A3553" s="6"/>
      <c r="B3553" s="6"/>
      <c r="C3553" s="6"/>
      <c r="D3553" s="6" t="s">
        <v>13847</v>
      </c>
      <c r="E3553" s="6" t="s">
        <v>13815</v>
      </c>
      <c r="F3553" s="20" t="s">
        <v>13595</v>
      </c>
      <c r="G3553" s="6" t="str">
        <f t="shared" si="256"/>
        <v>66-91</v>
      </c>
      <c r="H3553" s="6" t="str" cm="1">
        <f t="array" ref="H3553:I3553">_xlfn.TEXTSPLIT(G3553,"-")</f>
        <v>66</v>
      </c>
      <c r="I3553" s="6" t="str">
        <v>91</v>
      </c>
      <c r="J3553" s="6" t="s">
        <v>13541</v>
      </c>
      <c r="K3553" s="6" t="s">
        <v>13525</v>
      </c>
      <c r="L3553" s="6" t="s">
        <v>13973</v>
      </c>
      <c r="M3553" s="6" t="s">
        <v>13451</v>
      </c>
      <c r="N3553" s="6" t="s">
        <v>13594</v>
      </c>
      <c r="O3553" s="6" t="str" cm="1">
        <f t="array" ref="O3553:P3553">_xlfn.TEXTSPLIT(N3553,"-")</f>
        <v>2002</v>
      </c>
      <c r="P3553" s="6" t="str">
        <v>2006</v>
      </c>
      <c r="Q3553" s="6">
        <f>SUM(Q3554,Q3555,Q3556,Q3557,Q3558)</f>
        <v>5272</v>
      </c>
      <c r="R3553" s="6">
        <v>928</v>
      </c>
      <c r="S3553" s="16">
        <f t="shared" si="257"/>
        <v>0.17602427921092564</v>
      </c>
      <c r="T3553" s="16">
        <f t="shared" si="258"/>
        <v>5.2451244131920625E-3</v>
      </c>
    </row>
    <row r="3554" spans="1:20" x14ac:dyDescent="0.6">
      <c r="A3554" s="6"/>
      <c r="B3554" s="6"/>
      <c r="C3554" s="6"/>
      <c r="D3554" s="6" t="s">
        <v>13847</v>
      </c>
      <c r="E3554" s="6" t="s">
        <v>13815</v>
      </c>
      <c r="F3554" s="20" t="s">
        <v>13929</v>
      </c>
      <c r="G3554" s="6" t="str">
        <f t="shared" si="256"/>
        <v>66-69</v>
      </c>
      <c r="H3554" s="6" t="str" cm="1">
        <f t="array" ref="H3554:I3554">_xlfn.TEXTSPLIT(G3554,"-")</f>
        <v>66</v>
      </c>
      <c r="I3554" s="6" t="str">
        <v>69</v>
      </c>
      <c r="J3554" s="6" t="s">
        <v>13541</v>
      </c>
      <c r="K3554" s="6" t="s">
        <v>13525</v>
      </c>
      <c r="L3554" s="6" t="s">
        <v>13973</v>
      </c>
      <c r="M3554" s="6" t="s">
        <v>13451</v>
      </c>
      <c r="N3554" s="6" t="s">
        <v>13594</v>
      </c>
      <c r="O3554" s="6" t="str" cm="1">
        <f t="array" ref="O3554:P3554">_xlfn.TEXTSPLIT(N3554,"-")</f>
        <v>2002</v>
      </c>
      <c r="P3554" s="6" t="str">
        <v>2006</v>
      </c>
      <c r="Q3554" s="6">
        <f>194+336</f>
        <v>530</v>
      </c>
      <c r="R3554" s="6">
        <v>36</v>
      </c>
      <c r="S3554" s="16">
        <f t="shared" si="257"/>
        <v>6.7924528301886791E-2</v>
      </c>
      <c r="T3554" s="16">
        <f t="shared" si="258"/>
        <v>1.092951575485262E-2</v>
      </c>
    </row>
    <row r="3555" spans="1:20" x14ac:dyDescent="0.6">
      <c r="A3555" s="6"/>
      <c r="B3555" s="6"/>
      <c r="C3555" s="6"/>
      <c r="D3555" s="6" t="s">
        <v>13847</v>
      </c>
      <c r="E3555" s="6" t="s">
        <v>13815</v>
      </c>
      <c r="F3555" s="20" t="s">
        <v>13825</v>
      </c>
      <c r="G3555" s="6" t="str">
        <f t="shared" si="256"/>
        <v>70-74</v>
      </c>
      <c r="H3555" s="6" t="str" cm="1">
        <f t="array" ref="H3555:I3555">_xlfn.TEXTSPLIT(G3555,"-")</f>
        <v>70</v>
      </c>
      <c r="I3555" s="6" t="str">
        <v>74</v>
      </c>
      <c r="J3555" s="6" t="s">
        <v>13541</v>
      </c>
      <c r="K3555" s="6" t="s">
        <v>13525</v>
      </c>
      <c r="L3555" s="6" t="s">
        <v>13973</v>
      </c>
      <c r="M3555" s="6" t="s">
        <v>13451</v>
      </c>
      <c r="N3555" s="6" t="s">
        <v>13594</v>
      </c>
      <c r="O3555" s="6" t="str" cm="1">
        <f t="array" ref="O3555:P3555">_xlfn.TEXTSPLIT(N3555,"-")</f>
        <v>2002</v>
      </c>
      <c r="P3555" s="6" t="str">
        <v>2006</v>
      </c>
      <c r="Q3555" s="6">
        <f>685+897</f>
        <v>1582</v>
      </c>
      <c r="R3555" s="6">
        <v>103</v>
      </c>
      <c r="S3555" s="16">
        <f t="shared" si="257"/>
        <v>6.5107458912768645E-2</v>
      </c>
      <c r="T3555" s="16">
        <f t="shared" si="258"/>
        <v>6.2028743034953215E-3</v>
      </c>
    </row>
    <row r="3556" spans="1:20" x14ac:dyDescent="0.6">
      <c r="A3556" s="6"/>
      <c r="B3556" s="6"/>
      <c r="C3556" s="6"/>
      <c r="D3556" s="6" t="s">
        <v>13847</v>
      </c>
      <c r="E3556" s="6" t="s">
        <v>13815</v>
      </c>
      <c r="F3556" s="20" t="s">
        <v>13826</v>
      </c>
      <c r="G3556" s="6" t="str">
        <f t="shared" si="256"/>
        <v>75-79</v>
      </c>
      <c r="H3556" s="6" t="str" cm="1">
        <f t="array" ref="H3556:I3556">_xlfn.TEXTSPLIT(G3556,"-")</f>
        <v>75</v>
      </c>
      <c r="I3556" s="6" t="str">
        <v>79</v>
      </c>
      <c r="J3556" s="6" t="s">
        <v>13541</v>
      </c>
      <c r="K3556" s="6" t="s">
        <v>13525</v>
      </c>
      <c r="L3556" s="6" t="s">
        <v>13973</v>
      </c>
      <c r="M3556" s="6" t="s">
        <v>13451</v>
      </c>
      <c r="N3556" s="6" t="s">
        <v>13594</v>
      </c>
      <c r="O3556" s="6" t="str" cm="1">
        <f t="array" ref="O3556:P3556">_xlfn.TEXTSPLIT(N3556,"-")</f>
        <v>2002</v>
      </c>
      <c r="P3556" s="6" t="str">
        <v>2006</v>
      </c>
      <c r="Q3556" s="6">
        <f>687+845</f>
        <v>1532</v>
      </c>
      <c r="R3556" s="6">
        <v>245</v>
      </c>
      <c r="S3556" s="16">
        <f t="shared" si="257"/>
        <v>0.15992167101827676</v>
      </c>
      <c r="T3556" s="16">
        <f t="shared" si="258"/>
        <v>9.3644908079422978E-3</v>
      </c>
    </row>
    <row r="3557" spans="1:20" x14ac:dyDescent="0.6">
      <c r="A3557" s="6"/>
      <c r="B3557" s="6"/>
      <c r="C3557" s="6"/>
      <c r="D3557" s="6" t="s">
        <v>13847</v>
      </c>
      <c r="E3557" s="6" t="s">
        <v>13815</v>
      </c>
      <c r="F3557" s="20" t="s">
        <v>13860</v>
      </c>
      <c r="G3557" s="6" t="str">
        <f t="shared" si="256"/>
        <v>80-84</v>
      </c>
      <c r="H3557" s="6" t="str" cm="1">
        <f t="array" ref="H3557:I3557">_xlfn.TEXTSPLIT(G3557,"-")</f>
        <v>80</v>
      </c>
      <c r="I3557" s="6" t="str">
        <v>84</v>
      </c>
      <c r="J3557" s="6" t="s">
        <v>13541</v>
      </c>
      <c r="K3557" s="6" t="s">
        <v>13525</v>
      </c>
      <c r="L3557" s="6" t="s">
        <v>13973</v>
      </c>
      <c r="M3557" s="6" t="s">
        <v>13451</v>
      </c>
      <c r="N3557" s="6" t="s">
        <v>13594</v>
      </c>
      <c r="O3557" s="6" t="str" cm="1">
        <f t="array" ref="O3557:P3557">_xlfn.TEXTSPLIT(N3557,"-")</f>
        <v>2002</v>
      </c>
      <c r="P3557" s="6" t="str">
        <v>2006</v>
      </c>
      <c r="Q3557" s="6">
        <v>1192</v>
      </c>
      <c r="R3557" s="6">
        <v>342</v>
      </c>
      <c r="S3557" s="16">
        <f t="shared" si="257"/>
        <v>0.28691275167785235</v>
      </c>
      <c r="T3557" s="16">
        <f t="shared" si="258"/>
        <v>1.310111119712404E-2</v>
      </c>
    </row>
    <row r="3558" spans="1:20" x14ac:dyDescent="0.6">
      <c r="A3558" s="6"/>
      <c r="B3558" s="6"/>
      <c r="C3558" s="6"/>
      <c r="D3558" s="6" t="s">
        <v>13847</v>
      </c>
      <c r="E3558" s="6" t="s">
        <v>13815</v>
      </c>
      <c r="F3558" s="20" t="s">
        <v>13930</v>
      </c>
      <c r="G3558" s="6" t="str">
        <f t="shared" si="256"/>
        <v>85-91</v>
      </c>
      <c r="H3558" s="6" t="str" cm="1">
        <f t="array" ref="H3558:I3558">_xlfn.TEXTSPLIT(G3558,"-")</f>
        <v>85</v>
      </c>
      <c r="I3558" s="6" t="str">
        <v>91</v>
      </c>
      <c r="J3558" s="6" t="s">
        <v>13541</v>
      </c>
      <c r="K3558" s="6" t="s">
        <v>13525</v>
      </c>
      <c r="L3558" s="6" t="s">
        <v>13973</v>
      </c>
      <c r="M3558" s="6" t="s">
        <v>13451</v>
      </c>
      <c r="N3558" s="6" t="s">
        <v>13594</v>
      </c>
      <c r="O3558" s="6" t="str" cm="1">
        <f t="array" ref="O3558:P3558">_xlfn.TEXTSPLIT(N3558,"-")</f>
        <v>2002</v>
      </c>
      <c r="P3558" s="6" t="str">
        <v>2006</v>
      </c>
      <c r="Q3558" s="6">
        <f>192+244</f>
        <v>436</v>
      </c>
      <c r="R3558" s="6">
        <v>205</v>
      </c>
      <c r="S3558" s="16">
        <f t="shared" si="257"/>
        <v>0.47018348623853212</v>
      </c>
      <c r="T3558" s="16">
        <f t="shared" si="258"/>
        <v>2.3903042660105175E-2</v>
      </c>
    </row>
    <row r="3559" spans="1:20" x14ac:dyDescent="0.6">
      <c r="A3559" s="6"/>
      <c r="B3559" s="6"/>
      <c r="C3559" s="6"/>
      <c r="D3559" s="6" t="s">
        <v>13848</v>
      </c>
      <c r="E3559" s="6" t="s">
        <v>13815</v>
      </c>
      <c r="F3559" s="20" t="s">
        <v>13595</v>
      </c>
      <c r="G3559" s="6" t="str">
        <f t="shared" si="256"/>
        <v>66-91</v>
      </c>
      <c r="H3559" s="6" t="str" cm="1">
        <f t="array" ref="H3559:I3559">_xlfn.TEXTSPLIT(G3559,"-")</f>
        <v>66</v>
      </c>
      <c r="I3559" s="6" t="str">
        <v>91</v>
      </c>
      <c r="J3559" s="6" t="s">
        <v>13541</v>
      </c>
      <c r="K3559" s="6" t="s">
        <v>13525</v>
      </c>
      <c r="L3559" s="6" t="s">
        <v>13973</v>
      </c>
      <c r="M3559" s="6" t="s">
        <v>13451</v>
      </c>
      <c r="N3559" s="6" t="s">
        <v>13594</v>
      </c>
      <c r="O3559" s="6" t="str" cm="1">
        <f t="array" ref="O3559:P3559">_xlfn.TEXTSPLIT(N3559,"-")</f>
        <v>2002</v>
      </c>
      <c r="P3559" s="6" t="str">
        <v>2006</v>
      </c>
      <c r="Q3559" s="6">
        <f>SUM(Q3560,Q3561,Q3562,Q3563,Q3564)</f>
        <v>5272</v>
      </c>
      <c r="R3559" s="6">
        <v>1123</v>
      </c>
      <c r="S3559" s="16">
        <f t="shared" si="257"/>
        <v>0.21301213960546284</v>
      </c>
      <c r="T3559" s="16">
        <f t="shared" si="258"/>
        <v>5.6389532383309422E-3</v>
      </c>
    </row>
    <row r="3560" spans="1:20" x14ac:dyDescent="0.6">
      <c r="A3560" s="6"/>
      <c r="B3560" s="6"/>
      <c r="C3560" s="6"/>
      <c r="D3560" s="6" t="s">
        <v>13848</v>
      </c>
      <c r="E3560" s="6" t="s">
        <v>13815</v>
      </c>
      <c r="F3560" s="20" t="s">
        <v>13929</v>
      </c>
      <c r="G3560" s="6" t="str">
        <f t="shared" si="256"/>
        <v>66-69</v>
      </c>
      <c r="H3560" s="6" t="str" cm="1">
        <f t="array" ref="H3560:I3560">_xlfn.TEXTSPLIT(G3560,"-")</f>
        <v>66</v>
      </c>
      <c r="I3560" s="6" t="str">
        <v>69</v>
      </c>
      <c r="J3560" s="6" t="s">
        <v>13541</v>
      </c>
      <c r="K3560" s="6" t="s">
        <v>13525</v>
      </c>
      <c r="L3560" s="6" t="s">
        <v>13973</v>
      </c>
      <c r="M3560" s="6" t="s">
        <v>13451</v>
      </c>
      <c r="N3560" s="6" t="s">
        <v>13594</v>
      </c>
      <c r="O3560" s="6" t="str" cm="1">
        <f t="array" ref="O3560:P3560">_xlfn.TEXTSPLIT(N3560,"-")</f>
        <v>2002</v>
      </c>
      <c r="P3560" s="6" t="str">
        <v>2006</v>
      </c>
      <c r="Q3560" s="6">
        <f>194+336</f>
        <v>530</v>
      </c>
      <c r="R3560" s="6">
        <v>58</v>
      </c>
      <c r="S3560" s="16">
        <f t="shared" si="257"/>
        <v>0.10943396226415095</v>
      </c>
      <c r="T3560" s="16">
        <f t="shared" si="258"/>
        <v>1.3560359137513222E-2</v>
      </c>
    </row>
    <row r="3561" spans="1:20" x14ac:dyDescent="0.6">
      <c r="A3561" s="6"/>
      <c r="B3561" s="6"/>
      <c r="C3561" s="6"/>
      <c r="D3561" s="6" t="s">
        <v>13848</v>
      </c>
      <c r="E3561" s="6" t="s">
        <v>13815</v>
      </c>
      <c r="F3561" s="20" t="s">
        <v>13825</v>
      </c>
      <c r="G3561" s="6" t="str">
        <f t="shared" si="256"/>
        <v>70-74</v>
      </c>
      <c r="H3561" s="6" t="str" cm="1">
        <f t="array" ref="H3561:I3561">_xlfn.TEXTSPLIT(G3561,"-")</f>
        <v>70</v>
      </c>
      <c r="I3561" s="6" t="str">
        <v>74</v>
      </c>
      <c r="J3561" s="6" t="s">
        <v>13541</v>
      </c>
      <c r="K3561" s="6" t="s">
        <v>13525</v>
      </c>
      <c r="L3561" s="6" t="s">
        <v>13973</v>
      </c>
      <c r="M3561" s="6" t="s">
        <v>13451</v>
      </c>
      <c r="N3561" s="6" t="s">
        <v>13594</v>
      </c>
      <c r="O3561" s="6" t="str" cm="1">
        <f t="array" ref="O3561:P3561">_xlfn.TEXTSPLIT(N3561,"-")</f>
        <v>2002</v>
      </c>
      <c r="P3561" s="6" t="str">
        <v>2006</v>
      </c>
      <c r="Q3561" s="6">
        <f>685+897</f>
        <v>1582</v>
      </c>
      <c r="R3561" s="6">
        <v>206</v>
      </c>
      <c r="S3561" s="16">
        <f t="shared" si="257"/>
        <v>0.13021491782553729</v>
      </c>
      <c r="T3561" s="16">
        <f t="shared" si="258"/>
        <v>8.4612223596077906E-3</v>
      </c>
    </row>
    <row r="3562" spans="1:20" x14ac:dyDescent="0.6">
      <c r="A3562" s="6"/>
      <c r="B3562" s="6"/>
      <c r="C3562" s="6"/>
      <c r="D3562" s="6" t="s">
        <v>13848</v>
      </c>
      <c r="E3562" s="6" t="s">
        <v>13815</v>
      </c>
      <c r="F3562" s="20" t="s">
        <v>13826</v>
      </c>
      <c r="G3562" s="6" t="str">
        <f t="shared" si="256"/>
        <v>75-79</v>
      </c>
      <c r="H3562" s="6" t="str" cm="1">
        <f t="array" ref="H3562:I3562">_xlfn.TEXTSPLIT(G3562,"-")</f>
        <v>75</v>
      </c>
      <c r="I3562" s="6" t="str">
        <v>79</v>
      </c>
      <c r="J3562" s="6" t="s">
        <v>13541</v>
      </c>
      <c r="K3562" s="6" t="s">
        <v>13525</v>
      </c>
      <c r="L3562" s="6" t="s">
        <v>13973</v>
      </c>
      <c r="M3562" s="6" t="s">
        <v>13451</v>
      </c>
      <c r="N3562" s="6" t="s">
        <v>13594</v>
      </c>
      <c r="O3562" s="6" t="str" cm="1">
        <f t="array" ref="O3562:P3562">_xlfn.TEXTSPLIT(N3562,"-")</f>
        <v>2002</v>
      </c>
      <c r="P3562" s="6" t="str">
        <v>2006</v>
      </c>
      <c r="Q3562" s="6">
        <f>687+845</f>
        <v>1532</v>
      </c>
      <c r="R3562" s="6">
        <v>366</v>
      </c>
      <c r="S3562" s="16">
        <f t="shared" si="257"/>
        <v>0.23890339425587467</v>
      </c>
      <c r="T3562" s="16">
        <f t="shared" si="258"/>
        <v>1.0894358687867154E-2</v>
      </c>
    </row>
    <row r="3563" spans="1:20" x14ac:dyDescent="0.6">
      <c r="A3563" s="6"/>
      <c r="B3563" s="6"/>
      <c r="C3563" s="6"/>
      <c r="D3563" s="6" t="s">
        <v>13848</v>
      </c>
      <c r="E3563" s="6" t="s">
        <v>13815</v>
      </c>
      <c r="F3563" s="20" t="s">
        <v>13860</v>
      </c>
      <c r="G3563" s="6" t="str">
        <f t="shared" si="256"/>
        <v>80-84</v>
      </c>
      <c r="H3563" s="6" t="str" cm="1">
        <f t="array" ref="H3563:I3563">_xlfn.TEXTSPLIT(G3563,"-")</f>
        <v>80</v>
      </c>
      <c r="I3563" s="6" t="str">
        <v>84</v>
      </c>
      <c r="J3563" s="6" t="s">
        <v>13541</v>
      </c>
      <c r="K3563" s="6" t="s">
        <v>13525</v>
      </c>
      <c r="L3563" s="6" t="s">
        <v>13973</v>
      </c>
      <c r="M3563" s="6" t="s">
        <v>13451</v>
      </c>
      <c r="N3563" s="6" t="s">
        <v>13594</v>
      </c>
      <c r="O3563" s="6" t="str" cm="1">
        <f t="array" ref="O3563:P3563">_xlfn.TEXTSPLIT(N3563,"-")</f>
        <v>2002</v>
      </c>
      <c r="P3563" s="6" t="str">
        <v>2006</v>
      </c>
      <c r="Q3563" s="6">
        <v>1192</v>
      </c>
      <c r="R3563" s="6">
        <v>352</v>
      </c>
      <c r="S3563" s="16">
        <f t="shared" si="257"/>
        <v>0.29530201342281881</v>
      </c>
      <c r="T3563" s="16">
        <f t="shared" si="258"/>
        <v>1.3212852647197366E-2</v>
      </c>
    </row>
    <row r="3564" spans="1:20" x14ac:dyDescent="0.6">
      <c r="A3564" s="6"/>
      <c r="B3564" s="6"/>
      <c r="C3564" s="6"/>
      <c r="D3564" s="6" t="s">
        <v>13848</v>
      </c>
      <c r="E3564" s="6" t="s">
        <v>13815</v>
      </c>
      <c r="F3564" s="20" t="s">
        <v>13930</v>
      </c>
      <c r="G3564" s="6" t="str">
        <f t="shared" si="256"/>
        <v>85-91</v>
      </c>
      <c r="H3564" s="6" t="str" cm="1">
        <f t="array" ref="H3564:I3564">_xlfn.TEXTSPLIT(G3564,"-")</f>
        <v>85</v>
      </c>
      <c r="I3564" s="6" t="str">
        <v>91</v>
      </c>
      <c r="J3564" s="6" t="s">
        <v>13541</v>
      </c>
      <c r="K3564" s="6" t="s">
        <v>13525</v>
      </c>
      <c r="L3564" s="6" t="s">
        <v>13973</v>
      </c>
      <c r="M3564" s="6" t="s">
        <v>13451</v>
      </c>
      <c r="N3564" s="6" t="s">
        <v>13594</v>
      </c>
      <c r="O3564" s="6" t="str" cm="1">
        <f t="array" ref="O3564:P3564">_xlfn.TEXTSPLIT(N3564,"-")</f>
        <v>2002</v>
      </c>
      <c r="P3564" s="6" t="str">
        <v>2006</v>
      </c>
      <c r="Q3564" s="6">
        <f>192+244</f>
        <v>436</v>
      </c>
      <c r="R3564" s="6">
        <v>157</v>
      </c>
      <c r="S3564" s="16">
        <f t="shared" si="257"/>
        <v>0.36009174311926606</v>
      </c>
      <c r="T3564" s="16">
        <f t="shared" si="258"/>
        <v>2.2989111885138552E-2</v>
      </c>
    </row>
    <row r="3565" spans="1:20" x14ac:dyDescent="0.6">
      <c r="A3565" s="6"/>
      <c r="B3565" s="6"/>
      <c r="C3565" s="6"/>
      <c r="D3565" s="6" t="s">
        <v>13813</v>
      </c>
      <c r="E3565" s="6" t="s">
        <v>13815</v>
      </c>
      <c r="F3565" s="20" t="s">
        <v>13595</v>
      </c>
      <c r="G3565" s="6" t="str">
        <f t="shared" si="256"/>
        <v>66-91</v>
      </c>
      <c r="H3565" s="6" t="str" cm="1">
        <f t="array" ref="H3565:I3565">_xlfn.TEXTSPLIT(G3565,"-")</f>
        <v>66</v>
      </c>
      <c r="I3565" s="6" t="str">
        <v>91</v>
      </c>
      <c r="J3565" s="6" t="s">
        <v>13541</v>
      </c>
      <c r="K3565" s="6" t="s">
        <v>13525</v>
      </c>
      <c r="L3565" s="6" t="s">
        <v>13973</v>
      </c>
      <c r="M3565" s="6" t="s">
        <v>13451</v>
      </c>
      <c r="N3565" s="6" t="s">
        <v>13594</v>
      </c>
      <c r="O3565" s="6" t="str" cm="1">
        <f t="array" ref="O3565:P3565">_xlfn.TEXTSPLIT(N3565,"-")</f>
        <v>2002</v>
      </c>
      <c r="P3565" s="6" t="str">
        <v>2006</v>
      </c>
      <c r="Q3565" s="6">
        <f>SUM(Q3568,Q3571,Q3574,Q3577,Q3580)</f>
        <v>5272</v>
      </c>
      <c r="R3565" s="6">
        <v>301</v>
      </c>
      <c r="S3565" s="16">
        <f t="shared" si="257"/>
        <v>5.7094081942336873E-2</v>
      </c>
      <c r="T3565" s="16">
        <f t="shared" si="258"/>
        <v>3.1955235829479521E-3</v>
      </c>
    </row>
    <row r="3566" spans="1:20" x14ac:dyDescent="0.6">
      <c r="A3566" s="6"/>
      <c r="B3566" s="6"/>
      <c r="C3566" s="6"/>
      <c r="D3566" s="6" t="s">
        <v>13813</v>
      </c>
      <c r="E3566" s="6" t="s">
        <v>13814</v>
      </c>
      <c r="F3566" s="20" t="s">
        <v>13595</v>
      </c>
      <c r="G3566" s="6" t="str">
        <f t="shared" si="256"/>
        <v>66-91</v>
      </c>
      <c r="H3566" s="6" t="str" cm="1">
        <f t="array" ref="H3566:I3566">_xlfn.TEXTSPLIT(G3566,"-")</f>
        <v>66</v>
      </c>
      <c r="I3566" s="6" t="str">
        <v>91</v>
      </c>
      <c r="J3566" s="6" t="s">
        <v>13541</v>
      </c>
      <c r="K3566" s="6" t="s">
        <v>13525</v>
      </c>
      <c r="L3566" s="6" t="s">
        <v>13973</v>
      </c>
      <c r="M3566" s="6" t="s">
        <v>13451</v>
      </c>
      <c r="N3566" s="6" t="s">
        <v>13594</v>
      </c>
      <c r="O3566" s="6" t="str" cm="1">
        <f t="array" ref="O3566:P3566">_xlfn.TEXTSPLIT(N3566,"-")</f>
        <v>2002</v>
      </c>
      <c r="P3566" s="6" t="str">
        <v>2006</v>
      </c>
      <c r="Q3566" s="6">
        <f>SUM(Q3569,Q3572,Q3575,Q3578,Q3581)</f>
        <v>2260</v>
      </c>
      <c r="R3566" s="6">
        <v>118</v>
      </c>
      <c r="S3566" s="16">
        <f t="shared" si="257"/>
        <v>5.2212389380530973E-2</v>
      </c>
      <c r="T3566" s="16">
        <f t="shared" si="258"/>
        <v>4.6793774534741959E-3</v>
      </c>
    </row>
    <row r="3567" spans="1:20" x14ac:dyDescent="0.6">
      <c r="A3567" s="6"/>
      <c r="B3567" s="6"/>
      <c r="C3567" s="6"/>
      <c r="D3567" s="6" t="s">
        <v>13813</v>
      </c>
      <c r="E3567" s="6" t="s">
        <v>13816</v>
      </c>
      <c r="F3567" s="20" t="s">
        <v>13595</v>
      </c>
      <c r="G3567" s="6" t="str">
        <f t="shared" si="256"/>
        <v>66-91</v>
      </c>
      <c r="H3567" s="6" t="str" cm="1">
        <f t="array" ref="H3567:I3567">_xlfn.TEXTSPLIT(G3567,"-")</f>
        <v>66</v>
      </c>
      <c r="I3567" s="6" t="str">
        <v>91</v>
      </c>
      <c r="J3567" s="6" t="s">
        <v>13541</v>
      </c>
      <c r="K3567" s="6" t="s">
        <v>13525</v>
      </c>
      <c r="L3567" s="6" t="s">
        <v>13973</v>
      </c>
      <c r="M3567" s="6" t="s">
        <v>13451</v>
      </c>
      <c r="N3567" s="6" t="s">
        <v>13594</v>
      </c>
      <c r="O3567" s="6" t="str" cm="1">
        <f t="array" ref="O3567:P3567">_xlfn.TEXTSPLIT(N3567,"-")</f>
        <v>2002</v>
      </c>
      <c r="P3567" s="6" t="str">
        <v>2006</v>
      </c>
      <c r="Q3567" s="6">
        <f>SUM(Q3570,Q3573,Q3576,Q3579,Q3582)</f>
        <v>3012</v>
      </c>
      <c r="R3567" s="6">
        <v>181</v>
      </c>
      <c r="S3567" s="16">
        <f t="shared" si="257"/>
        <v>6.00929614873838E-2</v>
      </c>
      <c r="T3567" s="16">
        <f t="shared" si="258"/>
        <v>4.3303876033413584E-3</v>
      </c>
    </row>
    <row r="3568" spans="1:20" x14ac:dyDescent="0.6">
      <c r="A3568" s="6"/>
      <c r="B3568" s="6"/>
      <c r="C3568" s="6"/>
      <c r="D3568" s="6" t="s">
        <v>13813</v>
      </c>
      <c r="E3568" s="6" t="s">
        <v>13815</v>
      </c>
      <c r="F3568" s="20" t="s">
        <v>13929</v>
      </c>
      <c r="G3568" s="6" t="str">
        <f t="shared" si="256"/>
        <v>66-69</v>
      </c>
      <c r="H3568" s="6" t="str" cm="1">
        <f t="array" ref="H3568:I3568">_xlfn.TEXTSPLIT(G3568,"-")</f>
        <v>66</v>
      </c>
      <c r="I3568" s="6" t="str">
        <v>69</v>
      </c>
      <c r="J3568" s="6" t="s">
        <v>13541</v>
      </c>
      <c r="K3568" s="6" t="s">
        <v>13525</v>
      </c>
      <c r="L3568" s="6" t="s">
        <v>13973</v>
      </c>
      <c r="M3568" s="6" t="s">
        <v>13451</v>
      </c>
      <c r="N3568" s="6" t="s">
        <v>13594</v>
      </c>
      <c r="O3568" s="6" t="str" cm="1">
        <f t="array" ref="O3568:P3568">_xlfn.TEXTSPLIT(N3568,"-")</f>
        <v>2002</v>
      </c>
      <c r="P3568" s="6" t="str">
        <v>2006</v>
      </c>
      <c r="Q3568" s="6">
        <f>194+336</f>
        <v>530</v>
      </c>
      <c r="R3568" s="6">
        <v>4</v>
      </c>
      <c r="S3568" s="16">
        <f t="shared" si="257"/>
        <v>7.5471698113207548E-3</v>
      </c>
      <c r="T3568" s="16">
        <f t="shared" si="258"/>
        <v>3.7593179929343175E-3</v>
      </c>
    </row>
    <row r="3569" spans="1:20" x14ac:dyDescent="0.6">
      <c r="A3569" s="6"/>
      <c r="B3569" s="6"/>
      <c r="C3569" s="6"/>
      <c r="D3569" s="6" t="s">
        <v>13813</v>
      </c>
      <c r="E3569" s="6" t="s">
        <v>13814</v>
      </c>
      <c r="F3569" s="20" t="s">
        <v>13929</v>
      </c>
      <c r="G3569" s="6" t="str">
        <f t="shared" si="256"/>
        <v>66-69</v>
      </c>
      <c r="H3569" s="6" t="str" cm="1">
        <f t="array" ref="H3569:I3569">_xlfn.TEXTSPLIT(G3569,"-")</f>
        <v>66</v>
      </c>
      <c r="I3569" s="6" t="str">
        <v>69</v>
      </c>
      <c r="J3569" s="6" t="s">
        <v>13541</v>
      </c>
      <c r="K3569" s="6" t="s">
        <v>13525</v>
      </c>
      <c r="L3569" s="6" t="s">
        <v>13973</v>
      </c>
      <c r="M3569" s="6" t="s">
        <v>13451</v>
      </c>
      <c r="N3569" s="6" t="s">
        <v>13594</v>
      </c>
      <c r="O3569" s="6" t="str" cm="1">
        <f t="array" ref="O3569:P3569">_xlfn.TEXTSPLIT(N3569,"-")</f>
        <v>2002</v>
      </c>
      <c r="P3569" s="6" t="str">
        <v>2006</v>
      </c>
      <c r="Q3569" s="6">
        <v>194</v>
      </c>
      <c r="R3569" s="6">
        <v>1</v>
      </c>
      <c r="S3569" s="16">
        <f t="shared" si="257"/>
        <v>5.1546391752577319E-3</v>
      </c>
      <c r="T3569" s="16">
        <f t="shared" si="258"/>
        <v>5.1413368584357962E-3</v>
      </c>
    </row>
    <row r="3570" spans="1:20" x14ac:dyDescent="0.6">
      <c r="A3570" s="6"/>
      <c r="B3570" s="6"/>
      <c r="C3570" s="6"/>
      <c r="D3570" s="6" t="s">
        <v>13813</v>
      </c>
      <c r="E3570" s="6" t="s">
        <v>13816</v>
      </c>
      <c r="F3570" s="20" t="s">
        <v>13929</v>
      </c>
      <c r="G3570" s="6" t="str">
        <f t="shared" si="256"/>
        <v>66-69</v>
      </c>
      <c r="H3570" s="6" t="str" cm="1">
        <f t="array" ref="H3570:I3570">_xlfn.TEXTSPLIT(G3570,"-")</f>
        <v>66</v>
      </c>
      <c r="I3570" s="6" t="str">
        <v>69</v>
      </c>
      <c r="J3570" s="6" t="s">
        <v>13541</v>
      </c>
      <c r="K3570" s="6" t="s">
        <v>13525</v>
      </c>
      <c r="L3570" s="6" t="s">
        <v>13973</v>
      </c>
      <c r="M3570" s="6" t="s">
        <v>13451</v>
      </c>
      <c r="N3570" s="6" t="s">
        <v>13594</v>
      </c>
      <c r="O3570" s="6" t="str" cm="1">
        <f t="array" ref="O3570:P3570">_xlfn.TEXTSPLIT(N3570,"-")</f>
        <v>2002</v>
      </c>
      <c r="P3570" s="6" t="str">
        <v>2006</v>
      </c>
      <c r="Q3570" s="6">
        <v>336</v>
      </c>
      <c r="R3570" s="6">
        <v>3</v>
      </c>
      <c r="S3570" s="16">
        <f t="shared" si="257"/>
        <v>8.9285714285714281E-3</v>
      </c>
      <c r="T3570" s="16">
        <f t="shared" si="258"/>
        <v>5.1318485138491972E-3</v>
      </c>
    </row>
    <row r="3571" spans="1:20" x14ac:dyDescent="0.6">
      <c r="A3571" s="6"/>
      <c r="B3571" s="6"/>
      <c r="C3571" s="6"/>
      <c r="D3571" s="6" t="s">
        <v>13813</v>
      </c>
      <c r="E3571" s="6" t="s">
        <v>13815</v>
      </c>
      <c r="F3571" s="20" t="s">
        <v>13825</v>
      </c>
      <c r="G3571" s="6" t="str">
        <f t="shared" si="256"/>
        <v>70-74</v>
      </c>
      <c r="H3571" s="6" t="str" cm="1">
        <f t="array" ref="H3571:I3571">_xlfn.TEXTSPLIT(G3571,"-")</f>
        <v>70</v>
      </c>
      <c r="I3571" s="6" t="str">
        <v>74</v>
      </c>
      <c r="J3571" s="6" t="s">
        <v>13541</v>
      </c>
      <c r="K3571" s="6" t="s">
        <v>13525</v>
      </c>
      <c r="L3571" s="6" t="s">
        <v>13973</v>
      </c>
      <c r="M3571" s="6" t="s">
        <v>13451</v>
      </c>
      <c r="N3571" s="6" t="s">
        <v>13594</v>
      </c>
      <c r="O3571" s="6" t="str" cm="1">
        <f t="array" ref="O3571:P3571">_xlfn.TEXTSPLIT(N3571,"-")</f>
        <v>2002</v>
      </c>
      <c r="P3571" s="6" t="str">
        <v>2006</v>
      </c>
      <c r="Q3571" s="6">
        <f>685+897</f>
        <v>1582</v>
      </c>
      <c r="R3571" s="6">
        <v>24</v>
      </c>
      <c r="S3571" s="16">
        <f t="shared" si="257"/>
        <v>1.5170670037926675E-2</v>
      </c>
      <c r="T3571" s="16">
        <f t="shared" si="258"/>
        <v>3.0731207765948947E-3</v>
      </c>
    </row>
    <row r="3572" spans="1:20" x14ac:dyDescent="0.6">
      <c r="A3572" s="6"/>
      <c r="B3572" s="6"/>
      <c r="C3572" s="6"/>
      <c r="D3572" s="6" t="s">
        <v>13813</v>
      </c>
      <c r="E3572" s="6" t="s">
        <v>13814</v>
      </c>
      <c r="F3572" s="20" t="s">
        <v>13825</v>
      </c>
      <c r="G3572" s="6" t="str">
        <f t="shared" si="256"/>
        <v>70-74</v>
      </c>
      <c r="H3572" s="6" t="str" cm="1">
        <f t="array" ref="H3572:I3572">_xlfn.TEXTSPLIT(G3572,"-")</f>
        <v>70</v>
      </c>
      <c r="I3572" s="6" t="str">
        <v>74</v>
      </c>
      <c r="J3572" s="6" t="s">
        <v>13541</v>
      </c>
      <c r="K3572" s="6" t="s">
        <v>13525</v>
      </c>
      <c r="L3572" s="6" t="s">
        <v>13973</v>
      </c>
      <c r="M3572" s="6" t="s">
        <v>13451</v>
      </c>
      <c r="N3572" s="6" t="s">
        <v>13594</v>
      </c>
      <c r="O3572" s="6" t="str" cm="1">
        <f t="array" ref="O3572:P3572">_xlfn.TEXTSPLIT(N3572,"-")</f>
        <v>2002</v>
      </c>
      <c r="P3572" s="6" t="str">
        <v>2006</v>
      </c>
      <c r="Q3572" s="6">
        <v>685</v>
      </c>
      <c r="R3572" s="6">
        <v>6</v>
      </c>
      <c r="S3572" s="16">
        <f t="shared" si="257"/>
        <v>8.7591240875912416E-3</v>
      </c>
      <c r="T3572" s="16">
        <f t="shared" si="258"/>
        <v>3.5602021251587043E-3</v>
      </c>
    </row>
    <row r="3573" spans="1:20" x14ac:dyDescent="0.6">
      <c r="A3573" s="6"/>
      <c r="B3573" s="6"/>
      <c r="C3573" s="6"/>
      <c r="D3573" s="6" t="s">
        <v>13813</v>
      </c>
      <c r="E3573" s="6" t="s">
        <v>13816</v>
      </c>
      <c r="F3573" s="20" t="s">
        <v>13825</v>
      </c>
      <c r="G3573" s="6" t="str">
        <f t="shared" si="256"/>
        <v>70-74</v>
      </c>
      <c r="H3573" s="6" t="str" cm="1">
        <f t="array" ref="H3573:I3573">_xlfn.TEXTSPLIT(G3573,"-")</f>
        <v>70</v>
      </c>
      <c r="I3573" s="6" t="str">
        <v>74</v>
      </c>
      <c r="J3573" s="6" t="s">
        <v>13541</v>
      </c>
      <c r="K3573" s="6" t="s">
        <v>13525</v>
      </c>
      <c r="L3573" s="6" t="s">
        <v>13973</v>
      </c>
      <c r="M3573" s="6" t="s">
        <v>13451</v>
      </c>
      <c r="N3573" s="6" t="s">
        <v>13594</v>
      </c>
      <c r="O3573" s="6" t="str" cm="1">
        <f t="array" ref="O3573:P3573">_xlfn.TEXTSPLIT(N3573,"-")</f>
        <v>2002</v>
      </c>
      <c r="P3573" s="6" t="str">
        <v>2006</v>
      </c>
      <c r="Q3573" s="6">
        <v>897</v>
      </c>
      <c r="R3573" s="6">
        <v>18</v>
      </c>
      <c r="S3573" s="16">
        <f t="shared" si="257"/>
        <v>2.0066889632107024E-2</v>
      </c>
      <c r="T3573" s="16">
        <f t="shared" si="258"/>
        <v>4.6821144510904699E-3</v>
      </c>
    </row>
    <row r="3574" spans="1:20" x14ac:dyDescent="0.6">
      <c r="A3574" s="6"/>
      <c r="B3574" s="6"/>
      <c r="C3574" s="6"/>
      <c r="D3574" s="6" t="s">
        <v>13813</v>
      </c>
      <c r="E3574" s="6" t="s">
        <v>13815</v>
      </c>
      <c r="F3574" s="20" t="s">
        <v>13826</v>
      </c>
      <c r="G3574" s="6" t="str">
        <f t="shared" si="256"/>
        <v>75-79</v>
      </c>
      <c r="H3574" s="6" t="str" cm="1">
        <f t="array" ref="H3574:I3574">_xlfn.TEXTSPLIT(G3574,"-")</f>
        <v>75</v>
      </c>
      <c r="I3574" s="6" t="str">
        <v>79</v>
      </c>
      <c r="J3574" s="6" t="s">
        <v>13541</v>
      </c>
      <c r="K3574" s="6" t="s">
        <v>13525</v>
      </c>
      <c r="L3574" s="6" t="s">
        <v>13973</v>
      </c>
      <c r="M3574" s="6" t="s">
        <v>13451</v>
      </c>
      <c r="N3574" s="6" t="s">
        <v>13594</v>
      </c>
      <c r="O3574" s="6" t="str" cm="1">
        <f t="array" ref="O3574:P3574">_xlfn.TEXTSPLIT(N3574,"-")</f>
        <v>2002</v>
      </c>
      <c r="P3574" s="6" t="str">
        <v>2006</v>
      </c>
      <c r="Q3574" s="6">
        <f>687+845</f>
        <v>1532</v>
      </c>
      <c r="R3574" s="6">
        <v>66</v>
      </c>
      <c r="S3574" s="16">
        <f t="shared" si="257"/>
        <v>4.3080939947780679E-2</v>
      </c>
      <c r="T3574" s="16">
        <f t="shared" si="258"/>
        <v>5.1874127480784826E-3</v>
      </c>
    </row>
    <row r="3575" spans="1:20" x14ac:dyDescent="0.6">
      <c r="A3575" s="6"/>
      <c r="B3575" s="6"/>
      <c r="C3575" s="6"/>
      <c r="D3575" s="6" t="s">
        <v>13813</v>
      </c>
      <c r="E3575" s="6" t="s">
        <v>13814</v>
      </c>
      <c r="F3575" s="20" t="s">
        <v>13826</v>
      </c>
      <c r="G3575" s="6" t="str">
        <f t="shared" si="256"/>
        <v>75-79</v>
      </c>
      <c r="H3575" s="6" t="str" cm="1">
        <f t="array" ref="H3575:I3575">_xlfn.TEXTSPLIT(G3575,"-")</f>
        <v>75</v>
      </c>
      <c r="I3575" s="6" t="str">
        <v>79</v>
      </c>
      <c r="J3575" s="6" t="s">
        <v>13541</v>
      </c>
      <c r="K3575" s="6" t="s">
        <v>13525</v>
      </c>
      <c r="L3575" s="6" t="s">
        <v>13973</v>
      </c>
      <c r="M3575" s="6" t="s">
        <v>13451</v>
      </c>
      <c r="N3575" s="6" t="s">
        <v>13594</v>
      </c>
      <c r="O3575" s="6" t="str" cm="1">
        <f t="array" ref="O3575:P3575">_xlfn.TEXTSPLIT(N3575,"-")</f>
        <v>2002</v>
      </c>
      <c r="P3575" s="6" t="str">
        <v>2006</v>
      </c>
      <c r="Q3575" s="6">
        <v>687</v>
      </c>
      <c r="R3575" s="6">
        <v>23</v>
      </c>
      <c r="S3575" s="16">
        <f t="shared" si="257"/>
        <v>3.3478893740902474E-2</v>
      </c>
      <c r="T3575" s="16">
        <f t="shared" si="258"/>
        <v>6.8629818777570639E-3</v>
      </c>
    </row>
    <row r="3576" spans="1:20" x14ac:dyDescent="0.6">
      <c r="A3576" s="6"/>
      <c r="B3576" s="6"/>
      <c r="C3576" s="6"/>
      <c r="D3576" s="6" t="s">
        <v>13813</v>
      </c>
      <c r="E3576" s="6" t="s">
        <v>13816</v>
      </c>
      <c r="F3576" s="20" t="s">
        <v>13826</v>
      </c>
      <c r="G3576" s="6" t="str">
        <f t="shared" si="256"/>
        <v>75-79</v>
      </c>
      <c r="H3576" s="6" t="str" cm="1">
        <f t="array" ref="H3576:I3576">_xlfn.TEXTSPLIT(G3576,"-")</f>
        <v>75</v>
      </c>
      <c r="I3576" s="6" t="str">
        <v>79</v>
      </c>
      <c r="J3576" s="6" t="s">
        <v>13541</v>
      </c>
      <c r="K3576" s="6" t="s">
        <v>13525</v>
      </c>
      <c r="L3576" s="6" t="s">
        <v>13973</v>
      </c>
      <c r="M3576" s="6" t="s">
        <v>13451</v>
      </c>
      <c r="N3576" s="6" t="s">
        <v>13594</v>
      </c>
      <c r="O3576" s="6" t="str" cm="1">
        <f t="array" ref="O3576:P3576">_xlfn.TEXTSPLIT(N3576,"-")</f>
        <v>2002</v>
      </c>
      <c r="P3576" s="6" t="str">
        <v>2006</v>
      </c>
      <c r="Q3576" s="6">
        <v>845</v>
      </c>
      <c r="R3576" s="6">
        <v>42</v>
      </c>
      <c r="S3576" s="16">
        <f t="shared" si="257"/>
        <v>4.9704142011834318E-2</v>
      </c>
      <c r="T3576" s="16">
        <f t="shared" si="258"/>
        <v>7.4764830733702985E-3</v>
      </c>
    </row>
    <row r="3577" spans="1:20" x14ac:dyDescent="0.6">
      <c r="A3577" s="6"/>
      <c r="B3577" s="6"/>
      <c r="C3577" s="6"/>
      <c r="D3577" s="6" t="s">
        <v>13813</v>
      </c>
      <c r="E3577" s="6" t="s">
        <v>13815</v>
      </c>
      <c r="F3577" s="20" t="s">
        <v>13860</v>
      </c>
      <c r="G3577" s="6" t="str">
        <f t="shared" si="256"/>
        <v>80-84</v>
      </c>
      <c r="H3577" s="6" t="str" cm="1">
        <f t="array" ref="H3577:I3577">_xlfn.TEXTSPLIT(G3577,"-")</f>
        <v>80</v>
      </c>
      <c r="I3577" s="6" t="str">
        <v>84</v>
      </c>
      <c r="J3577" s="6" t="s">
        <v>13541</v>
      </c>
      <c r="K3577" s="6" t="s">
        <v>13525</v>
      </c>
      <c r="L3577" s="6" t="s">
        <v>13973</v>
      </c>
      <c r="M3577" s="6" t="s">
        <v>13451</v>
      </c>
      <c r="N3577" s="6" t="s">
        <v>13594</v>
      </c>
      <c r="O3577" s="6" t="str" cm="1">
        <f t="array" ref="O3577:P3577">_xlfn.TEXTSPLIT(N3577,"-")</f>
        <v>2002</v>
      </c>
      <c r="P3577" s="6" t="str">
        <v>2006</v>
      </c>
      <c r="Q3577" s="6">
        <v>1192</v>
      </c>
      <c r="R3577" s="6">
        <v>135</v>
      </c>
      <c r="S3577" s="16">
        <f t="shared" si="257"/>
        <v>0.11325503355704698</v>
      </c>
      <c r="T3577" s="16">
        <f t="shared" si="258"/>
        <v>9.1788863964567986E-3</v>
      </c>
    </row>
    <row r="3578" spans="1:20" x14ac:dyDescent="0.6">
      <c r="A3578" s="6"/>
      <c r="B3578" s="6"/>
      <c r="C3578" s="6"/>
      <c r="D3578" s="6" t="s">
        <v>13813</v>
      </c>
      <c r="E3578" s="6" t="s">
        <v>13814</v>
      </c>
      <c r="F3578" s="20" t="s">
        <v>13860</v>
      </c>
      <c r="G3578" s="6" t="str">
        <f t="shared" si="256"/>
        <v>80-84</v>
      </c>
      <c r="H3578" s="6" t="str" cm="1">
        <f t="array" ref="H3578:I3578">_xlfn.TEXTSPLIT(G3578,"-")</f>
        <v>80</v>
      </c>
      <c r="I3578" s="6" t="str">
        <v>84</v>
      </c>
      <c r="J3578" s="6" t="s">
        <v>13541</v>
      </c>
      <c r="K3578" s="6" t="s">
        <v>13525</v>
      </c>
      <c r="L3578" s="6" t="s">
        <v>13973</v>
      </c>
      <c r="M3578" s="6" t="s">
        <v>13451</v>
      </c>
      <c r="N3578" s="6" t="s">
        <v>13594</v>
      </c>
      <c r="O3578" s="6" t="str" cm="1">
        <f t="array" ref="O3578:P3578">_xlfn.TEXTSPLIT(N3578,"-")</f>
        <v>2002</v>
      </c>
      <c r="P3578" s="6" t="str">
        <v>2006</v>
      </c>
      <c r="Q3578" s="6">
        <v>502</v>
      </c>
      <c r="R3578" s="6">
        <v>54</v>
      </c>
      <c r="S3578" s="16">
        <f t="shared" si="257"/>
        <v>0.10756972111553785</v>
      </c>
      <c r="T3578" s="16">
        <f t="shared" si="258"/>
        <v>1.3828666759019052E-2</v>
      </c>
    </row>
    <row r="3579" spans="1:20" x14ac:dyDescent="0.6">
      <c r="A3579" s="6"/>
      <c r="B3579" s="6"/>
      <c r="C3579" s="6"/>
      <c r="D3579" s="6" t="s">
        <v>13813</v>
      </c>
      <c r="E3579" s="6" t="s">
        <v>13816</v>
      </c>
      <c r="F3579" s="20" t="s">
        <v>13860</v>
      </c>
      <c r="G3579" s="6" t="str">
        <f t="shared" si="256"/>
        <v>80-84</v>
      </c>
      <c r="H3579" s="6" t="str" cm="1">
        <f t="array" ref="H3579:I3579">_xlfn.TEXTSPLIT(G3579,"-")</f>
        <v>80</v>
      </c>
      <c r="I3579" s="6" t="str">
        <v>84</v>
      </c>
      <c r="J3579" s="6" t="s">
        <v>13541</v>
      </c>
      <c r="K3579" s="6" t="s">
        <v>13525</v>
      </c>
      <c r="L3579" s="6" t="s">
        <v>13973</v>
      </c>
      <c r="M3579" s="6" t="s">
        <v>13451</v>
      </c>
      <c r="N3579" s="6" t="s">
        <v>13594</v>
      </c>
      <c r="O3579" s="6" t="str" cm="1">
        <f t="array" ref="O3579:P3579">_xlfn.TEXTSPLIT(N3579,"-")</f>
        <v>2002</v>
      </c>
      <c r="P3579" s="6" t="str">
        <v>2006</v>
      </c>
      <c r="Q3579" s="6">
        <v>690</v>
      </c>
      <c r="R3579" s="6">
        <v>81</v>
      </c>
      <c r="S3579" s="16">
        <f t="shared" si="257"/>
        <v>0.11739130434782609</v>
      </c>
      <c r="T3579" s="16">
        <f t="shared" si="258"/>
        <v>1.2253989945387391E-2</v>
      </c>
    </row>
    <row r="3580" spans="1:20" x14ac:dyDescent="0.6">
      <c r="A3580" s="6"/>
      <c r="B3580" s="6"/>
      <c r="C3580" s="6"/>
      <c r="D3580" s="6" t="s">
        <v>13813</v>
      </c>
      <c r="E3580" s="6" t="s">
        <v>13815</v>
      </c>
      <c r="F3580" s="20" t="s">
        <v>13930</v>
      </c>
      <c r="G3580" s="6" t="str">
        <f t="shared" si="256"/>
        <v>85-91</v>
      </c>
      <c r="H3580" s="6" t="str" cm="1">
        <f t="array" ref="H3580:I3580">_xlfn.TEXTSPLIT(G3580,"-")</f>
        <v>85</v>
      </c>
      <c r="I3580" s="6" t="str">
        <v>91</v>
      </c>
      <c r="J3580" s="6" t="s">
        <v>13541</v>
      </c>
      <c r="K3580" s="6" t="s">
        <v>13525</v>
      </c>
      <c r="L3580" s="6" t="s">
        <v>13973</v>
      </c>
      <c r="M3580" s="6" t="s">
        <v>13451</v>
      </c>
      <c r="N3580" s="6" t="s">
        <v>13594</v>
      </c>
      <c r="O3580" s="6" t="str" cm="1">
        <f t="array" ref="O3580:P3580">_xlfn.TEXTSPLIT(N3580,"-")</f>
        <v>2002</v>
      </c>
      <c r="P3580" s="6" t="str">
        <v>2006</v>
      </c>
      <c r="Q3580" s="6">
        <f>192+244</f>
        <v>436</v>
      </c>
      <c r="R3580" s="6">
        <v>83</v>
      </c>
      <c r="S3580" s="16">
        <f t="shared" si="257"/>
        <v>0.19036697247706422</v>
      </c>
      <c r="T3580" s="16">
        <f t="shared" si="258"/>
        <v>1.8801680353058341E-2</v>
      </c>
    </row>
    <row r="3581" spans="1:20" x14ac:dyDescent="0.6">
      <c r="A3581" s="6"/>
      <c r="B3581" s="6"/>
      <c r="C3581" s="6"/>
      <c r="D3581" s="6" t="s">
        <v>13813</v>
      </c>
      <c r="E3581" s="6" t="s">
        <v>13814</v>
      </c>
      <c r="F3581" s="20" t="s">
        <v>13930</v>
      </c>
      <c r="G3581" s="6" t="str">
        <f t="shared" si="256"/>
        <v>85-91</v>
      </c>
      <c r="H3581" s="6" t="str" cm="1">
        <f t="array" ref="H3581:I3581">_xlfn.TEXTSPLIT(G3581,"-")</f>
        <v>85</v>
      </c>
      <c r="I3581" s="6" t="str">
        <v>91</v>
      </c>
      <c r="J3581" s="6" t="s">
        <v>13541</v>
      </c>
      <c r="K3581" s="6" t="s">
        <v>13525</v>
      </c>
      <c r="L3581" s="6" t="s">
        <v>13973</v>
      </c>
      <c r="M3581" s="6" t="s">
        <v>13451</v>
      </c>
      <c r="N3581" s="6" t="s">
        <v>13594</v>
      </c>
      <c r="O3581" s="6" t="str" cm="1">
        <f t="array" ref="O3581:P3581">_xlfn.TEXTSPLIT(N3581,"-")</f>
        <v>2002</v>
      </c>
      <c r="P3581" s="6" t="str">
        <v>2006</v>
      </c>
      <c r="Q3581" s="6">
        <v>192</v>
      </c>
      <c r="R3581" s="6">
        <v>39</v>
      </c>
      <c r="S3581" s="16">
        <f t="shared" si="257"/>
        <v>0.203125</v>
      </c>
      <c r="T3581" s="16">
        <f t="shared" si="258"/>
        <v>2.9035290522106457E-2</v>
      </c>
    </row>
    <row r="3582" spans="1:20" x14ac:dyDescent="0.6">
      <c r="A3582" s="6"/>
      <c r="B3582" s="6"/>
      <c r="C3582" s="6"/>
      <c r="D3582" s="6" t="s">
        <v>13813</v>
      </c>
      <c r="E3582" s="6" t="s">
        <v>13816</v>
      </c>
      <c r="F3582" s="20" t="s">
        <v>13930</v>
      </c>
      <c r="G3582" s="6" t="str">
        <f t="shared" si="256"/>
        <v>85-91</v>
      </c>
      <c r="H3582" s="6" t="str" cm="1">
        <f t="array" ref="H3582:I3582">_xlfn.TEXTSPLIT(G3582,"-")</f>
        <v>85</v>
      </c>
      <c r="I3582" s="6" t="str">
        <v>91</v>
      </c>
      <c r="J3582" s="6" t="s">
        <v>13541</v>
      </c>
      <c r="K3582" s="6" t="s">
        <v>13525</v>
      </c>
      <c r="L3582" s="6" t="s">
        <v>13973</v>
      </c>
      <c r="M3582" s="6" t="s">
        <v>13451</v>
      </c>
      <c r="N3582" s="6" t="s">
        <v>13594</v>
      </c>
      <c r="O3582" s="6" t="str" cm="1">
        <f t="array" ref="O3582:P3582">_xlfn.TEXTSPLIT(N3582,"-")</f>
        <v>2002</v>
      </c>
      <c r="P3582" s="6" t="str">
        <v>2006</v>
      </c>
      <c r="Q3582" s="6">
        <v>244</v>
      </c>
      <c r="R3582" s="6">
        <v>43</v>
      </c>
      <c r="S3582" s="16">
        <f t="shared" si="257"/>
        <v>0.17622950819672131</v>
      </c>
      <c r="T3582" s="16">
        <f t="shared" si="258"/>
        <v>2.4392005932932729E-2</v>
      </c>
    </row>
    <row r="3583" spans="1:20" x14ac:dyDescent="0.6">
      <c r="A3583" s="6"/>
      <c r="B3583" s="6"/>
      <c r="C3583" s="6"/>
      <c r="D3583" s="6" t="s">
        <v>13828</v>
      </c>
      <c r="E3583" s="6" t="s">
        <v>13815</v>
      </c>
      <c r="F3583" s="20" t="s">
        <v>13595</v>
      </c>
      <c r="G3583" s="6" t="str">
        <f t="shared" si="256"/>
        <v>66-91</v>
      </c>
      <c r="H3583" s="6" t="str" cm="1">
        <f t="array" ref="H3583:I3583">_xlfn.TEXTSPLIT(G3583,"-")</f>
        <v>66</v>
      </c>
      <c r="I3583" s="6" t="str">
        <v>91</v>
      </c>
      <c r="J3583" s="6" t="s">
        <v>13541</v>
      </c>
      <c r="K3583" s="6" t="s">
        <v>13525</v>
      </c>
      <c r="L3583" s="6" t="s">
        <v>13973</v>
      </c>
      <c r="M3583" s="6" t="s">
        <v>13451</v>
      </c>
      <c r="N3583" s="6" t="s">
        <v>13594</v>
      </c>
      <c r="O3583" s="6" t="str" cm="1">
        <f t="array" ref="O3583:P3583">_xlfn.TEXTSPLIT(N3583,"-")</f>
        <v>2002</v>
      </c>
      <c r="P3583" s="6" t="str">
        <v>2006</v>
      </c>
      <c r="Q3583" s="6">
        <f>SUM(Q3586,Q3589,Q3592,Q3595,Q3598)</f>
        <v>5272</v>
      </c>
      <c r="R3583" s="6">
        <v>174</v>
      </c>
      <c r="S3583" s="16">
        <f t="shared" si="257"/>
        <v>3.3004552352048556E-2</v>
      </c>
      <c r="T3583" s="16">
        <f t="shared" si="258"/>
        <v>2.4604323998230287E-3</v>
      </c>
    </row>
    <row r="3584" spans="1:20" x14ac:dyDescent="0.6">
      <c r="A3584" s="6"/>
      <c r="B3584" s="6"/>
      <c r="C3584" s="6"/>
      <c r="D3584" s="6" t="s">
        <v>13828</v>
      </c>
      <c r="E3584" s="6" t="s">
        <v>13814</v>
      </c>
      <c r="F3584" s="20" t="s">
        <v>13595</v>
      </c>
      <c r="G3584" s="6" t="str">
        <f t="shared" si="256"/>
        <v>66-91</v>
      </c>
      <c r="H3584" s="6" t="str" cm="1">
        <f t="array" ref="H3584:I3584">_xlfn.TEXTSPLIT(G3584,"-")</f>
        <v>66</v>
      </c>
      <c r="I3584" s="6" t="str">
        <v>91</v>
      </c>
      <c r="J3584" s="6" t="s">
        <v>13541</v>
      </c>
      <c r="K3584" s="6" t="s">
        <v>13525</v>
      </c>
      <c r="L3584" s="6" t="s">
        <v>13973</v>
      </c>
      <c r="M3584" s="6" t="s">
        <v>13451</v>
      </c>
      <c r="N3584" s="6" t="s">
        <v>13594</v>
      </c>
      <c r="O3584" s="6" t="str" cm="1">
        <f t="array" ref="O3584:P3584">_xlfn.TEXTSPLIT(N3584,"-")</f>
        <v>2002</v>
      </c>
      <c r="P3584" s="6" t="str">
        <v>2006</v>
      </c>
      <c r="Q3584" s="6">
        <f>SUM(Q3587,Q3590,Q3593,Q3596,Q3599)</f>
        <v>2260</v>
      </c>
      <c r="R3584" s="6">
        <v>68</v>
      </c>
      <c r="S3584" s="16">
        <f t="shared" si="257"/>
        <v>3.0088495575221239E-2</v>
      </c>
      <c r="T3584" s="16">
        <f t="shared" si="258"/>
        <v>3.5934538571627747E-3</v>
      </c>
    </row>
    <row r="3585" spans="1:20" x14ac:dyDescent="0.6">
      <c r="A3585" s="6"/>
      <c r="B3585" s="6"/>
      <c r="C3585" s="6"/>
      <c r="D3585" s="6" t="s">
        <v>13828</v>
      </c>
      <c r="E3585" s="6" t="s">
        <v>13816</v>
      </c>
      <c r="F3585" s="20" t="s">
        <v>13595</v>
      </c>
      <c r="G3585" s="6" t="str">
        <f t="shared" si="256"/>
        <v>66-91</v>
      </c>
      <c r="H3585" s="6" t="str" cm="1">
        <f t="array" ref="H3585:I3585">_xlfn.TEXTSPLIT(G3585,"-")</f>
        <v>66</v>
      </c>
      <c r="I3585" s="6" t="str">
        <v>91</v>
      </c>
      <c r="J3585" s="6" t="s">
        <v>13541</v>
      </c>
      <c r="K3585" s="6" t="s">
        <v>13525</v>
      </c>
      <c r="L3585" s="6" t="s">
        <v>13973</v>
      </c>
      <c r="M3585" s="6" t="s">
        <v>13451</v>
      </c>
      <c r="N3585" s="6" t="s">
        <v>13594</v>
      </c>
      <c r="O3585" s="6" t="str" cm="1">
        <f t="array" ref="O3585:P3585">_xlfn.TEXTSPLIT(N3585,"-")</f>
        <v>2002</v>
      </c>
      <c r="P3585" s="6" t="str">
        <v>2006</v>
      </c>
      <c r="Q3585" s="6">
        <f>SUM(Q3588,Q3591,Q3594,Q3597,Q3600)</f>
        <v>3012</v>
      </c>
      <c r="R3585" s="6">
        <v>106</v>
      </c>
      <c r="S3585" s="16">
        <f t="shared" si="257"/>
        <v>3.51925630810093E-2</v>
      </c>
      <c r="T3585" s="16">
        <f t="shared" si="258"/>
        <v>3.3575175104434561E-3</v>
      </c>
    </row>
    <row r="3586" spans="1:20" x14ac:dyDescent="0.6">
      <c r="A3586" s="6"/>
      <c r="B3586" s="6"/>
      <c r="C3586" s="6"/>
      <c r="D3586" s="6" t="s">
        <v>13828</v>
      </c>
      <c r="E3586" s="6" t="s">
        <v>13815</v>
      </c>
      <c r="F3586" s="20" t="s">
        <v>13929</v>
      </c>
      <c r="G3586" s="6" t="str">
        <f t="shared" si="256"/>
        <v>66-69</v>
      </c>
      <c r="H3586" s="6" t="str" cm="1">
        <f t="array" ref="H3586:I3586">_xlfn.TEXTSPLIT(G3586,"-")</f>
        <v>66</v>
      </c>
      <c r="I3586" s="6" t="str">
        <v>69</v>
      </c>
      <c r="J3586" s="6" t="s">
        <v>13541</v>
      </c>
      <c r="K3586" s="6" t="s">
        <v>13525</v>
      </c>
      <c r="L3586" s="6" t="s">
        <v>13973</v>
      </c>
      <c r="M3586" s="6" t="s">
        <v>13451</v>
      </c>
      <c r="N3586" s="6" t="s">
        <v>13594</v>
      </c>
      <c r="O3586" s="6" t="str" cm="1">
        <f t="array" ref="O3586:P3586">_xlfn.TEXTSPLIT(N3586,"-")</f>
        <v>2002</v>
      </c>
      <c r="P3586" s="6" t="str">
        <v>2006</v>
      </c>
      <c r="Q3586" s="6">
        <f>194+336</f>
        <v>530</v>
      </c>
      <c r="R3586" s="6">
        <v>3</v>
      </c>
      <c r="S3586" s="16">
        <f t="shared" si="257"/>
        <v>5.6603773584905656E-3</v>
      </c>
      <c r="T3586" s="16">
        <f t="shared" si="258"/>
        <v>3.2587581517799927E-3</v>
      </c>
    </row>
    <row r="3587" spans="1:20" x14ac:dyDescent="0.6">
      <c r="A3587" s="6"/>
      <c r="B3587" s="6"/>
      <c r="C3587" s="6"/>
      <c r="D3587" s="6" t="s">
        <v>13828</v>
      </c>
      <c r="E3587" s="6" t="s">
        <v>13814</v>
      </c>
      <c r="F3587" s="20" t="s">
        <v>13929</v>
      </c>
      <c r="G3587" s="6" t="str">
        <f t="shared" si="256"/>
        <v>66-69</v>
      </c>
      <c r="H3587" s="6" t="str" cm="1">
        <f t="array" ref="H3587:I3587">_xlfn.TEXTSPLIT(G3587,"-")</f>
        <v>66</v>
      </c>
      <c r="I3587" s="6" t="str">
        <v>69</v>
      </c>
      <c r="J3587" s="6" t="s">
        <v>13541</v>
      </c>
      <c r="K3587" s="6" t="s">
        <v>13525</v>
      </c>
      <c r="L3587" s="6" t="s">
        <v>13973</v>
      </c>
      <c r="M3587" s="6" t="s">
        <v>13451</v>
      </c>
      <c r="N3587" s="6" t="s">
        <v>13594</v>
      </c>
      <c r="O3587" s="6" t="str" cm="1">
        <f t="array" ref="O3587:P3587">_xlfn.TEXTSPLIT(N3587,"-")</f>
        <v>2002</v>
      </c>
      <c r="P3587" s="6" t="str">
        <v>2006</v>
      </c>
      <c r="Q3587" s="6">
        <v>194</v>
      </c>
      <c r="R3587" s="6">
        <v>1</v>
      </c>
      <c r="S3587" s="16">
        <f t="shared" si="257"/>
        <v>5.1546391752577319E-3</v>
      </c>
      <c r="T3587" s="16">
        <f t="shared" si="258"/>
        <v>5.1413368584357962E-3</v>
      </c>
    </row>
    <row r="3588" spans="1:20" x14ac:dyDescent="0.6">
      <c r="A3588" s="6"/>
      <c r="B3588" s="6"/>
      <c r="C3588" s="6"/>
      <c r="D3588" s="6" t="s">
        <v>13828</v>
      </c>
      <c r="E3588" s="6" t="s">
        <v>13816</v>
      </c>
      <c r="F3588" s="20" t="s">
        <v>13929</v>
      </c>
      <c r="G3588" s="6" t="str">
        <f t="shared" si="256"/>
        <v>66-69</v>
      </c>
      <c r="H3588" s="6" t="str" cm="1">
        <f t="array" ref="H3588:I3588">_xlfn.TEXTSPLIT(G3588,"-")</f>
        <v>66</v>
      </c>
      <c r="I3588" s="6" t="str">
        <v>69</v>
      </c>
      <c r="J3588" s="6" t="s">
        <v>13541</v>
      </c>
      <c r="K3588" s="6" t="s">
        <v>13525</v>
      </c>
      <c r="L3588" s="6" t="s">
        <v>13973</v>
      </c>
      <c r="M3588" s="6" t="s">
        <v>13451</v>
      </c>
      <c r="N3588" s="6" t="s">
        <v>13594</v>
      </c>
      <c r="O3588" s="6" t="str" cm="1">
        <f t="array" ref="O3588:P3588">_xlfn.TEXTSPLIT(N3588,"-")</f>
        <v>2002</v>
      </c>
      <c r="P3588" s="6" t="str">
        <v>2006</v>
      </c>
      <c r="Q3588" s="6">
        <v>336</v>
      </c>
      <c r="R3588" s="6">
        <v>2</v>
      </c>
      <c r="S3588" s="16">
        <f t="shared" si="257"/>
        <v>5.9523809523809521E-3</v>
      </c>
      <c r="T3588" s="16">
        <f t="shared" si="258"/>
        <v>4.1964235457746394E-3</v>
      </c>
    </row>
    <row r="3589" spans="1:20" x14ac:dyDescent="0.6">
      <c r="A3589" s="6"/>
      <c r="B3589" s="6"/>
      <c r="C3589" s="6"/>
      <c r="D3589" s="6" t="s">
        <v>13828</v>
      </c>
      <c r="E3589" s="6" t="s">
        <v>13815</v>
      </c>
      <c r="F3589" s="20" t="s">
        <v>13825</v>
      </c>
      <c r="G3589" s="6" t="str">
        <f t="shared" si="256"/>
        <v>70-74</v>
      </c>
      <c r="H3589" s="6" t="str" cm="1">
        <f t="array" ref="H3589:I3589">_xlfn.TEXTSPLIT(G3589,"-")</f>
        <v>70</v>
      </c>
      <c r="I3589" s="6" t="str">
        <v>74</v>
      </c>
      <c r="J3589" s="6" t="s">
        <v>13541</v>
      </c>
      <c r="K3589" s="6" t="s">
        <v>13525</v>
      </c>
      <c r="L3589" s="6" t="s">
        <v>13973</v>
      </c>
      <c r="M3589" s="6" t="s">
        <v>13451</v>
      </c>
      <c r="N3589" s="6" t="s">
        <v>13594</v>
      </c>
      <c r="O3589" s="6" t="str" cm="1">
        <f t="array" ref="O3589:P3589">_xlfn.TEXTSPLIT(N3589,"-")</f>
        <v>2002</v>
      </c>
      <c r="P3589" s="6" t="str">
        <v>2006</v>
      </c>
      <c r="Q3589" s="6">
        <f>685+897</f>
        <v>1582</v>
      </c>
      <c r="R3589" s="6">
        <v>16</v>
      </c>
      <c r="S3589" s="16">
        <f t="shared" si="257"/>
        <v>1.0113780025284451E-2</v>
      </c>
      <c r="T3589" s="16">
        <f t="shared" si="258"/>
        <v>2.5156264446262763E-3</v>
      </c>
    </row>
    <row r="3590" spans="1:20" x14ac:dyDescent="0.6">
      <c r="A3590" s="6"/>
      <c r="B3590" s="6"/>
      <c r="C3590" s="6"/>
      <c r="D3590" s="6" t="s">
        <v>13828</v>
      </c>
      <c r="E3590" s="6" t="s">
        <v>13814</v>
      </c>
      <c r="F3590" s="20" t="s">
        <v>13825</v>
      </c>
      <c r="G3590" s="6" t="str">
        <f t="shared" si="256"/>
        <v>70-74</v>
      </c>
      <c r="H3590" s="6" t="str" cm="1">
        <f t="array" ref="H3590:I3590">_xlfn.TEXTSPLIT(G3590,"-")</f>
        <v>70</v>
      </c>
      <c r="I3590" s="6" t="str">
        <v>74</v>
      </c>
      <c r="J3590" s="6" t="s">
        <v>13541</v>
      </c>
      <c r="K3590" s="6" t="s">
        <v>13525</v>
      </c>
      <c r="L3590" s="6" t="s">
        <v>13973</v>
      </c>
      <c r="M3590" s="6" t="s">
        <v>13451</v>
      </c>
      <c r="N3590" s="6" t="s">
        <v>13594</v>
      </c>
      <c r="O3590" s="6" t="str" cm="1">
        <f t="array" ref="O3590:P3590">_xlfn.TEXTSPLIT(N3590,"-")</f>
        <v>2002</v>
      </c>
      <c r="P3590" s="6" t="str">
        <v>2006</v>
      </c>
      <c r="Q3590" s="6">
        <v>685</v>
      </c>
      <c r="R3590" s="6">
        <v>4</v>
      </c>
      <c r="S3590" s="16">
        <f t="shared" si="257"/>
        <v>5.8394160583941602E-3</v>
      </c>
      <c r="T3590" s="16">
        <f t="shared" si="258"/>
        <v>2.9111708529427718E-3</v>
      </c>
    </row>
    <row r="3591" spans="1:20" x14ac:dyDescent="0.6">
      <c r="A3591" s="6"/>
      <c r="B3591" s="6"/>
      <c r="C3591" s="6"/>
      <c r="D3591" s="6" t="s">
        <v>13828</v>
      </c>
      <c r="E3591" s="6" t="s">
        <v>13816</v>
      </c>
      <c r="F3591" s="20" t="s">
        <v>13825</v>
      </c>
      <c r="G3591" s="6" t="str">
        <f t="shared" si="256"/>
        <v>70-74</v>
      </c>
      <c r="H3591" s="6" t="str" cm="1">
        <f t="array" ref="H3591:I3591">_xlfn.TEXTSPLIT(G3591,"-")</f>
        <v>70</v>
      </c>
      <c r="I3591" s="6" t="str">
        <v>74</v>
      </c>
      <c r="J3591" s="6" t="s">
        <v>13541</v>
      </c>
      <c r="K3591" s="6" t="s">
        <v>13525</v>
      </c>
      <c r="L3591" s="6" t="s">
        <v>13973</v>
      </c>
      <c r="M3591" s="6" t="s">
        <v>13451</v>
      </c>
      <c r="N3591" s="6" t="s">
        <v>13594</v>
      </c>
      <c r="O3591" s="6" t="str" cm="1">
        <f t="array" ref="O3591:P3591">_xlfn.TEXTSPLIT(N3591,"-")</f>
        <v>2002</v>
      </c>
      <c r="P3591" s="6" t="str">
        <v>2006</v>
      </c>
      <c r="Q3591" s="6">
        <v>897</v>
      </c>
      <c r="R3591" s="6">
        <v>12</v>
      </c>
      <c r="S3591" s="16">
        <f t="shared" si="257"/>
        <v>1.3377926421404682E-2</v>
      </c>
      <c r="T3591" s="16">
        <f t="shared" si="258"/>
        <v>3.8359557952291688E-3</v>
      </c>
    </row>
    <row r="3592" spans="1:20" x14ac:dyDescent="0.6">
      <c r="A3592" s="6"/>
      <c r="B3592" s="6"/>
      <c r="C3592" s="6"/>
      <c r="D3592" s="6" t="s">
        <v>13828</v>
      </c>
      <c r="E3592" s="6" t="s">
        <v>13815</v>
      </c>
      <c r="F3592" s="20" t="s">
        <v>13826</v>
      </c>
      <c r="G3592" s="6" t="str">
        <f t="shared" si="256"/>
        <v>75-79</v>
      </c>
      <c r="H3592" s="6" t="str" cm="1">
        <f t="array" ref="H3592:I3592">_xlfn.TEXTSPLIT(G3592,"-")</f>
        <v>75</v>
      </c>
      <c r="I3592" s="6" t="str">
        <v>79</v>
      </c>
      <c r="J3592" s="6" t="s">
        <v>13541</v>
      </c>
      <c r="K3592" s="6" t="s">
        <v>13525</v>
      </c>
      <c r="L3592" s="6" t="s">
        <v>13973</v>
      </c>
      <c r="M3592" s="6" t="s">
        <v>13451</v>
      </c>
      <c r="N3592" s="6" t="s">
        <v>13594</v>
      </c>
      <c r="O3592" s="6" t="str" cm="1">
        <f t="array" ref="O3592:P3592">_xlfn.TEXTSPLIT(N3592,"-")</f>
        <v>2002</v>
      </c>
      <c r="P3592" s="6" t="str">
        <v>2006</v>
      </c>
      <c r="Q3592" s="6">
        <f>687+845</f>
        <v>1532</v>
      </c>
      <c r="R3592" s="6">
        <v>37</v>
      </c>
      <c r="S3592" s="16">
        <f t="shared" si="257"/>
        <v>2.4151436031331592E-2</v>
      </c>
      <c r="T3592" s="16">
        <f t="shared" si="258"/>
        <v>3.92223228729592E-3</v>
      </c>
    </row>
    <row r="3593" spans="1:20" x14ac:dyDescent="0.6">
      <c r="A3593" s="6"/>
      <c r="B3593" s="6"/>
      <c r="C3593" s="6"/>
      <c r="D3593" s="6" t="s">
        <v>13828</v>
      </c>
      <c r="E3593" s="6" t="s">
        <v>13814</v>
      </c>
      <c r="F3593" s="20" t="s">
        <v>13826</v>
      </c>
      <c r="G3593" s="6" t="str">
        <f t="shared" si="256"/>
        <v>75-79</v>
      </c>
      <c r="H3593" s="6" t="str" cm="1">
        <f t="array" ref="H3593:I3593">_xlfn.TEXTSPLIT(G3593,"-")</f>
        <v>75</v>
      </c>
      <c r="I3593" s="6" t="str">
        <v>79</v>
      </c>
      <c r="J3593" s="6" t="s">
        <v>13541</v>
      </c>
      <c r="K3593" s="6" t="s">
        <v>13525</v>
      </c>
      <c r="L3593" s="6" t="s">
        <v>13973</v>
      </c>
      <c r="M3593" s="6" t="s">
        <v>13451</v>
      </c>
      <c r="N3593" s="6" t="s">
        <v>13594</v>
      </c>
      <c r="O3593" s="6" t="str" cm="1">
        <f t="array" ref="O3593:P3593">_xlfn.TEXTSPLIT(N3593,"-")</f>
        <v>2002</v>
      </c>
      <c r="P3593" s="6" t="str">
        <v>2006</v>
      </c>
      <c r="Q3593" s="6">
        <v>687</v>
      </c>
      <c r="R3593" s="6">
        <v>10</v>
      </c>
      <c r="S3593" s="16">
        <f t="shared" si="257"/>
        <v>1.4556040756914119E-2</v>
      </c>
      <c r="T3593" s="16">
        <f t="shared" si="258"/>
        <v>4.5694005407589484E-3</v>
      </c>
    </row>
    <row r="3594" spans="1:20" x14ac:dyDescent="0.6">
      <c r="A3594" s="6"/>
      <c r="B3594" s="6"/>
      <c r="C3594" s="6"/>
      <c r="D3594" s="6" t="s">
        <v>13828</v>
      </c>
      <c r="E3594" s="6" t="s">
        <v>13816</v>
      </c>
      <c r="F3594" s="20" t="s">
        <v>13826</v>
      </c>
      <c r="G3594" s="6" t="str">
        <f t="shared" si="256"/>
        <v>75-79</v>
      </c>
      <c r="H3594" s="6" t="str" cm="1">
        <f t="array" ref="H3594:I3594">_xlfn.TEXTSPLIT(G3594,"-")</f>
        <v>75</v>
      </c>
      <c r="I3594" s="6" t="str">
        <v>79</v>
      </c>
      <c r="J3594" s="6" t="s">
        <v>13541</v>
      </c>
      <c r="K3594" s="6" t="s">
        <v>13525</v>
      </c>
      <c r="L3594" s="6" t="s">
        <v>13973</v>
      </c>
      <c r="M3594" s="6" t="s">
        <v>13451</v>
      </c>
      <c r="N3594" s="6" t="s">
        <v>13594</v>
      </c>
      <c r="O3594" s="6" t="str" cm="1">
        <f t="array" ref="O3594:P3594">_xlfn.TEXTSPLIT(N3594,"-")</f>
        <v>2002</v>
      </c>
      <c r="P3594" s="6" t="str">
        <v>2006</v>
      </c>
      <c r="Q3594" s="6">
        <v>845</v>
      </c>
      <c r="R3594" s="6">
        <v>26</v>
      </c>
      <c r="S3594" s="16">
        <f t="shared" si="257"/>
        <v>3.0769230769230771E-2</v>
      </c>
      <c r="T3594" s="16">
        <f t="shared" si="258"/>
        <v>5.940781253496394E-3</v>
      </c>
    </row>
    <row r="3595" spans="1:20" x14ac:dyDescent="0.6">
      <c r="A3595" s="6"/>
      <c r="B3595" s="6"/>
      <c r="C3595" s="6"/>
      <c r="D3595" s="6" t="s">
        <v>13828</v>
      </c>
      <c r="E3595" s="6" t="s">
        <v>13815</v>
      </c>
      <c r="F3595" s="20" t="s">
        <v>13860</v>
      </c>
      <c r="G3595" s="6" t="str">
        <f t="shared" si="256"/>
        <v>80-84</v>
      </c>
      <c r="H3595" s="6" t="str" cm="1">
        <f t="array" ref="H3595:I3595">_xlfn.TEXTSPLIT(G3595,"-")</f>
        <v>80</v>
      </c>
      <c r="I3595" s="6" t="str">
        <v>84</v>
      </c>
      <c r="J3595" s="6" t="s">
        <v>13541</v>
      </c>
      <c r="K3595" s="6" t="s">
        <v>13525</v>
      </c>
      <c r="L3595" s="6" t="s">
        <v>13973</v>
      </c>
      <c r="M3595" s="6" t="s">
        <v>13451</v>
      </c>
      <c r="N3595" s="6" t="s">
        <v>13594</v>
      </c>
      <c r="O3595" s="6" t="str" cm="1">
        <f t="array" ref="O3595:P3595">_xlfn.TEXTSPLIT(N3595,"-")</f>
        <v>2002</v>
      </c>
      <c r="P3595" s="6" t="str">
        <v>2006</v>
      </c>
      <c r="Q3595" s="6">
        <v>1192</v>
      </c>
      <c r="R3595" s="6">
        <v>73</v>
      </c>
      <c r="S3595" s="16">
        <f t="shared" si="257"/>
        <v>6.1241610738255035E-2</v>
      </c>
      <c r="T3595" s="16">
        <f t="shared" si="258"/>
        <v>6.9448375310429775E-3</v>
      </c>
    </row>
    <row r="3596" spans="1:20" x14ac:dyDescent="0.6">
      <c r="A3596" s="6"/>
      <c r="B3596" s="6"/>
      <c r="C3596" s="6"/>
      <c r="D3596" s="6" t="s">
        <v>13828</v>
      </c>
      <c r="E3596" s="6" t="s">
        <v>13814</v>
      </c>
      <c r="F3596" s="20" t="s">
        <v>13860</v>
      </c>
      <c r="G3596" s="6" t="str">
        <f t="shared" si="256"/>
        <v>80-84</v>
      </c>
      <c r="H3596" s="6" t="str" cm="1">
        <f t="array" ref="H3596:I3596">_xlfn.TEXTSPLIT(G3596,"-")</f>
        <v>80</v>
      </c>
      <c r="I3596" s="6" t="str">
        <v>84</v>
      </c>
      <c r="J3596" s="6" t="s">
        <v>13541</v>
      </c>
      <c r="K3596" s="6" t="s">
        <v>13525</v>
      </c>
      <c r="L3596" s="6" t="s">
        <v>13973</v>
      </c>
      <c r="M3596" s="6" t="s">
        <v>13451</v>
      </c>
      <c r="N3596" s="6" t="s">
        <v>13594</v>
      </c>
      <c r="O3596" s="6" t="str" cm="1">
        <f t="array" ref="O3596:P3596">_xlfn.TEXTSPLIT(N3596,"-")</f>
        <v>2002</v>
      </c>
      <c r="P3596" s="6" t="str">
        <v>2006</v>
      </c>
      <c r="Q3596" s="6">
        <v>502</v>
      </c>
      <c r="R3596" s="6">
        <v>32</v>
      </c>
      <c r="S3596" s="16">
        <f t="shared" si="257"/>
        <v>6.3745019920318724E-2</v>
      </c>
      <c r="T3596" s="16">
        <f t="shared" si="258"/>
        <v>1.0903560619112235E-2</v>
      </c>
    </row>
    <row r="3597" spans="1:20" x14ac:dyDescent="0.6">
      <c r="A3597" s="6"/>
      <c r="B3597" s="6"/>
      <c r="C3597" s="6"/>
      <c r="D3597" s="6" t="s">
        <v>13828</v>
      </c>
      <c r="E3597" s="6" t="s">
        <v>13816</v>
      </c>
      <c r="F3597" s="20" t="s">
        <v>13860</v>
      </c>
      <c r="G3597" s="6" t="str">
        <f t="shared" si="256"/>
        <v>80-84</v>
      </c>
      <c r="H3597" s="6" t="str" cm="1">
        <f t="array" ref="H3597:I3597">_xlfn.TEXTSPLIT(G3597,"-")</f>
        <v>80</v>
      </c>
      <c r="I3597" s="6" t="str">
        <v>84</v>
      </c>
      <c r="J3597" s="6" t="s">
        <v>13541</v>
      </c>
      <c r="K3597" s="6" t="s">
        <v>13525</v>
      </c>
      <c r="L3597" s="6" t="s">
        <v>13973</v>
      </c>
      <c r="M3597" s="6" t="s">
        <v>13451</v>
      </c>
      <c r="N3597" s="6" t="s">
        <v>13594</v>
      </c>
      <c r="O3597" s="6" t="str" cm="1">
        <f t="array" ref="O3597:P3597">_xlfn.TEXTSPLIT(N3597,"-")</f>
        <v>2002</v>
      </c>
      <c r="P3597" s="6" t="str">
        <v>2006</v>
      </c>
      <c r="Q3597" s="6">
        <v>690</v>
      </c>
      <c r="R3597" s="6">
        <v>41</v>
      </c>
      <c r="S3597" s="16">
        <f t="shared" si="257"/>
        <v>5.9420289855072465E-2</v>
      </c>
      <c r="T3597" s="16">
        <f t="shared" si="258"/>
        <v>8.9999612727517525E-3</v>
      </c>
    </row>
    <row r="3598" spans="1:20" x14ac:dyDescent="0.6">
      <c r="A3598" s="6"/>
      <c r="B3598" s="6"/>
      <c r="C3598" s="6"/>
      <c r="D3598" s="6" t="s">
        <v>13828</v>
      </c>
      <c r="E3598" s="6" t="s">
        <v>13815</v>
      </c>
      <c r="F3598" s="20" t="s">
        <v>13930</v>
      </c>
      <c r="G3598" s="6" t="str">
        <f t="shared" si="256"/>
        <v>85-91</v>
      </c>
      <c r="H3598" s="6" t="str" cm="1">
        <f t="array" ref="H3598:I3598">_xlfn.TEXTSPLIT(G3598,"-")</f>
        <v>85</v>
      </c>
      <c r="I3598" s="6" t="str">
        <v>91</v>
      </c>
      <c r="J3598" s="6" t="s">
        <v>13541</v>
      </c>
      <c r="K3598" s="6" t="s">
        <v>13525</v>
      </c>
      <c r="L3598" s="6" t="s">
        <v>13973</v>
      </c>
      <c r="M3598" s="6" t="s">
        <v>13451</v>
      </c>
      <c r="N3598" s="6" t="s">
        <v>13594</v>
      </c>
      <c r="O3598" s="6" t="str" cm="1">
        <f t="array" ref="O3598:P3598">_xlfn.TEXTSPLIT(N3598,"-")</f>
        <v>2002</v>
      </c>
      <c r="P3598" s="6" t="str">
        <v>2006</v>
      </c>
      <c r="Q3598" s="6">
        <f>192+244</f>
        <v>436</v>
      </c>
      <c r="R3598" s="6">
        <v>50</v>
      </c>
      <c r="S3598" s="16">
        <f t="shared" si="257"/>
        <v>0.11467889908256881</v>
      </c>
      <c r="T3598" s="16">
        <f t="shared" si="258"/>
        <v>1.5259802774148647E-2</v>
      </c>
    </row>
    <row r="3599" spans="1:20" x14ac:dyDescent="0.6">
      <c r="A3599" s="6"/>
      <c r="B3599" s="6"/>
      <c r="C3599" s="6"/>
      <c r="D3599" s="6" t="s">
        <v>13828</v>
      </c>
      <c r="E3599" s="6" t="s">
        <v>13814</v>
      </c>
      <c r="F3599" s="20" t="s">
        <v>13930</v>
      </c>
      <c r="G3599" s="6" t="str">
        <f t="shared" si="256"/>
        <v>85-91</v>
      </c>
      <c r="H3599" s="6" t="str" cm="1">
        <f t="array" ref="H3599:I3599">_xlfn.TEXTSPLIT(G3599,"-")</f>
        <v>85</v>
      </c>
      <c r="I3599" s="6" t="str">
        <v>91</v>
      </c>
      <c r="J3599" s="6" t="s">
        <v>13541</v>
      </c>
      <c r="K3599" s="6" t="s">
        <v>13525</v>
      </c>
      <c r="L3599" s="6" t="s">
        <v>13973</v>
      </c>
      <c r="M3599" s="6" t="s">
        <v>13451</v>
      </c>
      <c r="N3599" s="6" t="s">
        <v>13594</v>
      </c>
      <c r="O3599" s="6" t="str" cm="1">
        <f t="array" ref="O3599:P3599">_xlfn.TEXTSPLIT(N3599,"-")</f>
        <v>2002</v>
      </c>
      <c r="P3599" s="6" t="str">
        <v>2006</v>
      </c>
      <c r="Q3599" s="6">
        <v>192</v>
      </c>
      <c r="R3599" s="6">
        <v>22</v>
      </c>
      <c r="S3599" s="16">
        <f t="shared" si="257"/>
        <v>0.11458333333333333</v>
      </c>
      <c r="T3599" s="16">
        <f t="shared" si="258"/>
        <v>2.2987087980669028E-2</v>
      </c>
    </row>
    <row r="3600" spans="1:20" x14ac:dyDescent="0.6">
      <c r="A3600" s="6"/>
      <c r="B3600" s="6"/>
      <c r="C3600" s="6"/>
      <c r="D3600" s="6" t="s">
        <v>13828</v>
      </c>
      <c r="E3600" s="6" t="s">
        <v>13816</v>
      </c>
      <c r="F3600" s="20" t="s">
        <v>13930</v>
      </c>
      <c r="G3600" s="6" t="str">
        <f t="shared" si="256"/>
        <v>85-91</v>
      </c>
      <c r="H3600" s="6" t="str" cm="1">
        <f t="array" ref="H3600:I3600">_xlfn.TEXTSPLIT(G3600,"-")</f>
        <v>85</v>
      </c>
      <c r="I3600" s="6" t="str">
        <v>91</v>
      </c>
      <c r="J3600" s="6" t="s">
        <v>13541</v>
      </c>
      <c r="K3600" s="6" t="s">
        <v>13525</v>
      </c>
      <c r="L3600" s="6" t="s">
        <v>13973</v>
      </c>
      <c r="M3600" s="6" t="s">
        <v>13451</v>
      </c>
      <c r="N3600" s="6" t="s">
        <v>13594</v>
      </c>
      <c r="O3600" s="6" t="str" cm="1">
        <f t="array" ref="O3600:P3600">_xlfn.TEXTSPLIT(N3600,"-")</f>
        <v>2002</v>
      </c>
      <c r="P3600" s="6" t="str">
        <v>2006</v>
      </c>
      <c r="Q3600" s="6">
        <v>244</v>
      </c>
      <c r="R3600" s="6">
        <v>28</v>
      </c>
      <c r="S3600" s="16">
        <f t="shared" si="257"/>
        <v>0.11475409836065574</v>
      </c>
      <c r="T3600" s="16">
        <f t="shared" si="258"/>
        <v>2.040427422979376E-2</v>
      </c>
    </row>
    <row r="3601" spans="1:20" x14ac:dyDescent="0.6">
      <c r="A3601" s="6"/>
      <c r="B3601" s="6"/>
      <c r="C3601" s="6"/>
      <c r="D3601" s="6" t="s">
        <v>13823</v>
      </c>
      <c r="E3601" s="6" t="s">
        <v>13815</v>
      </c>
      <c r="F3601" s="20" t="s">
        <v>13595</v>
      </c>
      <c r="G3601" s="6" t="str">
        <f t="shared" si="256"/>
        <v>66-91</v>
      </c>
      <c r="H3601" s="6" t="str" cm="1">
        <f t="array" ref="H3601:I3601">_xlfn.TEXTSPLIT(G3601,"-")</f>
        <v>66</v>
      </c>
      <c r="I3601" s="6" t="str">
        <v>91</v>
      </c>
      <c r="J3601" s="6" t="s">
        <v>13541</v>
      </c>
      <c r="K3601" s="6" t="s">
        <v>13525</v>
      </c>
      <c r="L3601" s="6" t="s">
        <v>13973</v>
      </c>
      <c r="M3601" s="6" t="s">
        <v>13451</v>
      </c>
      <c r="N3601" s="6" t="s">
        <v>13594</v>
      </c>
      <c r="O3601" s="6" t="str" cm="1">
        <f t="array" ref="O3601:P3601">_xlfn.TEXTSPLIT(N3601,"-")</f>
        <v>2002</v>
      </c>
      <c r="P3601" s="6" t="str">
        <v>2006</v>
      </c>
      <c r="Q3601" s="6">
        <f>SUM(Q3604,Q3607,Q3610,Q3613,Q3616)</f>
        <v>5272</v>
      </c>
      <c r="R3601" s="6">
        <v>127</v>
      </c>
      <c r="S3601" s="16">
        <f t="shared" si="257"/>
        <v>2.4089529590288317E-2</v>
      </c>
      <c r="T3601" s="16">
        <f t="shared" si="258"/>
        <v>2.1116962449191329E-3</v>
      </c>
    </row>
    <row r="3602" spans="1:20" x14ac:dyDescent="0.6">
      <c r="A3602" s="6"/>
      <c r="B3602" s="6"/>
      <c r="C3602" s="6"/>
      <c r="D3602" s="6" t="s">
        <v>13823</v>
      </c>
      <c r="E3602" s="6" t="s">
        <v>13814</v>
      </c>
      <c r="F3602" s="20" t="s">
        <v>13595</v>
      </c>
      <c r="G3602" s="6" t="str">
        <f t="shared" si="256"/>
        <v>66-91</v>
      </c>
      <c r="H3602" s="6" t="str" cm="1">
        <f t="array" ref="H3602:I3602">_xlfn.TEXTSPLIT(G3602,"-")</f>
        <v>66</v>
      </c>
      <c r="I3602" s="6" t="str">
        <v>91</v>
      </c>
      <c r="J3602" s="6" t="s">
        <v>13541</v>
      </c>
      <c r="K3602" s="6" t="s">
        <v>13525</v>
      </c>
      <c r="L3602" s="6" t="s">
        <v>13973</v>
      </c>
      <c r="M3602" s="6" t="s">
        <v>13451</v>
      </c>
      <c r="N3602" s="6" t="s">
        <v>13594</v>
      </c>
      <c r="O3602" s="6" t="str" cm="1">
        <f t="array" ref="O3602:P3602">_xlfn.TEXTSPLIT(N3602,"-")</f>
        <v>2002</v>
      </c>
      <c r="P3602" s="6" t="str">
        <v>2006</v>
      </c>
      <c r="Q3602" s="6">
        <f>SUM(Q3605,Q3608,Q3611,Q3614,Q3617)</f>
        <v>2260</v>
      </c>
      <c r="R3602" s="6">
        <v>50</v>
      </c>
      <c r="S3602" s="16">
        <f t="shared" si="257"/>
        <v>2.2123893805309734E-2</v>
      </c>
      <c r="T3602" s="16">
        <f t="shared" si="258"/>
        <v>3.0939869693424162E-3</v>
      </c>
    </row>
    <row r="3603" spans="1:20" x14ac:dyDescent="0.6">
      <c r="A3603" s="6"/>
      <c r="B3603" s="6"/>
      <c r="C3603" s="6"/>
      <c r="D3603" s="6" t="s">
        <v>13823</v>
      </c>
      <c r="E3603" s="6" t="s">
        <v>13816</v>
      </c>
      <c r="F3603" s="20" t="s">
        <v>13595</v>
      </c>
      <c r="G3603" s="6" t="str">
        <f t="shared" si="256"/>
        <v>66-91</v>
      </c>
      <c r="H3603" s="6" t="str" cm="1">
        <f t="array" ref="H3603:I3603">_xlfn.TEXTSPLIT(G3603,"-")</f>
        <v>66</v>
      </c>
      <c r="I3603" s="6" t="str">
        <v>91</v>
      </c>
      <c r="J3603" s="6" t="s">
        <v>13541</v>
      </c>
      <c r="K3603" s="6" t="s">
        <v>13525</v>
      </c>
      <c r="L3603" s="6" t="s">
        <v>13973</v>
      </c>
      <c r="M3603" s="6" t="s">
        <v>13451</v>
      </c>
      <c r="N3603" s="6" t="s">
        <v>13594</v>
      </c>
      <c r="O3603" s="6" t="str" cm="1">
        <f t="array" ref="O3603:P3603">_xlfn.TEXTSPLIT(N3603,"-")</f>
        <v>2002</v>
      </c>
      <c r="P3603" s="6" t="str">
        <v>2006</v>
      </c>
      <c r="Q3603" s="6">
        <f>SUM(Q3606,Q3609,Q3612,Q3615,Q3618)</f>
        <v>3012</v>
      </c>
      <c r="R3603" s="6">
        <v>75</v>
      </c>
      <c r="S3603" s="16">
        <f t="shared" si="257"/>
        <v>2.4900398406374501E-2</v>
      </c>
      <c r="T3603" s="16">
        <f t="shared" si="258"/>
        <v>2.8392272440143805E-3</v>
      </c>
    </row>
    <row r="3604" spans="1:20" x14ac:dyDescent="0.6">
      <c r="A3604" s="6"/>
      <c r="B3604" s="6"/>
      <c r="C3604" s="6"/>
      <c r="D3604" s="6" t="s">
        <v>13823</v>
      </c>
      <c r="E3604" s="6" t="s">
        <v>13815</v>
      </c>
      <c r="F3604" s="20" t="s">
        <v>13929</v>
      </c>
      <c r="G3604" s="6" t="str">
        <f t="shared" si="256"/>
        <v>66-69</v>
      </c>
      <c r="H3604" s="6" t="str" cm="1">
        <f t="array" ref="H3604:I3604">_xlfn.TEXTSPLIT(G3604,"-")</f>
        <v>66</v>
      </c>
      <c r="I3604" s="6" t="str">
        <v>69</v>
      </c>
      <c r="J3604" s="6" t="s">
        <v>13541</v>
      </c>
      <c r="K3604" s="6" t="s">
        <v>13525</v>
      </c>
      <c r="L3604" s="6" t="s">
        <v>13973</v>
      </c>
      <c r="M3604" s="6" t="s">
        <v>13451</v>
      </c>
      <c r="N3604" s="6" t="s">
        <v>13594</v>
      </c>
      <c r="O3604" s="6" t="str" cm="1">
        <f t="array" ref="O3604:P3604">_xlfn.TEXTSPLIT(N3604,"-")</f>
        <v>2002</v>
      </c>
      <c r="P3604" s="6" t="str">
        <v>2006</v>
      </c>
      <c r="Q3604" s="6">
        <f>194+336</f>
        <v>530</v>
      </c>
      <c r="R3604" s="6">
        <v>1</v>
      </c>
      <c r="S3604" s="16">
        <f t="shared" si="257"/>
        <v>1.8867924528301887E-3</v>
      </c>
      <c r="T3604" s="16">
        <f t="shared" si="258"/>
        <v>1.8850116195378481E-3</v>
      </c>
    </row>
    <row r="3605" spans="1:20" x14ac:dyDescent="0.6">
      <c r="A3605" s="6"/>
      <c r="B3605" s="6"/>
      <c r="C3605" s="6"/>
      <c r="D3605" s="6" t="s">
        <v>13823</v>
      </c>
      <c r="E3605" s="6" t="s">
        <v>13814</v>
      </c>
      <c r="F3605" s="20" t="s">
        <v>13929</v>
      </c>
      <c r="G3605" s="6" t="str">
        <f t="shared" si="256"/>
        <v>66-69</v>
      </c>
      <c r="H3605" s="6" t="str" cm="1">
        <f t="array" ref="H3605:I3605">_xlfn.TEXTSPLIT(G3605,"-")</f>
        <v>66</v>
      </c>
      <c r="I3605" s="6" t="str">
        <v>69</v>
      </c>
      <c r="J3605" s="6" t="s">
        <v>13541</v>
      </c>
      <c r="K3605" s="6" t="s">
        <v>13525</v>
      </c>
      <c r="L3605" s="6" t="s">
        <v>13973</v>
      </c>
      <c r="M3605" s="6" t="s">
        <v>13451</v>
      </c>
      <c r="N3605" s="6" t="s">
        <v>13594</v>
      </c>
      <c r="O3605" s="6" t="str" cm="1">
        <f t="array" ref="O3605:P3605">_xlfn.TEXTSPLIT(N3605,"-")</f>
        <v>2002</v>
      </c>
      <c r="P3605" s="6" t="str">
        <v>2006</v>
      </c>
      <c r="Q3605" s="6">
        <v>194</v>
      </c>
      <c r="R3605" s="6">
        <v>0</v>
      </c>
      <c r="S3605" s="16">
        <f t="shared" ref="S3605:S3618" si="259">R3605/Q3605</f>
        <v>0</v>
      </c>
      <c r="T3605" s="16">
        <f t="shared" ref="T3605:T3618" si="260">SQRT(S3605*(1-S3605)/Q3605)</f>
        <v>0</v>
      </c>
    </row>
    <row r="3606" spans="1:20" x14ac:dyDescent="0.6">
      <c r="A3606" s="6"/>
      <c r="B3606" s="6"/>
      <c r="C3606" s="6"/>
      <c r="D3606" s="6" t="s">
        <v>13823</v>
      </c>
      <c r="E3606" s="6" t="s">
        <v>13816</v>
      </c>
      <c r="F3606" s="20" t="s">
        <v>13929</v>
      </c>
      <c r="G3606" s="6" t="str">
        <f t="shared" si="256"/>
        <v>66-69</v>
      </c>
      <c r="H3606" s="6" t="str" cm="1">
        <f t="array" ref="H3606:I3606">_xlfn.TEXTSPLIT(G3606,"-")</f>
        <v>66</v>
      </c>
      <c r="I3606" s="6" t="str">
        <v>69</v>
      </c>
      <c r="J3606" s="6" t="s">
        <v>13541</v>
      </c>
      <c r="K3606" s="6" t="s">
        <v>13525</v>
      </c>
      <c r="L3606" s="6" t="s">
        <v>13973</v>
      </c>
      <c r="M3606" s="6" t="s">
        <v>13451</v>
      </c>
      <c r="N3606" s="6" t="s">
        <v>13594</v>
      </c>
      <c r="O3606" s="6" t="str" cm="1">
        <f t="array" ref="O3606:P3606">_xlfn.TEXTSPLIT(N3606,"-")</f>
        <v>2002</v>
      </c>
      <c r="P3606" s="6" t="str">
        <v>2006</v>
      </c>
      <c r="Q3606" s="6">
        <v>336</v>
      </c>
      <c r="R3606" s="6">
        <v>1</v>
      </c>
      <c r="S3606" s="16">
        <f t="shared" si="259"/>
        <v>2.976190476190476E-3</v>
      </c>
      <c r="T3606" s="16">
        <f t="shared" si="260"/>
        <v>2.9717583211234379E-3</v>
      </c>
    </row>
    <row r="3607" spans="1:20" x14ac:dyDescent="0.6">
      <c r="A3607" s="6"/>
      <c r="B3607" s="6"/>
      <c r="C3607" s="6"/>
      <c r="D3607" s="6" t="s">
        <v>13823</v>
      </c>
      <c r="E3607" s="6" t="s">
        <v>13815</v>
      </c>
      <c r="F3607" s="20" t="s">
        <v>13825</v>
      </c>
      <c r="G3607" s="6" t="str">
        <f t="shared" si="256"/>
        <v>70-74</v>
      </c>
      <c r="H3607" s="6" t="str" cm="1">
        <f t="array" ref="H3607:I3607">_xlfn.TEXTSPLIT(G3607,"-")</f>
        <v>70</v>
      </c>
      <c r="I3607" s="6" t="str">
        <v>74</v>
      </c>
      <c r="J3607" s="6" t="s">
        <v>13541</v>
      </c>
      <c r="K3607" s="6" t="s">
        <v>13525</v>
      </c>
      <c r="L3607" s="6" t="s">
        <v>13973</v>
      </c>
      <c r="M3607" s="6" t="s">
        <v>13451</v>
      </c>
      <c r="N3607" s="6" t="s">
        <v>13594</v>
      </c>
      <c r="O3607" s="6" t="str" cm="1">
        <f t="array" ref="O3607:P3607">_xlfn.TEXTSPLIT(N3607,"-")</f>
        <v>2002</v>
      </c>
      <c r="P3607" s="6" t="str">
        <v>2006</v>
      </c>
      <c r="Q3607" s="6">
        <f>685+897</f>
        <v>1582</v>
      </c>
      <c r="R3607" s="6">
        <v>8</v>
      </c>
      <c r="S3607" s="16">
        <f t="shared" si="259"/>
        <v>5.0568900126422255E-3</v>
      </c>
      <c r="T3607" s="16">
        <f t="shared" si="260"/>
        <v>1.7833543225403367E-3</v>
      </c>
    </row>
    <row r="3608" spans="1:20" x14ac:dyDescent="0.6">
      <c r="A3608" s="6"/>
      <c r="B3608" s="6"/>
      <c r="C3608" s="6"/>
      <c r="D3608" s="6" t="s">
        <v>13823</v>
      </c>
      <c r="E3608" s="6" t="s">
        <v>13814</v>
      </c>
      <c r="F3608" s="20" t="s">
        <v>13825</v>
      </c>
      <c r="G3608" s="6" t="str">
        <f t="shared" si="256"/>
        <v>70-74</v>
      </c>
      <c r="H3608" s="6" t="str" cm="1">
        <f t="array" ref="H3608:I3608">_xlfn.TEXTSPLIT(G3608,"-")</f>
        <v>70</v>
      </c>
      <c r="I3608" s="6" t="str">
        <v>74</v>
      </c>
      <c r="J3608" s="6" t="s">
        <v>13541</v>
      </c>
      <c r="K3608" s="6" t="s">
        <v>13525</v>
      </c>
      <c r="L3608" s="6" t="s">
        <v>13973</v>
      </c>
      <c r="M3608" s="6" t="s">
        <v>13451</v>
      </c>
      <c r="N3608" s="6" t="s">
        <v>13594</v>
      </c>
      <c r="O3608" s="6" t="str" cm="1">
        <f t="array" ref="O3608:P3608">_xlfn.TEXTSPLIT(N3608,"-")</f>
        <v>2002</v>
      </c>
      <c r="P3608" s="6" t="str">
        <v>2006</v>
      </c>
      <c r="Q3608" s="6">
        <v>685</v>
      </c>
      <c r="R3608" s="6">
        <v>2</v>
      </c>
      <c r="S3608" s="16">
        <f t="shared" si="259"/>
        <v>2.9197080291970801E-3</v>
      </c>
      <c r="T3608" s="16">
        <f t="shared" si="260"/>
        <v>2.0615292085477133E-3</v>
      </c>
    </row>
    <row r="3609" spans="1:20" x14ac:dyDescent="0.6">
      <c r="A3609" s="6"/>
      <c r="B3609" s="6"/>
      <c r="C3609" s="6"/>
      <c r="D3609" s="6" t="s">
        <v>13823</v>
      </c>
      <c r="E3609" s="6" t="s">
        <v>13816</v>
      </c>
      <c r="F3609" s="20" t="s">
        <v>13825</v>
      </c>
      <c r="G3609" s="6" t="str">
        <f t="shared" si="256"/>
        <v>70-74</v>
      </c>
      <c r="H3609" s="6" t="str" cm="1">
        <f t="array" ref="H3609:I3609">_xlfn.TEXTSPLIT(G3609,"-")</f>
        <v>70</v>
      </c>
      <c r="I3609" s="6" t="str">
        <v>74</v>
      </c>
      <c r="J3609" s="6" t="s">
        <v>13541</v>
      </c>
      <c r="K3609" s="6" t="s">
        <v>13525</v>
      </c>
      <c r="L3609" s="6" t="s">
        <v>13973</v>
      </c>
      <c r="M3609" s="6" t="s">
        <v>13451</v>
      </c>
      <c r="N3609" s="6" t="s">
        <v>13594</v>
      </c>
      <c r="O3609" s="6" t="str" cm="1">
        <f t="array" ref="O3609:P3609">_xlfn.TEXTSPLIT(N3609,"-")</f>
        <v>2002</v>
      </c>
      <c r="P3609" s="6" t="str">
        <v>2006</v>
      </c>
      <c r="Q3609" s="6">
        <v>897</v>
      </c>
      <c r="R3609" s="6">
        <v>6</v>
      </c>
      <c r="S3609" s="16">
        <f t="shared" si="259"/>
        <v>6.688963210702341E-3</v>
      </c>
      <c r="T3609" s="16">
        <f t="shared" si="260"/>
        <v>2.7216095027113719E-3</v>
      </c>
    </row>
    <row r="3610" spans="1:20" x14ac:dyDescent="0.6">
      <c r="A3610" s="6"/>
      <c r="B3610" s="6"/>
      <c r="C3610" s="6"/>
      <c r="D3610" s="6" t="s">
        <v>13823</v>
      </c>
      <c r="E3610" s="6" t="s">
        <v>13815</v>
      </c>
      <c r="F3610" s="20" t="s">
        <v>13826</v>
      </c>
      <c r="G3610" s="6" t="str">
        <f t="shared" si="256"/>
        <v>75-79</v>
      </c>
      <c r="H3610" s="6" t="str" cm="1">
        <f t="array" ref="H3610:I3610">_xlfn.TEXTSPLIT(G3610,"-")</f>
        <v>75</v>
      </c>
      <c r="I3610" s="6" t="str">
        <v>79</v>
      </c>
      <c r="J3610" s="6" t="s">
        <v>13541</v>
      </c>
      <c r="K3610" s="6" t="s">
        <v>13525</v>
      </c>
      <c r="L3610" s="6" t="s">
        <v>13973</v>
      </c>
      <c r="M3610" s="6" t="s">
        <v>13451</v>
      </c>
      <c r="N3610" s="6" t="s">
        <v>13594</v>
      </c>
      <c r="O3610" s="6" t="str" cm="1">
        <f t="array" ref="O3610:P3610">_xlfn.TEXTSPLIT(N3610,"-")</f>
        <v>2002</v>
      </c>
      <c r="P3610" s="6" t="str">
        <v>2006</v>
      </c>
      <c r="Q3610" s="6">
        <f>687+845</f>
        <v>1532</v>
      </c>
      <c r="R3610" s="6">
        <v>29</v>
      </c>
      <c r="S3610" s="16">
        <f t="shared" si="259"/>
        <v>1.8929503916449087E-2</v>
      </c>
      <c r="T3610" s="16">
        <f t="shared" si="260"/>
        <v>3.4816919334244656E-3</v>
      </c>
    </row>
    <row r="3611" spans="1:20" x14ac:dyDescent="0.6">
      <c r="A3611" s="6"/>
      <c r="B3611" s="6"/>
      <c r="C3611" s="6"/>
      <c r="D3611" s="6" t="s">
        <v>13823</v>
      </c>
      <c r="E3611" s="6" t="s">
        <v>13814</v>
      </c>
      <c r="F3611" s="20" t="s">
        <v>13826</v>
      </c>
      <c r="G3611" s="6" t="str">
        <f t="shared" si="256"/>
        <v>75-79</v>
      </c>
      <c r="H3611" s="6" t="str" cm="1">
        <f t="array" ref="H3611:I3611">_xlfn.TEXTSPLIT(G3611,"-")</f>
        <v>75</v>
      </c>
      <c r="I3611" s="6" t="str">
        <v>79</v>
      </c>
      <c r="J3611" s="6" t="s">
        <v>13541</v>
      </c>
      <c r="K3611" s="6" t="s">
        <v>13525</v>
      </c>
      <c r="L3611" s="6" t="s">
        <v>13973</v>
      </c>
      <c r="M3611" s="6" t="s">
        <v>13451</v>
      </c>
      <c r="N3611" s="6" t="s">
        <v>13594</v>
      </c>
      <c r="O3611" s="6" t="str" cm="1">
        <f t="array" ref="O3611:P3611">_xlfn.TEXTSPLIT(N3611,"-")</f>
        <v>2002</v>
      </c>
      <c r="P3611" s="6" t="str">
        <v>2006</v>
      </c>
      <c r="Q3611" s="6">
        <v>687</v>
      </c>
      <c r="R3611" s="6">
        <v>13</v>
      </c>
      <c r="S3611" s="16">
        <f t="shared" si="259"/>
        <v>1.8922852983988356E-2</v>
      </c>
      <c r="T3611" s="16">
        <f t="shared" si="260"/>
        <v>5.1983619941314363E-3</v>
      </c>
    </row>
    <row r="3612" spans="1:20" x14ac:dyDescent="0.6">
      <c r="A3612" s="6"/>
      <c r="B3612" s="6"/>
      <c r="C3612" s="6"/>
      <c r="D3612" s="6" t="s">
        <v>13823</v>
      </c>
      <c r="E3612" s="6" t="s">
        <v>13816</v>
      </c>
      <c r="F3612" s="20" t="s">
        <v>13826</v>
      </c>
      <c r="G3612" s="6" t="str">
        <f t="shared" si="256"/>
        <v>75-79</v>
      </c>
      <c r="H3612" s="6" t="str" cm="1">
        <f t="array" ref="H3612:I3612">_xlfn.TEXTSPLIT(G3612,"-")</f>
        <v>75</v>
      </c>
      <c r="I3612" s="6" t="str">
        <v>79</v>
      </c>
      <c r="J3612" s="6" t="s">
        <v>13541</v>
      </c>
      <c r="K3612" s="6" t="s">
        <v>13525</v>
      </c>
      <c r="L3612" s="6" t="s">
        <v>13973</v>
      </c>
      <c r="M3612" s="6" t="s">
        <v>13451</v>
      </c>
      <c r="N3612" s="6" t="s">
        <v>13594</v>
      </c>
      <c r="O3612" s="6" t="str" cm="1">
        <f t="array" ref="O3612:P3612">_xlfn.TEXTSPLIT(N3612,"-")</f>
        <v>2002</v>
      </c>
      <c r="P3612" s="6" t="str">
        <v>2006</v>
      </c>
      <c r="Q3612" s="6">
        <v>845</v>
      </c>
      <c r="R3612" s="6">
        <v>16</v>
      </c>
      <c r="S3612" s="16">
        <f t="shared" si="259"/>
        <v>1.8934911242603551E-2</v>
      </c>
      <c r="T3612" s="16">
        <f t="shared" si="260"/>
        <v>4.6886972716452978E-3</v>
      </c>
    </row>
    <row r="3613" spans="1:20" x14ac:dyDescent="0.6">
      <c r="A3613" s="6"/>
      <c r="B3613" s="6"/>
      <c r="C3613" s="6"/>
      <c r="D3613" s="6" t="s">
        <v>13823</v>
      </c>
      <c r="E3613" s="6" t="s">
        <v>13815</v>
      </c>
      <c r="F3613" s="20" t="s">
        <v>13860</v>
      </c>
      <c r="G3613" s="6" t="str">
        <f t="shared" si="256"/>
        <v>80-84</v>
      </c>
      <c r="H3613" s="6" t="str" cm="1">
        <f t="array" ref="H3613:I3613">_xlfn.TEXTSPLIT(G3613,"-")</f>
        <v>80</v>
      </c>
      <c r="I3613" s="6" t="str">
        <v>84</v>
      </c>
      <c r="J3613" s="6" t="s">
        <v>13541</v>
      </c>
      <c r="K3613" s="6" t="s">
        <v>13525</v>
      </c>
      <c r="L3613" s="6" t="s">
        <v>13973</v>
      </c>
      <c r="M3613" s="6" t="s">
        <v>13451</v>
      </c>
      <c r="N3613" s="6" t="s">
        <v>13594</v>
      </c>
      <c r="O3613" s="6" t="str" cm="1">
        <f t="array" ref="O3613:P3613">_xlfn.TEXTSPLIT(N3613,"-")</f>
        <v>2002</v>
      </c>
      <c r="P3613" s="6" t="str">
        <v>2006</v>
      </c>
      <c r="Q3613" s="6">
        <v>1192</v>
      </c>
      <c r="R3613" s="6">
        <v>62</v>
      </c>
      <c r="S3613" s="16">
        <f t="shared" si="259"/>
        <v>5.2013422818791948E-2</v>
      </c>
      <c r="T3613" s="16">
        <f t="shared" si="260"/>
        <v>6.4316245368054191E-3</v>
      </c>
    </row>
    <row r="3614" spans="1:20" x14ac:dyDescent="0.6">
      <c r="A3614" s="6"/>
      <c r="B3614" s="6"/>
      <c r="C3614" s="6"/>
      <c r="D3614" s="6" t="s">
        <v>13823</v>
      </c>
      <c r="E3614" s="6" t="s">
        <v>13814</v>
      </c>
      <c r="F3614" s="20" t="s">
        <v>13860</v>
      </c>
      <c r="G3614" s="6" t="str">
        <f t="shared" si="256"/>
        <v>80-84</v>
      </c>
      <c r="H3614" s="6" t="str" cm="1">
        <f t="array" ref="H3614:I3614">_xlfn.TEXTSPLIT(G3614,"-")</f>
        <v>80</v>
      </c>
      <c r="I3614" s="6" t="str">
        <v>84</v>
      </c>
      <c r="J3614" s="6" t="s">
        <v>13541</v>
      </c>
      <c r="K3614" s="6" t="s">
        <v>13525</v>
      </c>
      <c r="L3614" s="6" t="s">
        <v>13973</v>
      </c>
      <c r="M3614" s="6" t="s">
        <v>13451</v>
      </c>
      <c r="N3614" s="6" t="s">
        <v>13594</v>
      </c>
      <c r="O3614" s="6" t="str" cm="1">
        <f t="array" ref="O3614:P3614">_xlfn.TEXTSPLIT(N3614,"-")</f>
        <v>2002</v>
      </c>
      <c r="P3614" s="6" t="str">
        <v>2006</v>
      </c>
      <c r="Q3614" s="6">
        <v>502</v>
      </c>
      <c r="R3614" s="6">
        <v>22</v>
      </c>
      <c r="S3614" s="16">
        <f t="shared" si="259"/>
        <v>4.3824701195219126E-2</v>
      </c>
      <c r="T3614" s="16">
        <f t="shared" si="260"/>
        <v>9.1364268910442328E-3</v>
      </c>
    </row>
    <row r="3615" spans="1:20" x14ac:dyDescent="0.6">
      <c r="A3615" s="6"/>
      <c r="B3615" s="6"/>
      <c r="C3615" s="6"/>
      <c r="D3615" s="6" t="s">
        <v>13823</v>
      </c>
      <c r="E3615" s="6" t="s">
        <v>13816</v>
      </c>
      <c r="F3615" s="20" t="s">
        <v>13860</v>
      </c>
      <c r="G3615" s="6" t="str">
        <f t="shared" si="256"/>
        <v>80-84</v>
      </c>
      <c r="H3615" s="6" t="str" cm="1">
        <f t="array" ref="H3615:I3615">_xlfn.TEXTSPLIT(G3615,"-")</f>
        <v>80</v>
      </c>
      <c r="I3615" s="6" t="str">
        <v>84</v>
      </c>
      <c r="J3615" s="6" t="s">
        <v>13541</v>
      </c>
      <c r="K3615" s="6" t="s">
        <v>13525</v>
      </c>
      <c r="L3615" s="6" t="s">
        <v>13973</v>
      </c>
      <c r="M3615" s="6" t="s">
        <v>13451</v>
      </c>
      <c r="N3615" s="6" t="s">
        <v>13594</v>
      </c>
      <c r="O3615" s="6" t="str" cm="1">
        <f t="array" ref="O3615:P3615">_xlfn.TEXTSPLIT(N3615,"-")</f>
        <v>2002</v>
      </c>
      <c r="P3615" s="6" t="str">
        <v>2006</v>
      </c>
      <c r="Q3615" s="6">
        <v>690</v>
      </c>
      <c r="R3615" s="6">
        <v>40</v>
      </c>
      <c r="S3615" s="16">
        <f t="shared" si="259"/>
        <v>5.7971014492753624E-2</v>
      </c>
      <c r="T3615" s="16">
        <f t="shared" si="260"/>
        <v>8.8963741165920488E-3</v>
      </c>
    </row>
    <row r="3616" spans="1:20" x14ac:dyDescent="0.6">
      <c r="A3616" s="6"/>
      <c r="B3616" s="6"/>
      <c r="C3616" s="6"/>
      <c r="D3616" s="6" t="s">
        <v>13823</v>
      </c>
      <c r="E3616" s="6" t="s">
        <v>13815</v>
      </c>
      <c r="F3616" s="20" t="s">
        <v>13930</v>
      </c>
      <c r="G3616" s="6" t="str">
        <f t="shared" si="256"/>
        <v>85-91</v>
      </c>
      <c r="H3616" s="6" t="str" cm="1">
        <f t="array" ref="H3616:I3616">_xlfn.TEXTSPLIT(G3616,"-")</f>
        <v>85</v>
      </c>
      <c r="I3616" s="6" t="str">
        <v>91</v>
      </c>
      <c r="J3616" s="6" t="s">
        <v>13541</v>
      </c>
      <c r="K3616" s="6" t="s">
        <v>13525</v>
      </c>
      <c r="L3616" s="6" t="s">
        <v>13973</v>
      </c>
      <c r="M3616" s="6" t="s">
        <v>13451</v>
      </c>
      <c r="N3616" s="6" t="s">
        <v>13594</v>
      </c>
      <c r="O3616" s="6" t="str" cm="1">
        <f t="array" ref="O3616:P3616">_xlfn.TEXTSPLIT(N3616,"-")</f>
        <v>2002</v>
      </c>
      <c r="P3616" s="6" t="str">
        <v>2006</v>
      </c>
      <c r="Q3616" s="6">
        <f>192+244</f>
        <v>436</v>
      </c>
      <c r="R3616" s="6">
        <v>33</v>
      </c>
      <c r="S3616" s="16">
        <f t="shared" si="259"/>
        <v>7.5688073394495417E-2</v>
      </c>
      <c r="T3616" s="16">
        <f t="shared" si="260"/>
        <v>1.2667174668540494E-2</v>
      </c>
    </row>
    <row r="3617" spans="1:20" x14ac:dyDescent="0.6">
      <c r="A3617" s="6"/>
      <c r="B3617" s="6"/>
      <c r="C3617" s="6"/>
      <c r="D3617" s="6" t="s">
        <v>13823</v>
      </c>
      <c r="E3617" s="6" t="s">
        <v>13814</v>
      </c>
      <c r="F3617" s="20" t="s">
        <v>13930</v>
      </c>
      <c r="G3617" s="6" t="str">
        <f t="shared" si="256"/>
        <v>85-91</v>
      </c>
      <c r="H3617" s="6" t="str" cm="1">
        <f t="array" ref="H3617:I3617">_xlfn.TEXTSPLIT(G3617,"-")</f>
        <v>85</v>
      </c>
      <c r="I3617" s="6" t="str">
        <v>91</v>
      </c>
      <c r="J3617" s="6" t="s">
        <v>13541</v>
      </c>
      <c r="K3617" s="6" t="s">
        <v>13525</v>
      </c>
      <c r="L3617" s="6" t="s">
        <v>13973</v>
      </c>
      <c r="M3617" s="6" t="s">
        <v>13451</v>
      </c>
      <c r="N3617" s="6" t="s">
        <v>13594</v>
      </c>
      <c r="O3617" s="6" t="str" cm="1">
        <f t="array" ref="O3617:P3617">_xlfn.TEXTSPLIT(N3617,"-")</f>
        <v>2002</v>
      </c>
      <c r="P3617" s="6" t="str">
        <v>2006</v>
      </c>
      <c r="Q3617" s="6">
        <v>192</v>
      </c>
      <c r="R3617" s="6">
        <v>17</v>
      </c>
      <c r="S3617" s="16">
        <f t="shared" si="259"/>
        <v>8.8541666666666671E-2</v>
      </c>
      <c r="T3617" s="16">
        <f t="shared" si="260"/>
        <v>2.0501783450185749E-2</v>
      </c>
    </row>
    <row r="3618" spans="1:20" x14ac:dyDescent="0.6">
      <c r="A3618" s="6"/>
      <c r="B3618" s="6"/>
      <c r="C3618" s="6"/>
      <c r="D3618" s="6" t="s">
        <v>13823</v>
      </c>
      <c r="E3618" s="6" t="s">
        <v>13816</v>
      </c>
      <c r="F3618" s="20" t="s">
        <v>13930</v>
      </c>
      <c r="G3618" s="6" t="str">
        <f t="shared" si="256"/>
        <v>85-91</v>
      </c>
      <c r="H3618" s="6" t="str" cm="1">
        <f t="array" ref="H3618:I3618">_xlfn.TEXTSPLIT(G3618,"-")</f>
        <v>85</v>
      </c>
      <c r="I3618" s="6" t="str">
        <v>91</v>
      </c>
      <c r="J3618" s="6" t="s">
        <v>13541</v>
      </c>
      <c r="K3618" s="6" t="s">
        <v>13525</v>
      </c>
      <c r="L3618" s="6" t="s">
        <v>13973</v>
      </c>
      <c r="M3618" s="6" t="s">
        <v>13451</v>
      </c>
      <c r="N3618" s="6" t="s">
        <v>13594</v>
      </c>
      <c r="O3618" s="6" t="str" cm="1">
        <f t="array" ref="O3618:P3618">_xlfn.TEXTSPLIT(N3618,"-")</f>
        <v>2002</v>
      </c>
      <c r="P3618" s="6" t="str">
        <v>2006</v>
      </c>
      <c r="Q3618" s="6">
        <v>244</v>
      </c>
      <c r="R3618" s="6">
        <v>16</v>
      </c>
      <c r="S3618" s="16">
        <f t="shared" si="259"/>
        <v>6.5573770491803282E-2</v>
      </c>
      <c r="T3618" s="16">
        <f t="shared" si="260"/>
        <v>1.5846840083639416E-2</v>
      </c>
    </row>
    <row r="3619" spans="1:20" x14ac:dyDescent="0.6">
      <c r="D3619" s="6" t="s">
        <v>13300</v>
      </c>
      <c r="E3619" s="6" t="s">
        <v>13815</v>
      </c>
      <c r="F3619" s="20" t="s">
        <v>13595</v>
      </c>
      <c r="G3619" s="6" t="str">
        <f t="shared" si="253"/>
        <v>66-91</v>
      </c>
      <c r="H3619" s="6" t="str" cm="1">
        <f t="array" ref="H3619:I3619">_xlfn.TEXTSPLIT(G3619,"-")</f>
        <v>66</v>
      </c>
      <c r="I3619" s="6" t="str">
        <v>91</v>
      </c>
      <c r="J3619" s="6" t="s">
        <v>13541</v>
      </c>
      <c r="K3619" s="6" t="s">
        <v>13525</v>
      </c>
      <c r="L3619" s="6" t="s">
        <v>13464</v>
      </c>
      <c r="M3619" s="6" t="s">
        <v>13451</v>
      </c>
      <c r="N3619" s="6" t="s">
        <v>13594</v>
      </c>
      <c r="O3619" s="6" t="str" cm="1">
        <f t="array" ref="O3619:P3619">_xlfn.TEXTSPLIT(N3619,"-")</f>
        <v>2002</v>
      </c>
      <c r="P3619" s="6" t="str">
        <v>2006</v>
      </c>
      <c r="Q3619" s="6">
        <f>SUM(Q3620,Q3621,Q3622,Q3623,Q3624)</f>
        <v>5272</v>
      </c>
      <c r="R3619" s="6">
        <f>2050+301</f>
        <v>2351</v>
      </c>
      <c r="S3619" s="16">
        <f t="shared" si="254"/>
        <v>0.44594081942336872</v>
      </c>
      <c r="T3619" s="16">
        <f t="shared" si="255"/>
        <v>6.8458754043756193E-3</v>
      </c>
    </row>
    <row r="3620" spans="1:20" x14ac:dyDescent="0.6">
      <c r="A3620" s="6"/>
      <c r="B3620" s="6"/>
      <c r="C3620" s="6"/>
      <c r="D3620" s="6" t="s">
        <v>13300</v>
      </c>
      <c r="E3620" s="6" t="s">
        <v>13815</v>
      </c>
      <c r="F3620" s="20" t="s">
        <v>13929</v>
      </c>
      <c r="G3620" s="6" t="str">
        <f t="shared" si="253"/>
        <v>66-69</v>
      </c>
      <c r="H3620" s="6" t="str" cm="1">
        <f t="array" ref="H3620:I3620">_xlfn.TEXTSPLIT(G3620,"-")</f>
        <v>66</v>
      </c>
      <c r="I3620" s="6" t="str">
        <v>69</v>
      </c>
      <c r="J3620" s="6" t="s">
        <v>13541</v>
      </c>
      <c r="K3620" s="6" t="s">
        <v>13525</v>
      </c>
      <c r="L3620" s="6" t="s">
        <v>13464</v>
      </c>
      <c r="M3620" s="6" t="s">
        <v>13451</v>
      </c>
      <c r="N3620" s="6" t="s">
        <v>13594</v>
      </c>
      <c r="O3620" s="6" t="str" cm="1">
        <f t="array" ref="O3620:P3620">_xlfn.TEXTSPLIT(N3620,"-")</f>
        <v>2002</v>
      </c>
      <c r="P3620" s="6" t="str">
        <v>2006</v>
      </c>
      <c r="Q3620" s="6">
        <f>194+336</f>
        <v>530</v>
      </c>
      <c r="R3620" s="6">
        <v>97</v>
      </c>
      <c r="S3620" s="16">
        <f t="shared" si="254"/>
        <v>0.18301886792452829</v>
      </c>
      <c r="T3620" s="16">
        <f t="shared" si="255"/>
        <v>1.6796392352321308E-2</v>
      </c>
    </row>
    <row r="3621" spans="1:20" x14ac:dyDescent="0.6">
      <c r="A3621" s="6"/>
      <c r="B3621" s="6"/>
      <c r="C3621" s="6"/>
      <c r="D3621" s="6" t="s">
        <v>13300</v>
      </c>
      <c r="E3621" s="6" t="s">
        <v>13815</v>
      </c>
      <c r="F3621" s="20" t="s">
        <v>13825</v>
      </c>
      <c r="G3621" s="6" t="str">
        <f t="shared" si="253"/>
        <v>70-74</v>
      </c>
      <c r="H3621" s="6" t="str" cm="1">
        <f t="array" ref="H3621:I3621">_xlfn.TEXTSPLIT(G3621,"-")</f>
        <v>70</v>
      </c>
      <c r="I3621" s="6" t="str">
        <v>74</v>
      </c>
      <c r="J3621" s="6" t="s">
        <v>13541</v>
      </c>
      <c r="K3621" s="6" t="s">
        <v>13525</v>
      </c>
      <c r="L3621" s="6" t="s">
        <v>13464</v>
      </c>
      <c r="M3621" s="6" t="s">
        <v>13451</v>
      </c>
      <c r="N3621" s="6" t="s">
        <v>13594</v>
      </c>
      <c r="O3621" s="6" t="str" cm="1">
        <f t="array" ref="O3621:P3621">_xlfn.TEXTSPLIT(N3621,"-")</f>
        <v>2002</v>
      </c>
      <c r="P3621" s="6" t="str">
        <v>2006</v>
      </c>
      <c r="Q3621" s="6">
        <f>685+897</f>
        <v>1582</v>
      </c>
      <c r="R3621" s="6">
        <v>332</v>
      </c>
      <c r="S3621" s="16">
        <f t="shared" si="254"/>
        <v>0.20986093552465235</v>
      </c>
      <c r="T3621" s="16">
        <f t="shared" si="255"/>
        <v>1.0237981244633524E-2</v>
      </c>
    </row>
    <row r="3622" spans="1:20" x14ac:dyDescent="0.6">
      <c r="A3622" s="6"/>
      <c r="B3622" s="6"/>
      <c r="C3622" s="6"/>
      <c r="D3622" s="6" t="s">
        <v>13300</v>
      </c>
      <c r="E3622" s="6" t="s">
        <v>13815</v>
      </c>
      <c r="F3622" s="20" t="s">
        <v>13826</v>
      </c>
      <c r="G3622" s="6" t="str">
        <f t="shared" si="253"/>
        <v>75-79</v>
      </c>
      <c r="H3622" s="6" t="str" cm="1">
        <f t="array" ref="H3622:I3622">_xlfn.TEXTSPLIT(G3622,"-")</f>
        <v>75</v>
      </c>
      <c r="I3622" s="6" t="str">
        <v>79</v>
      </c>
      <c r="J3622" s="6" t="s">
        <v>13541</v>
      </c>
      <c r="K3622" s="6" t="s">
        <v>13525</v>
      </c>
      <c r="L3622" s="6" t="s">
        <v>13464</v>
      </c>
      <c r="M3622" s="6" t="s">
        <v>13451</v>
      </c>
      <c r="N3622" s="6" t="s">
        <v>13594</v>
      </c>
      <c r="O3622" s="6" t="str" cm="1">
        <f t="array" ref="O3622:P3622">_xlfn.TEXTSPLIT(N3622,"-")</f>
        <v>2002</v>
      </c>
      <c r="P3622" s="6" t="str">
        <v>2006</v>
      </c>
      <c r="Q3622" s="6">
        <f>687+845</f>
        <v>1532</v>
      </c>
      <c r="R3622" s="6">
        <v>677</v>
      </c>
      <c r="S3622" s="16">
        <f t="shared" si="254"/>
        <v>0.44190600522193213</v>
      </c>
      <c r="T3622" s="16">
        <f t="shared" si="255"/>
        <v>1.2687885295458371E-2</v>
      </c>
    </row>
    <row r="3623" spans="1:20" x14ac:dyDescent="0.6">
      <c r="A3623" s="6"/>
      <c r="B3623" s="6"/>
      <c r="C3623" s="6"/>
      <c r="D3623" s="6" t="s">
        <v>13300</v>
      </c>
      <c r="E3623" s="6" t="s">
        <v>13815</v>
      </c>
      <c r="F3623" s="20" t="s">
        <v>13860</v>
      </c>
      <c r="G3623" s="6" t="str">
        <f t="shared" si="253"/>
        <v>80-84</v>
      </c>
      <c r="H3623" s="6" t="str" cm="1">
        <f t="array" ref="H3623:I3623">_xlfn.TEXTSPLIT(G3623,"-")</f>
        <v>80</v>
      </c>
      <c r="I3623" s="6" t="str">
        <v>84</v>
      </c>
      <c r="J3623" s="6" t="s">
        <v>13541</v>
      </c>
      <c r="K3623" s="6" t="s">
        <v>13525</v>
      </c>
      <c r="L3623" s="6" t="s">
        <v>13464</v>
      </c>
      <c r="M3623" s="6" t="s">
        <v>13451</v>
      </c>
      <c r="N3623" s="6" t="s">
        <v>13594</v>
      </c>
      <c r="O3623" s="6" t="str" cm="1">
        <f t="array" ref="O3623:P3623">_xlfn.TEXTSPLIT(N3623,"-")</f>
        <v>2002</v>
      </c>
      <c r="P3623" s="6" t="str">
        <v>2006</v>
      </c>
      <c r="Q3623" s="6">
        <v>1192</v>
      </c>
      <c r="R3623" s="6">
        <f>694+135</f>
        <v>829</v>
      </c>
      <c r="S3623" s="16">
        <f t="shared" si="254"/>
        <v>0.69546979865771807</v>
      </c>
      <c r="T3623" s="16">
        <f t="shared" si="255"/>
        <v>1.332957168803644E-2</v>
      </c>
    </row>
    <row r="3624" spans="1:20" x14ac:dyDescent="0.6">
      <c r="A3624" s="6"/>
      <c r="B3624" s="6"/>
      <c r="C3624" s="6"/>
      <c r="D3624" s="6" t="s">
        <v>13300</v>
      </c>
      <c r="E3624" s="6" t="s">
        <v>13815</v>
      </c>
      <c r="F3624" s="20" t="s">
        <v>13930</v>
      </c>
      <c r="G3624" s="6" t="str">
        <f t="shared" si="253"/>
        <v>85-91</v>
      </c>
      <c r="H3624" s="6" t="str" cm="1">
        <f t="array" ref="H3624:I3624">_xlfn.TEXTSPLIT(G3624,"-")</f>
        <v>85</v>
      </c>
      <c r="I3624" s="6" t="str">
        <v>91</v>
      </c>
      <c r="J3624" s="6" t="s">
        <v>13541</v>
      </c>
      <c r="K3624" s="6" t="s">
        <v>13525</v>
      </c>
      <c r="L3624" s="6" t="s">
        <v>13464</v>
      </c>
      <c r="M3624" s="6" t="s">
        <v>13451</v>
      </c>
      <c r="N3624" s="6" t="s">
        <v>13594</v>
      </c>
      <c r="O3624" s="6" t="str" cm="1">
        <f t="array" ref="O3624:P3624">_xlfn.TEXTSPLIT(N3624,"-")</f>
        <v>2002</v>
      </c>
      <c r="P3624" s="6" t="str">
        <v>2006</v>
      </c>
      <c r="Q3624" s="6">
        <f>192+244</f>
        <v>436</v>
      </c>
      <c r="R3624" s="7"/>
      <c r="S3624" s="16">
        <f t="shared" si="254"/>
        <v>0</v>
      </c>
      <c r="T3624" s="16">
        <f t="shared" si="255"/>
        <v>0</v>
      </c>
    </row>
    <row r="3625" spans="1:20" x14ac:dyDescent="0.6">
      <c r="A3625" s="6"/>
      <c r="B3625" s="6"/>
      <c r="C3625" s="6"/>
      <c r="D3625" s="6" t="s">
        <v>13822</v>
      </c>
      <c r="E3625" s="6" t="s">
        <v>13815</v>
      </c>
      <c r="F3625" s="20" t="s">
        <v>13595</v>
      </c>
      <c r="G3625" s="6" t="str">
        <f t="shared" si="253"/>
        <v>66-91</v>
      </c>
      <c r="H3625" s="6" t="str" cm="1">
        <f t="array" ref="H3625:I3625">_xlfn.TEXTSPLIT(G3625,"-")</f>
        <v>66</v>
      </c>
      <c r="I3625" s="6" t="str">
        <v>91</v>
      </c>
      <c r="J3625" s="6" t="s">
        <v>13541</v>
      </c>
      <c r="K3625" s="6" t="s">
        <v>13525</v>
      </c>
      <c r="L3625" s="6" t="s">
        <v>13464</v>
      </c>
      <c r="M3625" s="6" t="s">
        <v>13451</v>
      </c>
      <c r="N3625" s="6" t="s">
        <v>13594</v>
      </c>
      <c r="O3625" s="6" t="str" cm="1">
        <f t="array" ref="O3625:P3625">_xlfn.TEXTSPLIT(N3625,"-")</f>
        <v>2002</v>
      </c>
      <c r="P3625" s="6" t="str">
        <v>2006</v>
      </c>
      <c r="Q3625" s="6">
        <f>SUM(Q3626,Q3627,Q3628,Q3629,Q3630)</f>
        <v>5272</v>
      </c>
      <c r="R3625" s="6">
        <v>2050</v>
      </c>
      <c r="S3625" s="16">
        <f t="shared" si="254"/>
        <v>0.38884673748103188</v>
      </c>
      <c r="T3625" s="16">
        <f t="shared" si="255"/>
        <v>6.7139267109498279E-3</v>
      </c>
    </row>
    <row r="3626" spans="1:20" x14ac:dyDescent="0.6">
      <c r="B3626" s="6"/>
      <c r="C3626" s="6"/>
      <c r="D3626" s="6" t="s">
        <v>13822</v>
      </c>
      <c r="E3626" s="6" t="s">
        <v>13815</v>
      </c>
      <c r="F3626" s="20" t="s">
        <v>13929</v>
      </c>
      <c r="G3626" s="6" t="str">
        <f t="shared" si="253"/>
        <v>66-69</v>
      </c>
      <c r="H3626" s="6" t="str" cm="1">
        <f t="array" ref="H3626:I3626">_xlfn.TEXTSPLIT(G3626,"-")</f>
        <v>66</v>
      </c>
      <c r="I3626" s="6" t="str">
        <v>69</v>
      </c>
      <c r="J3626" s="6" t="s">
        <v>13541</v>
      </c>
      <c r="K3626" s="6" t="s">
        <v>13525</v>
      </c>
      <c r="L3626" s="6" t="s">
        <v>13464</v>
      </c>
      <c r="M3626" s="6" t="s">
        <v>13451</v>
      </c>
      <c r="N3626" s="6" t="s">
        <v>13594</v>
      </c>
      <c r="O3626" s="6" t="str" cm="1">
        <f t="array" ref="O3626:P3626">_xlfn.TEXTSPLIT(N3626,"-")</f>
        <v>2002</v>
      </c>
      <c r="P3626" s="6" t="str">
        <v>2006</v>
      </c>
      <c r="Q3626" s="6">
        <f>194+336</f>
        <v>530</v>
      </c>
      <c r="R3626" s="6">
        <v>93</v>
      </c>
      <c r="S3626" s="16">
        <f t="shared" si="254"/>
        <v>0.17547169811320754</v>
      </c>
      <c r="T3626" s="16">
        <f t="shared" si="255"/>
        <v>1.6522219531701129E-2</v>
      </c>
    </row>
    <row r="3627" spans="1:20" x14ac:dyDescent="0.6">
      <c r="B3627" s="6"/>
      <c r="C3627" s="6"/>
      <c r="D3627" s="6" t="s">
        <v>13822</v>
      </c>
      <c r="E3627" s="6" t="s">
        <v>13815</v>
      </c>
      <c r="F3627" s="20" t="s">
        <v>13825</v>
      </c>
      <c r="G3627" s="6" t="str">
        <f t="shared" si="253"/>
        <v>70-74</v>
      </c>
      <c r="H3627" s="6" t="str" cm="1">
        <f t="array" ref="H3627:I3627">_xlfn.TEXTSPLIT(G3627,"-")</f>
        <v>70</v>
      </c>
      <c r="I3627" s="6" t="str">
        <v>74</v>
      </c>
      <c r="J3627" s="6" t="s">
        <v>13541</v>
      </c>
      <c r="K3627" s="6" t="s">
        <v>13525</v>
      </c>
      <c r="L3627" s="6" t="s">
        <v>13464</v>
      </c>
      <c r="M3627" s="6" t="s">
        <v>13451</v>
      </c>
      <c r="N3627" s="6" t="s">
        <v>13594</v>
      </c>
      <c r="O3627" s="6" t="str" cm="1">
        <f t="array" ref="O3627:P3627">_xlfn.TEXTSPLIT(N3627,"-")</f>
        <v>2002</v>
      </c>
      <c r="P3627" s="6" t="str">
        <v>2006</v>
      </c>
      <c r="Q3627" s="6">
        <f>685+897</f>
        <v>1582</v>
      </c>
      <c r="R3627" s="6">
        <v>308</v>
      </c>
      <c r="S3627" s="16">
        <f t="shared" si="254"/>
        <v>0.19469026548672566</v>
      </c>
      <c r="T3627" s="16">
        <f t="shared" si="255"/>
        <v>9.955208345670645E-3</v>
      </c>
    </row>
    <row r="3628" spans="1:20" x14ac:dyDescent="0.6">
      <c r="B3628" s="6"/>
      <c r="C3628" s="6"/>
      <c r="D3628" s="6" t="s">
        <v>13822</v>
      </c>
      <c r="E3628" s="6" t="s">
        <v>13815</v>
      </c>
      <c r="F3628" s="20" t="s">
        <v>13826</v>
      </c>
      <c r="G3628" s="6" t="str">
        <f t="shared" si="253"/>
        <v>75-79</v>
      </c>
      <c r="H3628" s="6" t="str" cm="1">
        <f t="array" ref="H3628:I3628">_xlfn.TEXTSPLIT(G3628,"-")</f>
        <v>75</v>
      </c>
      <c r="I3628" s="6" t="str">
        <v>79</v>
      </c>
      <c r="J3628" s="6" t="s">
        <v>13541</v>
      </c>
      <c r="K3628" s="6" t="s">
        <v>13525</v>
      </c>
      <c r="L3628" s="6" t="s">
        <v>13464</v>
      </c>
      <c r="M3628" s="6" t="s">
        <v>13451</v>
      </c>
      <c r="N3628" s="6" t="s">
        <v>13594</v>
      </c>
      <c r="O3628" s="6" t="str" cm="1">
        <f t="array" ref="O3628:P3628">_xlfn.TEXTSPLIT(N3628,"-")</f>
        <v>2002</v>
      </c>
      <c r="P3628" s="6" t="str">
        <v>2006</v>
      </c>
      <c r="Q3628" s="6">
        <f>687+845</f>
        <v>1532</v>
      </c>
      <c r="R3628" s="6">
        <v>611</v>
      </c>
      <c r="S3628" s="16">
        <f t="shared" si="254"/>
        <v>0.39882506527415146</v>
      </c>
      <c r="T3628" s="16">
        <f t="shared" si="255"/>
        <v>1.2510142949658928E-2</v>
      </c>
    </row>
    <row r="3629" spans="1:20" x14ac:dyDescent="0.6">
      <c r="B3629" s="6"/>
      <c r="C3629" s="6"/>
      <c r="D3629" s="6" t="s">
        <v>13822</v>
      </c>
      <c r="E3629" s="6" t="s">
        <v>13815</v>
      </c>
      <c r="F3629" s="20" t="s">
        <v>13860</v>
      </c>
      <c r="G3629" s="6" t="str">
        <f t="shared" si="253"/>
        <v>80-84</v>
      </c>
      <c r="H3629" s="6" t="str" cm="1">
        <f t="array" ref="H3629:I3629">_xlfn.TEXTSPLIT(G3629,"-")</f>
        <v>80</v>
      </c>
      <c r="I3629" s="6" t="str">
        <v>84</v>
      </c>
      <c r="J3629" s="6" t="s">
        <v>13541</v>
      </c>
      <c r="K3629" s="6" t="s">
        <v>13525</v>
      </c>
      <c r="L3629" s="6" t="s">
        <v>13464</v>
      </c>
      <c r="M3629" s="6" t="s">
        <v>13451</v>
      </c>
      <c r="N3629" s="6" t="s">
        <v>13594</v>
      </c>
      <c r="O3629" s="6" t="str" cm="1">
        <f t="array" ref="O3629:P3629">_xlfn.TEXTSPLIT(N3629,"-")</f>
        <v>2002</v>
      </c>
      <c r="P3629" s="6" t="str">
        <v>2006</v>
      </c>
      <c r="Q3629" s="6">
        <v>1192</v>
      </c>
      <c r="R3629" s="6">
        <v>694</v>
      </c>
      <c r="S3629" s="16">
        <f t="shared" si="254"/>
        <v>0.58221476510067116</v>
      </c>
      <c r="T3629" s="16">
        <f t="shared" si="255"/>
        <v>1.4284992723611216E-2</v>
      </c>
    </row>
    <row r="3630" spans="1:20" x14ac:dyDescent="0.6">
      <c r="B3630" s="6"/>
      <c r="C3630" s="6"/>
      <c r="D3630" s="6" t="s">
        <v>13822</v>
      </c>
      <c r="E3630" s="6" t="s">
        <v>13815</v>
      </c>
      <c r="F3630" s="20" t="s">
        <v>13930</v>
      </c>
      <c r="G3630" s="6" t="str">
        <f t="shared" si="253"/>
        <v>85-91</v>
      </c>
      <c r="H3630" s="6" t="str" cm="1">
        <f t="array" ref="H3630:I3630">_xlfn.TEXTSPLIT(G3630,"-")</f>
        <v>85</v>
      </c>
      <c r="I3630" s="6" t="str">
        <v>91</v>
      </c>
      <c r="J3630" s="6" t="s">
        <v>13541</v>
      </c>
      <c r="K3630" s="6" t="s">
        <v>13525</v>
      </c>
      <c r="L3630" s="6" t="s">
        <v>13464</v>
      </c>
      <c r="M3630" s="6" t="s">
        <v>13451</v>
      </c>
      <c r="N3630" s="6" t="s">
        <v>13594</v>
      </c>
      <c r="O3630" s="6" t="str" cm="1">
        <f t="array" ref="O3630:P3630">_xlfn.TEXTSPLIT(N3630,"-")</f>
        <v>2002</v>
      </c>
      <c r="P3630" s="6" t="str">
        <v>2006</v>
      </c>
      <c r="Q3630" s="6">
        <f>192+244</f>
        <v>436</v>
      </c>
      <c r="R3630" s="6">
        <v>362</v>
      </c>
      <c r="S3630" s="16">
        <f t="shared" si="254"/>
        <v>0.83027522935779818</v>
      </c>
      <c r="T3630" s="16">
        <f t="shared" si="255"/>
        <v>1.7977960058723548E-2</v>
      </c>
    </row>
    <row r="3631" spans="1:20" x14ac:dyDescent="0.6">
      <c r="B3631" s="6"/>
      <c r="C3631" s="6"/>
      <c r="D3631" s="6" t="s">
        <v>13847</v>
      </c>
      <c r="E3631" s="6" t="s">
        <v>13815</v>
      </c>
      <c r="F3631" s="20" t="s">
        <v>13595</v>
      </c>
      <c r="G3631" s="6" t="str">
        <f t="shared" si="253"/>
        <v>66-91</v>
      </c>
      <c r="H3631" s="6" t="str" cm="1">
        <f t="array" ref="H3631:I3631">_xlfn.TEXTSPLIT(G3631,"-")</f>
        <v>66</v>
      </c>
      <c r="I3631" s="6" t="str">
        <v>91</v>
      </c>
      <c r="J3631" s="6" t="s">
        <v>13541</v>
      </c>
      <c r="K3631" s="6" t="s">
        <v>13525</v>
      </c>
      <c r="L3631" s="6" t="s">
        <v>13464</v>
      </c>
      <c r="M3631" s="6" t="s">
        <v>13451</v>
      </c>
      <c r="N3631" s="6" t="s">
        <v>13594</v>
      </c>
      <c r="O3631" s="6" t="str" cm="1">
        <f t="array" ref="O3631:P3631">_xlfn.TEXTSPLIT(N3631,"-")</f>
        <v>2002</v>
      </c>
      <c r="P3631" s="6" t="str">
        <v>2006</v>
      </c>
      <c r="Q3631" s="6">
        <f>SUM(Q3632,Q3633,Q3634,Q3635,Q3636)</f>
        <v>5272</v>
      </c>
      <c r="R3631" s="6">
        <v>928</v>
      </c>
      <c r="S3631" s="16">
        <f t="shared" si="254"/>
        <v>0.17602427921092564</v>
      </c>
      <c r="T3631" s="16">
        <f t="shared" si="255"/>
        <v>5.2451244131920625E-3</v>
      </c>
    </row>
    <row r="3632" spans="1:20" x14ac:dyDescent="0.6">
      <c r="B3632" s="6"/>
      <c r="C3632" s="6"/>
      <c r="D3632" s="6" t="s">
        <v>13847</v>
      </c>
      <c r="E3632" s="6" t="s">
        <v>13815</v>
      </c>
      <c r="F3632" s="20" t="s">
        <v>13929</v>
      </c>
      <c r="G3632" s="6" t="str">
        <f t="shared" si="253"/>
        <v>66-69</v>
      </c>
      <c r="H3632" s="6" t="str" cm="1">
        <f t="array" ref="H3632:I3632">_xlfn.TEXTSPLIT(G3632,"-")</f>
        <v>66</v>
      </c>
      <c r="I3632" s="6" t="str">
        <v>69</v>
      </c>
      <c r="J3632" s="6" t="s">
        <v>13541</v>
      </c>
      <c r="K3632" s="6" t="s">
        <v>13525</v>
      </c>
      <c r="L3632" s="6" t="s">
        <v>13464</v>
      </c>
      <c r="M3632" s="6" t="s">
        <v>13451</v>
      </c>
      <c r="N3632" s="6" t="s">
        <v>13594</v>
      </c>
      <c r="O3632" s="6" t="str" cm="1">
        <f t="array" ref="O3632:P3632">_xlfn.TEXTSPLIT(N3632,"-")</f>
        <v>2002</v>
      </c>
      <c r="P3632" s="6" t="str">
        <v>2006</v>
      </c>
      <c r="Q3632" s="6">
        <f>194+336</f>
        <v>530</v>
      </c>
      <c r="R3632" s="6">
        <v>36</v>
      </c>
      <c r="S3632" s="16">
        <f t="shared" si="254"/>
        <v>6.7924528301886791E-2</v>
      </c>
      <c r="T3632" s="16">
        <f t="shared" si="255"/>
        <v>1.092951575485262E-2</v>
      </c>
    </row>
    <row r="3633" spans="2:20" x14ac:dyDescent="0.6">
      <c r="B3633" s="6"/>
      <c r="C3633" s="6"/>
      <c r="D3633" s="6" t="s">
        <v>13847</v>
      </c>
      <c r="E3633" s="6" t="s">
        <v>13815</v>
      </c>
      <c r="F3633" s="20" t="s">
        <v>13825</v>
      </c>
      <c r="G3633" s="6" t="str">
        <f t="shared" si="253"/>
        <v>70-74</v>
      </c>
      <c r="H3633" s="6" t="str" cm="1">
        <f t="array" ref="H3633:I3633">_xlfn.TEXTSPLIT(G3633,"-")</f>
        <v>70</v>
      </c>
      <c r="I3633" s="6" t="str">
        <v>74</v>
      </c>
      <c r="J3633" s="6" t="s">
        <v>13541</v>
      </c>
      <c r="K3633" s="6" t="s">
        <v>13525</v>
      </c>
      <c r="L3633" s="6" t="s">
        <v>13464</v>
      </c>
      <c r="M3633" s="6" t="s">
        <v>13451</v>
      </c>
      <c r="N3633" s="6" t="s">
        <v>13594</v>
      </c>
      <c r="O3633" s="6" t="str" cm="1">
        <f t="array" ref="O3633:P3633">_xlfn.TEXTSPLIT(N3633,"-")</f>
        <v>2002</v>
      </c>
      <c r="P3633" s="6" t="str">
        <v>2006</v>
      </c>
      <c r="Q3633" s="6">
        <f>685+897</f>
        <v>1582</v>
      </c>
      <c r="R3633" s="6">
        <v>103</v>
      </c>
      <c r="S3633" s="16">
        <f t="shared" si="254"/>
        <v>6.5107458912768645E-2</v>
      </c>
      <c r="T3633" s="16">
        <f t="shared" si="255"/>
        <v>6.2028743034953215E-3</v>
      </c>
    </row>
    <row r="3634" spans="2:20" x14ac:dyDescent="0.6">
      <c r="B3634" s="6"/>
      <c r="C3634" s="6"/>
      <c r="D3634" s="6" t="s">
        <v>13847</v>
      </c>
      <c r="E3634" s="6" t="s">
        <v>13815</v>
      </c>
      <c r="F3634" s="20" t="s">
        <v>13826</v>
      </c>
      <c r="G3634" s="6" t="str">
        <f t="shared" si="253"/>
        <v>75-79</v>
      </c>
      <c r="H3634" s="6" t="str" cm="1">
        <f t="array" ref="H3634:I3634">_xlfn.TEXTSPLIT(G3634,"-")</f>
        <v>75</v>
      </c>
      <c r="I3634" s="6" t="str">
        <v>79</v>
      </c>
      <c r="J3634" s="6" t="s">
        <v>13541</v>
      </c>
      <c r="K3634" s="6" t="s">
        <v>13525</v>
      </c>
      <c r="L3634" s="6" t="s">
        <v>13464</v>
      </c>
      <c r="M3634" s="6" t="s">
        <v>13451</v>
      </c>
      <c r="N3634" s="6" t="s">
        <v>13594</v>
      </c>
      <c r="O3634" s="6" t="str" cm="1">
        <f t="array" ref="O3634:P3634">_xlfn.TEXTSPLIT(N3634,"-")</f>
        <v>2002</v>
      </c>
      <c r="P3634" s="6" t="str">
        <v>2006</v>
      </c>
      <c r="Q3634" s="6">
        <f>687+845</f>
        <v>1532</v>
      </c>
      <c r="R3634" s="6">
        <v>245</v>
      </c>
      <c r="S3634" s="16">
        <f t="shared" si="254"/>
        <v>0.15992167101827676</v>
      </c>
      <c r="T3634" s="16">
        <f t="shared" si="255"/>
        <v>9.3644908079422978E-3</v>
      </c>
    </row>
    <row r="3635" spans="2:20" x14ac:dyDescent="0.6">
      <c r="B3635" s="6"/>
      <c r="C3635" s="6"/>
      <c r="D3635" s="6" t="s">
        <v>13847</v>
      </c>
      <c r="E3635" s="6" t="s">
        <v>13815</v>
      </c>
      <c r="F3635" s="20" t="s">
        <v>13860</v>
      </c>
      <c r="G3635" s="6" t="str">
        <f t="shared" si="253"/>
        <v>80-84</v>
      </c>
      <c r="H3635" s="6" t="str" cm="1">
        <f t="array" ref="H3635:I3635">_xlfn.TEXTSPLIT(G3635,"-")</f>
        <v>80</v>
      </c>
      <c r="I3635" s="6" t="str">
        <v>84</v>
      </c>
      <c r="J3635" s="6" t="s">
        <v>13541</v>
      </c>
      <c r="K3635" s="6" t="s">
        <v>13525</v>
      </c>
      <c r="L3635" s="6" t="s">
        <v>13464</v>
      </c>
      <c r="M3635" s="6" t="s">
        <v>13451</v>
      </c>
      <c r="N3635" s="6" t="s">
        <v>13594</v>
      </c>
      <c r="O3635" s="6" t="str" cm="1">
        <f t="array" ref="O3635:P3635">_xlfn.TEXTSPLIT(N3635,"-")</f>
        <v>2002</v>
      </c>
      <c r="P3635" s="6" t="str">
        <v>2006</v>
      </c>
      <c r="Q3635" s="6">
        <v>1192</v>
      </c>
      <c r="R3635" s="6">
        <v>342</v>
      </c>
      <c r="S3635" s="16">
        <f t="shared" si="254"/>
        <v>0.28691275167785235</v>
      </c>
      <c r="T3635" s="16">
        <f t="shared" si="255"/>
        <v>1.310111119712404E-2</v>
      </c>
    </row>
    <row r="3636" spans="2:20" x14ac:dyDescent="0.6">
      <c r="B3636" s="6"/>
      <c r="C3636" s="6"/>
      <c r="D3636" s="6" t="s">
        <v>13847</v>
      </c>
      <c r="E3636" s="6" t="s">
        <v>13815</v>
      </c>
      <c r="F3636" s="20" t="s">
        <v>13930</v>
      </c>
      <c r="G3636" s="6" t="str">
        <f t="shared" si="253"/>
        <v>85-91</v>
      </c>
      <c r="H3636" s="6" t="str" cm="1">
        <f t="array" ref="H3636:I3636">_xlfn.TEXTSPLIT(G3636,"-")</f>
        <v>85</v>
      </c>
      <c r="I3636" s="6" t="str">
        <v>91</v>
      </c>
      <c r="J3636" s="6" t="s">
        <v>13541</v>
      </c>
      <c r="K3636" s="6" t="s">
        <v>13525</v>
      </c>
      <c r="L3636" s="6" t="s">
        <v>13464</v>
      </c>
      <c r="M3636" s="6" t="s">
        <v>13451</v>
      </c>
      <c r="N3636" s="6" t="s">
        <v>13594</v>
      </c>
      <c r="O3636" s="6" t="str" cm="1">
        <f t="array" ref="O3636:P3636">_xlfn.TEXTSPLIT(N3636,"-")</f>
        <v>2002</v>
      </c>
      <c r="P3636" s="6" t="str">
        <v>2006</v>
      </c>
      <c r="Q3636" s="6">
        <f>192+244</f>
        <v>436</v>
      </c>
      <c r="R3636" s="6">
        <v>205</v>
      </c>
      <c r="S3636" s="16">
        <f t="shared" si="254"/>
        <v>0.47018348623853212</v>
      </c>
      <c r="T3636" s="16">
        <f t="shared" si="255"/>
        <v>2.3903042660105175E-2</v>
      </c>
    </row>
    <row r="3637" spans="2:20" x14ac:dyDescent="0.6">
      <c r="B3637" s="6"/>
      <c r="C3637" s="6"/>
      <c r="D3637" s="6" t="s">
        <v>13848</v>
      </c>
      <c r="E3637" s="6" t="s">
        <v>13815</v>
      </c>
      <c r="F3637" s="20" t="s">
        <v>13595</v>
      </c>
      <c r="G3637" s="6" t="str">
        <f t="shared" si="253"/>
        <v>66-91</v>
      </c>
      <c r="H3637" s="6" t="str" cm="1">
        <f t="array" ref="H3637:I3637">_xlfn.TEXTSPLIT(G3637,"-")</f>
        <v>66</v>
      </c>
      <c r="I3637" s="6" t="str">
        <v>91</v>
      </c>
      <c r="J3637" s="6" t="s">
        <v>13541</v>
      </c>
      <c r="K3637" s="6" t="s">
        <v>13525</v>
      </c>
      <c r="L3637" s="6" t="s">
        <v>13464</v>
      </c>
      <c r="M3637" s="6" t="s">
        <v>13451</v>
      </c>
      <c r="N3637" s="6" t="s">
        <v>13594</v>
      </c>
      <c r="O3637" s="6" t="str" cm="1">
        <f t="array" ref="O3637:P3637">_xlfn.TEXTSPLIT(N3637,"-")</f>
        <v>2002</v>
      </c>
      <c r="P3637" s="6" t="str">
        <v>2006</v>
      </c>
      <c r="Q3637" s="6">
        <f>SUM(Q3638,Q3639,Q3640,Q3641,Q3642)</f>
        <v>5272</v>
      </c>
      <c r="R3637" s="6">
        <v>1123</v>
      </c>
      <c r="S3637" s="16">
        <f t="shared" si="254"/>
        <v>0.21301213960546284</v>
      </c>
      <c r="T3637" s="16">
        <f t="shared" si="255"/>
        <v>5.6389532383309422E-3</v>
      </c>
    </row>
    <row r="3638" spans="2:20" x14ac:dyDescent="0.6">
      <c r="B3638" s="6"/>
      <c r="C3638" s="6"/>
      <c r="D3638" s="6" t="s">
        <v>13848</v>
      </c>
      <c r="E3638" s="6" t="s">
        <v>13815</v>
      </c>
      <c r="F3638" s="20" t="s">
        <v>13929</v>
      </c>
      <c r="G3638" s="6" t="str">
        <f t="shared" si="253"/>
        <v>66-69</v>
      </c>
      <c r="H3638" s="6" t="str" cm="1">
        <f t="array" ref="H3638:I3638">_xlfn.TEXTSPLIT(G3638,"-")</f>
        <v>66</v>
      </c>
      <c r="I3638" s="6" t="str">
        <v>69</v>
      </c>
      <c r="J3638" s="6" t="s">
        <v>13541</v>
      </c>
      <c r="K3638" s="6" t="s">
        <v>13525</v>
      </c>
      <c r="L3638" s="6" t="s">
        <v>13464</v>
      </c>
      <c r="M3638" s="6" t="s">
        <v>13451</v>
      </c>
      <c r="N3638" s="6" t="s">
        <v>13594</v>
      </c>
      <c r="O3638" s="6" t="str" cm="1">
        <f t="array" ref="O3638:P3638">_xlfn.TEXTSPLIT(N3638,"-")</f>
        <v>2002</v>
      </c>
      <c r="P3638" s="6" t="str">
        <v>2006</v>
      </c>
      <c r="Q3638" s="6">
        <f>194+336</f>
        <v>530</v>
      </c>
      <c r="R3638" s="6">
        <v>58</v>
      </c>
      <c r="S3638" s="16">
        <f t="shared" si="254"/>
        <v>0.10943396226415095</v>
      </c>
      <c r="T3638" s="16">
        <f t="shared" si="255"/>
        <v>1.3560359137513222E-2</v>
      </c>
    </row>
    <row r="3639" spans="2:20" x14ac:dyDescent="0.6">
      <c r="B3639" s="6"/>
      <c r="C3639" s="6"/>
      <c r="D3639" s="6" t="s">
        <v>13848</v>
      </c>
      <c r="E3639" s="6" t="s">
        <v>13815</v>
      </c>
      <c r="F3639" s="20" t="s">
        <v>13825</v>
      </c>
      <c r="G3639" s="6" t="str">
        <f t="shared" si="253"/>
        <v>70-74</v>
      </c>
      <c r="H3639" s="6" t="str" cm="1">
        <f t="array" ref="H3639:I3639">_xlfn.TEXTSPLIT(G3639,"-")</f>
        <v>70</v>
      </c>
      <c r="I3639" s="6" t="str">
        <v>74</v>
      </c>
      <c r="J3639" s="6" t="s">
        <v>13541</v>
      </c>
      <c r="K3639" s="6" t="s">
        <v>13525</v>
      </c>
      <c r="L3639" s="6" t="s">
        <v>13464</v>
      </c>
      <c r="M3639" s="6" t="s">
        <v>13451</v>
      </c>
      <c r="N3639" s="6" t="s">
        <v>13594</v>
      </c>
      <c r="O3639" s="6" t="str" cm="1">
        <f t="array" ref="O3639:P3639">_xlfn.TEXTSPLIT(N3639,"-")</f>
        <v>2002</v>
      </c>
      <c r="P3639" s="6" t="str">
        <v>2006</v>
      </c>
      <c r="Q3639" s="6">
        <f>685+897</f>
        <v>1582</v>
      </c>
      <c r="R3639" s="6">
        <v>206</v>
      </c>
      <c r="S3639" s="16">
        <f t="shared" si="254"/>
        <v>0.13021491782553729</v>
      </c>
      <c r="T3639" s="16">
        <f t="shared" si="255"/>
        <v>8.4612223596077906E-3</v>
      </c>
    </row>
    <row r="3640" spans="2:20" x14ac:dyDescent="0.6">
      <c r="B3640" s="6"/>
      <c r="C3640" s="6"/>
      <c r="D3640" s="6" t="s">
        <v>13848</v>
      </c>
      <c r="E3640" s="6" t="s">
        <v>13815</v>
      </c>
      <c r="F3640" s="20" t="s">
        <v>13826</v>
      </c>
      <c r="G3640" s="6" t="str">
        <f t="shared" ref="G3640:G3715" si="261">IF(RIGHT(F3640,1)="+",LEFT(F3640,LEN(F3640)-1)&amp;"-95",F3640)</f>
        <v>75-79</v>
      </c>
      <c r="H3640" s="6" t="str" cm="1">
        <f t="array" ref="H3640:I3640">_xlfn.TEXTSPLIT(G3640,"-")</f>
        <v>75</v>
      </c>
      <c r="I3640" s="6" t="str">
        <v>79</v>
      </c>
      <c r="J3640" s="6" t="s">
        <v>13541</v>
      </c>
      <c r="K3640" s="6" t="s">
        <v>13525</v>
      </c>
      <c r="L3640" s="6" t="s">
        <v>13464</v>
      </c>
      <c r="M3640" s="6" t="s">
        <v>13451</v>
      </c>
      <c r="N3640" s="6" t="s">
        <v>13594</v>
      </c>
      <c r="O3640" s="6" t="str" cm="1">
        <f t="array" ref="O3640:P3640">_xlfn.TEXTSPLIT(N3640,"-")</f>
        <v>2002</v>
      </c>
      <c r="P3640" s="6" t="str">
        <v>2006</v>
      </c>
      <c r="Q3640" s="6">
        <f>687+845</f>
        <v>1532</v>
      </c>
      <c r="R3640" s="6">
        <v>366</v>
      </c>
      <c r="S3640" s="16">
        <f t="shared" ref="S3640:S3715" si="262">R3640/Q3640</f>
        <v>0.23890339425587467</v>
      </c>
      <c r="T3640" s="16">
        <f t="shared" ref="T3640:T3715" si="263">SQRT(S3640*(1-S3640)/Q3640)</f>
        <v>1.0894358687867154E-2</v>
      </c>
    </row>
    <row r="3641" spans="2:20" x14ac:dyDescent="0.6">
      <c r="B3641" s="6"/>
      <c r="C3641" s="6"/>
      <c r="D3641" s="6" t="s">
        <v>13848</v>
      </c>
      <c r="E3641" s="6" t="s">
        <v>13815</v>
      </c>
      <c r="F3641" s="20" t="s">
        <v>13860</v>
      </c>
      <c r="G3641" s="6" t="str">
        <f t="shared" si="261"/>
        <v>80-84</v>
      </c>
      <c r="H3641" s="6" t="str" cm="1">
        <f t="array" ref="H3641:I3641">_xlfn.TEXTSPLIT(G3641,"-")</f>
        <v>80</v>
      </c>
      <c r="I3641" s="6" t="str">
        <v>84</v>
      </c>
      <c r="J3641" s="6" t="s">
        <v>13541</v>
      </c>
      <c r="K3641" s="6" t="s">
        <v>13525</v>
      </c>
      <c r="L3641" s="6" t="s">
        <v>13464</v>
      </c>
      <c r="M3641" s="6" t="s">
        <v>13451</v>
      </c>
      <c r="N3641" s="6" t="s">
        <v>13594</v>
      </c>
      <c r="O3641" s="6" t="str" cm="1">
        <f t="array" ref="O3641:P3641">_xlfn.TEXTSPLIT(N3641,"-")</f>
        <v>2002</v>
      </c>
      <c r="P3641" s="6" t="str">
        <v>2006</v>
      </c>
      <c r="Q3641" s="6">
        <v>1192</v>
      </c>
      <c r="R3641" s="6">
        <v>352</v>
      </c>
      <c r="S3641" s="16">
        <f t="shared" si="262"/>
        <v>0.29530201342281881</v>
      </c>
      <c r="T3641" s="16">
        <f t="shared" si="263"/>
        <v>1.3212852647197366E-2</v>
      </c>
    </row>
    <row r="3642" spans="2:20" x14ac:dyDescent="0.6">
      <c r="B3642" s="6"/>
      <c r="C3642" s="6"/>
      <c r="D3642" s="6" t="s">
        <v>13848</v>
      </c>
      <c r="E3642" s="6" t="s">
        <v>13815</v>
      </c>
      <c r="F3642" s="20" t="s">
        <v>13930</v>
      </c>
      <c r="G3642" s="6" t="str">
        <f t="shared" si="261"/>
        <v>85-91</v>
      </c>
      <c r="H3642" s="6" t="str" cm="1">
        <f t="array" ref="H3642:I3642">_xlfn.TEXTSPLIT(G3642,"-")</f>
        <v>85</v>
      </c>
      <c r="I3642" s="6" t="str">
        <v>91</v>
      </c>
      <c r="J3642" s="6" t="s">
        <v>13541</v>
      </c>
      <c r="K3642" s="6" t="s">
        <v>13525</v>
      </c>
      <c r="L3642" s="6" t="s">
        <v>13464</v>
      </c>
      <c r="M3642" s="6" t="s">
        <v>13451</v>
      </c>
      <c r="N3642" s="6" t="s">
        <v>13594</v>
      </c>
      <c r="O3642" s="6" t="str" cm="1">
        <f t="array" ref="O3642:P3642">_xlfn.TEXTSPLIT(N3642,"-")</f>
        <v>2002</v>
      </c>
      <c r="P3642" s="6" t="str">
        <v>2006</v>
      </c>
      <c r="Q3642" s="6">
        <f>192+244</f>
        <v>436</v>
      </c>
      <c r="R3642" s="6">
        <v>157</v>
      </c>
      <c r="S3642" s="16">
        <f t="shared" si="262"/>
        <v>0.36009174311926606</v>
      </c>
      <c r="T3642" s="16">
        <f t="shared" si="263"/>
        <v>2.2989111885138552E-2</v>
      </c>
    </row>
    <row r="3643" spans="2:20" x14ac:dyDescent="0.6">
      <c r="B3643" s="6"/>
      <c r="C3643" s="6"/>
      <c r="D3643" s="6" t="s">
        <v>13813</v>
      </c>
      <c r="E3643" s="6" t="s">
        <v>13815</v>
      </c>
      <c r="F3643" s="20" t="s">
        <v>13595</v>
      </c>
      <c r="G3643" s="6" t="str">
        <f t="shared" si="261"/>
        <v>66-91</v>
      </c>
      <c r="H3643" s="6" t="str" cm="1">
        <f t="array" ref="H3643:I3643">_xlfn.TEXTSPLIT(G3643,"-")</f>
        <v>66</v>
      </c>
      <c r="I3643" s="6" t="str">
        <v>91</v>
      </c>
      <c r="J3643" s="6" t="s">
        <v>13541</v>
      </c>
      <c r="K3643" s="6" t="s">
        <v>13525</v>
      </c>
      <c r="L3643" s="6" t="s">
        <v>13464</v>
      </c>
      <c r="M3643" s="6" t="s">
        <v>13451</v>
      </c>
      <c r="N3643" s="6" t="s">
        <v>13594</v>
      </c>
      <c r="O3643" s="6" t="str" cm="1">
        <f t="array" ref="O3643:P3643">_xlfn.TEXTSPLIT(N3643,"-")</f>
        <v>2002</v>
      </c>
      <c r="P3643" s="6" t="str">
        <v>2006</v>
      </c>
      <c r="Q3643" s="6">
        <f>SUM(Q3646,Q3649,Q3652,Q3655,Q3658)</f>
        <v>5272</v>
      </c>
      <c r="R3643" s="6">
        <v>301</v>
      </c>
      <c r="S3643" s="16">
        <f t="shared" si="262"/>
        <v>5.7094081942336873E-2</v>
      </c>
      <c r="T3643" s="16">
        <f t="shared" si="263"/>
        <v>3.1955235829479521E-3</v>
      </c>
    </row>
    <row r="3644" spans="2:20" x14ac:dyDescent="0.6">
      <c r="B3644" s="6"/>
      <c r="C3644" s="6"/>
      <c r="D3644" s="6" t="s">
        <v>13813</v>
      </c>
      <c r="E3644" s="6" t="s">
        <v>13814</v>
      </c>
      <c r="F3644" s="20" t="s">
        <v>13595</v>
      </c>
      <c r="G3644" s="6" t="str">
        <f t="shared" si="261"/>
        <v>66-91</v>
      </c>
      <c r="H3644" s="6" t="str" cm="1">
        <f t="array" ref="H3644:I3644">_xlfn.TEXTSPLIT(G3644,"-")</f>
        <v>66</v>
      </c>
      <c r="I3644" s="6" t="str">
        <v>91</v>
      </c>
      <c r="J3644" s="6" t="s">
        <v>13541</v>
      </c>
      <c r="K3644" s="6" t="s">
        <v>13525</v>
      </c>
      <c r="L3644" s="6" t="s">
        <v>13464</v>
      </c>
      <c r="M3644" s="6" t="s">
        <v>13451</v>
      </c>
      <c r="N3644" s="6" t="s">
        <v>13594</v>
      </c>
      <c r="O3644" s="6" t="str" cm="1">
        <f t="array" ref="O3644:P3644">_xlfn.TEXTSPLIT(N3644,"-")</f>
        <v>2002</v>
      </c>
      <c r="P3644" s="6" t="str">
        <v>2006</v>
      </c>
      <c r="Q3644" s="6">
        <f>SUM(Q3647,Q3650,Q3653,Q3656,Q3659)</f>
        <v>2260</v>
      </c>
      <c r="R3644" s="6">
        <v>118</v>
      </c>
      <c r="S3644" s="16">
        <f t="shared" si="262"/>
        <v>5.2212389380530973E-2</v>
      </c>
      <c r="T3644" s="16">
        <f t="shared" si="263"/>
        <v>4.6793774534741959E-3</v>
      </c>
    </row>
    <row r="3645" spans="2:20" x14ac:dyDescent="0.6">
      <c r="B3645" s="6"/>
      <c r="C3645" s="6"/>
      <c r="D3645" s="6" t="s">
        <v>13813</v>
      </c>
      <c r="E3645" s="6" t="s">
        <v>13816</v>
      </c>
      <c r="F3645" s="20" t="s">
        <v>13595</v>
      </c>
      <c r="G3645" s="6" t="str">
        <f t="shared" si="261"/>
        <v>66-91</v>
      </c>
      <c r="H3645" s="6" t="str" cm="1">
        <f t="array" ref="H3645:I3645">_xlfn.TEXTSPLIT(G3645,"-")</f>
        <v>66</v>
      </c>
      <c r="I3645" s="6" t="str">
        <v>91</v>
      </c>
      <c r="J3645" s="6" t="s">
        <v>13541</v>
      </c>
      <c r="K3645" s="6" t="s">
        <v>13525</v>
      </c>
      <c r="L3645" s="6" t="s">
        <v>13464</v>
      </c>
      <c r="M3645" s="6" t="s">
        <v>13451</v>
      </c>
      <c r="N3645" s="6" t="s">
        <v>13594</v>
      </c>
      <c r="O3645" s="6" t="str" cm="1">
        <f t="array" ref="O3645:P3645">_xlfn.TEXTSPLIT(N3645,"-")</f>
        <v>2002</v>
      </c>
      <c r="P3645" s="6" t="str">
        <v>2006</v>
      </c>
      <c r="Q3645" s="6">
        <f>SUM(Q3648,Q3651,Q3654,Q3657,Q3660)</f>
        <v>3012</v>
      </c>
      <c r="R3645" s="6">
        <v>181</v>
      </c>
      <c r="S3645" s="16">
        <f t="shared" si="262"/>
        <v>6.00929614873838E-2</v>
      </c>
      <c r="T3645" s="16">
        <f t="shared" si="263"/>
        <v>4.3303876033413584E-3</v>
      </c>
    </row>
    <row r="3646" spans="2:20" x14ac:dyDescent="0.6">
      <c r="B3646" s="6"/>
      <c r="C3646" s="6"/>
      <c r="D3646" s="6" t="s">
        <v>13813</v>
      </c>
      <c r="E3646" s="6" t="s">
        <v>13815</v>
      </c>
      <c r="F3646" s="20" t="s">
        <v>13929</v>
      </c>
      <c r="G3646" s="6" t="str">
        <f t="shared" si="261"/>
        <v>66-69</v>
      </c>
      <c r="H3646" s="6" t="str" cm="1">
        <f t="array" ref="H3646:I3646">_xlfn.TEXTSPLIT(G3646,"-")</f>
        <v>66</v>
      </c>
      <c r="I3646" s="6" t="str">
        <v>69</v>
      </c>
      <c r="J3646" s="6" t="s">
        <v>13541</v>
      </c>
      <c r="K3646" s="6" t="s">
        <v>13525</v>
      </c>
      <c r="L3646" s="6" t="s">
        <v>13464</v>
      </c>
      <c r="M3646" s="6" t="s">
        <v>13451</v>
      </c>
      <c r="N3646" s="6" t="s">
        <v>13594</v>
      </c>
      <c r="O3646" s="6" t="str" cm="1">
        <f t="array" ref="O3646:P3646">_xlfn.TEXTSPLIT(N3646,"-")</f>
        <v>2002</v>
      </c>
      <c r="P3646" s="6" t="str">
        <v>2006</v>
      </c>
      <c r="Q3646" s="6">
        <f>194+336</f>
        <v>530</v>
      </c>
      <c r="R3646" s="6">
        <v>4</v>
      </c>
      <c r="S3646" s="16">
        <f t="shared" si="262"/>
        <v>7.5471698113207548E-3</v>
      </c>
      <c r="T3646" s="16">
        <f t="shared" si="263"/>
        <v>3.7593179929343175E-3</v>
      </c>
    </row>
    <row r="3647" spans="2:20" x14ac:dyDescent="0.6">
      <c r="B3647" s="6"/>
      <c r="C3647" s="6"/>
      <c r="D3647" s="6" t="s">
        <v>13813</v>
      </c>
      <c r="E3647" s="6" t="s">
        <v>13814</v>
      </c>
      <c r="F3647" s="20" t="s">
        <v>13929</v>
      </c>
      <c r="G3647" s="6" t="str">
        <f t="shared" si="261"/>
        <v>66-69</v>
      </c>
      <c r="H3647" s="6" t="str" cm="1">
        <f t="array" ref="H3647:I3647">_xlfn.TEXTSPLIT(G3647,"-")</f>
        <v>66</v>
      </c>
      <c r="I3647" s="6" t="str">
        <v>69</v>
      </c>
      <c r="J3647" s="6" t="s">
        <v>13541</v>
      </c>
      <c r="K3647" s="6" t="s">
        <v>13525</v>
      </c>
      <c r="L3647" s="6" t="s">
        <v>13464</v>
      </c>
      <c r="M3647" s="6" t="s">
        <v>13451</v>
      </c>
      <c r="N3647" s="6" t="s">
        <v>13594</v>
      </c>
      <c r="O3647" s="6" t="str" cm="1">
        <f t="array" ref="O3647:P3647">_xlfn.TEXTSPLIT(N3647,"-")</f>
        <v>2002</v>
      </c>
      <c r="P3647" s="6" t="str">
        <v>2006</v>
      </c>
      <c r="Q3647" s="6">
        <v>194</v>
      </c>
      <c r="R3647" s="6">
        <v>1</v>
      </c>
      <c r="S3647" s="16">
        <f t="shared" si="262"/>
        <v>5.1546391752577319E-3</v>
      </c>
      <c r="T3647" s="16">
        <f t="shared" si="263"/>
        <v>5.1413368584357962E-3</v>
      </c>
    </row>
    <row r="3648" spans="2:20" x14ac:dyDescent="0.6">
      <c r="B3648" s="6"/>
      <c r="C3648" s="6"/>
      <c r="D3648" s="6" t="s">
        <v>13813</v>
      </c>
      <c r="E3648" s="6" t="s">
        <v>13816</v>
      </c>
      <c r="F3648" s="20" t="s">
        <v>13929</v>
      </c>
      <c r="G3648" s="6" t="str">
        <f t="shared" si="261"/>
        <v>66-69</v>
      </c>
      <c r="H3648" s="6" t="str" cm="1">
        <f t="array" ref="H3648:I3648">_xlfn.TEXTSPLIT(G3648,"-")</f>
        <v>66</v>
      </c>
      <c r="I3648" s="6" t="str">
        <v>69</v>
      </c>
      <c r="J3648" s="6" t="s">
        <v>13541</v>
      </c>
      <c r="K3648" s="6" t="s">
        <v>13525</v>
      </c>
      <c r="L3648" s="6" t="s">
        <v>13464</v>
      </c>
      <c r="M3648" s="6" t="s">
        <v>13451</v>
      </c>
      <c r="N3648" s="6" t="s">
        <v>13594</v>
      </c>
      <c r="O3648" s="6" t="str" cm="1">
        <f t="array" ref="O3648:P3648">_xlfn.TEXTSPLIT(N3648,"-")</f>
        <v>2002</v>
      </c>
      <c r="P3648" s="6" t="str">
        <v>2006</v>
      </c>
      <c r="Q3648" s="6">
        <v>336</v>
      </c>
      <c r="R3648" s="6">
        <v>3</v>
      </c>
      <c r="S3648" s="16">
        <f t="shared" si="262"/>
        <v>8.9285714285714281E-3</v>
      </c>
      <c r="T3648" s="16">
        <f t="shared" si="263"/>
        <v>5.1318485138491972E-3</v>
      </c>
    </row>
    <row r="3649" spans="2:20" x14ac:dyDescent="0.6">
      <c r="B3649" s="6"/>
      <c r="C3649" s="6"/>
      <c r="D3649" s="6" t="s">
        <v>13813</v>
      </c>
      <c r="E3649" s="6" t="s">
        <v>13815</v>
      </c>
      <c r="F3649" s="20" t="s">
        <v>13825</v>
      </c>
      <c r="G3649" s="6" t="str">
        <f t="shared" si="261"/>
        <v>70-74</v>
      </c>
      <c r="H3649" s="6" t="str" cm="1">
        <f t="array" ref="H3649:I3649">_xlfn.TEXTSPLIT(G3649,"-")</f>
        <v>70</v>
      </c>
      <c r="I3649" s="6" t="str">
        <v>74</v>
      </c>
      <c r="J3649" s="6" t="s">
        <v>13541</v>
      </c>
      <c r="K3649" s="6" t="s">
        <v>13525</v>
      </c>
      <c r="L3649" s="6" t="s">
        <v>13464</v>
      </c>
      <c r="M3649" s="6" t="s">
        <v>13451</v>
      </c>
      <c r="N3649" s="6" t="s">
        <v>13594</v>
      </c>
      <c r="O3649" s="6" t="str" cm="1">
        <f t="array" ref="O3649:P3649">_xlfn.TEXTSPLIT(N3649,"-")</f>
        <v>2002</v>
      </c>
      <c r="P3649" s="6" t="str">
        <v>2006</v>
      </c>
      <c r="Q3649" s="6">
        <f>685+897</f>
        <v>1582</v>
      </c>
      <c r="R3649" s="6">
        <v>24</v>
      </c>
      <c r="S3649" s="16">
        <f t="shared" si="262"/>
        <v>1.5170670037926675E-2</v>
      </c>
      <c r="T3649" s="16">
        <f t="shared" si="263"/>
        <v>3.0731207765948947E-3</v>
      </c>
    </row>
    <row r="3650" spans="2:20" x14ac:dyDescent="0.6">
      <c r="B3650" s="6"/>
      <c r="C3650" s="6"/>
      <c r="D3650" s="6" t="s">
        <v>13813</v>
      </c>
      <c r="E3650" s="6" t="s">
        <v>13814</v>
      </c>
      <c r="F3650" s="20" t="s">
        <v>13825</v>
      </c>
      <c r="G3650" s="6" t="str">
        <f t="shared" si="261"/>
        <v>70-74</v>
      </c>
      <c r="H3650" s="6" t="str" cm="1">
        <f t="array" ref="H3650:I3650">_xlfn.TEXTSPLIT(G3650,"-")</f>
        <v>70</v>
      </c>
      <c r="I3650" s="6" t="str">
        <v>74</v>
      </c>
      <c r="J3650" s="6" t="s">
        <v>13541</v>
      </c>
      <c r="K3650" s="6" t="s">
        <v>13525</v>
      </c>
      <c r="L3650" s="6" t="s">
        <v>13464</v>
      </c>
      <c r="M3650" s="6" t="s">
        <v>13451</v>
      </c>
      <c r="N3650" s="6" t="s">
        <v>13594</v>
      </c>
      <c r="O3650" s="6" t="str" cm="1">
        <f t="array" ref="O3650:P3650">_xlfn.TEXTSPLIT(N3650,"-")</f>
        <v>2002</v>
      </c>
      <c r="P3650" s="6" t="str">
        <v>2006</v>
      </c>
      <c r="Q3650" s="6">
        <v>685</v>
      </c>
      <c r="R3650" s="6">
        <v>6</v>
      </c>
      <c r="S3650" s="16">
        <f t="shared" si="262"/>
        <v>8.7591240875912416E-3</v>
      </c>
      <c r="T3650" s="16">
        <f t="shared" si="263"/>
        <v>3.5602021251587043E-3</v>
      </c>
    </row>
    <row r="3651" spans="2:20" x14ac:dyDescent="0.6">
      <c r="B3651" s="6"/>
      <c r="C3651" s="6"/>
      <c r="D3651" s="6" t="s">
        <v>13813</v>
      </c>
      <c r="E3651" s="6" t="s">
        <v>13816</v>
      </c>
      <c r="F3651" s="20" t="s">
        <v>13825</v>
      </c>
      <c r="G3651" s="6" t="str">
        <f t="shared" si="261"/>
        <v>70-74</v>
      </c>
      <c r="H3651" s="6" t="str" cm="1">
        <f t="array" ref="H3651:I3651">_xlfn.TEXTSPLIT(G3651,"-")</f>
        <v>70</v>
      </c>
      <c r="I3651" s="6" t="str">
        <v>74</v>
      </c>
      <c r="J3651" s="6" t="s">
        <v>13541</v>
      </c>
      <c r="K3651" s="6" t="s">
        <v>13525</v>
      </c>
      <c r="L3651" s="6" t="s">
        <v>13464</v>
      </c>
      <c r="M3651" s="6" t="s">
        <v>13451</v>
      </c>
      <c r="N3651" s="6" t="s">
        <v>13594</v>
      </c>
      <c r="O3651" s="6" t="str" cm="1">
        <f t="array" ref="O3651:P3651">_xlfn.TEXTSPLIT(N3651,"-")</f>
        <v>2002</v>
      </c>
      <c r="P3651" s="6" t="str">
        <v>2006</v>
      </c>
      <c r="Q3651" s="6">
        <v>897</v>
      </c>
      <c r="R3651" s="6">
        <v>18</v>
      </c>
      <c r="S3651" s="16">
        <f t="shared" si="262"/>
        <v>2.0066889632107024E-2</v>
      </c>
      <c r="T3651" s="16">
        <f t="shared" si="263"/>
        <v>4.6821144510904699E-3</v>
      </c>
    </row>
    <row r="3652" spans="2:20" x14ac:dyDescent="0.6">
      <c r="B3652" s="6"/>
      <c r="C3652" s="6"/>
      <c r="D3652" s="6" t="s">
        <v>13813</v>
      </c>
      <c r="E3652" s="6" t="s">
        <v>13815</v>
      </c>
      <c r="F3652" s="20" t="s">
        <v>13826</v>
      </c>
      <c r="G3652" s="6" t="str">
        <f t="shared" si="261"/>
        <v>75-79</v>
      </c>
      <c r="H3652" s="6" t="str" cm="1">
        <f t="array" ref="H3652:I3652">_xlfn.TEXTSPLIT(G3652,"-")</f>
        <v>75</v>
      </c>
      <c r="I3652" s="6" t="str">
        <v>79</v>
      </c>
      <c r="J3652" s="6" t="s">
        <v>13541</v>
      </c>
      <c r="K3652" s="6" t="s">
        <v>13525</v>
      </c>
      <c r="L3652" s="6" t="s">
        <v>13464</v>
      </c>
      <c r="M3652" s="6" t="s">
        <v>13451</v>
      </c>
      <c r="N3652" s="6" t="s">
        <v>13594</v>
      </c>
      <c r="O3652" s="6" t="str" cm="1">
        <f t="array" ref="O3652:P3652">_xlfn.TEXTSPLIT(N3652,"-")</f>
        <v>2002</v>
      </c>
      <c r="P3652" s="6" t="str">
        <v>2006</v>
      </c>
      <c r="Q3652" s="6">
        <f>687+845</f>
        <v>1532</v>
      </c>
      <c r="R3652" s="6">
        <v>66</v>
      </c>
      <c r="S3652" s="16">
        <f t="shared" si="262"/>
        <v>4.3080939947780679E-2</v>
      </c>
      <c r="T3652" s="16">
        <f t="shared" si="263"/>
        <v>5.1874127480784826E-3</v>
      </c>
    </row>
    <row r="3653" spans="2:20" x14ac:dyDescent="0.6">
      <c r="B3653" s="6"/>
      <c r="C3653" s="6"/>
      <c r="D3653" s="6" t="s">
        <v>13813</v>
      </c>
      <c r="E3653" s="6" t="s">
        <v>13814</v>
      </c>
      <c r="F3653" s="20" t="s">
        <v>13826</v>
      </c>
      <c r="G3653" s="6" t="str">
        <f t="shared" si="261"/>
        <v>75-79</v>
      </c>
      <c r="H3653" s="6" t="str" cm="1">
        <f t="array" ref="H3653:I3653">_xlfn.TEXTSPLIT(G3653,"-")</f>
        <v>75</v>
      </c>
      <c r="I3653" s="6" t="str">
        <v>79</v>
      </c>
      <c r="J3653" s="6" t="s">
        <v>13541</v>
      </c>
      <c r="K3653" s="6" t="s">
        <v>13525</v>
      </c>
      <c r="L3653" s="6" t="s">
        <v>13464</v>
      </c>
      <c r="M3653" s="6" t="s">
        <v>13451</v>
      </c>
      <c r="N3653" s="6" t="s">
        <v>13594</v>
      </c>
      <c r="O3653" s="6" t="str" cm="1">
        <f t="array" ref="O3653:P3653">_xlfn.TEXTSPLIT(N3653,"-")</f>
        <v>2002</v>
      </c>
      <c r="P3653" s="6" t="str">
        <v>2006</v>
      </c>
      <c r="Q3653" s="6">
        <v>687</v>
      </c>
      <c r="R3653" s="6">
        <v>23</v>
      </c>
      <c r="S3653" s="16">
        <f t="shared" si="262"/>
        <v>3.3478893740902474E-2</v>
      </c>
      <c r="T3653" s="16">
        <f t="shared" si="263"/>
        <v>6.8629818777570639E-3</v>
      </c>
    </row>
    <row r="3654" spans="2:20" x14ac:dyDescent="0.6">
      <c r="B3654" s="6"/>
      <c r="C3654" s="6"/>
      <c r="D3654" s="6" t="s">
        <v>13813</v>
      </c>
      <c r="E3654" s="6" t="s">
        <v>13816</v>
      </c>
      <c r="F3654" s="20" t="s">
        <v>13826</v>
      </c>
      <c r="G3654" s="6" t="str">
        <f t="shared" si="261"/>
        <v>75-79</v>
      </c>
      <c r="H3654" s="6" t="str" cm="1">
        <f t="array" ref="H3654:I3654">_xlfn.TEXTSPLIT(G3654,"-")</f>
        <v>75</v>
      </c>
      <c r="I3654" s="6" t="str">
        <v>79</v>
      </c>
      <c r="J3654" s="6" t="s">
        <v>13541</v>
      </c>
      <c r="K3654" s="6" t="s">
        <v>13525</v>
      </c>
      <c r="L3654" s="6" t="s">
        <v>13464</v>
      </c>
      <c r="M3654" s="6" t="s">
        <v>13451</v>
      </c>
      <c r="N3654" s="6" t="s">
        <v>13594</v>
      </c>
      <c r="O3654" s="6" t="str" cm="1">
        <f t="array" ref="O3654:P3654">_xlfn.TEXTSPLIT(N3654,"-")</f>
        <v>2002</v>
      </c>
      <c r="P3654" s="6" t="str">
        <v>2006</v>
      </c>
      <c r="Q3654" s="6">
        <v>845</v>
      </c>
      <c r="R3654" s="6">
        <v>42</v>
      </c>
      <c r="S3654" s="16">
        <f t="shared" si="262"/>
        <v>4.9704142011834318E-2</v>
      </c>
      <c r="T3654" s="16">
        <f t="shared" si="263"/>
        <v>7.4764830733702985E-3</v>
      </c>
    </row>
    <row r="3655" spans="2:20" x14ac:dyDescent="0.6">
      <c r="B3655" s="6"/>
      <c r="C3655" s="6"/>
      <c r="D3655" s="6" t="s">
        <v>13813</v>
      </c>
      <c r="E3655" s="6" t="s">
        <v>13815</v>
      </c>
      <c r="F3655" s="20" t="s">
        <v>13860</v>
      </c>
      <c r="G3655" s="6" t="str">
        <f t="shared" si="261"/>
        <v>80-84</v>
      </c>
      <c r="H3655" s="6" t="str" cm="1">
        <f t="array" ref="H3655:I3655">_xlfn.TEXTSPLIT(G3655,"-")</f>
        <v>80</v>
      </c>
      <c r="I3655" s="6" t="str">
        <v>84</v>
      </c>
      <c r="J3655" s="6" t="s">
        <v>13541</v>
      </c>
      <c r="K3655" s="6" t="s">
        <v>13525</v>
      </c>
      <c r="L3655" s="6" t="s">
        <v>13464</v>
      </c>
      <c r="M3655" s="6" t="s">
        <v>13451</v>
      </c>
      <c r="N3655" s="6" t="s">
        <v>13594</v>
      </c>
      <c r="O3655" s="6" t="str" cm="1">
        <f t="array" ref="O3655:P3655">_xlfn.TEXTSPLIT(N3655,"-")</f>
        <v>2002</v>
      </c>
      <c r="P3655" s="6" t="str">
        <v>2006</v>
      </c>
      <c r="Q3655" s="6">
        <v>1192</v>
      </c>
      <c r="R3655" s="6">
        <v>135</v>
      </c>
      <c r="S3655" s="16">
        <f t="shared" si="262"/>
        <v>0.11325503355704698</v>
      </c>
      <c r="T3655" s="16">
        <f t="shared" si="263"/>
        <v>9.1788863964567986E-3</v>
      </c>
    </row>
    <row r="3656" spans="2:20" x14ac:dyDescent="0.6">
      <c r="B3656" s="6"/>
      <c r="C3656" s="6"/>
      <c r="D3656" s="6" t="s">
        <v>13813</v>
      </c>
      <c r="E3656" s="6" t="s">
        <v>13814</v>
      </c>
      <c r="F3656" s="20" t="s">
        <v>13860</v>
      </c>
      <c r="G3656" s="6" t="str">
        <f t="shared" si="261"/>
        <v>80-84</v>
      </c>
      <c r="H3656" s="6" t="str" cm="1">
        <f t="array" ref="H3656:I3656">_xlfn.TEXTSPLIT(G3656,"-")</f>
        <v>80</v>
      </c>
      <c r="I3656" s="6" t="str">
        <v>84</v>
      </c>
      <c r="J3656" s="6" t="s">
        <v>13541</v>
      </c>
      <c r="K3656" s="6" t="s">
        <v>13525</v>
      </c>
      <c r="L3656" s="6" t="s">
        <v>13464</v>
      </c>
      <c r="M3656" s="6" t="s">
        <v>13451</v>
      </c>
      <c r="N3656" s="6" t="s">
        <v>13594</v>
      </c>
      <c r="O3656" s="6" t="str" cm="1">
        <f t="array" ref="O3656:P3656">_xlfn.TEXTSPLIT(N3656,"-")</f>
        <v>2002</v>
      </c>
      <c r="P3656" s="6" t="str">
        <v>2006</v>
      </c>
      <c r="Q3656" s="6">
        <v>502</v>
      </c>
      <c r="R3656" s="6">
        <v>54</v>
      </c>
      <c r="S3656" s="16">
        <f t="shared" si="262"/>
        <v>0.10756972111553785</v>
      </c>
      <c r="T3656" s="16">
        <f t="shared" si="263"/>
        <v>1.3828666759019052E-2</v>
      </c>
    </row>
    <row r="3657" spans="2:20" x14ac:dyDescent="0.6">
      <c r="B3657" s="6"/>
      <c r="C3657" s="6"/>
      <c r="D3657" s="6" t="s">
        <v>13813</v>
      </c>
      <c r="E3657" s="6" t="s">
        <v>13816</v>
      </c>
      <c r="F3657" s="20" t="s">
        <v>13860</v>
      </c>
      <c r="G3657" s="6" t="str">
        <f t="shared" si="261"/>
        <v>80-84</v>
      </c>
      <c r="H3657" s="6" t="str" cm="1">
        <f t="array" ref="H3657:I3657">_xlfn.TEXTSPLIT(G3657,"-")</f>
        <v>80</v>
      </c>
      <c r="I3657" s="6" t="str">
        <v>84</v>
      </c>
      <c r="J3657" s="6" t="s">
        <v>13541</v>
      </c>
      <c r="K3657" s="6" t="s">
        <v>13525</v>
      </c>
      <c r="L3657" s="6" t="s">
        <v>13464</v>
      </c>
      <c r="M3657" s="6" t="s">
        <v>13451</v>
      </c>
      <c r="N3657" s="6" t="s">
        <v>13594</v>
      </c>
      <c r="O3657" s="6" t="str" cm="1">
        <f t="array" ref="O3657:P3657">_xlfn.TEXTSPLIT(N3657,"-")</f>
        <v>2002</v>
      </c>
      <c r="P3657" s="6" t="str">
        <v>2006</v>
      </c>
      <c r="Q3657" s="6">
        <v>690</v>
      </c>
      <c r="R3657" s="6">
        <v>81</v>
      </c>
      <c r="S3657" s="16">
        <f t="shared" si="262"/>
        <v>0.11739130434782609</v>
      </c>
      <c r="T3657" s="16">
        <f t="shared" si="263"/>
        <v>1.2253989945387391E-2</v>
      </c>
    </row>
    <row r="3658" spans="2:20" x14ac:dyDescent="0.6">
      <c r="B3658" s="6"/>
      <c r="C3658" s="6"/>
      <c r="D3658" s="6" t="s">
        <v>13813</v>
      </c>
      <c r="E3658" s="6" t="s">
        <v>13815</v>
      </c>
      <c r="F3658" s="20" t="s">
        <v>13930</v>
      </c>
      <c r="G3658" s="6" t="str">
        <f t="shared" si="261"/>
        <v>85-91</v>
      </c>
      <c r="H3658" s="6" t="str" cm="1">
        <f t="array" ref="H3658:I3658">_xlfn.TEXTSPLIT(G3658,"-")</f>
        <v>85</v>
      </c>
      <c r="I3658" s="6" t="str">
        <v>91</v>
      </c>
      <c r="J3658" s="6" t="s">
        <v>13541</v>
      </c>
      <c r="K3658" s="6" t="s">
        <v>13525</v>
      </c>
      <c r="L3658" s="6" t="s">
        <v>13464</v>
      </c>
      <c r="M3658" s="6" t="s">
        <v>13451</v>
      </c>
      <c r="N3658" s="6" t="s">
        <v>13594</v>
      </c>
      <c r="O3658" s="6" t="str" cm="1">
        <f t="array" ref="O3658:P3658">_xlfn.TEXTSPLIT(N3658,"-")</f>
        <v>2002</v>
      </c>
      <c r="P3658" s="6" t="str">
        <v>2006</v>
      </c>
      <c r="Q3658" s="6">
        <f>192+244</f>
        <v>436</v>
      </c>
      <c r="R3658" s="6">
        <v>83</v>
      </c>
      <c r="S3658" s="16">
        <f t="shared" si="262"/>
        <v>0.19036697247706422</v>
      </c>
      <c r="T3658" s="16">
        <f t="shared" si="263"/>
        <v>1.8801680353058341E-2</v>
      </c>
    </row>
    <row r="3659" spans="2:20" x14ac:dyDescent="0.6">
      <c r="B3659" s="6"/>
      <c r="C3659" s="6"/>
      <c r="D3659" s="6" t="s">
        <v>13813</v>
      </c>
      <c r="E3659" s="6" t="s">
        <v>13814</v>
      </c>
      <c r="F3659" s="20" t="s">
        <v>13930</v>
      </c>
      <c r="G3659" s="6" t="str">
        <f t="shared" si="261"/>
        <v>85-91</v>
      </c>
      <c r="H3659" s="6" t="str" cm="1">
        <f t="array" ref="H3659:I3659">_xlfn.TEXTSPLIT(G3659,"-")</f>
        <v>85</v>
      </c>
      <c r="I3659" s="6" t="str">
        <v>91</v>
      </c>
      <c r="J3659" s="6" t="s">
        <v>13541</v>
      </c>
      <c r="K3659" s="6" t="s">
        <v>13525</v>
      </c>
      <c r="L3659" s="6" t="s">
        <v>13464</v>
      </c>
      <c r="M3659" s="6" t="s">
        <v>13451</v>
      </c>
      <c r="N3659" s="6" t="s">
        <v>13594</v>
      </c>
      <c r="O3659" s="6" t="str" cm="1">
        <f t="array" ref="O3659:P3659">_xlfn.TEXTSPLIT(N3659,"-")</f>
        <v>2002</v>
      </c>
      <c r="P3659" s="6" t="str">
        <v>2006</v>
      </c>
      <c r="Q3659" s="6">
        <v>192</v>
      </c>
      <c r="R3659" s="6">
        <v>39</v>
      </c>
      <c r="S3659" s="16">
        <f t="shared" si="262"/>
        <v>0.203125</v>
      </c>
      <c r="T3659" s="16">
        <f t="shared" si="263"/>
        <v>2.9035290522106457E-2</v>
      </c>
    </row>
    <row r="3660" spans="2:20" x14ac:dyDescent="0.6">
      <c r="B3660" s="6"/>
      <c r="C3660" s="6"/>
      <c r="D3660" s="6" t="s">
        <v>13813</v>
      </c>
      <c r="E3660" s="6" t="s">
        <v>13816</v>
      </c>
      <c r="F3660" s="20" t="s">
        <v>13930</v>
      </c>
      <c r="G3660" s="6" t="str">
        <f t="shared" si="261"/>
        <v>85-91</v>
      </c>
      <c r="H3660" s="6" t="str" cm="1">
        <f t="array" ref="H3660:I3660">_xlfn.TEXTSPLIT(G3660,"-")</f>
        <v>85</v>
      </c>
      <c r="I3660" s="6" t="str">
        <v>91</v>
      </c>
      <c r="J3660" s="6" t="s">
        <v>13541</v>
      </c>
      <c r="K3660" s="6" t="s">
        <v>13525</v>
      </c>
      <c r="L3660" s="6" t="s">
        <v>13464</v>
      </c>
      <c r="M3660" s="6" t="s">
        <v>13451</v>
      </c>
      <c r="N3660" s="6" t="s">
        <v>13594</v>
      </c>
      <c r="O3660" s="6" t="str" cm="1">
        <f t="array" ref="O3660:P3660">_xlfn.TEXTSPLIT(N3660,"-")</f>
        <v>2002</v>
      </c>
      <c r="P3660" s="6" t="str">
        <v>2006</v>
      </c>
      <c r="Q3660" s="6">
        <v>244</v>
      </c>
      <c r="R3660" s="6">
        <v>43</v>
      </c>
      <c r="S3660" s="16">
        <f t="shared" si="262"/>
        <v>0.17622950819672131</v>
      </c>
      <c r="T3660" s="16">
        <f t="shared" si="263"/>
        <v>2.4392005932932729E-2</v>
      </c>
    </row>
    <row r="3661" spans="2:20" x14ac:dyDescent="0.6">
      <c r="B3661" s="6"/>
      <c r="C3661" s="6"/>
      <c r="D3661" s="6" t="s">
        <v>13828</v>
      </c>
      <c r="E3661" s="6" t="s">
        <v>13815</v>
      </c>
      <c r="F3661" s="20" t="s">
        <v>13595</v>
      </c>
      <c r="G3661" s="6" t="str">
        <f t="shared" si="261"/>
        <v>66-91</v>
      </c>
      <c r="H3661" s="6" t="str" cm="1">
        <f t="array" ref="H3661:I3661">_xlfn.TEXTSPLIT(G3661,"-")</f>
        <v>66</v>
      </c>
      <c r="I3661" s="6" t="str">
        <v>91</v>
      </c>
      <c r="J3661" s="6" t="s">
        <v>13541</v>
      </c>
      <c r="K3661" s="6" t="s">
        <v>13525</v>
      </c>
      <c r="L3661" s="6" t="s">
        <v>13464</v>
      </c>
      <c r="M3661" s="6" t="s">
        <v>13451</v>
      </c>
      <c r="N3661" s="6" t="s">
        <v>13594</v>
      </c>
      <c r="O3661" s="6" t="str" cm="1">
        <f t="array" ref="O3661:P3661">_xlfn.TEXTSPLIT(N3661,"-")</f>
        <v>2002</v>
      </c>
      <c r="P3661" s="6" t="str">
        <v>2006</v>
      </c>
      <c r="Q3661" s="6">
        <f>SUM(Q3664,Q3667,Q3670,Q3673,Q3676)</f>
        <v>5272</v>
      </c>
      <c r="R3661" s="6">
        <v>174</v>
      </c>
      <c r="S3661" s="16">
        <f t="shared" si="262"/>
        <v>3.3004552352048556E-2</v>
      </c>
      <c r="T3661" s="16">
        <f t="shared" si="263"/>
        <v>2.4604323998230287E-3</v>
      </c>
    </row>
    <row r="3662" spans="2:20" x14ac:dyDescent="0.6">
      <c r="B3662" s="6"/>
      <c r="C3662" s="6"/>
      <c r="D3662" s="6" t="s">
        <v>13828</v>
      </c>
      <c r="E3662" s="6" t="s">
        <v>13814</v>
      </c>
      <c r="F3662" s="20" t="s">
        <v>13595</v>
      </c>
      <c r="G3662" s="6" t="str">
        <f t="shared" si="261"/>
        <v>66-91</v>
      </c>
      <c r="H3662" s="6" t="str" cm="1">
        <f t="array" ref="H3662:I3662">_xlfn.TEXTSPLIT(G3662,"-")</f>
        <v>66</v>
      </c>
      <c r="I3662" s="6" t="str">
        <v>91</v>
      </c>
      <c r="J3662" s="6" t="s">
        <v>13541</v>
      </c>
      <c r="K3662" s="6" t="s">
        <v>13525</v>
      </c>
      <c r="L3662" s="6" t="s">
        <v>13464</v>
      </c>
      <c r="M3662" s="6" t="s">
        <v>13451</v>
      </c>
      <c r="N3662" s="6" t="s">
        <v>13594</v>
      </c>
      <c r="O3662" s="6" t="str" cm="1">
        <f t="array" ref="O3662:P3662">_xlfn.TEXTSPLIT(N3662,"-")</f>
        <v>2002</v>
      </c>
      <c r="P3662" s="6" t="str">
        <v>2006</v>
      </c>
      <c r="Q3662" s="6">
        <f>SUM(Q3665,Q3668,Q3671,Q3674,Q3677)</f>
        <v>2260</v>
      </c>
      <c r="R3662" s="6">
        <v>68</v>
      </c>
      <c r="S3662" s="16">
        <f t="shared" si="262"/>
        <v>3.0088495575221239E-2</v>
      </c>
      <c r="T3662" s="16">
        <f t="shared" si="263"/>
        <v>3.5934538571627747E-3</v>
      </c>
    </row>
    <row r="3663" spans="2:20" x14ac:dyDescent="0.6">
      <c r="B3663" s="6"/>
      <c r="C3663" s="6"/>
      <c r="D3663" s="6" t="s">
        <v>13828</v>
      </c>
      <c r="E3663" s="6" t="s">
        <v>13816</v>
      </c>
      <c r="F3663" s="20" t="s">
        <v>13595</v>
      </c>
      <c r="G3663" s="6" t="str">
        <f t="shared" si="261"/>
        <v>66-91</v>
      </c>
      <c r="H3663" s="6" t="str" cm="1">
        <f t="array" ref="H3663:I3663">_xlfn.TEXTSPLIT(G3663,"-")</f>
        <v>66</v>
      </c>
      <c r="I3663" s="6" t="str">
        <v>91</v>
      </c>
      <c r="J3663" s="6" t="s">
        <v>13541</v>
      </c>
      <c r="K3663" s="6" t="s">
        <v>13525</v>
      </c>
      <c r="L3663" s="6" t="s">
        <v>13464</v>
      </c>
      <c r="M3663" s="6" t="s">
        <v>13451</v>
      </c>
      <c r="N3663" s="6" t="s">
        <v>13594</v>
      </c>
      <c r="O3663" s="6" t="str" cm="1">
        <f t="array" ref="O3663:P3663">_xlfn.TEXTSPLIT(N3663,"-")</f>
        <v>2002</v>
      </c>
      <c r="P3663" s="6" t="str">
        <v>2006</v>
      </c>
      <c r="Q3663" s="6">
        <f>SUM(Q3666,Q3669,Q3672,Q3675,Q3678)</f>
        <v>3012</v>
      </c>
      <c r="R3663" s="6">
        <v>106</v>
      </c>
      <c r="S3663" s="16">
        <f t="shared" si="262"/>
        <v>3.51925630810093E-2</v>
      </c>
      <c r="T3663" s="16">
        <f t="shared" si="263"/>
        <v>3.3575175104434561E-3</v>
      </c>
    </row>
    <row r="3664" spans="2:20" x14ac:dyDescent="0.6">
      <c r="B3664" s="6"/>
      <c r="C3664" s="6"/>
      <c r="D3664" s="6" t="s">
        <v>13828</v>
      </c>
      <c r="E3664" s="6" t="s">
        <v>13815</v>
      </c>
      <c r="F3664" s="20" t="s">
        <v>13929</v>
      </c>
      <c r="G3664" s="6" t="str">
        <f t="shared" si="261"/>
        <v>66-69</v>
      </c>
      <c r="H3664" s="6" t="str" cm="1">
        <f t="array" ref="H3664:I3664">_xlfn.TEXTSPLIT(G3664,"-")</f>
        <v>66</v>
      </c>
      <c r="I3664" s="6" t="str">
        <v>69</v>
      </c>
      <c r="J3664" s="6" t="s">
        <v>13541</v>
      </c>
      <c r="K3664" s="6" t="s">
        <v>13525</v>
      </c>
      <c r="L3664" s="6" t="s">
        <v>13464</v>
      </c>
      <c r="M3664" s="6" t="s">
        <v>13451</v>
      </c>
      <c r="N3664" s="6" t="s">
        <v>13594</v>
      </c>
      <c r="O3664" s="6" t="str" cm="1">
        <f t="array" ref="O3664:P3664">_xlfn.TEXTSPLIT(N3664,"-")</f>
        <v>2002</v>
      </c>
      <c r="P3664" s="6" t="str">
        <v>2006</v>
      </c>
      <c r="Q3664" s="6">
        <f>194+336</f>
        <v>530</v>
      </c>
      <c r="R3664" s="6">
        <v>3</v>
      </c>
      <c r="S3664" s="16">
        <f t="shared" si="262"/>
        <v>5.6603773584905656E-3</v>
      </c>
      <c r="T3664" s="16">
        <f t="shared" si="263"/>
        <v>3.2587581517799927E-3</v>
      </c>
    </row>
    <row r="3665" spans="2:20" x14ac:dyDescent="0.6">
      <c r="B3665" s="6"/>
      <c r="C3665" s="6"/>
      <c r="D3665" s="6" t="s">
        <v>13828</v>
      </c>
      <c r="E3665" s="6" t="s">
        <v>13814</v>
      </c>
      <c r="F3665" s="20" t="s">
        <v>13929</v>
      </c>
      <c r="G3665" s="6" t="str">
        <f t="shared" si="261"/>
        <v>66-69</v>
      </c>
      <c r="H3665" s="6" t="str" cm="1">
        <f t="array" ref="H3665:I3665">_xlfn.TEXTSPLIT(G3665,"-")</f>
        <v>66</v>
      </c>
      <c r="I3665" s="6" t="str">
        <v>69</v>
      </c>
      <c r="J3665" s="6" t="s">
        <v>13541</v>
      </c>
      <c r="K3665" s="6" t="s">
        <v>13525</v>
      </c>
      <c r="L3665" s="6" t="s">
        <v>13464</v>
      </c>
      <c r="M3665" s="6" t="s">
        <v>13451</v>
      </c>
      <c r="N3665" s="6" t="s">
        <v>13594</v>
      </c>
      <c r="O3665" s="6" t="str" cm="1">
        <f t="array" ref="O3665:P3665">_xlfn.TEXTSPLIT(N3665,"-")</f>
        <v>2002</v>
      </c>
      <c r="P3665" s="6" t="str">
        <v>2006</v>
      </c>
      <c r="Q3665" s="6">
        <v>194</v>
      </c>
      <c r="R3665" s="6">
        <v>1</v>
      </c>
      <c r="S3665" s="16">
        <f t="shared" si="262"/>
        <v>5.1546391752577319E-3</v>
      </c>
      <c r="T3665" s="16">
        <f t="shared" si="263"/>
        <v>5.1413368584357962E-3</v>
      </c>
    </row>
    <row r="3666" spans="2:20" x14ac:dyDescent="0.6">
      <c r="B3666" s="6"/>
      <c r="C3666" s="6"/>
      <c r="D3666" s="6" t="s">
        <v>13828</v>
      </c>
      <c r="E3666" s="6" t="s">
        <v>13816</v>
      </c>
      <c r="F3666" s="20" t="s">
        <v>13929</v>
      </c>
      <c r="G3666" s="6" t="str">
        <f t="shared" si="261"/>
        <v>66-69</v>
      </c>
      <c r="H3666" s="6" t="str" cm="1">
        <f t="array" ref="H3666:I3666">_xlfn.TEXTSPLIT(G3666,"-")</f>
        <v>66</v>
      </c>
      <c r="I3666" s="6" t="str">
        <v>69</v>
      </c>
      <c r="J3666" s="6" t="s">
        <v>13541</v>
      </c>
      <c r="K3666" s="6" t="s">
        <v>13525</v>
      </c>
      <c r="L3666" s="6" t="s">
        <v>13464</v>
      </c>
      <c r="M3666" s="6" t="s">
        <v>13451</v>
      </c>
      <c r="N3666" s="6" t="s">
        <v>13594</v>
      </c>
      <c r="O3666" s="6" t="str" cm="1">
        <f t="array" ref="O3666:P3666">_xlfn.TEXTSPLIT(N3666,"-")</f>
        <v>2002</v>
      </c>
      <c r="P3666" s="6" t="str">
        <v>2006</v>
      </c>
      <c r="Q3666" s="6">
        <v>336</v>
      </c>
      <c r="R3666" s="6">
        <v>2</v>
      </c>
      <c r="S3666" s="16">
        <f t="shared" si="262"/>
        <v>5.9523809523809521E-3</v>
      </c>
      <c r="T3666" s="16">
        <f t="shared" si="263"/>
        <v>4.1964235457746394E-3</v>
      </c>
    </row>
    <row r="3667" spans="2:20" x14ac:dyDescent="0.6">
      <c r="B3667" s="6"/>
      <c r="C3667" s="6"/>
      <c r="D3667" s="6" t="s">
        <v>13828</v>
      </c>
      <c r="E3667" s="6" t="s">
        <v>13815</v>
      </c>
      <c r="F3667" s="20" t="s">
        <v>13825</v>
      </c>
      <c r="G3667" s="6" t="str">
        <f t="shared" si="261"/>
        <v>70-74</v>
      </c>
      <c r="H3667" s="6" t="str" cm="1">
        <f t="array" ref="H3667:I3667">_xlfn.TEXTSPLIT(G3667,"-")</f>
        <v>70</v>
      </c>
      <c r="I3667" s="6" t="str">
        <v>74</v>
      </c>
      <c r="J3667" s="6" t="s">
        <v>13541</v>
      </c>
      <c r="K3667" s="6" t="s">
        <v>13525</v>
      </c>
      <c r="L3667" s="6" t="s">
        <v>13464</v>
      </c>
      <c r="M3667" s="6" t="s">
        <v>13451</v>
      </c>
      <c r="N3667" s="6" t="s">
        <v>13594</v>
      </c>
      <c r="O3667" s="6" t="str" cm="1">
        <f t="array" ref="O3667:P3667">_xlfn.TEXTSPLIT(N3667,"-")</f>
        <v>2002</v>
      </c>
      <c r="P3667" s="6" t="str">
        <v>2006</v>
      </c>
      <c r="Q3667" s="6">
        <f>685+897</f>
        <v>1582</v>
      </c>
      <c r="R3667" s="6">
        <v>16</v>
      </c>
      <c r="S3667" s="16">
        <f t="shared" si="262"/>
        <v>1.0113780025284451E-2</v>
      </c>
      <c r="T3667" s="16">
        <f t="shared" si="263"/>
        <v>2.5156264446262763E-3</v>
      </c>
    </row>
    <row r="3668" spans="2:20" x14ac:dyDescent="0.6">
      <c r="B3668" s="6"/>
      <c r="C3668" s="6"/>
      <c r="D3668" s="6" t="s">
        <v>13828</v>
      </c>
      <c r="E3668" s="6" t="s">
        <v>13814</v>
      </c>
      <c r="F3668" s="20" t="s">
        <v>13825</v>
      </c>
      <c r="G3668" s="6" t="str">
        <f t="shared" si="261"/>
        <v>70-74</v>
      </c>
      <c r="H3668" s="6" t="str" cm="1">
        <f t="array" ref="H3668:I3668">_xlfn.TEXTSPLIT(G3668,"-")</f>
        <v>70</v>
      </c>
      <c r="I3668" s="6" t="str">
        <v>74</v>
      </c>
      <c r="J3668" s="6" t="s">
        <v>13541</v>
      </c>
      <c r="K3668" s="6" t="s">
        <v>13525</v>
      </c>
      <c r="L3668" s="6" t="s">
        <v>13464</v>
      </c>
      <c r="M3668" s="6" t="s">
        <v>13451</v>
      </c>
      <c r="N3668" s="6" t="s">
        <v>13594</v>
      </c>
      <c r="O3668" s="6" t="str" cm="1">
        <f t="array" ref="O3668:P3668">_xlfn.TEXTSPLIT(N3668,"-")</f>
        <v>2002</v>
      </c>
      <c r="P3668" s="6" t="str">
        <v>2006</v>
      </c>
      <c r="Q3668" s="6">
        <v>685</v>
      </c>
      <c r="R3668" s="6">
        <v>4</v>
      </c>
      <c r="S3668" s="16">
        <f t="shared" si="262"/>
        <v>5.8394160583941602E-3</v>
      </c>
      <c r="T3668" s="16">
        <f t="shared" si="263"/>
        <v>2.9111708529427718E-3</v>
      </c>
    </row>
    <row r="3669" spans="2:20" x14ac:dyDescent="0.6">
      <c r="B3669" s="6"/>
      <c r="C3669" s="6"/>
      <c r="D3669" s="6" t="s">
        <v>13828</v>
      </c>
      <c r="E3669" s="6" t="s">
        <v>13816</v>
      </c>
      <c r="F3669" s="20" t="s">
        <v>13825</v>
      </c>
      <c r="G3669" s="6" t="str">
        <f t="shared" si="261"/>
        <v>70-74</v>
      </c>
      <c r="H3669" s="6" t="str" cm="1">
        <f t="array" ref="H3669:I3669">_xlfn.TEXTSPLIT(G3669,"-")</f>
        <v>70</v>
      </c>
      <c r="I3669" s="6" t="str">
        <v>74</v>
      </c>
      <c r="J3669" s="6" t="s">
        <v>13541</v>
      </c>
      <c r="K3669" s="6" t="s">
        <v>13525</v>
      </c>
      <c r="L3669" s="6" t="s">
        <v>13464</v>
      </c>
      <c r="M3669" s="6" t="s">
        <v>13451</v>
      </c>
      <c r="N3669" s="6" t="s">
        <v>13594</v>
      </c>
      <c r="O3669" s="6" t="str" cm="1">
        <f t="array" ref="O3669:P3669">_xlfn.TEXTSPLIT(N3669,"-")</f>
        <v>2002</v>
      </c>
      <c r="P3669" s="6" t="str">
        <v>2006</v>
      </c>
      <c r="Q3669" s="6">
        <v>897</v>
      </c>
      <c r="R3669" s="6">
        <v>12</v>
      </c>
      <c r="S3669" s="16">
        <f t="shared" si="262"/>
        <v>1.3377926421404682E-2</v>
      </c>
      <c r="T3669" s="16">
        <f t="shared" si="263"/>
        <v>3.8359557952291688E-3</v>
      </c>
    </row>
    <row r="3670" spans="2:20" x14ac:dyDescent="0.6">
      <c r="B3670" s="6"/>
      <c r="C3670" s="6"/>
      <c r="D3670" s="6" t="s">
        <v>13828</v>
      </c>
      <c r="E3670" s="6" t="s">
        <v>13815</v>
      </c>
      <c r="F3670" s="20" t="s">
        <v>13826</v>
      </c>
      <c r="G3670" s="6" t="str">
        <f t="shared" si="261"/>
        <v>75-79</v>
      </c>
      <c r="H3670" s="6" t="str" cm="1">
        <f t="array" ref="H3670:I3670">_xlfn.TEXTSPLIT(G3670,"-")</f>
        <v>75</v>
      </c>
      <c r="I3670" s="6" t="str">
        <v>79</v>
      </c>
      <c r="J3670" s="6" t="s">
        <v>13541</v>
      </c>
      <c r="K3670" s="6" t="s">
        <v>13525</v>
      </c>
      <c r="L3670" s="6" t="s">
        <v>13464</v>
      </c>
      <c r="M3670" s="6" t="s">
        <v>13451</v>
      </c>
      <c r="N3670" s="6" t="s">
        <v>13594</v>
      </c>
      <c r="O3670" s="6" t="str" cm="1">
        <f t="array" ref="O3670:P3670">_xlfn.TEXTSPLIT(N3670,"-")</f>
        <v>2002</v>
      </c>
      <c r="P3670" s="6" t="str">
        <v>2006</v>
      </c>
      <c r="Q3670" s="6">
        <f>687+845</f>
        <v>1532</v>
      </c>
      <c r="R3670" s="6">
        <v>37</v>
      </c>
      <c r="S3670" s="16">
        <f t="shared" si="262"/>
        <v>2.4151436031331592E-2</v>
      </c>
      <c r="T3670" s="16">
        <f t="shared" si="263"/>
        <v>3.92223228729592E-3</v>
      </c>
    </row>
    <row r="3671" spans="2:20" x14ac:dyDescent="0.6">
      <c r="B3671" s="6"/>
      <c r="C3671" s="6"/>
      <c r="D3671" s="6" t="s">
        <v>13828</v>
      </c>
      <c r="E3671" s="6" t="s">
        <v>13814</v>
      </c>
      <c r="F3671" s="20" t="s">
        <v>13826</v>
      </c>
      <c r="G3671" s="6" t="str">
        <f t="shared" si="261"/>
        <v>75-79</v>
      </c>
      <c r="H3671" s="6" t="str" cm="1">
        <f t="array" ref="H3671:I3671">_xlfn.TEXTSPLIT(G3671,"-")</f>
        <v>75</v>
      </c>
      <c r="I3671" s="6" t="str">
        <v>79</v>
      </c>
      <c r="J3671" s="6" t="s">
        <v>13541</v>
      </c>
      <c r="K3671" s="6" t="s">
        <v>13525</v>
      </c>
      <c r="L3671" s="6" t="s">
        <v>13464</v>
      </c>
      <c r="M3671" s="6" t="s">
        <v>13451</v>
      </c>
      <c r="N3671" s="6" t="s">
        <v>13594</v>
      </c>
      <c r="O3671" s="6" t="str" cm="1">
        <f t="array" ref="O3671:P3671">_xlfn.TEXTSPLIT(N3671,"-")</f>
        <v>2002</v>
      </c>
      <c r="P3671" s="6" t="str">
        <v>2006</v>
      </c>
      <c r="Q3671" s="6">
        <v>687</v>
      </c>
      <c r="R3671" s="6">
        <v>10</v>
      </c>
      <c r="S3671" s="16">
        <f t="shared" si="262"/>
        <v>1.4556040756914119E-2</v>
      </c>
      <c r="T3671" s="16">
        <f t="shared" si="263"/>
        <v>4.5694005407589484E-3</v>
      </c>
    </row>
    <row r="3672" spans="2:20" x14ac:dyDescent="0.6">
      <c r="B3672" s="6"/>
      <c r="C3672" s="6"/>
      <c r="D3672" s="6" t="s">
        <v>13828</v>
      </c>
      <c r="E3672" s="6" t="s">
        <v>13816</v>
      </c>
      <c r="F3672" s="20" t="s">
        <v>13826</v>
      </c>
      <c r="G3672" s="6" t="str">
        <f t="shared" si="261"/>
        <v>75-79</v>
      </c>
      <c r="H3672" s="6" t="str" cm="1">
        <f t="array" ref="H3672:I3672">_xlfn.TEXTSPLIT(G3672,"-")</f>
        <v>75</v>
      </c>
      <c r="I3672" s="6" t="str">
        <v>79</v>
      </c>
      <c r="J3672" s="6" t="s">
        <v>13541</v>
      </c>
      <c r="K3672" s="6" t="s">
        <v>13525</v>
      </c>
      <c r="L3672" s="6" t="s">
        <v>13464</v>
      </c>
      <c r="M3672" s="6" t="s">
        <v>13451</v>
      </c>
      <c r="N3672" s="6" t="s">
        <v>13594</v>
      </c>
      <c r="O3672" s="6" t="str" cm="1">
        <f t="array" ref="O3672:P3672">_xlfn.TEXTSPLIT(N3672,"-")</f>
        <v>2002</v>
      </c>
      <c r="P3672" s="6" t="str">
        <v>2006</v>
      </c>
      <c r="Q3672" s="6">
        <v>845</v>
      </c>
      <c r="R3672" s="6">
        <v>26</v>
      </c>
      <c r="S3672" s="16">
        <f t="shared" si="262"/>
        <v>3.0769230769230771E-2</v>
      </c>
      <c r="T3672" s="16">
        <f t="shared" si="263"/>
        <v>5.940781253496394E-3</v>
      </c>
    </row>
    <row r="3673" spans="2:20" x14ac:dyDescent="0.6">
      <c r="B3673" s="6"/>
      <c r="C3673" s="6"/>
      <c r="D3673" s="6" t="s">
        <v>13828</v>
      </c>
      <c r="E3673" s="6" t="s">
        <v>13815</v>
      </c>
      <c r="F3673" s="20" t="s">
        <v>13860</v>
      </c>
      <c r="G3673" s="6" t="str">
        <f t="shared" si="261"/>
        <v>80-84</v>
      </c>
      <c r="H3673" s="6" t="str" cm="1">
        <f t="array" ref="H3673:I3673">_xlfn.TEXTSPLIT(G3673,"-")</f>
        <v>80</v>
      </c>
      <c r="I3673" s="6" t="str">
        <v>84</v>
      </c>
      <c r="J3673" s="6" t="s">
        <v>13541</v>
      </c>
      <c r="K3673" s="6" t="s">
        <v>13525</v>
      </c>
      <c r="L3673" s="6" t="s">
        <v>13464</v>
      </c>
      <c r="M3673" s="6" t="s">
        <v>13451</v>
      </c>
      <c r="N3673" s="6" t="s">
        <v>13594</v>
      </c>
      <c r="O3673" s="6" t="str" cm="1">
        <f t="array" ref="O3673:P3673">_xlfn.TEXTSPLIT(N3673,"-")</f>
        <v>2002</v>
      </c>
      <c r="P3673" s="6" t="str">
        <v>2006</v>
      </c>
      <c r="Q3673" s="6">
        <v>1192</v>
      </c>
      <c r="R3673" s="6">
        <v>73</v>
      </c>
      <c r="S3673" s="16">
        <f t="shared" si="262"/>
        <v>6.1241610738255035E-2</v>
      </c>
      <c r="T3673" s="16">
        <f t="shared" si="263"/>
        <v>6.9448375310429775E-3</v>
      </c>
    </row>
    <row r="3674" spans="2:20" x14ac:dyDescent="0.6">
      <c r="B3674" s="6"/>
      <c r="C3674" s="6"/>
      <c r="D3674" s="6" t="s">
        <v>13828</v>
      </c>
      <c r="E3674" s="6" t="s">
        <v>13814</v>
      </c>
      <c r="F3674" s="20" t="s">
        <v>13860</v>
      </c>
      <c r="G3674" s="6" t="str">
        <f t="shared" si="261"/>
        <v>80-84</v>
      </c>
      <c r="H3674" s="6" t="str" cm="1">
        <f t="array" ref="H3674:I3674">_xlfn.TEXTSPLIT(G3674,"-")</f>
        <v>80</v>
      </c>
      <c r="I3674" s="6" t="str">
        <v>84</v>
      </c>
      <c r="J3674" s="6" t="s">
        <v>13541</v>
      </c>
      <c r="K3674" s="6" t="s">
        <v>13525</v>
      </c>
      <c r="L3674" s="6" t="s">
        <v>13464</v>
      </c>
      <c r="M3674" s="6" t="s">
        <v>13451</v>
      </c>
      <c r="N3674" s="6" t="s">
        <v>13594</v>
      </c>
      <c r="O3674" s="6" t="str" cm="1">
        <f t="array" ref="O3674:P3674">_xlfn.TEXTSPLIT(N3674,"-")</f>
        <v>2002</v>
      </c>
      <c r="P3674" s="6" t="str">
        <v>2006</v>
      </c>
      <c r="Q3674" s="6">
        <v>502</v>
      </c>
      <c r="R3674" s="6">
        <v>32</v>
      </c>
      <c r="S3674" s="16">
        <f t="shared" si="262"/>
        <v>6.3745019920318724E-2</v>
      </c>
      <c r="T3674" s="16">
        <f t="shared" si="263"/>
        <v>1.0903560619112235E-2</v>
      </c>
    </row>
    <row r="3675" spans="2:20" x14ac:dyDescent="0.6">
      <c r="B3675" s="6"/>
      <c r="C3675" s="6"/>
      <c r="D3675" s="6" t="s">
        <v>13828</v>
      </c>
      <c r="E3675" s="6" t="s">
        <v>13816</v>
      </c>
      <c r="F3675" s="20" t="s">
        <v>13860</v>
      </c>
      <c r="G3675" s="6" t="str">
        <f t="shared" si="261"/>
        <v>80-84</v>
      </c>
      <c r="H3675" s="6" t="str" cm="1">
        <f t="array" ref="H3675:I3675">_xlfn.TEXTSPLIT(G3675,"-")</f>
        <v>80</v>
      </c>
      <c r="I3675" s="6" t="str">
        <v>84</v>
      </c>
      <c r="J3675" s="6" t="s">
        <v>13541</v>
      </c>
      <c r="K3675" s="6" t="s">
        <v>13525</v>
      </c>
      <c r="L3675" s="6" t="s">
        <v>13464</v>
      </c>
      <c r="M3675" s="6" t="s">
        <v>13451</v>
      </c>
      <c r="N3675" s="6" t="s">
        <v>13594</v>
      </c>
      <c r="O3675" s="6" t="str" cm="1">
        <f t="array" ref="O3675:P3675">_xlfn.TEXTSPLIT(N3675,"-")</f>
        <v>2002</v>
      </c>
      <c r="P3675" s="6" t="str">
        <v>2006</v>
      </c>
      <c r="Q3675" s="6">
        <v>690</v>
      </c>
      <c r="R3675" s="6">
        <v>41</v>
      </c>
      <c r="S3675" s="16">
        <f t="shared" si="262"/>
        <v>5.9420289855072465E-2</v>
      </c>
      <c r="T3675" s="16">
        <f t="shared" si="263"/>
        <v>8.9999612727517525E-3</v>
      </c>
    </row>
    <row r="3676" spans="2:20" x14ac:dyDescent="0.6">
      <c r="B3676" s="6"/>
      <c r="C3676" s="6"/>
      <c r="D3676" s="6" t="s">
        <v>13828</v>
      </c>
      <c r="E3676" s="6" t="s">
        <v>13815</v>
      </c>
      <c r="F3676" s="20" t="s">
        <v>13930</v>
      </c>
      <c r="G3676" s="6" t="str">
        <f t="shared" si="261"/>
        <v>85-91</v>
      </c>
      <c r="H3676" s="6" t="str" cm="1">
        <f t="array" ref="H3676:I3676">_xlfn.TEXTSPLIT(G3676,"-")</f>
        <v>85</v>
      </c>
      <c r="I3676" s="6" t="str">
        <v>91</v>
      </c>
      <c r="J3676" s="6" t="s">
        <v>13541</v>
      </c>
      <c r="K3676" s="6" t="s">
        <v>13525</v>
      </c>
      <c r="L3676" s="6" t="s">
        <v>13464</v>
      </c>
      <c r="M3676" s="6" t="s">
        <v>13451</v>
      </c>
      <c r="N3676" s="6" t="s">
        <v>13594</v>
      </c>
      <c r="O3676" s="6" t="str" cm="1">
        <f t="array" ref="O3676:P3676">_xlfn.TEXTSPLIT(N3676,"-")</f>
        <v>2002</v>
      </c>
      <c r="P3676" s="6" t="str">
        <v>2006</v>
      </c>
      <c r="Q3676" s="6">
        <f>192+244</f>
        <v>436</v>
      </c>
      <c r="R3676" s="6">
        <v>50</v>
      </c>
      <c r="S3676" s="16">
        <f t="shared" si="262"/>
        <v>0.11467889908256881</v>
      </c>
      <c r="T3676" s="16">
        <f t="shared" si="263"/>
        <v>1.5259802774148647E-2</v>
      </c>
    </row>
    <row r="3677" spans="2:20" x14ac:dyDescent="0.6">
      <c r="B3677" s="6"/>
      <c r="C3677" s="6"/>
      <c r="D3677" s="6" t="s">
        <v>13828</v>
      </c>
      <c r="E3677" s="6" t="s">
        <v>13814</v>
      </c>
      <c r="F3677" s="20" t="s">
        <v>13930</v>
      </c>
      <c r="G3677" s="6" t="str">
        <f t="shared" si="261"/>
        <v>85-91</v>
      </c>
      <c r="H3677" s="6" t="str" cm="1">
        <f t="array" ref="H3677:I3677">_xlfn.TEXTSPLIT(G3677,"-")</f>
        <v>85</v>
      </c>
      <c r="I3677" s="6" t="str">
        <v>91</v>
      </c>
      <c r="J3677" s="6" t="s">
        <v>13541</v>
      </c>
      <c r="K3677" s="6" t="s">
        <v>13525</v>
      </c>
      <c r="L3677" s="6" t="s">
        <v>13464</v>
      </c>
      <c r="M3677" s="6" t="s">
        <v>13451</v>
      </c>
      <c r="N3677" s="6" t="s">
        <v>13594</v>
      </c>
      <c r="O3677" s="6" t="str" cm="1">
        <f t="array" ref="O3677:P3677">_xlfn.TEXTSPLIT(N3677,"-")</f>
        <v>2002</v>
      </c>
      <c r="P3677" s="6" t="str">
        <v>2006</v>
      </c>
      <c r="Q3677" s="6">
        <v>192</v>
      </c>
      <c r="R3677" s="6">
        <v>22</v>
      </c>
      <c r="S3677" s="16">
        <f t="shared" si="262"/>
        <v>0.11458333333333333</v>
      </c>
      <c r="T3677" s="16">
        <f t="shared" si="263"/>
        <v>2.2987087980669028E-2</v>
      </c>
    </row>
    <row r="3678" spans="2:20" x14ac:dyDescent="0.6">
      <c r="B3678" s="6"/>
      <c r="C3678" s="6"/>
      <c r="D3678" s="6" t="s">
        <v>13828</v>
      </c>
      <c r="E3678" s="6" t="s">
        <v>13816</v>
      </c>
      <c r="F3678" s="20" t="s">
        <v>13930</v>
      </c>
      <c r="G3678" s="6" t="str">
        <f t="shared" si="261"/>
        <v>85-91</v>
      </c>
      <c r="H3678" s="6" t="str" cm="1">
        <f t="array" ref="H3678:I3678">_xlfn.TEXTSPLIT(G3678,"-")</f>
        <v>85</v>
      </c>
      <c r="I3678" s="6" t="str">
        <v>91</v>
      </c>
      <c r="J3678" s="6" t="s">
        <v>13541</v>
      </c>
      <c r="K3678" s="6" t="s">
        <v>13525</v>
      </c>
      <c r="L3678" s="6" t="s">
        <v>13464</v>
      </c>
      <c r="M3678" s="6" t="s">
        <v>13451</v>
      </c>
      <c r="N3678" s="6" t="s">
        <v>13594</v>
      </c>
      <c r="O3678" s="6" t="str" cm="1">
        <f t="array" ref="O3678:P3678">_xlfn.TEXTSPLIT(N3678,"-")</f>
        <v>2002</v>
      </c>
      <c r="P3678" s="6" t="str">
        <v>2006</v>
      </c>
      <c r="Q3678" s="6">
        <v>244</v>
      </c>
      <c r="R3678" s="6">
        <v>28</v>
      </c>
      <c r="S3678" s="16">
        <f t="shared" si="262"/>
        <v>0.11475409836065574</v>
      </c>
      <c r="T3678" s="16">
        <f t="shared" si="263"/>
        <v>2.040427422979376E-2</v>
      </c>
    </row>
    <row r="3679" spans="2:20" x14ac:dyDescent="0.6">
      <c r="B3679" s="6"/>
      <c r="C3679" s="6"/>
      <c r="D3679" s="6" t="s">
        <v>13823</v>
      </c>
      <c r="E3679" s="6" t="s">
        <v>13815</v>
      </c>
      <c r="F3679" s="20" t="s">
        <v>13595</v>
      </c>
      <c r="G3679" s="6" t="str">
        <f t="shared" si="261"/>
        <v>66-91</v>
      </c>
      <c r="H3679" s="6" t="str" cm="1">
        <f t="array" ref="H3679:I3679">_xlfn.TEXTSPLIT(G3679,"-")</f>
        <v>66</v>
      </c>
      <c r="I3679" s="6" t="str">
        <v>91</v>
      </c>
      <c r="J3679" s="6" t="s">
        <v>13541</v>
      </c>
      <c r="K3679" s="6" t="s">
        <v>13525</v>
      </c>
      <c r="L3679" s="6" t="s">
        <v>13464</v>
      </c>
      <c r="M3679" s="6" t="s">
        <v>13451</v>
      </c>
      <c r="N3679" s="6" t="s">
        <v>13594</v>
      </c>
      <c r="O3679" s="6" t="str" cm="1">
        <f t="array" ref="O3679:P3679">_xlfn.TEXTSPLIT(N3679,"-")</f>
        <v>2002</v>
      </c>
      <c r="P3679" s="6" t="str">
        <v>2006</v>
      </c>
      <c r="Q3679" s="6">
        <f>SUM(Q3682,Q3685,Q3688,Q3691,Q3694)</f>
        <v>5272</v>
      </c>
      <c r="R3679" s="6">
        <v>127</v>
      </c>
      <c r="S3679" s="16">
        <f t="shared" si="262"/>
        <v>2.4089529590288317E-2</v>
      </c>
      <c r="T3679" s="16">
        <f t="shared" si="263"/>
        <v>2.1116962449191329E-3</v>
      </c>
    </row>
    <row r="3680" spans="2:20" x14ac:dyDescent="0.6">
      <c r="B3680" s="6"/>
      <c r="C3680" s="6"/>
      <c r="D3680" s="6" t="s">
        <v>13823</v>
      </c>
      <c r="E3680" s="6" t="s">
        <v>13814</v>
      </c>
      <c r="F3680" s="20" t="s">
        <v>13595</v>
      </c>
      <c r="G3680" s="6" t="str">
        <f t="shared" si="261"/>
        <v>66-91</v>
      </c>
      <c r="H3680" s="6" t="str" cm="1">
        <f t="array" ref="H3680:I3680">_xlfn.TEXTSPLIT(G3680,"-")</f>
        <v>66</v>
      </c>
      <c r="I3680" s="6" t="str">
        <v>91</v>
      </c>
      <c r="J3680" s="6" t="s">
        <v>13541</v>
      </c>
      <c r="K3680" s="6" t="s">
        <v>13525</v>
      </c>
      <c r="L3680" s="6" t="s">
        <v>13464</v>
      </c>
      <c r="M3680" s="6" t="s">
        <v>13451</v>
      </c>
      <c r="N3680" s="6" t="s">
        <v>13594</v>
      </c>
      <c r="O3680" s="6" t="str" cm="1">
        <f t="array" ref="O3680:P3680">_xlfn.TEXTSPLIT(N3680,"-")</f>
        <v>2002</v>
      </c>
      <c r="P3680" s="6" t="str">
        <v>2006</v>
      </c>
      <c r="Q3680" s="6">
        <f>SUM(Q3683,Q3686,Q3689,Q3692,Q3695)</f>
        <v>2260</v>
      </c>
      <c r="R3680" s="6">
        <v>50</v>
      </c>
      <c r="S3680" s="16">
        <f t="shared" si="262"/>
        <v>2.2123893805309734E-2</v>
      </c>
      <c r="T3680" s="16">
        <f t="shared" si="263"/>
        <v>3.0939869693424162E-3</v>
      </c>
    </row>
    <row r="3681" spans="2:20" x14ac:dyDescent="0.6">
      <c r="B3681" s="6"/>
      <c r="C3681" s="6"/>
      <c r="D3681" s="6" t="s">
        <v>13823</v>
      </c>
      <c r="E3681" s="6" t="s">
        <v>13816</v>
      </c>
      <c r="F3681" s="20" t="s">
        <v>13595</v>
      </c>
      <c r="G3681" s="6" t="str">
        <f t="shared" si="261"/>
        <v>66-91</v>
      </c>
      <c r="H3681" s="6" t="str" cm="1">
        <f t="array" ref="H3681:I3681">_xlfn.TEXTSPLIT(G3681,"-")</f>
        <v>66</v>
      </c>
      <c r="I3681" s="6" t="str">
        <v>91</v>
      </c>
      <c r="J3681" s="6" t="s">
        <v>13541</v>
      </c>
      <c r="K3681" s="6" t="s">
        <v>13525</v>
      </c>
      <c r="L3681" s="6" t="s">
        <v>13464</v>
      </c>
      <c r="M3681" s="6" t="s">
        <v>13451</v>
      </c>
      <c r="N3681" s="6" t="s">
        <v>13594</v>
      </c>
      <c r="O3681" s="6" t="str" cm="1">
        <f t="array" ref="O3681:P3681">_xlfn.TEXTSPLIT(N3681,"-")</f>
        <v>2002</v>
      </c>
      <c r="P3681" s="6" t="str">
        <v>2006</v>
      </c>
      <c r="Q3681" s="6">
        <f>SUM(Q3684,Q3687,Q3690,Q3693,Q3696)</f>
        <v>3012</v>
      </c>
      <c r="R3681" s="6">
        <v>75</v>
      </c>
      <c r="S3681" s="16">
        <f t="shared" si="262"/>
        <v>2.4900398406374501E-2</v>
      </c>
      <c r="T3681" s="16">
        <f t="shared" si="263"/>
        <v>2.8392272440143805E-3</v>
      </c>
    </row>
    <row r="3682" spans="2:20" x14ac:dyDescent="0.6">
      <c r="B3682" s="6"/>
      <c r="C3682" s="6"/>
      <c r="D3682" s="6" t="s">
        <v>13823</v>
      </c>
      <c r="E3682" s="6" t="s">
        <v>13815</v>
      </c>
      <c r="F3682" s="20" t="s">
        <v>13929</v>
      </c>
      <c r="G3682" s="6" t="str">
        <f t="shared" si="261"/>
        <v>66-69</v>
      </c>
      <c r="H3682" s="6" t="str" cm="1">
        <f t="array" ref="H3682:I3682">_xlfn.TEXTSPLIT(G3682,"-")</f>
        <v>66</v>
      </c>
      <c r="I3682" s="6" t="str">
        <v>69</v>
      </c>
      <c r="J3682" s="6" t="s">
        <v>13541</v>
      </c>
      <c r="K3682" s="6" t="s">
        <v>13525</v>
      </c>
      <c r="L3682" s="6" t="s">
        <v>13464</v>
      </c>
      <c r="M3682" s="6" t="s">
        <v>13451</v>
      </c>
      <c r="N3682" s="6" t="s">
        <v>13594</v>
      </c>
      <c r="O3682" s="6" t="str" cm="1">
        <f t="array" ref="O3682:P3682">_xlfn.TEXTSPLIT(N3682,"-")</f>
        <v>2002</v>
      </c>
      <c r="P3682" s="6" t="str">
        <v>2006</v>
      </c>
      <c r="Q3682" s="6">
        <f>194+336</f>
        <v>530</v>
      </c>
      <c r="R3682" s="6">
        <v>1</v>
      </c>
      <c r="S3682" s="16">
        <f t="shared" si="262"/>
        <v>1.8867924528301887E-3</v>
      </c>
      <c r="T3682" s="16">
        <f t="shared" si="263"/>
        <v>1.8850116195378481E-3</v>
      </c>
    </row>
    <row r="3683" spans="2:20" x14ac:dyDescent="0.6">
      <c r="B3683" s="6"/>
      <c r="C3683" s="6"/>
      <c r="D3683" s="6" t="s">
        <v>13823</v>
      </c>
      <c r="E3683" s="6" t="s">
        <v>13814</v>
      </c>
      <c r="F3683" s="20" t="s">
        <v>13929</v>
      </c>
      <c r="G3683" s="6" t="str">
        <f t="shared" si="261"/>
        <v>66-69</v>
      </c>
      <c r="H3683" s="6" t="str" cm="1">
        <f t="array" ref="H3683:I3683">_xlfn.TEXTSPLIT(G3683,"-")</f>
        <v>66</v>
      </c>
      <c r="I3683" s="6" t="str">
        <v>69</v>
      </c>
      <c r="J3683" s="6" t="s">
        <v>13541</v>
      </c>
      <c r="K3683" s="6" t="s">
        <v>13525</v>
      </c>
      <c r="L3683" s="6" t="s">
        <v>13464</v>
      </c>
      <c r="M3683" s="6" t="s">
        <v>13451</v>
      </c>
      <c r="N3683" s="6" t="s">
        <v>13594</v>
      </c>
      <c r="O3683" s="6" t="str" cm="1">
        <f t="array" ref="O3683:P3683">_xlfn.TEXTSPLIT(N3683,"-")</f>
        <v>2002</v>
      </c>
      <c r="P3683" s="6" t="str">
        <v>2006</v>
      </c>
      <c r="Q3683" s="6">
        <v>194</v>
      </c>
      <c r="R3683" s="6">
        <v>0</v>
      </c>
      <c r="S3683" s="16">
        <f t="shared" si="262"/>
        <v>0</v>
      </c>
      <c r="T3683" s="16">
        <f t="shared" si="263"/>
        <v>0</v>
      </c>
    </row>
    <row r="3684" spans="2:20" x14ac:dyDescent="0.6">
      <c r="B3684" s="6"/>
      <c r="C3684" s="6"/>
      <c r="D3684" s="6" t="s">
        <v>13823</v>
      </c>
      <c r="E3684" s="6" t="s">
        <v>13816</v>
      </c>
      <c r="F3684" s="20" t="s">
        <v>13929</v>
      </c>
      <c r="G3684" s="6" t="str">
        <f t="shared" si="261"/>
        <v>66-69</v>
      </c>
      <c r="H3684" s="6" t="str" cm="1">
        <f t="array" ref="H3684:I3684">_xlfn.TEXTSPLIT(G3684,"-")</f>
        <v>66</v>
      </c>
      <c r="I3684" s="6" t="str">
        <v>69</v>
      </c>
      <c r="J3684" s="6" t="s">
        <v>13541</v>
      </c>
      <c r="K3684" s="6" t="s">
        <v>13525</v>
      </c>
      <c r="L3684" s="6" t="s">
        <v>13464</v>
      </c>
      <c r="M3684" s="6" t="s">
        <v>13451</v>
      </c>
      <c r="N3684" s="6" t="s">
        <v>13594</v>
      </c>
      <c r="O3684" s="6" t="str" cm="1">
        <f t="array" ref="O3684:P3684">_xlfn.TEXTSPLIT(N3684,"-")</f>
        <v>2002</v>
      </c>
      <c r="P3684" s="6" t="str">
        <v>2006</v>
      </c>
      <c r="Q3684" s="6">
        <v>336</v>
      </c>
      <c r="R3684" s="6">
        <v>1</v>
      </c>
      <c r="S3684" s="16">
        <f t="shared" si="262"/>
        <v>2.976190476190476E-3</v>
      </c>
      <c r="T3684" s="16">
        <f t="shared" si="263"/>
        <v>2.9717583211234379E-3</v>
      </c>
    </row>
    <row r="3685" spans="2:20" x14ac:dyDescent="0.6">
      <c r="B3685" s="6"/>
      <c r="C3685" s="6"/>
      <c r="D3685" s="6" t="s">
        <v>13823</v>
      </c>
      <c r="E3685" s="6" t="s">
        <v>13815</v>
      </c>
      <c r="F3685" s="20" t="s">
        <v>13825</v>
      </c>
      <c r="G3685" s="6" t="str">
        <f t="shared" si="261"/>
        <v>70-74</v>
      </c>
      <c r="H3685" s="6" t="str" cm="1">
        <f t="array" ref="H3685:I3685">_xlfn.TEXTSPLIT(G3685,"-")</f>
        <v>70</v>
      </c>
      <c r="I3685" s="6" t="str">
        <v>74</v>
      </c>
      <c r="J3685" s="6" t="s">
        <v>13541</v>
      </c>
      <c r="K3685" s="6" t="s">
        <v>13525</v>
      </c>
      <c r="L3685" s="6" t="s">
        <v>13464</v>
      </c>
      <c r="M3685" s="6" t="s">
        <v>13451</v>
      </c>
      <c r="N3685" s="6" t="s">
        <v>13594</v>
      </c>
      <c r="O3685" s="6" t="str" cm="1">
        <f t="array" ref="O3685:P3685">_xlfn.TEXTSPLIT(N3685,"-")</f>
        <v>2002</v>
      </c>
      <c r="P3685" s="6" t="str">
        <v>2006</v>
      </c>
      <c r="Q3685" s="6">
        <f>685+897</f>
        <v>1582</v>
      </c>
      <c r="R3685" s="6">
        <v>8</v>
      </c>
      <c r="S3685" s="16">
        <f t="shared" si="262"/>
        <v>5.0568900126422255E-3</v>
      </c>
      <c r="T3685" s="16">
        <f t="shared" si="263"/>
        <v>1.7833543225403367E-3</v>
      </c>
    </row>
    <row r="3686" spans="2:20" x14ac:dyDescent="0.6">
      <c r="B3686" s="6"/>
      <c r="C3686" s="6"/>
      <c r="D3686" s="6" t="s">
        <v>13823</v>
      </c>
      <c r="E3686" s="6" t="s">
        <v>13814</v>
      </c>
      <c r="F3686" s="20" t="s">
        <v>13825</v>
      </c>
      <c r="G3686" s="6" t="str">
        <f t="shared" si="261"/>
        <v>70-74</v>
      </c>
      <c r="H3686" s="6" t="str" cm="1">
        <f t="array" ref="H3686:I3686">_xlfn.TEXTSPLIT(G3686,"-")</f>
        <v>70</v>
      </c>
      <c r="I3686" s="6" t="str">
        <v>74</v>
      </c>
      <c r="J3686" s="6" t="s">
        <v>13541</v>
      </c>
      <c r="K3686" s="6" t="s">
        <v>13525</v>
      </c>
      <c r="L3686" s="6" t="s">
        <v>13464</v>
      </c>
      <c r="M3686" s="6" t="s">
        <v>13451</v>
      </c>
      <c r="N3686" s="6" t="s">
        <v>13594</v>
      </c>
      <c r="O3686" s="6" t="str" cm="1">
        <f t="array" ref="O3686:P3686">_xlfn.TEXTSPLIT(N3686,"-")</f>
        <v>2002</v>
      </c>
      <c r="P3686" s="6" t="str">
        <v>2006</v>
      </c>
      <c r="Q3686" s="6">
        <v>685</v>
      </c>
      <c r="R3686" s="6">
        <v>2</v>
      </c>
      <c r="S3686" s="16">
        <f t="shared" si="262"/>
        <v>2.9197080291970801E-3</v>
      </c>
      <c r="T3686" s="16">
        <f t="shared" si="263"/>
        <v>2.0615292085477133E-3</v>
      </c>
    </row>
    <row r="3687" spans="2:20" x14ac:dyDescent="0.6">
      <c r="B3687" s="6"/>
      <c r="C3687" s="6"/>
      <c r="D3687" s="6" t="s">
        <v>13823</v>
      </c>
      <c r="E3687" s="6" t="s">
        <v>13816</v>
      </c>
      <c r="F3687" s="20" t="s">
        <v>13825</v>
      </c>
      <c r="G3687" s="6" t="str">
        <f t="shared" si="261"/>
        <v>70-74</v>
      </c>
      <c r="H3687" s="6" t="str" cm="1">
        <f t="array" ref="H3687:I3687">_xlfn.TEXTSPLIT(G3687,"-")</f>
        <v>70</v>
      </c>
      <c r="I3687" s="6" t="str">
        <v>74</v>
      </c>
      <c r="J3687" s="6" t="s">
        <v>13541</v>
      </c>
      <c r="K3687" s="6" t="s">
        <v>13525</v>
      </c>
      <c r="L3687" s="6" t="s">
        <v>13464</v>
      </c>
      <c r="M3687" s="6" t="s">
        <v>13451</v>
      </c>
      <c r="N3687" s="6" t="s">
        <v>13594</v>
      </c>
      <c r="O3687" s="6" t="str" cm="1">
        <f t="array" ref="O3687:P3687">_xlfn.TEXTSPLIT(N3687,"-")</f>
        <v>2002</v>
      </c>
      <c r="P3687" s="6" t="str">
        <v>2006</v>
      </c>
      <c r="Q3687" s="6">
        <v>897</v>
      </c>
      <c r="R3687" s="6">
        <v>6</v>
      </c>
      <c r="S3687" s="16">
        <f t="shared" si="262"/>
        <v>6.688963210702341E-3</v>
      </c>
      <c r="T3687" s="16">
        <f t="shared" si="263"/>
        <v>2.7216095027113719E-3</v>
      </c>
    </row>
    <row r="3688" spans="2:20" x14ac:dyDescent="0.6">
      <c r="B3688" s="6"/>
      <c r="C3688" s="6"/>
      <c r="D3688" s="6" t="s">
        <v>13823</v>
      </c>
      <c r="E3688" s="6" t="s">
        <v>13815</v>
      </c>
      <c r="F3688" s="20" t="s">
        <v>13826</v>
      </c>
      <c r="G3688" s="6" t="str">
        <f t="shared" si="261"/>
        <v>75-79</v>
      </c>
      <c r="H3688" s="6" t="str" cm="1">
        <f t="array" ref="H3688:I3688">_xlfn.TEXTSPLIT(G3688,"-")</f>
        <v>75</v>
      </c>
      <c r="I3688" s="6" t="str">
        <v>79</v>
      </c>
      <c r="J3688" s="6" t="s">
        <v>13541</v>
      </c>
      <c r="K3688" s="6" t="s">
        <v>13525</v>
      </c>
      <c r="L3688" s="6" t="s">
        <v>13464</v>
      </c>
      <c r="M3688" s="6" t="s">
        <v>13451</v>
      </c>
      <c r="N3688" s="6" t="s">
        <v>13594</v>
      </c>
      <c r="O3688" s="6" t="str" cm="1">
        <f t="array" ref="O3688:P3688">_xlfn.TEXTSPLIT(N3688,"-")</f>
        <v>2002</v>
      </c>
      <c r="P3688" s="6" t="str">
        <v>2006</v>
      </c>
      <c r="Q3688" s="6">
        <f>687+845</f>
        <v>1532</v>
      </c>
      <c r="R3688" s="6">
        <v>29</v>
      </c>
      <c r="S3688" s="16">
        <f t="shared" si="262"/>
        <v>1.8929503916449087E-2</v>
      </c>
      <c r="T3688" s="16">
        <f t="shared" si="263"/>
        <v>3.4816919334244656E-3</v>
      </c>
    </row>
    <row r="3689" spans="2:20" x14ac:dyDescent="0.6">
      <c r="B3689" s="6"/>
      <c r="C3689" s="6"/>
      <c r="D3689" s="6" t="s">
        <v>13823</v>
      </c>
      <c r="E3689" s="6" t="s">
        <v>13814</v>
      </c>
      <c r="F3689" s="20" t="s">
        <v>13826</v>
      </c>
      <c r="G3689" s="6" t="str">
        <f t="shared" si="261"/>
        <v>75-79</v>
      </c>
      <c r="H3689" s="6" t="str" cm="1">
        <f t="array" ref="H3689:I3689">_xlfn.TEXTSPLIT(G3689,"-")</f>
        <v>75</v>
      </c>
      <c r="I3689" s="6" t="str">
        <v>79</v>
      </c>
      <c r="J3689" s="6" t="s">
        <v>13541</v>
      </c>
      <c r="K3689" s="6" t="s">
        <v>13525</v>
      </c>
      <c r="L3689" s="6" t="s">
        <v>13464</v>
      </c>
      <c r="M3689" s="6" t="s">
        <v>13451</v>
      </c>
      <c r="N3689" s="6" t="s">
        <v>13594</v>
      </c>
      <c r="O3689" s="6" t="str" cm="1">
        <f t="array" ref="O3689:P3689">_xlfn.TEXTSPLIT(N3689,"-")</f>
        <v>2002</v>
      </c>
      <c r="P3689" s="6" t="str">
        <v>2006</v>
      </c>
      <c r="Q3689" s="6">
        <v>687</v>
      </c>
      <c r="R3689" s="6">
        <v>13</v>
      </c>
      <c r="S3689" s="16">
        <f t="shared" si="262"/>
        <v>1.8922852983988356E-2</v>
      </c>
      <c r="T3689" s="16">
        <f t="shared" si="263"/>
        <v>5.1983619941314363E-3</v>
      </c>
    </row>
    <row r="3690" spans="2:20" x14ac:dyDescent="0.6">
      <c r="B3690" s="6"/>
      <c r="C3690" s="6"/>
      <c r="D3690" s="6" t="s">
        <v>13823</v>
      </c>
      <c r="E3690" s="6" t="s">
        <v>13816</v>
      </c>
      <c r="F3690" s="20" t="s">
        <v>13826</v>
      </c>
      <c r="G3690" s="6" t="str">
        <f t="shared" si="261"/>
        <v>75-79</v>
      </c>
      <c r="H3690" s="6" t="str" cm="1">
        <f t="array" ref="H3690:I3690">_xlfn.TEXTSPLIT(G3690,"-")</f>
        <v>75</v>
      </c>
      <c r="I3690" s="6" t="str">
        <v>79</v>
      </c>
      <c r="J3690" s="6" t="s">
        <v>13541</v>
      </c>
      <c r="K3690" s="6" t="s">
        <v>13525</v>
      </c>
      <c r="L3690" s="6" t="s">
        <v>13464</v>
      </c>
      <c r="M3690" s="6" t="s">
        <v>13451</v>
      </c>
      <c r="N3690" s="6" t="s">
        <v>13594</v>
      </c>
      <c r="O3690" s="6" t="str" cm="1">
        <f t="array" ref="O3690:P3690">_xlfn.TEXTSPLIT(N3690,"-")</f>
        <v>2002</v>
      </c>
      <c r="P3690" s="6" t="str">
        <v>2006</v>
      </c>
      <c r="Q3690" s="6">
        <v>845</v>
      </c>
      <c r="R3690" s="6">
        <v>16</v>
      </c>
      <c r="S3690" s="16">
        <f t="shared" si="262"/>
        <v>1.8934911242603551E-2</v>
      </c>
      <c r="T3690" s="16">
        <f t="shared" si="263"/>
        <v>4.6886972716452978E-3</v>
      </c>
    </row>
    <row r="3691" spans="2:20" x14ac:dyDescent="0.6">
      <c r="D3691" s="6" t="s">
        <v>13823</v>
      </c>
      <c r="E3691" s="6" t="s">
        <v>13815</v>
      </c>
      <c r="F3691" s="20" t="s">
        <v>13860</v>
      </c>
      <c r="G3691" s="6" t="str">
        <f t="shared" si="261"/>
        <v>80-84</v>
      </c>
      <c r="H3691" s="6" t="str" cm="1">
        <f t="array" ref="H3691:I3691">_xlfn.TEXTSPLIT(G3691,"-")</f>
        <v>80</v>
      </c>
      <c r="I3691" s="6" t="str">
        <v>84</v>
      </c>
      <c r="J3691" s="6" t="s">
        <v>13541</v>
      </c>
      <c r="K3691" s="6" t="s">
        <v>13525</v>
      </c>
      <c r="L3691" s="6" t="s">
        <v>13464</v>
      </c>
      <c r="M3691" s="6" t="s">
        <v>13451</v>
      </c>
      <c r="N3691" s="6" t="s">
        <v>13594</v>
      </c>
      <c r="O3691" s="6" t="str" cm="1">
        <f t="array" ref="O3691:P3691">_xlfn.TEXTSPLIT(N3691,"-")</f>
        <v>2002</v>
      </c>
      <c r="P3691" s="6" t="str">
        <v>2006</v>
      </c>
      <c r="Q3691" s="6">
        <v>1192</v>
      </c>
      <c r="R3691" s="6">
        <v>62</v>
      </c>
      <c r="S3691" s="16">
        <f t="shared" si="262"/>
        <v>5.2013422818791948E-2</v>
      </c>
      <c r="T3691" s="16">
        <f t="shared" si="263"/>
        <v>6.4316245368054191E-3</v>
      </c>
    </row>
    <row r="3692" spans="2:20" x14ac:dyDescent="0.6">
      <c r="D3692" s="6" t="s">
        <v>13823</v>
      </c>
      <c r="E3692" s="6" t="s">
        <v>13814</v>
      </c>
      <c r="F3692" s="20" t="s">
        <v>13860</v>
      </c>
      <c r="G3692" s="6" t="str">
        <f t="shared" si="261"/>
        <v>80-84</v>
      </c>
      <c r="H3692" s="6" t="str" cm="1">
        <f t="array" ref="H3692:I3692">_xlfn.TEXTSPLIT(G3692,"-")</f>
        <v>80</v>
      </c>
      <c r="I3692" s="6" t="str">
        <v>84</v>
      </c>
      <c r="J3692" s="6" t="s">
        <v>13541</v>
      </c>
      <c r="K3692" s="6" t="s">
        <v>13525</v>
      </c>
      <c r="L3692" s="6" t="s">
        <v>13464</v>
      </c>
      <c r="M3692" s="6" t="s">
        <v>13451</v>
      </c>
      <c r="N3692" s="6" t="s">
        <v>13594</v>
      </c>
      <c r="O3692" s="6" t="str" cm="1">
        <f t="array" ref="O3692:P3692">_xlfn.TEXTSPLIT(N3692,"-")</f>
        <v>2002</v>
      </c>
      <c r="P3692" s="6" t="str">
        <v>2006</v>
      </c>
      <c r="Q3692" s="6">
        <v>502</v>
      </c>
      <c r="R3692" s="6">
        <v>22</v>
      </c>
      <c r="S3692" s="16">
        <f t="shared" si="262"/>
        <v>4.3824701195219126E-2</v>
      </c>
      <c r="T3692" s="16">
        <f t="shared" si="263"/>
        <v>9.1364268910442328E-3</v>
      </c>
    </row>
    <row r="3693" spans="2:20" x14ac:dyDescent="0.6">
      <c r="D3693" s="6" t="s">
        <v>13823</v>
      </c>
      <c r="E3693" s="6" t="s">
        <v>13816</v>
      </c>
      <c r="F3693" s="20" t="s">
        <v>13860</v>
      </c>
      <c r="G3693" s="6" t="str">
        <f t="shared" si="261"/>
        <v>80-84</v>
      </c>
      <c r="H3693" s="6" t="str" cm="1">
        <f t="array" ref="H3693:I3693">_xlfn.TEXTSPLIT(G3693,"-")</f>
        <v>80</v>
      </c>
      <c r="I3693" s="6" t="str">
        <v>84</v>
      </c>
      <c r="J3693" s="6" t="s">
        <v>13541</v>
      </c>
      <c r="K3693" s="6" t="s">
        <v>13525</v>
      </c>
      <c r="L3693" s="6" t="s">
        <v>13464</v>
      </c>
      <c r="M3693" s="6" t="s">
        <v>13451</v>
      </c>
      <c r="N3693" s="6" t="s">
        <v>13594</v>
      </c>
      <c r="O3693" s="6" t="str" cm="1">
        <f t="array" ref="O3693:P3693">_xlfn.TEXTSPLIT(N3693,"-")</f>
        <v>2002</v>
      </c>
      <c r="P3693" s="6" t="str">
        <v>2006</v>
      </c>
      <c r="Q3693" s="6">
        <v>690</v>
      </c>
      <c r="R3693" s="6">
        <v>40</v>
      </c>
      <c r="S3693" s="16">
        <f t="shared" si="262"/>
        <v>5.7971014492753624E-2</v>
      </c>
      <c r="T3693" s="16">
        <f t="shared" si="263"/>
        <v>8.8963741165920488E-3</v>
      </c>
    </row>
    <row r="3694" spans="2:20" x14ac:dyDescent="0.6">
      <c r="D3694" s="6" t="s">
        <v>13823</v>
      </c>
      <c r="E3694" s="6" t="s">
        <v>13815</v>
      </c>
      <c r="F3694" s="20" t="s">
        <v>13930</v>
      </c>
      <c r="G3694" s="6" t="str">
        <f t="shared" si="261"/>
        <v>85-91</v>
      </c>
      <c r="H3694" s="6" t="str" cm="1">
        <f t="array" ref="H3694:I3694">_xlfn.TEXTSPLIT(G3694,"-")</f>
        <v>85</v>
      </c>
      <c r="I3694" s="6" t="str">
        <v>91</v>
      </c>
      <c r="J3694" s="6" t="s">
        <v>13541</v>
      </c>
      <c r="K3694" s="6" t="s">
        <v>13525</v>
      </c>
      <c r="L3694" s="6" t="s">
        <v>13464</v>
      </c>
      <c r="M3694" s="6" t="s">
        <v>13451</v>
      </c>
      <c r="N3694" s="6" t="s">
        <v>13594</v>
      </c>
      <c r="O3694" s="6" t="str" cm="1">
        <f t="array" ref="O3694:P3694">_xlfn.TEXTSPLIT(N3694,"-")</f>
        <v>2002</v>
      </c>
      <c r="P3694" s="6" t="str">
        <v>2006</v>
      </c>
      <c r="Q3694" s="6">
        <f>192+244</f>
        <v>436</v>
      </c>
      <c r="R3694" s="6">
        <v>33</v>
      </c>
      <c r="S3694" s="16">
        <f t="shared" si="262"/>
        <v>7.5688073394495417E-2</v>
      </c>
      <c r="T3694" s="16">
        <f t="shared" si="263"/>
        <v>1.2667174668540494E-2</v>
      </c>
    </row>
    <row r="3695" spans="2:20" x14ac:dyDescent="0.6">
      <c r="D3695" s="6" t="s">
        <v>13823</v>
      </c>
      <c r="E3695" s="6" t="s">
        <v>13814</v>
      </c>
      <c r="F3695" s="20" t="s">
        <v>13930</v>
      </c>
      <c r="G3695" s="6" t="str">
        <f t="shared" si="261"/>
        <v>85-91</v>
      </c>
      <c r="H3695" s="6" t="str" cm="1">
        <f t="array" ref="H3695:I3695">_xlfn.TEXTSPLIT(G3695,"-")</f>
        <v>85</v>
      </c>
      <c r="I3695" s="6" t="str">
        <v>91</v>
      </c>
      <c r="J3695" s="6" t="s">
        <v>13541</v>
      </c>
      <c r="K3695" s="6" t="s">
        <v>13525</v>
      </c>
      <c r="L3695" s="6" t="s">
        <v>13464</v>
      </c>
      <c r="M3695" s="6" t="s">
        <v>13451</v>
      </c>
      <c r="N3695" s="6" t="s">
        <v>13594</v>
      </c>
      <c r="O3695" s="6" t="str" cm="1">
        <f t="array" ref="O3695:P3695">_xlfn.TEXTSPLIT(N3695,"-")</f>
        <v>2002</v>
      </c>
      <c r="P3695" s="6" t="str">
        <v>2006</v>
      </c>
      <c r="Q3695" s="6">
        <v>192</v>
      </c>
      <c r="R3695" s="6">
        <v>17</v>
      </c>
      <c r="S3695" s="16">
        <f t="shared" si="262"/>
        <v>8.8541666666666671E-2</v>
      </c>
      <c r="T3695" s="16">
        <f t="shared" si="263"/>
        <v>2.0501783450185749E-2</v>
      </c>
    </row>
    <row r="3696" spans="2:20" x14ac:dyDescent="0.6">
      <c r="D3696" s="6" t="s">
        <v>13823</v>
      </c>
      <c r="E3696" s="6" t="s">
        <v>13816</v>
      </c>
      <c r="F3696" s="20" t="s">
        <v>13930</v>
      </c>
      <c r="G3696" s="6" t="str">
        <f t="shared" si="261"/>
        <v>85-91</v>
      </c>
      <c r="H3696" s="6" t="str" cm="1">
        <f t="array" ref="H3696:I3696">_xlfn.TEXTSPLIT(G3696,"-")</f>
        <v>85</v>
      </c>
      <c r="I3696" s="6" t="str">
        <v>91</v>
      </c>
      <c r="J3696" s="6" t="s">
        <v>13541</v>
      </c>
      <c r="K3696" s="6" t="s">
        <v>13525</v>
      </c>
      <c r="L3696" s="6" t="s">
        <v>13464</v>
      </c>
      <c r="M3696" s="6" t="s">
        <v>13451</v>
      </c>
      <c r="N3696" s="6" t="s">
        <v>13594</v>
      </c>
      <c r="O3696" s="6" t="str" cm="1">
        <f t="array" ref="O3696:P3696">_xlfn.TEXTSPLIT(N3696,"-")</f>
        <v>2002</v>
      </c>
      <c r="P3696" s="6" t="str">
        <v>2006</v>
      </c>
      <c r="Q3696" s="6">
        <v>244</v>
      </c>
      <c r="R3696" s="6">
        <v>16</v>
      </c>
      <c r="S3696" s="16">
        <f t="shared" si="262"/>
        <v>6.5573770491803282E-2</v>
      </c>
      <c r="T3696" s="16">
        <f t="shared" si="263"/>
        <v>1.5846840083639416E-2</v>
      </c>
    </row>
    <row r="3697" spans="1:20" x14ac:dyDescent="0.6">
      <c r="A3697" s="6">
        <v>21275595</v>
      </c>
      <c r="B3697" s="6" t="s">
        <v>13479</v>
      </c>
      <c r="C3697" s="6" t="s">
        <v>13812</v>
      </c>
      <c r="D3697" s="6" t="s">
        <v>13848</v>
      </c>
      <c r="E3697" s="6" t="s">
        <v>13815</v>
      </c>
      <c r="F3697" s="20" t="s">
        <v>13509</v>
      </c>
      <c r="G3697" s="6" t="str">
        <f t="shared" ref="G3697:G3708" si="264">IF(RIGHT(F3697,1)="+",LEFT(F3697,LEN(F3697)-1)&amp;"-95",F3697)</f>
        <v>50-95</v>
      </c>
      <c r="H3697" s="6" t="str" cm="1">
        <f t="array" ref="H3697:I3697">_xlfn.TEXTSPLIT(G3697,"-")</f>
        <v>50</v>
      </c>
      <c r="I3697" s="6" t="str">
        <v>95</v>
      </c>
      <c r="J3697" s="6" t="s">
        <v>13836</v>
      </c>
      <c r="K3697" s="6" t="s">
        <v>13596</v>
      </c>
      <c r="L3697" s="6" t="s">
        <v>13973</v>
      </c>
      <c r="M3697" s="6" t="s">
        <v>13453</v>
      </c>
      <c r="N3697" s="6" t="s">
        <v>13589</v>
      </c>
      <c r="O3697" s="6" t="str" cm="1">
        <f t="array" ref="O3697:P3697">_xlfn.TEXTSPLIT(N3697,"-")</f>
        <v>2006</v>
      </c>
      <c r="P3697" s="6" t="str">
        <v>2007</v>
      </c>
      <c r="Q3697" s="6">
        <f>SUM(Q3698:Q3701)</f>
        <v>10888</v>
      </c>
      <c r="R3697" s="6">
        <f>SUM(R3698:R3701)</f>
        <v>294</v>
      </c>
      <c r="S3697" s="16">
        <f t="shared" ref="S3697:S3708" si="265">R3697/Q3697</f>
        <v>2.7002204261572373E-2</v>
      </c>
      <c r="T3697" s="16">
        <f t="shared" ref="T3697:T3708" si="266">SQRT(S3697*(1-S3697)/Q3697)</f>
        <v>1.5533934915835197E-3</v>
      </c>
    </row>
    <row r="3698" spans="1:20" x14ac:dyDescent="0.6">
      <c r="A3698" s="6"/>
      <c r="B3698" s="6"/>
      <c r="C3698" s="6"/>
      <c r="D3698" s="6" t="s">
        <v>13848</v>
      </c>
      <c r="E3698" s="6" t="s">
        <v>13815</v>
      </c>
      <c r="F3698" s="20" t="s">
        <v>13818</v>
      </c>
      <c r="G3698" s="6" t="str">
        <f t="shared" si="264"/>
        <v>50-59</v>
      </c>
      <c r="H3698" s="6" t="str" cm="1">
        <f t="array" ref="H3698:I3698">_xlfn.TEXTSPLIT(G3698,"-")</f>
        <v>50</v>
      </c>
      <c r="I3698" s="6" t="str">
        <v>59</v>
      </c>
      <c r="J3698" s="6" t="s">
        <v>13836</v>
      </c>
      <c r="K3698" s="6" t="s">
        <v>13596</v>
      </c>
      <c r="L3698" s="6" t="s">
        <v>13973</v>
      </c>
      <c r="M3698" s="6" t="s">
        <v>13453</v>
      </c>
      <c r="N3698" s="6" t="s">
        <v>13589</v>
      </c>
      <c r="O3698" s="6" t="str" cm="1">
        <f t="array" ref="O3698:P3698">_xlfn.TEXTSPLIT(N3698,"-")</f>
        <v>2006</v>
      </c>
      <c r="P3698" s="6" t="str">
        <v>2007</v>
      </c>
      <c r="Q3698" s="6">
        <v>4887</v>
      </c>
      <c r="R3698" s="6">
        <v>94</v>
      </c>
      <c r="S3698" s="16">
        <f t="shared" si="265"/>
        <v>1.9234704317577244E-2</v>
      </c>
      <c r="T3698" s="16">
        <f t="shared" si="266"/>
        <v>1.9647356829730921E-3</v>
      </c>
    </row>
    <row r="3699" spans="1:20" x14ac:dyDescent="0.6">
      <c r="A3699" s="6"/>
      <c r="B3699" s="6"/>
      <c r="C3699" s="6"/>
      <c r="D3699" s="6" t="s">
        <v>13848</v>
      </c>
      <c r="E3699" s="6" t="s">
        <v>13815</v>
      </c>
      <c r="F3699" s="20" t="s">
        <v>13819</v>
      </c>
      <c r="G3699" s="6" t="str">
        <f t="shared" si="264"/>
        <v>60-69</v>
      </c>
      <c r="H3699" s="6" t="str" cm="1">
        <f t="array" ref="H3699:I3699">_xlfn.TEXTSPLIT(G3699,"-")</f>
        <v>60</v>
      </c>
      <c r="I3699" s="6" t="str">
        <v>69</v>
      </c>
      <c r="J3699" s="6" t="s">
        <v>13836</v>
      </c>
      <c r="K3699" s="6" t="s">
        <v>13596</v>
      </c>
      <c r="L3699" s="6" t="s">
        <v>13973</v>
      </c>
      <c r="M3699" s="6" t="s">
        <v>13453</v>
      </c>
      <c r="N3699" s="6" t="s">
        <v>13589</v>
      </c>
      <c r="O3699" s="6" t="str" cm="1">
        <f t="array" ref="O3699:P3699">_xlfn.TEXTSPLIT(N3699,"-")</f>
        <v>2006</v>
      </c>
      <c r="P3699" s="6" t="str">
        <v>2007</v>
      </c>
      <c r="Q3699" s="6">
        <v>3502</v>
      </c>
      <c r="R3699" s="6">
        <v>117</v>
      </c>
      <c r="S3699" s="16">
        <f t="shared" si="265"/>
        <v>3.340948029697316E-2</v>
      </c>
      <c r="T3699" s="16">
        <f t="shared" si="266"/>
        <v>3.036673186948914E-3</v>
      </c>
    </row>
    <row r="3700" spans="1:20" x14ac:dyDescent="0.6">
      <c r="A3700" s="6"/>
      <c r="B3700" s="6"/>
      <c r="C3700" s="6"/>
      <c r="D3700" s="6" t="s">
        <v>13848</v>
      </c>
      <c r="E3700" s="6" t="s">
        <v>13815</v>
      </c>
      <c r="F3700" s="20" t="s">
        <v>13820</v>
      </c>
      <c r="G3700" s="6" t="str">
        <f t="shared" si="264"/>
        <v>70-79</v>
      </c>
      <c r="H3700" s="6" t="str" cm="1">
        <f t="array" ref="H3700:I3700">_xlfn.TEXTSPLIT(G3700,"-")</f>
        <v>70</v>
      </c>
      <c r="I3700" s="6" t="str">
        <v>79</v>
      </c>
      <c r="J3700" s="6" t="s">
        <v>13836</v>
      </c>
      <c r="K3700" s="6" t="s">
        <v>13596</v>
      </c>
      <c r="L3700" s="6" t="s">
        <v>13973</v>
      </c>
      <c r="M3700" s="6" t="s">
        <v>13453</v>
      </c>
      <c r="N3700" s="6" t="s">
        <v>13589</v>
      </c>
      <c r="O3700" s="6" t="str" cm="1">
        <f t="array" ref="O3700:P3700">_xlfn.TEXTSPLIT(N3700,"-")</f>
        <v>2006</v>
      </c>
      <c r="P3700" s="6" t="str">
        <v>2007</v>
      </c>
      <c r="Q3700" s="6">
        <v>2034</v>
      </c>
      <c r="R3700" s="6">
        <v>74</v>
      </c>
      <c r="S3700" s="16">
        <f t="shared" si="265"/>
        <v>3.6381514257620449E-2</v>
      </c>
      <c r="T3700" s="16">
        <f t="shared" si="266"/>
        <v>4.1516188261983712E-3</v>
      </c>
    </row>
    <row r="3701" spans="1:20" x14ac:dyDescent="0.6">
      <c r="A3701" s="6"/>
      <c r="B3701" s="6"/>
      <c r="C3701" s="6"/>
      <c r="D3701" s="6" t="s">
        <v>13848</v>
      </c>
      <c r="E3701" s="6" t="s">
        <v>13815</v>
      </c>
      <c r="F3701" s="20" t="s">
        <v>13821</v>
      </c>
      <c r="G3701" s="6" t="str">
        <f t="shared" si="264"/>
        <v>80-95</v>
      </c>
      <c r="H3701" s="6" t="str" cm="1">
        <f t="array" ref="H3701:I3701">_xlfn.TEXTSPLIT(G3701,"-")</f>
        <v>80</v>
      </c>
      <c r="I3701" s="6" t="str">
        <v>95</v>
      </c>
      <c r="J3701" s="6" t="s">
        <v>13836</v>
      </c>
      <c r="K3701" s="6" t="s">
        <v>13596</v>
      </c>
      <c r="L3701" s="6" t="s">
        <v>13973</v>
      </c>
      <c r="M3701" s="6" t="s">
        <v>13453</v>
      </c>
      <c r="N3701" s="6" t="s">
        <v>13589</v>
      </c>
      <c r="O3701" s="6" t="str" cm="1">
        <f t="array" ref="O3701:P3701">_xlfn.TEXTSPLIT(N3701,"-")</f>
        <v>2006</v>
      </c>
      <c r="P3701" s="6" t="str">
        <v>2007</v>
      </c>
      <c r="Q3701" s="6">
        <v>465</v>
      </c>
      <c r="R3701" s="6">
        <v>9</v>
      </c>
      <c r="S3701" s="16">
        <f t="shared" si="265"/>
        <v>1.935483870967742E-2</v>
      </c>
      <c r="T3701" s="16">
        <f t="shared" si="266"/>
        <v>6.3888728755379454E-3</v>
      </c>
    </row>
    <row r="3702" spans="1:20" x14ac:dyDescent="0.6">
      <c r="A3702" s="6"/>
      <c r="B3702" s="6"/>
      <c r="C3702" s="6"/>
      <c r="D3702" s="6" t="s">
        <v>13813</v>
      </c>
      <c r="E3702" s="6" t="s">
        <v>13815</v>
      </c>
      <c r="F3702" s="20" t="s">
        <v>13509</v>
      </c>
      <c r="G3702" s="6" t="str">
        <f t="shared" si="264"/>
        <v>50-95</v>
      </c>
      <c r="H3702" s="6" t="str" cm="1">
        <f t="array" ref="H3702:I3702">_xlfn.TEXTSPLIT(G3702,"-")</f>
        <v>50</v>
      </c>
      <c r="I3702" s="6" t="str">
        <v>95</v>
      </c>
      <c r="J3702" s="6" t="s">
        <v>13836</v>
      </c>
      <c r="K3702" s="6" t="s">
        <v>13596</v>
      </c>
      <c r="L3702" s="6" t="s">
        <v>13973</v>
      </c>
      <c r="M3702" s="6" t="s">
        <v>13453</v>
      </c>
      <c r="N3702" s="6" t="s">
        <v>13589</v>
      </c>
      <c r="O3702" s="6" t="str" cm="1">
        <f t="array" ref="O3702:P3702">_xlfn.TEXTSPLIT(N3702,"-")</f>
        <v>2006</v>
      </c>
      <c r="P3702" s="6" t="str">
        <v>2007</v>
      </c>
      <c r="Q3702" s="6">
        <f>SUM(Q3703:Q3706)</f>
        <v>10888</v>
      </c>
      <c r="R3702" s="6">
        <v>27</v>
      </c>
      <c r="S3702" s="16">
        <f t="shared" si="265"/>
        <v>2.479794268919912E-3</v>
      </c>
      <c r="T3702" s="16">
        <f t="shared" si="266"/>
        <v>4.7664453794161158E-4</v>
      </c>
    </row>
    <row r="3703" spans="1:20" x14ac:dyDescent="0.6">
      <c r="A3703" s="6"/>
      <c r="B3703" s="6"/>
      <c r="C3703" s="6"/>
      <c r="D3703" s="6" t="s">
        <v>13813</v>
      </c>
      <c r="E3703" s="6" t="s">
        <v>13815</v>
      </c>
      <c r="F3703" s="20" t="s">
        <v>13818</v>
      </c>
      <c r="G3703" s="6" t="str">
        <f t="shared" si="264"/>
        <v>50-59</v>
      </c>
      <c r="H3703" s="6" t="str" cm="1">
        <f t="array" ref="H3703:I3703">_xlfn.TEXTSPLIT(G3703,"-")</f>
        <v>50</v>
      </c>
      <c r="I3703" s="6" t="str">
        <v>59</v>
      </c>
      <c r="J3703" s="6" t="s">
        <v>13836</v>
      </c>
      <c r="K3703" s="6" t="s">
        <v>13596</v>
      </c>
      <c r="L3703" s="6" t="s">
        <v>13973</v>
      </c>
      <c r="M3703" s="6" t="s">
        <v>13453</v>
      </c>
      <c r="N3703" s="6" t="s">
        <v>13589</v>
      </c>
      <c r="O3703" s="6" t="str" cm="1">
        <f t="array" ref="O3703:P3703">_xlfn.TEXTSPLIT(N3703,"-")</f>
        <v>2006</v>
      </c>
      <c r="P3703" s="6" t="str">
        <v>2007</v>
      </c>
      <c r="Q3703" s="6">
        <v>4887</v>
      </c>
      <c r="R3703" s="6">
        <v>5</v>
      </c>
      <c r="S3703" s="16">
        <f t="shared" si="265"/>
        <v>1.0231225700838961E-3</v>
      </c>
      <c r="T3703" s="16">
        <f t="shared" si="266"/>
        <v>4.5732019622634783E-4</v>
      </c>
    </row>
    <row r="3704" spans="1:20" x14ac:dyDescent="0.6">
      <c r="A3704" s="6"/>
      <c r="B3704" s="6"/>
      <c r="C3704" s="6"/>
      <c r="D3704" s="6" t="s">
        <v>13813</v>
      </c>
      <c r="E3704" s="6" t="s">
        <v>13815</v>
      </c>
      <c r="F3704" s="20" t="s">
        <v>13819</v>
      </c>
      <c r="G3704" s="6" t="str">
        <f t="shared" si="264"/>
        <v>60-69</v>
      </c>
      <c r="H3704" s="6" t="str" cm="1">
        <f t="array" ref="H3704:I3704">_xlfn.TEXTSPLIT(G3704,"-")</f>
        <v>60</v>
      </c>
      <c r="I3704" s="6" t="str">
        <v>69</v>
      </c>
      <c r="J3704" s="6" t="s">
        <v>13836</v>
      </c>
      <c r="K3704" s="6" t="s">
        <v>13596</v>
      </c>
      <c r="L3704" s="6" t="s">
        <v>13973</v>
      </c>
      <c r="M3704" s="6" t="s">
        <v>13453</v>
      </c>
      <c r="N3704" s="6" t="s">
        <v>13589</v>
      </c>
      <c r="O3704" s="6" t="str" cm="1">
        <f t="array" ref="O3704:P3704">_xlfn.TEXTSPLIT(N3704,"-")</f>
        <v>2006</v>
      </c>
      <c r="P3704" s="6" t="str">
        <v>2007</v>
      </c>
      <c r="Q3704" s="6">
        <v>3502</v>
      </c>
      <c r="R3704" s="6">
        <v>8</v>
      </c>
      <c r="S3704" s="16">
        <f t="shared" si="265"/>
        <v>2.2844089091947459E-3</v>
      </c>
      <c r="T3704" s="16">
        <f t="shared" si="266"/>
        <v>8.0673747445674253E-4</v>
      </c>
    </row>
    <row r="3705" spans="1:20" x14ac:dyDescent="0.6">
      <c r="A3705" s="6"/>
      <c r="B3705" s="6"/>
      <c r="C3705" s="6"/>
      <c r="D3705" s="6" t="s">
        <v>13813</v>
      </c>
      <c r="E3705" s="6" t="s">
        <v>13815</v>
      </c>
      <c r="F3705" s="20" t="s">
        <v>13820</v>
      </c>
      <c r="G3705" s="6" t="str">
        <f t="shared" si="264"/>
        <v>70-79</v>
      </c>
      <c r="H3705" s="6" t="str" cm="1">
        <f t="array" ref="H3705:I3705">_xlfn.TEXTSPLIT(G3705,"-")</f>
        <v>70</v>
      </c>
      <c r="I3705" s="6" t="str">
        <v>79</v>
      </c>
      <c r="J3705" s="6" t="s">
        <v>13836</v>
      </c>
      <c r="K3705" s="6" t="s">
        <v>13596</v>
      </c>
      <c r="L3705" s="6" t="s">
        <v>13973</v>
      </c>
      <c r="M3705" s="6" t="s">
        <v>13453</v>
      </c>
      <c r="N3705" s="6" t="s">
        <v>13589</v>
      </c>
      <c r="O3705" s="6" t="str" cm="1">
        <f t="array" ref="O3705:P3705">_xlfn.TEXTSPLIT(N3705,"-")</f>
        <v>2006</v>
      </c>
      <c r="P3705" s="6" t="str">
        <v>2007</v>
      </c>
      <c r="Q3705" s="6">
        <v>2034</v>
      </c>
      <c r="R3705" s="6">
        <v>8</v>
      </c>
      <c r="S3705" s="16">
        <f t="shared" si="265"/>
        <v>3.9331366764995086E-3</v>
      </c>
      <c r="T3705" s="16">
        <f t="shared" si="266"/>
        <v>1.3878364549736847E-3</v>
      </c>
    </row>
    <row r="3706" spans="1:20" x14ac:dyDescent="0.6">
      <c r="A3706" s="6"/>
      <c r="B3706" s="6"/>
      <c r="C3706" s="6"/>
      <c r="D3706" s="6" t="s">
        <v>13813</v>
      </c>
      <c r="E3706" s="6" t="s">
        <v>13815</v>
      </c>
      <c r="F3706" s="20" t="s">
        <v>13821</v>
      </c>
      <c r="G3706" s="6" t="str">
        <f t="shared" si="264"/>
        <v>80-95</v>
      </c>
      <c r="H3706" s="6" t="str" cm="1">
        <f t="array" ref="H3706:I3706">_xlfn.TEXTSPLIT(G3706,"-")</f>
        <v>80</v>
      </c>
      <c r="I3706" s="6" t="str">
        <v>95</v>
      </c>
      <c r="J3706" s="6" t="s">
        <v>13836</v>
      </c>
      <c r="K3706" s="6" t="s">
        <v>13596</v>
      </c>
      <c r="L3706" s="6" t="s">
        <v>13973</v>
      </c>
      <c r="M3706" s="6" t="s">
        <v>13453</v>
      </c>
      <c r="N3706" s="6" t="s">
        <v>13589</v>
      </c>
      <c r="O3706" s="6" t="str" cm="1">
        <f t="array" ref="O3706:P3706">_xlfn.TEXTSPLIT(N3706,"-")</f>
        <v>2006</v>
      </c>
      <c r="P3706" s="6" t="str">
        <v>2007</v>
      </c>
      <c r="Q3706" s="6">
        <v>465</v>
      </c>
      <c r="R3706" s="6">
        <v>6</v>
      </c>
      <c r="S3706" s="16">
        <f t="shared" si="265"/>
        <v>1.2903225806451613E-2</v>
      </c>
      <c r="T3706" s="16">
        <f t="shared" si="266"/>
        <v>5.2336242444120393E-3</v>
      </c>
    </row>
    <row r="3707" spans="1:20" x14ac:dyDescent="0.6">
      <c r="A3707" s="6"/>
      <c r="B3707" s="6"/>
      <c r="C3707" s="6"/>
      <c r="D3707" s="6" t="s">
        <v>13828</v>
      </c>
      <c r="E3707" s="6" t="s">
        <v>13815</v>
      </c>
      <c r="F3707" s="20" t="s">
        <v>13509</v>
      </c>
      <c r="G3707" s="6" t="str">
        <f t="shared" si="264"/>
        <v>50-95</v>
      </c>
      <c r="H3707" s="6" t="str" cm="1">
        <f t="array" ref="H3707:I3707">_xlfn.TEXTSPLIT(G3707,"-")</f>
        <v>50</v>
      </c>
      <c r="I3707" s="6" t="str">
        <v>95</v>
      </c>
      <c r="J3707" s="6" t="s">
        <v>13836</v>
      </c>
      <c r="K3707" s="6" t="s">
        <v>13596</v>
      </c>
      <c r="L3707" s="6" t="s">
        <v>13973</v>
      </c>
      <c r="M3707" s="6" t="s">
        <v>13453</v>
      </c>
      <c r="N3707" s="6" t="s">
        <v>13589</v>
      </c>
      <c r="O3707" s="6" t="str" cm="1">
        <f t="array" ref="O3707:P3707">_xlfn.TEXTSPLIT(N3707,"-")</f>
        <v>2006</v>
      </c>
      <c r="P3707" s="6" t="str">
        <v>2007</v>
      </c>
      <c r="Q3707" s="6">
        <v>10888</v>
      </c>
      <c r="R3707" s="6">
        <v>20</v>
      </c>
      <c r="S3707" s="16">
        <f t="shared" si="265"/>
        <v>1.8368846436443791E-3</v>
      </c>
      <c r="T3707" s="16">
        <f t="shared" si="266"/>
        <v>4.1036247870414203E-4</v>
      </c>
    </row>
    <row r="3708" spans="1:20" x14ac:dyDescent="0.6">
      <c r="A3708" s="6"/>
      <c r="B3708" s="6"/>
      <c r="C3708" s="6"/>
      <c r="D3708" s="6" t="s">
        <v>13823</v>
      </c>
      <c r="E3708" s="6" t="s">
        <v>13815</v>
      </c>
      <c r="F3708" s="20" t="s">
        <v>13509</v>
      </c>
      <c r="G3708" s="6" t="str">
        <f t="shared" si="264"/>
        <v>50-95</v>
      </c>
      <c r="H3708" s="6" t="str" cm="1">
        <f t="array" ref="H3708:I3708">_xlfn.TEXTSPLIT(G3708,"-")</f>
        <v>50</v>
      </c>
      <c r="I3708" s="6" t="str">
        <v>95</v>
      </c>
      <c r="J3708" s="6" t="s">
        <v>13836</v>
      </c>
      <c r="K3708" s="6" t="s">
        <v>13596</v>
      </c>
      <c r="L3708" s="6" t="s">
        <v>13973</v>
      </c>
      <c r="M3708" s="6" t="s">
        <v>13453</v>
      </c>
      <c r="N3708" s="6" t="s">
        <v>13589</v>
      </c>
      <c r="O3708" s="6" t="str" cm="1">
        <f t="array" ref="O3708:P3708">_xlfn.TEXTSPLIT(N3708,"-")</f>
        <v>2006</v>
      </c>
      <c r="P3708" s="6" t="str">
        <v>2007</v>
      </c>
      <c r="Q3708" s="6">
        <v>10888</v>
      </c>
      <c r="R3708" s="6">
        <v>7</v>
      </c>
      <c r="S3708" s="16">
        <f t="shared" si="265"/>
        <v>6.4290962527553273E-4</v>
      </c>
      <c r="T3708" s="16">
        <f t="shared" si="266"/>
        <v>2.4291887259659042E-4</v>
      </c>
    </row>
    <row r="3709" spans="1:20" x14ac:dyDescent="0.6">
      <c r="D3709" s="6" t="s">
        <v>13848</v>
      </c>
      <c r="E3709" s="6" t="s">
        <v>13815</v>
      </c>
      <c r="F3709" s="20" t="s">
        <v>13509</v>
      </c>
      <c r="G3709" s="6" t="str">
        <f t="shared" si="261"/>
        <v>50-95</v>
      </c>
      <c r="H3709" s="6" t="str" cm="1">
        <f t="array" ref="H3709:I3709">_xlfn.TEXTSPLIT(G3709,"-")</f>
        <v>50</v>
      </c>
      <c r="I3709" s="6" t="str">
        <v>95</v>
      </c>
      <c r="J3709" s="6" t="s">
        <v>13836</v>
      </c>
      <c r="K3709" s="6" t="s">
        <v>13596</v>
      </c>
      <c r="L3709" s="6" t="s">
        <v>13909</v>
      </c>
      <c r="M3709" s="6" t="s">
        <v>13453</v>
      </c>
      <c r="N3709" s="6" t="s">
        <v>13589</v>
      </c>
      <c r="O3709" s="6" t="str" cm="1">
        <f t="array" ref="O3709:P3709">_xlfn.TEXTSPLIT(N3709,"-")</f>
        <v>2006</v>
      </c>
      <c r="P3709" s="6" t="str">
        <v>2007</v>
      </c>
      <c r="Q3709" s="6">
        <f>SUM(Q3710:Q3713)</f>
        <v>10888</v>
      </c>
      <c r="R3709" s="6">
        <f>SUM(R3710:R3713)</f>
        <v>294</v>
      </c>
      <c r="S3709" s="16">
        <f t="shared" si="262"/>
        <v>2.7002204261572373E-2</v>
      </c>
      <c r="T3709" s="16">
        <f t="shared" si="263"/>
        <v>1.5533934915835197E-3</v>
      </c>
    </row>
    <row r="3710" spans="1:20" x14ac:dyDescent="0.6">
      <c r="D3710" s="6" t="s">
        <v>13848</v>
      </c>
      <c r="E3710" s="6" t="s">
        <v>13815</v>
      </c>
      <c r="F3710" s="20" t="s">
        <v>13818</v>
      </c>
      <c r="G3710" s="6" t="str">
        <f t="shared" si="261"/>
        <v>50-59</v>
      </c>
      <c r="H3710" s="6" t="str" cm="1">
        <f t="array" ref="H3710:I3710">_xlfn.TEXTSPLIT(G3710,"-")</f>
        <v>50</v>
      </c>
      <c r="I3710" s="6" t="str">
        <v>59</v>
      </c>
      <c r="J3710" s="6" t="s">
        <v>13836</v>
      </c>
      <c r="K3710" s="6" t="s">
        <v>13596</v>
      </c>
      <c r="L3710" s="6" t="s">
        <v>13909</v>
      </c>
      <c r="M3710" s="6" t="s">
        <v>13453</v>
      </c>
      <c r="N3710" s="6" t="s">
        <v>13589</v>
      </c>
      <c r="O3710" s="6" t="str" cm="1">
        <f t="array" ref="O3710:P3710">_xlfn.TEXTSPLIT(N3710,"-")</f>
        <v>2006</v>
      </c>
      <c r="P3710" s="6" t="str">
        <v>2007</v>
      </c>
      <c r="Q3710" s="6">
        <v>4887</v>
      </c>
      <c r="R3710" s="6">
        <v>94</v>
      </c>
      <c r="S3710" s="16">
        <f t="shared" si="262"/>
        <v>1.9234704317577244E-2</v>
      </c>
      <c r="T3710" s="16">
        <f t="shared" si="263"/>
        <v>1.9647356829730921E-3</v>
      </c>
    </row>
    <row r="3711" spans="1:20" x14ac:dyDescent="0.6">
      <c r="D3711" s="6" t="s">
        <v>13848</v>
      </c>
      <c r="E3711" s="6" t="s">
        <v>13815</v>
      </c>
      <c r="F3711" s="20" t="s">
        <v>13819</v>
      </c>
      <c r="G3711" s="6" t="str">
        <f t="shared" si="261"/>
        <v>60-69</v>
      </c>
      <c r="H3711" s="6" t="str" cm="1">
        <f t="array" ref="H3711:I3711">_xlfn.TEXTSPLIT(G3711,"-")</f>
        <v>60</v>
      </c>
      <c r="I3711" s="6" t="str">
        <v>69</v>
      </c>
      <c r="J3711" s="6" t="s">
        <v>13836</v>
      </c>
      <c r="K3711" s="6" t="s">
        <v>13596</v>
      </c>
      <c r="L3711" s="6" t="s">
        <v>13909</v>
      </c>
      <c r="M3711" s="6" t="s">
        <v>13453</v>
      </c>
      <c r="N3711" s="6" t="s">
        <v>13589</v>
      </c>
      <c r="O3711" s="6" t="str" cm="1">
        <f t="array" ref="O3711:P3711">_xlfn.TEXTSPLIT(N3711,"-")</f>
        <v>2006</v>
      </c>
      <c r="P3711" s="6" t="str">
        <v>2007</v>
      </c>
      <c r="Q3711" s="6">
        <v>3502</v>
      </c>
      <c r="R3711" s="6">
        <v>117</v>
      </c>
      <c r="S3711" s="16">
        <f t="shared" si="262"/>
        <v>3.340948029697316E-2</v>
      </c>
      <c r="T3711" s="16">
        <f t="shared" si="263"/>
        <v>3.036673186948914E-3</v>
      </c>
    </row>
    <row r="3712" spans="1:20" x14ac:dyDescent="0.6">
      <c r="D3712" s="6" t="s">
        <v>13848</v>
      </c>
      <c r="E3712" s="6" t="s">
        <v>13815</v>
      </c>
      <c r="F3712" s="20" t="s">
        <v>13820</v>
      </c>
      <c r="G3712" s="6" t="str">
        <f t="shared" si="261"/>
        <v>70-79</v>
      </c>
      <c r="H3712" s="6" t="str" cm="1">
        <f t="array" ref="H3712:I3712">_xlfn.TEXTSPLIT(G3712,"-")</f>
        <v>70</v>
      </c>
      <c r="I3712" s="6" t="str">
        <v>79</v>
      </c>
      <c r="J3712" s="6" t="s">
        <v>13836</v>
      </c>
      <c r="K3712" s="6" t="s">
        <v>13596</v>
      </c>
      <c r="L3712" s="6" t="s">
        <v>13909</v>
      </c>
      <c r="M3712" s="6" t="s">
        <v>13453</v>
      </c>
      <c r="N3712" s="6" t="s">
        <v>13589</v>
      </c>
      <c r="O3712" s="6" t="str" cm="1">
        <f t="array" ref="O3712:P3712">_xlfn.TEXTSPLIT(N3712,"-")</f>
        <v>2006</v>
      </c>
      <c r="P3712" s="6" t="str">
        <v>2007</v>
      </c>
      <c r="Q3712" s="6">
        <v>2034</v>
      </c>
      <c r="R3712" s="6">
        <v>74</v>
      </c>
      <c r="S3712" s="16">
        <f t="shared" si="262"/>
        <v>3.6381514257620449E-2</v>
      </c>
      <c r="T3712" s="16">
        <f t="shared" si="263"/>
        <v>4.1516188261983712E-3</v>
      </c>
    </row>
    <row r="3713" spans="1:20" x14ac:dyDescent="0.6">
      <c r="D3713" s="6" t="s">
        <v>13848</v>
      </c>
      <c r="E3713" s="6" t="s">
        <v>13815</v>
      </c>
      <c r="F3713" s="20" t="s">
        <v>13821</v>
      </c>
      <c r="G3713" s="6" t="str">
        <f t="shared" si="261"/>
        <v>80-95</v>
      </c>
      <c r="H3713" s="6" t="str" cm="1">
        <f t="array" ref="H3713:I3713">_xlfn.TEXTSPLIT(G3713,"-")</f>
        <v>80</v>
      </c>
      <c r="I3713" s="6" t="str">
        <v>95</v>
      </c>
      <c r="J3713" s="6" t="s">
        <v>13836</v>
      </c>
      <c r="K3713" s="6" t="s">
        <v>13596</v>
      </c>
      <c r="L3713" s="6" t="s">
        <v>13909</v>
      </c>
      <c r="M3713" s="6" t="s">
        <v>13453</v>
      </c>
      <c r="N3713" s="6" t="s">
        <v>13589</v>
      </c>
      <c r="O3713" s="6" t="str" cm="1">
        <f t="array" ref="O3713:P3713">_xlfn.TEXTSPLIT(N3713,"-")</f>
        <v>2006</v>
      </c>
      <c r="P3713" s="6" t="str">
        <v>2007</v>
      </c>
      <c r="Q3713" s="6">
        <v>465</v>
      </c>
      <c r="R3713" s="6">
        <v>9</v>
      </c>
      <c r="S3713" s="16">
        <f t="shared" si="262"/>
        <v>1.935483870967742E-2</v>
      </c>
      <c r="T3713" s="16">
        <f t="shared" si="263"/>
        <v>6.3888728755379454E-3</v>
      </c>
    </row>
    <row r="3714" spans="1:20" x14ac:dyDescent="0.6">
      <c r="D3714" s="6" t="s">
        <v>13813</v>
      </c>
      <c r="E3714" s="6" t="s">
        <v>13815</v>
      </c>
      <c r="F3714" s="20" t="s">
        <v>13509</v>
      </c>
      <c r="G3714" s="6" t="str">
        <f t="shared" si="261"/>
        <v>50-95</v>
      </c>
      <c r="H3714" s="6" t="str" cm="1">
        <f t="array" ref="H3714:I3714">_xlfn.TEXTSPLIT(G3714,"-")</f>
        <v>50</v>
      </c>
      <c r="I3714" s="6" t="str">
        <v>95</v>
      </c>
      <c r="J3714" s="6" t="s">
        <v>13836</v>
      </c>
      <c r="K3714" s="6" t="s">
        <v>13596</v>
      </c>
      <c r="L3714" s="6" t="s">
        <v>13909</v>
      </c>
      <c r="M3714" s="6" t="s">
        <v>13453</v>
      </c>
      <c r="N3714" s="6" t="s">
        <v>13589</v>
      </c>
      <c r="O3714" s="6" t="str" cm="1">
        <f t="array" ref="O3714:P3714">_xlfn.TEXTSPLIT(N3714,"-")</f>
        <v>2006</v>
      </c>
      <c r="P3714" s="6" t="str">
        <v>2007</v>
      </c>
      <c r="Q3714" s="6">
        <f>SUM(Q3715:Q3718)</f>
        <v>10888</v>
      </c>
      <c r="R3714" s="6">
        <v>27</v>
      </c>
      <c r="S3714" s="16">
        <f t="shared" si="262"/>
        <v>2.479794268919912E-3</v>
      </c>
      <c r="T3714" s="16">
        <f t="shared" si="263"/>
        <v>4.7664453794161158E-4</v>
      </c>
    </row>
    <row r="3715" spans="1:20" x14ac:dyDescent="0.6">
      <c r="D3715" s="6" t="s">
        <v>13813</v>
      </c>
      <c r="E3715" s="6" t="s">
        <v>13815</v>
      </c>
      <c r="F3715" s="20" t="s">
        <v>13818</v>
      </c>
      <c r="G3715" s="6" t="str">
        <f t="shared" si="261"/>
        <v>50-59</v>
      </c>
      <c r="H3715" s="6" t="str" cm="1">
        <f t="array" ref="H3715:I3715">_xlfn.TEXTSPLIT(G3715,"-")</f>
        <v>50</v>
      </c>
      <c r="I3715" s="6" t="str">
        <v>59</v>
      </c>
      <c r="J3715" s="6" t="s">
        <v>13836</v>
      </c>
      <c r="K3715" s="6" t="s">
        <v>13596</v>
      </c>
      <c r="L3715" s="6" t="s">
        <v>13909</v>
      </c>
      <c r="M3715" s="6" t="s">
        <v>13453</v>
      </c>
      <c r="N3715" s="6" t="s">
        <v>13589</v>
      </c>
      <c r="O3715" s="6" t="str" cm="1">
        <f t="array" ref="O3715:P3715">_xlfn.TEXTSPLIT(N3715,"-")</f>
        <v>2006</v>
      </c>
      <c r="P3715" s="6" t="str">
        <v>2007</v>
      </c>
      <c r="Q3715" s="6">
        <v>4887</v>
      </c>
      <c r="R3715" s="6">
        <v>5</v>
      </c>
      <c r="S3715" s="16">
        <f t="shared" si="262"/>
        <v>1.0231225700838961E-3</v>
      </c>
      <c r="T3715" s="16">
        <f t="shared" si="263"/>
        <v>4.5732019622634783E-4</v>
      </c>
    </row>
    <row r="3716" spans="1:20" x14ac:dyDescent="0.6">
      <c r="D3716" s="6" t="s">
        <v>13813</v>
      </c>
      <c r="E3716" s="6" t="s">
        <v>13815</v>
      </c>
      <c r="F3716" s="20" t="s">
        <v>13819</v>
      </c>
      <c r="G3716" s="6" t="str">
        <f t="shared" ref="G3716:G3850" si="267">IF(RIGHT(F3716,1)="+",LEFT(F3716,LEN(F3716)-1)&amp;"-95",F3716)</f>
        <v>60-69</v>
      </c>
      <c r="H3716" s="6" t="str" cm="1">
        <f t="array" ref="H3716:I3716">_xlfn.TEXTSPLIT(G3716,"-")</f>
        <v>60</v>
      </c>
      <c r="I3716" s="6" t="str">
        <v>69</v>
      </c>
      <c r="J3716" s="6" t="s">
        <v>13836</v>
      </c>
      <c r="K3716" s="6" t="s">
        <v>13596</v>
      </c>
      <c r="L3716" s="6" t="s">
        <v>13909</v>
      </c>
      <c r="M3716" s="6" t="s">
        <v>13453</v>
      </c>
      <c r="N3716" s="6" t="s">
        <v>13589</v>
      </c>
      <c r="O3716" s="6" t="str" cm="1">
        <f t="array" ref="O3716:P3716">_xlfn.TEXTSPLIT(N3716,"-")</f>
        <v>2006</v>
      </c>
      <c r="P3716" s="6" t="str">
        <v>2007</v>
      </c>
      <c r="Q3716" s="6">
        <v>3502</v>
      </c>
      <c r="R3716" s="6">
        <v>8</v>
      </c>
      <c r="S3716" s="16">
        <f t="shared" ref="S3716:S3850" si="268">R3716/Q3716</f>
        <v>2.2844089091947459E-3</v>
      </c>
      <c r="T3716" s="16">
        <f t="shared" ref="T3716:T3850" si="269">SQRT(S3716*(1-S3716)/Q3716)</f>
        <v>8.0673747445674253E-4</v>
      </c>
    </row>
    <row r="3717" spans="1:20" x14ac:dyDescent="0.6">
      <c r="D3717" s="6" t="s">
        <v>13813</v>
      </c>
      <c r="E3717" s="6" t="s">
        <v>13815</v>
      </c>
      <c r="F3717" s="20" t="s">
        <v>13820</v>
      </c>
      <c r="G3717" s="6" t="str">
        <f t="shared" si="267"/>
        <v>70-79</v>
      </c>
      <c r="H3717" s="6" t="str" cm="1">
        <f t="array" ref="H3717:I3717">_xlfn.TEXTSPLIT(G3717,"-")</f>
        <v>70</v>
      </c>
      <c r="I3717" s="6" t="str">
        <v>79</v>
      </c>
      <c r="J3717" s="6" t="s">
        <v>13836</v>
      </c>
      <c r="K3717" s="6" t="s">
        <v>13596</v>
      </c>
      <c r="L3717" s="6" t="s">
        <v>13909</v>
      </c>
      <c r="M3717" s="6" t="s">
        <v>13453</v>
      </c>
      <c r="N3717" s="6" t="s">
        <v>13589</v>
      </c>
      <c r="O3717" s="6" t="str" cm="1">
        <f t="array" ref="O3717:P3717">_xlfn.TEXTSPLIT(N3717,"-")</f>
        <v>2006</v>
      </c>
      <c r="P3717" s="6" t="str">
        <v>2007</v>
      </c>
      <c r="Q3717" s="6">
        <v>2034</v>
      </c>
      <c r="R3717" s="6">
        <v>8</v>
      </c>
      <c r="S3717" s="16">
        <f t="shared" si="268"/>
        <v>3.9331366764995086E-3</v>
      </c>
      <c r="T3717" s="16">
        <f t="shared" si="269"/>
        <v>1.3878364549736847E-3</v>
      </c>
    </row>
    <row r="3718" spans="1:20" x14ac:dyDescent="0.6">
      <c r="D3718" s="6" t="s">
        <v>13813</v>
      </c>
      <c r="E3718" s="6" t="s">
        <v>13815</v>
      </c>
      <c r="F3718" s="20" t="s">
        <v>13821</v>
      </c>
      <c r="G3718" s="6" t="str">
        <f t="shared" si="267"/>
        <v>80-95</v>
      </c>
      <c r="H3718" s="6" t="str" cm="1">
        <f t="array" ref="H3718:I3718">_xlfn.TEXTSPLIT(G3718,"-")</f>
        <v>80</v>
      </c>
      <c r="I3718" s="6" t="str">
        <v>95</v>
      </c>
      <c r="J3718" s="6" t="s">
        <v>13836</v>
      </c>
      <c r="K3718" s="6" t="s">
        <v>13596</v>
      </c>
      <c r="L3718" s="6" t="s">
        <v>13909</v>
      </c>
      <c r="M3718" s="6" t="s">
        <v>13453</v>
      </c>
      <c r="N3718" s="6" t="s">
        <v>13589</v>
      </c>
      <c r="O3718" s="6" t="str" cm="1">
        <f t="array" ref="O3718:P3718">_xlfn.TEXTSPLIT(N3718,"-")</f>
        <v>2006</v>
      </c>
      <c r="P3718" s="6" t="str">
        <v>2007</v>
      </c>
      <c r="Q3718" s="6">
        <v>465</v>
      </c>
      <c r="R3718" s="6">
        <v>6</v>
      </c>
      <c r="S3718" s="16">
        <f t="shared" si="268"/>
        <v>1.2903225806451613E-2</v>
      </c>
      <c r="T3718" s="16">
        <f t="shared" si="269"/>
        <v>5.2336242444120393E-3</v>
      </c>
    </row>
    <row r="3719" spans="1:20" x14ac:dyDescent="0.6">
      <c r="D3719" s="6" t="s">
        <v>13828</v>
      </c>
      <c r="E3719" s="6" t="s">
        <v>13815</v>
      </c>
      <c r="F3719" s="20" t="s">
        <v>13509</v>
      </c>
      <c r="G3719" s="6" t="str">
        <f t="shared" si="267"/>
        <v>50-95</v>
      </c>
      <c r="H3719" s="6" t="str" cm="1">
        <f t="array" ref="H3719:I3719">_xlfn.TEXTSPLIT(G3719,"-")</f>
        <v>50</v>
      </c>
      <c r="I3719" s="6" t="str">
        <v>95</v>
      </c>
      <c r="J3719" s="6" t="s">
        <v>13836</v>
      </c>
      <c r="K3719" s="6" t="s">
        <v>13596</v>
      </c>
      <c r="L3719" s="6" t="s">
        <v>13909</v>
      </c>
      <c r="M3719" s="6" t="s">
        <v>13453</v>
      </c>
      <c r="N3719" s="6" t="s">
        <v>13589</v>
      </c>
      <c r="O3719" s="6" t="str" cm="1">
        <f t="array" ref="O3719:P3719">_xlfn.TEXTSPLIT(N3719,"-")</f>
        <v>2006</v>
      </c>
      <c r="P3719" s="6" t="str">
        <v>2007</v>
      </c>
      <c r="Q3719" s="6">
        <v>10888</v>
      </c>
      <c r="R3719" s="6">
        <v>20</v>
      </c>
      <c r="S3719" s="16">
        <f t="shared" si="268"/>
        <v>1.8368846436443791E-3</v>
      </c>
      <c r="T3719" s="16">
        <f t="shared" si="269"/>
        <v>4.1036247870414203E-4</v>
      </c>
    </row>
    <row r="3720" spans="1:20" x14ac:dyDescent="0.6">
      <c r="D3720" s="6" t="s">
        <v>13823</v>
      </c>
      <c r="E3720" s="6" t="s">
        <v>13815</v>
      </c>
      <c r="F3720" s="20" t="s">
        <v>13509</v>
      </c>
      <c r="G3720" s="6" t="str">
        <f t="shared" si="267"/>
        <v>50-95</v>
      </c>
      <c r="H3720" s="6" t="str" cm="1">
        <f t="array" ref="H3720:I3720">_xlfn.TEXTSPLIT(G3720,"-")</f>
        <v>50</v>
      </c>
      <c r="I3720" s="6" t="str">
        <v>95</v>
      </c>
      <c r="J3720" s="6" t="s">
        <v>13836</v>
      </c>
      <c r="K3720" s="6" t="s">
        <v>13596</v>
      </c>
      <c r="L3720" s="6" t="s">
        <v>13909</v>
      </c>
      <c r="M3720" s="6" t="s">
        <v>13453</v>
      </c>
      <c r="N3720" s="6" t="s">
        <v>13589</v>
      </c>
      <c r="O3720" s="6" t="str" cm="1">
        <f t="array" ref="O3720:P3720">_xlfn.TEXTSPLIT(N3720,"-")</f>
        <v>2006</v>
      </c>
      <c r="P3720" s="6" t="str">
        <v>2007</v>
      </c>
      <c r="Q3720" s="6">
        <v>10888</v>
      </c>
      <c r="R3720" s="6">
        <v>7</v>
      </c>
      <c r="S3720" s="16">
        <f t="shared" si="268"/>
        <v>6.4290962527553273E-4</v>
      </c>
      <c r="T3720" s="16">
        <f t="shared" si="269"/>
        <v>2.4291887259659042E-4</v>
      </c>
    </row>
    <row r="3721" spans="1:20" x14ac:dyDescent="0.6">
      <c r="A3721" s="6">
        <v>21436849</v>
      </c>
      <c r="B3721" s="21" t="s">
        <v>13479</v>
      </c>
      <c r="C3721" s="6" t="s">
        <v>13812</v>
      </c>
      <c r="D3721" s="6" t="s">
        <v>13813</v>
      </c>
      <c r="E3721" s="6" t="s">
        <v>13815</v>
      </c>
      <c r="F3721" s="6" t="s">
        <v>13524</v>
      </c>
      <c r="G3721" s="6" t="str">
        <f t="shared" ref="G3721:G3724" si="270">IF(RIGHT(F3721,1)="+",LEFT(F3721,LEN(F3721)-1)&amp;"-95",F3721)</f>
        <v>65-95</v>
      </c>
      <c r="H3721" s="6" t="str" cm="1">
        <f t="array" ref="H3721:I3721">_xlfn.TEXTSPLIT(G3721,"-")</f>
        <v>65</v>
      </c>
      <c r="I3721" s="6" t="str">
        <v>95</v>
      </c>
      <c r="J3721" s="6" t="s">
        <v>13541</v>
      </c>
      <c r="K3721" s="6" t="s">
        <v>13491</v>
      </c>
      <c r="L3721" s="6" t="s">
        <v>13973</v>
      </c>
      <c r="M3721" s="6" t="s">
        <v>13455</v>
      </c>
      <c r="N3721" s="6">
        <v>1997</v>
      </c>
      <c r="O3721" s="6" t="str" cm="1">
        <f t="array" ref="O3721">_xlfn.TEXTSPLIT(N3721,"-")</f>
        <v>1997</v>
      </c>
      <c r="P3721" s="6" t="str" cm="1">
        <f t="array" ref="P3721">_xlfn.TEXTSPLIT(O3721,"-")</f>
        <v>1997</v>
      </c>
      <c r="Q3721" s="6">
        <v>934</v>
      </c>
      <c r="R3721" s="6">
        <v>5</v>
      </c>
      <c r="S3721" s="16">
        <f t="shared" ref="S3721:S3724" si="271">R3721/Q3721</f>
        <v>5.3533190578158455E-3</v>
      </c>
      <c r="T3721" s="16">
        <f t="shared" ref="T3721:T3724" si="272">SQRT(S3721*(1-S3721)/Q3721)</f>
        <v>2.3876603352961092E-3</v>
      </c>
    </row>
    <row r="3722" spans="1:20" x14ac:dyDescent="0.6">
      <c r="A3722" s="6"/>
      <c r="B3722" s="21"/>
      <c r="C3722" s="6"/>
      <c r="D3722" s="6" t="s">
        <v>13813</v>
      </c>
      <c r="E3722" s="6" t="s">
        <v>13815</v>
      </c>
      <c r="F3722" s="6" t="s">
        <v>13824</v>
      </c>
      <c r="G3722" s="6" t="str">
        <f t="shared" si="270"/>
        <v>65-69</v>
      </c>
      <c r="H3722" s="6" t="str" cm="1">
        <f t="array" ref="H3722:I3722">_xlfn.TEXTSPLIT(G3722,"-")</f>
        <v>65</v>
      </c>
      <c r="I3722" s="6" t="str">
        <v>69</v>
      </c>
      <c r="J3722" s="6" t="s">
        <v>13541</v>
      </c>
      <c r="K3722" s="6" t="s">
        <v>13491</v>
      </c>
      <c r="L3722" s="6" t="s">
        <v>13973</v>
      </c>
      <c r="M3722" s="6" t="s">
        <v>13455</v>
      </c>
      <c r="N3722" s="6">
        <v>1997</v>
      </c>
      <c r="O3722" s="6" t="str" cm="1">
        <f t="array" ref="O3722">_xlfn.TEXTSPLIT(N3722,"-")</f>
        <v>1997</v>
      </c>
      <c r="P3722" s="6" t="str" cm="1">
        <f t="array" ref="P3722">_xlfn.TEXTSPLIT(O3722,"-")</f>
        <v>1997</v>
      </c>
      <c r="Q3722" s="6">
        <v>352</v>
      </c>
      <c r="R3722" s="6">
        <v>0</v>
      </c>
      <c r="S3722" s="16">
        <f t="shared" si="271"/>
        <v>0</v>
      </c>
      <c r="T3722" s="16">
        <f t="shared" si="272"/>
        <v>0</v>
      </c>
    </row>
    <row r="3723" spans="1:20" x14ac:dyDescent="0.6">
      <c r="A3723" s="6"/>
      <c r="B3723" s="21"/>
      <c r="C3723" s="6"/>
      <c r="D3723" s="6" t="s">
        <v>13813</v>
      </c>
      <c r="E3723" s="6" t="s">
        <v>13815</v>
      </c>
      <c r="F3723" s="6" t="s">
        <v>13825</v>
      </c>
      <c r="G3723" s="6" t="str">
        <f t="shared" si="270"/>
        <v>70-74</v>
      </c>
      <c r="H3723" s="6" t="str" cm="1">
        <f t="array" ref="H3723:I3723">_xlfn.TEXTSPLIT(G3723,"-")</f>
        <v>70</v>
      </c>
      <c r="I3723" s="6" t="str">
        <v>74</v>
      </c>
      <c r="J3723" s="6" t="s">
        <v>13541</v>
      </c>
      <c r="K3723" s="6" t="s">
        <v>13491</v>
      </c>
      <c r="L3723" s="6" t="s">
        <v>13973</v>
      </c>
      <c r="M3723" s="6" t="s">
        <v>13455</v>
      </c>
      <c r="N3723" s="6">
        <v>1997</v>
      </c>
      <c r="O3723" s="6" t="str" cm="1">
        <f t="array" ref="O3723">_xlfn.TEXTSPLIT(N3723,"-")</f>
        <v>1997</v>
      </c>
      <c r="P3723" s="6" t="str" cm="1">
        <f t="array" ref="P3723">_xlfn.TEXTSPLIT(O3723,"-")</f>
        <v>1997</v>
      </c>
      <c r="Q3723" s="6">
        <v>341</v>
      </c>
      <c r="R3723" s="6">
        <v>1</v>
      </c>
      <c r="S3723" s="16">
        <f t="shared" si="271"/>
        <v>2.9325513196480938E-3</v>
      </c>
      <c r="T3723" s="16">
        <f t="shared" si="272"/>
        <v>2.9282482339557346E-3</v>
      </c>
    </row>
    <row r="3724" spans="1:20" x14ac:dyDescent="0.6">
      <c r="A3724" s="6"/>
      <c r="B3724" s="21"/>
      <c r="C3724" s="6"/>
      <c r="D3724" s="6" t="s">
        <v>13813</v>
      </c>
      <c r="E3724" s="6" t="s">
        <v>13815</v>
      </c>
      <c r="F3724" s="6" t="s">
        <v>13845</v>
      </c>
      <c r="G3724" s="6" t="str">
        <f t="shared" si="270"/>
        <v>75-95</v>
      </c>
      <c r="H3724" s="6" t="str" cm="1">
        <f t="array" ref="H3724:I3724">_xlfn.TEXTSPLIT(G3724,"-")</f>
        <v>75</v>
      </c>
      <c r="I3724" s="6" t="str">
        <v>95</v>
      </c>
      <c r="J3724" s="6" t="s">
        <v>13541</v>
      </c>
      <c r="K3724" s="6" t="s">
        <v>13491</v>
      </c>
      <c r="L3724" s="6" t="s">
        <v>13973</v>
      </c>
      <c r="M3724" s="6" t="s">
        <v>13455</v>
      </c>
      <c r="N3724" s="6">
        <v>1997</v>
      </c>
      <c r="O3724" s="6" t="str" cm="1">
        <f t="array" ref="O3724">_xlfn.TEXTSPLIT(N3724,"-")</f>
        <v>1997</v>
      </c>
      <c r="P3724" s="6" t="str" cm="1">
        <f t="array" ref="P3724">_xlfn.TEXTSPLIT(O3724,"-")</f>
        <v>1997</v>
      </c>
      <c r="Q3724" s="6">
        <v>241</v>
      </c>
      <c r="R3724" s="6">
        <v>4</v>
      </c>
      <c r="S3724" s="16">
        <f t="shared" si="271"/>
        <v>1.6597510373443983E-2</v>
      </c>
      <c r="T3724" s="16">
        <f t="shared" si="272"/>
        <v>8.2295976878035328E-3</v>
      </c>
    </row>
    <row r="3725" spans="1:20" x14ac:dyDescent="0.6">
      <c r="D3725" s="6" t="s">
        <v>13813</v>
      </c>
      <c r="E3725" s="6" t="s">
        <v>13815</v>
      </c>
      <c r="F3725" s="6" t="s">
        <v>13524</v>
      </c>
      <c r="G3725" s="6" t="str">
        <f t="shared" si="267"/>
        <v>65-95</v>
      </c>
      <c r="H3725" s="6" t="str" cm="1">
        <f t="array" ref="H3725:I3725">_xlfn.TEXTSPLIT(G3725,"-")</f>
        <v>65</v>
      </c>
      <c r="I3725" s="6" t="str">
        <v>95</v>
      </c>
      <c r="J3725" s="6" t="s">
        <v>13541</v>
      </c>
      <c r="K3725" s="6" t="s">
        <v>13491</v>
      </c>
      <c r="L3725" s="6" t="s">
        <v>13517</v>
      </c>
      <c r="M3725" s="6" t="s">
        <v>13455</v>
      </c>
      <c r="N3725" s="6">
        <v>1997</v>
      </c>
      <c r="O3725" s="6" t="str" cm="1">
        <f t="array" ref="O3725">_xlfn.TEXTSPLIT(N3725,"-")</f>
        <v>1997</v>
      </c>
      <c r="P3725" s="6" t="str" cm="1">
        <f t="array" ref="P3725">_xlfn.TEXTSPLIT(O3725,"-")</f>
        <v>1997</v>
      </c>
      <c r="Q3725" s="6">
        <v>934</v>
      </c>
      <c r="R3725" s="6">
        <v>5</v>
      </c>
      <c r="S3725" s="16">
        <f t="shared" si="268"/>
        <v>5.3533190578158455E-3</v>
      </c>
      <c r="T3725" s="16">
        <f t="shared" si="269"/>
        <v>2.3876603352961092E-3</v>
      </c>
    </row>
    <row r="3726" spans="1:20" x14ac:dyDescent="0.6">
      <c r="D3726" s="6" t="s">
        <v>13813</v>
      </c>
      <c r="E3726" s="6" t="s">
        <v>13815</v>
      </c>
      <c r="F3726" s="6" t="s">
        <v>13824</v>
      </c>
      <c r="G3726" s="6" t="str">
        <f t="shared" si="267"/>
        <v>65-69</v>
      </c>
      <c r="H3726" s="6" t="str" cm="1">
        <f t="array" ref="H3726:I3726">_xlfn.TEXTSPLIT(G3726,"-")</f>
        <v>65</v>
      </c>
      <c r="I3726" s="6" t="str">
        <v>69</v>
      </c>
      <c r="J3726" s="6" t="s">
        <v>13541</v>
      </c>
      <c r="K3726" s="6" t="s">
        <v>13491</v>
      </c>
      <c r="L3726" s="6" t="s">
        <v>13517</v>
      </c>
      <c r="M3726" s="6" t="s">
        <v>13455</v>
      </c>
      <c r="N3726" s="6">
        <v>1997</v>
      </c>
      <c r="O3726" s="6" t="str" cm="1">
        <f t="array" ref="O3726">_xlfn.TEXTSPLIT(N3726,"-")</f>
        <v>1997</v>
      </c>
      <c r="P3726" s="6" t="str" cm="1">
        <f t="array" ref="P3726">_xlfn.TEXTSPLIT(O3726,"-")</f>
        <v>1997</v>
      </c>
      <c r="Q3726" s="6">
        <v>352</v>
      </c>
      <c r="R3726" s="6">
        <v>0</v>
      </c>
      <c r="S3726" s="16">
        <f t="shared" si="268"/>
        <v>0</v>
      </c>
      <c r="T3726" s="16">
        <f t="shared" si="269"/>
        <v>0</v>
      </c>
    </row>
    <row r="3727" spans="1:20" x14ac:dyDescent="0.6">
      <c r="D3727" s="6" t="s">
        <v>13813</v>
      </c>
      <c r="E3727" s="6" t="s">
        <v>13815</v>
      </c>
      <c r="F3727" s="6" t="s">
        <v>13825</v>
      </c>
      <c r="G3727" s="6" t="str">
        <f t="shared" si="267"/>
        <v>70-74</v>
      </c>
      <c r="H3727" s="6" t="str" cm="1">
        <f t="array" ref="H3727:I3727">_xlfn.TEXTSPLIT(G3727,"-")</f>
        <v>70</v>
      </c>
      <c r="I3727" s="6" t="str">
        <v>74</v>
      </c>
      <c r="J3727" s="6" t="s">
        <v>13541</v>
      </c>
      <c r="K3727" s="6" t="s">
        <v>13491</v>
      </c>
      <c r="L3727" s="6" t="s">
        <v>13517</v>
      </c>
      <c r="M3727" s="6" t="s">
        <v>13455</v>
      </c>
      <c r="N3727" s="6">
        <v>1997</v>
      </c>
      <c r="O3727" s="6" t="str" cm="1">
        <f t="array" ref="O3727">_xlfn.TEXTSPLIT(N3727,"-")</f>
        <v>1997</v>
      </c>
      <c r="P3727" s="6" t="str" cm="1">
        <f t="array" ref="P3727">_xlfn.TEXTSPLIT(O3727,"-")</f>
        <v>1997</v>
      </c>
      <c r="Q3727" s="6">
        <v>341</v>
      </c>
      <c r="R3727" s="6">
        <v>1</v>
      </c>
      <c r="S3727" s="16">
        <f t="shared" si="268"/>
        <v>2.9325513196480938E-3</v>
      </c>
      <c r="T3727" s="16">
        <f t="shared" si="269"/>
        <v>2.9282482339557346E-3</v>
      </c>
    </row>
    <row r="3728" spans="1:20" x14ac:dyDescent="0.6">
      <c r="D3728" s="6" t="s">
        <v>13813</v>
      </c>
      <c r="E3728" s="6" t="s">
        <v>13815</v>
      </c>
      <c r="F3728" s="6" t="s">
        <v>13845</v>
      </c>
      <c r="G3728" s="6" t="str">
        <f t="shared" si="267"/>
        <v>75-95</v>
      </c>
      <c r="H3728" s="6" t="str" cm="1">
        <f t="array" ref="H3728:I3728">_xlfn.TEXTSPLIT(G3728,"-")</f>
        <v>75</v>
      </c>
      <c r="I3728" s="6" t="str">
        <v>95</v>
      </c>
      <c r="J3728" s="6" t="s">
        <v>13541</v>
      </c>
      <c r="K3728" s="6" t="s">
        <v>13491</v>
      </c>
      <c r="L3728" s="6" t="s">
        <v>13517</v>
      </c>
      <c r="M3728" s="6" t="s">
        <v>13455</v>
      </c>
      <c r="N3728" s="6">
        <v>1997</v>
      </c>
      <c r="O3728" s="6" t="str" cm="1">
        <f t="array" ref="O3728">_xlfn.TEXTSPLIT(N3728,"-")</f>
        <v>1997</v>
      </c>
      <c r="P3728" s="6" t="str" cm="1">
        <f t="array" ref="P3728">_xlfn.TEXTSPLIT(O3728,"-")</f>
        <v>1997</v>
      </c>
      <c r="Q3728" s="6">
        <v>241</v>
      </c>
      <c r="R3728" s="6">
        <v>4</v>
      </c>
      <c r="S3728" s="16">
        <f t="shared" si="268"/>
        <v>1.6597510373443983E-2</v>
      </c>
      <c r="T3728" s="16">
        <f t="shared" si="269"/>
        <v>8.2295976878035328E-3</v>
      </c>
    </row>
    <row r="3729" spans="1:20" x14ac:dyDescent="0.6">
      <c r="A3729" s="6">
        <v>22159171</v>
      </c>
      <c r="B3729" s="17" t="s">
        <v>13355</v>
      </c>
      <c r="C3729" s="6" t="s">
        <v>13812</v>
      </c>
      <c r="D3729" s="6" t="s">
        <v>13931</v>
      </c>
      <c r="E3729" s="6" t="s">
        <v>13815</v>
      </c>
      <c r="F3729" s="6" t="s">
        <v>13905</v>
      </c>
      <c r="G3729" s="6" t="str">
        <f t="shared" ref="G3729:G3730" si="273">IF(RIGHT(F3729,1)="+",LEFT(F3729,LEN(F3729)-1)&amp;"-95",F3729)</f>
        <v>40-99</v>
      </c>
      <c r="H3729" s="6" t="str" cm="1">
        <f t="array" ref="H3729:I3729">_xlfn.TEXTSPLIT(G3729,"-")</f>
        <v>40</v>
      </c>
      <c r="I3729" s="6" t="str">
        <v>99</v>
      </c>
      <c r="J3729" s="6" t="s">
        <v>13836</v>
      </c>
      <c r="K3729" s="6" t="s">
        <v>13561</v>
      </c>
      <c r="L3729" s="6" t="s">
        <v>13973</v>
      </c>
      <c r="M3729" s="17" t="s">
        <v>13459</v>
      </c>
      <c r="N3729" s="6" t="s">
        <v>13591</v>
      </c>
      <c r="O3729" s="6" t="str" cm="1">
        <f t="array" ref="O3729:P3729">_xlfn.TEXTSPLIT(N3729,"-")</f>
        <v>2005</v>
      </c>
      <c r="P3729" s="6" t="str">
        <v>2006</v>
      </c>
      <c r="Q3729" s="6">
        <v>3172</v>
      </c>
      <c r="R3729" s="6">
        <v>203</v>
      </c>
      <c r="S3729" s="16">
        <f t="shared" ref="S3729:S3730" si="274">R3729/Q3729</f>
        <v>6.3997477931904162E-2</v>
      </c>
      <c r="T3729" s="16">
        <f t="shared" ref="T3729:T3730" si="275">SQRT(S3729*(1-S3729)/Q3729)</f>
        <v>4.3456360373872443E-3</v>
      </c>
    </row>
    <row r="3730" spans="1:20" x14ac:dyDescent="0.6">
      <c r="A3730" s="6"/>
      <c r="B3730" s="17"/>
      <c r="C3730" s="6"/>
      <c r="D3730" s="6" t="s">
        <v>13813</v>
      </c>
      <c r="E3730" s="6" t="s">
        <v>13815</v>
      </c>
      <c r="F3730" s="6" t="s">
        <v>13905</v>
      </c>
      <c r="G3730" s="6" t="str">
        <f t="shared" si="273"/>
        <v>40-99</v>
      </c>
      <c r="H3730" s="6" t="str" cm="1">
        <f t="array" ref="H3730:I3730">_xlfn.TEXTSPLIT(G3730,"-")</f>
        <v>40</v>
      </c>
      <c r="I3730" s="6" t="str">
        <v>99</v>
      </c>
      <c r="J3730" s="6" t="s">
        <v>13836</v>
      </c>
      <c r="K3730" s="6" t="s">
        <v>13561</v>
      </c>
      <c r="L3730" s="6" t="s">
        <v>13973</v>
      </c>
      <c r="M3730" s="17" t="s">
        <v>13459</v>
      </c>
      <c r="N3730" s="6" t="s">
        <v>13591</v>
      </c>
      <c r="O3730" s="6" t="str" cm="1">
        <f t="array" ref="O3730:P3730">_xlfn.TEXTSPLIT(N3730,"-")</f>
        <v>2005</v>
      </c>
      <c r="P3730" s="6" t="str">
        <v>2006</v>
      </c>
      <c r="Q3730" s="6">
        <v>3172</v>
      </c>
      <c r="R3730" s="6">
        <v>8</v>
      </c>
      <c r="S3730" s="16">
        <f t="shared" si="274"/>
        <v>2.5220680958385876E-3</v>
      </c>
      <c r="T3730" s="16">
        <f t="shared" si="275"/>
        <v>8.9056057065173288E-4</v>
      </c>
    </row>
    <row r="3731" spans="1:20" x14ac:dyDescent="0.6">
      <c r="D3731" s="6" t="s">
        <v>13931</v>
      </c>
      <c r="E3731" s="6" t="s">
        <v>13815</v>
      </c>
      <c r="F3731" s="6" t="s">
        <v>13905</v>
      </c>
      <c r="G3731" s="6" t="str">
        <f t="shared" si="267"/>
        <v>40-99</v>
      </c>
      <c r="H3731" s="6" t="str" cm="1">
        <f t="array" ref="H3731:I3731">_xlfn.TEXTSPLIT(G3731,"-")</f>
        <v>40</v>
      </c>
      <c r="I3731" s="6" t="str">
        <v>99</v>
      </c>
      <c r="J3731" s="6" t="s">
        <v>13836</v>
      </c>
      <c r="K3731" s="6" t="s">
        <v>13561</v>
      </c>
      <c r="L3731" s="6" t="s">
        <v>13909</v>
      </c>
      <c r="M3731" s="17" t="s">
        <v>13459</v>
      </c>
      <c r="N3731" s="6" t="s">
        <v>13591</v>
      </c>
      <c r="O3731" s="6" t="str" cm="1">
        <f t="array" ref="O3731:P3731">_xlfn.TEXTSPLIT(N3731,"-")</f>
        <v>2005</v>
      </c>
      <c r="P3731" s="6" t="str">
        <v>2006</v>
      </c>
      <c r="Q3731" s="6">
        <v>3172</v>
      </c>
      <c r="R3731" s="6">
        <v>203</v>
      </c>
      <c r="S3731" s="16">
        <f t="shared" si="268"/>
        <v>6.3997477931904162E-2</v>
      </c>
      <c r="T3731" s="16">
        <f t="shared" si="269"/>
        <v>4.3456360373872443E-3</v>
      </c>
    </row>
    <row r="3732" spans="1:20" x14ac:dyDescent="0.6">
      <c r="D3732" s="6" t="s">
        <v>13813</v>
      </c>
      <c r="E3732" s="6" t="s">
        <v>13815</v>
      </c>
      <c r="F3732" s="6" t="s">
        <v>13905</v>
      </c>
      <c r="G3732" s="6" t="str">
        <f t="shared" si="267"/>
        <v>40-99</v>
      </c>
      <c r="H3732" s="6" t="str" cm="1">
        <f t="array" ref="H3732:I3732">_xlfn.TEXTSPLIT(G3732,"-")</f>
        <v>40</v>
      </c>
      <c r="I3732" s="6" t="str">
        <v>99</v>
      </c>
      <c r="J3732" s="6" t="s">
        <v>13836</v>
      </c>
      <c r="K3732" s="6" t="s">
        <v>13561</v>
      </c>
      <c r="L3732" s="6" t="s">
        <v>13909</v>
      </c>
      <c r="M3732" s="17" t="s">
        <v>13459</v>
      </c>
      <c r="N3732" s="6" t="s">
        <v>13591</v>
      </c>
      <c r="O3732" s="6" t="str" cm="1">
        <f t="array" ref="O3732:P3732">_xlfn.TEXTSPLIT(N3732,"-")</f>
        <v>2005</v>
      </c>
      <c r="P3732" s="6" t="str">
        <v>2006</v>
      </c>
      <c r="Q3732" s="6">
        <v>3172</v>
      </c>
      <c r="R3732" s="6">
        <v>8</v>
      </c>
      <c r="S3732" s="16">
        <f t="shared" si="268"/>
        <v>2.5220680958385876E-3</v>
      </c>
      <c r="T3732" s="16">
        <f t="shared" si="269"/>
        <v>8.9056057065173288E-4</v>
      </c>
    </row>
    <row r="3733" spans="1:20" x14ac:dyDescent="0.6">
      <c r="A3733" s="6">
        <v>22608479</v>
      </c>
      <c r="B3733" s="21" t="s">
        <v>13479</v>
      </c>
      <c r="C3733" s="6" t="s">
        <v>13812</v>
      </c>
      <c r="D3733" s="6" t="s">
        <v>13822</v>
      </c>
      <c r="E3733" s="6" t="s">
        <v>13816</v>
      </c>
      <c r="F3733" s="6" t="s">
        <v>13824</v>
      </c>
      <c r="G3733" s="6" t="str">
        <f t="shared" ref="G3733:G3767" si="276">IF(RIGHT(F3733,1)="+",LEFT(F3733,LEN(F3733)-1)&amp;"-95",F3733)</f>
        <v>65-69</v>
      </c>
      <c r="H3733" s="6" t="str" cm="1">
        <f t="array" ref="H3733:I3733">_xlfn.TEXTSPLIT(G3733,"-")</f>
        <v>65</v>
      </c>
      <c r="I3733" s="6" t="str">
        <v>69</v>
      </c>
      <c r="J3733" s="6" t="s">
        <v>13541</v>
      </c>
      <c r="K3733" s="6" t="s">
        <v>13547</v>
      </c>
      <c r="L3733" s="6" t="s">
        <v>13973</v>
      </c>
      <c r="M3733" s="6" t="s">
        <v>13461</v>
      </c>
      <c r="N3733" s="6" t="s">
        <v>13605</v>
      </c>
      <c r="O3733" s="6" t="str" cm="1">
        <f t="array" ref="O3733:P3733">_xlfn.TEXTSPLIT(N3733,"-")</f>
        <v>2009</v>
      </c>
      <c r="P3733" s="6" t="str">
        <v>2010</v>
      </c>
      <c r="Q3733" s="6">
        <v>603</v>
      </c>
      <c r="R3733" s="6">
        <f>ROUND(56.7/100*603,0)</f>
        <v>342</v>
      </c>
      <c r="S3733" s="16">
        <f t="shared" ref="S3733:S3767" si="277">R3733/Q3733</f>
        <v>0.56716417910447758</v>
      </c>
      <c r="T3733" s="16">
        <f t="shared" ref="T3733:T3767" si="278">SQRT(S3733*(1-S3733)/Q3733)</f>
        <v>2.01770345884815E-2</v>
      </c>
    </row>
    <row r="3734" spans="1:20" x14ac:dyDescent="0.6">
      <c r="A3734" s="6"/>
      <c r="B3734" s="21"/>
      <c r="C3734" s="6"/>
      <c r="D3734" s="6" t="s">
        <v>13822</v>
      </c>
      <c r="E3734" s="6" t="s">
        <v>13816</v>
      </c>
      <c r="F3734" s="6" t="s">
        <v>13825</v>
      </c>
      <c r="G3734" s="6" t="str">
        <f t="shared" si="276"/>
        <v>70-74</v>
      </c>
      <c r="H3734" s="6" t="str" cm="1">
        <f t="array" ref="H3734:I3734">_xlfn.TEXTSPLIT(G3734,"-")</f>
        <v>70</v>
      </c>
      <c r="I3734" s="6" t="str">
        <v>74</v>
      </c>
      <c r="J3734" s="6" t="s">
        <v>13541</v>
      </c>
      <c r="K3734" s="6" t="s">
        <v>13547</v>
      </c>
      <c r="L3734" s="6" t="s">
        <v>13973</v>
      </c>
      <c r="M3734" s="6" t="s">
        <v>13461</v>
      </c>
      <c r="N3734" s="6" t="s">
        <v>13605</v>
      </c>
      <c r="O3734" s="6" t="str" cm="1">
        <f t="array" ref="O3734:P3734">_xlfn.TEXTSPLIT(N3734,"-")</f>
        <v>2009</v>
      </c>
      <c r="P3734" s="6" t="str">
        <v>2010</v>
      </c>
      <c r="Q3734" s="6">
        <v>398</v>
      </c>
      <c r="R3734" s="6">
        <f>ROUND(62.1/100*398,0)</f>
        <v>247</v>
      </c>
      <c r="S3734" s="16">
        <f t="shared" si="277"/>
        <v>0.62060301507537685</v>
      </c>
      <c r="T3734" s="16">
        <f t="shared" si="278"/>
        <v>2.4322731305873313E-2</v>
      </c>
    </row>
    <row r="3735" spans="1:20" x14ac:dyDescent="0.6">
      <c r="A3735" s="6"/>
      <c r="B3735" s="21"/>
      <c r="C3735" s="6"/>
      <c r="D3735" s="6" t="s">
        <v>13822</v>
      </c>
      <c r="E3735" s="6" t="s">
        <v>13816</v>
      </c>
      <c r="F3735" s="6" t="s">
        <v>13826</v>
      </c>
      <c r="G3735" s="6" t="str">
        <f t="shared" si="276"/>
        <v>75-79</v>
      </c>
      <c r="H3735" s="6" t="str" cm="1">
        <f t="array" ref="H3735:I3735">_xlfn.TEXTSPLIT(G3735,"-")</f>
        <v>75</v>
      </c>
      <c r="I3735" s="6" t="str">
        <v>79</v>
      </c>
      <c r="J3735" s="6" t="s">
        <v>13541</v>
      </c>
      <c r="K3735" s="6" t="s">
        <v>13547</v>
      </c>
      <c r="L3735" s="6" t="s">
        <v>13973</v>
      </c>
      <c r="M3735" s="6" t="s">
        <v>13461</v>
      </c>
      <c r="N3735" s="6" t="s">
        <v>13605</v>
      </c>
      <c r="O3735" s="6" t="str" cm="1">
        <f t="array" ref="O3735:P3735">_xlfn.TEXTSPLIT(N3735,"-")</f>
        <v>2009</v>
      </c>
      <c r="P3735" s="6" t="str">
        <v>2010</v>
      </c>
      <c r="Q3735" s="6">
        <v>288</v>
      </c>
      <c r="R3735" s="6">
        <f>ROUND(62.3*288/100,0)</f>
        <v>179</v>
      </c>
      <c r="S3735" s="16">
        <f t="shared" si="277"/>
        <v>0.62152777777777779</v>
      </c>
      <c r="T3735" s="16">
        <f t="shared" si="278"/>
        <v>2.8579263511790708E-2</v>
      </c>
    </row>
    <row r="3736" spans="1:20" x14ac:dyDescent="0.6">
      <c r="A3736" s="6"/>
      <c r="B3736" s="21"/>
      <c r="C3736" s="6"/>
      <c r="D3736" s="6" t="s">
        <v>13822</v>
      </c>
      <c r="E3736" s="6" t="s">
        <v>13816</v>
      </c>
      <c r="F3736" s="6" t="s">
        <v>13827</v>
      </c>
      <c r="G3736" s="6" t="str">
        <f t="shared" si="276"/>
        <v>80-87</v>
      </c>
      <c r="H3736" s="6" t="str" cm="1">
        <f t="array" ref="H3736:I3736">_xlfn.TEXTSPLIT(G3736,"-")</f>
        <v>80</v>
      </c>
      <c r="I3736" s="6" t="str">
        <v>87</v>
      </c>
      <c r="J3736" s="6" t="s">
        <v>13541</v>
      </c>
      <c r="K3736" s="6" t="s">
        <v>13547</v>
      </c>
      <c r="L3736" s="6" t="s">
        <v>13973</v>
      </c>
      <c r="M3736" s="6" t="s">
        <v>13461</v>
      </c>
      <c r="N3736" s="6" t="s">
        <v>13605</v>
      </c>
      <c r="O3736" s="6" t="str" cm="1">
        <f t="array" ref="O3736:P3736">_xlfn.TEXTSPLIT(N3736,"-")</f>
        <v>2009</v>
      </c>
      <c r="P3736" s="6" t="str">
        <v>2010</v>
      </c>
      <c r="Q3736" s="6">
        <v>175</v>
      </c>
      <c r="R3736" s="6">
        <f>ROUND(175/100*67.3,0)</f>
        <v>118</v>
      </c>
      <c r="S3736" s="16">
        <f t="shared" si="277"/>
        <v>0.67428571428571427</v>
      </c>
      <c r="T3736" s="16">
        <f t="shared" si="278"/>
        <v>3.542593801931157E-2</v>
      </c>
    </row>
    <row r="3737" spans="1:20" x14ac:dyDescent="0.6">
      <c r="A3737" s="6"/>
      <c r="B3737" s="21"/>
      <c r="C3737" s="6"/>
      <c r="D3737" s="6" t="s">
        <v>13822</v>
      </c>
      <c r="E3737" s="6" t="s">
        <v>13814</v>
      </c>
      <c r="F3737" s="6" t="s">
        <v>13824</v>
      </c>
      <c r="G3737" s="6" t="str">
        <f t="shared" si="276"/>
        <v>65-69</v>
      </c>
      <c r="H3737" s="6" t="str" cm="1">
        <f t="array" ref="H3737:I3737">_xlfn.TEXTSPLIT(G3737,"-")</f>
        <v>65</v>
      </c>
      <c r="I3737" s="6" t="str">
        <v>69</v>
      </c>
      <c r="J3737" s="6" t="s">
        <v>13541</v>
      </c>
      <c r="K3737" s="6" t="s">
        <v>13547</v>
      </c>
      <c r="L3737" s="6" t="s">
        <v>13973</v>
      </c>
      <c r="M3737" s="6" t="s">
        <v>13461</v>
      </c>
      <c r="N3737" s="6" t="s">
        <v>13605</v>
      </c>
      <c r="O3737" s="6" t="str" cm="1">
        <f t="array" ref="O3737:P3737">_xlfn.TEXTSPLIT(N3737,"-")</f>
        <v>2009</v>
      </c>
      <c r="P3737" s="6" t="str">
        <v>2010</v>
      </c>
      <c r="Q3737" s="6">
        <v>365</v>
      </c>
      <c r="R3737" s="6">
        <f>ROUND(365/100*51.7,0)</f>
        <v>189</v>
      </c>
      <c r="S3737" s="16">
        <f t="shared" si="277"/>
        <v>0.51780821917808217</v>
      </c>
      <c r="T3737" s="16">
        <f t="shared" si="278"/>
        <v>2.6154591379304148E-2</v>
      </c>
    </row>
    <row r="3738" spans="1:20" x14ac:dyDescent="0.6">
      <c r="A3738" s="6"/>
      <c r="B3738" s="21"/>
      <c r="C3738" s="6"/>
      <c r="D3738" s="6" t="s">
        <v>13822</v>
      </c>
      <c r="E3738" s="6" t="s">
        <v>13814</v>
      </c>
      <c r="F3738" s="6" t="s">
        <v>13825</v>
      </c>
      <c r="G3738" s="6" t="str">
        <f t="shared" si="276"/>
        <v>70-74</v>
      </c>
      <c r="H3738" s="6" t="str" cm="1">
        <f t="array" ref="H3738:I3738">_xlfn.TEXTSPLIT(G3738,"-")</f>
        <v>70</v>
      </c>
      <c r="I3738" s="6" t="str">
        <v>74</v>
      </c>
      <c r="J3738" s="6" t="s">
        <v>13541</v>
      </c>
      <c r="K3738" s="6" t="s">
        <v>13547</v>
      </c>
      <c r="L3738" s="6" t="s">
        <v>13973</v>
      </c>
      <c r="M3738" s="6" t="s">
        <v>13461</v>
      </c>
      <c r="N3738" s="6" t="s">
        <v>13605</v>
      </c>
      <c r="O3738" s="6" t="str" cm="1">
        <f t="array" ref="O3738:P3738">_xlfn.TEXTSPLIT(N3738,"-")</f>
        <v>2009</v>
      </c>
      <c r="P3738" s="6" t="str">
        <v>2010</v>
      </c>
      <c r="Q3738" s="6">
        <v>365</v>
      </c>
      <c r="R3738" s="6">
        <f>ROUND(365/100*55,0)</f>
        <v>201</v>
      </c>
      <c r="S3738" s="16">
        <f t="shared" si="277"/>
        <v>0.55068493150684927</v>
      </c>
      <c r="T3738" s="16">
        <f t="shared" si="278"/>
        <v>2.6036383274608589E-2</v>
      </c>
    </row>
    <row r="3739" spans="1:20" x14ac:dyDescent="0.6">
      <c r="A3739" s="6"/>
      <c r="B3739" s="21"/>
      <c r="C3739" s="6"/>
      <c r="D3739" s="6" t="s">
        <v>13822</v>
      </c>
      <c r="E3739" s="6" t="s">
        <v>13814</v>
      </c>
      <c r="F3739" s="6" t="s">
        <v>13826</v>
      </c>
      <c r="G3739" s="6" t="str">
        <f t="shared" si="276"/>
        <v>75-79</v>
      </c>
      <c r="H3739" s="6" t="str" cm="1">
        <f t="array" ref="H3739:I3739">_xlfn.TEXTSPLIT(G3739,"-")</f>
        <v>75</v>
      </c>
      <c r="I3739" s="6" t="str">
        <v>79</v>
      </c>
      <c r="J3739" s="6" t="s">
        <v>13541</v>
      </c>
      <c r="K3739" s="6" t="s">
        <v>13547</v>
      </c>
      <c r="L3739" s="6" t="s">
        <v>13973</v>
      </c>
      <c r="M3739" s="6" t="s">
        <v>13461</v>
      </c>
      <c r="N3739" s="6" t="s">
        <v>13605</v>
      </c>
      <c r="O3739" s="6" t="str" cm="1">
        <f t="array" ref="O3739:P3739">_xlfn.TEXTSPLIT(N3739,"-")</f>
        <v>2009</v>
      </c>
      <c r="P3739" s="6" t="str">
        <v>2010</v>
      </c>
      <c r="Q3739" s="6">
        <v>234</v>
      </c>
      <c r="R3739" s="6">
        <f>ROUND(234/100*64.6,0)</f>
        <v>151</v>
      </c>
      <c r="S3739" s="16">
        <f t="shared" si="277"/>
        <v>0.64529914529914534</v>
      </c>
      <c r="T3739" s="16">
        <f t="shared" si="278"/>
        <v>3.1275461994533821E-2</v>
      </c>
    </row>
    <row r="3740" spans="1:20" x14ac:dyDescent="0.6">
      <c r="A3740" s="6"/>
      <c r="B3740" s="21"/>
      <c r="C3740" s="6"/>
      <c r="D3740" s="6" t="s">
        <v>13822</v>
      </c>
      <c r="E3740" s="6" t="s">
        <v>13814</v>
      </c>
      <c r="F3740" s="6" t="s">
        <v>13827</v>
      </c>
      <c r="G3740" s="6" t="str">
        <f t="shared" si="276"/>
        <v>80-87</v>
      </c>
      <c r="H3740" s="6" t="str" cm="1">
        <f t="array" ref="H3740:I3740">_xlfn.TEXTSPLIT(G3740,"-")</f>
        <v>80</v>
      </c>
      <c r="I3740" s="6" t="str">
        <v>87</v>
      </c>
      <c r="J3740" s="6" t="s">
        <v>13541</v>
      </c>
      <c r="K3740" s="6" t="s">
        <v>13547</v>
      </c>
      <c r="L3740" s="6" t="s">
        <v>13973</v>
      </c>
      <c r="M3740" s="6" t="s">
        <v>13461</v>
      </c>
      <c r="N3740" s="6" t="s">
        <v>13605</v>
      </c>
      <c r="O3740" s="6" t="str" cm="1">
        <f t="array" ref="O3740:P3740">_xlfn.TEXTSPLIT(N3740,"-")</f>
        <v>2009</v>
      </c>
      <c r="P3740" s="6" t="str">
        <v>2010</v>
      </c>
      <c r="Q3740" s="6">
        <v>111</v>
      </c>
      <c r="R3740" s="6">
        <f>ROUND(111*63.2/100,0)</f>
        <v>70</v>
      </c>
      <c r="S3740" s="16">
        <f t="shared" si="277"/>
        <v>0.63063063063063063</v>
      </c>
      <c r="T3740" s="16">
        <f t="shared" si="278"/>
        <v>4.5809597949924501E-2</v>
      </c>
    </row>
    <row r="3741" spans="1:20" x14ac:dyDescent="0.6">
      <c r="A3741" s="6"/>
      <c r="B3741" s="21"/>
      <c r="C3741" s="6"/>
      <c r="D3741" s="6" t="s">
        <v>13822</v>
      </c>
      <c r="E3741" s="6" t="s">
        <v>13815</v>
      </c>
      <c r="F3741" s="6" t="s">
        <v>13824</v>
      </c>
      <c r="G3741" s="6" t="str">
        <f t="shared" si="276"/>
        <v>65-69</v>
      </c>
      <c r="H3741" s="6" t="str" cm="1">
        <f t="array" ref="H3741:I3741">_xlfn.TEXTSPLIT(G3741,"-")</f>
        <v>65</v>
      </c>
      <c r="I3741" s="6" t="str">
        <v>69</v>
      </c>
      <c r="J3741" s="6" t="s">
        <v>13541</v>
      </c>
      <c r="K3741" s="6" t="s">
        <v>13547</v>
      </c>
      <c r="L3741" s="6" t="s">
        <v>13973</v>
      </c>
      <c r="M3741" s="6" t="s">
        <v>13461</v>
      </c>
      <c r="N3741" s="6" t="s">
        <v>13605</v>
      </c>
      <c r="O3741" s="6" t="str" cm="1">
        <f t="array" ref="O3741:P3741">_xlfn.TEXTSPLIT(N3741,"-")</f>
        <v>2009</v>
      </c>
      <c r="P3741" s="6" t="str">
        <v>2010</v>
      </c>
      <c r="Q3741" s="6">
        <v>968</v>
      </c>
      <c r="R3741" s="6">
        <f>ROUND(968*54.8/100,0)</f>
        <v>530</v>
      </c>
      <c r="S3741" s="16">
        <f t="shared" si="277"/>
        <v>0.5475206611570248</v>
      </c>
      <c r="T3741" s="16">
        <f t="shared" si="278"/>
        <v>1.5997862291439659E-2</v>
      </c>
    </row>
    <row r="3742" spans="1:20" x14ac:dyDescent="0.6">
      <c r="A3742" s="6"/>
      <c r="B3742" s="21"/>
      <c r="C3742" s="6"/>
      <c r="D3742" s="6" t="s">
        <v>13822</v>
      </c>
      <c r="E3742" s="6" t="s">
        <v>13815</v>
      </c>
      <c r="F3742" s="6" t="s">
        <v>13825</v>
      </c>
      <c r="G3742" s="6" t="str">
        <f t="shared" si="276"/>
        <v>70-74</v>
      </c>
      <c r="H3742" s="6" t="str" cm="1">
        <f t="array" ref="H3742:I3742">_xlfn.TEXTSPLIT(G3742,"-")</f>
        <v>70</v>
      </c>
      <c r="I3742" s="6" t="str">
        <v>74</v>
      </c>
      <c r="J3742" s="6" t="s">
        <v>13541</v>
      </c>
      <c r="K3742" s="6" t="s">
        <v>13547</v>
      </c>
      <c r="L3742" s="6" t="s">
        <v>13973</v>
      </c>
      <c r="M3742" s="6" t="s">
        <v>13461</v>
      </c>
      <c r="N3742" s="6" t="s">
        <v>13605</v>
      </c>
      <c r="O3742" s="6" t="str" cm="1">
        <f t="array" ref="O3742:P3742">_xlfn.TEXTSPLIT(N3742,"-")</f>
        <v>2009</v>
      </c>
      <c r="P3742" s="6" t="str">
        <v>2010</v>
      </c>
      <c r="Q3742" s="6">
        <v>763</v>
      </c>
      <c r="R3742" s="6">
        <f>ROUND(763/100*58.6,0)</f>
        <v>447</v>
      </c>
      <c r="S3742" s="16">
        <f t="shared" si="277"/>
        <v>0.58584534731323723</v>
      </c>
      <c r="T3742" s="16">
        <f t="shared" si="278"/>
        <v>1.7832428687718942E-2</v>
      </c>
    </row>
    <row r="3743" spans="1:20" x14ac:dyDescent="0.6">
      <c r="A3743" s="6"/>
      <c r="B3743" s="21"/>
      <c r="C3743" s="6"/>
      <c r="D3743" s="6" t="s">
        <v>13822</v>
      </c>
      <c r="E3743" s="6" t="s">
        <v>13815</v>
      </c>
      <c r="F3743" s="6" t="s">
        <v>13826</v>
      </c>
      <c r="G3743" s="6" t="str">
        <f t="shared" si="276"/>
        <v>75-79</v>
      </c>
      <c r="H3743" s="6" t="str" cm="1">
        <f t="array" ref="H3743:I3743">_xlfn.TEXTSPLIT(G3743,"-")</f>
        <v>75</v>
      </c>
      <c r="I3743" s="6" t="str">
        <v>79</v>
      </c>
      <c r="J3743" s="6" t="s">
        <v>13541</v>
      </c>
      <c r="K3743" s="6" t="s">
        <v>13547</v>
      </c>
      <c r="L3743" s="6" t="s">
        <v>13973</v>
      </c>
      <c r="M3743" s="6" t="s">
        <v>13461</v>
      </c>
      <c r="N3743" s="6" t="s">
        <v>13605</v>
      </c>
      <c r="O3743" s="6" t="str" cm="1">
        <f t="array" ref="O3743:P3743">_xlfn.TEXTSPLIT(N3743,"-")</f>
        <v>2009</v>
      </c>
      <c r="P3743" s="6" t="str">
        <v>2010</v>
      </c>
      <c r="Q3743" s="6">
        <v>522</v>
      </c>
      <c r="R3743" s="6">
        <f>ROUND(522/100*63.3,0)</f>
        <v>330</v>
      </c>
      <c r="S3743" s="16">
        <f t="shared" si="277"/>
        <v>0.63218390804597702</v>
      </c>
      <c r="T3743" s="16">
        <f t="shared" si="278"/>
        <v>2.110580055248076E-2</v>
      </c>
    </row>
    <row r="3744" spans="1:20" x14ac:dyDescent="0.6">
      <c r="A3744" s="6"/>
      <c r="B3744" s="21"/>
      <c r="C3744" s="6"/>
      <c r="D3744" s="6" t="s">
        <v>13822</v>
      </c>
      <c r="E3744" s="6" t="s">
        <v>13815</v>
      </c>
      <c r="F3744" s="6" t="s">
        <v>13827</v>
      </c>
      <c r="G3744" s="6" t="str">
        <f t="shared" si="276"/>
        <v>80-87</v>
      </c>
      <c r="H3744" s="6" t="str" cm="1">
        <f t="array" ref="H3744:I3744">_xlfn.TEXTSPLIT(G3744,"-")</f>
        <v>80</v>
      </c>
      <c r="I3744" s="6" t="str">
        <v>87</v>
      </c>
      <c r="J3744" s="6" t="s">
        <v>13541</v>
      </c>
      <c r="K3744" s="6" t="s">
        <v>13547</v>
      </c>
      <c r="L3744" s="6" t="s">
        <v>13973</v>
      </c>
      <c r="M3744" s="6" t="s">
        <v>13461</v>
      </c>
      <c r="N3744" s="6" t="s">
        <v>13605</v>
      </c>
      <c r="O3744" s="6" t="str" cm="1">
        <f t="array" ref="O3744:P3744">_xlfn.TEXTSPLIT(N3744,"-")</f>
        <v>2009</v>
      </c>
      <c r="P3744" s="6" t="str">
        <v>2010</v>
      </c>
      <c r="Q3744" s="6">
        <v>286</v>
      </c>
      <c r="R3744" s="6">
        <f>ROUND(286*59/100,0)</f>
        <v>169</v>
      </c>
      <c r="S3744" s="16">
        <f t="shared" si="277"/>
        <v>0.59090909090909094</v>
      </c>
      <c r="T3744" s="16">
        <f t="shared" si="278"/>
        <v>2.9072824957583239E-2</v>
      </c>
    </row>
    <row r="3745" spans="1:20" x14ac:dyDescent="0.6">
      <c r="A3745" s="6"/>
      <c r="B3745" s="21"/>
      <c r="C3745" s="6"/>
      <c r="D3745" s="6" t="s">
        <v>13822</v>
      </c>
      <c r="E3745" s="6" t="s">
        <v>13816</v>
      </c>
      <c r="F3745" s="6" t="s">
        <v>13606</v>
      </c>
      <c r="G3745" s="6" t="str">
        <f t="shared" si="276"/>
        <v>65-87</v>
      </c>
      <c r="H3745" s="6" t="str" cm="1">
        <f t="array" ref="H3745:I3745">_xlfn.TEXTSPLIT(G3745,"-")</f>
        <v>65</v>
      </c>
      <c r="I3745" s="6" t="str">
        <v>87</v>
      </c>
      <c r="J3745" s="6" t="s">
        <v>13541</v>
      </c>
      <c r="K3745" s="6" t="s">
        <v>13547</v>
      </c>
      <c r="L3745" s="6" t="s">
        <v>13973</v>
      </c>
      <c r="M3745" s="6" t="s">
        <v>13461</v>
      </c>
      <c r="N3745" s="6" t="s">
        <v>13605</v>
      </c>
      <c r="O3745" s="6" t="str" cm="1">
        <f t="array" ref="O3745:P3745">_xlfn.TEXTSPLIT(N3745,"-")</f>
        <v>2009</v>
      </c>
      <c r="P3745" s="6" t="str">
        <v>2010</v>
      </c>
      <c r="Q3745" s="6">
        <v>1464</v>
      </c>
      <c r="R3745" s="6">
        <v>886</v>
      </c>
      <c r="S3745" s="16">
        <f t="shared" si="277"/>
        <v>0.60519125683060104</v>
      </c>
      <c r="T3745" s="16">
        <f t="shared" si="278"/>
        <v>1.2775242864629707E-2</v>
      </c>
    </row>
    <row r="3746" spans="1:20" x14ac:dyDescent="0.6">
      <c r="A3746" s="6"/>
      <c r="B3746" s="21"/>
      <c r="C3746" s="6"/>
      <c r="D3746" s="6" t="s">
        <v>13822</v>
      </c>
      <c r="E3746" s="6" t="s">
        <v>13814</v>
      </c>
      <c r="F3746" s="6" t="s">
        <v>13606</v>
      </c>
      <c r="G3746" s="6" t="str">
        <f t="shared" si="276"/>
        <v>65-87</v>
      </c>
      <c r="H3746" s="6" t="str" cm="1">
        <f t="array" ref="H3746:I3746">_xlfn.TEXTSPLIT(G3746,"-")</f>
        <v>65</v>
      </c>
      <c r="I3746" s="6" t="str">
        <v>87</v>
      </c>
      <c r="J3746" s="6" t="s">
        <v>13541</v>
      </c>
      <c r="K3746" s="6" t="s">
        <v>13547</v>
      </c>
      <c r="L3746" s="6" t="s">
        <v>13973</v>
      </c>
      <c r="M3746" s="6" t="s">
        <v>13461</v>
      </c>
      <c r="N3746" s="6" t="s">
        <v>13605</v>
      </c>
      <c r="O3746" s="6" t="str" cm="1">
        <f t="array" ref="O3746:P3746">_xlfn.TEXTSPLIT(N3746,"-")</f>
        <v>2009</v>
      </c>
      <c r="P3746" s="6" t="str">
        <v>2010</v>
      </c>
      <c r="Q3746" s="6">
        <v>1075</v>
      </c>
      <c r="R3746" s="6">
        <v>611</v>
      </c>
      <c r="S3746" s="16">
        <f t="shared" si="277"/>
        <v>0.56837209302325586</v>
      </c>
      <c r="T3746" s="16">
        <f t="shared" si="278"/>
        <v>1.5106605882800096E-2</v>
      </c>
    </row>
    <row r="3747" spans="1:20" x14ac:dyDescent="0.6">
      <c r="A3747" s="6"/>
      <c r="B3747" s="21"/>
      <c r="C3747" s="6"/>
      <c r="D3747" s="6" t="s">
        <v>13822</v>
      </c>
      <c r="E3747" s="6" t="s">
        <v>13815</v>
      </c>
      <c r="F3747" s="6" t="s">
        <v>13606</v>
      </c>
      <c r="G3747" s="6" t="str">
        <f t="shared" si="276"/>
        <v>65-87</v>
      </c>
      <c r="H3747" s="6" t="str" cm="1">
        <f t="array" ref="H3747:I3747">_xlfn.TEXTSPLIT(G3747,"-")</f>
        <v>65</v>
      </c>
      <c r="I3747" s="6" t="str">
        <v>87</v>
      </c>
      <c r="J3747" s="6" t="s">
        <v>13541</v>
      </c>
      <c r="K3747" s="6" t="s">
        <v>13547</v>
      </c>
      <c r="L3747" s="6" t="s">
        <v>13973</v>
      </c>
      <c r="M3747" s="6" t="s">
        <v>13461</v>
      </c>
      <c r="N3747" s="6" t="s">
        <v>13605</v>
      </c>
      <c r="O3747" s="6" t="str" cm="1">
        <f t="array" ref="O3747:P3747">_xlfn.TEXTSPLIT(N3747,"-")</f>
        <v>2009</v>
      </c>
      <c r="P3747" s="6" t="str">
        <v>2010</v>
      </c>
      <c r="Q3747" s="6">
        <v>2539</v>
      </c>
      <c r="R3747" s="6">
        <v>1476</v>
      </c>
      <c r="S3747" s="16">
        <f t="shared" si="277"/>
        <v>0.58133123276880661</v>
      </c>
      <c r="T3747" s="16">
        <f t="shared" si="278"/>
        <v>9.7907454549754375E-3</v>
      </c>
    </row>
    <row r="3748" spans="1:20" x14ac:dyDescent="0.6">
      <c r="A3748" s="6"/>
      <c r="B3748" s="21"/>
      <c r="C3748" s="6"/>
      <c r="D3748" s="6" t="s">
        <v>13823</v>
      </c>
      <c r="E3748" s="6" t="s">
        <v>13815</v>
      </c>
      <c r="F3748" s="6" t="s">
        <v>13824</v>
      </c>
      <c r="G3748" s="6" t="str">
        <f t="shared" si="276"/>
        <v>65-69</v>
      </c>
      <c r="H3748" s="6" t="str" cm="1">
        <f t="array" ref="H3748:I3748">_xlfn.TEXTSPLIT(G3748,"-")</f>
        <v>65</v>
      </c>
      <c r="I3748" s="6" t="str">
        <v>69</v>
      </c>
      <c r="J3748" s="6" t="s">
        <v>13541</v>
      </c>
      <c r="K3748" s="6" t="s">
        <v>13547</v>
      </c>
      <c r="L3748" s="6" t="s">
        <v>13973</v>
      </c>
      <c r="M3748" s="6" t="s">
        <v>13461</v>
      </c>
      <c r="N3748" s="6" t="s">
        <v>13605</v>
      </c>
      <c r="O3748" s="6" t="str" cm="1">
        <f t="array" ref="O3748:P3748">_xlfn.TEXTSPLIT(N3748,"-")</f>
        <v>2009</v>
      </c>
      <c r="P3748" s="6" t="str">
        <v>2010</v>
      </c>
      <c r="Q3748" s="6">
        <v>976</v>
      </c>
      <c r="R3748" s="6">
        <v>3</v>
      </c>
      <c r="S3748" s="16">
        <f t="shared" si="277"/>
        <v>3.0737704918032786E-3</v>
      </c>
      <c r="T3748" s="16">
        <f t="shared" si="278"/>
        <v>1.7719127003295442E-3</v>
      </c>
    </row>
    <row r="3749" spans="1:20" x14ac:dyDescent="0.6">
      <c r="A3749" s="6"/>
      <c r="B3749" s="21"/>
      <c r="C3749" s="6"/>
      <c r="D3749" s="6" t="s">
        <v>13823</v>
      </c>
      <c r="E3749" s="6" t="s">
        <v>13815</v>
      </c>
      <c r="F3749" s="6" t="s">
        <v>13825</v>
      </c>
      <c r="G3749" s="6" t="str">
        <f t="shared" si="276"/>
        <v>70-74</v>
      </c>
      <c r="H3749" s="6" t="str" cm="1">
        <f t="array" ref="H3749:I3749">_xlfn.TEXTSPLIT(G3749,"-")</f>
        <v>70</v>
      </c>
      <c r="I3749" s="6" t="str">
        <v>74</v>
      </c>
      <c r="J3749" s="6" t="s">
        <v>13541</v>
      </c>
      <c r="K3749" s="6" t="s">
        <v>13547</v>
      </c>
      <c r="L3749" s="6" t="s">
        <v>13973</v>
      </c>
      <c r="M3749" s="6" t="s">
        <v>13461</v>
      </c>
      <c r="N3749" s="6" t="s">
        <v>13605</v>
      </c>
      <c r="O3749" s="6" t="str" cm="1">
        <f t="array" ref="O3749:P3749">_xlfn.TEXTSPLIT(N3749,"-")</f>
        <v>2009</v>
      </c>
      <c r="P3749" s="6" t="str">
        <v>2010</v>
      </c>
      <c r="Q3749" s="6">
        <v>780</v>
      </c>
      <c r="R3749" s="6">
        <v>3</v>
      </c>
      <c r="S3749" s="16">
        <f t="shared" si="277"/>
        <v>3.8461538461538464E-3</v>
      </c>
      <c r="T3749" s="16">
        <f t="shared" si="278"/>
        <v>2.2163035021802321E-3</v>
      </c>
    </row>
    <row r="3750" spans="1:20" x14ac:dyDescent="0.6">
      <c r="A3750" s="6"/>
      <c r="B3750" s="21"/>
      <c r="C3750" s="6"/>
      <c r="D3750" s="6" t="s">
        <v>13823</v>
      </c>
      <c r="E3750" s="6" t="s">
        <v>13815</v>
      </c>
      <c r="F3750" s="6" t="s">
        <v>13826</v>
      </c>
      <c r="G3750" s="6" t="str">
        <f t="shared" si="276"/>
        <v>75-79</v>
      </c>
      <c r="H3750" s="6" t="str" cm="1">
        <f t="array" ref="H3750:I3750">_xlfn.TEXTSPLIT(G3750,"-")</f>
        <v>75</v>
      </c>
      <c r="I3750" s="6" t="str">
        <v>79</v>
      </c>
      <c r="J3750" s="6" t="s">
        <v>13541</v>
      </c>
      <c r="K3750" s="6" t="s">
        <v>13547</v>
      </c>
      <c r="L3750" s="6" t="s">
        <v>13973</v>
      </c>
      <c r="M3750" s="6" t="s">
        <v>13461</v>
      </c>
      <c r="N3750" s="6" t="s">
        <v>13605</v>
      </c>
      <c r="O3750" s="6" t="str" cm="1">
        <f t="array" ref="O3750:P3750">_xlfn.TEXTSPLIT(N3750,"-")</f>
        <v>2009</v>
      </c>
      <c r="P3750" s="6" t="str">
        <v>2010</v>
      </c>
      <c r="Q3750" s="6">
        <v>554</v>
      </c>
      <c r="R3750" s="6">
        <v>8</v>
      </c>
      <c r="S3750" s="16">
        <f t="shared" si="277"/>
        <v>1.444043321299639E-2</v>
      </c>
      <c r="T3750" s="16">
        <f t="shared" si="278"/>
        <v>5.0684675198041226E-3</v>
      </c>
    </row>
    <row r="3751" spans="1:20" x14ac:dyDescent="0.6">
      <c r="A3751" s="6"/>
      <c r="B3751" s="21"/>
      <c r="C3751" s="6"/>
      <c r="D3751" s="6" t="s">
        <v>13823</v>
      </c>
      <c r="E3751" s="6" t="s">
        <v>13815</v>
      </c>
      <c r="F3751" s="6" t="s">
        <v>13827</v>
      </c>
      <c r="G3751" s="6" t="str">
        <f t="shared" si="276"/>
        <v>80-87</v>
      </c>
      <c r="H3751" s="6" t="str" cm="1">
        <f t="array" ref="H3751:I3751">_xlfn.TEXTSPLIT(G3751,"-")</f>
        <v>80</v>
      </c>
      <c r="I3751" s="6" t="str">
        <v>87</v>
      </c>
      <c r="J3751" s="6" t="s">
        <v>13541</v>
      </c>
      <c r="K3751" s="6" t="s">
        <v>13547</v>
      </c>
      <c r="L3751" s="6" t="s">
        <v>13973</v>
      </c>
      <c r="M3751" s="6" t="s">
        <v>13461</v>
      </c>
      <c r="N3751" s="6" t="s">
        <v>13605</v>
      </c>
      <c r="O3751" s="6" t="str" cm="1">
        <f t="array" ref="O3751:P3751">_xlfn.TEXTSPLIT(N3751,"-")</f>
        <v>2009</v>
      </c>
      <c r="P3751" s="6" t="str">
        <v>2010</v>
      </c>
      <c r="Q3751" s="6">
        <v>321</v>
      </c>
      <c r="R3751" s="6">
        <v>12</v>
      </c>
      <c r="S3751" s="16">
        <f t="shared" si="277"/>
        <v>3.7383177570093455E-2</v>
      </c>
      <c r="T3751" s="16">
        <f t="shared" si="278"/>
        <v>1.0587960541404736E-2</v>
      </c>
    </row>
    <row r="3752" spans="1:20" x14ac:dyDescent="0.6">
      <c r="A3752" s="6"/>
      <c r="B3752" s="21"/>
      <c r="C3752" s="6"/>
      <c r="D3752" s="6" t="s">
        <v>13823</v>
      </c>
      <c r="E3752" s="6" t="s">
        <v>13815</v>
      </c>
      <c r="F3752" s="6" t="s">
        <v>13606</v>
      </c>
      <c r="G3752" s="6" t="str">
        <f t="shared" si="276"/>
        <v>65-87</v>
      </c>
      <c r="H3752" s="6" t="str" cm="1">
        <f t="array" ref="H3752:I3752">_xlfn.TEXTSPLIT(G3752,"-")</f>
        <v>65</v>
      </c>
      <c r="I3752" s="6" t="str">
        <v>87</v>
      </c>
      <c r="J3752" s="6" t="s">
        <v>13541</v>
      </c>
      <c r="K3752" s="6" t="s">
        <v>13547</v>
      </c>
      <c r="L3752" s="6" t="s">
        <v>13973</v>
      </c>
      <c r="M3752" s="6" t="s">
        <v>13461</v>
      </c>
      <c r="N3752" s="6" t="s">
        <v>13605</v>
      </c>
      <c r="O3752" s="6" t="str" cm="1">
        <f t="array" ref="O3752:P3752">_xlfn.TEXTSPLIT(N3752,"-")</f>
        <v>2009</v>
      </c>
      <c r="P3752" s="6" t="str">
        <v>2010</v>
      </c>
      <c r="Q3752" s="6">
        <v>2631</v>
      </c>
      <c r="R3752" s="6">
        <v>26</v>
      </c>
      <c r="S3752" s="16">
        <f t="shared" si="277"/>
        <v>9.8821740782972251E-3</v>
      </c>
      <c r="T3752" s="16">
        <f t="shared" si="278"/>
        <v>1.9284539187731232E-3</v>
      </c>
    </row>
    <row r="3753" spans="1:20" x14ac:dyDescent="0.6">
      <c r="A3753" s="6"/>
      <c r="B3753" s="21"/>
      <c r="C3753" s="6"/>
      <c r="D3753" s="6" t="s">
        <v>13828</v>
      </c>
      <c r="E3753" s="6" t="s">
        <v>13815</v>
      </c>
      <c r="F3753" s="6" t="s">
        <v>13824</v>
      </c>
      <c r="G3753" s="6" t="str">
        <f t="shared" si="276"/>
        <v>65-69</v>
      </c>
      <c r="H3753" s="6" t="str" cm="1">
        <f t="array" ref="H3753:I3753">_xlfn.TEXTSPLIT(G3753,"-")</f>
        <v>65</v>
      </c>
      <c r="I3753" s="6" t="str">
        <v>69</v>
      </c>
      <c r="J3753" s="6" t="s">
        <v>13541</v>
      </c>
      <c r="K3753" s="6" t="s">
        <v>13547</v>
      </c>
      <c r="L3753" s="6" t="s">
        <v>13973</v>
      </c>
      <c r="M3753" s="6" t="s">
        <v>13461</v>
      </c>
      <c r="N3753" s="6" t="s">
        <v>13605</v>
      </c>
      <c r="O3753" s="6" t="str" cm="1">
        <f t="array" ref="O3753:P3753">_xlfn.TEXTSPLIT(N3753,"-")</f>
        <v>2009</v>
      </c>
      <c r="P3753" s="6" t="str">
        <v>2010</v>
      </c>
      <c r="Q3753" s="6">
        <v>976</v>
      </c>
      <c r="R3753" s="6">
        <v>5</v>
      </c>
      <c r="S3753" s="16">
        <f t="shared" si="277"/>
        <v>5.1229508196721308E-3</v>
      </c>
      <c r="T3753" s="16">
        <f t="shared" si="278"/>
        <v>2.285177243765014E-3</v>
      </c>
    </row>
    <row r="3754" spans="1:20" x14ac:dyDescent="0.6">
      <c r="A3754" s="6"/>
      <c r="B3754" s="21"/>
      <c r="C3754" s="6"/>
      <c r="D3754" s="6" t="s">
        <v>13828</v>
      </c>
      <c r="E3754" s="6" t="s">
        <v>13815</v>
      </c>
      <c r="F3754" s="6" t="s">
        <v>13825</v>
      </c>
      <c r="G3754" s="6" t="str">
        <f t="shared" si="276"/>
        <v>70-74</v>
      </c>
      <c r="H3754" s="6" t="str" cm="1">
        <f t="array" ref="H3754:I3754">_xlfn.TEXTSPLIT(G3754,"-")</f>
        <v>70</v>
      </c>
      <c r="I3754" s="6" t="str">
        <v>74</v>
      </c>
      <c r="J3754" s="6" t="s">
        <v>13541</v>
      </c>
      <c r="K3754" s="6" t="s">
        <v>13547</v>
      </c>
      <c r="L3754" s="6" t="s">
        <v>13973</v>
      </c>
      <c r="M3754" s="6" t="s">
        <v>13461</v>
      </c>
      <c r="N3754" s="6" t="s">
        <v>13605</v>
      </c>
      <c r="O3754" s="6" t="str" cm="1">
        <f t="array" ref="O3754:P3754">_xlfn.TEXTSPLIT(N3754,"-")</f>
        <v>2009</v>
      </c>
      <c r="P3754" s="6" t="str">
        <v>2010</v>
      </c>
      <c r="Q3754" s="6">
        <v>780</v>
      </c>
      <c r="R3754" s="6">
        <v>14</v>
      </c>
      <c r="S3754" s="16">
        <f t="shared" si="277"/>
        <v>1.7948717948717947E-2</v>
      </c>
      <c r="T3754" s="16">
        <f t="shared" si="278"/>
        <v>4.7537517535364004E-3</v>
      </c>
    </row>
    <row r="3755" spans="1:20" x14ac:dyDescent="0.6">
      <c r="A3755" s="6"/>
      <c r="B3755" s="21"/>
      <c r="C3755" s="6"/>
      <c r="D3755" s="6" t="s">
        <v>13828</v>
      </c>
      <c r="E3755" s="6" t="s">
        <v>13815</v>
      </c>
      <c r="F3755" s="6" t="s">
        <v>13826</v>
      </c>
      <c r="G3755" s="6" t="str">
        <f t="shared" si="276"/>
        <v>75-79</v>
      </c>
      <c r="H3755" s="6" t="str" cm="1">
        <f t="array" ref="H3755:I3755">_xlfn.TEXTSPLIT(G3755,"-")</f>
        <v>75</v>
      </c>
      <c r="I3755" s="6" t="str">
        <v>79</v>
      </c>
      <c r="J3755" s="6" t="s">
        <v>13541</v>
      </c>
      <c r="K3755" s="6" t="s">
        <v>13547</v>
      </c>
      <c r="L3755" s="6" t="s">
        <v>13973</v>
      </c>
      <c r="M3755" s="6" t="s">
        <v>13461</v>
      </c>
      <c r="N3755" s="6" t="s">
        <v>13605</v>
      </c>
      <c r="O3755" s="6" t="str" cm="1">
        <f t="array" ref="O3755:P3755">_xlfn.TEXTSPLIT(N3755,"-")</f>
        <v>2009</v>
      </c>
      <c r="P3755" s="6" t="str">
        <v>2010</v>
      </c>
      <c r="Q3755" s="6">
        <v>554</v>
      </c>
      <c r="R3755" s="6">
        <v>24</v>
      </c>
      <c r="S3755" s="16">
        <f t="shared" si="277"/>
        <v>4.3321299638989168E-2</v>
      </c>
      <c r="T3755" s="16">
        <f t="shared" si="278"/>
        <v>8.6492591277824039E-3</v>
      </c>
    </row>
    <row r="3756" spans="1:20" x14ac:dyDescent="0.6">
      <c r="A3756" s="6"/>
      <c r="B3756" s="21"/>
      <c r="C3756" s="6"/>
      <c r="D3756" s="6" t="s">
        <v>13828</v>
      </c>
      <c r="E3756" s="6" t="s">
        <v>13815</v>
      </c>
      <c r="F3756" s="6" t="s">
        <v>13827</v>
      </c>
      <c r="G3756" s="6" t="str">
        <f t="shared" si="276"/>
        <v>80-87</v>
      </c>
      <c r="H3756" s="6" t="str" cm="1">
        <f t="array" ref="H3756:I3756">_xlfn.TEXTSPLIT(G3756,"-")</f>
        <v>80</v>
      </c>
      <c r="I3756" s="6" t="str">
        <v>87</v>
      </c>
      <c r="J3756" s="6" t="s">
        <v>13541</v>
      </c>
      <c r="K3756" s="6" t="s">
        <v>13547</v>
      </c>
      <c r="L3756" s="6" t="s">
        <v>13973</v>
      </c>
      <c r="M3756" s="6" t="s">
        <v>13461</v>
      </c>
      <c r="N3756" s="6" t="s">
        <v>13605</v>
      </c>
      <c r="O3756" s="6" t="str" cm="1">
        <f t="array" ref="O3756:P3756">_xlfn.TEXTSPLIT(N3756,"-")</f>
        <v>2009</v>
      </c>
      <c r="P3756" s="6" t="str">
        <v>2010</v>
      </c>
      <c r="Q3756" s="6">
        <v>321</v>
      </c>
      <c r="R3756" s="6">
        <v>23</v>
      </c>
      <c r="S3756" s="16">
        <f t="shared" si="277"/>
        <v>7.1651090342679122E-2</v>
      </c>
      <c r="T3756" s="16">
        <f t="shared" si="278"/>
        <v>1.4395093876438518E-2</v>
      </c>
    </row>
    <row r="3757" spans="1:20" x14ac:dyDescent="0.6">
      <c r="A3757" s="6"/>
      <c r="B3757" s="21"/>
      <c r="C3757" s="6"/>
      <c r="D3757" s="6" t="s">
        <v>13828</v>
      </c>
      <c r="E3757" s="6" t="s">
        <v>13815</v>
      </c>
      <c r="F3757" s="6" t="s">
        <v>13606</v>
      </c>
      <c r="G3757" s="6" t="str">
        <f t="shared" si="276"/>
        <v>65-87</v>
      </c>
      <c r="H3757" s="6" t="str" cm="1">
        <f t="array" ref="H3757:I3757">_xlfn.TEXTSPLIT(G3757,"-")</f>
        <v>65</v>
      </c>
      <c r="I3757" s="6" t="str">
        <v>87</v>
      </c>
      <c r="J3757" s="6" t="s">
        <v>13541</v>
      </c>
      <c r="K3757" s="6" t="s">
        <v>13547</v>
      </c>
      <c r="L3757" s="6" t="s">
        <v>13973</v>
      </c>
      <c r="M3757" s="6" t="s">
        <v>13461</v>
      </c>
      <c r="N3757" s="6" t="s">
        <v>13605</v>
      </c>
      <c r="O3757" s="6" t="str" cm="1">
        <f t="array" ref="O3757:P3757">_xlfn.TEXTSPLIT(N3757,"-")</f>
        <v>2009</v>
      </c>
      <c r="P3757" s="6" t="str">
        <v>2010</v>
      </c>
      <c r="Q3757" s="6">
        <v>2631</v>
      </c>
      <c r="R3757" s="6">
        <v>66</v>
      </c>
      <c r="S3757" s="16">
        <f t="shared" si="277"/>
        <v>2.5085518814139111E-2</v>
      </c>
      <c r="T3757" s="16">
        <f t="shared" si="278"/>
        <v>3.0488382220080841E-3</v>
      </c>
    </row>
    <row r="3758" spans="1:20" x14ac:dyDescent="0.6">
      <c r="A3758" s="6"/>
      <c r="B3758" s="21"/>
      <c r="C3758" s="6"/>
      <c r="D3758" s="6" t="s">
        <v>13813</v>
      </c>
      <c r="E3758" s="6" t="s">
        <v>13815</v>
      </c>
      <c r="F3758" s="6" t="s">
        <v>13824</v>
      </c>
      <c r="G3758" s="6" t="str">
        <f t="shared" si="276"/>
        <v>65-69</v>
      </c>
      <c r="H3758" s="6" t="str" cm="1">
        <f t="array" ref="H3758:I3758">_xlfn.TEXTSPLIT(G3758,"-")</f>
        <v>65</v>
      </c>
      <c r="I3758" s="6" t="str">
        <v>69</v>
      </c>
      <c r="J3758" s="6" t="s">
        <v>13541</v>
      </c>
      <c r="K3758" s="6" t="s">
        <v>13547</v>
      </c>
      <c r="L3758" s="6" t="s">
        <v>13973</v>
      </c>
      <c r="M3758" s="6" t="s">
        <v>13461</v>
      </c>
      <c r="N3758" s="6" t="s">
        <v>13605</v>
      </c>
      <c r="O3758" s="6" t="str" cm="1">
        <f t="array" ref="O3758:P3758">_xlfn.TEXTSPLIT(N3758,"-")</f>
        <v>2009</v>
      </c>
      <c r="P3758" s="6" t="str">
        <v>2010</v>
      </c>
      <c r="Q3758" s="6">
        <v>976</v>
      </c>
      <c r="R3758" s="6">
        <v>8</v>
      </c>
      <c r="S3758" s="16">
        <f t="shared" si="277"/>
        <v>8.1967213114754103E-3</v>
      </c>
      <c r="T3758" s="16">
        <f t="shared" si="278"/>
        <v>2.8860772116021637E-3</v>
      </c>
    </row>
    <row r="3759" spans="1:20" x14ac:dyDescent="0.6">
      <c r="A3759" s="6"/>
      <c r="B3759" s="21"/>
      <c r="C3759" s="6"/>
      <c r="D3759" s="6" t="s">
        <v>13813</v>
      </c>
      <c r="E3759" s="6" t="s">
        <v>13815</v>
      </c>
      <c r="F3759" s="6" t="s">
        <v>13825</v>
      </c>
      <c r="G3759" s="6" t="str">
        <f t="shared" si="276"/>
        <v>70-74</v>
      </c>
      <c r="H3759" s="6" t="str" cm="1">
        <f t="array" ref="H3759:I3759">_xlfn.TEXTSPLIT(G3759,"-")</f>
        <v>70</v>
      </c>
      <c r="I3759" s="6" t="str">
        <v>74</v>
      </c>
      <c r="J3759" s="6" t="s">
        <v>13541</v>
      </c>
      <c r="K3759" s="6" t="s">
        <v>13547</v>
      </c>
      <c r="L3759" s="6" t="s">
        <v>13973</v>
      </c>
      <c r="M3759" s="6" t="s">
        <v>13461</v>
      </c>
      <c r="N3759" s="6" t="s">
        <v>13605</v>
      </c>
      <c r="O3759" s="6" t="str" cm="1">
        <f t="array" ref="O3759:P3759">_xlfn.TEXTSPLIT(N3759,"-")</f>
        <v>2009</v>
      </c>
      <c r="P3759" s="6" t="str">
        <v>2010</v>
      </c>
      <c r="Q3759" s="6">
        <v>780</v>
      </c>
      <c r="R3759" s="6">
        <v>17</v>
      </c>
      <c r="S3759" s="16">
        <f t="shared" si="277"/>
        <v>2.1794871794871794E-2</v>
      </c>
      <c r="T3759" s="16">
        <f t="shared" si="278"/>
        <v>5.2281113124414318E-3</v>
      </c>
    </row>
    <row r="3760" spans="1:20" x14ac:dyDescent="0.6">
      <c r="A3760" s="6"/>
      <c r="B3760" s="21"/>
      <c r="C3760" s="6"/>
      <c r="D3760" s="6" t="s">
        <v>13813</v>
      </c>
      <c r="E3760" s="6" t="s">
        <v>13815</v>
      </c>
      <c r="F3760" s="6" t="s">
        <v>13826</v>
      </c>
      <c r="G3760" s="6" t="str">
        <f t="shared" si="276"/>
        <v>75-79</v>
      </c>
      <c r="H3760" s="6" t="str" cm="1">
        <f t="array" ref="H3760:I3760">_xlfn.TEXTSPLIT(G3760,"-")</f>
        <v>75</v>
      </c>
      <c r="I3760" s="6" t="str">
        <v>79</v>
      </c>
      <c r="J3760" s="6" t="s">
        <v>13541</v>
      </c>
      <c r="K3760" s="6" t="s">
        <v>13547</v>
      </c>
      <c r="L3760" s="6" t="s">
        <v>13973</v>
      </c>
      <c r="M3760" s="6" t="s">
        <v>13461</v>
      </c>
      <c r="N3760" s="6" t="s">
        <v>13605</v>
      </c>
      <c r="O3760" s="6" t="str" cm="1">
        <f t="array" ref="O3760:P3760">_xlfn.TEXTSPLIT(N3760,"-")</f>
        <v>2009</v>
      </c>
      <c r="P3760" s="6" t="str">
        <v>2010</v>
      </c>
      <c r="Q3760" s="6">
        <v>554</v>
      </c>
      <c r="R3760" s="6">
        <v>32</v>
      </c>
      <c r="S3760" s="16">
        <f t="shared" si="277"/>
        <v>5.7761732851985562E-2</v>
      </c>
      <c r="T3760" s="16">
        <f t="shared" si="278"/>
        <v>9.9116416864430575E-3</v>
      </c>
    </row>
    <row r="3761" spans="1:20" x14ac:dyDescent="0.6">
      <c r="A3761" s="6"/>
      <c r="B3761" s="21"/>
      <c r="C3761" s="6"/>
      <c r="D3761" s="6" t="s">
        <v>13813</v>
      </c>
      <c r="E3761" s="6" t="s">
        <v>13815</v>
      </c>
      <c r="F3761" s="6" t="s">
        <v>13827</v>
      </c>
      <c r="G3761" s="6" t="str">
        <f t="shared" si="276"/>
        <v>80-87</v>
      </c>
      <c r="H3761" s="6" t="str" cm="1">
        <f t="array" ref="H3761:I3761">_xlfn.TEXTSPLIT(G3761,"-")</f>
        <v>80</v>
      </c>
      <c r="I3761" s="6" t="str">
        <v>87</v>
      </c>
      <c r="J3761" s="6" t="s">
        <v>13541</v>
      </c>
      <c r="K3761" s="6" t="s">
        <v>13547</v>
      </c>
      <c r="L3761" s="6" t="s">
        <v>13973</v>
      </c>
      <c r="M3761" s="6" t="s">
        <v>13461</v>
      </c>
      <c r="N3761" s="6" t="s">
        <v>13605</v>
      </c>
      <c r="O3761" s="6" t="str" cm="1">
        <f t="array" ref="O3761:P3761">_xlfn.TEXTSPLIT(N3761,"-")</f>
        <v>2009</v>
      </c>
      <c r="P3761" s="6" t="str">
        <v>2010</v>
      </c>
      <c r="Q3761" s="6">
        <v>321</v>
      </c>
      <c r="R3761" s="6">
        <v>35</v>
      </c>
      <c r="S3761" s="16">
        <f t="shared" si="277"/>
        <v>0.10903426791277258</v>
      </c>
      <c r="T3761" s="16">
        <f t="shared" si="278"/>
        <v>1.7396404213043812E-2</v>
      </c>
    </row>
    <row r="3762" spans="1:20" x14ac:dyDescent="0.6">
      <c r="A3762" s="6"/>
      <c r="B3762" s="21"/>
      <c r="C3762" s="6"/>
      <c r="D3762" s="6" t="s">
        <v>13813</v>
      </c>
      <c r="E3762" s="6" t="s">
        <v>13815</v>
      </c>
      <c r="F3762" s="6" t="s">
        <v>13606</v>
      </c>
      <c r="G3762" s="6" t="str">
        <f t="shared" si="276"/>
        <v>65-87</v>
      </c>
      <c r="H3762" s="6" t="str" cm="1">
        <f t="array" ref="H3762:I3762">_xlfn.TEXTSPLIT(G3762,"-")</f>
        <v>65</v>
      </c>
      <c r="I3762" s="6" t="str">
        <v>87</v>
      </c>
      <c r="J3762" s="6" t="s">
        <v>13541</v>
      </c>
      <c r="K3762" s="6" t="s">
        <v>13547</v>
      </c>
      <c r="L3762" s="6" t="s">
        <v>13973</v>
      </c>
      <c r="M3762" s="6" t="s">
        <v>13461</v>
      </c>
      <c r="N3762" s="6" t="s">
        <v>13605</v>
      </c>
      <c r="O3762" s="6" t="str" cm="1">
        <f t="array" ref="O3762:P3762">_xlfn.TEXTSPLIT(N3762,"-")</f>
        <v>2009</v>
      </c>
      <c r="P3762" s="6" t="str">
        <v>2010</v>
      </c>
      <c r="Q3762" s="6">
        <v>2631</v>
      </c>
      <c r="R3762" s="6">
        <v>92</v>
      </c>
      <c r="S3762" s="16">
        <f t="shared" si="277"/>
        <v>3.4967692892436335E-2</v>
      </c>
      <c r="T3762" s="16">
        <f t="shared" si="278"/>
        <v>3.581327124186759E-3</v>
      </c>
    </row>
    <row r="3763" spans="1:20" x14ac:dyDescent="0.6">
      <c r="A3763" s="6"/>
      <c r="B3763" s="21"/>
      <c r="C3763" s="6"/>
      <c r="D3763" s="6" t="s">
        <v>13300</v>
      </c>
      <c r="E3763" s="6" t="s">
        <v>13815</v>
      </c>
      <c r="F3763" s="6" t="s">
        <v>13824</v>
      </c>
      <c r="G3763" s="6" t="str">
        <f t="shared" si="276"/>
        <v>65-69</v>
      </c>
      <c r="H3763" s="6" t="str" cm="1">
        <f t="array" ref="H3763:I3763">_xlfn.TEXTSPLIT(G3763,"-")</f>
        <v>65</v>
      </c>
      <c r="I3763" s="6" t="str">
        <v>69</v>
      </c>
      <c r="J3763" s="6" t="s">
        <v>13541</v>
      </c>
      <c r="K3763" s="6" t="s">
        <v>13547</v>
      </c>
      <c r="L3763" s="6" t="s">
        <v>13973</v>
      </c>
      <c r="M3763" s="6" t="s">
        <v>13461</v>
      </c>
      <c r="N3763" s="6" t="s">
        <v>13605</v>
      </c>
      <c r="O3763" s="6" t="str" cm="1">
        <f t="array" ref="O3763:P3763">_xlfn.TEXTSPLIT(N3763,"-")</f>
        <v>2009</v>
      </c>
      <c r="P3763" s="6" t="str">
        <v>2010</v>
      </c>
      <c r="Q3763" s="6">
        <v>976</v>
      </c>
      <c r="R3763" s="6">
        <v>546</v>
      </c>
      <c r="S3763" s="16">
        <f t="shared" si="277"/>
        <v>0.55942622950819676</v>
      </c>
      <c r="T3763" s="16">
        <f t="shared" si="278"/>
        <v>1.5891168133203581E-2</v>
      </c>
    </row>
    <row r="3764" spans="1:20" x14ac:dyDescent="0.6">
      <c r="A3764" s="6"/>
      <c r="B3764" s="21"/>
      <c r="C3764" s="6"/>
      <c r="D3764" s="6" t="s">
        <v>13300</v>
      </c>
      <c r="E3764" s="6" t="s">
        <v>13815</v>
      </c>
      <c r="F3764" s="6" t="s">
        <v>13825</v>
      </c>
      <c r="G3764" s="6" t="str">
        <f t="shared" si="276"/>
        <v>70-74</v>
      </c>
      <c r="H3764" s="6" t="str" cm="1">
        <f t="array" ref="H3764:I3764">_xlfn.TEXTSPLIT(G3764,"-")</f>
        <v>70</v>
      </c>
      <c r="I3764" s="6" t="str">
        <v>74</v>
      </c>
      <c r="J3764" s="6" t="s">
        <v>13541</v>
      </c>
      <c r="K3764" s="6" t="s">
        <v>13547</v>
      </c>
      <c r="L3764" s="6" t="s">
        <v>13973</v>
      </c>
      <c r="M3764" s="6" t="s">
        <v>13461</v>
      </c>
      <c r="N3764" s="6" t="s">
        <v>13605</v>
      </c>
      <c r="O3764" s="6" t="str" cm="1">
        <f t="array" ref="O3764:P3764">_xlfn.TEXTSPLIT(N3764,"-")</f>
        <v>2009</v>
      </c>
      <c r="P3764" s="6" t="str">
        <v>2010</v>
      </c>
      <c r="Q3764" s="6">
        <v>780</v>
      </c>
      <c r="R3764" s="6">
        <v>481</v>
      </c>
      <c r="S3764" s="16">
        <f t="shared" si="277"/>
        <v>0.6166666666666667</v>
      </c>
      <c r="T3764" s="16">
        <f t="shared" si="278"/>
        <v>1.7408695472742295E-2</v>
      </c>
    </row>
    <row r="3765" spans="1:20" x14ac:dyDescent="0.6">
      <c r="A3765" s="6"/>
      <c r="B3765" s="21"/>
      <c r="C3765" s="6"/>
      <c r="D3765" s="6" t="s">
        <v>13300</v>
      </c>
      <c r="E3765" s="6" t="s">
        <v>13815</v>
      </c>
      <c r="F3765" s="6" t="s">
        <v>13826</v>
      </c>
      <c r="G3765" s="6" t="str">
        <f t="shared" si="276"/>
        <v>75-79</v>
      </c>
      <c r="H3765" s="6" t="str" cm="1">
        <f t="array" ref="H3765:I3765">_xlfn.TEXTSPLIT(G3765,"-")</f>
        <v>75</v>
      </c>
      <c r="I3765" s="6" t="str">
        <v>79</v>
      </c>
      <c r="J3765" s="6" t="s">
        <v>13541</v>
      </c>
      <c r="K3765" s="6" t="s">
        <v>13547</v>
      </c>
      <c r="L3765" s="6" t="s">
        <v>13973</v>
      </c>
      <c r="M3765" s="6" t="s">
        <v>13461</v>
      </c>
      <c r="N3765" s="6" t="s">
        <v>13605</v>
      </c>
      <c r="O3765" s="6" t="str" cm="1">
        <f t="array" ref="O3765:P3765">_xlfn.TEXTSPLIT(N3765,"-")</f>
        <v>2009</v>
      </c>
      <c r="P3765" s="6" t="str">
        <v>2010</v>
      </c>
      <c r="Q3765" s="6">
        <v>554</v>
      </c>
      <c r="R3765" s="6">
        <v>394</v>
      </c>
      <c r="S3765" s="16">
        <f t="shared" si="277"/>
        <v>0.71119133574007221</v>
      </c>
      <c r="T3765" s="16">
        <f t="shared" si="278"/>
        <v>1.9254996993528759E-2</v>
      </c>
    </row>
    <row r="3766" spans="1:20" x14ac:dyDescent="0.6">
      <c r="A3766" s="6"/>
      <c r="B3766" s="21"/>
      <c r="C3766" s="6"/>
      <c r="D3766" s="6" t="s">
        <v>13300</v>
      </c>
      <c r="E3766" s="6" t="s">
        <v>13815</v>
      </c>
      <c r="F3766" s="6" t="s">
        <v>13827</v>
      </c>
      <c r="G3766" s="6" t="str">
        <f t="shared" si="276"/>
        <v>80-87</v>
      </c>
      <c r="H3766" s="6" t="str" cm="1">
        <f t="array" ref="H3766:I3766">_xlfn.TEXTSPLIT(G3766,"-")</f>
        <v>80</v>
      </c>
      <c r="I3766" s="6" t="str">
        <v>87</v>
      </c>
      <c r="J3766" s="6" t="s">
        <v>13541</v>
      </c>
      <c r="K3766" s="6" t="s">
        <v>13547</v>
      </c>
      <c r="L3766" s="6" t="s">
        <v>13973</v>
      </c>
      <c r="M3766" s="6" t="s">
        <v>13461</v>
      </c>
      <c r="N3766" s="6" t="s">
        <v>13605</v>
      </c>
      <c r="O3766" s="6" t="str" cm="1">
        <f t="array" ref="O3766:P3766">_xlfn.TEXTSPLIT(N3766,"-")</f>
        <v>2009</v>
      </c>
      <c r="P3766" s="6" t="str">
        <v>2010</v>
      </c>
      <c r="Q3766" s="6">
        <v>321</v>
      </c>
      <c r="R3766" s="6">
        <v>239</v>
      </c>
      <c r="S3766" s="16">
        <f t="shared" si="277"/>
        <v>0.74454828660436134</v>
      </c>
      <c r="T3766" s="16">
        <f t="shared" si="278"/>
        <v>2.4341555529669011E-2</v>
      </c>
    </row>
    <row r="3767" spans="1:20" x14ac:dyDescent="0.6">
      <c r="A3767" s="6"/>
      <c r="B3767" s="21"/>
      <c r="C3767" s="6"/>
      <c r="D3767" s="6" t="s">
        <v>13300</v>
      </c>
      <c r="E3767" s="6" t="s">
        <v>13815</v>
      </c>
      <c r="F3767" s="6" t="s">
        <v>13606</v>
      </c>
      <c r="G3767" s="6" t="str">
        <f t="shared" si="276"/>
        <v>65-87</v>
      </c>
      <c r="H3767" s="6" t="str" cm="1">
        <f t="array" ref="H3767:I3767">_xlfn.TEXTSPLIT(G3767,"-")</f>
        <v>65</v>
      </c>
      <c r="I3767" s="6" t="str">
        <v>87</v>
      </c>
      <c r="J3767" s="6" t="s">
        <v>13541</v>
      </c>
      <c r="K3767" s="6" t="s">
        <v>13547</v>
      </c>
      <c r="L3767" s="6" t="s">
        <v>13973</v>
      </c>
      <c r="M3767" s="6" t="s">
        <v>13461</v>
      </c>
      <c r="N3767" s="6" t="s">
        <v>13605</v>
      </c>
      <c r="O3767" s="6" t="str" cm="1">
        <f t="array" ref="O3767:P3767">_xlfn.TEXTSPLIT(N3767,"-")</f>
        <v>2009</v>
      </c>
      <c r="P3767" s="6" t="str">
        <v>2010</v>
      </c>
      <c r="Q3767" s="6">
        <v>2631</v>
      </c>
      <c r="R3767" s="6">
        <v>1583</v>
      </c>
      <c r="S3767" s="16">
        <f t="shared" si="277"/>
        <v>0.60167236792094259</v>
      </c>
      <c r="T3767" s="16">
        <f t="shared" si="278"/>
        <v>9.5442064867412614E-3</v>
      </c>
    </row>
    <row r="3768" spans="1:20" x14ac:dyDescent="0.6">
      <c r="D3768" s="6" t="s">
        <v>13822</v>
      </c>
      <c r="E3768" s="6" t="s">
        <v>13816</v>
      </c>
      <c r="F3768" s="6" t="s">
        <v>13824</v>
      </c>
      <c r="G3768" s="6" t="str">
        <f t="shared" si="267"/>
        <v>65-69</v>
      </c>
      <c r="H3768" s="6" t="str" cm="1">
        <f t="array" ref="H3768:I3768">_xlfn.TEXTSPLIT(G3768,"-")</f>
        <v>65</v>
      </c>
      <c r="I3768" s="6" t="str">
        <v>69</v>
      </c>
      <c r="J3768" s="6" t="s">
        <v>13541</v>
      </c>
      <c r="K3768" s="6" t="s">
        <v>13547</v>
      </c>
      <c r="L3768" s="6" t="s">
        <v>13517</v>
      </c>
      <c r="M3768" s="6" t="s">
        <v>13461</v>
      </c>
      <c r="N3768" s="6" t="s">
        <v>13605</v>
      </c>
      <c r="O3768" s="6" t="str" cm="1">
        <f t="array" ref="O3768:P3768">_xlfn.TEXTSPLIT(N3768,"-")</f>
        <v>2009</v>
      </c>
      <c r="P3768" s="6" t="str">
        <v>2010</v>
      </c>
      <c r="Q3768" s="6">
        <v>603</v>
      </c>
      <c r="R3768" s="6">
        <f>ROUND(56.7/100*603,0)</f>
        <v>342</v>
      </c>
      <c r="S3768" s="16">
        <f t="shared" si="268"/>
        <v>0.56716417910447758</v>
      </c>
      <c r="T3768" s="16">
        <f t="shared" si="269"/>
        <v>2.01770345884815E-2</v>
      </c>
    </row>
    <row r="3769" spans="1:20" x14ac:dyDescent="0.6">
      <c r="A3769" s="6"/>
      <c r="B3769" s="6"/>
      <c r="C3769" s="6"/>
      <c r="D3769" s="6" t="s">
        <v>13822</v>
      </c>
      <c r="E3769" s="6" t="s">
        <v>13816</v>
      </c>
      <c r="F3769" s="6" t="s">
        <v>13825</v>
      </c>
      <c r="G3769" s="6" t="str">
        <f t="shared" si="267"/>
        <v>70-74</v>
      </c>
      <c r="H3769" s="6" t="str" cm="1">
        <f t="array" ref="H3769:I3769">_xlfn.TEXTSPLIT(G3769,"-")</f>
        <v>70</v>
      </c>
      <c r="I3769" s="6" t="str">
        <v>74</v>
      </c>
      <c r="J3769" s="6" t="s">
        <v>13541</v>
      </c>
      <c r="K3769" s="6" t="s">
        <v>13547</v>
      </c>
      <c r="L3769" s="6" t="s">
        <v>13517</v>
      </c>
      <c r="M3769" s="6" t="s">
        <v>13461</v>
      </c>
      <c r="N3769" s="6" t="s">
        <v>13605</v>
      </c>
      <c r="O3769" s="6" t="str" cm="1">
        <f t="array" ref="O3769:P3769">_xlfn.TEXTSPLIT(N3769,"-")</f>
        <v>2009</v>
      </c>
      <c r="P3769" s="6" t="str">
        <v>2010</v>
      </c>
      <c r="Q3769" s="6">
        <v>398</v>
      </c>
      <c r="R3769" s="6">
        <f>ROUND(62.1/100*398,0)</f>
        <v>247</v>
      </c>
      <c r="S3769" s="16">
        <f t="shared" si="268"/>
        <v>0.62060301507537685</v>
      </c>
      <c r="T3769" s="16">
        <f t="shared" si="269"/>
        <v>2.4322731305873313E-2</v>
      </c>
    </row>
    <row r="3770" spans="1:20" x14ac:dyDescent="0.6">
      <c r="A3770" s="6"/>
      <c r="B3770" s="6"/>
      <c r="C3770" s="6"/>
      <c r="D3770" s="6" t="s">
        <v>13822</v>
      </c>
      <c r="E3770" s="6" t="s">
        <v>13816</v>
      </c>
      <c r="F3770" s="6" t="s">
        <v>13826</v>
      </c>
      <c r="G3770" s="6" t="str">
        <f t="shared" si="267"/>
        <v>75-79</v>
      </c>
      <c r="H3770" s="6" t="str" cm="1">
        <f t="array" ref="H3770:I3770">_xlfn.TEXTSPLIT(G3770,"-")</f>
        <v>75</v>
      </c>
      <c r="I3770" s="6" t="str">
        <v>79</v>
      </c>
      <c r="J3770" s="6" t="s">
        <v>13541</v>
      </c>
      <c r="K3770" s="6" t="s">
        <v>13547</v>
      </c>
      <c r="L3770" s="6" t="s">
        <v>13517</v>
      </c>
      <c r="M3770" s="6" t="s">
        <v>13461</v>
      </c>
      <c r="N3770" s="6" t="s">
        <v>13605</v>
      </c>
      <c r="O3770" s="6" t="str" cm="1">
        <f t="array" ref="O3770:P3770">_xlfn.TEXTSPLIT(N3770,"-")</f>
        <v>2009</v>
      </c>
      <c r="P3770" s="6" t="str">
        <v>2010</v>
      </c>
      <c r="Q3770" s="6">
        <v>288</v>
      </c>
      <c r="R3770" s="6">
        <f>ROUND(62.3*288/100,0)</f>
        <v>179</v>
      </c>
      <c r="S3770" s="16">
        <f t="shared" si="268"/>
        <v>0.62152777777777779</v>
      </c>
      <c r="T3770" s="16">
        <f t="shared" si="269"/>
        <v>2.8579263511790708E-2</v>
      </c>
    </row>
    <row r="3771" spans="1:20" x14ac:dyDescent="0.6">
      <c r="A3771" s="6"/>
      <c r="B3771" s="6"/>
      <c r="C3771" s="6"/>
      <c r="D3771" s="6" t="s">
        <v>13822</v>
      </c>
      <c r="E3771" s="6" t="s">
        <v>13816</v>
      </c>
      <c r="F3771" s="6" t="s">
        <v>13827</v>
      </c>
      <c r="G3771" s="6" t="str">
        <f t="shared" si="267"/>
        <v>80-87</v>
      </c>
      <c r="H3771" s="6" t="str" cm="1">
        <f t="array" ref="H3771:I3771">_xlfn.TEXTSPLIT(G3771,"-")</f>
        <v>80</v>
      </c>
      <c r="I3771" s="6" t="str">
        <v>87</v>
      </c>
      <c r="J3771" s="6" t="s">
        <v>13541</v>
      </c>
      <c r="K3771" s="6" t="s">
        <v>13547</v>
      </c>
      <c r="L3771" s="6" t="s">
        <v>13517</v>
      </c>
      <c r="M3771" s="6" t="s">
        <v>13461</v>
      </c>
      <c r="N3771" s="6" t="s">
        <v>13605</v>
      </c>
      <c r="O3771" s="6" t="str" cm="1">
        <f t="array" ref="O3771:P3771">_xlfn.TEXTSPLIT(N3771,"-")</f>
        <v>2009</v>
      </c>
      <c r="P3771" s="6" t="str">
        <v>2010</v>
      </c>
      <c r="Q3771" s="6">
        <v>175</v>
      </c>
      <c r="R3771" s="6">
        <f>ROUND(175/100*67.3,0)</f>
        <v>118</v>
      </c>
      <c r="S3771" s="16">
        <f t="shared" si="268"/>
        <v>0.67428571428571427</v>
      </c>
      <c r="T3771" s="16">
        <f t="shared" si="269"/>
        <v>3.542593801931157E-2</v>
      </c>
    </row>
    <row r="3772" spans="1:20" x14ac:dyDescent="0.6">
      <c r="A3772" s="6"/>
      <c r="B3772" s="6"/>
      <c r="C3772" s="6"/>
      <c r="D3772" s="6" t="s">
        <v>13822</v>
      </c>
      <c r="E3772" s="6" t="s">
        <v>13814</v>
      </c>
      <c r="F3772" s="6" t="s">
        <v>13824</v>
      </c>
      <c r="G3772" s="6" t="str">
        <f t="shared" si="267"/>
        <v>65-69</v>
      </c>
      <c r="H3772" s="6" t="str" cm="1">
        <f t="array" ref="H3772:I3772">_xlfn.TEXTSPLIT(G3772,"-")</f>
        <v>65</v>
      </c>
      <c r="I3772" s="6" t="str">
        <v>69</v>
      </c>
      <c r="J3772" s="6" t="s">
        <v>13541</v>
      </c>
      <c r="K3772" s="6" t="s">
        <v>13547</v>
      </c>
      <c r="L3772" s="6" t="s">
        <v>13517</v>
      </c>
      <c r="M3772" s="6" t="s">
        <v>13461</v>
      </c>
      <c r="N3772" s="6" t="s">
        <v>13605</v>
      </c>
      <c r="O3772" s="6" t="str" cm="1">
        <f t="array" ref="O3772:P3772">_xlfn.TEXTSPLIT(N3772,"-")</f>
        <v>2009</v>
      </c>
      <c r="P3772" s="6" t="str">
        <v>2010</v>
      </c>
      <c r="Q3772" s="6">
        <v>365</v>
      </c>
      <c r="R3772" s="6">
        <f>ROUND(365/100*51.7,0)</f>
        <v>189</v>
      </c>
      <c r="S3772" s="16">
        <f t="shared" si="268"/>
        <v>0.51780821917808217</v>
      </c>
      <c r="T3772" s="16">
        <f t="shared" si="269"/>
        <v>2.6154591379304148E-2</v>
      </c>
    </row>
    <row r="3773" spans="1:20" x14ac:dyDescent="0.6">
      <c r="A3773" s="6"/>
      <c r="B3773" s="6"/>
      <c r="C3773" s="6"/>
      <c r="D3773" s="6" t="s">
        <v>13822</v>
      </c>
      <c r="E3773" s="6" t="s">
        <v>13814</v>
      </c>
      <c r="F3773" s="6" t="s">
        <v>13825</v>
      </c>
      <c r="G3773" s="6" t="str">
        <f t="shared" si="267"/>
        <v>70-74</v>
      </c>
      <c r="H3773" s="6" t="str" cm="1">
        <f t="array" ref="H3773:I3773">_xlfn.TEXTSPLIT(G3773,"-")</f>
        <v>70</v>
      </c>
      <c r="I3773" s="6" t="str">
        <v>74</v>
      </c>
      <c r="J3773" s="6" t="s">
        <v>13541</v>
      </c>
      <c r="K3773" s="6" t="s">
        <v>13547</v>
      </c>
      <c r="L3773" s="6" t="s">
        <v>13517</v>
      </c>
      <c r="M3773" s="6" t="s">
        <v>13461</v>
      </c>
      <c r="N3773" s="6" t="s">
        <v>13605</v>
      </c>
      <c r="O3773" s="6" t="str" cm="1">
        <f t="array" ref="O3773:P3773">_xlfn.TEXTSPLIT(N3773,"-")</f>
        <v>2009</v>
      </c>
      <c r="P3773" s="6" t="str">
        <v>2010</v>
      </c>
      <c r="Q3773" s="6">
        <v>365</v>
      </c>
      <c r="R3773" s="6">
        <f>ROUND(365/100*55,0)</f>
        <v>201</v>
      </c>
      <c r="S3773" s="16">
        <f t="shared" si="268"/>
        <v>0.55068493150684927</v>
      </c>
      <c r="T3773" s="16">
        <f t="shared" si="269"/>
        <v>2.6036383274608589E-2</v>
      </c>
    </row>
    <row r="3774" spans="1:20" x14ac:dyDescent="0.6">
      <c r="A3774" s="6"/>
      <c r="B3774" s="6"/>
      <c r="C3774" s="6"/>
      <c r="D3774" s="6" t="s">
        <v>13822</v>
      </c>
      <c r="E3774" s="6" t="s">
        <v>13814</v>
      </c>
      <c r="F3774" s="6" t="s">
        <v>13826</v>
      </c>
      <c r="G3774" s="6" t="str">
        <f t="shared" si="267"/>
        <v>75-79</v>
      </c>
      <c r="H3774" s="6" t="str" cm="1">
        <f t="array" ref="H3774:I3774">_xlfn.TEXTSPLIT(G3774,"-")</f>
        <v>75</v>
      </c>
      <c r="I3774" s="6" t="str">
        <v>79</v>
      </c>
      <c r="J3774" s="6" t="s">
        <v>13541</v>
      </c>
      <c r="K3774" s="6" t="s">
        <v>13547</v>
      </c>
      <c r="L3774" s="6" t="s">
        <v>13517</v>
      </c>
      <c r="M3774" s="6" t="s">
        <v>13461</v>
      </c>
      <c r="N3774" s="6" t="s">
        <v>13605</v>
      </c>
      <c r="O3774" s="6" t="str" cm="1">
        <f t="array" ref="O3774:P3774">_xlfn.TEXTSPLIT(N3774,"-")</f>
        <v>2009</v>
      </c>
      <c r="P3774" s="6" t="str">
        <v>2010</v>
      </c>
      <c r="Q3774" s="6">
        <v>234</v>
      </c>
      <c r="R3774" s="6">
        <f>ROUND(234/100*64.6,0)</f>
        <v>151</v>
      </c>
      <c r="S3774" s="16">
        <f t="shared" si="268"/>
        <v>0.64529914529914534</v>
      </c>
      <c r="T3774" s="16">
        <f t="shared" si="269"/>
        <v>3.1275461994533821E-2</v>
      </c>
    </row>
    <row r="3775" spans="1:20" x14ac:dyDescent="0.6">
      <c r="A3775" s="6"/>
      <c r="B3775" s="6"/>
      <c r="C3775" s="6"/>
      <c r="D3775" s="6" t="s">
        <v>13822</v>
      </c>
      <c r="E3775" s="6" t="s">
        <v>13814</v>
      </c>
      <c r="F3775" s="6" t="s">
        <v>13827</v>
      </c>
      <c r="G3775" s="6" t="str">
        <f t="shared" si="267"/>
        <v>80-87</v>
      </c>
      <c r="H3775" s="6" t="str" cm="1">
        <f t="array" ref="H3775:I3775">_xlfn.TEXTSPLIT(G3775,"-")</f>
        <v>80</v>
      </c>
      <c r="I3775" s="6" t="str">
        <v>87</v>
      </c>
      <c r="J3775" s="6" t="s">
        <v>13541</v>
      </c>
      <c r="K3775" s="6" t="s">
        <v>13547</v>
      </c>
      <c r="L3775" s="6" t="s">
        <v>13517</v>
      </c>
      <c r="M3775" s="6" t="s">
        <v>13461</v>
      </c>
      <c r="N3775" s="6" t="s">
        <v>13605</v>
      </c>
      <c r="O3775" s="6" t="str" cm="1">
        <f t="array" ref="O3775:P3775">_xlfn.TEXTSPLIT(N3775,"-")</f>
        <v>2009</v>
      </c>
      <c r="P3775" s="6" t="str">
        <v>2010</v>
      </c>
      <c r="Q3775" s="6">
        <v>111</v>
      </c>
      <c r="R3775" s="6">
        <f>ROUND(111*63.2/100,0)</f>
        <v>70</v>
      </c>
      <c r="S3775" s="16">
        <f t="shared" si="268"/>
        <v>0.63063063063063063</v>
      </c>
      <c r="T3775" s="16">
        <f t="shared" si="269"/>
        <v>4.5809597949924501E-2</v>
      </c>
    </row>
    <row r="3776" spans="1:20" x14ac:dyDescent="0.6">
      <c r="A3776" s="6"/>
      <c r="B3776" s="6"/>
      <c r="C3776" s="6"/>
      <c r="D3776" s="6" t="s">
        <v>13822</v>
      </c>
      <c r="E3776" s="6" t="s">
        <v>13815</v>
      </c>
      <c r="F3776" s="6" t="s">
        <v>13824</v>
      </c>
      <c r="G3776" s="6" t="str">
        <f t="shared" si="267"/>
        <v>65-69</v>
      </c>
      <c r="H3776" s="6" t="str" cm="1">
        <f t="array" ref="H3776:I3776">_xlfn.TEXTSPLIT(G3776,"-")</f>
        <v>65</v>
      </c>
      <c r="I3776" s="6" t="str">
        <v>69</v>
      </c>
      <c r="J3776" s="6" t="s">
        <v>13541</v>
      </c>
      <c r="K3776" s="6" t="s">
        <v>13547</v>
      </c>
      <c r="L3776" s="6" t="s">
        <v>13517</v>
      </c>
      <c r="M3776" s="6" t="s">
        <v>13461</v>
      </c>
      <c r="N3776" s="6" t="s">
        <v>13605</v>
      </c>
      <c r="O3776" s="6" t="str" cm="1">
        <f t="array" ref="O3776:P3776">_xlfn.TEXTSPLIT(N3776,"-")</f>
        <v>2009</v>
      </c>
      <c r="P3776" s="6" t="str">
        <v>2010</v>
      </c>
      <c r="Q3776" s="6">
        <v>968</v>
      </c>
      <c r="R3776" s="6">
        <f>ROUND(968*54.8/100,0)</f>
        <v>530</v>
      </c>
      <c r="S3776" s="16">
        <f t="shared" si="268"/>
        <v>0.5475206611570248</v>
      </c>
      <c r="T3776" s="16">
        <f t="shared" si="269"/>
        <v>1.5997862291439659E-2</v>
      </c>
    </row>
    <row r="3777" spans="1:20" x14ac:dyDescent="0.6">
      <c r="A3777" s="6"/>
      <c r="B3777" s="6"/>
      <c r="C3777" s="6"/>
      <c r="D3777" s="6" t="s">
        <v>13822</v>
      </c>
      <c r="E3777" s="6" t="s">
        <v>13815</v>
      </c>
      <c r="F3777" s="6" t="s">
        <v>13825</v>
      </c>
      <c r="G3777" s="6" t="str">
        <f t="shared" si="267"/>
        <v>70-74</v>
      </c>
      <c r="H3777" s="6" t="str" cm="1">
        <f t="array" ref="H3777:I3777">_xlfn.TEXTSPLIT(G3777,"-")</f>
        <v>70</v>
      </c>
      <c r="I3777" s="6" t="str">
        <v>74</v>
      </c>
      <c r="J3777" s="6" t="s">
        <v>13541</v>
      </c>
      <c r="K3777" s="6" t="s">
        <v>13547</v>
      </c>
      <c r="L3777" s="6" t="s">
        <v>13517</v>
      </c>
      <c r="M3777" s="6" t="s">
        <v>13461</v>
      </c>
      <c r="N3777" s="6" t="s">
        <v>13605</v>
      </c>
      <c r="O3777" s="6" t="str" cm="1">
        <f t="array" ref="O3777:P3777">_xlfn.TEXTSPLIT(N3777,"-")</f>
        <v>2009</v>
      </c>
      <c r="P3777" s="6" t="str">
        <v>2010</v>
      </c>
      <c r="Q3777" s="6">
        <v>763</v>
      </c>
      <c r="R3777" s="6">
        <f>ROUND(763/100*58.6,0)</f>
        <v>447</v>
      </c>
      <c r="S3777" s="16">
        <f t="shared" si="268"/>
        <v>0.58584534731323723</v>
      </c>
      <c r="T3777" s="16">
        <f t="shared" si="269"/>
        <v>1.7832428687718942E-2</v>
      </c>
    </row>
    <row r="3778" spans="1:20" x14ac:dyDescent="0.6">
      <c r="A3778" s="6"/>
      <c r="B3778" s="6"/>
      <c r="C3778" s="6"/>
      <c r="D3778" s="6" t="s">
        <v>13822</v>
      </c>
      <c r="E3778" s="6" t="s">
        <v>13815</v>
      </c>
      <c r="F3778" s="6" t="s">
        <v>13826</v>
      </c>
      <c r="G3778" s="6" t="str">
        <f t="shared" si="267"/>
        <v>75-79</v>
      </c>
      <c r="H3778" s="6" t="str" cm="1">
        <f t="array" ref="H3778:I3778">_xlfn.TEXTSPLIT(G3778,"-")</f>
        <v>75</v>
      </c>
      <c r="I3778" s="6" t="str">
        <v>79</v>
      </c>
      <c r="J3778" s="6" t="s">
        <v>13541</v>
      </c>
      <c r="K3778" s="6" t="s">
        <v>13547</v>
      </c>
      <c r="L3778" s="6" t="s">
        <v>13517</v>
      </c>
      <c r="M3778" s="6" t="s">
        <v>13461</v>
      </c>
      <c r="N3778" s="6" t="s">
        <v>13605</v>
      </c>
      <c r="O3778" s="6" t="str" cm="1">
        <f t="array" ref="O3778:P3778">_xlfn.TEXTSPLIT(N3778,"-")</f>
        <v>2009</v>
      </c>
      <c r="P3778" s="6" t="str">
        <v>2010</v>
      </c>
      <c r="Q3778" s="6">
        <v>522</v>
      </c>
      <c r="R3778" s="6">
        <f>ROUND(522/100*63.3,0)</f>
        <v>330</v>
      </c>
      <c r="S3778" s="16">
        <f t="shared" si="268"/>
        <v>0.63218390804597702</v>
      </c>
      <c r="T3778" s="16">
        <f t="shared" si="269"/>
        <v>2.110580055248076E-2</v>
      </c>
    </row>
    <row r="3779" spans="1:20" x14ac:dyDescent="0.6">
      <c r="A3779" s="6"/>
      <c r="B3779" s="6"/>
      <c r="C3779" s="6"/>
      <c r="D3779" s="6" t="s">
        <v>13822</v>
      </c>
      <c r="E3779" s="6" t="s">
        <v>13815</v>
      </c>
      <c r="F3779" s="6" t="s">
        <v>13827</v>
      </c>
      <c r="G3779" s="6" t="str">
        <f t="shared" si="267"/>
        <v>80-87</v>
      </c>
      <c r="H3779" s="6" t="str" cm="1">
        <f t="array" ref="H3779:I3779">_xlfn.TEXTSPLIT(G3779,"-")</f>
        <v>80</v>
      </c>
      <c r="I3779" s="6" t="str">
        <v>87</v>
      </c>
      <c r="J3779" s="6" t="s">
        <v>13541</v>
      </c>
      <c r="K3779" s="6" t="s">
        <v>13547</v>
      </c>
      <c r="L3779" s="6" t="s">
        <v>13517</v>
      </c>
      <c r="M3779" s="6" t="s">
        <v>13461</v>
      </c>
      <c r="N3779" s="6" t="s">
        <v>13605</v>
      </c>
      <c r="O3779" s="6" t="str" cm="1">
        <f t="array" ref="O3779:P3779">_xlfn.TEXTSPLIT(N3779,"-")</f>
        <v>2009</v>
      </c>
      <c r="P3779" s="6" t="str">
        <v>2010</v>
      </c>
      <c r="Q3779" s="6">
        <v>286</v>
      </c>
      <c r="R3779" s="6">
        <f>ROUND(286*59/100,0)</f>
        <v>169</v>
      </c>
      <c r="S3779" s="16">
        <f t="shared" si="268"/>
        <v>0.59090909090909094</v>
      </c>
      <c r="T3779" s="16">
        <f t="shared" si="269"/>
        <v>2.9072824957583239E-2</v>
      </c>
    </row>
    <row r="3780" spans="1:20" x14ac:dyDescent="0.6">
      <c r="A3780" s="6"/>
      <c r="B3780" s="6"/>
      <c r="C3780" s="6"/>
      <c r="D3780" s="6" t="s">
        <v>13822</v>
      </c>
      <c r="E3780" s="6" t="s">
        <v>13816</v>
      </c>
      <c r="F3780" s="6" t="s">
        <v>13606</v>
      </c>
      <c r="G3780" s="6" t="str">
        <f t="shared" si="267"/>
        <v>65-87</v>
      </c>
      <c r="H3780" s="6" t="str" cm="1">
        <f t="array" ref="H3780:I3780">_xlfn.TEXTSPLIT(G3780,"-")</f>
        <v>65</v>
      </c>
      <c r="I3780" s="6" t="str">
        <v>87</v>
      </c>
      <c r="J3780" s="6" t="s">
        <v>13541</v>
      </c>
      <c r="K3780" s="6" t="s">
        <v>13547</v>
      </c>
      <c r="L3780" s="6" t="s">
        <v>13517</v>
      </c>
      <c r="M3780" s="6" t="s">
        <v>13461</v>
      </c>
      <c r="N3780" s="6" t="s">
        <v>13605</v>
      </c>
      <c r="O3780" s="6" t="str" cm="1">
        <f t="array" ref="O3780:P3780">_xlfn.TEXTSPLIT(N3780,"-")</f>
        <v>2009</v>
      </c>
      <c r="P3780" s="6" t="str">
        <v>2010</v>
      </c>
      <c r="Q3780" s="6">
        <v>1464</v>
      </c>
      <c r="R3780" s="6">
        <v>886</v>
      </c>
      <c r="S3780" s="16">
        <f t="shared" si="268"/>
        <v>0.60519125683060104</v>
      </c>
      <c r="T3780" s="16">
        <f t="shared" si="269"/>
        <v>1.2775242864629707E-2</v>
      </c>
    </row>
    <row r="3781" spans="1:20" x14ac:dyDescent="0.6">
      <c r="A3781" s="6"/>
      <c r="B3781" s="6"/>
      <c r="C3781" s="6"/>
      <c r="D3781" s="6" t="s">
        <v>13822</v>
      </c>
      <c r="E3781" s="6" t="s">
        <v>13814</v>
      </c>
      <c r="F3781" s="6" t="s">
        <v>13606</v>
      </c>
      <c r="G3781" s="6" t="str">
        <f t="shared" si="267"/>
        <v>65-87</v>
      </c>
      <c r="H3781" s="6" t="str" cm="1">
        <f t="array" ref="H3781:I3781">_xlfn.TEXTSPLIT(G3781,"-")</f>
        <v>65</v>
      </c>
      <c r="I3781" s="6" t="str">
        <v>87</v>
      </c>
      <c r="J3781" s="6" t="s">
        <v>13541</v>
      </c>
      <c r="K3781" s="6" t="s">
        <v>13547</v>
      </c>
      <c r="L3781" s="6" t="s">
        <v>13517</v>
      </c>
      <c r="M3781" s="6" t="s">
        <v>13461</v>
      </c>
      <c r="N3781" s="6" t="s">
        <v>13605</v>
      </c>
      <c r="O3781" s="6" t="str" cm="1">
        <f t="array" ref="O3781:P3781">_xlfn.TEXTSPLIT(N3781,"-")</f>
        <v>2009</v>
      </c>
      <c r="P3781" s="6" t="str">
        <v>2010</v>
      </c>
      <c r="Q3781" s="6">
        <v>1075</v>
      </c>
      <c r="R3781" s="6">
        <v>611</v>
      </c>
      <c r="S3781" s="16">
        <f t="shared" si="268"/>
        <v>0.56837209302325586</v>
      </c>
      <c r="T3781" s="16">
        <f t="shared" si="269"/>
        <v>1.5106605882800096E-2</v>
      </c>
    </row>
    <row r="3782" spans="1:20" x14ac:dyDescent="0.6">
      <c r="A3782" s="6"/>
      <c r="B3782" s="6"/>
      <c r="C3782" s="6"/>
      <c r="D3782" s="6" t="s">
        <v>13822</v>
      </c>
      <c r="E3782" s="6" t="s">
        <v>13815</v>
      </c>
      <c r="F3782" s="6" t="s">
        <v>13606</v>
      </c>
      <c r="G3782" s="6" t="str">
        <f t="shared" si="267"/>
        <v>65-87</v>
      </c>
      <c r="H3782" s="6" t="str" cm="1">
        <f t="array" ref="H3782:I3782">_xlfn.TEXTSPLIT(G3782,"-")</f>
        <v>65</v>
      </c>
      <c r="I3782" s="6" t="str">
        <v>87</v>
      </c>
      <c r="J3782" s="6" t="s">
        <v>13541</v>
      </c>
      <c r="K3782" s="6" t="s">
        <v>13547</v>
      </c>
      <c r="L3782" s="6" t="s">
        <v>13517</v>
      </c>
      <c r="M3782" s="6" t="s">
        <v>13461</v>
      </c>
      <c r="N3782" s="6" t="s">
        <v>13605</v>
      </c>
      <c r="O3782" s="6" t="str" cm="1">
        <f t="array" ref="O3782:P3782">_xlfn.TEXTSPLIT(N3782,"-")</f>
        <v>2009</v>
      </c>
      <c r="P3782" s="6" t="str">
        <v>2010</v>
      </c>
      <c r="Q3782" s="6">
        <v>2539</v>
      </c>
      <c r="R3782" s="6">
        <v>1476</v>
      </c>
      <c r="S3782" s="16">
        <f t="shared" si="268"/>
        <v>0.58133123276880661</v>
      </c>
      <c r="T3782" s="16">
        <f t="shared" si="269"/>
        <v>9.7907454549754375E-3</v>
      </c>
    </row>
    <row r="3783" spans="1:20" x14ac:dyDescent="0.6">
      <c r="A3783" s="6"/>
      <c r="B3783" s="6"/>
      <c r="C3783" s="6"/>
      <c r="D3783" s="6" t="s">
        <v>13823</v>
      </c>
      <c r="E3783" s="6" t="s">
        <v>13815</v>
      </c>
      <c r="F3783" s="6" t="s">
        <v>13824</v>
      </c>
      <c r="G3783" s="6" t="str">
        <f t="shared" si="267"/>
        <v>65-69</v>
      </c>
      <c r="H3783" s="6" t="str" cm="1">
        <f t="array" ref="H3783:I3783">_xlfn.TEXTSPLIT(G3783,"-")</f>
        <v>65</v>
      </c>
      <c r="I3783" s="6" t="str">
        <v>69</v>
      </c>
      <c r="J3783" s="6" t="s">
        <v>13541</v>
      </c>
      <c r="K3783" s="6" t="s">
        <v>13547</v>
      </c>
      <c r="L3783" s="6" t="s">
        <v>13517</v>
      </c>
      <c r="M3783" s="6" t="s">
        <v>13461</v>
      </c>
      <c r="N3783" s="6" t="s">
        <v>13605</v>
      </c>
      <c r="O3783" s="6" t="str" cm="1">
        <f t="array" ref="O3783:P3783">_xlfn.TEXTSPLIT(N3783,"-")</f>
        <v>2009</v>
      </c>
      <c r="P3783" s="6" t="str">
        <v>2010</v>
      </c>
      <c r="Q3783" s="6">
        <v>976</v>
      </c>
      <c r="R3783" s="6">
        <v>3</v>
      </c>
      <c r="S3783" s="16">
        <f t="shared" si="268"/>
        <v>3.0737704918032786E-3</v>
      </c>
      <c r="T3783" s="16">
        <f t="shared" si="269"/>
        <v>1.7719127003295442E-3</v>
      </c>
    </row>
    <row r="3784" spans="1:20" x14ac:dyDescent="0.6">
      <c r="A3784" s="6"/>
      <c r="B3784" s="6"/>
      <c r="C3784" s="6"/>
      <c r="D3784" s="6" t="s">
        <v>13823</v>
      </c>
      <c r="E3784" s="6" t="s">
        <v>13815</v>
      </c>
      <c r="F3784" s="6" t="s">
        <v>13825</v>
      </c>
      <c r="G3784" s="6" t="str">
        <f t="shared" si="267"/>
        <v>70-74</v>
      </c>
      <c r="H3784" s="6" t="str" cm="1">
        <f t="array" ref="H3784:I3784">_xlfn.TEXTSPLIT(G3784,"-")</f>
        <v>70</v>
      </c>
      <c r="I3784" s="6" t="str">
        <v>74</v>
      </c>
      <c r="J3784" s="6" t="s">
        <v>13541</v>
      </c>
      <c r="K3784" s="6" t="s">
        <v>13547</v>
      </c>
      <c r="L3784" s="6" t="s">
        <v>13517</v>
      </c>
      <c r="M3784" s="6" t="s">
        <v>13461</v>
      </c>
      <c r="N3784" s="6" t="s">
        <v>13605</v>
      </c>
      <c r="O3784" s="6" t="str" cm="1">
        <f t="array" ref="O3784:P3784">_xlfn.TEXTSPLIT(N3784,"-")</f>
        <v>2009</v>
      </c>
      <c r="P3784" s="6" t="str">
        <v>2010</v>
      </c>
      <c r="Q3784" s="6">
        <v>780</v>
      </c>
      <c r="R3784" s="6">
        <v>3</v>
      </c>
      <c r="S3784" s="16">
        <f t="shared" si="268"/>
        <v>3.8461538461538464E-3</v>
      </c>
      <c r="T3784" s="16">
        <f t="shared" si="269"/>
        <v>2.2163035021802321E-3</v>
      </c>
    </row>
    <row r="3785" spans="1:20" x14ac:dyDescent="0.6">
      <c r="A3785" s="6"/>
      <c r="B3785" s="6"/>
      <c r="C3785" s="6"/>
      <c r="D3785" s="6" t="s">
        <v>13823</v>
      </c>
      <c r="E3785" s="6" t="s">
        <v>13815</v>
      </c>
      <c r="F3785" s="6" t="s">
        <v>13826</v>
      </c>
      <c r="G3785" s="6" t="str">
        <f t="shared" si="267"/>
        <v>75-79</v>
      </c>
      <c r="H3785" s="6" t="str" cm="1">
        <f t="array" ref="H3785:I3785">_xlfn.TEXTSPLIT(G3785,"-")</f>
        <v>75</v>
      </c>
      <c r="I3785" s="6" t="str">
        <v>79</v>
      </c>
      <c r="J3785" s="6" t="s">
        <v>13541</v>
      </c>
      <c r="K3785" s="6" t="s">
        <v>13547</v>
      </c>
      <c r="L3785" s="6" t="s">
        <v>13517</v>
      </c>
      <c r="M3785" s="6" t="s">
        <v>13461</v>
      </c>
      <c r="N3785" s="6" t="s">
        <v>13605</v>
      </c>
      <c r="O3785" s="6" t="str" cm="1">
        <f t="array" ref="O3785:P3785">_xlfn.TEXTSPLIT(N3785,"-")</f>
        <v>2009</v>
      </c>
      <c r="P3785" s="6" t="str">
        <v>2010</v>
      </c>
      <c r="Q3785" s="6">
        <v>554</v>
      </c>
      <c r="R3785" s="6">
        <v>8</v>
      </c>
      <c r="S3785" s="16">
        <f t="shared" si="268"/>
        <v>1.444043321299639E-2</v>
      </c>
      <c r="T3785" s="16">
        <f t="shared" si="269"/>
        <v>5.0684675198041226E-3</v>
      </c>
    </row>
    <row r="3786" spans="1:20" x14ac:dyDescent="0.6">
      <c r="A3786" s="6"/>
      <c r="B3786" s="6"/>
      <c r="C3786" s="6"/>
      <c r="D3786" s="6" t="s">
        <v>13823</v>
      </c>
      <c r="E3786" s="6" t="s">
        <v>13815</v>
      </c>
      <c r="F3786" s="6" t="s">
        <v>13827</v>
      </c>
      <c r="G3786" s="6" t="str">
        <f t="shared" si="267"/>
        <v>80-87</v>
      </c>
      <c r="H3786" s="6" t="str" cm="1">
        <f t="array" ref="H3786:I3786">_xlfn.TEXTSPLIT(G3786,"-")</f>
        <v>80</v>
      </c>
      <c r="I3786" s="6" t="str">
        <v>87</v>
      </c>
      <c r="J3786" s="6" t="s">
        <v>13541</v>
      </c>
      <c r="K3786" s="6" t="s">
        <v>13547</v>
      </c>
      <c r="L3786" s="6" t="s">
        <v>13517</v>
      </c>
      <c r="M3786" s="6" t="s">
        <v>13461</v>
      </c>
      <c r="N3786" s="6" t="s">
        <v>13605</v>
      </c>
      <c r="O3786" s="6" t="str" cm="1">
        <f t="array" ref="O3786:P3786">_xlfn.TEXTSPLIT(N3786,"-")</f>
        <v>2009</v>
      </c>
      <c r="P3786" s="6" t="str">
        <v>2010</v>
      </c>
      <c r="Q3786" s="6">
        <v>321</v>
      </c>
      <c r="R3786" s="6">
        <v>12</v>
      </c>
      <c r="S3786" s="16">
        <f t="shared" si="268"/>
        <v>3.7383177570093455E-2</v>
      </c>
      <c r="T3786" s="16">
        <f t="shared" si="269"/>
        <v>1.0587960541404736E-2</v>
      </c>
    </row>
    <row r="3787" spans="1:20" x14ac:dyDescent="0.6">
      <c r="A3787" s="6"/>
      <c r="B3787" s="6"/>
      <c r="C3787" s="6"/>
      <c r="D3787" s="6" t="s">
        <v>13823</v>
      </c>
      <c r="E3787" s="6" t="s">
        <v>13815</v>
      </c>
      <c r="F3787" s="6" t="s">
        <v>13606</v>
      </c>
      <c r="G3787" s="6" t="str">
        <f t="shared" si="267"/>
        <v>65-87</v>
      </c>
      <c r="H3787" s="6" t="str" cm="1">
        <f t="array" ref="H3787:I3787">_xlfn.TEXTSPLIT(G3787,"-")</f>
        <v>65</v>
      </c>
      <c r="I3787" s="6" t="str">
        <v>87</v>
      </c>
      <c r="J3787" s="6" t="s">
        <v>13541</v>
      </c>
      <c r="K3787" s="6" t="s">
        <v>13547</v>
      </c>
      <c r="L3787" s="6" t="s">
        <v>13517</v>
      </c>
      <c r="M3787" s="6" t="s">
        <v>13461</v>
      </c>
      <c r="N3787" s="6" t="s">
        <v>13605</v>
      </c>
      <c r="O3787" s="6" t="str" cm="1">
        <f t="array" ref="O3787:P3787">_xlfn.TEXTSPLIT(N3787,"-")</f>
        <v>2009</v>
      </c>
      <c r="P3787" s="6" t="str">
        <v>2010</v>
      </c>
      <c r="Q3787" s="6">
        <v>2631</v>
      </c>
      <c r="R3787" s="6">
        <v>26</v>
      </c>
      <c r="S3787" s="16">
        <f t="shared" si="268"/>
        <v>9.8821740782972251E-3</v>
      </c>
      <c r="T3787" s="16">
        <f t="shared" si="269"/>
        <v>1.9284539187731232E-3</v>
      </c>
    </row>
    <row r="3788" spans="1:20" x14ac:dyDescent="0.6">
      <c r="A3788" s="6"/>
      <c r="B3788" s="6"/>
      <c r="C3788" s="6"/>
      <c r="D3788" s="6" t="s">
        <v>13828</v>
      </c>
      <c r="E3788" s="6" t="s">
        <v>13815</v>
      </c>
      <c r="F3788" s="6" t="s">
        <v>13824</v>
      </c>
      <c r="G3788" s="6" t="str">
        <f t="shared" si="267"/>
        <v>65-69</v>
      </c>
      <c r="H3788" s="6" t="str" cm="1">
        <f t="array" ref="H3788:I3788">_xlfn.TEXTSPLIT(G3788,"-")</f>
        <v>65</v>
      </c>
      <c r="I3788" s="6" t="str">
        <v>69</v>
      </c>
      <c r="J3788" s="6" t="s">
        <v>13541</v>
      </c>
      <c r="K3788" s="6" t="s">
        <v>13547</v>
      </c>
      <c r="L3788" s="6" t="s">
        <v>13517</v>
      </c>
      <c r="M3788" s="6" t="s">
        <v>13461</v>
      </c>
      <c r="N3788" s="6" t="s">
        <v>13605</v>
      </c>
      <c r="O3788" s="6" t="str" cm="1">
        <f t="array" ref="O3788:P3788">_xlfn.TEXTSPLIT(N3788,"-")</f>
        <v>2009</v>
      </c>
      <c r="P3788" s="6" t="str">
        <v>2010</v>
      </c>
      <c r="Q3788" s="6">
        <v>976</v>
      </c>
      <c r="R3788" s="6">
        <v>5</v>
      </c>
      <c r="S3788" s="16">
        <f t="shared" si="268"/>
        <v>5.1229508196721308E-3</v>
      </c>
      <c r="T3788" s="16">
        <f t="shared" si="269"/>
        <v>2.285177243765014E-3</v>
      </c>
    </row>
    <row r="3789" spans="1:20" x14ac:dyDescent="0.6">
      <c r="A3789" s="6"/>
      <c r="B3789" s="6"/>
      <c r="C3789" s="6"/>
      <c r="D3789" s="6" t="s">
        <v>13828</v>
      </c>
      <c r="E3789" s="6" t="s">
        <v>13815</v>
      </c>
      <c r="F3789" s="6" t="s">
        <v>13825</v>
      </c>
      <c r="G3789" s="6" t="str">
        <f t="shared" si="267"/>
        <v>70-74</v>
      </c>
      <c r="H3789" s="6" t="str" cm="1">
        <f t="array" ref="H3789:I3789">_xlfn.TEXTSPLIT(G3789,"-")</f>
        <v>70</v>
      </c>
      <c r="I3789" s="6" t="str">
        <v>74</v>
      </c>
      <c r="J3789" s="6" t="s">
        <v>13541</v>
      </c>
      <c r="K3789" s="6" t="s">
        <v>13547</v>
      </c>
      <c r="L3789" s="6" t="s">
        <v>13517</v>
      </c>
      <c r="M3789" s="6" t="s">
        <v>13461</v>
      </c>
      <c r="N3789" s="6" t="s">
        <v>13605</v>
      </c>
      <c r="O3789" s="6" t="str" cm="1">
        <f t="array" ref="O3789:P3789">_xlfn.TEXTSPLIT(N3789,"-")</f>
        <v>2009</v>
      </c>
      <c r="P3789" s="6" t="str">
        <v>2010</v>
      </c>
      <c r="Q3789" s="6">
        <v>780</v>
      </c>
      <c r="R3789" s="6">
        <v>14</v>
      </c>
      <c r="S3789" s="16">
        <f t="shared" si="268"/>
        <v>1.7948717948717947E-2</v>
      </c>
      <c r="T3789" s="16">
        <f t="shared" si="269"/>
        <v>4.7537517535364004E-3</v>
      </c>
    </row>
    <row r="3790" spans="1:20" x14ac:dyDescent="0.6">
      <c r="A3790" s="6"/>
      <c r="B3790" s="6"/>
      <c r="C3790" s="6"/>
      <c r="D3790" s="6" t="s">
        <v>13828</v>
      </c>
      <c r="E3790" s="6" t="s">
        <v>13815</v>
      </c>
      <c r="F3790" s="6" t="s">
        <v>13826</v>
      </c>
      <c r="G3790" s="6" t="str">
        <f t="shared" si="267"/>
        <v>75-79</v>
      </c>
      <c r="H3790" s="6" t="str" cm="1">
        <f t="array" ref="H3790:I3790">_xlfn.TEXTSPLIT(G3790,"-")</f>
        <v>75</v>
      </c>
      <c r="I3790" s="6" t="str">
        <v>79</v>
      </c>
      <c r="J3790" s="6" t="s">
        <v>13541</v>
      </c>
      <c r="K3790" s="6" t="s">
        <v>13547</v>
      </c>
      <c r="L3790" s="6" t="s">
        <v>13517</v>
      </c>
      <c r="M3790" s="6" t="s">
        <v>13461</v>
      </c>
      <c r="N3790" s="6" t="s">
        <v>13605</v>
      </c>
      <c r="O3790" s="6" t="str" cm="1">
        <f t="array" ref="O3790:P3790">_xlfn.TEXTSPLIT(N3790,"-")</f>
        <v>2009</v>
      </c>
      <c r="P3790" s="6" t="str">
        <v>2010</v>
      </c>
      <c r="Q3790" s="6">
        <v>554</v>
      </c>
      <c r="R3790" s="6">
        <v>24</v>
      </c>
      <c r="S3790" s="16">
        <f t="shared" si="268"/>
        <v>4.3321299638989168E-2</v>
      </c>
      <c r="T3790" s="16">
        <f t="shared" si="269"/>
        <v>8.6492591277824039E-3</v>
      </c>
    </row>
    <row r="3791" spans="1:20" x14ac:dyDescent="0.6">
      <c r="A3791" s="6"/>
      <c r="B3791" s="6"/>
      <c r="C3791" s="6"/>
      <c r="D3791" s="6" t="s">
        <v>13828</v>
      </c>
      <c r="E3791" s="6" t="s">
        <v>13815</v>
      </c>
      <c r="F3791" s="6" t="s">
        <v>13827</v>
      </c>
      <c r="G3791" s="6" t="str">
        <f t="shared" si="267"/>
        <v>80-87</v>
      </c>
      <c r="H3791" s="6" t="str" cm="1">
        <f t="array" ref="H3791:I3791">_xlfn.TEXTSPLIT(G3791,"-")</f>
        <v>80</v>
      </c>
      <c r="I3791" s="6" t="str">
        <v>87</v>
      </c>
      <c r="J3791" s="6" t="s">
        <v>13541</v>
      </c>
      <c r="K3791" s="6" t="s">
        <v>13547</v>
      </c>
      <c r="L3791" s="6" t="s">
        <v>13517</v>
      </c>
      <c r="M3791" s="6" t="s">
        <v>13461</v>
      </c>
      <c r="N3791" s="6" t="s">
        <v>13605</v>
      </c>
      <c r="O3791" s="6" t="str" cm="1">
        <f t="array" ref="O3791:P3791">_xlfn.TEXTSPLIT(N3791,"-")</f>
        <v>2009</v>
      </c>
      <c r="P3791" s="6" t="str">
        <v>2010</v>
      </c>
      <c r="Q3791" s="6">
        <v>321</v>
      </c>
      <c r="R3791" s="6">
        <v>23</v>
      </c>
      <c r="S3791" s="16">
        <f t="shared" si="268"/>
        <v>7.1651090342679122E-2</v>
      </c>
      <c r="T3791" s="16">
        <f t="shared" si="269"/>
        <v>1.4395093876438518E-2</v>
      </c>
    </row>
    <row r="3792" spans="1:20" x14ac:dyDescent="0.6">
      <c r="A3792" s="6"/>
      <c r="B3792" s="6"/>
      <c r="C3792" s="6"/>
      <c r="D3792" s="6" t="s">
        <v>13828</v>
      </c>
      <c r="E3792" s="6" t="s">
        <v>13815</v>
      </c>
      <c r="F3792" s="6" t="s">
        <v>13606</v>
      </c>
      <c r="G3792" s="6" t="str">
        <f t="shared" si="267"/>
        <v>65-87</v>
      </c>
      <c r="H3792" s="6" t="str" cm="1">
        <f t="array" ref="H3792:I3792">_xlfn.TEXTSPLIT(G3792,"-")</f>
        <v>65</v>
      </c>
      <c r="I3792" s="6" t="str">
        <v>87</v>
      </c>
      <c r="J3792" s="6" t="s">
        <v>13541</v>
      </c>
      <c r="K3792" s="6" t="s">
        <v>13547</v>
      </c>
      <c r="L3792" s="6" t="s">
        <v>13517</v>
      </c>
      <c r="M3792" s="6" t="s">
        <v>13461</v>
      </c>
      <c r="N3792" s="6" t="s">
        <v>13605</v>
      </c>
      <c r="O3792" s="6" t="str" cm="1">
        <f t="array" ref="O3792:P3792">_xlfn.TEXTSPLIT(N3792,"-")</f>
        <v>2009</v>
      </c>
      <c r="P3792" s="6" t="str">
        <v>2010</v>
      </c>
      <c r="Q3792" s="6">
        <v>2631</v>
      </c>
      <c r="R3792" s="6">
        <v>66</v>
      </c>
      <c r="S3792" s="16">
        <f t="shared" si="268"/>
        <v>2.5085518814139111E-2</v>
      </c>
      <c r="T3792" s="16">
        <f t="shared" si="269"/>
        <v>3.0488382220080841E-3</v>
      </c>
    </row>
    <row r="3793" spans="1:20" x14ac:dyDescent="0.6">
      <c r="A3793" s="6"/>
      <c r="B3793" s="6"/>
      <c r="C3793" s="6"/>
      <c r="D3793" s="6" t="s">
        <v>13813</v>
      </c>
      <c r="E3793" s="6" t="s">
        <v>13815</v>
      </c>
      <c r="F3793" s="6" t="s">
        <v>13824</v>
      </c>
      <c r="G3793" s="6" t="str">
        <f t="shared" si="267"/>
        <v>65-69</v>
      </c>
      <c r="H3793" s="6" t="str" cm="1">
        <f t="array" ref="H3793:I3793">_xlfn.TEXTSPLIT(G3793,"-")</f>
        <v>65</v>
      </c>
      <c r="I3793" s="6" t="str">
        <v>69</v>
      </c>
      <c r="J3793" s="6" t="s">
        <v>13541</v>
      </c>
      <c r="K3793" s="6" t="s">
        <v>13547</v>
      </c>
      <c r="L3793" s="6" t="s">
        <v>13517</v>
      </c>
      <c r="M3793" s="6" t="s">
        <v>13461</v>
      </c>
      <c r="N3793" s="6" t="s">
        <v>13605</v>
      </c>
      <c r="O3793" s="6" t="str" cm="1">
        <f t="array" ref="O3793:P3793">_xlfn.TEXTSPLIT(N3793,"-")</f>
        <v>2009</v>
      </c>
      <c r="P3793" s="6" t="str">
        <v>2010</v>
      </c>
      <c r="Q3793" s="6">
        <v>976</v>
      </c>
      <c r="R3793" s="6">
        <v>8</v>
      </c>
      <c r="S3793" s="16">
        <f t="shared" si="268"/>
        <v>8.1967213114754103E-3</v>
      </c>
      <c r="T3793" s="16">
        <f t="shared" si="269"/>
        <v>2.8860772116021637E-3</v>
      </c>
    </row>
    <row r="3794" spans="1:20" x14ac:dyDescent="0.6">
      <c r="A3794" s="6"/>
      <c r="B3794" s="6"/>
      <c r="C3794" s="6"/>
      <c r="D3794" s="6" t="s">
        <v>13813</v>
      </c>
      <c r="E3794" s="6" t="s">
        <v>13815</v>
      </c>
      <c r="F3794" s="6" t="s">
        <v>13825</v>
      </c>
      <c r="G3794" s="6" t="str">
        <f t="shared" si="267"/>
        <v>70-74</v>
      </c>
      <c r="H3794" s="6" t="str" cm="1">
        <f t="array" ref="H3794:I3794">_xlfn.TEXTSPLIT(G3794,"-")</f>
        <v>70</v>
      </c>
      <c r="I3794" s="6" t="str">
        <v>74</v>
      </c>
      <c r="J3794" s="6" t="s">
        <v>13541</v>
      </c>
      <c r="K3794" s="6" t="s">
        <v>13547</v>
      </c>
      <c r="L3794" s="6" t="s">
        <v>13517</v>
      </c>
      <c r="M3794" s="6" t="s">
        <v>13461</v>
      </c>
      <c r="N3794" s="6" t="s">
        <v>13605</v>
      </c>
      <c r="O3794" s="6" t="str" cm="1">
        <f t="array" ref="O3794:P3794">_xlfn.TEXTSPLIT(N3794,"-")</f>
        <v>2009</v>
      </c>
      <c r="P3794" s="6" t="str">
        <v>2010</v>
      </c>
      <c r="Q3794" s="6">
        <v>780</v>
      </c>
      <c r="R3794" s="6">
        <v>17</v>
      </c>
      <c r="S3794" s="16">
        <f t="shared" si="268"/>
        <v>2.1794871794871794E-2</v>
      </c>
      <c r="T3794" s="16">
        <f t="shared" si="269"/>
        <v>5.2281113124414318E-3</v>
      </c>
    </row>
    <row r="3795" spans="1:20" x14ac:dyDescent="0.6">
      <c r="A3795" s="6"/>
      <c r="B3795" s="6"/>
      <c r="C3795" s="6"/>
      <c r="D3795" s="6" t="s">
        <v>13813</v>
      </c>
      <c r="E3795" s="6" t="s">
        <v>13815</v>
      </c>
      <c r="F3795" s="6" t="s">
        <v>13826</v>
      </c>
      <c r="G3795" s="6" t="str">
        <f t="shared" si="267"/>
        <v>75-79</v>
      </c>
      <c r="H3795" s="6" t="str" cm="1">
        <f t="array" ref="H3795:I3795">_xlfn.TEXTSPLIT(G3795,"-")</f>
        <v>75</v>
      </c>
      <c r="I3795" s="6" t="str">
        <v>79</v>
      </c>
      <c r="J3795" s="6" t="s">
        <v>13541</v>
      </c>
      <c r="K3795" s="6" t="s">
        <v>13547</v>
      </c>
      <c r="L3795" s="6" t="s">
        <v>13517</v>
      </c>
      <c r="M3795" s="6" t="s">
        <v>13461</v>
      </c>
      <c r="N3795" s="6" t="s">
        <v>13605</v>
      </c>
      <c r="O3795" s="6" t="str" cm="1">
        <f t="array" ref="O3795:P3795">_xlfn.TEXTSPLIT(N3795,"-")</f>
        <v>2009</v>
      </c>
      <c r="P3795" s="6" t="str">
        <v>2010</v>
      </c>
      <c r="Q3795" s="6">
        <v>554</v>
      </c>
      <c r="R3795" s="6">
        <v>32</v>
      </c>
      <c r="S3795" s="16">
        <f t="shared" si="268"/>
        <v>5.7761732851985562E-2</v>
      </c>
      <c r="T3795" s="16">
        <f t="shared" si="269"/>
        <v>9.9116416864430575E-3</v>
      </c>
    </row>
    <row r="3796" spans="1:20" x14ac:dyDescent="0.6">
      <c r="A3796" s="6"/>
      <c r="B3796" s="6"/>
      <c r="C3796" s="6"/>
      <c r="D3796" s="6" t="s">
        <v>13813</v>
      </c>
      <c r="E3796" s="6" t="s">
        <v>13815</v>
      </c>
      <c r="F3796" s="6" t="s">
        <v>13827</v>
      </c>
      <c r="G3796" s="6" t="str">
        <f t="shared" si="267"/>
        <v>80-87</v>
      </c>
      <c r="H3796" s="6" t="str" cm="1">
        <f t="array" ref="H3796:I3796">_xlfn.TEXTSPLIT(G3796,"-")</f>
        <v>80</v>
      </c>
      <c r="I3796" s="6" t="str">
        <v>87</v>
      </c>
      <c r="J3796" s="6" t="s">
        <v>13541</v>
      </c>
      <c r="K3796" s="6" t="s">
        <v>13547</v>
      </c>
      <c r="L3796" s="6" t="s">
        <v>13517</v>
      </c>
      <c r="M3796" s="6" t="s">
        <v>13461</v>
      </c>
      <c r="N3796" s="6" t="s">
        <v>13605</v>
      </c>
      <c r="O3796" s="6" t="str" cm="1">
        <f t="array" ref="O3796:P3796">_xlfn.TEXTSPLIT(N3796,"-")</f>
        <v>2009</v>
      </c>
      <c r="P3796" s="6" t="str">
        <v>2010</v>
      </c>
      <c r="Q3796" s="6">
        <v>321</v>
      </c>
      <c r="R3796" s="6">
        <v>35</v>
      </c>
      <c r="S3796" s="16">
        <f t="shared" si="268"/>
        <v>0.10903426791277258</v>
      </c>
      <c r="T3796" s="16">
        <f t="shared" si="269"/>
        <v>1.7396404213043812E-2</v>
      </c>
    </row>
    <row r="3797" spans="1:20" x14ac:dyDescent="0.6">
      <c r="A3797" s="6"/>
      <c r="B3797" s="6"/>
      <c r="C3797" s="6"/>
      <c r="D3797" s="6" t="s">
        <v>13813</v>
      </c>
      <c r="E3797" s="6" t="s">
        <v>13815</v>
      </c>
      <c r="F3797" s="6" t="s">
        <v>13606</v>
      </c>
      <c r="G3797" s="6" t="str">
        <f t="shared" si="267"/>
        <v>65-87</v>
      </c>
      <c r="H3797" s="6" t="str" cm="1">
        <f t="array" ref="H3797:I3797">_xlfn.TEXTSPLIT(G3797,"-")</f>
        <v>65</v>
      </c>
      <c r="I3797" s="6" t="str">
        <v>87</v>
      </c>
      <c r="J3797" s="6" t="s">
        <v>13541</v>
      </c>
      <c r="K3797" s="6" t="s">
        <v>13547</v>
      </c>
      <c r="L3797" s="6" t="s">
        <v>13517</v>
      </c>
      <c r="M3797" s="6" t="s">
        <v>13461</v>
      </c>
      <c r="N3797" s="6" t="s">
        <v>13605</v>
      </c>
      <c r="O3797" s="6" t="str" cm="1">
        <f t="array" ref="O3797:P3797">_xlfn.TEXTSPLIT(N3797,"-")</f>
        <v>2009</v>
      </c>
      <c r="P3797" s="6" t="str">
        <v>2010</v>
      </c>
      <c r="Q3797" s="6">
        <v>2631</v>
      </c>
      <c r="R3797" s="6">
        <v>92</v>
      </c>
      <c r="S3797" s="16">
        <f t="shared" si="268"/>
        <v>3.4967692892436335E-2</v>
      </c>
      <c r="T3797" s="16">
        <f t="shared" si="269"/>
        <v>3.581327124186759E-3</v>
      </c>
    </row>
    <row r="3798" spans="1:20" x14ac:dyDescent="0.6">
      <c r="A3798" s="6"/>
      <c r="B3798" s="6"/>
      <c r="C3798" s="6"/>
      <c r="D3798" s="6" t="s">
        <v>13300</v>
      </c>
      <c r="E3798" s="6" t="s">
        <v>13815</v>
      </c>
      <c r="F3798" s="6" t="s">
        <v>13824</v>
      </c>
      <c r="G3798" s="6" t="str">
        <f t="shared" si="267"/>
        <v>65-69</v>
      </c>
      <c r="H3798" s="6" t="str" cm="1">
        <f t="array" ref="H3798:I3798">_xlfn.TEXTSPLIT(G3798,"-")</f>
        <v>65</v>
      </c>
      <c r="I3798" s="6" t="str">
        <v>69</v>
      </c>
      <c r="J3798" s="6" t="s">
        <v>13541</v>
      </c>
      <c r="K3798" s="6" t="s">
        <v>13547</v>
      </c>
      <c r="L3798" s="6" t="s">
        <v>13517</v>
      </c>
      <c r="M3798" s="6" t="s">
        <v>13461</v>
      </c>
      <c r="N3798" s="6" t="s">
        <v>13605</v>
      </c>
      <c r="O3798" s="6" t="str" cm="1">
        <f t="array" ref="O3798:P3798">_xlfn.TEXTSPLIT(N3798,"-")</f>
        <v>2009</v>
      </c>
      <c r="P3798" s="6" t="str">
        <v>2010</v>
      </c>
      <c r="Q3798" s="6">
        <v>976</v>
      </c>
      <c r="R3798" s="6">
        <v>546</v>
      </c>
      <c r="S3798" s="16">
        <f t="shared" si="268"/>
        <v>0.55942622950819676</v>
      </c>
      <c r="T3798" s="16">
        <f t="shared" si="269"/>
        <v>1.5891168133203581E-2</v>
      </c>
    </row>
    <row r="3799" spans="1:20" x14ac:dyDescent="0.6">
      <c r="A3799" s="6"/>
      <c r="B3799" s="6"/>
      <c r="C3799" s="6"/>
      <c r="D3799" s="6" t="s">
        <v>13300</v>
      </c>
      <c r="E3799" s="6" t="s">
        <v>13815</v>
      </c>
      <c r="F3799" s="6" t="s">
        <v>13825</v>
      </c>
      <c r="G3799" s="6" t="str">
        <f t="shared" si="267"/>
        <v>70-74</v>
      </c>
      <c r="H3799" s="6" t="str" cm="1">
        <f t="array" ref="H3799:I3799">_xlfn.TEXTSPLIT(G3799,"-")</f>
        <v>70</v>
      </c>
      <c r="I3799" s="6" t="str">
        <v>74</v>
      </c>
      <c r="J3799" s="6" t="s">
        <v>13541</v>
      </c>
      <c r="K3799" s="6" t="s">
        <v>13547</v>
      </c>
      <c r="L3799" s="6" t="s">
        <v>13517</v>
      </c>
      <c r="M3799" s="6" t="s">
        <v>13461</v>
      </c>
      <c r="N3799" s="6" t="s">
        <v>13605</v>
      </c>
      <c r="O3799" s="6" t="str" cm="1">
        <f t="array" ref="O3799:P3799">_xlfn.TEXTSPLIT(N3799,"-")</f>
        <v>2009</v>
      </c>
      <c r="P3799" s="6" t="str">
        <v>2010</v>
      </c>
      <c r="Q3799" s="6">
        <v>780</v>
      </c>
      <c r="R3799" s="6">
        <v>481</v>
      </c>
      <c r="S3799" s="16">
        <f t="shared" si="268"/>
        <v>0.6166666666666667</v>
      </c>
      <c r="T3799" s="16">
        <f t="shared" si="269"/>
        <v>1.7408695472742295E-2</v>
      </c>
    </row>
    <row r="3800" spans="1:20" x14ac:dyDescent="0.6">
      <c r="A3800" s="6"/>
      <c r="B3800" s="6"/>
      <c r="C3800" s="6"/>
      <c r="D3800" s="6" t="s">
        <v>13300</v>
      </c>
      <c r="E3800" s="6" t="s">
        <v>13815</v>
      </c>
      <c r="F3800" s="6" t="s">
        <v>13826</v>
      </c>
      <c r="G3800" s="6" t="str">
        <f t="shared" si="267"/>
        <v>75-79</v>
      </c>
      <c r="H3800" s="6" t="str" cm="1">
        <f t="array" ref="H3800:I3800">_xlfn.TEXTSPLIT(G3800,"-")</f>
        <v>75</v>
      </c>
      <c r="I3800" s="6" t="str">
        <v>79</v>
      </c>
      <c r="J3800" s="6" t="s">
        <v>13541</v>
      </c>
      <c r="K3800" s="6" t="s">
        <v>13547</v>
      </c>
      <c r="L3800" s="6" t="s">
        <v>13517</v>
      </c>
      <c r="M3800" s="6" t="s">
        <v>13461</v>
      </c>
      <c r="N3800" s="6" t="s">
        <v>13605</v>
      </c>
      <c r="O3800" s="6" t="str" cm="1">
        <f t="array" ref="O3800:P3800">_xlfn.TEXTSPLIT(N3800,"-")</f>
        <v>2009</v>
      </c>
      <c r="P3800" s="6" t="str">
        <v>2010</v>
      </c>
      <c r="Q3800" s="6">
        <v>554</v>
      </c>
      <c r="R3800" s="6">
        <v>394</v>
      </c>
      <c r="S3800" s="16">
        <f t="shared" si="268"/>
        <v>0.71119133574007221</v>
      </c>
      <c r="T3800" s="16">
        <f t="shared" si="269"/>
        <v>1.9254996993528759E-2</v>
      </c>
    </row>
    <row r="3801" spans="1:20" x14ac:dyDescent="0.6">
      <c r="A3801" s="6"/>
      <c r="B3801" s="6"/>
      <c r="C3801" s="6"/>
      <c r="D3801" s="6" t="s">
        <v>13300</v>
      </c>
      <c r="E3801" s="6" t="s">
        <v>13815</v>
      </c>
      <c r="F3801" s="6" t="s">
        <v>13827</v>
      </c>
      <c r="G3801" s="6" t="str">
        <f t="shared" si="267"/>
        <v>80-87</v>
      </c>
      <c r="H3801" s="6" t="str" cm="1">
        <f t="array" ref="H3801:I3801">_xlfn.TEXTSPLIT(G3801,"-")</f>
        <v>80</v>
      </c>
      <c r="I3801" s="6" t="str">
        <v>87</v>
      </c>
      <c r="J3801" s="6" t="s">
        <v>13541</v>
      </c>
      <c r="K3801" s="6" t="s">
        <v>13547</v>
      </c>
      <c r="L3801" s="6" t="s">
        <v>13517</v>
      </c>
      <c r="M3801" s="6" t="s">
        <v>13461</v>
      </c>
      <c r="N3801" s="6" t="s">
        <v>13605</v>
      </c>
      <c r="O3801" s="6" t="str" cm="1">
        <f t="array" ref="O3801:P3801">_xlfn.TEXTSPLIT(N3801,"-")</f>
        <v>2009</v>
      </c>
      <c r="P3801" s="6" t="str">
        <v>2010</v>
      </c>
      <c r="Q3801" s="6">
        <v>321</v>
      </c>
      <c r="R3801" s="6">
        <v>239</v>
      </c>
      <c r="S3801" s="16">
        <f t="shared" si="268"/>
        <v>0.74454828660436134</v>
      </c>
      <c r="T3801" s="16">
        <f t="shared" si="269"/>
        <v>2.4341555529669011E-2</v>
      </c>
    </row>
    <row r="3802" spans="1:20" x14ac:dyDescent="0.6">
      <c r="A3802" s="6"/>
      <c r="B3802" s="6"/>
      <c r="C3802" s="6"/>
      <c r="D3802" s="6" t="s">
        <v>13300</v>
      </c>
      <c r="E3802" s="6" t="s">
        <v>13815</v>
      </c>
      <c r="F3802" s="6" t="s">
        <v>13606</v>
      </c>
      <c r="G3802" s="6" t="str">
        <f t="shared" si="267"/>
        <v>65-87</v>
      </c>
      <c r="H3802" s="6" t="str" cm="1">
        <f t="array" ref="H3802:I3802">_xlfn.TEXTSPLIT(G3802,"-")</f>
        <v>65</v>
      </c>
      <c r="I3802" s="6" t="str">
        <v>87</v>
      </c>
      <c r="J3802" s="6" t="s">
        <v>13541</v>
      </c>
      <c r="K3802" s="6" t="s">
        <v>13547</v>
      </c>
      <c r="L3802" s="6" t="s">
        <v>13517</v>
      </c>
      <c r="M3802" s="6" t="s">
        <v>13461</v>
      </c>
      <c r="N3802" s="6" t="s">
        <v>13605</v>
      </c>
      <c r="O3802" s="6" t="str" cm="1">
        <f t="array" ref="O3802:P3802">_xlfn.TEXTSPLIT(N3802,"-")</f>
        <v>2009</v>
      </c>
      <c r="P3802" s="6" t="str">
        <v>2010</v>
      </c>
      <c r="Q3802" s="6">
        <v>2631</v>
      </c>
      <c r="R3802" s="6">
        <v>1583</v>
      </c>
      <c r="S3802" s="16">
        <f t="shared" si="268"/>
        <v>0.60167236792094259</v>
      </c>
      <c r="T3802" s="16">
        <f t="shared" si="269"/>
        <v>9.5442064867412614E-3</v>
      </c>
    </row>
    <row r="3803" spans="1:20" x14ac:dyDescent="0.6">
      <c r="A3803" s="6">
        <v>22563220</v>
      </c>
      <c r="B3803" s="21" t="s">
        <v>13479</v>
      </c>
      <c r="C3803" s="6" t="s">
        <v>13812</v>
      </c>
      <c r="D3803" s="6" t="s">
        <v>13822</v>
      </c>
      <c r="E3803" s="6" t="s">
        <v>13815</v>
      </c>
      <c r="F3803" s="6" t="s">
        <v>13509</v>
      </c>
      <c r="G3803" s="6" t="str">
        <f t="shared" ref="G3803" si="279">IF(RIGHT(F3803,1)="+",LEFT(F3803,LEN(F3803)-1)&amp;"-95",F3803)</f>
        <v>50-95</v>
      </c>
      <c r="H3803" s="6" t="str" cm="1">
        <f t="array" ref="H3803:I3803">_xlfn.TEXTSPLIT(G3803,"-")</f>
        <v>50</v>
      </c>
      <c r="I3803" s="6" t="str">
        <v>95</v>
      </c>
      <c r="J3803" s="6" t="s">
        <v>13829</v>
      </c>
      <c r="K3803" s="6" t="s">
        <v>13609</v>
      </c>
      <c r="L3803" s="6" t="s">
        <v>13973</v>
      </c>
      <c r="M3803" s="6" t="s">
        <v>13608</v>
      </c>
      <c r="N3803" s="6">
        <v>2010</v>
      </c>
      <c r="O3803" s="6" t="str" cm="1">
        <f t="array" ref="O3803">_xlfn.TEXTSPLIT(N3803,"-")</f>
        <v>2010</v>
      </c>
      <c r="P3803" s="6" t="str" cm="1">
        <f t="array" ref="P3803">_xlfn.TEXTSPLIT(O3803,"-")</f>
        <v>2010</v>
      </c>
      <c r="Q3803" s="6">
        <v>10449</v>
      </c>
      <c r="R3803" s="6">
        <v>289</v>
      </c>
      <c r="S3803" s="16">
        <f t="shared" ref="S3803" si="280">R3803/Q3803</f>
        <v>2.765814910517753E-2</v>
      </c>
      <c r="T3803" s="16">
        <f t="shared" ref="T3803" si="281">SQRT(S3803*(1-S3803)/Q3803)</f>
        <v>1.6042929742699501E-3</v>
      </c>
    </row>
    <row r="3804" spans="1:20" x14ac:dyDescent="0.6">
      <c r="D3804" s="6" t="s">
        <v>13822</v>
      </c>
      <c r="E3804" s="6" t="s">
        <v>13815</v>
      </c>
      <c r="F3804" s="6" t="s">
        <v>13509</v>
      </c>
      <c r="G3804" s="6" t="str">
        <f t="shared" si="267"/>
        <v>50-95</v>
      </c>
      <c r="H3804" s="6" t="str" cm="1">
        <f t="array" ref="H3804:I3804">_xlfn.TEXTSPLIT(G3804,"-")</f>
        <v>50</v>
      </c>
      <c r="I3804" s="6" t="str">
        <v>95</v>
      </c>
      <c r="J3804" s="6" t="s">
        <v>13829</v>
      </c>
      <c r="K3804" s="6" t="s">
        <v>13609</v>
      </c>
      <c r="L3804" s="6" t="s">
        <v>13909</v>
      </c>
      <c r="M3804" s="6" t="s">
        <v>13608</v>
      </c>
      <c r="N3804" s="6">
        <v>2010</v>
      </c>
      <c r="O3804" s="6" t="str" cm="1">
        <f t="array" ref="O3804">_xlfn.TEXTSPLIT(N3804,"-")</f>
        <v>2010</v>
      </c>
      <c r="P3804" s="6" t="str" cm="1">
        <f t="array" ref="P3804">_xlfn.TEXTSPLIT(O3804,"-")</f>
        <v>2010</v>
      </c>
      <c r="Q3804" s="6">
        <v>10449</v>
      </c>
      <c r="R3804" s="6">
        <v>289</v>
      </c>
      <c r="S3804" s="16">
        <f t="shared" si="268"/>
        <v>2.765814910517753E-2</v>
      </c>
      <c r="T3804" s="16">
        <f t="shared" si="269"/>
        <v>1.6042929742699501E-3</v>
      </c>
    </row>
    <row r="3805" spans="1:20" x14ac:dyDescent="0.6">
      <c r="A3805" s="6">
        <v>22899005</v>
      </c>
      <c r="B3805" s="17" t="s">
        <v>13355</v>
      </c>
      <c r="C3805" s="6" t="s">
        <v>13812</v>
      </c>
      <c r="D3805" s="6" t="s">
        <v>13822</v>
      </c>
      <c r="E3805" s="6" t="s">
        <v>13815</v>
      </c>
      <c r="F3805" s="6" t="s">
        <v>13969</v>
      </c>
      <c r="G3805" s="6" t="str">
        <f t="shared" ref="G3805:G3808" si="282">IF(RIGHT(F3805,1)="+",LEFT(F3805,LEN(F3805)-1)&amp;"-95",F3805)</f>
        <v>39-59</v>
      </c>
      <c r="H3805" s="6" t="str" cm="1">
        <f t="array" ref="H3805:I3805">_xlfn.TEXTSPLIT(G3805,"-")</f>
        <v>39</v>
      </c>
      <c r="I3805" s="6" t="str">
        <v>59</v>
      </c>
      <c r="J3805" s="6" t="s">
        <v>13541</v>
      </c>
      <c r="K3805" s="6" t="s">
        <v>13833</v>
      </c>
      <c r="L3805" s="6" t="s">
        <v>13973</v>
      </c>
      <c r="M3805" s="6" t="s">
        <v>13617</v>
      </c>
      <c r="N3805" s="7">
        <v>2012</v>
      </c>
      <c r="O3805" s="6" t="str" cm="1">
        <f t="array" ref="O3805">_xlfn.TEXTSPLIT(N3805,"-")</f>
        <v>2012</v>
      </c>
      <c r="P3805" s="6" t="str" cm="1">
        <f t="array" ref="P3805">_xlfn.TEXTSPLIT(O3805,"-")</f>
        <v>2012</v>
      </c>
      <c r="Q3805" s="6">
        <f>245+165+15</f>
        <v>425</v>
      </c>
      <c r="R3805" s="6">
        <v>7</v>
      </c>
      <c r="S3805" s="16">
        <f t="shared" ref="S3805:S3808" si="283">R3805/Q3805</f>
        <v>1.6470588235294119E-2</v>
      </c>
      <c r="T3805" s="16">
        <f t="shared" ref="T3805:T3808" si="284">SQRT(S3805*(1-S3805)/Q3805)</f>
        <v>6.1738171924530967E-3</v>
      </c>
    </row>
    <row r="3806" spans="1:20" x14ac:dyDescent="0.6">
      <c r="A3806" s="6"/>
      <c r="B3806" s="17"/>
      <c r="C3806" s="6"/>
      <c r="D3806" s="6" t="s">
        <v>13822</v>
      </c>
      <c r="E3806" s="6" t="s">
        <v>13815</v>
      </c>
      <c r="F3806" s="6" t="s">
        <v>13830</v>
      </c>
      <c r="G3806" s="6" t="str">
        <f t="shared" si="282"/>
        <v>39-45</v>
      </c>
      <c r="H3806" s="6" t="str" cm="1">
        <f t="array" ref="H3806:I3806">_xlfn.TEXTSPLIT(G3806,"-")</f>
        <v>39</v>
      </c>
      <c r="I3806" s="6" t="str">
        <v>45</v>
      </c>
      <c r="J3806" s="6" t="s">
        <v>13541</v>
      </c>
      <c r="K3806" s="6" t="s">
        <v>13833</v>
      </c>
      <c r="L3806" s="6" t="s">
        <v>13973</v>
      </c>
      <c r="M3806" s="6" t="s">
        <v>13617</v>
      </c>
      <c r="N3806" s="7">
        <v>2012</v>
      </c>
      <c r="O3806" s="6" t="str" cm="1">
        <f t="array" ref="O3806">_xlfn.TEXTSPLIT(N3806,"-")</f>
        <v>2012</v>
      </c>
      <c r="P3806" s="6" t="str" cm="1">
        <f t="array" ref="P3806">_xlfn.TEXTSPLIT(O3806,"-")</f>
        <v>2012</v>
      </c>
      <c r="Q3806" s="6">
        <v>245</v>
      </c>
      <c r="R3806" s="6">
        <v>4</v>
      </c>
      <c r="S3806" s="16">
        <f t="shared" si="283"/>
        <v>1.6326530612244899E-2</v>
      </c>
      <c r="T3806" s="16">
        <f t="shared" si="284"/>
        <v>8.0963521668617061E-3</v>
      </c>
    </row>
    <row r="3807" spans="1:20" x14ac:dyDescent="0.6">
      <c r="A3807" s="6"/>
      <c r="B3807" s="17"/>
      <c r="C3807" s="6"/>
      <c r="D3807" s="6" t="s">
        <v>13822</v>
      </c>
      <c r="E3807" s="6" t="s">
        <v>13815</v>
      </c>
      <c r="F3807" s="6" t="s">
        <v>13831</v>
      </c>
      <c r="G3807" s="6" t="str">
        <f t="shared" si="282"/>
        <v>46-52</v>
      </c>
      <c r="H3807" s="6" t="str" cm="1">
        <f t="array" ref="H3807:I3807">_xlfn.TEXTSPLIT(G3807,"-")</f>
        <v>46</v>
      </c>
      <c r="I3807" s="6" t="str">
        <v>52</v>
      </c>
      <c r="J3807" s="6" t="s">
        <v>13541</v>
      </c>
      <c r="K3807" s="6" t="s">
        <v>13833</v>
      </c>
      <c r="L3807" s="6" t="s">
        <v>13973</v>
      </c>
      <c r="M3807" s="6" t="s">
        <v>13617</v>
      </c>
      <c r="N3807" s="7">
        <v>2012</v>
      </c>
      <c r="O3807" s="6" t="str" cm="1">
        <f t="array" ref="O3807">_xlfn.TEXTSPLIT(N3807,"-")</f>
        <v>2012</v>
      </c>
      <c r="P3807" s="6" t="str" cm="1">
        <f t="array" ref="P3807">_xlfn.TEXTSPLIT(O3807,"-")</f>
        <v>2012</v>
      </c>
      <c r="Q3807" s="6">
        <v>165</v>
      </c>
      <c r="R3807" s="6">
        <v>3</v>
      </c>
      <c r="S3807" s="16">
        <f t="shared" si="283"/>
        <v>1.8181818181818181E-2</v>
      </c>
      <c r="T3807" s="16">
        <f t="shared" si="284"/>
        <v>1.0401410064497371E-2</v>
      </c>
    </row>
    <row r="3808" spans="1:20" x14ac:dyDescent="0.6">
      <c r="A3808" s="6"/>
      <c r="B3808" s="17"/>
      <c r="C3808" s="6"/>
      <c r="D3808" s="6" t="s">
        <v>13822</v>
      </c>
      <c r="E3808" s="6" t="s">
        <v>13815</v>
      </c>
      <c r="F3808" s="6" t="s">
        <v>13832</v>
      </c>
      <c r="G3808" s="6" t="str">
        <f t="shared" si="282"/>
        <v>53-59</v>
      </c>
      <c r="H3808" s="6" t="str" cm="1">
        <f t="array" ref="H3808:I3808">_xlfn.TEXTSPLIT(G3808,"-")</f>
        <v>53</v>
      </c>
      <c r="I3808" s="6" t="str">
        <v>59</v>
      </c>
      <c r="J3808" s="6" t="s">
        <v>13541</v>
      </c>
      <c r="K3808" s="6" t="s">
        <v>13833</v>
      </c>
      <c r="L3808" s="6" t="s">
        <v>13973</v>
      </c>
      <c r="M3808" s="6" t="s">
        <v>13617</v>
      </c>
      <c r="N3808" s="7">
        <v>2012</v>
      </c>
      <c r="O3808" s="6" t="str" cm="1">
        <f t="array" ref="O3808">_xlfn.TEXTSPLIT(N3808,"-")</f>
        <v>2012</v>
      </c>
      <c r="P3808" s="6" t="str" cm="1">
        <f t="array" ref="P3808">_xlfn.TEXTSPLIT(O3808,"-")</f>
        <v>2012</v>
      </c>
      <c r="Q3808" s="6">
        <v>15</v>
      </c>
      <c r="R3808" s="6">
        <v>0</v>
      </c>
      <c r="S3808" s="16">
        <f t="shared" si="283"/>
        <v>0</v>
      </c>
      <c r="T3808" s="16">
        <f t="shared" si="284"/>
        <v>0</v>
      </c>
    </row>
    <row r="3809" spans="1:20" x14ac:dyDescent="0.6">
      <c r="D3809" s="6" t="s">
        <v>13822</v>
      </c>
      <c r="E3809" s="6" t="s">
        <v>13815</v>
      </c>
      <c r="F3809" s="6" t="s">
        <v>13969</v>
      </c>
      <c r="G3809" s="6" t="str">
        <f t="shared" si="267"/>
        <v>39-59</v>
      </c>
      <c r="H3809" s="6" t="str" cm="1">
        <f t="array" ref="H3809:I3809">_xlfn.TEXTSPLIT(G3809,"-")</f>
        <v>39</v>
      </c>
      <c r="I3809" s="6" t="str">
        <v>59</v>
      </c>
      <c r="J3809" s="6" t="s">
        <v>13541</v>
      </c>
      <c r="K3809" s="6" t="s">
        <v>13833</v>
      </c>
      <c r="L3809" s="6" t="s">
        <v>13517</v>
      </c>
      <c r="M3809" s="6" t="s">
        <v>13617</v>
      </c>
      <c r="N3809" s="7">
        <v>2012</v>
      </c>
      <c r="O3809" s="6" t="str" cm="1">
        <f t="array" ref="O3809">_xlfn.TEXTSPLIT(N3809,"-")</f>
        <v>2012</v>
      </c>
      <c r="P3809" s="6" t="str" cm="1">
        <f t="array" ref="P3809">_xlfn.TEXTSPLIT(O3809,"-")</f>
        <v>2012</v>
      </c>
      <c r="Q3809" s="6">
        <f>245+165+15</f>
        <v>425</v>
      </c>
      <c r="R3809" s="6">
        <v>7</v>
      </c>
      <c r="S3809" s="16">
        <f t="shared" si="268"/>
        <v>1.6470588235294119E-2</v>
      </c>
      <c r="T3809" s="16">
        <f t="shared" si="269"/>
        <v>6.1738171924530967E-3</v>
      </c>
    </row>
    <row r="3810" spans="1:20" x14ac:dyDescent="0.6">
      <c r="D3810" s="6" t="s">
        <v>13822</v>
      </c>
      <c r="E3810" s="6" t="s">
        <v>13815</v>
      </c>
      <c r="F3810" s="6" t="s">
        <v>13830</v>
      </c>
      <c r="G3810" s="6" t="str">
        <f t="shared" si="267"/>
        <v>39-45</v>
      </c>
      <c r="H3810" s="6" t="str" cm="1">
        <f t="array" ref="H3810:I3810">_xlfn.TEXTSPLIT(G3810,"-")</f>
        <v>39</v>
      </c>
      <c r="I3810" s="6" t="str">
        <v>45</v>
      </c>
      <c r="J3810" s="6" t="s">
        <v>13541</v>
      </c>
      <c r="K3810" s="6" t="s">
        <v>13833</v>
      </c>
      <c r="L3810" s="6" t="s">
        <v>13517</v>
      </c>
      <c r="M3810" s="6" t="s">
        <v>13617</v>
      </c>
      <c r="N3810" s="7">
        <v>2012</v>
      </c>
      <c r="O3810" s="6" t="str" cm="1">
        <f t="array" ref="O3810">_xlfn.TEXTSPLIT(N3810,"-")</f>
        <v>2012</v>
      </c>
      <c r="P3810" s="6" t="str" cm="1">
        <f t="array" ref="P3810">_xlfn.TEXTSPLIT(O3810,"-")</f>
        <v>2012</v>
      </c>
      <c r="Q3810" s="6">
        <v>245</v>
      </c>
      <c r="R3810" s="6">
        <v>4</v>
      </c>
      <c r="S3810" s="16">
        <f t="shared" si="268"/>
        <v>1.6326530612244899E-2</v>
      </c>
      <c r="T3810" s="16">
        <f t="shared" si="269"/>
        <v>8.0963521668617061E-3</v>
      </c>
    </row>
    <row r="3811" spans="1:20" x14ac:dyDescent="0.6">
      <c r="A3811" s="6"/>
      <c r="B3811" s="6"/>
      <c r="C3811" s="6"/>
      <c r="D3811" s="6" t="s">
        <v>13822</v>
      </c>
      <c r="E3811" s="6" t="s">
        <v>13815</v>
      </c>
      <c r="F3811" s="6" t="s">
        <v>13831</v>
      </c>
      <c r="G3811" s="6" t="str">
        <f t="shared" si="267"/>
        <v>46-52</v>
      </c>
      <c r="H3811" s="6" t="str" cm="1">
        <f t="array" ref="H3811:I3811">_xlfn.TEXTSPLIT(G3811,"-")</f>
        <v>46</v>
      </c>
      <c r="I3811" s="6" t="str">
        <v>52</v>
      </c>
      <c r="J3811" s="6" t="s">
        <v>13541</v>
      </c>
      <c r="K3811" s="6" t="s">
        <v>13833</v>
      </c>
      <c r="L3811" s="6" t="s">
        <v>13517</v>
      </c>
      <c r="M3811" s="6" t="s">
        <v>13617</v>
      </c>
      <c r="N3811" s="7">
        <v>2012</v>
      </c>
      <c r="O3811" s="6" t="str" cm="1">
        <f t="array" ref="O3811">_xlfn.TEXTSPLIT(N3811,"-")</f>
        <v>2012</v>
      </c>
      <c r="P3811" s="6" t="str" cm="1">
        <f t="array" ref="P3811">_xlfn.TEXTSPLIT(O3811,"-")</f>
        <v>2012</v>
      </c>
      <c r="Q3811" s="6">
        <v>165</v>
      </c>
      <c r="R3811" s="6">
        <v>3</v>
      </c>
      <c r="S3811" s="16">
        <f t="shared" si="268"/>
        <v>1.8181818181818181E-2</v>
      </c>
      <c r="T3811" s="16">
        <f t="shared" si="269"/>
        <v>1.0401410064497371E-2</v>
      </c>
    </row>
    <row r="3812" spans="1:20" x14ac:dyDescent="0.6">
      <c r="A3812" s="6"/>
      <c r="B3812" s="6"/>
      <c r="C3812" s="6"/>
      <c r="D3812" s="6" t="s">
        <v>13822</v>
      </c>
      <c r="E3812" s="6" t="s">
        <v>13815</v>
      </c>
      <c r="F3812" s="6" t="s">
        <v>13832</v>
      </c>
      <c r="G3812" s="6" t="str">
        <f t="shared" si="267"/>
        <v>53-59</v>
      </c>
      <c r="H3812" s="6" t="str" cm="1">
        <f t="array" ref="H3812:I3812">_xlfn.TEXTSPLIT(G3812,"-")</f>
        <v>53</v>
      </c>
      <c r="I3812" s="6" t="str">
        <v>59</v>
      </c>
      <c r="J3812" s="6" t="s">
        <v>13541</v>
      </c>
      <c r="K3812" s="6" t="s">
        <v>13833</v>
      </c>
      <c r="L3812" s="6" t="s">
        <v>13517</v>
      </c>
      <c r="M3812" s="6" t="s">
        <v>13617</v>
      </c>
      <c r="N3812" s="7">
        <v>2012</v>
      </c>
      <c r="O3812" s="6" t="str" cm="1">
        <f t="array" ref="O3812">_xlfn.TEXTSPLIT(N3812,"-")</f>
        <v>2012</v>
      </c>
      <c r="P3812" s="6" t="str" cm="1">
        <f t="array" ref="P3812">_xlfn.TEXTSPLIT(O3812,"-")</f>
        <v>2012</v>
      </c>
      <c r="Q3812" s="6">
        <v>15</v>
      </c>
      <c r="R3812" s="6">
        <v>0</v>
      </c>
      <c r="S3812" s="16">
        <f t="shared" si="268"/>
        <v>0</v>
      </c>
      <c r="T3812" s="16">
        <f t="shared" si="269"/>
        <v>0</v>
      </c>
    </row>
    <row r="3813" spans="1:20" x14ac:dyDescent="0.6">
      <c r="A3813" s="6">
        <v>22268633</v>
      </c>
      <c r="B3813" s="6" t="s">
        <v>13680</v>
      </c>
      <c r="C3813" s="6" t="s">
        <v>13812</v>
      </c>
      <c r="D3813" s="6" t="s">
        <v>13822</v>
      </c>
      <c r="E3813" s="6" t="s">
        <v>13815</v>
      </c>
      <c r="F3813" s="6" t="s">
        <v>13834</v>
      </c>
      <c r="G3813" s="6" t="str">
        <f t="shared" ref="G3813:G3837" si="285">IF(RIGHT(F3813,1)="+",LEFT(F3813,LEN(F3813)-1)&amp;"-95",F3813)</f>
        <v>90-92</v>
      </c>
      <c r="H3813" s="6" t="str" cm="1">
        <f t="array" ref="H3813:I3813">_xlfn.TEXTSPLIT(G3813,"-")</f>
        <v>90</v>
      </c>
      <c r="I3813" s="6" t="str">
        <v>92</v>
      </c>
      <c r="J3813" s="6" t="s">
        <v>13541</v>
      </c>
      <c r="K3813" s="6" t="s">
        <v>13651</v>
      </c>
      <c r="L3813" s="6" t="s">
        <v>13973</v>
      </c>
      <c r="M3813" s="26" t="s">
        <v>13622</v>
      </c>
      <c r="N3813" s="6" t="s">
        <v>13627</v>
      </c>
      <c r="O3813" s="6" t="str" cm="1">
        <f t="array" ref="O3813:P3813">_xlfn.TEXTSPLIT(N3813,"-")</f>
        <v>2010</v>
      </c>
      <c r="P3813" s="6" t="str">
        <v>2011</v>
      </c>
      <c r="Q3813" s="6">
        <v>89</v>
      </c>
      <c r="R3813" s="6">
        <v>30</v>
      </c>
      <c r="S3813" s="16">
        <f t="shared" ref="S3813:S3837" si="286">R3813/Q3813</f>
        <v>0.33707865168539325</v>
      </c>
      <c r="T3813" s="16">
        <f t="shared" ref="T3813:T3837" si="287">SQRT(S3813*(1-S3813)/Q3813)</f>
        <v>5.0107371709043065E-2</v>
      </c>
    </row>
    <row r="3814" spans="1:20" x14ac:dyDescent="0.6">
      <c r="A3814" s="6"/>
      <c r="B3814" s="6"/>
      <c r="C3814" s="6"/>
      <c r="D3814" s="6" t="s">
        <v>13822</v>
      </c>
      <c r="E3814" s="6" t="s">
        <v>13815</v>
      </c>
      <c r="F3814" s="6" t="s">
        <v>13835</v>
      </c>
      <c r="G3814" s="6" t="str">
        <f t="shared" si="285"/>
        <v>93-95</v>
      </c>
      <c r="H3814" s="6" t="str" cm="1">
        <f t="array" ref="H3814:I3814">_xlfn.TEXTSPLIT(G3814,"-")</f>
        <v>93</v>
      </c>
      <c r="I3814" s="6" t="str">
        <v>95</v>
      </c>
      <c r="J3814" s="6" t="s">
        <v>13541</v>
      </c>
      <c r="K3814" s="6" t="s">
        <v>13651</v>
      </c>
      <c r="L3814" s="6" t="s">
        <v>13973</v>
      </c>
      <c r="M3814" s="26" t="s">
        <v>13622</v>
      </c>
      <c r="N3814" s="6" t="s">
        <v>13627</v>
      </c>
      <c r="O3814" s="6" t="str" cm="1">
        <f t="array" ref="O3814:P3814">_xlfn.TEXTSPLIT(N3814,"-")</f>
        <v>2010</v>
      </c>
      <c r="P3814" s="6" t="str">
        <v>2011</v>
      </c>
      <c r="Q3814" s="6">
        <v>66</v>
      </c>
      <c r="R3814" s="6">
        <v>18</v>
      </c>
      <c r="S3814" s="16">
        <f t="shared" si="286"/>
        <v>0.27272727272727271</v>
      </c>
      <c r="T3814" s="16">
        <f t="shared" si="287"/>
        <v>5.482024446868429E-2</v>
      </c>
    </row>
    <row r="3815" spans="1:20" x14ac:dyDescent="0.6">
      <c r="A3815" s="6"/>
      <c r="B3815" s="6"/>
      <c r="C3815" s="6"/>
      <c r="D3815" s="6" t="s">
        <v>13822</v>
      </c>
      <c r="E3815" s="6" t="s">
        <v>13814</v>
      </c>
      <c r="F3815" s="6" t="s">
        <v>13628</v>
      </c>
      <c r="G3815" s="6" t="str">
        <f t="shared" si="285"/>
        <v>90-95</v>
      </c>
      <c r="H3815" s="6" t="str" cm="1">
        <f t="array" ref="H3815:I3815">_xlfn.TEXTSPLIT(G3815,"-")</f>
        <v>90</v>
      </c>
      <c r="I3815" s="6" t="str">
        <v>95</v>
      </c>
      <c r="J3815" s="6" t="s">
        <v>13541</v>
      </c>
      <c r="K3815" s="6" t="s">
        <v>13651</v>
      </c>
      <c r="L3815" s="6" t="s">
        <v>13973</v>
      </c>
      <c r="M3815" s="26" t="s">
        <v>13622</v>
      </c>
      <c r="N3815" s="6" t="s">
        <v>13627</v>
      </c>
      <c r="O3815" s="6" t="str" cm="1">
        <f t="array" ref="O3815:P3815">_xlfn.TEXTSPLIT(N3815,"-")</f>
        <v>2010</v>
      </c>
      <c r="P3815" s="6" t="str">
        <v>2011</v>
      </c>
      <c r="Q3815" s="6">
        <v>49</v>
      </c>
      <c r="R3815" s="6">
        <v>13</v>
      </c>
      <c r="S3815" s="16">
        <f t="shared" si="286"/>
        <v>0.26530612244897961</v>
      </c>
      <c r="T3815" s="16">
        <f t="shared" si="287"/>
        <v>6.3070867792372989E-2</v>
      </c>
    </row>
    <row r="3816" spans="1:20" x14ac:dyDescent="0.6">
      <c r="A3816" s="6"/>
      <c r="B3816" s="6"/>
      <c r="C3816" s="6"/>
      <c r="D3816" s="6" t="s">
        <v>13822</v>
      </c>
      <c r="E3816" s="6" t="s">
        <v>13816</v>
      </c>
      <c r="F3816" s="6" t="s">
        <v>13628</v>
      </c>
      <c r="G3816" s="6" t="str">
        <f t="shared" si="285"/>
        <v>90-95</v>
      </c>
      <c r="H3816" s="6" t="str" cm="1">
        <f t="array" ref="H3816:I3816">_xlfn.TEXTSPLIT(G3816,"-")</f>
        <v>90</v>
      </c>
      <c r="I3816" s="6" t="str">
        <v>95</v>
      </c>
      <c r="J3816" s="6" t="s">
        <v>13541</v>
      </c>
      <c r="K3816" s="6" t="s">
        <v>13651</v>
      </c>
      <c r="L3816" s="6" t="s">
        <v>13973</v>
      </c>
      <c r="M3816" s="26" t="s">
        <v>13622</v>
      </c>
      <c r="N3816" s="6" t="s">
        <v>13627</v>
      </c>
      <c r="O3816" s="6" t="str" cm="1">
        <f t="array" ref="O3816:P3816">_xlfn.TEXTSPLIT(N3816,"-")</f>
        <v>2010</v>
      </c>
      <c r="P3816" s="6" t="str">
        <v>2011</v>
      </c>
      <c r="Q3816" s="6">
        <v>106</v>
      </c>
      <c r="R3816" s="6">
        <v>35</v>
      </c>
      <c r="S3816" s="16">
        <f t="shared" si="286"/>
        <v>0.330188679245283</v>
      </c>
      <c r="T3816" s="16">
        <f t="shared" si="287"/>
        <v>4.5677717963305373E-2</v>
      </c>
    </row>
    <row r="3817" spans="1:20" x14ac:dyDescent="0.6">
      <c r="A3817" s="6"/>
      <c r="B3817" s="6"/>
      <c r="C3817" s="6"/>
      <c r="D3817" s="6" t="s">
        <v>13822</v>
      </c>
      <c r="E3817" s="6" t="s">
        <v>13815</v>
      </c>
      <c r="F3817" s="6" t="s">
        <v>13628</v>
      </c>
      <c r="G3817" s="6" t="str">
        <f t="shared" si="285"/>
        <v>90-95</v>
      </c>
      <c r="H3817" s="6" t="str" cm="1">
        <f t="array" ref="H3817:I3817">_xlfn.TEXTSPLIT(G3817,"-")</f>
        <v>90</v>
      </c>
      <c r="I3817" s="6" t="str">
        <v>95</v>
      </c>
      <c r="J3817" s="6" t="s">
        <v>13541</v>
      </c>
      <c r="K3817" s="6" t="s">
        <v>13651</v>
      </c>
      <c r="L3817" s="6" t="s">
        <v>13973</v>
      </c>
      <c r="M3817" s="26" t="s">
        <v>13622</v>
      </c>
      <c r="N3817" s="6" t="s">
        <v>13627</v>
      </c>
      <c r="O3817" s="6" t="str" cm="1">
        <f t="array" ref="O3817:P3817">_xlfn.TEXTSPLIT(N3817,"-")</f>
        <v>2010</v>
      </c>
      <c r="P3817" s="6" t="str">
        <v>2011</v>
      </c>
      <c r="Q3817" s="6">
        <v>155</v>
      </c>
      <c r="R3817" s="6">
        <v>48</v>
      </c>
      <c r="S3817" s="16">
        <f t="shared" si="286"/>
        <v>0.30967741935483872</v>
      </c>
      <c r="T3817" s="16">
        <f t="shared" si="287"/>
        <v>3.7137696290754182E-2</v>
      </c>
    </row>
    <row r="3818" spans="1:20" x14ac:dyDescent="0.6">
      <c r="A3818" s="6"/>
      <c r="B3818" s="6"/>
      <c r="C3818" s="6"/>
      <c r="D3818" s="6" t="s">
        <v>13823</v>
      </c>
      <c r="E3818" s="6" t="s">
        <v>13815</v>
      </c>
      <c r="F3818" s="6" t="s">
        <v>13834</v>
      </c>
      <c r="G3818" s="6" t="str">
        <f t="shared" si="285"/>
        <v>90-92</v>
      </c>
      <c r="H3818" s="6" t="str" cm="1">
        <f t="array" ref="H3818:I3818">_xlfn.TEXTSPLIT(G3818,"-")</f>
        <v>90</v>
      </c>
      <c r="I3818" s="6" t="str">
        <v>92</v>
      </c>
      <c r="J3818" s="6" t="s">
        <v>13541</v>
      </c>
      <c r="K3818" s="6" t="s">
        <v>13651</v>
      </c>
      <c r="L3818" s="6" t="s">
        <v>13973</v>
      </c>
      <c r="M3818" s="26" t="s">
        <v>13622</v>
      </c>
      <c r="N3818" s="6" t="s">
        <v>13627</v>
      </c>
      <c r="O3818" s="6" t="str" cm="1">
        <f t="array" ref="O3818:P3818">_xlfn.TEXTSPLIT(N3818,"-")</f>
        <v>2010</v>
      </c>
      <c r="P3818" s="6" t="str">
        <v>2011</v>
      </c>
      <c r="Q3818" s="6">
        <v>89</v>
      </c>
      <c r="R3818" s="6">
        <v>13</v>
      </c>
      <c r="S3818" s="16">
        <f t="shared" si="286"/>
        <v>0.14606741573033707</v>
      </c>
      <c r="T3818" s="16">
        <f t="shared" si="287"/>
        <v>3.7436346844756045E-2</v>
      </c>
    </row>
    <row r="3819" spans="1:20" x14ac:dyDescent="0.6">
      <c r="A3819" s="6"/>
      <c r="B3819" s="6"/>
      <c r="C3819" s="6"/>
      <c r="D3819" s="6" t="s">
        <v>13823</v>
      </c>
      <c r="E3819" s="6" t="s">
        <v>13815</v>
      </c>
      <c r="F3819" s="6" t="s">
        <v>13835</v>
      </c>
      <c r="G3819" s="6" t="str">
        <f t="shared" si="285"/>
        <v>93-95</v>
      </c>
      <c r="H3819" s="6" t="str" cm="1">
        <f t="array" ref="H3819:I3819">_xlfn.TEXTSPLIT(G3819,"-")</f>
        <v>93</v>
      </c>
      <c r="I3819" s="6" t="str">
        <v>95</v>
      </c>
      <c r="J3819" s="6" t="s">
        <v>13541</v>
      </c>
      <c r="K3819" s="6" t="s">
        <v>13651</v>
      </c>
      <c r="L3819" s="6" t="s">
        <v>13973</v>
      </c>
      <c r="M3819" s="26" t="s">
        <v>13622</v>
      </c>
      <c r="N3819" s="6" t="s">
        <v>13627</v>
      </c>
      <c r="O3819" s="6" t="str" cm="1">
        <f t="array" ref="O3819:P3819">_xlfn.TEXTSPLIT(N3819,"-")</f>
        <v>2010</v>
      </c>
      <c r="P3819" s="6" t="str">
        <v>2011</v>
      </c>
      <c r="Q3819" s="6">
        <v>66</v>
      </c>
      <c r="R3819" s="6">
        <v>7</v>
      </c>
      <c r="S3819" s="16">
        <f t="shared" si="286"/>
        <v>0.10606060606060606</v>
      </c>
      <c r="T3819" s="16">
        <f t="shared" si="287"/>
        <v>3.7901737767520954E-2</v>
      </c>
    </row>
    <row r="3820" spans="1:20" x14ac:dyDescent="0.6">
      <c r="A3820" s="6"/>
      <c r="B3820" s="6"/>
      <c r="C3820" s="6"/>
      <c r="D3820" s="6" t="s">
        <v>13823</v>
      </c>
      <c r="E3820" s="6" t="s">
        <v>13814</v>
      </c>
      <c r="F3820" s="6" t="s">
        <v>13628</v>
      </c>
      <c r="G3820" s="6" t="str">
        <f t="shared" si="285"/>
        <v>90-95</v>
      </c>
      <c r="H3820" s="6" t="str" cm="1">
        <f t="array" ref="H3820:I3820">_xlfn.TEXTSPLIT(G3820,"-")</f>
        <v>90</v>
      </c>
      <c r="I3820" s="6" t="str">
        <v>95</v>
      </c>
      <c r="J3820" s="6" t="s">
        <v>13541</v>
      </c>
      <c r="K3820" s="6" t="s">
        <v>13651</v>
      </c>
      <c r="L3820" s="6" t="s">
        <v>13973</v>
      </c>
      <c r="M3820" s="26" t="s">
        <v>13622</v>
      </c>
      <c r="N3820" s="6" t="s">
        <v>13627</v>
      </c>
      <c r="O3820" s="6" t="str" cm="1">
        <f t="array" ref="O3820:P3820">_xlfn.TEXTSPLIT(N3820,"-")</f>
        <v>2010</v>
      </c>
      <c r="P3820" s="6" t="str">
        <v>2011</v>
      </c>
      <c r="Q3820" s="6">
        <v>49</v>
      </c>
      <c r="R3820" s="6">
        <v>10</v>
      </c>
      <c r="S3820" s="16">
        <f t="shared" si="286"/>
        <v>0.20408163265306123</v>
      </c>
      <c r="T3820" s="16">
        <f t="shared" si="287"/>
        <v>5.757556168551458E-2</v>
      </c>
    </row>
    <row r="3821" spans="1:20" x14ac:dyDescent="0.6">
      <c r="A3821" s="6"/>
      <c r="B3821" s="6"/>
      <c r="C3821" s="6"/>
      <c r="D3821" s="6" t="s">
        <v>13823</v>
      </c>
      <c r="E3821" s="6" t="s">
        <v>13816</v>
      </c>
      <c r="F3821" s="6" t="s">
        <v>13628</v>
      </c>
      <c r="G3821" s="6" t="str">
        <f t="shared" si="285"/>
        <v>90-95</v>
      </c>
      <c r="H3821" s="6" t="str" cm="1">
        <f t="array" ref="H3821:I3821">_xlfn.TEXTSPLIT(G3821,"-")</f>
        <v>90</v>
      </c>
      <c r="I3821" s="6" t="str">
        <v>95</v>
      </c>
      <c r="J3821" s="6" t="s">
        <v>13541</v>
      </c>
      <c r="K3821" s="6" t="s">
        <v>13651</v>
      </c>
      <c r="L3821" s="6" t="s">
        <v>13973</v>
      </c>
      <c r="M3821" s="26" t="s">
        <v>13622</v>
      </c>
      <c r="N3821" s="6" t="s">
        <v>13627</v>
      </c>
      <c r="O3821" s="6" t="str" cm="1">
        <f t="array" ref="O3821:P3821">_xlfn.TEXTSPLIT(N3821,"-")</f>
        <v>2010</v>
      </c>
      <c r="P3821" s="6" t="str">
        <v>2011</v>
      </c>
      <c r="Q3821" s="6">
        <v>106</v>
      </c>
      <c r="R3821" s="6">
        <v>10</v>
      </c>
      <c r="S3821" s="16">
        <f t="shared" si="286"/>
        <v>9.4339622641509441E-2</v>
      </c>
      <c r="T3821" s="16">
        <f t="shared" si="287"/>
        <v>2.8390746938236934E-2</v>
      </c>
    </row>
    <row r="3822" spans="1:20" x14ac:dyDescent="0.6">
      <c r="A3822" s="6"/>
      <c r="B3822" s="6"/>
      <c r="C3822" s="6"/>
      <c r="D3822" s="6" t="s">
        <v>13823</v>
      </c>
      <c r="E3822" s="6" t="s">
        <v>13815</v>
      </c>
      <c r="F3822" s="6" t="s">
        <v>13628</v>
      </c>
      <c r="G3822" s="6" t="str">
        <f t="shared" si="285"/>
        <v>90-95</v>
      </c>
      <c r="H3822" s="6" t="str" cm="1">
        <f t="array" ref="H3822:I3822">_xlfn.TEXTSPLIT(G3822,"-")</f>
        <v>90</v>
      </c>
      <c r="I3822" s="6" t="str">
        <v>95</v>
      </c>
      <c r="J3822" s="6" t="s">
        <v>13541</v>
      </c>
      <c r="K3822" s="6" t="s">
        <v>13651</v>
      </c>
      <c r="L3822" s="6" t="s">
        <v>13973</v>
      </c>
      <c r="M3822" s="26" t="s">
        <v>13622</v>
      </c>
      <c r="N3822" s="6" t="s">
        <v>13627</v>
      </c>
      <c r="O3822" s="6" t="str" cm="1">
        <f t="array" ref="O3822:P3822">_xlfn.TEXTSPLIT(N3822,"-")</f>
        <v>2010</v>
      </c>
      <c r="P3822" s="6" t="str">
        <v>2011</v>
      </c>
      <c r="Q3822" s="6">
        <v>155</v>
      </c>
      <c r="R3822" s="6">
        <v>20</v>
      </c>
      <c r="S3822" s="16">
        <f t="shared" si="286"/>
        <v>0.12903225806451613</v>
      </c>
      <c r="T3822" s="16">
        <f t="shared" si="287"/>
        <v>2.69267745925259E-2</v>
      </c>
    </row>
    <row r="3823" spans="1:20" x14ac:dyDescent="0.6">
      <c r="A3823" s="6"/>
      <c r="B3823" s="6"/>
      <c r="C3823" s="6"/>
      <c r="D3823" s="6" t="s">
        <v>13828</v>
      </c>
      <c r="E3823" s="6" t="s">
        <v>13815</v>
      </c>
      <c r="F3823" s="6" t="s">
        <v>13834</v>
      </c>
      <c r="G3823" s="6" t="str">
        <f t="shared" si="285"/>
        <v>90-92</v>
      </c>
      <c r="H3823" s="6" t="str" cm="1">
        <f t="array" ref="H3823:I3823">_xlfn.TEXTSPLIT(G3823,"-")</f>
        <v>90</v>
      </c>
      <c r="I3823" s="6" t="str">
        <v>92</v>
      </c>
      <c r="J3823" s="6" t="s">
        <v>13541</v>
      </c>
      <c r="K3823" s="6" t="s">
        <v>13651</v>
      </c>
      <c r="L3823" s="6" t="s">
        <v>13973</v>
      </c>
      <c r="M3823" s="26" t="s">
        <v>13622</v>
      </c>
      <c r="N3823" s="6" t="s">
        <v>13627</v>
      </c>
      <c r="O3823" s="6" t="str" cm="1">
        <f t="array" ref="O3823:P3823">_xlfn.TEXTSPLIT(N3823,"-")</f>
        <v>2010</v>
      </c>
      <c r="P3823" s="6" t="str">
        <v>2011</v>
      </c>
      <c r="Q3823" s="6">
        <v>89</v>
      </c>
      <c r="R3823" s="6">
        <v>10</v>
      </c>
      <c r="S3823" s="16">
        <f t="shared" si="286"/>
        <v>0.11235955056179775</v>
      </c>
      <c r="T3823" s="16">
        <f t="shared" si="287"/>
        <v>3.3475612783467244E-2</v>
      </c>
    </row>
    <row r="3824" spans="1:20" x14ac:dyDescent="0.6">
      <c r="A3824" s="6"/>
      <c r="B3824" s="6"/>
      <c r="C3824" s="6"/>
      <c r="D3824" s="6" t="s">
        <v>13828</v>
      </c>
      <c r="E3824" s="6" t="s">
        <v>13815</v>
      </c>
      <c r="F3824" s="6" t="s">
        <v>13835</v>
      </c>
      <c r="G3824" s="6" t="str">
        <f t="shared" si="285"/>
        <v>93-95</v>
      </c>
      <c r="H3824" s="6" t="str" cm="1">
        <f t="array" ref="H3824:I3824">_xlfn.TEXTSPLIT(G3824,"-")</f>
        <v>93</v>
      </c>
      <c r="I3824" s="6" t="str">
        <v>95</v>
      </c>
      <c r="J3824" s="6" t="s">
        <v>13541</v>
      </c>
      <c r="K3824" s="6" t="s">
        <v>13651</v>
      </c>
      <c r="L3824" s="6" t="s">
        <v>13973</v>
      </c>
      <c r="M3824" s="26" t="s">
        <v>13622</v>
      </c>
      <c r="N3824" s="6" t="s">
        <v>13627</v>
      </c>
      <c r="O3824" s="6" t="str" cm="1">
        <f t="array" ref="O3824:P3824">_xlfn.TEXTSPLIT(N3824,"-")</f>
        <v>2010</v>
      </c>
      <c r="P3824" s="6" t="str">
        <v>2011</v>
      </c>
      <c r="Q3824" s="6">
        <v>66</v>
      </c>
      <c r="R3824" s="6">
        <v>14</v>
      </c>
      <c r="S3824" s="16">
        <f t="shared" si="286"/>
        <v>0.21212121212121213</v>
      </c>
      <c r="T3824" s="16">
        <f t="shared" si="287"/>
        <v>5.0321060638458245E-2</v>
      </c>
    </row>
    <row r="3825" spans="1:20" x14ac:dyDescent="0.6">
      <c r="A3825" s="6"/>
      <c r="B3825" s="6"/>
      <c r="C3825" s="6"/>
      <c r="D3825" s="6" t="s">
        <v>13828</v>
      </c>
      <c r="E3825" s="6" t="s">
        <v>13814</v>
      </c>
      <c r="F3825" s="6" t="s">
        <v>13628</v>
      </c>
      <c r="G3825" s="6" t="str">
        <f t="shared" si="285"/>
        <v>90-95</v>
      </c>
      <c r="H3825" s="6" t="str" cm="1">
        <f t="array" ref="H3825:I3825">_xlfn.TEXTSPLIT(G3825,"-")</f>
        <v>90</v>
      </c>
      <c r="I3825" s="6" t="str">
        <v>95</v>
      </c>
      <c r="J3825" s="6" t="s">
        <v>13541</v>
      </c>
      <c r="K3825" s="6" t="s">
        <v>13651</v>
      </c>
      <c r="L3825" s="6" t="s">
        <v>13973</v>
      </c>
      <c r="M3825" s="26" t="s">
        <v>13622</v>
      </c>
      <c r="N3825" s="6" t="s">
        <v>13627</v>
      </c>
      <c r="O3825" s="6" t="str" cm="1">
        <f t="array" ref="O3825:P3825">_xlfn.TEXTSPLIT(N3825,"-")</f>
        <v>2010</v>
      </c>
      <c r="P3825" s="6" t="str">
        <v>2011</v>
      </c>
      <c r="Q3825" s="6">
        <v>49</v>
      </c>
      <c r="R3825" s="6">
        <v>8</v>
      </c>
      <c r="S3825" s="16">
        <f t="shared" si="286"/>
        <v>0.16326530612244897</v>
      </c>
      <c r="T3825" s="16">
        <f t="shared" si="287"/>
        <v>5.2801079522667153E-2</v>
      </c>
    </row>
    <row r="3826" spans="1:20" x14ac:dyDescent="0.6">
      <c r="A3826" s="6"/>
      <c r="B3826" s="6"/>
      <c r="C3826" s="6"/>
      <c r="D3826" s="6" t="s">
        <v>13828</v>
      </c>
      <c r="E3826" s="6" t="s">
        <v>13816</v>
      </c>
      <c r="F3826" s="6" t="s">
        <v>13628</v>
      </c>
      <c r="G3826" s="6" t="str">
        <f t="shared" si="285"/>
        <v>90-95</v>
      </c>
      <c r="H3826" s="6" t="str" cm="1">
        <f t="array" ref="H3826:I3826">_xlfn.TEXTSPLIT(G3826,"-")</f>
        <v>90</v>
      </c>
      <c r="I3826" s="6" t="str">
        <v>95</v>
      </c>
      <c r="J3826" s="6" t="s">
        <v>13541</v>
      </c>
      <c r="K3826" s="6" t="s">
        <v>13651</v>
      </c>
      <c r="L3826" s="6" t="s">
        <v>13973</v>
      </c>
      <c r="M3826" s="26" t="s">
        <v>13622</v>
      </c>
      <c r="N3826" s="6" t="s">
        <v>13627</v>
      </c>
      <c r="O3826" s="6" t="str" cm="1">
        <f t="array" ref="O3826:P3826">_xlfn.TEXTSPLIT(N3826,"-")</f>
        <v>2010</v>
      </c>
      <c r="P3826" s="6" t="str">
        <v>2011</v>
      </c>
      <c r="Q3826" s="6">
        <v>106</v>
      </c>
      <c r="R3826" s="6">
        <v>16</v>
      </c>
      <c r="S3826" s="16">
        <f t="shared" si="286"/>
        <v>0.15094339622641509</v>
      </c>
      <c r="T3826" s="16">
        <f t="shared" si="287"/>
        <v>3.4771421707582142E-2</v>
      </c>
    </row>
    <row r="3827" spans="1:20" x14ac:dyDescent="0.6">
      <c r="A3827" s="6"/>
      <c r="B3827" s="6"/>
      <c r="C3827" s="6"/>
      <c r="D3827" s="6" t="s">
        <v>13828</v>
      </c>
      <c r="E3827" s="6" t="s">
        <v>13815</v>
      </c>
      <c r="F3827" s="6" t="s">
        <v>13628</v>
      </c>
      <c r="G3827" s="6" t="str">
        <f t="shared" si="285"/>
        <v>90-95</v>
      </c>
      <c r="H3827" s="6" t="str" cm="1">
        <f t="array" ref="H3827:I3827">_xlfn.TEXTSPLIT(G3827,"-")</f>
        <v>90</v>
      </c>
      <c r="I3827" s="6" t="str">
        <v>95</v>
      </c>
      <c r="J3827" s="6" t="s">
        <v>13541</v>
      </c>
      <c r="K3827" s="6" t="s">
        <v>13651</v>
      </c>
      <c r="L3827" s="6" t="s">
        <v>13973</v>
      </c>
      <c r="M3827" s="26" t="s">
        <v>13622</v>
      </c>
      <c r="N3827" s="6" t="s">
        <v>13627</v>
      </c>
      <c r="O3827" s="6" t="str" cm="1">
        <f t="array" ref="O3827:P3827">_xlfn.TEXTSPLIT(N3827,"-")</f>
        <v>2010</v>
      </c>
      <c r="P3827" s="6" t="str">
        <v>2011</v>
      </c>
      <c r="Q3827" s="6">
        <v>155</v>
      </c>
      <c r="R3827" s="6">
        <v>24</v>
      </c>
      <c r="S3827" s="16">
        <f t="shared" si="286"/>
        <v>0.15483870967741936</v>
      </c>
      <c r="T3827" s="16">
        <f t="shared" si="287"/>
        <v>2.9056528183575389E-2</v>
      </c>
    </row>
    <row r="3828" spans="1:20" x14ac:dyDescent="0.6">
      <c r="A3828" s="6"/>
      <c r="B3828" s="6"/>
      <c r="C3828" s="6"/>
      <c r="D3828" s="6" t="s">
        <v>13813</v>
      </c>
      <c r="E3828" s="6" t="s">
        <v>13815</v>
      </c>
      <c r="F3828" s="6" t="s">
        <v>13834</v>
      </c>
      <c r="G3828" s="6" t="str">
        <f t="shared" si="285"/>
        <v>90-92</v>
      </c>
      <c r="H3828" s="6" t="str" cm="1">
        <f t="array" ref="H3828:I3828">_xlfn.TEXTSPLIT(G3828,"-")</f>
        <v>90</v>
      </c>
      <c r="I3828" s="6" t="str">
        <v>92</v>
      </c>
      <c r="J3828" s="6" t="s">
        <v>13541</v>
      </c>
      <c r="K3828" s="6" t="s">
        <v>13651</v>
      </c>
      <c r="L3828" s="6" t="s">
        <v>13973</v>
      </c>
      <c r="M3828" s="26" t="s">
        <v>13622</v>
      </c>
      <c r="N3828" s="6" t="s">
        <v>13627</v>
      </c>
      <c r="O3828" s="6" t="str" cm="1">
        <f t="array" ref="O3828:P3828">_xlfn.TEXTSPLIT(N3828,"-")</f>
        <v>2010</v>
      </c>
      <c r="P3828" s="6" t="str">
        <v>2011</v>
      </c>
      <c r="Q3828" s="6">
        <v>89</v>
      </c>
      <c r="R3828" s="6">
        <v>23</v>
      </c>
      <c r="S3828" s="16">
        <f t="shared" si="286"/>
        <v>0.25842696629213485</v>
      </c>
      <c r="T3828" s="16">
        <f t="shared" si="287"/>
        <v>4.640351466071483E-2</v>
      </c>
    </row>
    <row r="3829" spans="1:20" x14ac:dyDescent="0.6">
      <c r="A3829" s="6"/>
      <c r="B3829" s="6"/>
      <c r="C3829" s="6"/>
      <c r="D3829" s="6" t="s">
        <v>13813</v>
      </c>
      <c r="E3829" s="6" t="s">
        <v>13815</v>
      </c>
      <c r="F3829" s="6" t="s">
        <v>13835</v>
      </c>
      <c r="G3829" s="6" t="str">
        <f t="shared" si="285"/>
        <v>93-95</v>
      </c>
      <c r="H3829" s="6" t="str" cm="1">
        <f t="array" ref="H3829:I3829">_xlfn.TEXTSPLIT(G3829,"-")</f>
        <v>93</v>
      </c>
      <c r="I3829" s="6" t="str">
        <v>95</v>
      </c>
      <c r="J3829" s="6" t="s">
        <v>13541</v>
      </c>
      <c r="K3829" s="6" t="s">
        <v>13651</v>
      </c>
      <c r="L3829" s="6" t="s">
        <v>13973</v>
      </c>
      <c r="M3829" s="26" t="s">
        <v>13622</v>
      </c>
      <c r="N3829" s="6" t="s">
        <v>13627</v>
      </c>
      <c r="O3829" s="6" t="str" cm="1">
        <f t="array" ref="O3829:P3829">_xlfn.TEXTSPLIT(N3829,"-")</f>
        <v>2010</v>
      </c>
      <c r="P3829" s="6" t="str">
        <v>2011</v>
      </c>
      <c r="Q3829" s="6">
        <v>66</v>
      </c>
      <c r="R3829" s="6">
        <v>21</v>
      </c>
      <c r="S3829" s="16">
        <f t="shared" si="286"/>
        <v>0.31818181818181818</v>
      </c>
      <c r="T3829" s="16">
        <f t="shared" si="287"/>
        <v>5.7332383989717392E-2</v>
      </c>
    </row>
    <row r="3830" spans="1:20" x14ac:dyDescent="0.6">
      <c r="A3830" s="6"/>
      <c r="B3830" s="6"/>
      <c r="C3830" s="6"/>
      <c r="D3830" s="6" t="s">
        <v>13813</v>
      </c>
      <c r="E3830" s="6" t="s">
        <v>13814</v>
      </c>
      <c r="F3830" s="6" t="s">
        <v>13628</v>
      </c>
      <c r="G3830" s="6" t="str">
        <f t="shared" si="285"/>
        <v>90-95</v>
      </c>
      <c r="H3830" s="6" t="str" cm="1">
        <f t="array" ref="H3830:I3830">_xlfn.TEXTSPLIT(G3830,"-")</f>
        <v>90</v>
      </c>
      <c r="I3830" s="6" t="str">
        <v>95</v>
      </c>
      <c r="J3830" s="6" t="s">
        <v>13541</v>
      </c>
      <c r="K3830" s="6" t="s">
        <v>13651</v>
      </c>
      <c r="L3830" s="6" t="s">
        <v>13973</v>
      </c>
      <c r="M3830" s="26" t="s">
        <v>13622</v>
      </c>
      <c r="N3830" s="6" t="s">
        <v>13627</v>
      </c>
      <c r="O3830" s="6" t="str" cm="1">
        <f t="array" ref="O3830:P3830">_xlfn.TEXTSPLIT(N3830,"-")</f>
        <v>2010</v>
      </c>
      <c r="P3830" s="6" t="str">
        <v>2011</v>
      </c>
      <c r="Q3830" s="6">
        <v>49</v>
      </c>
      <c r="R3830" s="6">
        <v>18</v>
      </c>
      <c r="S3830" s="16">
        <f t="shared" si="286"/>
        <v>0.36734693877551022</v>
      </c>
      <c r="T3830" s="16">
        <f t="shared" si="287"/>
        <v>6.8868873533630998E-2</v>
      </c>
    </row>
    <row r="3831" spans="1:20" x14ac:dyDescent="0.6">
      <c r="A3831" s="6"/>
      <c r="B3831" s="6"/>
      <c r="C3831" s="6"/>
      <c r="D3831" s="6" t="s">
        <v>13813</v>
      </c>
      <c r="E3831" s="6" t="s">
        <v>13816</v>
      </c>
      <c r="F3831" s="6" t="s">
        <v>13628</v>
      </c>
      <c r="G3831" s="6" t="str">
        <f t="shared" si="285"/>
        <v>90-95</v>
      </c>
      <c r="H3831" s="6" t="str" cm="1">
        <f t="array" ref="H3831:I3831">_xlfn.TEXTSPLIT(G3831,"-")</f>
        <v>90</v>
      </c>
      <c r="I3831" s="6" t="str">
        <v>95</v>
      </c>
      <c r="J3831" s="6" t="s">
        <v>13541</v>
      </c>
      <c r="K3831" s="6" t="s">
        <v>13651</v>
      </c>
      <c r="L3831" s="6" t="s">
        <v>13973</v>
      </c>
      <c r="M3831" s="26" t="s">
        <v>13622</v>
      </c>
      <c r="N3831" s="6" t="s">
        <v>13627</v>
      </c>
      <c r="O3831" s="6" t="str" cm="1">
        <f t="array" ref="O3831:P3831">_xlfn.TEXTSPLIT(N3831,"-")</f>
        <v>2010</v>
      </c>
      <c r="P3831" s="6" t="str">
        <v>2011</v>
      </c>
      <c r="Q3831" s="6">
        <v>106</v>
      </c>
      <c r="R3831" s="6">
        <v>26</v>
      </c>
      <c r="S3831" s="16">
        <f t="shared" si="286"/>
        <v>0.24528301886792453</v>
      </c>
      <c r="T3831" s="16">
        <f t="shared" si="287"/>
        <v>4.1790047962489682E-2</v>
      </c>
    </row>
    <row r="3832" spans="1:20" x14ac:dyDescent="0.6">
      <c r="A3832" s="6"/>
      <c r="B3832" s="6"/>
      <c r="C3832" s="6"/>
      <c r="D3832" s="6" t="s">
        <v>13813</v>
      </c>
      <c r="E3832" s="6" t="s">
        <v>13815</v>
      </c>
      <c r="F3832" s="6" t="s">
        <v>13628</v>
      </c>
      <c r="G3832" s="6" t="str">
        <f t="shared" si="285"/>
        <v>90-95</v>
      </c>
      <c r="H3832" s="6" t="str" cm="1">
        <f t="array" ref="H3832:I3832">_xlfn.TEXTSPLIT(G3832,"-")</f>
        <v>90</v>
      </c>
      <c r="I3832" s="6" t="str">
        <v>95</v>
      </c>
      <c r="J3832" s="6" t="s">
        <v>13541</v>
      </c>
      <c r="K3832" s="6" t="s">
        <v>13651</v>
      </c>
      <c r="L3832" s="6" t="s">
        <v>13973</v>
      </c>
      <c r="M3832" s="26" t="s">
        <v>13622</v>
      </c>
      <c r="N3832" s="6" t="s">
        <v>13627</v>
      </c>
      <c r="O3832" s="6" t="str" cm="1">
        <f t="array" ref="O3832:P3832">_xlfn.TEXTSPLIT(N3832,"-")</f>
        <v>2010</v>
      </c>
      <c r="P3832" s="6" t="str">
        <v>2011</v>
      </c>
      <c r="Q3832" s="6">
        <v>155</v>
      </c>
      <c r="R3832" s="6">
        <v>44</v>
      </c>
      <c r="S3832" s="16">
        <f t="shared" si="286"/>
        <v>0.28387096774193549</v>
      </c>
      <c r="T3832" s="16">
        <f t="shared" si="287"/>
        <v>3.6215149335441635E-2</v>
      </c>
    </row>
    <row r="3833" spans="1:20" x14ac:dyDescent="0.6">
      <c r="A3833" s="6"/>
      <c r="B3833" s="6"/>
      <c r="C3833" s="6"/>
      <c r="D3833" s="6" t="s">
        <v>13300</v>
      </c>
      <c r="E3833" s="6" t="s">
        <v>13815</v>
      </c>
      <c r="F3833" s="6" t="s">
        <v>13834</v>
      </c>
      <c r="G3833" s="6" t="str">
        <f t="shared" si="285"/>
        <v>90-92</v>
      </c>
      <c r="H3833" s="6" t="str" cm="1">
        <f t="array" ref="H3833:I3833">_xlfn.TEXTSPLIT(G3833,"-")</f>
        <v>90</v>
      </c>
      <c r="I3833" s="6" t="str">
        <v>92</v>
      </c>
      <c r="J3833" s="6" t="s">
        <v>13541</v>
      </c>
      <c r="K3833" s="6" t="s">
        <v>13651</v>
      </c>
      <c r="L3833" s="6" t="s">
        <v>13973</v>
      </c>
      <c r="M3833" s="26" t="s">
        <v>13622</v>
      </c>
      <c r="N3833" s="6" t="s">
        <v>13627</v>
      </c>
      <c r="O3833" s="6" t="str" cm="1">
        <f t="array" ref="O3833:P3833">_xlfn.TEXTSPLIT(N3833,"-")</f>
        <v>2010</v>
      </c>
      <c r="P3833" s="6" t="str">
        <v>2011</v>
      </c>
      <c r="Q3833" s="6">
        <v>89</v>
      </c>
      <c r="R3833" s="6">
        <v>43</v>
      </c>
      <c r="S3833" s="16">
        <f t="shared" si="286"/>
        <v>0.48314606741573035</v>
      </c>
      <c r="T3833" s="16">
        <f t="shared" si="287"/>
        <v>5.2969775668224958E-2</v>
      </c>
    </row>
    <row r="3834" spans="1:20" x14ac:dyDescent="0.6">
      <c r="A3834" s="6"/>
      <c r="B3834" s="6"/>
      <c r="C3834" s="6"/>
      <c r="D3834" s="6" t="s">
        <v>13300</v>
      </c>
      <c r="E3834" s="6" t="s">
        <v>13815</v>
      </c>
      <c r="F3834" s="6" t="s">
        <v>13835</v>
      </c>
      <c r="G3834" s="6" t="str">
        <f t="shared" si="285"/>
        <v>93-95</v>
      </c>
      <c r="H3834" s="6" t="str" cm="1">
        <f t="array" ref="H3834:I3834">_xlfn.TEXTSPLIT(G3834,"-")</f>
        <v>93</v>
      </c>
      <c r="I3834" s="6" t="str">
        <v>95</v>
      </c>
      <c r="J3834" s="6" t="s">
        <v>13541</v>
      </c>
      <c r="K3834" s="6" t="s">
        <v>13651</v>
      </c>
      <c r="L3834" s="6" t="s">
        <v>13973</v>
      </c>
      <c r="M3834" s="26" t="s">
        <v>13622</v>
      </c>
      <c r="N3834" s="6" t="s">
        <v>13627</v>
      </c>
      <c r="O3834" s="6" t="str" cm="1">
        <f t="array" ref="O3834:P3834">_xlfn.TEXTSPLIT(N3834,"-")</f>
        <v>2010</v>
      </c>
      <c r="P3834" s="6" t="str">
        <v>2011</v>
      </c>
      <c r="Q3834" s="6">
        <v>66</v>
      </c>
      <c r="R3834" s="6">
        <v>39</v>
      </c>
      <c r="S3834" s="16">
        <f t="shared" si="286"/>
        <v>0.59090909090909094</v>
      </c>
      <c r="T3834" s="16">
        <f t="shared" si="287"/>
        <v>6.0519911222631444E-2</v>
      </c>
    </row>
    <row r="3835" spans="1:20" x14ac:dyDescent="0.6">
      <c r="A3835" s="6"/>
      <c r="B3835" s="6"/>
      <c r="C3835" s="6"/>
      <c r="D3835" s="6" t="s">
        <v>13300</v>
      </c>
      <c r="E3835" s="6" t="s">
        <v>13814</v>
      </c>
      <c r="F3835" s="6" t="s">
        <v>13628</v>
      </c>
      <c r="G3835" s="6" t="str">
        <f t="shared" si="285"/>
        <v>90-95</v>
      </c>
      <c r="H3835" s="6" t="str" cm="1">
        <f t="array" ref="H3835:I3835">_xlfn.TEXTSPLIT(G3835,"-")</f>
        <v>90</v>
      </c>
      <c r="I3835" s="6" t="str">
        <v>95</v>
      </c>
      <c r="J3835" s="6" t="s">
        <v>13541</v>
      </c>
      <c r="K3835" s="6" t="s">
        <v>13651</v>
      </c>
      <c r="L3835" s="6" t="s">
        <v>13973</v>
      </c>
      <c r="M3835" s="26" t="s">
        <v>13622</v>
      </c>
      <c r="N3835" s="6" t="s">
        <v>13627</v>
      </c>
      <c r="O3835" s="6" t="str" cm="1">
        <f t="array" ref="O3835:P3835">_xlfn.TEXTSPLIT(N3835,"-")</f>
        <v>2010</v>
      </c>
      <c r="P3835" s="6" t="str">
        <v>2011</v>
      </c>
      <c r="Q3835" s="6">
        <v>49</v>
      </c>
      <c r="R3835" s="6">
        <v>31</v>
      </c>
      <c r="S3835" s="16">
        <f t="shared" si="286"/>
        <v>0.63265306122448983</v>
      </c>
      <c r="T3835" s="16">
        <f t="shared" si="287"/>
        <v>6.8868873533630998E-2</v>
      </c>
    </row>
    <row r="3836" spans="1:20" x14ac:dyDescent="0.6">
      <c r="A3836" s="6"/>
      <c r="B3836" s="6"/>
      <c r="C3836" s="6"/>
      <c r="D3836" s="6" t="s">
        <v>13300</v>
      </c>
      <c r="E3836" s="6" t="s">
        <v>13816</v>
      </c>
      <c r="F3836" s="6" t="s">
        <v>13628</v>
      </c>
      <c r="G3836" s="6" t="str">
        <f t="shared" si="285"/>
        <v>90-95</v>
      </c>
      <c r="H3836" s="6" t="str" cm="1">
        <f t="array" ref="H3836:I3836">_xlfn.TEXTSPLIT(G3836,"-")</f>
        <v>90</v>
      </c>
      <c r="I3836" s="6" t="str">
        <v>95</v>
      </c>
      <c r="J3836" s="6" t="s">
        <v>13541</v>
      </c>
      <c r="K3836" s="6" t="s">
        <v>13651</v>
      </c>
      <c r="L3836" s="6" t="s">
        <v>13973</v>
      </c>
      <c r="M3836" s="26" t="s">
        <v>13622</v>
      </c>
      <c r="N3836" s="6" t="s">
        <v>13627</v>
      </c>
      <c r="O3836" s="6" t="str" cm="1">
        <f t="array" ref="O3836:P3836">_xlfn.TEXTSPLIT(N3836,"-")</f>
        <v>2010</v>
      </c>
      <c r="P3836" s="6" t="str">
        <v>2011</v>
      </c>
      <c r="Q3836" s="6">
        <v>106</v>
      </c>
      <c r="R3836" s="6">
        <v>51</v>
      </c>
      <c r="S3836" s="16">
        <f t="shared" si="286"/>
        <v>0.48113207547169812</v>
      </c>
      <c r="T3836" s="16">
        <f t="shared" si="287"/>
        <v>4.8529703161111618E-2</v>
      </c>
    </row>
    <row r="3837" spans="1:20" x14ac:dyDescent="0.6">
      <c r="A3837" s="6"/>
      <c r="B3837" s="6"/>
      <c r="C3837" s="6"/>
      <c r="D3837" s="6" t="s">
        <v>13300</v>
      </c>
      <c r="E3837" s="6" t="s">
        <v>13815</v>
      </c>
      <c r="F3837" s="6" t="s">
        <v>13628</v>
      </c>
      <c r="G3837" s="6" t="str">
        <f t="shared" si="285"/>
        <v>90-95</v>
      </c>
      <c r="H3837" s="6" t="str" cm="1">
        <f t="array" ref="H3837:I3837">_xlfn.TEXTSPLIT(G3837,"-")</f>
        <v>90</v>
      </c>
      <c r="I3837" s="6" t="str">
        <v>95</v>
      </c>
      <c r="J3837" s="6" t="s">
        <v>13541</v>
      </c>
      <c r="K3837" s="6" t="s">
        <v>13651</v>
      </c>
      <c r="L3837" s="6" t="s">
        <v>13973</v>
      </c>
      <c r="M3837" s="26" t="s">
        <v>13622</v>
      </c>
      <c r="N3837" s="6" t="s">
        <v>13627</v>
      </c>
      <c r="O3837" s="6" t="str" cm="1">
        <f t="array" ref="O3837:P3837">_xlfn.TEXTSPLIT(N3837,"-")</f>
        <v>2010</v>
      </c>
      <c r="P3837" s="6" t="str">
        <v>2011</v>
      </c>
      <c r="Q3837" s="6">
        <v>155</v>
      </c>
      <c r="R3837" s="6">
        <v>92</v>
      </c>
      <c r="S3837" s="16">
        <f t="shared" si="286"/>
        <v>0.59354838709677415</v>
      </c>
      <c r="T3837" s="16">
        <f t="shared" si="287"/>
        <v>3.9451783497163287E-2</v>
      </c>
    </row>
    <row r="3838" spans="1:20" x14ac:dyDescent="0.6">
      <c r="D3838" s="6" t="s">
        <v>13822</v>
      </c>
      <c r="E3838" s="6" t="s">
        <v>13815</v>
      </c>
      <c r="F3838" s="6" t="s">
        <v>13834</v>
      </c>
      <c r="G3838" s="6" t="str">
        <f t="shared" si="267"/>
        <v>90-92</v>
      </c>
      <c r="H3838" s="6" t="str" cm="1">
        <f t="array" ref="H3838:I3838">_xlfn.TEXTSPLIT(G3838,"-")</f>
        <v>90</v>
      </c>
      <c r="I3838" s="6" t="str">
        <v>92</v>
      </c>
      <c r="J3838" s="6" t="s">
        <v>13541</v>
      </c>
      <c r="K3838" s="6" t="s">
        <v>13651</v>
      </c>
      <c r="L3838" s="6" t="s">
        <v>13517</v>
      </c>
      <c r="M3838" s="26" t="s">
        <v>13622</v>
      </c>
      <c r="N3838" s="6" t="s">
        <v>13627</v>
      </c>
      <c r="O3838" s="6" t="str" cm="1">
        <f t="array" ref="O3838:P3838">_xlfn.TEXTSPLIT(N3838,"-")</f>
        <v>2010</v>
      </c>
      <c r="P3838" s="6" t="str">
        <v>2011</v>
      </c>
      <c r="Q3838" s="6">
        <v>89</v>
      </c>
      <c r="R3838" s="6">
        <v>30</v>
      </c>
      <c r="S3838" s="16">
        <f t="shared" si="268"/>
        <v>0.33707865168539325</v>
      </c>
      <c r="T3838" s="16">
        <f t="shared" si="269"/>
        <v>5.0107371709043065E-2</v>
      </c>
    </row>
    <row r="3839" spans="1:20" x14ac:dyDescent="0.6">
      <c r="A3839" s="6"/>
      <c r="B3839" s="6"/>
      <c r="C3839" s="6"/>
      <c r="D3839" s="6" t="s">
        <v>13822</v>
      </c>
      <c r="E3839" s="6" t="s">
        <v>13815</v>
      </c>
      <c r="F3839" s="6" t="s">
        <v>13835</v>
      </c>
      <c r="G3839" s="6" t="str">
        <f t="shared" si="267"/>
        <v>93-95</v>
      </c>
      <c r="H3839" s="6" t="str" cm="1">
        <f t="array" ref="H3839:I3839">_xlfn.TEXTSPLIT(G3839,"-")</f>
        <v>93</v>
      </c>
      <c r="I3839" s="6" t="str">
        <v>95</v>
      </c>
      <c r="J3839" s="6" t="s">
        <v>13541</v>
      </c>
      <c r="K3839" s="6" t="s">
        <v>13651</v>
      </c>
      <c r="L3839" s="6" t="s">
        <v>13517</v>
      </c>
      <c r="M3839" s="26" t="s">
        <v>13622</v>
      </c>
      <c r="N3839" s="6" t="s">
        <v>13627</v>
      </c>
      <c r="O3839" s="6" t="str" cm="1">
        <f t="array" ref="O3839:P3839">_xlfn.TEXTSPLIT(N3839,"-")</f>
        <v>2010</v>
      </c>
      <c r="P3839" s="6" t="str">
        <v>2011</v>
      </c>
      <c r="Q3839" s="6">
        <v>66</v>
      </c>
      <c r="R3839" s="6">
        <v>18</v>
      </c>
      <c r="S3839" s="16">
        <f t="shared" si="268"/>
        <v>0.27272727272727271</v>
      </c>
      <c r="T3839" s="16">
        <f t="shared" si="269"/>
        <v>5.482024446868429E-2</v>
      </c>
    </row>
    <row r="3840" spans="1:20" x14ac:dyDescent="0.6">
      <c r="A3840" s="6"/>
      <c r="B3840" s="6"/>
      <c r="C3840" s="6"/>
      <c r="D3840" s="6" t="s">
        <v>13822</v>
      </c>
      <c r="E3840" s="6" t="s">
        <v>13814</v>
      </c>
      <c r="F3840" s="6" t="s">
        <v>13628</v>
      </c>
      <c r="G3840" s="6" t="str">
        <f t="shared" si="267"/>
        <v>90-95</v>
      </c>
      <c r="H3840" s="6" t="str" cm="1">
        <f t="array" ref="H3840:I3840">_xlfn.TEXTSPLIT(G3840,"-")</f>
        <v>90</v>
      </c>
      <c r="I3840" s="6" t="str">
        <v>95</v>
      </c>
      <c r="J3840" s="6" t="s">
        <v>13541</v>
      </c>
      <c r="K3840" s="6" t="s">
        <v>13651</v>
      </c>
      <c r="L3840" s="6" t="s">
        <v>13517</v>
      </c>
      <c r="M3840" s="26" t="s">
        <v>13622</v>
      </c>
      <c r="N3840" s="6" t="s">
        <v>13627</v>
      </c>
      <c r="O3840" s="6" t="str" cm="1">
        <f t="array" ref="O3840:P3840">_xlfn.TEXTSPLIT(N3840,"-")</f>
        <v>2010</v>
      </c>
      <c r="P3840" s="6" t="str">
        <v>2011</v>
      </c>
      <c r="Q3840" s="6">
        <v>49</v>
      </c>
      <c r="R3840" s="6">
        <v>13</v>
      </c>
      <c r="S3840" s="16">
        <f t="shared" si="268"/>
        <v>0.26530612244897961</v>
      </c>
      <c r="T3840" s="16">
        <f t="shared" si="269"/>
        <v>6.3070867792372989E-2</v>
      </c>
    </row>
    <row r="3841" spans="1:20" x14ac:dyDescent="0.6">
      <c r="A3841" s="6"/>
      <c r="B3841" s="6"/>
      <c r="C3841" s="6"/>
      <c r="D3841" s="6" t="s">
        <v>13822</v>
      </c>
      <c r="E3841" s="6" t="s">
        <v>13816</v>
      </c>
      <c r="F3841" s="6" t="s">
        <v>13628</v>
      </c>
      <c r="G3841" s="6" t="str">
        <f t="shared" si="267"/>
        <v>90-95</v>
      </c>
      <c r="H3841" s="6" t="str" cm="1">
        <f t="array" ref="H3841:I3841">_xlfn.TEXTSPLIT(G3841,"-")</f>
        <v>90</v>
      </c>
      <c r="I3841" s="6" t="str">
        <v>95</v>
      </c>
      <c r="J3841" s="6" t="s">
        <v>13541</v>
      </c>
      <c r="K3841" s="6" t="s">
        <v>13651</v>
      </c>
      <c r="L3841" s="6" t="s">
        <v>13517</v>
      </c>
      <c r="M3841" s="26" t="s">
        <v>13622</v>
      </c>
      <c r="N3841" s="6" t="s">
        <v>13627</v>
      </c>
      <c r="O3841" s="6" t="str" cm="1">
        <f t="array" ref="O3841:P3841">_xlfn.TEXTSPLIT(N3841,"-")</f>
        <v>2010</v>
      </c>
      <c r="P3841" s="6" t="str">
        <v>2011</v>
      </c>
      <c r="Q3841" s="6">
        <v>106</v>
      </c>
      <c r="R3841" s="6">
        <v>35</v>
      </c>
      <c r="S3841" s="16">
        <f t="shared" si="268"/>
        <v>0.330188679245283</v>
      </c>
      <c r="T3841" s="16">
        <f t="shared" si="269"/>
        <v>4.5677717963305373E-2</v>
      </c>
    </row>
    <row r="3842" spans="1:20" x14ac:dyDescent="0.6">
      <c r="A3842" s="6"/>
      <c r="B3842" s="6"/>
      <c r="C3842" s="6"/>
      <c r="D3842" s="6" t="s">
        <v>13822</v>
      </c>
      <c r="E3842" s="6" t="s">
        <v>13815</v>
      </c>
      <c r="F3842" s="6" t="s">
        <v>13628</v>
      </c>
      <c r="G3842" s="6" t="str">
        <f t="shared" si="267"/>
        <v>90-95</v>
      </c>
      <c r="H3842" s="6" t="str" cm="1">
        <f t="array" ref="H3842:I3842">_xlfn.TEXTSPLIT(G3842,"-")</f>
        <v>90</v>
      </c>
      <c r="I3842" s="6" t="str">
        <v>95</v>
      </c>
      <c r="J3842" s="6" t="s">
        <v>13541</v>
      </c>
      <c r="K3842" s="6" t="s">
        <v>13651</v>
      </c>
      <c r="L3842" s="6" t="s">
        <v>13517</v>
      </c>
      <c r="M3842" s="26" t="s">
        <v>13622</v>
      </c>
      <c r="N3842" s="6" t="s">
        <v>13627</v>
      </c>
      <c r="O3842" s="6" t="str" cm="1">
        <f t="array" ref="O3842:P3842">_xlfn.TEXTSPLIT(N3842,"-")</f>
        <v>2010</v>
      </c>
      <c r="P3842" s="6" t="str">
        <v>2011</v>
      </c>
      <c r="Q3842" s="6">
        <v>155</v>
      </c>
      <c r="R3842" s="6">
        <v>48</v>
      </c>
      <c r="S3842" s="16">
        <f t="shared" si="268"/>
        <v>0.30967741935483872</v>
      </c>
      <c r="T3842" s="16">
        <f t="shared" si="269"/>
        <v>3.7137696290754182E-2</v>
      </c>
    </row>
    <row r="3843" spans="1:20" x14ac:dyDescent="0.6">
      <c r="A3843" s="6"/>
      <c r="B3843" s="6"/>
      <c r="C3843" s="6"/>
      <c r="D3843" s="6" t="s">
        <v>13823</v>
      </c>
      <c r="E3843" s="6" t="s">
        <v>13815</v>
      </c>
      <c r="F3843" s="6" t="s">
        <v>13834</v>
      </c>
      <c r="G3843" s="6" t="str">
        <f t="shared" si="267"/>
        <v>90-92</v>
      </c>
      <c r="H3843" s="6" t="str" cm="1">
        <f t="array" ref="H3843:I3843">_xlfn.TEXTSPLIT(G3843,"-")</f>
        <v>90</v>
      </c>
      <c r="I3843" s="6" t="str">
        <v>92</v>
      </c>
      <c r="J3843" s="6" t="s">
        <v>13541</v>
      </c>
      <c r="K3843" s="6" t="s">
        <v>13651</v>
      </c>
      <c r="L3843" s="6" t="s">
        <v>13517</v>
      </c>
      <c r="M3843" s="26" t="s">
        <v>13622</v>
      </c>
      <c r="N3843" s="6" t="s">
        <v>13627</v>
      </c>
      <c r="O3843" s="6" t="str" cm="1">
        <f t="array" ref="O3843:P3843">_xlfn.TEXTSPLIT(N3843,"-")</f>
        <v>2010</v>
      </c>
      <c r="P3843" s="6" t="str">
        <v>2011</v>
      </c>
      <c r="Q3843" s="6">
        <v>89</v>
      </c>
      <c r="R3843" s="6">
        <v>13</v>
      </c>
      <c r="S3843" s="16">
        <f t="shared" si="268"/>
        <v>0.14606741573033707</v>
      </c>
      <c r="T3843" s="16">
        <f t="shared" si="269"/>
        <v>3.7436346844756045E-2</v>
      </c>
    </row>
    <row r="3844" spans="1:20" x14ac:dyDescent="0.6">
      <c r="A3844" s="6"/>
      <c r="B3844" s="6"/>
      <c r="C3844" s="6"/>
      <c r="D3844" s="6" t="s">
        <v>13823</v>
      </c>
      <c r="E3844" s="6" t="s">
        <v>13815</v>
      </c>
      <c r="F3844" s="6" t="s">
        <v>13835</v>
      </c>
      <c r="G3844" s="6" t="str">
        <f t="shared" si="267"/>
        <v>93-95</v>
      </c>
      <c r="H3844" s="6" t="str" cm="1">
        <f t="array" ref="H3844:I3844">_xlfn.TEXTSPLIT(G3844,"-")</f>
        <v>93</v>
      </c>
      <c r="I3844" s="6" t="str">
        <v>95</v>
      </c>
      <c r="J3844" s="6" t="s">
        <v>13541</v>
      </c>
      <c r="K3844" s="6" t="s">
        <v>13651</v>
      </c>
      <c r="L3844" s="6" t="s">
        <v>13517</v>
      </c>
      <c r="M3844" s="26" t="s">
        <v>13622</v>
      </c>
      <c r="N3844" s="6" t="s">
        <v>13627</v>
      </c>
      <c r="O3844" s="6" t="str" cm="1">
        <f t="array" ref="O3844:P3844">_xlfn.TEXTSPLIT(N3844,"-")</f>
        <v>2010</v>
      </c>
      <c r="P3844" s="6" t="str">
        <v>2011</v>
      </c>
      <c r="Q3844" s="6">
        <v>66</v>
      </c>
      <c r="R3844" s="6">
        <v>7</v>
      </c>
      <c r="S3844" s="16">
        <f t="shared" si="268"/>
        <v>0.10606060606060606</v>
      </c>
      <c r="T3844" s="16">
        <f t="shared" si="269"/>
        <v>3.7901737767520954E-2</v>
      </c>
    </row>
    <row r="3845" spans="1:20" x14ac:dyDescent="0.6">
      <c r="A3845" s="6"/>
      <c r="B3845" s="6"/>
      <c r="C3845" s="6"/>
      <c r="D3845" s="6" t="s">
        <v>13823</v>
      </c>
      <c r="E3845" s="6" t="s">
        <v>13814</v>
      </c>
      <c r="F3845" s="6" t="s">
        <v>13628</v>
      </c>
      <c r="G3845" s="6" t="str">
        <f t="shared" si="267"/>
        <v>90-95</v>
      </c>
      <c r="H3845" s="6" t="str" cm="1">
        <f t="array" ref="H3845:I3845">_xlfn.TEXTSPLIT(G3845,"-")</f>
        <v>90</v>
      </c>
      <c r="I3845" s="6" t="str">
        <v>95</v>
      </c>
      <c r="J3845" s="6" t="s">
        <v>13541</v>
      </c>
      <c r="K3845" s="6" t="s">
        <v>13651</v>
      </c>
      <c r="L3845" s="6" t="s">
        <v>13517</v>
      </c>
      <c r="M3845" s="26" t="s">
        <v>13622</v>
      </c>
      <c r="N3845" s="6" t="s">
        <v>13627</v>
      </c>
      <c r="O3845" s="6" t="str" cm="1">
        <f t="array" ref="O3845:P3845">_xlfn.TEXTSPLIT(N3845,"-")</f>
        <v>2010</v>
      </c>
      <c r="P3845" s="6" t="str">
        <v>2011</v>
      </c>
      <c r="Q3845" s="6">
        <v>49</v>
      </c>
      <c r="R3845" s="6">
        <v>10</v>
      </c>
      <c r="S3845" s="16">
        <f t="shared" si="268"/>
        <v>0.20408163265306123</v>
      </c>
      <c r="T3845" s="16">
        <f t="shared" si="269"/>
        <v>5.757556168551458E-2</v>
      </c>
    </row>
    <row r="3846" spans="1:20" x14ac:dyDescent="0.6">
      <c r="A3846" s="6"/>
      <c r="B3846" s="6"/>
      <c r="C3846" s="6"/>
      <c r="D3846" s="6" t="s">
        <v>13823</v>
      </c>
      <c r="E3846" s="6" t="s">
        <v>13816</v>
      </c>
      <c r="F3846" s="6" t="s">
        <v>13628</v>
      </c>
      <c r="G3846" s="6" t="str">
        <f t="shared" si="267"/>
        <v>90-95</v>
      </c>
      <c r="H3846" s="6" t="str" cm="1">
        <f t="array" ref="H3846:I3846">_xlfn.TEXTSPLIT(G3846,"-")</f>
        <v>90</v>
      </c>
      <c r="I3846" s="6" t="str">
        <v>95</v>
      </c>
      <c r="J3846" s="6" t="s">
        <v>13541</v>
      </c>
      <c r="K3846" s="6" t="s">
        <v>13651</v>
      </c>
      <c r="L3846" s="6" t="s">
        <v>13517</v>
      </c>
      <c r="M3846" s="26" t="s">
        <v>13622</v>
      </c>
      <c r="N3846" s="6" t="s">
        <v>13627</v>
      </c>
      <c r="O3846" s="6" t="str" cm="1">
        <f t="array" ref="O3846:P3846">_xlfn.TEXTSPLIT(N3846,"-")</f>
        <v>2010</v>
      </c>
      <c r="P3846" s="6" t="str">
        <v>2011</v>
      </c>
      <c r="Q3846" s="6">
        <v>106</v>
      </c>
      <c r="R3846" s="6">
        <v>10</v>
      </c>
      <c r="S3846" s="16">
        <f t="shared" si="268"/>
        <v>9.4339622641509441E-2</v>
      </c>
      <c r="T3846" s="16">
        <f t="shared" si="269"/>
        <v>2.8390746938236934E-2</v>
      </c>
    </row>
    <row r="3847" spans="1:20" x14ac:dyDescent="0.6">
      <c r="A3847" s="6"/>
      <c r="B3847" s="6"/>
      <c r="C3847" s="6"/>
      <c r="D3847" s="6" t="s">
        <v>13823</v>
      </c>
      <c r="E3847" s="6" t="s">
        <v>13815</v>
      </c>
      <c r="F3847" s="6" t="s">
        <v>13628</v>
      </c>
      <c r="G3847" s="6" t="str">
        <f t="shared" si="267"/>
        <v>90-95</v>
      </c>
      <c r="H3847" s="6" t="str" cm="1">
        <f t="array" ref="H3847:I3847">_xlfn.TEXTSPLIT(G3847,"-")</f>
        <v>90</v>
      </c>
      <c r="I3847" s="6" t="str">
        <v>95</v>
      </c>
      <c r="J3847" s="6" t="s">
        <v>13541</v>
      </c>
      <c r="K3847" s="6" t="s">
        <v>13651</v>
      </c>
      <c r="L3847" s="6" t="s">
        <v>13517</v>
      </c>
      <c r="M3847" s="26" t="s">
        <v>13622</v>
      </c>
      <c r="N3847" s="6" t="s">
        <v>13627</v>
      </c>
      <c r="O3847" s="6" t="str" cm="1">
        <f t="array" ref="O3847:P3847">_xlfn.TEXTSPLIT(N3847,"-")</f>
        <v>2010</v>
      </c>
      <c r="P3847" s="6" t="str">
        <v>2011</v>
      </c>
      <c r="Q3847" s="6">
        <v>155</v>
      </c>
      <c r="R3847" s="6">
        <v>20</v>
      </c>
      <c r="S3847" s="16">
        <f t="shared" si="268"/>
        <v>0.12903225806451613</v>
      </c>
      <c r="T3847" s="16">
        <f t="shared" si="269"/>
        <v>2.69267745925259E-2</v>
      </c>
    </row>
    <row r="3848" spans="1:20" x14ac:dyDescent="0.6">
      <c r="A3848" s="6"/>
      <c r="B3848" s="6"/>
      <c r="C3848" s="6"/>
      <c r="D3848" s="6" t="s">
        <v>13828</v>
      </c>
      <c r="E3848" s="6" t="s">
        <v>13815</v>
      </c>
      <c r="F3848" s="6" t="s">
        <v>13834</v>
      </c>
      <c r="G3848" s="6" t="str">
        <f t="shared" si="267"/>
        <v>90-92</v>
      </c>
      <c r="H3848" s="6" t="str" cm="1">
        <f t="array" ref="H3848:I3848">_xlfn.TEXTSPLIT(G3848,"-")</f>
        <v>90</v>
      </c>
      <c r="I3848" s="6" t="str">
        <v>92</v>
      </c>
      <c r="J3848" s="6" t="s">
        <v>13541</v>
      </c>
      <c r="K3848" s="6" t="s">
        <v>13651</v>
      </c>
      <c r="L3848" s="6" t="s">
        <v>13517</v>
      </c>
      <c r="M3848" s="26" t="s">
        <v>13622</v>
      </c>
      <c r="N3848" s="6" t="s">
        <v>13627</v>
      </c>
      <c r="O3848" s="6" t="str" cm="1">
        <f t="array" ref="O3848:P3848">_xlfn.TEXTSPLIT(N3848,"-")</f>
        <v>2010</v>
      </c>
      <c r="P3848" s="6" t="str">
        <v>2011</v>
      </c>
      <c r="Q3848" s="6">
        <v>89</v>
      </c>
      <c r="R3848" s="6">
        <v>10</v>
      </c>
      <c r="S3848" s="16">
        <f t="shared" si="268"/>
        <v>0.11235955056179775</v>
      </c>
      <c r="T3848" s="16">
        <f t="shared" si="269"/>
        <v>3.3475612783467244E-2</v>
      </c>
    </row>
    <row r="3849" spans="1:20" x14ac:dyDescent="0.6">
      <c r="A3849" s="6"/>
      <c r="B3849" s="6"/>
      <c r="C3849" s="6"/>
      <c r="D3849" s="6" t="s">
        <v>13828</v>
      </c>
      <c r="E3849" s="6" t="s">
        <v>13815</v>
      </c>
      <c r="F3849" s="6" t="s">
        <v>13835</v>
      </c>
      <c r="G3849" s="6" t="str">
        <f t="shared" si="267"/>
        <v>93-95</v>
      </c>
      <c r="H3849" s="6" t="str" cm="1">
        <f t="array" ref="H3849:I3849">_xlfn.TEXTSPLIT(G3849,"-")</f>
        <v>93</v>
      </c>
      <c r="I3849" s="6" t="str">
        <v>95</v>
      </c>
      <c r="J3849" s="6" t="s">
        <v>13541</v>
      </c>
      <c r="K3849" s="6" t="s">
        <v>13651</v>
      </c>
      <c r="L3849" s="6" t="s">
        <v>13517</v>
      </c>
      <c r="M3849" s="26" t="s">
        <v>13622</v>
      </c>
      <c r="N3849" s="6" t="s">
        <v>13627</v>
      </c>
      <c r="O3849" s="6" t="str" cm="1">
        <f t="array" ref="O3849:P3849">_xlfn.TEXTSPLIT(N3849,"-")</f>
        <v>2010</v>
      </c>
      <c r="P3849" s="6" t="str">
        <v>2011</v>
      </c>
      <c r="Q3849" s="6">
        <v>66</v>
      </c>
      <c r="R3849" s="6">
        <v>14</v>
      </c>
      <c r="S3849" s="16">
        <f t="shared" si="268"/>
        <v>0.21212121212121213</v>
      </c>
      <c r="T3849" s="16">
        <f t="shared" si="269"/>
        <v>5.0321060638458245E-2</v>
      </c>
    </row>
    <row r="3850" spans="1:20" x14ac:dyDescent="0.6">
      <c r="A3850" s="6"/>
      <c r="B3850" s="6"/>
      <c r="C3850" s="6"/>
      <c r="D3850" s="6" t="s">
        <v>13828</v>
      </c>
      <c r="E3850" s="6" t="s">
        <v>13814</v>
      </c>
      <c r="F3850" s="6" t="s">
        <v>13628</v>
      </c>
      <c r="G3850" s="6" t="str">
        <f t="shared" si="267"/>
        <v>90-95</v>
      </c>
      <c r="H3850" s="6" t="str" cm="1">
        <f t="array" ref="H3850:I3850">_xlfn.TEXTSPLIT(G3850,"-")</f>
        <v>90</v>
      </c>
      <c r="I3850" s="6" t="str">
        <v>95</v>
      </c>
      <c r="J3850" s="6" t="s">
        <v>13541</v>
      </c>
      <c r="K3850" s="6" t="s">
        <v>13651</v>
      </c>
      <c r="L3850" s="6" t="s">
        <v>13517</v>
      </c>
      <c r="M3850" s="26" t="s">
        <v>13622</v>
      </c>
      <c r="N3850" s="6" t="s">
        <v>13627</v>
      </c>
      <c r="O3850" s="6" t="str" cm="1">
        <f t="array" ref="O3850:P3850">_xlfn.TEXTSPLIT(N3850,"-")</f>
        <v>2010</v>
      </c>
      <c r="P3850" s="6" t="str">
        <v>2011</v>
      </c>
      <c r="Q3850" s="6">
        <v>49</v>
      </c>
      <c r="R3850" s="6">
        <v>8</v>
      </c>
      <c r="S3850" s="16">
        <f t="shared" si="268"/>
        <v>0.16326530612244897</v>
      </c>
      <c r="T3850" s="16">
        <f t="shared" si="269"/>
        <v>5.2801079522667153E-2</v>
      </c>
    </row>
    <row r="3851" spans="1:20" x14ac:dyDescent="0.6">
      <c r="A3851" s="6"/>
      <c r="B3851" s="6"/>
      <c r="C3851" s="6"/>
      <c r="D3851" s="6" t="s">
        <v>13828</v>
      </c>
      <c r="E3851" s="6" t="s">
        <v>13816</v>
      </c>
      <c r="F3851" s="6" t="s">
        <v>13628</v>
      </c>
      <c r="G3851" s="6" t="str">
        <f t="shared" ref="G3851:G3980" si="288">IF(RIGHT(F3851,1)="+",LEFT(F3851,LEN(F3851)-1)&amp;"-95",F3851)</f>
        <v>90-95</v>
      </c>
      <c r="H3851" s="6" t="str" cm="1">
        <f t="array" ref="H3851:I3851">_xlfn.TEXTSPLIT(G3851,"-")</f>
        <v>90</v>
      </c>
      <c r="I3851" s="6" t="str">
        <v>95</v>
      </c>
      <c r="J3851" s="6" t="s">
        <v>13541</v>
      </c>
      <c r="K3851" s="6" t="s">
        <v>13651</v>
      </c>
      <c r="L3851" s="6" t="s">
        <v>13517</v>
      </c>
      <c r="M3851" s="26" t="s">
        <v>13622</v>
      </c>
      <c r="N3851" s="6" t="s">
        <v>13627</v>
      </c>
      <c r="O3851" s="6" t="str" cm="1">
        <f t="array" ref="O3851:P3851">_xlfn.TEXTSPLIT(N3851,"-")</f>
        <v>2010</v>
      </c>
      <c r="P3851" s="6" t="str">
        <v>2011</v>
      </c>
      <c r="Q3851" s="6">
        <v>106</v>
      </c>
      <c r="R3851" s="6">
        <v>16</v>
      </c>
      <c r="S3851" s="16">
        <f t="shared" ref="S3851:S3980" si="289">R3851/Q3851</f>
        <v>0.15094339622641509</v>
      </c>
      <c r="T3851" s="16">
        <f t="shared" ref="T3851:T3980" si="290">SQRT(S3851*(1-S3851)/Q3851)</f>
        <v>3.4771421707582142E-2</v>
      </c>
    </row>
    <row r="3852" spans="1:20" x14ac:dyDescent="0.6">
      <c r="A3852" s="6"/>
      <c r="B3852" s="6"/>
      <c r="C3852" s="6"/>
      <c r="D3852" s="6" t="s">
        <v>13828</v>
      </c>
      <c r="E3852" s="6" t="s">
        <v>13815</v>
      </c>
      <c r="F3852" s="6" t="s">
        <v>13628</v>
      </c>
      <c r="G3852" s="6" t="str">
        <f t="shared" si="288"/>
        <v>90-95</v>
      </c>
      <c r="H3852" s="6" t="str" cm="1">
        <f t="array" ref="H3852:I3852">_xlfn.TEXTSPLIT(G3852,"-")</f>
        <v>90</v>
      </c>
      <c r="I3852" s="6" t="str">
        <v>95</v>
      </c>
      <c r="J3852" s="6" t="s">
        <v>13541</v>
      </c>
      <c r="K3852" s="6" t="s">
        <v>13651</v>
      </c>
      <c r="L3852" s="6" t="s">
        <v>13517</v>
      </c>
      <c r="M3852" s="26" t="s">
        <v>13622</v>
      </c>
      <c r="N3852" s="6" t="s">
        <v>13627</v>
      </c>
      <c r="O3852" s="6" t="str" cm="1">
        <f t="array" ref="O3852:P3852">_xlfn.TEXTSPLIT(N3852,"-")</f>
        <v>2010</v>
      </c>
      <c r="P3852" s="6" t="str">
        <v>2011</v>
      </c>
      <c r="Q3852" s="6">
        <v>155</v>
      </c>
      <c r="R3852" s="6">
        <v>24</v>
      </c>
      <c r="S3852" s="16">
        <f t="shared" si="289"/>
        <v>0.15483870967741936</v>
      </c>
      <c r="T3852" s="16">
        <f t="shared" si="290"/>
        <v>2.9056528183575389E-2</v>
      </c>
    </row>
    <row r="3853" spans="1:20" x14ac:dyDescent="0.6">
      <c r="A3853" s="6"/>
      <c r="B3853" s="6"/>
      <c r="C3853" s="6"/>
      <c r="D3853" s="6" t="s">
        <v>13813</v>
      </c>
      <c r="E3853" s="6" t="s">
        <v>13815</v>
      </c>
      <c r="F3853" s="6" t="s">
        <v>13834</v>
      </c>
      <c r="G3853" s="6" t="str">
        <f t="shared" si="288"/>
        <v>90-92</v>
      </c>
      <c r="H3853" s="6" t="str" cm="1">
        <f t="array" ref="H3853:I3853">_xlfn.TEXTSPLIT(G3853,"-")</f>
        <v>90</v>
      </c>
      <c r="I3853" s="6" t="str">
        <v>92</v>
      </c>
      <c r="J3853" s="6" t="s">
        <v>13541</v>
      </c>
      <c r="K3853" s="6" t="s">
        <v>13651</v>
      </c>
      <c r="L3853" s="6" t="s">
        <v>13517</v>
      </c>
      <c r="M3853" s="26" t="s">
        <v>13622</v>
      </c>
      <c r="N3853" s="6" t="s">
        <v>13627</v>
      </c>
      <c r="O3853" s="6" t="str" cm="1">
        <f t="array" ref="O3853:P3853">_xlfn.TEXTSPLIT(N3853,"-")</f>
        <v>2010</v>
      </c>
      <c r="P3853" s="6" t="str">
        <v>2011</v>
      </c>
      <c r="Q3853" s="6">
        <v>89</v>
      </c>
      <c r="R3853" s="6">
        <v>23</v>
      </c>
      <c r="S3853" s="16">
        <f t="shared" si="289"/>
        <v>0.25842696629213485</v>
      </c>
      <c r="T3853" s="16">
        <f t="shared" si="290"/>
        <v>4.640351466071483E-2</v>
      </c>
    </row>
    <row r="3854" spans="1:20" x14ac:dyDescent="0.6">
      <c r="A3854" s="6"/>
      <c r="B3854" s="6"/>
      <c r="C3854" s="6"/>
      <c r="D3854" s="6" t="s">
        <v>13813</v>
      </c>
      <c r="E3854" s="6" t="s">
        <v>13815</v>
      </c>
      <c r="F3854" s="6" t="s">
        <v>13835</v>
      </c>
      <c r="G3854" s="6" t="str">
        <f t="shared" si="288"/>
        <v>93-95</v>
      </c>
      <c r="H3854" s="6" t="str" cm="1">
        <f t="array" ref="H3854:I3854">_xlfn.TEXTSPLIT(G3854,"-")</f>
        <v>93</v>
      </c>
      <c r="I3854" s="6" t="str">
        <v>95</v>
      </c>
      <c r="J3854" s="6" t="s">
        <v>13541</v>
      </c>
      <c r="K3854" s="6" t="s">
        <v>13651</v>
      </c>
      <c r="L3854" s="6" t="s">
        <v>13517</v>
      </c>
      <c r="M3854" s="26" t="s">
        <v>13622</v>
      </c>
      <c r="N3854" s="6" t="s">
        <v>13627</v>
      </c>
      <c r="O3854" s="6" t="str" cm="1">
        <f t="array" ref="O3854:P3854">_xlfn.TEXTSPLIT(N3854,"-")</f>
        <v>2010</v>
      </c>
      <c r="P3854" s="6" t="str">
        <v>2011</v>
      </c>
      <c r="Q3854" s="6">
        <v>66</v>
      </c>
      <c r="R3854" s="6">
        <v>21</v>
      </c>
      <c r="S3854" s="16">
        <f t="shared" si="289"/>
        <v>0.31818181818181818</v>
      </c>
      <c r="T3854" s="16">
        <f t="shared" si="290"/>
        <v>5.7332383989717392E-2</v>
      </c>
    </row>
    <row r="3855" spans="1:20" x14ac:dyDescent="0.6">
      <c r="A3855" s="6"/>
      <c r="B3855" s="6"/>
      <c r="C3855" s="6"/>
      <c r="D3855" s="6" t="s">
        <v>13813</v>
      </c>
      <c r="E3855" s="6" t="s">
        <v>13814</v>
      </c>
      <c r="F3855" s="6" t="s">
        <v>13628</v>
      </c>
      <c r="G3855" s="6" t="str">
        <f t="shared" si="288"/>
        <v>90-95</v>
      </c>
      <c r="H3855" s="6" t="str" cm="1">
        <f t="array" ref="H3855:I3855">_xlfn.TEXTSPLIT(G3855,"-")</f>
        <v>90</v>
      </c>
      <c r="I3855" s="6" t="str">
        <v>95</v>
      </c>
      <c r="J3855" s="6" t="s">
        <v>13541</v>
      </c>
      <c r="K3855" s="6" t="s">
        <v>13651</v>
      </c>
      <c r="L3855" s="6" t="s">
        <v>13517</v>
      </c>
      <c r="M3855" s="26" t="s">
        <v>13622</v>
      </c>
      <c r="N3855" s="6" t="s">
        <v>13627</v>
      </c>
      <c r="O3855" s="6" t="str" cm="1">
        <f t="array" ref="O3855:P3855">_xlfn.TEXTSPLIT(N3855,"-")</f>
        <v>2010</v>
      </c>
      <c r="P3855" s="6" t="str">
        <v>2011</v>
      </c>
      <c r="Q3855" s="6">
        <v>49</v>
      </c>
      <c r="R3855" s="6">
        <v>18</v>
      </c>
      <c r="S3855" s="16">
        <f t="shared" si="289"/>
        <v>0.36734693877551022</v>
      </c>
      <c r="T3855" s="16">
        <f t="shared" si="290"/>
        <v>6.8868873533630998E-2</v>
      </c>
    </row>
    <row r="3856" spans="1:20" x14ac:dyDescent="0.6">
      <c r="A3856" s="6"/>
      <c r="B3856" s="6"/>
      <c r="C3856" s="6"/>
      <c r="D3856" s="6" t="s">
        <v>13813</v>
      </c>
      <c r="E3856" s="6" t="s">
        <v>13816</v>
      </c>
      <c r="F3856" s="6" t="s">
        <v>13628</v>
      </c>
      <c r="G3856" s="6" t="str">
        <f t="shared" si="288"/>
        <v>90-95</v>
      </c>
      <c r="H3856" s="6" t="str" cm="1">
        <f t="array" ref="H3856:I3856">_xlfn.TEXTSPLIT(G3856,"-")</f>
        <v>90</v>
      </c>
      <c r="I3856" s="6" t="str">
        <v>95</v>
      </c>
      <c r="J3856" s="6" t="s">
        <v>13541</v>
      </c>
      <c r="K3856" s="6" t="s">
        <v>13651</v>
      </c>
      <c r="L3856" s="6" t="s">
        <v>13517</v>
      </c>
      <c r="M3856" s="26" t="s">
        <v>13622</v>
      </c>
      <c r="N3856" s="6" t="s">
        <v>13627</v>
      </c>
      <c r="O3856" s="6" t="str" cm="1">
        <f t="array" ref="O3856:P3856">_xlfn.TEXTSPLIT(N3856,"-")</f>
        <v>2010</v>
      </c>
      <c r="P3856" s="6" t="str">
        <v>2011</v>
      </c>
      <c r="Q3856" s="6">
        <v>106</v>
      </c>
      <c r="R3856" s="6">
        <v>26</v>
      </c>
      <c r="S3856" s="16">
        <f t="shared" si="289"/>
        <v>0.24528301886792453</v>
      </c>
      <c r="T3856" s="16">
        <f t="shared" si="290"/>
        <v>4.1790047962489682E-2</v>
      </c>
    </row>
    <row r="3857" spans="1:20" x14ac:dyDescent="0.6">
      <c r="A3857" s="6"/>
      <c r="B3857" s="6"/>
      <c r="C3857" s="6"/>
      <c r="D3857" s="6" t="s">
        <v>13813</v>
      </c>
      <c r="E3857" s="6" t="s">
        <v>13815</v>
      </c>
      <c r="F3857" s="6" t="s">
        <v>13628</v>
      </c>
      <c r="G3857" s="6" t="str">
        <f t="shared" si="288"/>
        <v>90-95</v>
      </c>
      <c r="H3857" s="6" t="str" cm="1">
        <f t="array" ref="H3857:I3857">_xlfn.TEXTSPLIT(G3857,"-")</f>
        <v>90</v>
      </c>
      <c r="I3857" s="6" t="str">
        <v>95</v>
      </c>
      <c r="J3857" s="6" t="s">
        <v>13541</v>
      </c>
      <c r="K3857" s="6" t="s">
        <v>13651</v>
      </c>
      <c r="L3857" s="6" t="s">
        <v>13517</v>
      </c>
      <c r="M3857" s="26" t="s">
        <v>13622</v>
      </c>
      <c r="N3857" s="6" t="s">
        <v>13627</v>
      </c>
      <c r="O3857" s="6" t="str" cm="1">
        <f t="array" ref="O3857:P3857">_xlfn.TEXTSPLIT(N3857,"-")</f>
        <v>2010</v>
      </c>
      <c r="P3857" s="6" t="str">
        <v>2011</v>
      </c>
      <c r="Q3857" s="6">
        <v>155</v>
      </c>
      <c r="R3857" s="6">
        <v>44</v>
      </c>
      <c r="S3857" s="16">
        <f t="shared" si="289"/>
        <v>0.28387096774193549</v>
      </c>
      <c r="T3857" s="16">
        <f t="shared" si="290"/>
        <v>3.6215149335441635E-2</v>
      </c>
    </row>
    <row r="3858" spans="1:20" x14ac:dyDescent="0.6">
      <c r="A3858" s="6"/>
      <c r="B3858" s="6"/>
      <c r="C3858" s="6"/>
      <c r="D3858" s="6" t="s">
        <v>13300</v>
      </c>
      <c r="E3858" s="6" t="s">
        <v>13815</v>
      </c>
      <c r="F3858" s="6" t="s">
        <v>13834</v>
      </c>
      <c r="G3858" s="6" t="str">
        <f t="shared" si="288"/>
        <v>90-92</v>
      </c>
      <c r="H3858" s="6" t="str" cm="1">
        <f t="array" ref="H3858:I3858">_xlfn.TEXTSPLIT(G3858,"-")</f>
        <v>90</v>
      </c>
      <c r="I3858" s="6" t="str">
        <v>92</v>
      </c>
      <c r="J3858" s="6" t="s">
        <v>13541</v>
      </c>
      <c r="K3858" s="6" t="s">
        <v>13651</v>
      </c>
      <c r="L3858" s="6" t="s">
        <v>13517</v>
      </c>
      <c r="M3858" s="26" t="s">
        <v>13622</v>
      </c>
      <c r="N3858" s="6" t="s">
        <v>13627</v>
      </c>
      <c r="O3858" s="6" t="str" cm="1">
        <f t="array" ref="O3858:P3858">_xlfn.TEXTSPLIT(N3858,"-")</f>
        <v>2010</v>
      </c>
      <c r="P3858" s="6" t="str">
        <v>2011</v>
      </c>
      <c r="Q3858" s="6">
        <v>89</v>
      </c>
      <c r="R3858" s="6">
        <v>43</v>
      </c>
      <c r="S3858" s="16">
        <f t="shared" si="289"/>
        <v>0.48314606741573035</v>
      </c>
      <c r="T3858" s="16">
        <f t="shared" si="290"/>
        <v>5.2969775668224958E-2</v>
      </c>
    </row>
    <row r="3859" spans="1:20" x14ac:dyDescent="0.6">
      <c r="A3859" s="6"/>
      <c r="B3859" s="6"/>
      <c r="C3859" s="6"/>
      <c r="D3859" s="6" t="s">
        <v>13300</v>
      </c>
      <c r="E3859" s="6" t="s">
        <v>13815</v>
      </c>
      <c r="F3859" s="6" t="s">
        <v>13835</v>
      </c>
      <c r="G3859" s="6" t="str">
        <f t="shared" si="288"/>
        <v>93-95</v>
      </c>
      <c r="H3859" s="6" t="str" cm="1">
        <f t="array" ref="H3859:I3859">_xlfn.TEXTSPLIT(G3859,"-")</f>
        <v>93</v>
      </c>
      <c r="I3859" s="6" t="str">
        <v>95</v>
      </c>
      <c r="J3859" s="6" t="s">
        <v>13541</v>
      </c>
      <c r="K3859" s="6" t="s">
        <v>13651</v>
      </c>
      <c r="L3859" s="6" t="s">
        <v>13517</v>
      </c>
      <c r="M3859" s="26" t="s">
        <v>13622</v>
      </c>
      <c r="N3859" s="6" t="s">
        <v>13627</v>
      </c>
      <c r="O3859" s="6" t="str" cm="1">
        <f t="array" ref="O3859:P3859">_xlfn.TEXTSPLIT(N3859,"-")</f>
        <v>2010</v>
      </c>
      <c r="P3859" s="6" t="str">
        <v>2011</v>
      </c>
      <c r="Q3859" s="6">
        <v>66</v>
      </c>
      <c r="R3859" s="6">
        <v>39</v>
      </c>
      <c r="S3859" s="16">
        <f t="shared" si="289"/>
        <v>0.59090909090909094</v>
      </c>
      <c r="T3859" s="16">
        <f t="shared" si="290"/>
        <v>6.0519911222631444E-2</v>
      </c>
    </row>
    <row r="3860" spans="1:20" x14ac:dyDescent="0.6">
      <c r="A3860" s="6"/>
      <c r="B3860" s="6"/>
      <c r="C3860" s="6"/>
      <c r="D3860" s="6" t="s">
        <v>13300</v>
      </c>
      <c r="E3860" s="6" t="s">
        <v>13814</v>
      </c>
      <c r="F3860" s="6" t="s">
        <v>13628</v>
      </c>
      <c r="G3860" s="6" t="str">
        <f t="shared" si="288"/>
        <v>90-95</v>
      </c>
      <c r="H3860" s="6" t="str" cm="1">
        <f t="array" ref="H3860:I3860">_xlfn.TEXTSPLIT(G3860,"-")</f>
        <v>90</v>
      </c>
      <c r="I3860" s="6" t="str">
        <v>95</v>
      </c>
      <c r="J3860" s="6" t="s">
        <v>13541</v>
      </c>
      <c r="K3860" s="6" t="s">
        <v>13651</v>
      </c>
      <c r="L3860" s="6" t="s">
        <v>13517</v>
      </c>
      <c r="M3860" s="26" t="s">
        <v>13622</v>
      </c>
      <c r="N3860" s="6" t="s">
        <v>13627</v>
      </c>
      <c r="O3860" s="6" t="str" cm="1">
        <f t="array" ref="O3860:P3860">_xlfn.TEXTSPLIT(N3860,"-")</f>
        <v>2010</v>
      </c>
      <c r="P3860" s="6" t="str">
        <v>2011</v>
      </c>
      <c r="Q3860" s="6">
        <v>49</v>
      </c>
      <c r="R3860" s="6">
        <v>31</v>
      </c>
      <c r="S3860" s="16">
        <f t="shared" si="289"/>
        <v>0.63265306122448983</v>
      </c>
      <c r="T3860" s="16">
        <f t="shared" si="290"/>
        <v>6.8868873533630998E-2</v>
      </c>
    </row>
    <row r="3861" spans="1:20" x14ac:dyDescent="0.6">
      <c r="A3861" s="6"/>
      <c r="B3861" s="6"/>
      <c r="C3861" s="6"/>
      <c r="D3861" s="6" t="s">
        <v>13300</v>
      </c>
      <c r="E3861" s="6" t="s">
        <v>13816</v>
      </c>
      <c r="F3861" s="6" t="s">
        <v>13628</v>
      </c>
      <c r="G3861" s="6" t="str">
        <f t="shared" si="288"/>
        <v>90-95</v>
      </c>
      <c r="H3861" s="6" t="str" cm="1">
        <f t="array" ref="H3861:I3861">_xlfn.TEXTSPLIT(G3861,"-")</f>
        <v>90</v>
      </c>
      <c r="I3861" s="6" t="str">
        <v>95</v>
      </c>
      <c r="J3861" s="6" t="s">
        <v>13541</v>
      </c>
      <c r="K3861" s="6" t="s">
        <v>13651</v>
      </c>
      <c r="L3861" s="6" t="s">
        <v>13517</v>
      </c>
      <c r="M3861" s="26" t="s">
        <v>13622</v>
      </c>
      <c r="N3861" s="6" t="s">
        <v>13627</v>
      </c>
      <c r="O3861" s="6" t="str" cm="1">
        <f t="array" ref="O3861:P3861">_xlfn.TEXTSPLIT(N3861,"-")</f>
        <v>2010</v>
      </c>
      <c r="P3861" s="6" t="str">
        <v>2011</v>
      </c>
      <c r="Q3861" s="6">
        <v>106</v>
      </c>
      <c r="R3861" s="6">
        <v>51</v>
      </c>
      <c r="S3861" s="16">
        <f t="shared" si="289"/>
        <v>0.48113207547169812</v>
      </c>
      <c r="T3861" s="16">
        <f t="shared" si="290"/>
        <v>4.8529703161111618E-2</v>
      </c>
    </row>
    <row r="3862" spans="1:20" x14ac:dyDescent="0.6">
      <c r="A3862" s="6"/>
      <c r="B3862" s="6"/>
      <c r="C3862" s="6"/>
      <c r="D3862" s="6" t="s">
        <v>13300</v>
      </c>
      <c r="E3862" s="6" t="s">
        <v>13815</v>
      </c>
      <c r="F3862" s="6" t="s">
        <v>13628</v>
      </c>
      <c r="G3862" s="6" t="str">
        <f t="shared" si="288"/>
        <v>90-95</v>
      </c>
      <c r="H3862" s="6" t="str" cm="1">
        <f t="array" ref="H3862:I3862">_xlfn.TEXTSPLIT(G3862,"-")</f>
        <v>90</v>
      </c>
      <c r="I3862" s="6" t="str">
        <v>95</v>
      </c>
      <c r="J3862" s="6" t="s">
        <v>13541</v>
      </c>
      <c r="K3862" s="6" t="s">
        <v>13651</v>
      </c>
      <c r="L3862" s="6" t="s">
        <v>13517</v>
      </c>
      <c r="M3862" s="26" t="s">
        <v>13622</v>
      </c>
      <c r="N3862" s="6" t="s">
        <v>13627</v>
      </c>
      <c r="O3862" s="6" t="str" cm="1">
        <f t="array" ref="O3862:P3862">_xlfn.TEXTSPLIT(N3862,"-")</f>
        <v>2010</v>
      </c>
      <c r="P3862" s="6" t="str">
        <v>2011</v>
      </c>
      <c r="Q3862" s="6">
        <v>155</v>
      </c>
      <c r="R3862" s="6">
        <v>92</v>
      </c>
      <c r="S3862" s="16">
        <f t="shared" si="289"/>
        <v>0.59354838709677415</v>
      </c>
      <c r="T3862" s="16">
        <f t="shared" si="290"/>
        <v>3.9451783497163287E-2</v>
      </c>
    </row>
    <row r="3863" spans="1:20" x14ac:dyDescent="0.6">
      <c r="A3863" s="6">
        <v>23246273</v>
      </c>
      <c r="B3863" s="17" t="s">
        <v>13355</v>
      </c>
      <c r="C3863" s="6" t="s">
        <v>13812</v>
      </c>
      <c r="D3863" s="6" t="s">
        <v>13848</v>
      </c>
      <c r="E3863" s="6" t="s">
        <v>13815</v>
      </c>
      <c r="F3863" s="25" t="s">
        <v>13817</v>
      </c>
      <c r="G3863" s="6" t="str">
        <f t="shared" ref="G3863:G3898" si="291">IF(RIGHT(F3863,1)="+",LEFT(F3863,LEN(F3863)-1)&amp;"-95",F3863)</f>
        <v>40-49</v>
      </c>
      <c r="H3863" s="6" t="str" cm="1">
        <f t="array" ref="H3863:I3863">_xlfn.TEXTSPLIT(G3863,"-")</f>
        <v>40</v>
      </c>
      <c r="I3863" s="6" t="str">
        <v>49</v>
      </c>
      <c r="J3863" s="6" t="s">
        <v>13836</v>
      </c>
      <c r="K3863" s="6" t="s">
        <v>13561</v>
      </c>
      <c r="L3863" s="6" t="s">
        <v>13973</v>
      </c>
      <c r="M3863" s="6" t="s">
        <v>13629</v>
      </c>
      <c r="N3863" s="6" t="s">
        <v>13837</v>
      </c>
      <c r="O3863" s="6" t="str" cm="1">
        <f t="array" ref="O3863:P3863">_xlfn.TEXTSPLIT(N3863,"-")</f>
        <v>2007</v>
      </c>
      <c r="P3863" s="6" t="str">
        <v>2009</v>
      </c>
      <c r="Q3863" s="6">
        <v>869</v>
      </c>
      <c r="R3863" s="6">
        <v>20</v>
      </c>
      <c r="S3863" s="16">
        <f t="shared" ref="S3863:S3898" si="292">R3863/Q3863</f>
        <v>2.3014959723820484E-2</v>
      </c>
      <c r="T3863" s="16">
        <f t="shared" ref="T3863:T3898" si="293">SQRT(S3863*(1-S3863)/Q3863)</f>
        <v>5.0867357635436886E-3</v>
      </c>
    </row>
    <row r="3864" spans="1:20" x14ac:dyDescent="0.6">
      <c r="A3864" s="6"/>
      <c r="B3864" s="17"/>
      <c r="C3864" s="6"/>
      <c r="D3864" s="6" t="s">
        <v>13848</v>
      </c>
      <c r="E3864" s="6" t="s">
        <v>13815</v>
      </c>
      <c r="F3864" s="6" t="s">
        <v>13818</v>
      </c>
      <c r="G3864" s="6" t="str">
        <f t="shared" si="291"/>
        <v>50-59</v>
      </c>
      <c r="H3864" s="6" t="str" cm="1">
        <f t="array" ref="H3864:I3864">_xlfn.TEXTSPLIT(G3864,"-")</f>
        <v>50</v>
      </c>
      <c r="I3864" s="6" t="str">
        <v>59</v>
      </c>
      <c r="J3864" s="6" t="s">
        <v>13836</v>
      </c>
      <c r="K3864" s="6" t="s">
        <v>13561</v>
      </c>
      <c r="L3864" s="6" t="s">
        <v>13973</v>
      </c>
      <c r="M3864" s="6" t="s">
        <v>13629</v>
      </c>
      <c r="N3864" s="6" t="s">
        <v>13837</v>
      </c>
      <c r="O3864" s="6" t="str" cm="1">
        <f t="array" ref="O3864:P3864">_xlfn.TEXTSPLIT(N3864,"-")</f>
        <v>2007</v>
      </c>
      <c r="P3864" s="6" t="str">
        <v>2009</v>
      </c>
      <c r="Q3864" s="6">
        <v>1094</v>
      </c>
      <c r="R3864" s="6">
        <v>35</v>
      </c>
      <c r="S3864" s="16">
        <f t="shared" si="292"/>
        <v>3.1992687385740404E-2</v>
      </c>
      <c r="T3864" s="16">
        <f t="shared" si="293"/>
        <v>5.3205437567966527E-3</v>
      </c>
    </row>
    <row r="3865" spans="1:20" x14ac:dyDescent="0.6">
      <c r="A3865" s="6"/>
      <c r="B3865" s="17"/>
      <c r="C3865" s="6"/>
      <c r="D3865" s="6" t="s">
        <v>13848</v>
      </c>
      <c r="E3865" s="6" t="s">
        <v>13815</v>
      </c>
      <c r="F3865" s="6" t="s">
        <v>13819</v>
      </c>
      <c r="G3865" s="6" t="str">
        <f t="shared" si="291"/>
        <v>60-69</v>
      </c>
      <c r="H3865" s="6" t="str" cm="1">
        <f t="array" ref="H3865:I3865">_xlfn.TEXTSPLIT(G3865,"-")</f>
        <v>60</v>
      </c>
      <c r="I3865" s="6" t="str">
        <v>69</v>
      </c>
      <c r="J3865" s="6" t="s">
        <v>13836</v>
      </c>
      <c r="K3865" s="6" t="s">
        <v>13561</v>
      </c>
      <c r="L3865" s="6" t="s">
        <v>13973</v>
      </c>
      <c r="M3865" s="6" t="s">
        <v>13629</v>
      </c>
      <c r="N3865" s="6" t="s">
        <v>13837</v>
      </c>
      <c r="O3865" s="6" t="str" cm="1">
        <f t="array" ref="O3865:P3865">_xlfn.TEXTSPLIT(N3865,"-")</f>
        <v>2007</v>
      </c>
      <c r="P3865" s="6" t="str">
        <v>2009</v>
      </c>
      <c r="Q3865" s="6">
        <v>873</v>
      </c>
      <c r="R3865" s="6">
        <v>62</v>
      </c>
      <c r="S3865" s="16">
        <f t="shared" si="292"/>
        <v>7.1019473081328749E-2</v>
      </c>
      <c r="T3865" s="16">
        <f t="shared" si="293"/>
        <v>8.6933047880607787E-3</v>
      </c>
    </row>
    <row r="3866" spans="1:20" x14ac:dyDescent="0.6">
      <c r="A3866" s="6"/>
      <c r="B3866" s="17"/>
      <c r="C3866" s="6"/>
      <c r="D3866" s="6" t="s">
        <v>13848</v>
      </c>
      <c r="E3866" s="6" t="s">
        <v>13815</v>
      </c>
      <c r="F3866" s="6" t="s">
        <v>13820</v>
      </c>
      <c r="G3866" s="6" t="str">
        <f t="shared" si="291"/>
        <v>70-79</v>
      </c>
      <c r="H3866" s="6" t="str" cm="1">
        <f t="array" ref="H3866:I3866">_xlfn.TEXTSPLIT(G3866,"-")</f>
        <v>70</v>
      </c>
      <c r="I3866" s="6" t="str">
        <v>79</v>
      </c>
      <c r="J3866" s="6" t="s">
        <v>13836</v>
      </c>
      <c r="K3866" s="6" t="s">
        <v>13561</v>
      </c>
      <c r="L3866" s="6" t="s">
        <v>13973</v>
      </c>
      <c r="M3866" s="6" t="s">
        <v>13629</v>
      </c>
      <c r="N3866" s="6" t="s">
        <v>13837</v>
      </c>
      <c r="O3866" s="6" t="str" cm="1">
        <f t="array" ref="O3866:P3866">_xlfn.TEXTSPLIT(N3866,"-")</f>
        <v>2007</v>
      </c>
      <c r="P3866" s="6" t="str">
        <v>2009</v>
      </c>
      <c r="Q3866" s="6">
        <v>416</v>
      </c>
      <c r="R3866" s="6">
        <v>57</v>
      </c>
      <c r="S3866" s="16">
        <f t="shared" si="292"/>
        <v>0.13701923076923078</v>
      </c>
      <c r="T3866" s="16">
        <f t="shared" si="293"/>
        <v>1.6859498661494086E-2</v>
      </c>
    </row>
    <row r="3867" spans="1:20" x14ac:dyDescent="0.6">
      <c r="A3867" s="6"/>
      <c r="B3867" s="17"/>
      <c r="C3867" s="6"/>
      <c r="D3867" s="6" t="s">
        <v>13848</v>
      </c>
      <c r="E3867" s="6" t="s">
        <v>13815</v>
      </c>
      <c r="F3867" s="6" t="s">
        <v>13821</v>
      </c>
      <c r="G3867" s="6" t="str">
        <f t="shared" si="291"/>
        <v>80-95</v>
      </c>
      <c r="H3867" s="6" t="str" cm="1">
        <f t="array" ref="H3867:I3867">_xlfn.TEXTSPLIT(G3867,"-")</f>
        <v>80</v>
      </c>
      <c r="I3867" s="6" t="str">
        <v>95</v>
      </c>
      <c r="J3867" s="6" t="s">
        <v>13836</v>
      </c>
      <c r="K3867" s="6" t="s">
        <v>13561</v>
      </c>
      <c r="L3867" s="6" t="s">
        <v>13973</v>
      </c>
      <c r="M3867" s="6" t="s">
        <v>13629</v>
      </c>
      <c r="N3867" s="6" t="s">
        <v>13837</v>
      </c>
      <c r="O3867" s="6" t="str" cm="1">
        <f t="array" ref="O3867:P3867">_xlfn.TEXTSPLIT(N3867,"-")</f>
        <v>2007</v>
      </c>
      <c r="P3867" s="6" t="str">
        <v>2009</v>
      </c>
      <c r="Q3867" s="6">
        <v>72</v>
      </c>
      <c r="R3867" s="6">
        <v>14</v>
      </c>
      <c r="S3867" s="16">
        <f t="shared" si="292"/>
        <v>0.19444444444444445</v>
      </c>
      <c r="T3867" s="16">
        <f t="shared" si="293"/>
        <v>4.6642226110208067E-2</v>
      </c>
    </row>
    <row r="3868" spans="1:20" x14ac:dyDescent="0.6">
      <c r="A3868" s="6"/>
      <c r="B3868" s="17"/>
      <c r="C3868" s="6"/>
      <c r="D3868" s="6" t="s">
        <v>13848</v>
      </c>
      <c r="E3868" s="6" t="s">
        <v>13815</v>
      </c>
      <c r="F3868" s="6" t="s">
        <v>13471</v>
      </c>
      <c r="G3868" s="6" t="str">
        <f t="shared" si="291"/>
        <v>40-95</v>
      </c>
      <c r="H3868" s="6" t="str" cm="1">
        <f t="array" ref="H3868:I3868">_xlfn.TEXTSPLIT(G3868,"-")</f>
        <v>40</v>
      </c>
      <c r="I3868" s="6" t="str">
        <v>95</v>
      </c>
      <c r="J3868" s="6" t="s">
        <v>13836</v>
      </c>
      <c r="K3868" s="6" t="s">
        <v>13561</v>
      </c>
      <c r="L3868" s="6" t="s">
        <v>13973</v>
      </c>
      <c r="M3868" s="6" t="s">
        <v>13629</v>
      </c>
      <c r="N3868" s="6" t="s">
        <v>13837</v>
      </c>
      <c r="O3868" s="6" t="str" cm="1">
        <f t="array" ref="O3868:P3868">_xlfn.TEXTSPLIT(N3868,"-")</f>
        <v>2007</v>
      </c>
      <c r="P3868" s="6" t="str">
        <v>2009</v>
      </c>
      <c r="Q3868" s="6">
        <v>3337</v>
      </c>
      <c r="R3868" s="6">
        <v>188</v>
      </c>
      <c r="S3868" s="16">
        <f t="shared" si="292"/>
        <v>5.6338028169014086E-2</v>
      </c>
      <c r="T3868" s="16">
        <f t="shared" si="293"/>
        <v>3.9914523127041598E-3</v>
      </c>
    </row>
    <row r="3869" spans="1:20" x14ac:dyDescent="0.6">
      <c r="A3869" s="6"/>
      <c r="B3869" s="17"/>
      <c r="C3869" s="6"/>
      <c r="D3869" s="6" t="s">
        <v>13848</v>
      </c>
      <c r="E3869" s="6" t="s">
        <v>13814</v>
      </c>
      <c r="F3869" s="25" t="s">
        <v>13817</v>
      </c>
      <c r="G3869" s="6" t="str">
        <f t="shared" si="291"/>
        <v>40-49</v>
      </c>
      <c r="H3869" s="6" t="str" cm="1">
        <f t="array" ref="H3869:I3869">_xlfn.TEXTSPLIT(G3869,"-")</f>
        <v>40</v>
      </c>
      <c r="I3869" s="6" t="str">
        <v>49</v>
      </c>
      <c r="J3869" s="6" t="s">
        <v>13836</v>
      </c>
      <c r="K3869" s="6" t="s">
        <v>13561</v>
      </c>
      <c r="L3869" s="6" t="s">
        <v>13973</v>
      </c>
      <c r="M3869" s="6" t="s">
        <v>13629</v>
      </c>
      <c r="N3869" s="6" t="s">
        <v>13837</v>
      </c>
      <c r="O3869" s="6" t="str" cm="1">
        <f t="array" ref="O3869:P3869">_xlfn.TEXTSPLIT(N3869,"-")</f>
        <v>2007</v>
      </c>
      <c r="P3869" s="6" t="str">
        <v>2009</v>
      </c>
      <c r="Q3869" s="6">
        <v>423</v>
      </c>
      <c r="R3869" s="6">
        <v>11</v>
      </c>
      <c r="S3869" s="16">
        <f t="shared" si="292"/>
        <v>2.6004728132387706E-2</v>
      </c>
      <c r="T3869" s="16">
        <f t="shared" si="293"/>
        <v>7.7381010992426313E-3</v>
      </c>
    </row>
    <row r="3870" spans="1:20" x14ac:dyDescent="0.6">
      <c r="A3870" s="6"/>
      <c r="B3870" s="17"/>
      <c r="C3870" s="6"/>
      <c r="D3870" s="6" t="s">
        <v>13848</v>
      </c>
      <c r="E3870" s="6" t="s">
        <v>13814</v>
      </c>
      <c r="F3870" s="6" t="s">
        <v>13818</v>
      </c>
      <c r="G3870" s="6" t="str">
        <f t="shared" si="291"/>
        <v>50-59</v>
      </c>
      <c r="H3870" s="6" t="str" cm="1">
        <f t="array" ref="H3870:I3870">_xlfn.TEXTSPLIT(G3870,"-")</f>
        <v>50</v>
      </c>
      <c r="I3870" s="6" t="str">
        <v>59</v>
      </c>
      <c r="J3870" s="6" t="s">
        <v>13836</v>
      </c>
      <c r="K3870" s="6" t="s">
        <v>13561</v>
      </c>
      <c r="L3870" s="6" t="s">
        <v>13973</v>
      </c>
      <c r="M3870" s="6" t="s">
        <v>13629</v>
      </c>
      <c r="N3870" s="6" t="s">
        <v>13837</v>
      </c>
      <c r="O3870" s="6" t="str" cm="1">
        <f t="array" ref="O3870:P3870">_xlfn.TEXTSPLIT(N3870,"-")</f>
        <v>2007</v>
      </c>
      <c r="P3870" s="6" t="str">
        <v>2009</v>
      </c>
      <c r="Q3870" s="6">
        <v>538</v>
      </c>
      <c r="R3870" s="6">
        <v>21</v>
      </c>
      <c r="S3870" s="16">
        <f t="shared" si="292"/>
        <v>3.9033457249070633E-2</v>
      </c>
      <c r="T3870" s="16">
        <f t="shared" si="293"/>
        <v>8.3499044430851762E-3</v>
      </c>
    </row>
    <row r="3871" spans="1:20" x14ac:dyDescent="0.6">
      <c r="A3871" s="6"/>
      <c r="B3871" s="17"/>
      <c r="C3871" s="6"/>
      <c r="D3871" s="6" t="s">
        <v>13848</v>
      </c>
      <c r="E3871" s="6" t="s">
        <v>13814</v>
      </c>
      <c r="F3871" s="6" t="s">
        <v>13819</v>
      </c>
      <c r="G3871" s="6" t="str">
        <f t="shared" si="291"/>
        <v>60-69</v>
      </c>
      <c r="H3871" s="6" t="str" cm="1">
        <f t="array" ref="H3871:I3871">_xlfn.TEXTSPLIT(G3871,"-")</f>
        <v>60</v>
      </c>
      <c r="I3871" s="6" t="str">
        <v>69</v>
      </c>
      <c r="J3871" s="6" t="s">
        <v>13836</v>
      </c>
      <c r="K3871" s="6" t="s">
        <v>13561</v>
      </c>
      <c r="L3871" s="6" t="s">
        <v>13973</v>
      </c>
      <c r="M3871" s="6" t="s">
        <v>13629</v>
      </c>
      <c r="N3871" s="6" t="s">
        <v>13837</v>
      </c>
      <c r="O3871" s="6" t="str" cm="1">
        <f t="array" ref="O3871:P3871">_xlfn.TEXTSPLIT(N3871,"-")</f>
        <v>2007</v>
      </c>
      <c r="P3871" s="6" t="str">
        <v>2009</v>
      </c>
      <c r="Q3871" s="6">
        <v>458</v>
      </c>
      <c r="R3871" s="6">
        <v>33</v>
      </c>
      <c r="S3871" s="16">
        <f t="shared" si="292"/>
        <v>7.2052401746724892E-2</v>
      </c>
      <c r="T3871" s="16">
        <f t="shared" si="293"/>
        <v>1.2082400238462035E-2</v>
      </c>
    </row>
    <row r="3872" spans="1:20" x14ac:dyDescent="0.6">
      <c r="A3872" s="6"/>
      <c r="B3872" s="17"/>
      <c r="C3872" s="6"/>
      <c r="D3872" s="6" t="s">
        <v>13848</v>
      </c>
      <c r="E3872" s="6" t="s">
        <v>13814</v>
      </c>
      <c r="F3872" s="6" t="s">
        <v>13820</v>
      </c>
      <c r="G3872" s="6" t="str">
        <f t="shared" si="291"/>
        <v>70-79</v>
      </c>
      <c r="H3872" s="6" t="str" cm="1">
        <f t="array" ref="H3872:I3872">_xlfn.TEXTSPLIT(G3872,"-")</f>
        <v>70</v>
      </c>
      <c r="I3872" s="6" t="str">
        <v>79</v>
      </c>
      <c r="J3872" s="6" t="s">
        <v>13836</v>
      </c>
      <c r="K3872" s="6" t="s">
        <v>13561</v>
      </c>
      <c r="L3872" s="6" t="s">
        <v>13973</v>
      </c>
      <c r="M3872" s="6" t="s">
        <v>13629</v>
      </c>
      <c r="N3872" s="6" t="s">
        <v>13837</v>
      </c>
      <c r="O3872" s="6" t="str" cm="1">
        <f t="array" ref="O3872:P3872">_xlfn.TEXTSPLIT(N3872,"-")</f>
        <v>2007</v>
      </c>
      <c r="P3872" s="6" t="str">
        <v>2009</v>
      </c>
      <c r="Q3872" s="6">
        <v>209</v>
      </c>
      <c r="R3872" s="6">
        <v>31</v>
      </c>
      <c r="S3872" s="16">
        <f t="shared" si="292"/>
        <v>0.14832535885167464</v>
      </c>
      <c r="T3872" s="16">
        <f t="shared" si="293"/>
        <v>2.4585068286398424E-2</v>
      </c>
    </row>
    <row r="3873" spans="1:20" x14ac:dyDescent="0.6">
      <c r="A3873" s="6"/>
      <c r="B3873" s="17"/>
      <c r="C3873" s="6"/>
      <c r="D3873" s="6" t="s">
        <v>13848</v>
      </c>
      <c r="E3873" s="6" t="s">
        <v>13814</v>
      </c>
      <c r="F3873" s="6" t="s">
        <v>13821</v>
      </c>
      <c r="G3873" s="6" t="str">
        <f t="shared" si="291"/>
        <v>80-95</v>
      </c>
      <c r="H3873" s="6" t="str" cm="1">
        <f t="array" ref="H3873:I3873">_xlfn.TEXTSPLIT(G3873,"-")</f>
        <v>80</v>
      </c>
      <c r="I3873" s="6" t="str">
        <v>95</v>
      </c>
      <c r="J3873" s="6" t="s">
        <v>13836</v>
      </c>
      <c r="K3873" s="6" t="s">
        <v>13561</v>
      </c>
      <c r="L3873" s="6" t="s">
        <v>13973</v>
      </c>
      <c r="M3873" s="6" t="s">
        <v>13629</v>
      </c>
      <c r="N3873" s="6" t="s">
        <v>13837</v>
      </c>
      <c r="O3873" s="6" t="str" cm="1">
        <f t="array" ref="O3873:P3873">_xlfn.TEXTSPLIT(N3873,"-")</f>
        <v>2007</v>
      </c>
      <c r="P3873" s="6" t="str">
        <v>2009</v>
      </c>
      <c r="Q3873" s="6">
        <v>39</v>
      </c>
      <c r="R3873" s="6">
        <v>9</v>
      </c>
      <c r="S3873" s="16">
        <f t="shared" si="292"/>
        <v>0.23076923076923078</v>
      </c>
      <c r="T3873" s="16">
        <f t="shared" si="293"/>
        <v>6.7466001485156094E-2</v>
      </c>
    </row>
    <row r="3874" spans="1:20" x14ac:dyDescent="0.6">
      <c r="A3874" s="6"/>
      <c r="B3874" s="17"/>
      <c r="C3874" s="6"/>
      <c r="D3874" s="6" t="s">
        <v>13848</v>
      </c>
      <c r="E3874" s="6" t="s">
        <v>13814</v>
      </c>
      <c r="F3874" s="6" t="s">
        <v>13471</v>
      </c>
      <c r="G3874" s="6" t="str">
        <f t="shared" si="291"/>
        <v>40-95</v>
      </c>
      <c r="H3874" s="6" t="str" cm="1">
        <f t="array" ref="H3874:I3874">_xlfn.TEXTSPLIT(G3874,"-")</f>
        <v>40</v>
      </c>
      <c r="I3874" s="6" t="str">
        <v>95</v>
      </c>
      <c r="J3874" s="6" t="s">
        <v>13836</v>
      </c>
      <c r="K3874" s="6" t="s">
        <v>13561</v>
      </c>
      <c r="L3874" s="6" t="s">
        <v>13973</v>
      </c>
      <c r="M3874" s="6" t="s">
        <v>13629</v>
      </c>
      <c r="N3874" s="6" t="s">
        <v>13837</v>
      </c>
      <c r="O3874" s="6" t="str" cm="1">
        <f t="array" ref="O3874:P3874">_xlfn.TEXTSPLIT(N3874,"-")</f>
        <v>2007</v>
      </c>
      <c r="P3874" s="6" t="str">
        <v>2009</v>
      </c>
      <c r="Q3874" s="6">
        <v>1674</v>
      </c>
      <c r="R3874" s="6">
        <v>105</v>
      </c>
      <c r="S3874" s="16">
        <f t="shared" si="292"/>
        <v>6.2724014336917558E-2</v>
      </c>
      <c r="T3874" s="16">
        <f t="shared" si="293"/>
        <v>5.9261541058672519E-3</v>
      </c>
    </row>
    <row r="3875" spans="1:20" x14ac:dyDescent="0.6">
      <c r="A3875" s="6"/>
      <c r="B3875" s="17"/>
      <c r="C3875" s="6"/>
      <c r="D3875" s="6" t="s">
        <v>13848</v>
      </c>
      <c r="E3875" s="6" t="s">
        <v>13816</v>
      </c>
      <c r="F3875" s="25" t="s">
        <v>13817</v>
      </c>
      <c r="G3875" s="6" t="str">
        <f t="shared" si="291"/>
        <v>40-49</v>
      </c>
      <c r="H3875" s="6" t="str" cm="1">
        <f t="array" ref="H3875:I3875">_xlfn.TEXTSPLIT(G3875,"-")</f>
        <v>40</v>
      </c>
      <c r="I3875" s="6" t="str">
        <v>49</v>
      </c>
      <c r="J3875" s="6" t="s">
        <v>13836</v>
      </c>
      <c r="K3875" s="6" t="s">
        <v>13561</v>
      </c>
      <c r="L3875" s="6" t="s">
        <v>13973</v>
      </c>
      <c r="M3875" s="6" t="s">
        <v>13629</v>
      </c>
      <c r="N3875" s="6" t="s">
        <v>13837</v>
      </c>
      <c r="O3875" s="6" t="str" cm="1">
        <f t="array" ref="O3875:P3875">_xlfn.TEXTSPLIT(N3875,"-")</f>
        <v>2007</v>
      </c>
      <c r="P3875" s="6" t="str">
        <v>2009</v>
      </c>
      <c r="Q3875" s="6">
        <v>450</v>
      </c>
      <c r="R3875" s="6">
        <v>9</v>
      </c>
      <c r="S3875" s="16">
        <f t="shared" si="292"/>
        <v>0.02</v>
      </c>
      <c r="T3875" s="16">
        <f t="shared" si="293"/>
        <v>6.5996632910744436E-3</v>
      </c>
    </row>
    <row r="3876" spans="1:20" x14ac:dyDescent="0.6">
      <c r="A3876" s="6"/>
      <c r="B3876" s="17"/>
      <c r="C3876" s="6"/>
      <c r="D3876" s="6" t="s">
        <v>13848</v>
      </c>
      <c r="E3876" s="6" t="s">
        <v>13816</v>
      </c>
      <c r="F3876" s="6" t="s">
        <v>13818</v>
      </c>
      <c r="G3876" s="6" t="str">
        <f t="shared" si="291"/>
        <v>50-59</v>
      </c>
      <c r="H3876" s="6" t="str" cm="1">
        <f t="array" ref="H3876:I3876">_xlfn.TEXTSPLIT(G3876,"-")</f>
        <v>50</v>
      </c>
      <c r="I3876" s="6" t="str">
        <v>59</v>
      </c>
      <c r="J3876" s="6" t="s">
        <v>13836</v>
      </c>
      <c r="K3876" s="6" t="s">
        <v>13561</v>
      </c>
      <c r="L3876" s="6" t="s">
        <v>13973</v>
      </c>
      <c r="M3876" s="6" t="s">
        <v>13629</v>
      </c>
      <c r="N3876" s="6" t="s">
        <v>13837</v>
      </c>
      <c r="O3876" s="6" t="str" cm="1">
        <f t="array" ref="O3876:P3876">_xlfn.TEXTSPLIT(N3876,"-")</f>
        <v>2007</v>
      </c>
      <c r="P3876" s="6" t="str">
        <v>2009</v>
      </c>
      <c r="Q3876" s="6">
        <v>560</v>
      </c>
      <c r="R3876" s="6">
        <v>14</v>
      </c>
      <c r="S3876" s="16">
        <f t="shared" si="292"/>
        <v>2.5000000000000001E-2</v>
      </c>
      <c r="T3876" s="16">
        <f t="shared" si="293"/>
        <v>6.5974832863968449E-3</v>
      </c>
    </row>
    <row r="3877" spans="1:20" x14ac:dyDescent="0.6">
      <c r="A3877" s="6"/>
      <c r="B3877" s="17"/>
      <c r="C3877" s="6"/>
      <c r="D3877" s="6" t="s">
        <v>13848</v>
      </c>
      <c r="E3877" s="6" t="s">
        <v>13816</v>
      </c>
      <c r="F3877" s="6" t="s">
        <v>13819</v>
      </c>
      <c r="G3877" s="6" t="str">
        <f t="shared" si="291"/>
        <v>60-69</v>
      </c>
      <c r="H3877" s="6" t="str" cm="1">
        <f t="array" ref="H3877:I3877">_xlfn.TEXTSPLIT(G3877,"-")</f>
        <v>60</v>
      </c>
      <c r="I3877" s="6" t="str">
        <v>69</v>
      </c>
      <c r="J3877" s="6" t="s">
        <v>13836</v>
      </c>
      <c r="K3877" s="6" t="s">
        <v>13561</v>
      </c>
      <c r="L3877" s="6" t="s">
        <v>13973</v>
      </c>
      <c r="M3877" s="6" t="s">
        <v>13629</v>
      </c>
      <c r="N3877" s="6" t="s">
        <v>13837</v>
      </c>
      <c r="O3877" s="6" t="str" cm="1">
        <f t="array" ref="O3877:P3877">_xlfn.TEXTSPLIT(N3877,"-")</f>
        <v>2007</v>
      </c>
      <c r="P3877" s="6" t="str">
        <v>2009</v>
      </c>
      <c r="Q3877" s="6">
        <v>414</v>
      </c>
      <c r="R3877" s="6">
        <v>29</v>
      </c>
      <c r="S3877" s="16">
        <f t="shared" si="292"/>
        <v>7.0048309178743967E-2</v>
      </c>
      <c r="T3877" s="16">
        <f t="shared" si="293"/>
        <v>1.254379223260421E-2</v>
      </c>
    </row>
    <row r="3878" spans="1:20" x14ac:dyDescent="0.6">
      <c r="A3878" s="6"/>
      <c r="B3878" s="17"/>
      <c r="C3878" s="6"/>
      <c r="D3878" s="6" t="s">
        <v>13848</v>
      </c>
      <c r="E3878" s="6" t="s">
        <v>13816</v>
      </c>
      <c r="F3878" s="6" t="s">
        <v>13820</v>
      </c>
      <c r="G3878" s="6" t="str">
        <f t="shared" si="291"/>
        <v>70-79</v>
      </c>
      <c r="H3878" s="6" t="str" cm="1">
        <f t="array" ref="H3878:I3878">_xlfn.TEXTSPLIT(G3878,"-")</f>
        <v>70</v>
      </c>
      <c r="I3878" s="6" t="str">
        <v>79</v>
      </c>
      <c r="J3878" s="6" t="s">
        <v>13836</v>
      </c>
      <c r="K3878" s="6" t="s">
        <v>13561</v>
      </c>
      <c r="L3878" s="6" t="s">
        <v>13973</v>
      </c>
      <c r="M3878" s="6" t="s">
        <v>13629</v>
      </c>
      <c r="N3878" s="6" t="s">
        <v>13837</v>
      </c>
      <c r="O3878" s="6" t="str" cm="1">
        <f t="array" ref="O3878:P3878">_xlfn.TEXTSPLIT(N3878,"-")</f>
        <v>2007</v>
      </c>
      <c r="P3878" s="6" t="str">
        <v>2009</v>
      </c>
      <c r="Q3878" s="6">
        <v>206</v>
      </c>
      <c r="R3878" s="6">
        <v>26</v>
      </c>
      <c r="S3878" s="16">
        <f t="shared" si="292"/>
        <v>0.12621359223300971</v>
      </c>
      <c r="T3878" s="16">
        <f t="shared" si="293"/>
        <v>2.3137801769433464E-2</v>
      </c>
    </row>
    <row r="3879" spans="1:20" x14ac:dyDescent="0.6">
      <c r="A3879" s="6"/>
      <c r="B3879" s="17"/>
      <c r="C3879" s="6"/>
      <c r="D3879" s="6" t="s">
        <v>13848</v>
      </c>
      <c r="E3879" s="6" t="s">
        <v>13816</v>
      </c>
      <c r="F3879" s="6" t="s">
        <v>13821</v>
      </c>
      <c r="G3879" s="6" t="str">
        <f t="shared" si="291"/>
        <v>80-95</v>
      </c>
      <c r="H3879" s="6" t="str" cm="1">
        <f t="array" ref="H3879:I3879">_xlfn.TEXTSPLIT(G3879,"-")</f>
        <v>80</v>
      </c>
      <c r="I3879" s="6" t="str">
        <v>95</v>
      </c>
      <c r="J3879" s="6" t="s">
        <v>13836</v>
      </c>
      <c r="K3879" s="6" t="s">
        <v>13561</v>
      </c>
      <c r="L3879" s="6" t="s">
        <v>13973</v>
      </c>
      <c r="M3879" s="6" t="s">
        <v>13629</v>
      </c>
      <c r="N3879" s="6" t="s">
        <v>13837</v>
      </c>
      <c r="O3879" s="6" t="str" cm="1">
        <f t="array" ref="O3879:P3879">_xlfn.TEXTSPLIT(N3879,"-")</f>
        <v>2007</v>
      </c>
      <c r="P3879" s="6" t="str">
        <v>2009</v>
      </c>
      <c r="Q3879" s="6">
        <v>33</v>
      </c>
      <c r="R3879" s="6">
        <v>5</v>
      </c>
      <c r="S3879" s="16">
        <f t="shared" si="292"/>
        <v>0.15151515151515152</v>
      </c>
      <c r="T3879" s="16">
        <f t="shared" si="293"/>
        <v>6.2415594005386335E-2</v>
      </c>
    </row>
    <row r="3880" spans="1:20" x14ac:dyDescent="0.6">
      <c r="A3880" s="6"/>
      <c r="B3880" s="17"/>
      <c r="C3880" s="6"/>
      <c r="D3880" s="6" t="s">
        <v>13848</v>
      </c>
      <c r="E3880" s="6" t="s">
        <v>13816</v>
      </c>
      <c r="F3880" s="6" t="s">
        <v>13471</v>
      </c>
      <c r="G3880" s="6" t="str">
        <f t="shared" si="291"/>
        <v>40-95</v>
      </c>
      <c r="H3880" s="6" t="str" cm="1">
        <f t="array" ref="H3880:I3880">_xlfn.TEXTSPLIT(G3880,"-")</f>
        <v>40</v>
      </c>
      <c r="I3880" s="6" t="str">
        <v>95</v>
      </c>
      <c r="J3880" s="6" t="s">
        <v>13836</v>
      </c>
      <c r="K3880" s="6" t="s">
        <v>13561</v>
      </c>
      <c r="L3880" s="6" t="s">
        <v>13973</v>
      </c>
      <c r="M3880" s="6" t="s">
        <v>13629</v>
      </c>
      <c r="N3880" s="6" t="s">
        <v>13837</v>
      </c>
      <c r="O3880" s="6" t="str" cm="1">
        <f t="array" ref="O3880:P3880">_xlfn.TEXTSPLIT(N3880,"-")</f>
        <v>2007</v>
      </c>
      <c r="P3880" s="6" t="str">
        <v>2009</v>
      </c>
      <c r="Q3880" s="6">
        <v>1663</v>
      </c>
      <c r="R3880" s="6">
        <v>83</v>
      </c>
      <c r="S3880" s="16">
        <f t="shared" si="292"/>
        <v>4.9909801563439569E-2</v>
      </c>
      <c r="T3880" s="16">
        <f t="shared" si="293"/>
        <v>5.3398519459037222E-3</v>
      </c>
    </row>
    <row r="3881" spans="1:20" x14ac:dyDescent="0.6">
      <c r="A3881" s="6"/>
      <c r="B3881" s="17"/>
      <c r="C3881" s="6"/>
      <c r="D3881" s="6" t="s">
        <v>13848</v>
      </c>
      <c r="E3881" s="6" t="s">
        <v>13815</v>
      </c>
      <c r="F3881" s="25" t="s">
        <v>13817</v>
      </c>
      <c r="G3881" s="6" t="str">
        <f t="shared" si="291"/>
        <v>40-49</v>
      </c>
      <c r="H3881" s="6" t="str" cm="1">
        <f t="array" ref="H3881:I3881">_xlfn.TEXTSPLIT(G3881,"-")</f>
        <v>40</v>
      </c>
      <c r="I3881" s="6" t="str">
        <v>49</v>
      </c>
      <c r="J3881" s="6" t="s">
        <v>13836</v>
      </c>
      <c r="K3881" s="6" t="s">
        <v>13480</v>
      </c>
      <c r="L3881" s="6" t="s">
        <v>13973</v>
      </c>
      <c r="M3881" s="6" t="s">
        <v>13629</v>
      </c>
      <c r="N3881" s="6" t="s">
        <v>13586</v>
      </c>
      <c r="O3881" s="6" t="str" cm="1">
        <f t="array" ref="O3881:P3881">_xlfn.TEXTSPLIT(N3881,"-")</f>
        <v>2006</v>
      </c>
      <c r="P3881" s="6" t="str">
        <v>2008</v>
      </c>
      <c r="Q3881" s="6">
        <v>1367</v>
      </c>
      <c r="R3881" s="6">
        <v>41</v>
      </c>
      <c r="S3881" s="16">
        <f t="shared" si="292"/>
        <v>2.9992684711046085E-2</v>
      </c>
      <c r="T3881" s="16">
        <f t="shared" si="293"/>
        <v>4.6132917263282973E-3</v>
      </c>
    </row>
    <row r="3882" spans="1:20" x14ac:dyDescent="0.6">
      <c r="A3882" s="6"/>
      <c r="B3882" s="17"/>
      <c r="C3882" s="6"/>
      <c r="D3882" s="6" t="s">
        <v>13848</v>
      </c>
      <c r="E3882" s="6" t="s">
        <v>13815</v>
      </c>
      <c r="F3882" s="6" t="s">
        <v>13818</v>
      </c>
      <c r="G3882" s="6" t="str">
        <f t="shared" si="291"/>
        <v>50-59</v>
      </c>
      <c r="H3882" s="6" t="str" cm="1">
        <f t="array" ref="H3882:I3882">_xlfn.TEXTSPLIT(G3882,"-")</f>
        <v>50</v>
      </c>
      <c r="I3882" s="6" t="str">
        <v>59</v>
      </c>
      <c r="J3882" s="6" t="s">
        <v>13836</v>
      </c>
      <c r="K3882" s="6" t="s">
        <v>13480</v>
      </c>
      <c r="L3882" s="6" t="s">
        <v>13973</v>
      </c>
      <c r="M3882" s="6" t="s">
        <v>13629</v>
      </c>
      <c r="N3882" s="6" t="s">
        <v>13586</v>
      </c>
      <c r="O3882" s="6" t="str" cm="1">
        <f t="array" ref="O3882:P3882">_xlfn.TEXTSPLIT(N3882,"-")</f>
        <v>2006</v>
      </c>
      <c r="P3882" s="6" t="str">
        <v>2008</v>
      </c>
      <c r="Q3882" s="6">
        <v>788</v>
      </c>
      <c r="R3882" s="6">
        <v>63</v>
      </c>
      <c r="S3882" s="16">
        <f t="shared" si="292"/>
        <v>7.9949238578680207E-2</v>
      </c>
      <c r="T3882" s="16">
        <f t="shared" si="293"/>
        <v>9.6616199883193619E-3</v>
      </c>
    </row>
    <row r="3883" spans="1:20" x14ac:dyDescent="0.6">
      <c r="A3883" s="6"/>
      <c r="B3883" s="17"/>
      <c r="C3883" s="6"/>
      <c r="D3883" s="6" t="s">
        <v>13848</v>
      </c>
      <c r="E3883" s="6" t="s">
        <v>13815</v>
      </c>
      <c r="F3883" s="6" t="s">
        <v>13819</v>
      </c>
      <c r="G3883" s="6" t="str">
        <f t="shared" si="291"/>
        <v>60-69</v>
      </c>
      <c r="H3883" s="6" t="str" cm="1">
        <f t="array" ref="H3883:I3883">_xlfn.TEXTSPLIT(G3883,"-")</f>
        <v>60</v>
      </c>
      <c r="I3883" s="6" t="str">
        <v>69</v>
      </c>
      <c r="J3883" s="6" t="s">
        <v>13836</v>
      </c>
      <c r="K3883" s="6" t="s">
        <v>13480</v>
      </c>
      <c r="L3883" s="6" t="s">
        <v>13973</v>
      </c>
      <c r="M3883" s="6" t="s">
        <v>13629</v>
      </c>
      <c r="N3883" s="6" t="s">
        <v>13586</v>
      </c>
      <c r="O3883" s="6" t="str" cm="1">
        <f t="array" ref="O3883:P3883">_xlfn.TEXTSPLIT(N3883,"-")</f>
        <v>2006</v>
      </c>
      <c r="P3883" s="6" t="str">
        <v>2008</v>
      </c>
      <c r="Q3883" s="6">
        <v>840</v>
      </c>
      <c r="R3883" s="6">
        <v>68</v>
      </c>
      <c r="S3883" s="16">
        <f t="shared" si="292"/>
        <v>8.0952380952380956E-2</v>
      </c>
      <c r="T3883" s="16">
        <f t="shared" si="293"/>
        <v>9.4111821135514327E-3</v>
      </c>
    </row>
    <row r="3884" spans="1:20" x14ac:dyDescent="0.6">
      <c r="A3884" s="6"/>
      <c r="B3884" s="17"/>
      <c r="C3884" s="6"/>
      <c r="D3884" s="6" t="s">
        <v>13848</v>
      </c>
      <c r="E3884" s="6" t="s">
        <v>13815</v>
      </c>
      <c r="F3884" s="6" t="s">
        <v>13820</v>
      </c>
      <c r="G3884" s="6" t="str">
        <f t="shared" si="291"/>
        <v>70-79</v>
      </c>
      <c r="H3884" s="6" t="str" cm="1">
        <f t="array" ref="H3884:I3884">_xlfn.TEXTSPLIT(G3884,"-")</f>
        <v>70</v>
      </c>
      <c r="I3884" s="6" t="str">
        <v>79</v>
      </c>
      <c r="J3884" s="6" t="s">
        <v>13836</v>
      </c>
      <c r="K3884" s="6" t="s">
        <v>13480</v>
      </c>
      <c r="L3884" s="6" t="s">
        <v>13973</v>
      </c>
      <c r="M3884" s="6" t="s">
        <v>13629</v>
      </c>
      <c r="N3884" s="6" t="s">
        <v>13586</v>
      </c>
      <c r="O3884" s="6" t="str" cm="1">
        <f t="array" ref="O3884:P3884">_xlfn.TEXTSPLIT(N3884,"-")</f>
        <v>2006</v>
      </c>
      <c r="P3884" s="6" t="str">
        <v>2008</v>
      </c>
      <c r="Q3884" s="6">
        <v>367</v>
      </c>
      <c r="R3884" s="6">
        <v>33</v>
      </c>
      <c r="S3884" s="16">
        <f t="shared" si="292"/>
        <v>8.9918256130790186E-2</v>
      </c>
      <c r="T3884" s="16">
        <f t="shared" si="293"/>
        <v>1.4932451297694056E-2</v>
      </c>
    </row>
    <row r="3885" spans="1:20" x14ac:dyDescent="0.6">
      <c r="A3885" s="6"/>
      <c r="B3885" s="17"/>
      <c r="C3885" s="6"/>
      <c r="D3885" s="6" t="s">
        <v>13848</v>
      </c>
      <c r="E3885" s="6" t="s">
        <v>13815</v>
      </c>
      <c r="F3885" s="6" t="s">
        <v>13821</v>
      </c>
      <c r="G3885" s="6" t="str">
        <f t="shared" si="291"/>
        <v>80-95</v>
      </c>
      <c r="H3885" s="6" t="str" cm="1">
        <f t="array" ref="H3885:I3885">_xlfn.TEXTSPLIT(G3885,"-")</f>
        <v>80</v>
      </c>
      <c r="I3885" s="6" t="str">
        <v>95</v>
      </c>
      <c r="J3885" s="6" t="s">
        <v>13836</v>
      </c>
      <c r="K3885" s="6" t="s">
        <v>13480</v>
      </c>
      <c r="L3885" s="6" t="s">
        <v>13973</v>
      </c>
      <c r="M3885" s="6" t="s">
        <v>13629</v>
      </c>
      <c r="N3885" s="6" t="s">
        <v>13586</v>
      </c>
      <c r="O3885" s="6" t="str" cm="1">
        <f t="array" ref="O3885:P3885">_xlfn.TEXTSPLIT(N3885,"-")</f>
        <v>2006</v>
      </c>
      <c r="P3885" s="6" t="str">
        <v>2008</v>
      </c>
      <c r="Q3885" s="6">
        <v>55</v>
      </c>
      <c r="R3885" s="6">
        <v>4</v>
      </c>
      <c r="S3885" s="16">
        <f t="shared" si="292"/>
        <v>7.2727272727272724E-2</v>
      </c>
      <c r="T3885" s="16">
        <f t="shared" si="293"/>
        <v>3.5016364104106738E-2</v>
      </c>
    </row>
    <row r="3886" spans="1:20" x14ac:dyDescent="0.6">
      <c r="A3886" s="6"/>
      <c r="B3886" s="17"/>
      <c r="C3886" s="6"/>
      <c r="D3886" s="6" t="s">
        <v>13848</v>
      </c>
      <c r="E3886" s="6" t="s">
        <v>13815</v>
      </c>
      <c r="F3886" s="6" t="s">
        <v>13471</v>
      </c>
      <c r="G3886" s="6" t="str">
        <f t="shared" si="291"/>
        <v>40-95</v>
      </c>
      <c r="H3886" s="6" t="str" cm="1">
        <f t="array" ref="H3886:I3886">_xlfn.TEXTSPLIT(G3886,"-")</f>
        <v>40</v>
      </c>
      <c r="I3886" s="6" t="str">
        <v>95</v>
      </c>
      <c r="J3886" s="6" t="s">
        <v>13836</v>
      </c>
      <c r="K3886" s="6" t="s">
        <v>13480</v>
      </c>
      <c r="L3886" s="6" t="s">
        <v>13973</v>
      </c>
      <c r="M3886" s="6" t="s">
        <v>13629</v>
      </c>
      <c r="N3886" s="6" t="s">
        <v>13586</v>
      </c>
      <c r="O3886" s="6" t="str" cm="1">
        <f t="array" ref="O3886:P3886">_xlfn.TEXTSPLIT(N3886,"-")</f>
        <v>2006</v>
      </c>
      <c r="P3886" s="6" t="str">
        <v>2008</v>
      </c>
      <c r="Q3886" s="6">
        <v>3422</v>
      </c>
      <c r="R3886" s="6">
        <v>209</v>
      </c>
      <c r="S3886" s="16">
        <f t="shared" si="292"/>
        <v>6.1075394506136763E-2</v>
      </c>
      <c r="T3886" s="16">
        <f t="shared" si="293"/>
        <v>4.0936291642837668E-3</v>
      </c>
    </row>
    <row r="3887" spans="1:20" x14ac:dyDescent="0.6">
      <c r="A3887" s="6"/>
      <c r="B3887" s="17"/>
      <c r="C3887" s="6"/>
      <c r="D3887" s="6" t="s">
        <v>13848</v>
      </c>
      <c r="E3887" s="6" t="s">
        <v>13814</v>
      </c>
      <c r="F3887" s="25" t="s">
        <v>13817</v>
      </c>
      <c r="G3887" s="6" t="str">
        <f t="shared" si="291"/>
        <v>40-49</v>
      </c>
      <c r="H3887" s="6" t="str" cm="1">
        <f t="array" ref="H3887:I3887">_xlfn.TEXTSPLIT(G3887,"-")</f>
        <v>40</v>
      </c>
      <c r="I3887" s="6" t="str">
        <v>49</v>
      </c>
      <c r="J3887" s="6" t="s">
        <v>13836</v>
      </c>
      <c r="K3887" s="6" t="s">
        <v>13480</v>
      </c>
      <c r="L3887" s="6" t="s">
        <v>13973</v>
      </c>
      <c r="M3887" s="6" t="s">
        <v>13629</v>
      </c>
      <c r="N3887" s="6" t="s">
        <v>13586</v>
      </c>
      <c r="O3887" s="6" t="str" cm="1">
        <f t="array" ref="O3887:P3887">_xlfn.TEXTSPLIT(N3887,"-")</f>
        <v>2006</v>
      </c>
      <c r="P3887" s="6" t="str">
        <v>2008</v>
      </c>
      <c r="Q3887" s="6">
        <v>632</v>
      </c>
      <c r="R3887" s="6">
        <v>24</v>
      </c>
      <c r="S3887" s="16">
        <f t="shared" si="292"/>
        <v>3.7974683544303799E-2</v>
      </c>
      <c r="T3887" s="16">
        <f t="shared" si="293"/>
        <v>7.6029440244308917E-3</v>
      </c>
    </row>
    <row r="3888" spans="1:20" x14ac:dyDescent="0.6">
      <c r="A3888" s="6"/>
      <c r="B3888" s="17"/>
      <c r="C3888" s="6"/>
      <c r="D3888" s="6" t="s">
        <v>13848</v>
      </c>
      <c r="E3888" s="6" t="s">
        <v>13814</v>
      </c>
      <c r="F3888" s="6" t="s">
        <v>13818</v>
      </c>
      <c r="G3888" s="6" t="str">
        <f t="shared" si="291"/>
        <v>50-59</v>
      </c>
      <c r="H3888" s="6" t="str" cm="1">
        <f t="array" ref="H3888:I3888">_xlfn.TEXTSPLIT(G3888,"-")</f>
        <v>50</v>
      </c>
      <c r="I3888" s="6" t="str">
        <v>59</v>
      </c>
      <c r="J3888" s="6" t="s">
        <v>13836</v>
      </c>
      <c r="K3888" s="6" t="s">
        <v>13480</v>
      </c>
      <c r="L3888" s="6" t="s">
        <v>13973</v>
      </c>
      <c r="M3888" s="6" t="s">
        <v>13629</v>
      </c>
      <c r="N3888" s="6" t="s">
        <v>13586</v>
      </c>
      <c r="O3888" s="6" t="str" cm="1">
        <f t="array" ref="O3888:P3888">_xlfn.TEXTSPLIT(N3888,"-")</f>
        <v>2006</v>
      </c>
      <c r="P3888" s="6" t="str">
        <v>2008</v>
      </c>
      <c r="Q3888" s="6">
        <v>392</v>
      </c>
      <c r="R3888" s="6">
        <v>29</v>
      </c>
      <c r="S3888" s="16">
        <f t="shared" si="292"/>
        <v>7.3979591836734693E-2</v>
      </c>
      <c r="T3888" s="16">
        <f t="shared" si="293"/>
        <v>1.3219749047102962E-2</v>
      </c>
    </row>
    <row r="3889" spans="1:20" x14ac:dyDescent="0.6">
      <c r="A3889" s="6"/>
      <c r="B3889" s="17"/>
      <c r="C3889" s="6"/>
      <c r="D3889" s="6" t="s">
        <v>13848</v>
      </c>
      <c r="E3889" s="6" t="s">
        <v>13814</v>
      </c>
      <c r="F3889" s="6" t="s">
        <v>13819</v>
      </c>
      <c r="G3889" s="6" t="str">
        <f t="shared" si="291"/>
        <v>60-69</v>
      </c>
      <c r="H3889" s="6" t="str" cm="1">
        <f t="array" ref="H3889:I3889">_xlfn.TEXTSPLIT(G3889,"-")</f>
        <v>60</v>
      </c>
      <c r="I3889" s="6" t="str">
        <v>69</v>
      </c>
      <c r="J3889" s="6" t="s">
        <v>13836</v>
      </c>
      <c r="K3889" s="6" t="s">
        <v>13480</v>
      </c>
      <c r="L3889" s="6" t="s">
        <v>13973</v>
      </c>
      <c r="M3889" s="6" t="s">
        <v>13629</v>
      </c>
      <c r="N3889" s="6" t="s">
        <v>13586</v>
      </c>
      <c r="O3889" s="6" t="str" cm="1">
        <f t="array" ref="O3889:P3889">_xlfn.TEXTSPLIT(N3889,"-")</f>
        <v>2006</v>
      </c>
      <c r="P3889" s="6" t="str">
        <v>2008</v>
      </c>
      <c r="Q3889" s="6">
        <v>333</v>
      </c>
      <c r="R3889" s="6">
        <v>30</v>
      </c>
      <c r="S3889" s="16">
        <f t="shared" si="292"/>
        <v>9.0090090090090086E-2</v>
      </c>
      <c r="T3889" s="16">
        <f t="shared" si="293"/>
        <v>1.5689734383920802E-2</v>
      </c>
    </row>
    <row r="3890" spans="1:20" x14ac:dyDescent="0.6">
      <c r="A3890" s="6"/>
      <c r="B3890" s="17"/>
      <c r="C3890" s="6"/>
      <c r="D3890" s="6" t="s">
        <v>13848</v>
      </c>
      <c r="E3890" s="6" t="s">
        <v>13814</v>
      </c>
      <c r="F3890" s="6" t="s">
        <v>13820</v>
      </c>
      <c r="G3890" s="6" t="str">
        <f t="shared" si="291"/>
        <v>70-79</v>
      </c>
      <c r="H3890" s="6" t="str" cm="1">
        <f t="array" ref="H3890:I3890">_xlfn.TEXTSPLIT(G3890,"-")</f>
        <v>70</v>
      </c>
      <c r="I3890" s="6" t="str">
        <v>79</v>
      </c>
      <c r="J3890" s="6" t="s">
        <v>13836</v>
      </c>
      <c r="K3890" s="6" t="s">
        <v>13480</v>
      </c>
      <c r="L3890" s="6" t="s">
        <v>13973</v>
      </c>
      <c r="M3890" s="6" t="s">
        <v>13629</v>
      </c>
      <c r="N3890" s="6" t="s">
        <v>13586</v>
      </c>
      <c r="O3890" s="6" t="str" cm="1">
        <f t="array" ref="O3890:P3890">_xlfn.TEXTSPLIT(N3890,"-")</f>
        <v>2006</v>
      </c>
      <c r="P3890" s="6" t="str">
        <v>2008</v>
      </c>
      <c r="Q3890" s="6">
        <v>221</v>
      </c>
      <c r="R3890" s="6">
        <v>23</v>
      </c>
      <c r="S3890" s="16">
        <f t="shared" si="292"/>
        <v>0.10407239819004525</v>
      </c>
      <c r="T3890" s="16">
        <f t="shared" si="293"/>
        <v>2.0540362442115639E-2</v>
      </c>
    </row>
    <row r="3891" spans="1:20" x14ac:dyDescent="0.6">
      <c r="A3891" s="6"/>
      <c r="B3891" s="17"/>
      <c r="C3891" s="6"/>
      <c r="D3891" s="6" t="s">
        <v>13848</v>
      </c>
      <c r="E3891" s="6" t="s">
        <v>13814</v>
      </c>
      <c r="F3891" s="6" t="s">
        <v>13821</v>
      </c>
      <c r="G3891" s="6" t="str">
        <f t="shared" si="291"/>
        <v>80-95</v>
      </c>
      <c r="H3891" s="6" t="str" cm="1">
        <f t="array" ref="H3891:I3891">_xlfn.TEXTSPLIT(G3891,"-")</f>
        <v>80</v>
      </c>
      <c r="I3891" s="6" t="str">
        <v>95</v>
      </c>
      <c r="J3891" s="6" t="s">
        <v>13836</v>
      </c>
      <c r="K3891" s="6" t="s">
        <v>13480</v>
      </c>
      <c r="L3891" s="6" t="s">
        <v>13973</v>
      </c>
      <c r="M3891" s="6" t="s">
        <v>13629</v>
      </c>
      <c r="N3891" s="6" t="s">
        <v>13586</v>
      </c>
      <c r="O3891" s="6" t="str" cm="1">
        <f t="array" ref="O3891:P3891">_xlfn.TEXTSPLIT(N3891,"-")</f>
        <v>2006</v>
      </c>
      <c r="P3891" s="6" t="str">
        <v>2008</v>
      </c>
      <c r="Q3891" s="6">
        <v>44</v>
      </c>
      <c r="R3891" s="6">
        <v>4</v>
      </c>
      <c r="S3891" s="16">
        <f t="shared" si="292"/>
        <v>9.0909090909090912E-2</v>
      </c>
      <c r="T3891" s="16">
        <f t="shared" si="293"/>
        <v>4.3339208602072375E-2</v>
      </c>
    </row>
    <row r="3892" spans="1:20" x14ac:dyDescent="0.6">
      <c r="A3892" s="6"/>
      <c r="B3892" s="17"/>
      <c r="C3892" s="6"/>
      <c r="D3892" s="6" t="s">
        <v>13848</v>
      </c>
      <c r="E3892" s="6" t="s">
        <v>13814</v>
      </c>
      <c r="F3892" s="6" t="s">
        <v>13471</v>
      </c>
      <c r="G3892" s="6" t="str">
        <f t="shared" si="291"/>
        <v>40-95</v>
      </c>
      <c r="H3892" s="6" t="str" cm="1">
        <f t="array" ref="H3892:I3892">_xlfn.TEXTSPLIT(G3892,"-")</f>
        <v>40</v>
      </c>
      <c r="I3892" s="6" t="str">
        <v>95</v>
      </c>
      <c r="J3892" s="6" t="s">
        <v>13836</v>
      </c>
      <c r="K3892" s="6" t="s">
        <v>13480</v>
      </c>
      <c r="L3892" s="6" t="s">
        <v>13973</v>
      </c>
      <c r="M3892" s="6" t="s">
        <v>13629</v>
      </c>
      <c r="N3892" s="6" t="s">
        <v>13586</v>
      </c>
      <c r="O3892" s="6" t="str" cm="1">
        <f t="array" ref="O3892:P3892">_xlfn.TEXTSPLIT(N3892,"-")</f>
        <v>2006</v>
      </c>
      <c r="P3892" s="6" t="str">
        <v>2008</v>
      </c>
      <c r="Q3892" s="6">
        <v>1619</v>
      </c>
      <c r="R3892" s="6">
        <v>110</v>
      </c>
      <c r="S3892" s="16">
        <f t="shared" si="292"/>
        <v>6.7943174799258807E-2</v>
      </c>
      <c r="T3892" s="16">
        <f t="shared" si="293"/>
        <v>6.2541845064170007E-3</v>
      </c>
    </row>
    <row r="3893" spans="1:20" x14ac:dyDescent="0.6">
      <c r="A3893" s="6"/>
      <c r="B3893" s="17"/>
      <c r="C3893" s="6"/>
      <c r="D3893" s="6" t="s">
        <v>13848</v>
      </c>
      <c r="E3893" s="6" t="s">
        <v>13816</v>
      </c>
      <c r="F3893" s="25" t="s">
        <v>13817</v>
      </c>
      <c r="G3893" s="6" t="str">
        <f t="shared" si="291"/>
        <v>40-49</v>
      </c>
      <c r="H3893" s="6" t="str" cm="1">
        <f t="array" ref="H3893:I3893">_xlfn.TEXTSPLIT(G3893,"-")</f>
        <v>40</v>
      </c>
      <c r="I3893" s="6" t="str">
        <v>49</v>
      </c>
      <c r="J3893" s="6" t="s">
        <v>13836</v>
      </c>
      <c r="K3893" s="6" t="s">
        <v>13480</v>
      </c>
      <c r="L3893" s="6" t="s">
        <v>13973</v>
      </c>
      <c r="M3893" s="6" t="s">
        <v>13629</v>
      </c>
      <c r="N3893" s="6" t="s">
        <v>13586</v>
      </c>
      <c r="O3893" s="6" t="str" cm="1">
        <f t="array" ref="O3893:P3893">_xlfn.TEXTSPLIT(N3893,"-")</f>
        <v>2006</v>
      </c>
      <c r="P3893" s="6" t="str">
        <v>2008</v>
      </c>
      <c r="Q3893" s="6">
        <v>739</v>
      </c>
      <c r="R3893" s="6">
        <v>17</v>
      </c>
      <c r="S3893" s="16">
        <f t="shared" si="292"/>
        <v>2.3004059539918808E-2</v>
      </c>
      <c r="T3893" s="16">
        <f t="shared" si="293"/>
        <v>5.5147572699455862E-3</v>
      </c>
    </row>
    <row r="3894" spans="1:20" x14ac:dyDescent="0.6">
      <c r="A3894" s="6"/>
      <c r="B3894" s="17"/>
      <c r="C3894" s="6"/>
      <c r="D3894" s="6" t="s">
        <v>13848</v>
      </c>
      <c r="E3894" s="6" t="s">
        <v>13816</v>
      </c>
      <c r="F3894" s="6" t="s">
        <v>13818</v>
      </c>
      <c r="G3894" s="6" t="str">
        <f t="shared" si="291"/>
        <v>50-59</v>
      </c>
      <c r="H3894" s="6" t="str" cm="1">
        <f t="array" ref="H3894:I3894">_xlfn.TEXTSPLIT(G3894,"-")</f>
        <v>50</v>
      </c>
      <c r="I3894" s="6" t="str">
        <v>59</v>
      </c>
      <c r="J3894" s="6" t="s">
        <v>13836</v>
      </c>
      <c r="K3894" s="6" t="s">
        <v>13480</v>
      </c>
      <c r="L3894" s="6" t="s">
        <v>13973</v>
      </c>
      <c r="M3894" s="6" t="s">
        <v>13629</v>
      </c>
      <c r="N3894" s="6" t="s">
        <v>13586</v>
      </c>
      <c r="O3894" s="6" t="str" cm="1">
        <f t="array" ref="O3894:P3894">_xlfn.TEXTSPLIT(N3894,"-")</f>
        <v>2006</v>
      </c>
      <c r="P3894" s="6" t="str">
        <v>2008</v>
      </c>
      <c r="Q3894" s="6">
        <v>395</v>
      </c>
      <c r="R3894" s="6">
        <v>34</v>
      </c>
      <c r="S3894" s="16">
        <f t="shared" si="292"/>
        <v>8.6075949367088608E-2</v>
      </c>
      <c r="T3894" s="16">
        <f t="shared" si="293"/>
        <v>1.4112287518566618E-2</v>
      </c>
    </row>
    <row r="3895" spans="1:20" x14ac:dyDescent="0.6">
      <c r="A3895" s="6"/>
      <c r="B3895" s="17"/>
      <c r="C3895" s="6"/>
      <c r="D3895" s="6" t="s">
        <v>13848</v>
      </c>
      <c r="E3895" s="6" t="s">
        <v>13816</v>
      </c>
      <c r="F3895" s="6" t="s">
        <v>13819</v>
      </c>
      <c r="G3895" s="6" t="str">
        <f t="shared" si="291"/>
        <v>60-69</v>
      </c>
      <c r="H3895" s="6" t="str" cm="1">
        <f t="array" ref="H3895:I3895">_xlfn.TEXTSPLIT(G3895,"-")</f>
        <v>60</v>
      </c>
      <c r="I3895" s="6" t="str">
        <v>69</v>
      </c>
      <c r="J3895" s="6" t="s">
        <v>13836</v>
      </c>
      <c r="K3895" s="6" t="s">
        <v>13480</v>
      </c>
      <c r="L3895" s="6" t="s">
        <v>13973</v>
      </c>
      <c r="M3895" s="6" t="s">
        <v>13629</v>
      </c>
      <c r="N3895" s="6" t="s">
        <v>13586</v>
      </c>
      <c r="O3895" s="6" t="str" cm="1">
        <f t="array" ref="O3895:P3895">_xlfn.TEXTSPLIT(N3895,"-")</f>
        <v>2006</v>
      </c>
      <c r="P3895" s="6" t="str">
        <v>2008</v>
      </c>
      <c r="Q3895" s="6">
        <v>507</v>
      </c>
      <c r="R3895" s="6">
        <v>38</v>
      </c>
      <c r="S3895" s="16">
        <f t="shared" si="292"/>
        <v>7.4950690335305714E-2</v>
      </c>
      <c r="T3895" s="16">
        <f t="shared" si="293"/>
        <v>1.1694085926988252E-2</v>
      </c>
    </row>
    <row r="3896" spans="1:20" x14ac:dyDescent="0.6">
      <c r="A3896" s="6"/>
      <c r="B3896" s="17"/>
      <c r="C3896" s="6"/>
      <c r="D3896" s="6" t="s">
        <v>13848</v>
      </c>
      <c r="E3896" s="6" t="s">
        <v>13816</v>
      </c>
      <c r="F3896" s="6" t="s">
        <v>13820</v>
      </c>
      <c r="G3896" s="6" t="str">
        <f t="shared" si="291"/>
        <v>70-79</v>
      </c>
      <c r="H3896" s="6" t="str" cm="1">
        <f t="array" ref="H3896:I3896">_xlfn.TEXTSPLIT(G3896,"-")</f>
        <v>70</v>
      </c>
      <c r="I3896" s="6" t="str">
        <v>79</v>
      </c>
      <c r="J3896" s="6" t="s">
        <v>13836</v>
      </c>
      <c r="K3896" s="6" t="s">
        <v>13480</v>
      </c>
      <c r="L3896" s="6" t="s">
        <v>13973</v>
      </c>
      <c r="M3896" s="6" t="s">
        <v>13629</v>
      </c>
      <c r="N3896" s="6" t="s">
        <v>13586</v>
      </c>
      <c r="O3896" s="6" t="str" cm="1">
        <f t="array" ref="O3896:P3896">_xlfn.TEXTSPLIT(N3896,"-")</f>
        <v>2006</v>
      </c>
      <c r="P3896" s="6" t="str">
        <v>2008</v>
      </c>
      <c r="Q3896" s="6">
        <v>156</v>
      </c>
      <c r="R3896" s="6">
        <v>10</v>
      </c>
      <c r="S3896" s="16">
        <f t="shared" si="292"/>
        <v>6.4102564102564097E-2</v>
      </c>
      <c r="T3896" s="16">
        <f t="shared" si="293"/>
        <v>1.9610538993174699E-2</v>
      </c>
    </row>
    <row r="3897" spans="1:20" x14ac:dyDescent="0.6">
      <c r="A3897" s="6"/>
      <c r="B3897" s="17"/>
      <c r="C3897" s="6"/>
      <c r="D3897" s="6" t="s">
        <v>13848</v>
      </c>
      <c r="E3897" s="6" t="s">
        <v>13816</v>
      </c>
      <c r="F3897" s="6" t="s">
        <v>13821</v>
      </c>
      <c r="G3897" s="6" t="str">
        <f t="shared" si="291"/>
        <v>80-95</v>
      </c>
      <c r="H3897" s="6" t="str" cm="1">
        <f t="array" ref="H3897:I3897">_xlfn.TEXTSPLIT(G3897,"-")</f>
        <v>80</v>
      </c>
      <c r="I3897" s="6" t="str">
        <v>95</v>
      </c>
      <c r="J3897" s="6" t="s">
        <v>13836</v>
      </c>
      <c r="K3897" s="6" t="s">
        <v>13480</v>
      </c>
      <c r="L3897" s="6" t="s">
        <v>13973</v>
      </c>
      <c r="M3897" s="6" t="s">
        <v>13629</v>
      </c>
      <c r="N3897" s="6" t="s">
        <v>13586</v>
      </c>
      <c r="O3897" s="6" t="str" cm="1">
        <f t="array" ref="O3897:P3897">_xlfn.TEXTSPLIT(N3897,"-")</f>
        <v>2006</v>
      </c>
      <c r="P3897" s="6" t="str">
        <v>2008</v>
      </c>
      <c r="Q3897" s="6">
        <v>6</v>
      </c>
      <c r="R3897" s="6">
        <v>0</v>
      </c>
      <c r="S3897" s="16">
        <f t="shared" si="292"/>
        <v>0</v>
      </c>
      <c r="T3897" s="16">
        <f t="shared" si="293"/>
        <v>0</v>
      </c>
    </row>
    <row r="3898" spans="1:20" x14ac:dyDescent="0.6">
      <c r="A3898" s="6"/>
      <c r="B3898" s="17"/>
      <c r="C3898" s="6"/>
      <c r="D3898" s="6" t="s">
        <v>13848</v>
      </c>
      <c r="E3898" s="6" t="s">
        <v>13816</v>
      </c>
      <c r="F3898" s="6" t="s">
        <v>13471</v>
      </c>
      <c r="G3898" s="6" t="str">
        <f t="shared" si="291"/>
        <v>40-95</v>
      </c>
      <c r="H3898" s="6" t="str" cm="1">
        <f t="array" ref="H3898:I3898">_xlfn.TEXTSPLIT(G3898,"-")</f>
        <v>40</v>
      </c>
      <c r="I3898" s="6" t="str">
        <v>95</v>
      </c>
      <c r="J3898" s="6" t="s">
        <v>13836</v>
      </c>
      <c r="K3898" s="6" t="s">
        <v>13480</v>
      </c>
      <c r="L3898" s="6" t="s">
        <v>13973</v>
      </c>
      <c r="M3898" s="6" t="s">
        <v>13629</v>
      </c>
      <c r="N3898" s="6" t="s">
        <v>13586</v>
      </c>
      <c r="O3898" s="6" t="str" cm="1">
        <f t="array" ref="O3898:P3898">_xlfn.TEXTSPLIT(N3898,"-")</f>
        <v>2006</v>
      </c>
      <c r="P3898" s="6" t="str">
        <v>2008</v>
      </c>
      <c r="Q3898" s="6">
        <v>1803</v>
      </c>
      <c r="R3898" s="6">
        <v>99</v>
      </c>
      <c r="S3898" s="16">
        <f t="shared" si="292"/>
        <v>5.4908485856905158E-2</v>
      </c>
      <c r="T3898" s="16">
        <f t="shared" si="293"/>
        <v>5.3648650550818713E-3</v>
      </c>
    </row>
    <row r="3899" spans="1:20" x14ac:dyDescent="0.6">
      <c r="D3899" s="6" t="s">
        <v>13848</v>
      </c>
      <c r="E3899" s="6" t="s">
        <v>13815</v>
      </c>
      <c r="F3899" s="25" t="s">
        <v>13817</v>
      </c>
      <c r="G3899" s="6" t="str">
        <f t="shared" si="288"/>
        <v>40-49</v>
      </c>
      <c r="H3899" s="6" t="str" cm="1">
        <f t="array" ref="H3899:I3899">_xlfn.TEXTSPLIT(G3899,"-")</f>
        <v>40</v>
      </c>
      <c r="I3899" s="6" t="str">
        <v>49</v>
      </c>
      <c r="J3899" s="6" t="s">
        <v>13836</v>
      </c>
      <c r="K3899" s="6" t="s">
        <v>13561</v>
      </c>
      <c r="L3899" s="6" t="s">
        <v>13909</v>
      </c>
      <c r="M3899" s="6" t="s">
        <v>13629</v>
      </c>
      <c r="N3899" s="6" t="s">
        <v>13837</v>
      </c>
      <c r="O3899" s="6" t="str" cm="1">
        <f t="array" ref="O3899:P3899">_xlfn.TEXTSPLIT(N3899,"-")</f>
        <v>2007</v>
      </c>
      <c r="P3899" s="6" t="str">
        <v>2009</v>
      </c>
      <c r="Q3899" s="6">
        <v>869</v>
      </c>
      <c r="R3899" s="6">
        <v>20</v>
      </c>
      <c r="S3899" s="16">
        <f t="shared" si="289"/>
        <v>2.3014959723820484E-2</v>
      </c>
      <c r="T3899" s="16">
        <f t="shared" si="290"/>
        <v>5.0867357635436886E-3</v>
      </c>
    </row>
    <row r="3900" spans="1:20" x14ac:dyDescent="0.6">
      <c r="A3900" s="6"/>
      <c r="B3900" s="6"/>
      <c r="C3900" s="6"/>
      <c r="D3900" s="6" t="s">
        <v>13848</v>
      </c>
      <c r="E3900" s="6" t="s">
        <v>13815</v>
      </c>
      <c r="F3900" s="6" t="s">
        <v>13818</v>
      </c>
      <c r="G3900" s="6" t="str">
        <f t="shared" si="288"/>
        <v>50-59</v>
      </c>
      <c r="H3900" s="6" t="str" cm="1">
        <f t="array" ref="H3900:I3900">_xlfn.TEXTSPLIT(G3900,"-")</f>
        <v>50</v>
      </c>
      <c r="I3900" s="6" t="str">
        <v>59</v>
      </c>
      <c r="J3900" s="6" t="s">
        <v>13836</v>
      </c>
      <c r="K3900" s="6" t="s">
        <v>13561</v>
      </c>
      <c r="L3900" s="6" t="s">
        <v>13909</v>
      </c>
      <c r="M3900" s="6" t="s">
        <v>13629</v>
      </c>
      <c r="N3900" s="6" t="s">
        <v>13837</v>
      </c>
      <c r="O3900" s="6" t="str" cm="1">
        <f t="array" ref="O3900:P3900">_xlfn.TEXTSPLIT(N3900,"-")</f>
        <v>2007</v>
      </c>
      <c r="P3900" s="6" t="str">
        <v>2009</v>
      </c>
      <c r="Q3900" s="6">
        <v>1094</v>
      </c>
      <c r="R3900" s="6">
        <v>35</v>
      </c>
      <c r="S3900" s="16">
        <f t="shared" si="289"/>
        <v>3.1992687385740404E-2</v>
      </c>
      <c r="T3900" s="16">
        <f t="shared" si="290"/>
        <v>5.3205437567966527E-3</v>
      </c>
    </row>
    <row r="3901" spans="1:20" x14ac:dyDescent="0.6">
      <c r="A3901" s="6"/>
      <c r="B3901" s="6"/>
      <c r="C3901" s="6"/>
      <c r="D3901" s="6" t="s">
        <v>13848</v>
      </c>
      <c r="E3901" s="6" t="s">
        <v>13815</v>
      </c>
      <c r="F3901" s="6" t="s">
        <v>13819</v>
      </c>
      <c r="G3901" s="6" t="str">
        <f t="shared" si="288"/>
        <v>60-69</v>
      </c>
      <c r="H3901" s="6" t="str" cm="1">
        <f t="array" ref="H3901:I3901">_xlfn.TEXTSPLIT(G3901,"-")</f>
        <v>60</v>
      </c>
      <c r="I3901" s="6" t="str">
        <v>69</v>
      </c>
      <c r="J3901" s="6" t="s">
        <v>13836</v>
      </c>
      <c r="K3901" s="6" t="s">
        <v>13561</v>
      </c>
      <c r="L3901" s="6" t="s">
        <v>13909</v>
      </c>
      <c r="M3901" s="6" t="s">
        <v>13629</v>
      </c>
      <c r="N3901" s="6" t="s">
        <v>13837</v>
      </c>
      <c r="O3901" s="6" t="str" cm="1">
        <f t="array" ref="O3901:P3901">_xlfn.TEXTSPLIT(N3901,"-")</f>
        <v>2007</v>
      </c>
      <c r="P3901" s="6" t="str">
        <v>2009</v>
      </c>
      <c r="Q3901" s="6">
        <v>873</v>
      </c>
      <c r="R3901" s="6">
        <v>62</v>
      </c>
      <c r="S3901" s="16">
        <f t="shared" si="289"/>
        <v>7.1019473081328749E-2</v>
      </c>
      <c r="T3901" s="16">
        <f t="shared" si="290"/>
        <v>8.6933047880607787E-3</v>
      </c>
    </row>
    <row r="3902" spans="1:20" x14ac:dyDescent="0.6">
      <c r="A3902" s="6"/>
      <c r="B3902" s="6"/>
      <c r="C3902" s="6"/>
      <c r="D3902" s="6" t="s">
        <v>13848</v>
      </c>
      <c r="E3902" s="6" t="s">
        <v>13815</v>
      </c>
      <c r="F3902" s="6" t="s">
        <v>13820</v>
      </c>
      <c r="G3902" s="6" t="str">
        <f t="shared" si="288"/>
        <v>70-79</v>
      </c>
      <c r="H3902" s="6" t="str" cm="1">
        <f t="array" ref="H3902:I3902">_xlfn.TEXTSPLIT(G3902,"-")</f>
        <v>70</v>
      </c>
      <c r="I3902" s="6" t="str">
        <v>79</v>
      </c>
      <c r="J3902" s="6" t="s">
        <v>13836</v>
      </c>
      <c r="K3902" s="6" t="s">
        <v>13561</v>
      </c>
      <c r="L3902" s="6" t="s">
        <v>13909</v>
      </c>
      <c r="M3902" s="6" t="s">
        <v>13629</v>
      </c>
      <c r="N3902" s="6" t="s">
        <v>13837</v>
      </c>
      <c r="O3902" s="6" t="str" cm="1">
        <f t="array" ref="O3902:P3902">_xlfn.TEXTSPLIT(N3902,"-")</f>
        <v>2007</v>
      </c>
      <c r="P3902" s="6" t="str">
        <v>2009</v>
      </c>
      <c r="Q3902" s="6">
        <v>416</v>
      </c>
      <c r="R3902" s="6">
        <v>57</v>
      </c>
      <c r="S3902" s="16">
        <f t="shared" si="289"/>
        <v>0.13701923076923078</v>
      </c>
      <c r="T3902" s="16">
        <f t="shared" si="290"/>
        <v>1.6859498661494086E-2</v>
      </c>
    </row>
    <row r="3903" spans="1:20" x14ac:dyDescent="0.6">
      <c r="A3903" s="6"/>
      <c r="B3903" s="6"/>
      <c r="C3903" s="6"/>
      <c r="D3903" s="6" t="s">
        <v>13848</v>
      </c>
      <c r="E3903" s="6" t="s">
        <v>13815</v>
      </c>
      <c r="F3903" s="6" t="s">
        <v>13821</v>
      </c>
      <c r="G3903" s="6" t="str">
        <f t="shared" si="288"/>
        <v>80-95</v>
      </c>
      <c r="H3903" s="6" t="str" cm="1">
        <f t="array" ref="H3903:I3903">_xlfn.TEXTSPLIT(G3903,"-")</f>
        <v>80</v>
      </c>
      <c r="I3903" s="6" t="str">
        <v>95</v>
      </c>
      <c r="J3903" s="6" t="s">
        <v>13836</v>
      </c>
      <c r="K3903" s="6" t="s">
        <v>13561</v>
      </c>
      <c r="L3903" s="6" t="s">
        <v>13909</v>
      </c>
      <c r="M3903" s="6" t="s">
        <v>13629</v>
      </c>
      <c r="N3903" s="6" t="s">
        <v>13837</v>
      </c>
      <c r="O3903" s="6" t="str" cm="1">
        <f t="array" ref="O3903:P3903">_xlfn.TEXTSPLIT(N3903,"-")</f>
        <v>2007</v>
      </c>
      <c r="P3903" s="6" t="str">
        <v>2009</v>
      </c>
      <c r="Q3903" s="6">
        <v>72</v>
      </c>
      <c r="R3903" s="6">
        <v>14</v>
      </c>
      <c r="S3903" s="16">
        <f t="shared" si="289"/>
        <v>0.19444444444444445</v>
      </c>
      <c r="T3903" s="16">
        <f t="shared" si="290"/>
        <v>4.6642226110208067E-2</v>
      </c>
    </row>
    <row r="3904" spans="1:20" x14ac:dyDescent="0.6">
      <c r="A3904" s="6"/>
      <c r="B3904" s="6"/>
      <c r="C3904" s="6"/>
      <c r="D3904" s="6" t="s">
        <v>13848</v>
      </c>
      <c r="E3904" s="6" t="s">
        <v>13815</v>
      </c>
      <c r="F3904" s="6" t="s">
        <v>13471</v>
      </c>
      <c r="G3904" s="6" t="str">
        <f t="shared" si="288"/>
        <v>40-95</v>
      </c>
      <c r="H3904" s="6" t="str" cm="1">
        <f t="array" ref="H3904:I3904">_xlfn.TEXTSPLIT(G3904,"-")</f>
        <v>40</v>
      </c>
      <c r="I3904" s="6" t="str">
        <v>95</v>
      </c>
      <c r="J3904" s="6" t="s">
        <v>13836</v>
      </c>
      <c r="K3904" s="6" t="s">
        <v>13561</v>
      </c>
      <c r="L3904" s="6" t="s">
        <v>13909</v>
      </c>
      <c r="M3904" s="6" t="s">
        <v>13629</v>
      </c>
      <c r="N3904" s="6" t="s">
        <v>13837</v>
      </c>
      <c r="O3904" s="6" t="str" cm="1">
        <f t="array" ref="O3904:P3904">_xlfn.TEXTSPLIT(N3904,"-")</f>
        <v>2007</v>
      </c>
      <c r="P3904" s="6" t="str">
        <v>2009</v>
      </c>
      <c r="Q3904" s="6">
        <v>3337</v>
      </c>
      <c r="R3904" s="6">
        <v>188</v>
      </c>
      <c r="S3904" s="16">
        <f t="shared" si="289"/>
        <v>5.6338028169014086E-2</v>
      </c>
      <c r="T3904" s="16">
        <f t="shared" si="290"/>
        <v>3.9914523127041598E-3</v>
      </c>
    </row>
    <row r="3905" spans="1:20" x14ac:dyDescent="0.6">
      <c r="A3905" s="6"/>
      <c r="B3905" s="6"/>
      <c r="C3905" s="6"/>
      <c r="D3905" s="6" t="s">
        <v>13848</v>
      </c>
      <c r="E3905" s="6" t="s">
        <v>13814</v>
      </c>
      <c r="F3905" s="25" t="s">
        <v>13817</v>
      </c>
      <c r="G3905" s="6" t="str">
        <f t="shared" si="288"/>
        <v>40-49</v>
      </c>
      <c r="H3905" s="6" t="str" cm="1">
        <f t="array" ref="H3905:I3905">_xlfn.TEXTSPLIT(G3905,"-")</f>
        <v>40</v>
      </c>
      <c r="I3905" s="6" t="str">
        <v>49</v>
      </c>
      <c r="J3905" s="6" t="s">
        <v>13836</v>
      </c>
      <c r="K3905" s="6" t="s">
        <v>13561</v>
      </c>
      <c r="L3905" s="6" t="s">
        <v>13909</v>
      </c>
      <c r="M3905" s="6" t="s">
        <v>13629</v>
      </c>
      <c r="N3905" s="6" t="s">
        <v>13837</v>
      </c>
      <c r="O3905" s="6" t="str" cm="1">
        <f t="array" ref="O3905:P3905">_xlfn.TEXTSPLIT(N3905,"-")</f>
        <v>2007</v>
      </c>
      <c r="P3905" s="6" t="str">
        <v>2009</v>
      </c>
      <c r="Q3905" s="6">
        <v>423</v>
      </c>
      <c r="R3905" s="6">
        <v>11</v>
      </c>
      <c r="S3905" s="16">
        <f t="shared" si="289"/>
        <v>2.6004728132387706E-2</v>
      </c>
      <c r="T3905" s="16">
        <f t="shared" si="290"/>
        <v>7.7381010992426313E-3</v>
      </c>
    </row>
    <row r="3906" spans="1:20" x14ac:dyDescent="0.6">
      <c r="A3906" s="6"/>
      <c r="B3906" s="6"/>
      <c r="C3906" s="6"/>
      <c r="D3906" s="6" t="s">
        <v>13848</v>
      </c>
      <c r="E3906" s="6" t="s">
        <v>13814</v>
      </c>
      <c r="F3906" s="6" t="s">
        <v>13818</v>
      </c>
      <c r="G3906" s="6" t="str">
        <f t="shared" si="288"/>
        <v>50-59</v>
      </c>
      <c r="H3906" s="6" t="str" cm="1">
        <f t="array" ref="H3906:I3906">_xlfn.TEXTSPLIT(G3906,"-")</f>
        <v>50</v>
      </c>
      <c r="I3906" s="6" t="str">
        <v>59</v>
      </c>
      <c r="J3906" s="6" t="s">
        <v>13836</v>
      </c>
      <c r="K3906" s="6" t="s">
        <v>13561</v>
      </c>
      <c r="L3906" s="6" t="s">
        <v>13909</v>
      </c>
      <c r="M3906" s="6" t="s">
        <v>13629</v>
      </c>
      <c r="N3906" s="6" t="s">
        <v>13837</v>
      </c>
      <c r="O3906" s="6" t="str" cm="1">
        <f t="array" ref="O3906:P3906">_xlfn.TEXTSPLIT(N3906,"-")</f>
        <v>2007</v>
      </c>
      <c r="P3906" s="6" t="str">
        <v>2009</v>
      </c>
      <c r="Q3906" s="6">
        <v>538</v>
      </c>
      <c r="R3906" s="6">
        <v>21</v>
      </c>
      <c r="S3906" s="16">
        <f t="shared" si="289"/>
        <v>3.9033457249070633E-2</v>
      </c>
      <c r="T3906" s="16">
        <f t="shared" si="290"/>
        <v>8.3499044430851762E-3</v>
      </c>
    </row>
    <row r="3907" spans="1:20" x14ac:dyDescent="0.6">
      <c r="A3907" s="6"/>
      <c r="B3907" s="6"/>
      <c r="C3907" s="6"/>
      <c r="D3907" s="6" t="s">
        <v>13848</v>
      </c>
      <c r="E3907" s="6" t="s">
        <v>13814</v>
      </c>
      <c r="F3907" s="6" t="s">
        <v>13819</v>
      </c>
      <c r="G3907" s="6" t="str">
        <f t="shared" si="288"/>
        <v>60-69</v>
      </c>
      <c r="H3907" s="6" t="str" cm="1">
        <f t="array" ref="H3907:I3907">_xlfn.TEXTSPLIT(G3907,"-")</f>
        <v>60</v>
      </c>
      <c r="I3907" s="6" t="str">
        <v>69</v>
      </c>
      <c r="J3907" s="6" t="s">
        <v>13836</v>
      </c>
      <c r="K3907" s="6" t="s">
        <v>13561</v>
      </c>
      <c r="L3907" s="6" t="s">
        <v>13909</v>
      </c>
      <c r="M3907" s="6" t="s">
        <v>13629</v>
      </c>
      <c r="N3907" s="6" t="s">
        <v>13837</v>
      </c>
      <c r="O3907" s="6" t="str" cm="1">
        <f t="array" ref="O3907:P3907">_xlfn.TEXTSPLIT(N3907,"-")</f>
        <v>2007</v>
      </c>
      <c r="P3907" s="6" t="str">
        <v>2009</v>
      </c>
      <c r="Q3907" s="6">
        <v>458</v>
      </c>
      <c r="R3907" s="6">
        <v>33</v>
      </c>
      <c r="S3907" s="16">
        <f t="shared" si="289"/>
        <v>7.2052401746724892E-2</v>
      </c>
      <c r="T3907" s="16">
        <f t="shared" si="290"/>
        <v>1.2082400238462035E-2</v>
      </c>
    </row>
    <row r="3908" spans="1:20" x14ac:dyDescent="0.6">
      <c r="A3908" s="6"/>
      <c r="B3908" s="6"/>
      <c r="C3908" s="6"/>
      <c r="D3908" s="6" t="s">
        <v>13848</v>
      </c>
      <c r="E3908" s="6" t="s">
        <v>13814</v>
      </c>
      <c r="F3908" s="6" t="s">
        <v>13820</v>
      </c>
      <c r="G3908" s="6" t="str">
        <f t="shared" si="288"/>
        <v>70-79</v>
      </c>
      <c r="H3908" s="6" t="str" cm="1">
        <f t="array" ref="H3908:I3908">_xlfn.TEXTSPLIT(G3908,"-")</f>
        <v>70</v>
      </c>
      <c r="I3908" s="6" t="str">
        <v>79</v>
      </c>
      <c r="J3908" s="6" t="s">
        <v>13836</v>
      </c>
      <c r="K3908" s="6" t="s">
        <v>13561</v>
      </c>
      <c r="L3908" s="6" t="s">
        <v>13909</v>
      </c>
      <c r="M3908" s="6" t="s">
        <v>13629</v>
      </c>
      <c r="N3908" s="6" t="s">
        <v>13837</v>
      </c>
      <c r="O3908" s="6" t="str" cm="1">
        <f t="array" ref="O3908:P3908">_xlfn.TEXTSPLIT(N3908,"-")</f>
        <v>2007</v>
      </c>
      <c r="P3908" s="6" t="str">
        <v>2009</v>
      </c>
      <c r="Q3908" s="6">
        <v>209</v>
      </c>
      <c r="R3908" s="6">
        <v>31</v>
      </c>
      <c r="S3908" s="16">
        <f t="shared" si="289"/>
        <v>0.14832535885167464</v>
      </c>
      <c r="T3908" s="16">
        <f t="shared" si="290"/>
        <v>2.4585068286398424E-2</v>
      </c>
    </row>
    <row r="3909" spans="1:20" x14ac:dyDescent="0.6">
      <c r="A3909" s="6"/>
      <c r="B3909" s="6"/>
      <c r="C3909" s="6"/>
      <c r="D3909" s="6" t="s">
        <v>13848</v>
      </c>
      <c r="E3909" s="6" t="s">
        <v>13814</v>
      </c>
      <c r="F3909" s="6" t="s">
        <v>13821</v>
      </c>
      <c r="G3909" s="6" t="str">
        <f t="shared" si="288"/>
        <v>80-95</v>
      </c>
      <c r="H3909" s="6" t="str" cm="1">
        <f t="array" ref="H3909:I3909">_xlfn.TEXTSPLIT(G3909,"-")</f>
        <v>80</v>
      </c>
      <c r="I3909" s="6" t="str">
        <v>95</v>
      </c>
      <c r="J3909" s="6" t="s">
        <v>13836</v>
      </c>
      <c r="K3909" s="6" t="s">
        <v>13561</v>
      </c>
      <c r="L3909" s="6" t="s">
        <v>13909</v>
      </c>
      <c r="M3909" s="6" t="s">
        <v>13629</v>
      </c>
      <c r="N3909" s="6" t="s">
        <v>13837</v>
      </c>
      <c r="O3909" s="6" t="str" cm="1">
        <f t="array" ref="O3909:P3909">_xlfn.TEXTSPLIT(N3909,"-")</f>
        <v>2007</v>
      </c>
      <c r="P3909" s="6" t="str">
        <v>2009</v>
      </c>
      <c r="Q3909" s="6">
        <v>39</v>
      </c>
      <c r="R3909" s="6">
        <v>9</v>
      </c>
      <c r="S3909" s="16">
        <f t="shared" si="289"/>
        <v>0.23076923076923078</v>
      </c>
      <c r="T3909" s="16">
        <f t="shared" si="290"/>
        <v>6.7466001485156094E-2</v>
      </c>
    </row>
    <row r="3910" spans="1:20" x14ac:dyDescent="0.6">
      <c r="A3910" s="6"/>
      <c r="B3910" s="6"/>
      <c r="C3910" s="6"/>
      <c r="D3910" s="6" t="s">
        <v>13848</v>
      </c>
      <c r="E3910" s="6" t="s">
        <v>13814</v>
      </c>
      <c r="F3910" s="6" t="s">
        <v>13471</v>
      </c>
      <c r="G3910" s="6" t="str">
        <f t="shared" si="288"/>
        <v>40-95</v>
      </c>
      <c r="H3910" s="6" t="str" cm="1">
        <f t="array" ref="H3910:I3910">_xlfn.TEXTSPLIT(G3910,"-")</f>
        <v>40</v>
      </c>
      <c r="I3910" s="6" t="str">
        <v>95</v>
      </c>
      <c r="J3910" s="6" t="s">
        <v>13836</v>
      </c>
      <c r="K3910" s="6" t="s">
        <v>13561</v>
      </c>
      <c r="L3910" s="6" t="s">
        <v>13909</v>
      </c>
      <c r="M3910" s="6" t="s">
        <v>13629</v>
      </c>
      <c r="N3910" s="6" t="s">
        <v>13837</v>
      </c>
      <c r="O3910" s="6" t="str" cm="1">
        <f t="array" ref="O3910:P3910">_xlfn.TEXTSPLIT(N3910,"-")</f>
        <v>2007</v>
      </c>
      <c r="P3910" s="6" t="str">
        <v>2009</v>
      </c>
      <c r="Q3910" s="6">
        <v>1674</v>
      </c>
      <c r="R3910" s="6">
        <v>105</v>
      </c>
      <c r="S3910" s="16">
        <f t="shared" si="289"/>
        <v>6.2724014336917558E-2</v>
      </c>
      <c r="T3910" s="16">
        <f t="shared" si="290"/>
        <v>5.9261541058672519E-3</v>
      </c>
    </row>
    <row r="3911" spans="1:20" x14ac:dyDescent="0.6">
      <c r="A3911" s="6"/>
      <c r="B3911" s="6"/>
      <c r="C3911" s="6"/>
      <c r="D3911" s="6" t="s">
        <v>13848</v>
      </c>
      <c r="E3911" s="6" t="s">
        <v>13816</v>
      </c>
      <c r="F3911" s="25" t="s">
        <v>13817</v>
      </c>
      <c r="G3911" s="6" t="str">
        <f t="shared" si="288"/>
        <v>40-49</v>
      </c>
      <c r="H3911" s="6" t="str" cm="1">
        <f t="array" ref="H3911:I3911">_xlfn.TEXTSPLIT(G3911,"-")</f>
        <v>40</v>
      </c>
      <c r="I3911" s="6" t="str">
        <v>49</v>
      </c>
      <c r="J3911" s="6" t="s">
        <v>13836</v>
      </c>
      <c r="K3911" s="6" t="s">
        <v>13561</v>
      </c>
      <c r="L3911" s="6" t="s">
        <v>13909</v>
      </c>
      <c r="M3911" s="6" t="s">
        <v>13629</v>
      </c>
      <c r="N3911" s="6" t="s">
        <v>13837</v>
      </c>
      <c r="O3911" s="6" t="str" cm="1">
        <f t="array" ref="O3911:P3911">_xlfn.TEXTSPLIT(N3911,"-")</f>
        <v>2007</v>
      </c>
      <c r="P3911" s="6" t="str">
        <v>2009</v>
      </c>
      <c r="Q3911" s="6">
        <v>450</v>
      </c>
      <c r="R3911" s="6">
        <v>9</v>
      </c>
      <c r="S3911" s="16">
        <f t="shared" si="289"/>
        <v>0.02</v>
      </c>
      <c r="T3911" s="16">
        <f t="shared" si="290"/>
        <v>6.5996632910744436E-3</v>
      </c>
    </row>
    <row r="3912" spans="1:20" x14ac:dyDescent="0.6">
      <c r="A3912" s="6"/>
      <c r="B3912" s="6"/>
      <c r="C3912" s="6"/>
      <c r="D3912" s="6" t="s">
        <v>13848</v>
      </c>
      <c r="E3912" s="6" t="s">
        <v>13816</v>
      </c>
      <c r="F3912" s="6" t="s">
        <v>13818</v>
      </c>
      <c r="G3912" s="6" t="str">
        <f t="shared" si="288"/>
        <v>50-59</v>
      </c>
      <c r="H3912" s="6" t="str" cm="1">
        <f t="array" ref="H3912:I3912">_xlfn.TEXTSPLIT(G3912,"-")</f>
        <v>50</v>
      </c>
      <c r="I3912" s="6" t="str">
        <v>59</v>
      </c>
      <c r="J3912" s="6" t="s">
        <v>13836</v>
      </c>
      <c r="K3912" s="6" t="s">
        <v>13561</v>
      </c>
      <c r="L3912" s="6" t="s">
        <v>13909</v>
      </c>
      <c r="M3912" s="6" t="s">
        <v>13629</v>
      </c>
      <c r="N3912" s="6" t="s">
        <v>13837</v>
      </c>
      <c r="O3912" s="6" t="str" cm="1">
        <f t="array" ref="O3912:P3912">_xlfn.TEXTSPLIT(N3912,"-")</f>
        <v>2007</v>
      </c>
      <c r="P3912" s="6" t="str">
        <v>2009</v>
      </c>
      <c r="Q3912" s="6">
        <v>560</v>
      </c>
      <c r="R3912" s="6">
        <v>14</v>
      </c>
      <c r="S3912" s="16">
        <f t="shared" si="289"/>
        <v>2.5000000000000001E-2</v>
      </c>
      <c r="T3912" s="16">
        <f t="shared" si="290"/>
        <v>6.5974832863968449E-3</v>
      </c>
    </row>
    <row r="3913" spans="1:20" x14ac:dyDescent="0.6">
      <c r="A3913" s="6"/>
      <c r="B3913" s="6"/>
      <c r="C3913" s="6"/>
      <c r="D3913" s="6" t="s">
        <v>13848</v>
      </c>
      <c r="E3913" s="6" t="s">
        <v>13816</v>
      </c>
      <c r="F3913" s="6" t="s">
        <v>13819</v>
      </c>
      <c r="G3913" s="6" t="str">
        <f t="shared" si="288"/>
        <v>60-69</v>
      </c>
      <c r="H3913" s="6" t="str" cm="1">
        <f t="array" ref="H3913:I3913">_xlfn.TEXTSPLIT(G3913,"-")</f>
        <v>60</v>
      </c>
      <c r="I3913" s="6" t="str">
        <v>69</v>
      </c>
      <c r="J3913" s="6" t="s">
        <v>13836</v>
      </c>
      <c r="K3913" s="6" t="s">
        <v>13561</v>
      </c>
      <c r="L3913" s="6" t="s">
        <v>13909</v>
      </c>
      <c r="M3913" s="6" t="s">
        <v>13629</v>
      </c>
      <c r="N3913" s="6" t="s">
        <v>13837</v>
      </c>
      <c r="O3913" s="6" t="str" cm="1">
        <f t="array" ref="O3913:P3913">_xlfn.TEXTSPLIT(N3913,"-")</f>
        <v>2007</v>
      </c>
      <c r="P3913" s="6" t="str">
        <v>2009</v>
      </c>
      <c r="Q3913" s="6">
        <v>414</v>
      </c>
      <c r="R3913" s="6">
        <v>29</v>
      </c>
      <c r="S3913" s="16">
        <f t="shared" si="289"/>
        <v>7.0048309178743967E-2</v>
      </c>
      <c r="T3913" s="16">
        <f t="shared" si="290"/>
        <v>1.254379223260421E-2</v>
      </c>
    </row>
    <row r="3914" spans="1:20" x14ac:dyDescent="0.6">
      <c r="A3914" s="6"/>
      <c r="B3914" s="6"/>
      <c r="C3914" s="6"/>
      <c r="D3914" s="6" t="s">
        <v>13848</v>
      </c>
      <c r="E3914" s="6" t="s">
        <v>13816</v>
      </c>
      <c r="F3914" s="6" t="s">
        <v>13820</v>
      </c>
      <c r="G3914" s="6" t="str">
        <f t="shared" si="288"/>
        <v>70-79</v>
      </c>
      <c r="H3914" s="6" t="str" cm="1">
        <f t="array" ref="H3914:I3914">_xlfn.TEXTSPLIT(G3914,"-")</f>
        <v>70</v>
      </c>
      <c r="I3914" s="6" t="str">
        <v>79</v>
      </c>
      <c r="J3914" s="6" t="s">
        <v>13836</v>
      </c>
      <c r="K3914" s="6" t="s">
        <v>13561</v>
      </c>
      <c r="L3914" s="6" t="s">
        <v>13909</v>
      </c>
      <c r="M3914" s="6" t="s">
        <v>13629</v>
      </c>
      <c r="N3914" s="6" t="s">
        <v>13837</v>
      </c>
      <c r="O3914" s="6" t="str" cm="1">
        <f t="array" ref="O3914:P3914">_xlfn.TEXTSPLIT(N3914,"-")</f>
        <v>2007</v>
      </c>
      <c r="P3914" s="6" t="str">
        <v>2009</v>
      </c>
      <c r="Q3914" s="6">
        <v>206</v>
      </c>
      <c r="R3914" s="6">
        <v>26</v>
      </c>
      <c r="S3914" s="16">
        <f t="shared" si="289"/>
        <v>0.12621359223300971</v>
      </c>
      <c r="T3914" s="16">
        <f t="shared" si="290"/>
        <v>2.3137801769433464E-2</v>
      </c>
    </row>
    <row r="3915" spans="1:20" x14ac:dyDescent="0.6">
      <c r="A3915" s="6"/>
      <c r="B3915" s="6"/>
      <c r="C3915" s="6"/>
      <c r="D3915" s="6" t="s">
        <v>13848</v>
      </c>
      <c r="E3915" s="6" t="s">
        <v>13816</v>
      </c>
      <c r="F3915" s="6" t="s">
        <v>13821</v>
      </c>
      <c r="G3915" s="6" t="str">
        <f t="shared" si="288"/>
        <v>80-95</v>
      </c>
      <c r="H3915" s="6" t="str" cm="1">
        <f t="array" ref="H3915:I3915">_xlfn.TEXTSPLIT(G3915,"-")</f>
        <v>80</v>
      </c>
      <c r="I3915" s="6" t="str">
        <v>95</v>
      </c>
      <c r="J3915" s="6" t="s">
        <v>13836</v>
      </c>
      <c r="K3915" s="6" t="s">
        <v>13561</v>
      </c>
      <c r="L3915" s="6" t="s">
        <v>13909</v>
      </c>
      <c r="M3915" s="6" t="s">
        <v>13629</v>
      </c>
      <c r="N3915" s="6" t="s">
        <v>13837</v>
      </c>
      <c r="O3915" s="6" t="str" cm="1">
        <f t="array" ref="O3915:P3915">_xlfn.TEXTSPLIT(N3915,"-")</f>
        <v>2007</v>
      </c>
      <c r="P3915" s="6" t="str">
        <v>2009</v>
      </c>
      <c r="Q3915" s="6">
        <v>33</v>
      </c>
      <c r="R3915" s="6">
        <v>5</v>
      </c>
      <c r="S3915" s="16">
        <f t="shared" si="289"/>
        <v>0.15151515151515152</v>
      </c>
      <c r="T3915" s="16">
        <f t="shared" si="290"/>
        <v>6.2415594005386335E-2</v>
      </c>
    </row>
    <row r="3916" spans="1:20" x14ac:dyDescent="0.6">
      <c r="A3916" s="6"/>
      <c r="B3916" s="6"/>
      <c r="C3916" s="6"/>
      <c r="D3916" s="6" t="s">
        <v>13848</v>
      </c>
      <c r="E3916" s="6" t="s">
        <v>13816</v>
      </c>
      <c r="F3916" s="6" t="s">
        <v>13471</v>
      </c>
      <c r="G3916" s="6" t="str">
        <f t="shared" si="288"/>
        <v>40-95</v>
      </c>
      <c r="H3916" s="6" t="str" cm="1">
        <f t="array" ref="H3916:I3916">_xlfn.TEXTSPLIT(G3916,"-")</f>
        <v>40</v>
      </c>
      <c r="I3916" s="6" t="str">
        <v>95</v>
      </c>
      <c r="J3916" s="6" t="s">
        <v>13836</v>
      </c>
      <c r="K3916" s="6" t="s">
        <v>13561</v>
      </c>
      <c r="L3916" s="6" t="s">
        <v>13909</v>
      </c>
      <c r="M3916" s="6" t="s">
        <v>13629</v>
      </c>
      <c r="N3916" s="6" t="s">
        <v>13837</v>
      </c>
      <c r="O3916" s="6" t="str" cm="1">
        <f t="array" ref="O3916:P3916">_xlfn.TEXTSPLIT(N3916,"-")</f>
        <v>2007</v>
      </c>
      <c r="P3916" s="6" t="str">
        <v>2009</v>
      </c>
      <c r="Q3916" s="6">
        <v>1663</v>
      </c>
      <c r="R3916" s="6">
        <v>83</v>
      </c>
      <c r="S3916" s="16">
        <f t="shared" si="289"/>
        <v>4.9909801563439569E-2</v>
      </c>
      <c r="T3916" s="16">
        <f t="shared" si="290"/>
        <v>5.3398519459037222E-3</v>
      </c>
    </row>
    <row r="3917" spans="1:20" x14ac:dyDescent="0.6">
      <c r="A3917" s="6"/>
      <c r="B3917" s="6"/>
      <c r="C3917" s="6"/>
      <c r="D3917" s="6" t="s">
        <v>13848</v>
      </c>
      <c r="E3917" s="6" t="s">
        <v>13815</v>
      </c>
      <c r="F3917" s="25" t="s">
        <v>13817</v>
      </c>
      <c r="G3917" s="6" t="str">
        <f t="shared" si="288"/>
        <v>40-49</v>
      </c>
      <c r="H3917" s="6" t="str" cm="1">
        <f t="array" ref="H3917:I3917">_xlfn.TEXTSPLIT(G3917,"-")</f>
        <v>40</v>
      </c>
      <c r="I3917" s="6" t="str">
        <v>49</v>
      </c>
      <c r="J3917" s="6" t="s">
        <v>13836</v>
      </c>
      <c r="K3917" s="6" t="s">
        <v>13480</v>
      </c>
      <c r="L3917" s="6" t="s">
        <v>13909</v>
      </c>
      <c r="M3917" s="6" t="s">
        <v>13629</v>
      </c>
      <c r="N3917" s="6" t="s">
        <v>13586</v>
      </c>
      <c r="O3917" s="6" t="str" cm="1">
        <f t="array" ref="O3917:P3917">_xlfn.TEXTSPLIT(N3917,"-")</f>
        <v>2006</v>
      </c>
      <c r="P3917" s="6" t="str">
        <v>2008</v>
      </c>
      <c r="Q3917" s="6">
        <v>1367</v>
      </c>
      <c r="R3917" s="6">
        <v>41</v>
      </c>
      <c r="S3917" s="16">
        <f t="shared" si="289"/>
        <v>2.9992684711046085E-2</v>
      </c>
      <c r="T3917" s="16">
        <f t="shared" si="290"/>
        <v>4.6132917263282973E-3</v>
      </c>
    </row>
    <row r="3918" spans="1:20" x14ac:dyDescent="0.6">
      <c r="A3918" s="6"/>
      <c r="B3918" s="6"/>
      <c r="C3918" s="6"/>
      <c r="D3918" s="6" t="s">
        <v>13848</v>
      </c>
      <c r="E3918" s="6" t="s">
        <v>13815</v>
      </c>
      <c r="F3918" s="6" t="s">
        <v>13818</v>
      </c>
      <c r="G3918" s="6" t="str">
        <f t="shared" si="288"/>
        <v>50-59</v>
      </c>
      <c r="H3918" s="6" t="str" cm="1">
        <f t="array" ref="H3918:I3918">_xlfn.TEXTSPLIT(G3918,"-")</f>
        <v>50</v>
      </c>
      <c r="I3918" s="6" t="str">
        <v>59</v>
      </c>
      <c r="J3918" s="6" t="s">
        <v>13836</v>
      </c>
      <c r="K3918" s="6" t="s">
        <v>13480</v>
      </c>
      <c r="L3918" s="6" t="s">
        <v>13909</v>
      </c>
      <c r="M3918" s="6" t="s">
        <v>13629</v>
      </c>
      <c r="N3918" s="6" t="s">
        <v>13586</v>
      </c>
      <c r="O3918" s="6" t="str" cm="1">
        <f t="array" ref="O3918:P3918">_xlfn.TEXTSPLIT(N3918,"-")</f>
        <v>2006</v>
      </c>
      <c r="P3918" s="6" t="str">
        <v>2008</v>
      </c>
      <c r="Q3918" s="6">
        <v>788</v>
      </c>
      <c r="R3918" s="6">
        <v>63</v>
      </c>
      <c r="S3918" s="16">
        <f t="shared" si="289"/>
        <v>7.9949238578680207E-2</v>
      </c>
      <c r="T3918" s="16">
        <f t="shared" si="290"/>
        <v>9.6616199883193619E-3</v>
      </c>
    </row>
    <row r="3919" spans="1:20" x14ac:dyDescent="0.6">
      <c r="A3919" s="6"/>
      <c r="B3919" s="6"/>
      <c r="C3919" s="6"/>
      <c r="D3919" s="6" t="s">
        <v>13848</v>
      </c>
      <c r="E3919" s="6" t="s">
        <v>13815</v>
      </c>
      <c r="F3919" s="6" t="s">
        <v>13819</v>
      </c>
      <c r="G3919" s="6" t="str">
        <f t="shared" si="288"/>
        <v>60-69</v>
      </c>
      <c r="H3919" s="6" t="str" cm="1">
        <f t="array" ref="H3919:I3919">_xlfn.TEXTSPLIT(G3919,"-")</f>
        <v>60</v>
      </c>
      <c r="I3919" s="6" t="str">
        <v>69</v>
      </c>
      <c r="J3919" s="6" t="s">
        <v>13836</v>
      </c>
      <c r="K3919" s="6" t="s">
        <v>13480</v>
      </c>
      <c r="L3919" s="6" t="s">
        <v>13909</v>
      </c>
      <c r="M3919" s="6" t="s">
        <v>13629</v>
      </c>
      <c r="N3919" s="6" t="s">
        <v>13586</v>
      </c>
      <c r="O3919" s="6" t="str" cm="1">
        <f t="array" ref="O3919:P3919">_xlfn.TEXTSPLIT(N3919,"-")</f>
        <v>2006</v>
      </c>
      <c r="P3919" s="6" t="str">
        <v>2008</v>
      </c>
      <c r="Q3919" s="6">
        <v>840</v>
      </c>
      <c r="R3919" s="6">
        <v>68</v>
      </c>
      <c r="S3919" s="16">
        <f t="shared" si="289"/>
        <v>8.0952380952380956E-2</v>
      </c>
      <c r="T3919" s="16">
        <f t="shared" si="290"/>
        <v>9.4111821135514327E-3</v>
      </c>
    </row>
    <row r="3920" spans="1:20" x14ac:dyDescent="0.6">
      <c r="A3920" s="6"/>
      <c r="B3920" s="6"/>
      <c r="C3920" s="6"/>
      <c r="D3920" s="6" t="s">
        <v>13848</v>
      </c>
      <c r="E3920" s="6" t="s">
        <v>13815</v>
      </c>
      <c r="F3920" s="6" t="s">
        <v>13820</v>
      </c>
      <c r="G3920" s="6" t="str">
        <f t="shared" si="288"/>
        <v>70-79</v>
      </c>
      <c r="H3920" s="6" t="str" cm="1">
        <f t="array" ref="H3920:I3920">_xlfn.TEXTSPLIT(G3920,"-")</f>
        <v>70</v>
      </c>
      <c r="I3920" s="6" t="str">
        <v>79</v>
      </c>
      <c r="J3920" s="6" t="s">
        <v>13836</v>
      </c>
      <c r="K3920" s="6" t="s">
        <v>13480</v>
      </c>
      <c r="L3920" s="6" t="s">
        <v>13909</v>
      </c>
      <c r="M3920" s="6" t="s">
        <v>13629</v>
      </c>
      <c r="N3920" s="6" t="s">
        <v>13586</v>
      </c>
      <c r="O3920" s="6" t="str" cm="1">
        <f t="array" ref="O3920:P3920">_xlfn.TEXTSPLIT(N3920,"-")</f>
        <v>2006</v>
      </c>
      <c r="P3920" s="6" t="str">
        <v>2008</v>
      </c>
      <c r="Q3920" s="6">
        <v>367</v>
      </c>
      <c r="R3920" s="6">
        <v>33</v>
      </c>
      <c r="S3920" s="16">
        <f t="shared" si="289"/>
        <v>8.9918256130790186E-2</v>
      </c>
      <c r="T3920" s="16">
        <f t="shared" si="290"/>
        <v>1.4932451297694056E-2</v>
      </c>
    </row>
    <row r="3921" spans="1:20" x14ac:dyDescent="0.6">
      <c r="A3921" s="6"/>
      <c r="B3921" s="6"/>
      <c r="C3921" s="6"/>
      <c r="D3921" s="6" t="s">
        <v>13848</v>
      </c>
      <c r="E3921" s="6" t="s">
        <v>13815</v>
      </c>
      <c r="F3921" s="6" t="s">
        <v>13821</v>
      </c>
      <c r="G3921" s="6" t="str">
        <f t="shared" si="288"/>
        <v>80-95</v>
      </c>
      <c r="H3921" s="6" t="str" cm="1">
        <f t="array" ref="H3921:I3921">_xlfn.TEXTSPLIT(G3921,"-")</f>
        <v>80</v>
      </c>
      <c r="I3921" s="6" t="str">
        <v>95</v>
      </c>
      <c r="J3921" s="6" t="s">
        <v>13836</v>
      </c>
      <c r="K3921" s="6" t="s">
        <v>13480</v>
      </c>
      <c r="L3921" s="6" t="s">
        <v>13909</v>
      </c>
      <c r="M3921" s="6" t="s">
        <v>13629</v>
      </c>
      <c r="N3921" s="6" t="s">
        <v>13586</v>
      </c>
      <c r="O3921" s="6" t="str" cm="1">
        <f t="array" ref="O3921:P3921">_xlfn.TEXTSPLIT(N3921,"-")</f>
        <v>2006</v>
      </c>
      <c r="P3921" s="6" t="str">
        <v>2008</v>
      </c>
      <c r="Q3921" s="6">
        <v>55</v>
      </c>
      <c r="R3921" s="6">
        <v>4</v>
      </c>
      <c r="S3921" s="16">
        <f t="shared" si="289"/>
        <v>7.2727272727272724E-2</v>
      </c>
      <c r="T3921" s="16">
        <f t="shared" si="290"/>
        <v>3.5016364104106738E-2</v>
      </c>
    </row>
    <row r="3922" spans="1:20" x14ac:dyDescent="0.6">
      <c r="A3922" s="6"/>
      <c r="B3922" s="6"/>
      <c r="C3922" s="6"/>
      <c r="D3922" s="6" t="s">
        <v>13848</v>
      </c>
      <c r="E3922" s="6" t="s">
        <v>13815</v>
      </c>
      <c r="F3922" s="6" t="s">
        <v>13471</v>
      </c>
      <c r="G3922" s="6" t="str">
        <f t="shared" si="288"/>
        <v>40-95</v>
      </c>
      <c r="H3922" s="6" t="str" cm="1">
        <f t="array" ref="H3922:I3922">_xlfn.TEXTSPLIT(G3922,"-")</f>
        <v>40</v>
      </c>
      <c r="I3922" s="6" t="str">
        <v>95</v>
      </c>
      <c r="J3922" s="6" t="s">
        <v>13836</v>
      </c>
      <c r="K3922" s="6" t="s">
        <v>13480</v>
      </c>
      <c r="L3922" s="6" t="s">
        <v>13909</v>
      </c>
      <c r="M3922" s="6" t="s">
        <v>13629</v>
      </c>
      <c r="N3922" s="6" t="s">
        <v>13586</v>
      </c>
      <c r="O3922" s="6" t="str" cm="1">
        <f t="array" ref="O3922:P3922">_xlfn.TEXTSPLIT(N3922,"-")</f>
        <v>2006</v>
      </c>
      <c r="P3922" s="6" t="str">
        <v>2008</v>
      </c>
      <c r="Q3922" s="6">
        <v>3422</v>
      </c>
      <c r="R3922" s="6">
        <v>209</v>
      </c>
      <c r="S3922" s="16">
        <f t="shared" si="289"/>
        <v>6.1075394506136763E-2</v>
      </c>
      <c r="T3922" s="16">
        <f t="shared" si="290"/>
        <v>4.0936291642837668E-3</v>
      </c>
    </row>
    <row r="3923" spans="1:20" x14ac:dyDescent="0.6">
      <c r="A3923" s="6"/>
      <c r="B3923" s="6"/>
      <c r="C3923" s="6"/>
      <c r="D3923" s="6" t="s">
        <v>13848</v>
      </c>
      <c r="E3923" s="6" t="s">
        <v>13814</v>
      </c>
      <c r="F3923" s="25" t="s">
        <v>13817</v>
      </c>
      <c r="G3923" s="6" t="str">
        <f t="shared" si="288"/>
        <v>40-49</v>
      </c>
      <c r="H3923" s="6" t="str" cm="1">
        <f t="array" ref="H3923:I3923">_xlfn.TEXTSPLIT(G3923,"-")</f>
        <v>40</v>
      </c>
      <c r="I3923" s="6" t="str">
        <v>49</v>
      </c>
      <c r="J3923" s="6" t="s">
        <v>13836</v>
      </c>
      <c r="K3923" s="6" t="s">
        <v>13480</v>
      </c>
      <c r="L3923" s="6" t="s">
        <v>13909</v>
      </c>
      <c r="M3923" s="6" t="s">
        <v>13629</v>
      </c>
      <c r="N3923" s="6" t="s">
        <v>13586</v>
      </c>
      <c r="O3923" s="6" t="str" cm="1">
        <f t="array" ref="O3923:P3923">_xlfn.TEXTSPLIT(N3923,"-")</f>
        <v>2006</v>
      </c>
      <c r="P3923" s="6" t="str">
        <v>2008</v>
      </c>
      <c r="Q3923" s="6">
        <v>632</v>
      </c>
      <c r="R3923" s="6">
        <v>24</v>
      </c>
      <c r="S3923" s="16">
        <f t="shared" si="289"/>
        <v>3.7974683544303799E-2</v>
      </c>
      <c r="T3923" s="16">
        <f t="shared" si="290"/>
        <v>7.6029440244308917E-3</v>
      </c>
    </row>
    <row r="3924" spans="1:20" x14ac:dyDescent="0.6">
      <c r="A3924" s="6"/>
      <c r="B3924" s="6"/>
      <c r="C3924" s="6"/>
      <c r="D3924" s="6" t="s">
        <v>13848</v>
      </c>
      <c r="E3924" s="6" t="s">
        <v>13814</v>
      </c>
      <c r="F3924" s="6" t="s">
        <v>13818</v>
      </c>
      <c r="G3924" s="6" t="str">
        <f t="shared" si="288"/>
        <v>50-59</v>
      </c>
      <c r="H3924" s="6" t="str" cm="1">
        <f t="array" ref="H3924:I3924">_xlfn.TEXTSPLIT(G3924,"-")</f>
        <v>50</v>
      </c>
      <c r="I3924" s="6" t="str">
        <v>59</v>
      </c>
      <c r="J3924" s="6" t="s">
        <v>13836</v>
      </c>
      <c r="K3924" s="6" t="s">
        <v>13480</v>
      </c>
      <c r="L3924" s="6" t="s">
        <v>13909</v>
      </c>
      <c r="M3924" s="6" t="s">
        <v>13629</v>
      </c>
      <c r="N3924" s="6" t="s">
        <v>13586</v>
      </c>
      <c r="O3924" s="6" t="str" cm="1">
        <f t="array" ref="O3924:P3924">_xlfn.TEXTSPLIT(N3924,"-")</f>
        <v>2006</v>
      </c>
      <c r="P3924" s="6" t="str">
        <v>2008</v>
      </c>
      <c r="Q3924" s="6">
        <v>392</v>
      </c>
      <c r="R3924" s="6">
        <v>29</v>
      </c>
      <c r="S3924" s="16">
        <f t="shared" si="289"/>
        <v>7.3979591836734693E-2</v>
      </c>
      <c r="T3924" s="16">
        <f t="shared" si="290"/>
        <v>1.3219749047102962E-2</v>
      </c>
    </row>
    <row r="3925" spans="1:20" x14ac:dyDescent="0.6">
      <c r="A3925" s="6"/>
      <c r="B3925" s="6"/>
      <c r="C3925" s="6"/>
      <c r="D3925" s="6" t="s">
        <v>13848</v>
      </c>
      <c r="E3925" s="6" t="s">
        <v>13814</v>
      </c>
      <c r="F3925" s="6" t="s">
        <v>13819</v>
      </c>
      <c r="G3925" s="6" t="str">
        <f t="shared" si="288"/>
        <v>60-69</v>
      </c>
      <c r="H3925" s="6" t="str" cm="1">
        <f t="array" ref="H3925:I3925">_xlfn.TEXTSPLIT(G3925,"-")</f>
        <v>60</v>
      </c>
      <c r="I3925" s="6" t="str">
        <v>69</v>
      </c>
      <c r="J3925" s="6" t="s">
        <v>13836</v>
      </c>
      <c r="K3925" s="6" t="s">
        <v>13480</v>
      </c>
      <c r="L3925" s="6" t="s">
        <v>13909</v>
      </c>
      <c r="M3925" s="6" t="s">
        <v>13629</v>
      </c>
      <c r="N3925" s="6" t="s">
        <v>13586</v>
      </c>
      <c r="O3925" s="6" t="str" cm="1">
        <f t="array" ref="O3925:P3925">_xlfn.TEXTSPLIT(N3925,"-")</f>
        <v>2006</v>
      </c>
      <c r="P3925" s="6" t="str">
        <v>2008</v>
      </c>
      <c r="Q3925" s="6">
        <v>333</v>
      </c>
      <c r="R3925" s="6">
        <v>30</v>
      </c>
      <c r="S3925" s="16">
        <f t="shared" si="289"/>
        <v>9.0090090090090086E-2</v>
      </c>
      <c r="T3925" s="16">
        <f t="shared" si="290"/>
        <v>1.5689734383920802E-2</v>
      </c>
    </row>
    <row r="3926" spans="1:20" x14ac:dyDescent="0.6">
      <c r="A3926" s="6"/>
      <c r="B3926" s="6"/>
      <c r="C3926" s="6"/>
      <c r="D3926" s="6" t="s">
        <v>13848</v>
      </c>
      <c r="E3926" s="6" t="s">
        <v>13814</v>
      </c>
      <c r="F3926" s="6" t="s">
        <v>13820</v>
      </c>
      <c r="G3926" s="6" t="str">
        <f t="shared" si="288"/>
        <v>70-79</v>
      </c>
      <c r="H3926" s="6" t="str" cm="1">
        <f t="array" ref="H3926:I3926">_xlfn.TEXTSPLIT(G3926,"-")</f>
        <v>70</v>
      </c>
      <c r="I3926" s="6" t="str">
        <v>79</v>
      </c>
      <c r="J3926" s="6" t="s">
        <v>13836</v>
      </c>
      <c r="K3926" s="6" t="s">
        <v>13480</v>
      </c>
      <c r="L3926" s="6" t="s">
        <v>13909</v>
      </c>
      <c r="M3926" s="6" t="s">
        <v>13629</v>
      </c>
      <c r="N3926" s="6" t="s">
        <v>13586</v>
      </c>
      <c r="O3926" s="6" t="str" cm="1">
        <f t="array" ref="O3926:P3926">_xlfn.TEXTSPLIT(N3926,"-")</f>
        <v>2006</v>
      </c>
      <c r="P3926" s="6" t="str">
        <v>2008</v>
      </c>
      <c r="Q3926" s="6">
        <v>221</v>
      </c>
      <c r="R3926" s="6">
        <v>23</v>
      </c>
      <c r="S3926" s="16">
        <f t="shared" si="289"/>
        <v>0.10407239819004525</v>
      </c>
      <c r="T3926" s="16">
        <f t="shared" si="290"/>
        <v>2.0540362442115639E-2</v>
      </c>
    </row>
    <row r="3927" spans="1:20" x14ac:dyDescent="0.6">
      <c r="A3927" s="6"/>
      <c r="B3927" s="6"/>
      <c r="C3927" s="6"/>
      <c r="D3927" s="6" t="s">
        <v>13848</v>
      </c>
      <c r="E3927" s="6" t="s">
        <v>13814</v>
      </c>
      <c r="F3927" s="6" t="s">
        <v>13821</v>
      </c>
      <c r="G3927" s="6" t="str">
        <f t="shared" si="288"/>
        <v>80-95</v>
      </c>
      <c r="H3927" s="6" t="str" cm="1">
        <f t="array" ref="H3927:I3927">_xlfn.TEXTSPLIT(G3927,"-")</f>
        <v>80</v>
      </c>
      <c r="I3927" s="6" t="str">
        <v>95</v>
      </c>
      <c r="J3927" s="6" t="s">
        <v>13836</v>
      </c>
      <c r="K3927" s="6" t="s">
        <v>13480</v>
      </c>
      <c r="L3927" s="6" t="s">
        <v>13909</v>
      </c>
      <c r="M3927" s="6" t="s">
        <v>13629</v>
      </c>
      <c r="N3927" s="6" t="s">
        <v>13586</v>
      </c>
      <c r="O3927" s="6" t="str" cm="1">
        <f t="array" ref="O3927:P3927">_xlfn.TEXTSPLIT(N3927,"-")</f>
        <v>2006</v>
      </c>
      <c r="P3927" s="6" t="str">
        <v>2008</v>
      </c>
      <c r="Q3927" s="6">
        <v>44</v>
      </c>
      <c r="R3927" s="6">
        <v>4</v>
      </c>
      <c r="S3927" s="16">
        <f t="shared" si="289"/>
        <v>9.0909090909090912E-2</v>
      </c>
      <c r="T3927" s="16">
        <f t="shared" si="290"/>
        <v>4.3339208602072375E-2</v>
      </c>
    </row>
    <row r="3928" spans="1:20" x14ac:dyDescent="0.6">
      <c r="A3928" s="6"/>
      <c r="B3928" s="6"/>
      <c r="C3928" s="6"/>
      <c r="D3928" s="6" t="s">
        <v>13848</v>
      </c>
      <c r="E3928" s="6" t="s">
        <v>13814</v>
      </c>
      <c r="F3928" s="6" t="s">
        <v>13471</v>
      </c>
      <c r="G3928" s="6" t="str">
        <f t="shared" si="288"/>
        <v>40-95</v>
      </c>
      <c r="H3928" s="6" t="str" cm="1">
        <f t="array" ref="H3928:I3928">_xlfn.TEXTSPLIT(G3928,"-")</f>
        <v>40</v>
      </c>
      <c r="I3928" s="6" t="str">
        <v>95</v>
      </c>
      <c r="J3928" s="6" t="s">
        <v>13836</v>
      </c>
      <c r="K3928" s="6" t="s">
        <v>13480</v>
      </c>
      <c r="L3928" s="6" t="s">
        <v>13909</v>
      </c>
      <c r="M3928" s="6" t="s">
        <v>13629</v>
      </c>
      <c r="N3928" s="6" t="s">
        <v>13586</v>
      </c>
      <c r="O3928" s="6" t="str" cm="1">
        <f t="array" ref="O3928:P3928">_xlfn.TEXTSPLIT(N3928,"-")</f>
        <v>2006</v>
      </c>
      <c r="P3928" s="6" t="str">
        <v>2008</v>
      </c>
      <c r="Q3928" s="6">
        <v>1619</v>
      </c>
      <c r="R3928" s="6">
        <v>110</v>
      </c>
      <c r="S3928" s="16">
        <f t="shared" si="289"/>
        <v>6.7943174799258807E-2</v>
      </c>
      <c r="T3928" s="16">
        <f t="shared" si="290"/>
        <v>6.2541845064170007E-3</v>
      </c>
    </row>
    <row r="3929" spans="1:20" x14ac:dyDescent="0.6">
      <c r="A3929" s="6"/>
      <c r="B3929" s="6"/>
      <c r="C3929" s="6"/>
      <c r="D3929" s="6" t="s">
        <v>13848</v>
      </c>
      <c r="E3929" s="6" t="s">
        <v>13816</v>
      </c>
      <c r="F3929" s="25" t="s">
        <v>13817</v>
      </c>
      <c r="G3929" s="6" t="str">
        <f t="shared" si="288"/>
        <v>40-49</v>
      </c>
      <c r="H3929" s="6" t="str" cm="1">
        <f t="array" ref="H3929:I3929">_xlfn.TEXTSPLIT(G3929,"-")</f>
        <v>40</v>
      </c>
      <c r="I3929" s="6" t="str">
        <v>49</v>
      </c>
      <c r="J3929" s="6" t="s">
        <v>13836</v>
      </c>
      <c r="K3929" s="6" t="s">
        <v>13480</v>
      </c>
      <c r="L3929" s="6" t="s">
        <v>13909</v>
      </c>
      <c r="M3929" s="6" t="s">
        <v>13629</v>
      </c>
      <c r="N3929" s="6" t="s">
        <v>13586</v>
      </c>
      <c r="O3929" s="6" t="str" cm="1">
        <f t="array" ref="O3929:P3929">_xlfn.TEXTSPLIT(N3929,"-")</f>
        <v>2006</v>
      </c>
      <c r="P3929" s="6" t="str">
        <v>2008</v>
      </c>
      <c r="Q3929" s="6">
        <v>739</v>
      </c>
      <c r="R3929" s="6">
        <v>17</v>
      </c>
      <c r="S3929" s="16">
        <f t="shared" si="289"/>
        <v>2.3004059539918808E-2</v>
      </c>
      <c r="T3929" s="16">
        <f t="shared" si="290"/>
        <v>5.5147572699455862E-3</v>
      </c>
    </row>
    <row r="3930" spans="1:20" x14ac:dyDescent="0.6">
      <c r="A3930" s="6"/>
      <c r="B3930" s="6"/>
      <c r="C3930" s="6"/>
      <c r="D3930" s="6" t="s">
        <v>13848</v>
      </c>
      <c r="E3930" s="6" t="s">
        <v>13816</v>
      </c>
      <c r="F3930" s="6" t="s">
        <v>13818</v>
      </c>
      <c r="G3930" s="6" t="str">
        <f t="shared" si="288"/>
        <v>50-59</v>
      </c>
      <c r="H3930" s="6" t="str" cm="1">
        <f t="array" ref="H3930:I3930">_xlfn.TEXTSPLIT(G3930,"-")</f>
        <v>50</v>
      </c>
      <c r="I3930" s="6" t="str">
        <v>59</v>
      </c>
      <c r="J3930" s="6" t="s">
        <v>13836</v>
      </c>
      <c r="K3930" s="6" t="s">
        <v>13480</v>
      </c>
      <c r="L3930" s="6" t="s">
        <v>13909</v>
      </c>
      <c r="M3930" s="6" t="s">
        <v>13629</v>
      </c>
      <c r="N3930" s="6" t="s">
        <v>13586</v>
      </c>
      <c r="O3930" s="6" t="str" cm="1">
        <f t="array" ref="O3930:P3930">_xlfn.TEXTSPLIT(N3930,"-")</f>
        <v>2006</v>
      </c>
      <c r="P3930" s="6" t="str">
        <v>2008</v>
      </c>
      <c r="Q3930" s="6">
        <v>395</v>
      </c>
      <c r="R3930" s="6">
        <v>34</v>
      </c>
      <c r="S3930" s="16">
        <f t="shared" si="289"/>
        <v>8.6075949367088608E-2</v>
      </c>
      <c r="T3930" s="16">
        <f t="shared" si="290"/>
        <v>1.4112287518566618E-2</v>
      </c>
    </row>
    <row r="3931" spans="1:20" x14ac:dyDescent="0.6">
      <c r="A3931" s="6"/>
      <c r="B3931" s="6"/>
      <c r="C3931" s="6"/>
      <c r="D3931" s="6" t="s">
        <v>13848</v>
      </c>
      <c r="E3931" s="6" t="s">
        <v>13816</v>
      </c>
      <c r="F3931" s="6" t="s">
        <v>13819</v>
      </c>
      <c r="G3931" s="6" t="str">
        <f t="shared" si="288"/>
        <v>60-69</v>
      </c>
      <c r="H3931" s="6" t="str" cm="1">
        <f t="array" ref="H3931:I3931">_xlfn.TEXTSPLIT(G3931,"-")</f>
        <v>60</v>
      </c>
      <c r="I3931" s="6" t="str">
        <v>69</v>
      </c>
      <c r="J3931" s="6" t="s">
        <v>13836</v>
      </c>
      <c r="K3931" s="6" t="s">
        <v>13480</v>
      </c>
      <c r="L3931" s="6" t="s">
        <v>13909</v>
      </c>
      <c r="M3931" s="6" t="s">
        <v>13629</v>
      </c>
      <c r="N3931" s="6" t="s">
        <v>13586</v>
      </c>
      <c r="O3931" s="6" t="str" cm="1">
        <f t="array" ref="O3931:P3931">_xlfn.TEXTSPLIT(N3931,"-")</f>
        <v>2006</v>
      </c>
      <c r="P3931" s="6" t="str">
        <v>2008</v>
      </c>
      <c r="Q3931" s="6">
        <v>507</v>
      </c>
      <c r="R3931" s="6">
        <v>38</v>
      </c>
      <c r="S3931" s="16">
        <f t="shared" si="289"/>
        <v>7.4950690335305714E-2</v>
      </c>
      <c r="T3931" s="16">
        <f t="shared" si="290"/>
        <v>1.1694085926988252E-2</v>
      </c>
    </row>
    <row r="3932" spans="1:20" x14ac:dyDescent="0.6">
      <c r="A3932" s="6"/>
      <c r="B3932" s="6"/>
      <c r="C3932" s="6"/>
      <c r="D3932" s="6" t="s">
        <v>13848</v>
      </c>
      <c r="E3932" s="6" t="s">
        <v>13816</v>
      </c>
      <c r="F3932" s="6" t="s">
        <v>13820</v>
      </c>
      <c r="G3932" s="6" t="str">
        <f t="shared" si="288"/>
        <v>70-79</v>
      </c>
      <c r="H3932" s="6" t="str" cm="1">
        <f t="array" ref="H3932:I3932">_xlfn.TEXTSPLIT(G3932,"-")</f>
        <v>70</v>
      </c>
      <c r="I3932" s="6" t="str">
        <v>79</v>
      </c>
      <c r="J3932" s="6" t="s">
        <v>13836</v>
      </c>
      <c r="K3932" s="6" t="s">
        <v>13480</v>
      </c>
      <c r="L3932" s="6" t="s">
        <v>13909</v>
      </c>
      <c r="M3932" s="6" t="s">
        <v>13629</v>
      </c>
      <c r="N3932" s="6" t="s">
        <v>13586</v>
      </c>
      <c r="O3932" s="6" t="str" cm="1">
        <f t="array" ref="O3932:P3932">_xlfn.TEXTSPLIT(N3932,"-")</f>
        <v>2006</v>
      </c>
      <c r="P3932" s="6" t="str">
        <v>2008</v>
      </c>
      <c r="Q3932" s="6">
        <v>156</v>
      </c>
      <c r="R3932" s="6">
        <v>10</v>
      </c>
      <c r="S3932" s="16">
        <f t="shared" si="289"/>
        <v>6.4102564102564097E-2</v>
      </c>
      <c r="T3932" s="16">
        <f t="shared" si="290"/>
        <v>1.9610538993174699E-2</v>
      </c>
    </row>
    <row r="3933" spans="1:20" x14ac:dyDescent="0.6">
      <c r="A3933" s="6"/>
      <c r="B3933" s="6"/>
      <c r="C3933" s="6"/>
      <c r="D3933" s="6" t="s">
        <v>13848</v>
      </c>
      <c r="E3933" s="6" t="s">
        <v>13816</v>
      </c>
      <c r="F3933" s="6" t="s">
        <v>13821</v>
      </c>
      <c r="G3933" s="6" t="str">
        <f t="shared" si="288"/>
        <v>80-95</v>
      </c>
      <c r="H3933" s="6" t="str" cm="1">
        <f t="array" ref="H3933:I3933">_xlfn.TEXTSPLIT(G3933,"-")</f>
        <v>80</v>
      </c>
      <c r="I3933" s="6" t="str">
        <v>95</v>
      </c>
      <c r="J3933" s="6" t="s">
        <v>13836</v>
      </c>
      <c r="K3933" s="6" t="s">
        <v>13480</v>
      </c>
      <c r="L3933" s="6" t="s">
        <v>13909</v>
      </c>
      <c r="M3933" s="6" t="s">
        <v>13629</v>
      </c>
      <c r="N3933" s="6" t="s">
        <v>13586</v>
      </c>
      <c r="O3933" s="6" t="str" cm="1">
        <f t="array" ref="O3933:P3933">_xlfn.TEXTSPLIT(N3933,"-")</f>
        <v>2006</v>
      </c>
      <c r="P3933" s="6" t="str">
        <v>2008</v>
      </c>
      <c r="Q3933" s="6">
        <v>6</v>
      </c>
      <c r="R3933" s="6">
        <v>0</v>
      </c>
      <c r="S3933" s="16">
        <f t="shared" si="289"/>
        <v>0</v>
      </c>
      <c r="T3933" s="16">
        <f t="shared" si="290"/>
        <v>0</v>
      </c>
    </row>
    <row r="3934" spans="1:20" x14ac:dyDescent="0.6">
      <c r="A3934" s="6"/>
      <c r="B3934" s="6"/>
      <c r="C3934" s="6"/>
      <c r="D3934" s="6" t="s">
        <v>13848</v>
      </c>
      <c r="E3934" s="6" t="s">
        <v>13816</v>
      </c>
      <c r="F3934" s="6" t="s">
        <v>13471</v>
      </c>
      <c r="G3934" s="6" t="str">
        <f t="shared" si="288"/>
        <v>40-95</v>
      </c>
      <c r="H3934" s="6" t="str" cm="1">
        <f t="array" ref="H3934:I3934">_xlfn.TEXTSPLIT(G3934,"-")</f>
        <v>40</v>
      </c>
      <c r="I3934" s="6" t="str">
        <v>95</v>
      </c>
      <c r="J3934" s="6" t="s">
        <v>13836</v>
      </c>
      <c r="K3934" s="6" t="s">
        <v>13480</v>
      </c>
      <c r="L3934" s="6" t="s">
        <v>13909</v>
      </c>
      <c r="M3934" s="6" t="s">
        <v>13629</v>
      </c>
      <c r="N3934" s="6" t="s">
        <v>13586</v>
      </c>
      <c r="O3934" s="6" t="str" cm="1">
        <f t="array" ref="O3934:P3934">_xlfn.TEXTSPLIT(N3934,"-")</f>
        <v>2006</v>
      </c>
      <c r="P3934" s="6" t="str">
        <v>2008</v>
      </c>
      <c r="Q3934" s="6">
        <v>1803</v>
      </c>
      <c r="R3934" s="6">
        <v>99</v>
      </c>
      <c r="S3934" s="16">
        <f t="shared" si="289"/>
        <v>5.4908485856905158E-2</v>
      </c>
      <c r="T3934" s="16">
        <f t="shared" si="290"/>
        <v>5.3648650550818713E-3</v>
      </c>
    </row>
    <row r="3935" spans="1:20" x14ac:dyDescent="0.6">
      <c r="A3935" s="6">
        <v>23938127</v>
      </c>
      <c r="B3935" s="6" t="s">
        <v>13839</v>
      </c>
      <c r="C3935" s="6" t="s">
        <v>13812</v>
      </c>
      <c r="D3935" s="6" t="s">
        <v>13300</v>
      </c>
      <c r="E3935" s="6" t="s">
        <v>13815</v>
      </c>
      <c r="F3935" s="6" t="s">
        <v>13970</v>
      </c>
      <c r="G3935" s="6" t="str">
        <f t="shared" ref="G3935:G3964" si="294">IF(RIGHT(F3935,1)="+",LEFT(F3935,LEN(F3935)-1)&amp;"-95",F3935)</f>
        <v>50-74</v>
      </c>
      <c r="H3935" s="6" t="str" cm="1">
        <f t="array" ref="H3935:I3935">_xlfn.TEXTSPLIT(G3935,"-")</f>
        <v>50</v>
      </c>
      <c r="I3935" s="6" t="str">
        <v>74</v>
      </c>
      <c r="J3935" s="6" t="s">
        <v>13836</v>
      </c>
      <c r="K3935" s="6" t="s">
        <v>13511</v>
      </c>
      <c r="L3935" s="6" t="s">
        <v>13973</v>
      </c>
      <c r="M3935" s="6" t="s">
        <v>13838</v>
      </c>
      <c r="N3935" s="6" t="s">
        <v>13636</v>
      </c>
      <c r="O3935" s="6" t="str" cm="1">
        <f t="array" ref="O3935:P3935">_xlfn.TEXTSPLIT(N3935,"-")</f>
        <v>2008</v>
      </c>
      <c r="P3935" s="6" t="str">
        <v>2010</v>
      </c>
      <c r="Q3935" s="6">
        <v>5595</v>
      </c>
      <c r="R3935" s="6">
        <v>2231</v>
      </c>
      <c r="S3935" s="16">
        <f t="shared" ref="S3935:S3964" si="295">R3935/Q3935</f>
        <v>0.39874888293118854</v>
      </c>
      <c r="T3935" s="16">
        <f t="shared" ref="T3935:T3964" si="296">SQRT(S3935*(1-S3935)/Q3935)</f>
        <v>6.5460247409600781E-3</v>
      </c>
    </row>
    <row r="3936" spans="1:20" x14ac:dyDescent="0.6">
      <c r="A3936" s="6"/>
      <c r="B3936" s="6"/>
      <c r="C3936" s="6"/>
      <c r="D3936" s="6" t="s">
        <v>13300</v>
      </c>
      <c r="E3936" s="6" t="s">
        <v>13814</v>
      </c>
      <c r="F3936" s="6" t="s">
        <v>13970</v>
      </c>
      <c r="G3936" s="6" t="str">
        <f t="shared" si="294"/>
        <v>50-74</v>
      </c>
      <c r="H3936" s="6" t="str" cm="1">
        <f t="array" ref="H3936:I3936">_xlfn.TEXTSPLIT(G3936,"-")</f>
        <v>50</v>
      </c>
      <c r="I3936" s="6" t="str">
        <v>74</v>
      </c>
      <c r="J3936" s="6" t="s">
        <v>13836</v>
      </c>
      <c r="K3936" s="6" t="s">
        <v>13511</v>
      </c>
      <c r="L3936" s="6" t="s">
        <v>13973</v>
      </c>
      <c r="M3936" s="6" t="s">
        <v>13838</v>
      </c>
      <c r="N3936" s="6" t="s">
        <v>13636</v>
      </c>
      <c r="O3936" s="6" t="str" cm="1">
        <f t="array" ref="O3936:P3936">_xlfn.TEXTSPLIT(N3936,"-")</f>
        <v>2008</v>
      </c>
      <c r="P3936" s="6" t="str">
        <v>2010</v>
      </c>
      <c r="Q3936" s="6">
        <v>1977</v>
      </c>
      <c r="R3936" s="6">
        <v>781</v>
      </c>
      <c r="S3936" s="16">
        <f t="shared" si="295"/>
        <v>0.39504299443601415</v>
      </c>
      <c r="T3936" s="16">
        <f t="shared" si="296"/>
        <v>1.099464225484895E-2</v>
      </c>
    </row>
    <row r="3937" spans="1:20" x14ac:dyDescent="0.6">
      <c r="A3937" s="6"/>
      <c r="B3937" s="6"/>
      <c r="C3937" s="6"/>
      <c r="D3937" s="6" t="s">
        <v>13300</v>
      </c>
      <c r="E3937" s="6" t="s">
        <v>13816</v>
      </c>
      <c r="F3937" s="6" t="s">
        <v>13970</v>
      </c>
      <c r="G3937" s="6" t="str">
        <f t="shared" si="294"/>
        <v>50-74</v>
      </c>
      <c r="H3937" s="6" t="str" cm="1">
        <f t="array" ref="H3937:I3937">_xlfn.TEXTSPLIT(G3937,"-")</f>
        <v>50</v>
      </c>
      <c r="I3937" s="6" t="str">
        <v>74</v>
      </c>
      <c r="J3937" s="6" t="s">
        <v>13836</v>
      </c>
      <c r="K3937" s="6" t="s">
        <v>13511</v>
      </c>
      <c r="L3937" s="6" t="s">
        <v>13973</v>
      </c>
      <c r="M3937" s="6" t="s">
        <v>13838</v>
      </c>
      <c r="N3937" s="6" t="s">
        <v>13636</v>
      </c>
      <c r="O3937" s="6" t="str" cm="1">
        <f t="array" ref="O3937:P3937">_xlfn.TEXTSPLIT(N3937,"-")</f>
        <v>2008</v>
      </c>
      <c r="P3937" s="6" t="str">
        <v>2010</v>
      </c>
      <c r="Q3937" s="6">
        <v>3618</v>
      </c>
      <c r="R3937" s="6">
        <v>1450</v>
      </c>
      <c r="S3937" s="16">
        <f t="shared" si="295"/>
        <v>0.40077390823659481</v>
      </c>
      <c r="T3937" s="16">
        <f t="shared" si="296"/>
        <v>8.1472453726608666E-3</v>
      </c>
    </row>
    <row r="3938" spans="1:20" x14ac:dyDescent="0.6">
      <c r="A3938" s="6"/>
      <c r="B3938" s="6"/>
      <c r="C3938" s="6"/>
      <c r="D3938" s="6" t="s">
        <v>13300</v>
      </c>
      <c r="E3938" s="6" t="s">
        <v>13815</v>
      </c>
      <c r="F3938" s="6" t="s">
        <v>13818</v>
      </c>
      <c r="G3938" s="6" t="str">
        <f t="shared" si="294"/>
        <v>50-59</v>
      </c>
      <c r="H3938" s="6" t="str" cm="1">
        <f t="array" ref="H3938:I3938">_xlfn.TEXTSPLIT(G3938,"-")</f>
        <v>50</v>
      </c>
      <c r="I3938" s="6" t="str">
        <v>59</v>
      </c>
      <c r="J3938" s="6" t="s">
        <v>13836</v>
      </c>
      <c r="K3938" s="6" t="s">
        <v>13511</v>
      </c>
      <c r="L3938" s="6" t="s">
        <v>13973</v>
      </c>
      <c r="M3938" s="6" t="s">
        <v>13838</v>
      </c>
      <c r="N3938" s="6" t="s">
        <v>13636</v>
      </c>
      <c r="O3938" s="6" t="str" cm="1">
        <f t="array" ref="O3938:P3938">_xlfn.TEXTSPLIT(N3938,"-")</f>
        <v>2008</v>
      </c>
      <c r="P3938" s="6" t="str">
        <v>2010</v>
      </c>
      <c r="Q3938" s="6">
        <v>1830</v>
      </c>
      <c r="R3938" s="6">
        <v>566</v>
      </c>
      <c r="S3938" s="16">
        <f t="shared" si="295"/>
        <v>0.30928961748633882</v>
      </c>
      <c r="T3938" s="16">
        <f t="shared" si="296"/>
        <v>1.0804511049427888E-2</v>
      </c>
    </row>
    <row r="3939" spans="1:20" x14ac:dyDescent="0.6">
      <c r="A3939" s="6"/>
      <c r="B3939" s="6"/>
      <c r="C3939" s="6"/>
      <c r="D3939" s="6" t="s">
        <v>13300</v>
      </c>
      <c r="E3939" s="6" t="s">
        <v>13815</v>
      </c>
      <c r="F3939" s="6" t="s">
        <v>13819</v>
      </c>
      <c r="G3939" s="6" t="str">
        <f t="shared" si="294"/>
        <v>60-69</v>
      </c>
      <c r="H3939" s="6" t="str" cm="1">
        <f t="array" ref="H3939:I3939">_xlfn.TEXTSPLIT(G3939,"-")</f>
        <v>60</v>
      </c>
      <c r="I3939" s="6" t="str">
        <v>69</v>
      </c>
      <c r="J3939" s="6" t="s">
        <v>13836</v>
      </c>
      <c r="K3939" s="6" t="s">
        <v>13511</v>
      </c>
      <c r="L3939" s="6" t="s">
        <v>13973</v>
      </c>
      <c r="M3939" s="6" t="s">
        <v>13838</v>
      </c>
      <c r="N3939" s="6" t="s">
        <v>13636</v>
      </c>
      <c r="O3939" s="6" t="str" cm="1">
        <f t="array" ref="O3939:P3939">_xlfn.TEXTSPLIT(N3939,"-")</f>
        <v>2008</v>
      </c>
      <c r="P3939" s="6" t="str">
        <v>2010</v>
      </c>
      <c r="Q3939" s="6">
        <v>2842</v>
      </c>
      <c r="R3939" s="6">
        <v>1188</v>
      </c>
      <c r="S3939" s="16">
        <f t="shared" si="295"/>
        <v>0.41801548205489092</v>
      </c>
      <c r="T3939" s="16">
        <f t="shared" si="296"/>
        <v>9.2520902942288905E-3</v>
      </c>
    </row>
    <row r="3940" spans="1:20" x14ac:dyDescent="0.6">
      <c r="A3940" s="6"/>
      <c r="B3940" s="6"/>
      <c r="C3940" s="6"/>
      <c r="D3940" s="6" t="s">
        <v>13300</v>
      </c>
      <c r="E3940" s="6" t="s">
        <v>13815</v>
      </c>
      <c r="F3940" s="6" t="s">
        <v>13825</v>
      </c>
      <c r="G3940" s="6" t="str">
        <f t="shared" si="294"/>
        <v>70-74</v>
      </c>
      <c r="H3940" s="6" t="str" cm="1">
        <f t="array" ref="H3940:I3940">_xlfn.TEXTSPLIT(G3940,"-")</f>
        <v>70</v>
      </c>
      <c r="I3940" s="6" t="str">
        <v>74</v>
      </c>
      <c r="J3940" s="6" t="s">
        <v>13836</v>
      </c>
      <c r="K3940" s="6" t="s">
        <v>13511</v>
      </c>
      <c r="L3940" s="6" t="s">
        <v>13973</v>
      </c>
      <c r="M3940" s="6" t="s">
        <v>13838</v>
      </c>
      <c r="N3940" s="6" t="s">
        <v>13636</v>
      </c>
      <c r="O3940" s="6" t="str" cm="1">
        <f t="array" ref="O3940:P3940">_xlfn.TEXTSPLIT(N3940,"-")</f>
        <v>2008</v>
      </c>
      <c r="P3940" s="6" t="str">
        <v>2010</v>
      </c>
      <c r="Q3940" s="6">
        <v>923</v>
      </c>
      <c r="R3940" s="6">
        <v>477</v>
      </c>
      <c r="S3940" s="16">
        <f t="shared" si="295"/>
        <v>0.51679306608884079</v>
      </c>
      <c r="T3940" s="16">
        <f t="shared" si="296"/>
        <v>1.6448415472011545E-2</v>
      </c>
    </row>
    <row r="3941" spans="1:20" x14ac:dyDescent="0.6">
      <c r="A3941" s="6"/>
      <c r="B3941" s="6"/>
      <c r="C3941" s="6"/>
      <c r="D3941" s="6" t="s">
        <v>13822</v>
      </c>
      <c r="E3941" s="6" t="s">
        <v>13815</v>
      </c>
      <c r="F3941" s="6" t="s">
        <v>13970</v>
      </c>
      <c r="G3941" s="6" t="str">
        <f t="shared" si="294"/>
        <v>50-74</v>
      </c>
      <c r="H3941" s="6" t="str" cm="1">
        <f t="array" ref="H3941:I3941">_xlfn.TEXTSPLIT(G3941,"-")</f>
        <v>50</v>
      </c>
      <c r="I3941" s="6" t="str">
        <v>74</v>
      </c>
      <c r="J3941" s="6" t="s">
        <v>13836</v>
      </c>
      <c r="K3941" s="6" t="s">
        <v>13511</v>
      </c>
      <c r="L3941" s="6" t="s">
        <v>13973</v>
      </c>
      <c r="M3941" s="6" t="s">
        <v>13838</v>
      </c>
      <c r="N3941" s="6" t="s">
        <v>13636</v>
      </c>
      <c r="O3941" s="6" t="str" cm="1">
        <f t="array" ref="O3941:P3941">_xlfn.TEXTSPLIT(N3941,"-")</f>
        <v>2008</v>
      </c>
      <c r="P3941" s="6" t="str">
        <v>2010</v>
      </c>
      <c r="Q3941" s="6">
        <v>5595</v>
      </c>
      <c r="R3941" s="6">
        <v>2202</v>
      </c>
      <c r="S3941" s="16">
        <f t="shared" si="295"/>
        <v>0.39356568364611261</v>
      </c>
      <c r="T3941" s="16">
        <f t="shared" si="296"/>
        <v>6.5313123066681744E-3</v>
      </c>
    </row>
    <row r="3942" spans="1:20" x14ac:dyDescent="0.6">
      <c r="A3942" s="6"/>
      <c r="B3942" s="6"/>
      <c r="C3942" s="6"/>
      <c r="D3942" s="6" t="s">
        <v>13822</v>
      </c>
      <c r="E3942" s="6" t="s">
        <v>13814</v>
      </c>
      <c r="F3942" s="6" t="s">
        <v>13970</v>
      </c>
      <c r="G3942" s="6" t="str">
        <f t="shared" si="294"/>
        <v>50-74</v>
      </c>
      <c r="H3942" s="6" t="str" cm="1">
        <f t="array" ref="H3942:I3942">_xlfn.TEXTSPLIT(G3942,"-")</f>
        <v>50</v>
      </c>
      <c r="I3942" s="6" t="str">
        <v>74</v>
      </c>
      <c r="J3942" s="6" t="s">
        <v>13836</v>
      </c>
      <c r="K3942" s="6" t="s">
        <v>13511</v>
      </c>
      <c r="L3942" s="6" t="s">
        <v>13973</v>
      </c>
      <c r="M3942" s="6" t="s">
        <v>13838</v>
      </c>
      <c r="N3942" s="6" t="s">
        <v>13636</v>
      </c>
      <c r="O3942" s="6" t="str" cm="1">
        <f t="array" ref="O3942:P3942">_xlfn.TEXTSPLIT(N3942,"-")</f>
        <v>2008</v>
      </c>
      <c r="P3942" s="6" t="str">
        <v>2010</v>
      </c>
      <c r="Q3942" s="6">
        <v>1977</v>
      </c>
      <c r="R3942" s="6">
        <v>765</v>
      </c>
      <c r="S3942" s="16">
        <f t="shared" si="295"/>
        <v>0.38694992412746587</v>
      </c>
      <c r="T3942" s="16">
        <f t="shared" si="296"/>
        <v>1.0953982014560886E-2</v>
      </c>
    </row>
    <row r="3943" spans="1:20" x14ac:dyDescent="0.6">
      <c r="A3943" s="6"/>
      <c r="B3943" s="6"/>
      <c r="C3943" s="6"/>
      <c r="D3943" s="6" t="s">
        <v>13822</v>
      </c>
      <c r="E3943" s="6" t="s">
        <v>13816</v>
      </c>
      <c r="F3943" s="6" t="s">
        <v>13970</v>
      </c>
      <c r="G3943" s="6" t="str">
        <f t="shared" si="294"/>
        <v>50-74</v>
      </c>
      <c r="H3943" s="6" t="str" cm="1">
        <f t="array" ref="H3943:I3943">_xlfn.TEXTSPLIT(G3943,"-")</f>
        <v>50</v>
      </c>
      <c r="I3943" s="6" t="str">
        <v>74</v>
      </c>
      <c r="J3943" s="6" t="s">
        <v>13836</v>
      </c>
      <c r="K3943" s="6" t="s">
        <v>13511</v>
      </c>
      <c r="L3943" s="6" t="s">
        <v>13973</v>
      </c>
      <c r="M3943" s="6" t="s">
        <v>13838</v>
      </c>
      <c r="N3943" s="6" t="s">
        <v>13636</v>
      </c>
      <c r="O3943" s="6" t="str" cm="1">
        <f t="array" ref="O3943:P3943">_xlfn.TEXTSPLIT(N3943,"-")</f>
        <v>2008</v>
      </c>
      <c r="P3943" s="6" t="str">
        <v>2010</v>
      </c>
      <c r="Q3943" s="6">
        <v>3618</v>
      </c>
      <c r="R3943" s="6">
        <v>1437</v>
      </c>
      <c r="S3943" s="16">
        <f t="shared" si="295"/>
        <v>0.39718076285240467</v>
      </c>
      <c r="T3943" s="16">
        <f t="shared" si="296"/>
        <v>8.1349216238713867E-3</v>
      </c>
    </row>
    <row r="3944" spans="1:20" x14ac:dyDescent="0.6">
      <c r="A3944" s="6"/>
      <c r="B3944" s="6"/>
      <c r="C3944" s="6"/>
      <c r="D3944" s="6" t="s">
        <v>13822</v>
      </c>
      <c r="E3944" s="6" t="s">
        <v>13815</v>
      </c>
      <c r="F3944" s="6" t="s">
        <v>13818</v>
      </c>
      <c r="G3944" s="6" t="str">
        <f t="shared" si="294"/>
        <v>50-59</v>
      </c>
      <c r="H3944" s="6" t="str" cm="1">
        <f t="array" ref="H3944:I3944">_xlfn.TEXTSPLIT(G3944,"-")</f>
        <v>50</v>
      </c>
      <c r="I3944" s="6" t="str">
        <v>59</v>
      </c>
      <c r="J3944" s="6" t="s">
        <v>13836</v>
      </c>
      <c r="K3944" s="6" t="s">
        <v>13511</v>
      </c>
      <c r="L3944" s="6" t="s">
        <v>13973</v>
      </c>
      <c r="M3944" s="6" t="s">
        <v>13838</v>
      </c>
      <c r="N3944" s="6" t="s">
        <v>13636</v>
      </c>
      <c r="O3944" s="6" t="str" cm="1">
        <f t="array" ref="O3944:P3944">_xlfn.TEXTSPLIT(N3944,"-")</f>
        <v>2008</v>
      </c>
      <c r="P3944" s="6" t="str">
        <v>2010</v>
      </c>
      <c r="Q3944" s="6">
        <v>1830</v>
      </c>
      <c r="R3944" s="6">
        <v>561</v>
      </c>
      <c r="S3944" s="16">
        <f t="shared" si="295"/>
        <v>0.30655737704918035</v>
      </c>
      <c r="T3944" s="16">
        <f t="shared" si="296"/>
        <v>1.0777936165718319E-2</v>
      </c>
    </row>
    <row r="3945" spans="1:20" x14ac:dyDescent="0.6">
      <c r="A3945" s="6"/>
      <c r="B3945" s="6"/>
      <c r="C3945" s="6"/>
      <c r="D3945" s="6" t="s">
        <v>13822</v>
      </c>
      <c r="E3945" s="6" t="s">
        <v>13815</v>
      </c>
      <c r="F3945" s="6" t="s">
        <v>13819</v>
      </c>
      <c r="G3945" s="6" t="str">
        <f t="shared" si="294"/>
        <v>60-69</v>
      </c>
      <c r="H3945" s="6" t="str" cm="1">
        <f t="array" ref="H3945:I3945">_xlfn.TEXTSPLIT(G3945,"-")</f>
        <v>60</v>
      </c>
      <c r="I3945" s="6" t="str">
        <v>69</v>
      </c>
      <c r="J3945" s="6" t="s">
        <v>13836</v>
      </c>
      <c r="K3945" s="6" t="s">
        <v>13511</v>
      </c>
      <c r="L3945" s="6" t="s">
        <v>13973</v>
      </c>
      <c r="M3945" s="6" t="s">
        <v>13838</v>
      </c>
      <c r="N3945" s="6" t="s">
        <v>13636</v>
      </c>
      <c r="O3945" s="6" t="str" cm="1">
        <f t="array" ref="O3945:P3945">_xlfn.TEXTSPLIT(N3945,"-")</f>
        <v>2008</v>
      </c>
      <c r="P3945" s="6" t="str">
        <v>2010</v>
      </c>
      <c r="Q3945" s="6">
        <v>2842</v>
      </c>
      <c r="R3945" s="6">
        <v>1173</v>
      </c>
      <c r="S3945" s="16">
        <f t="shared" si="295"/>
        <v>0.41273750879662208</v>
      </c>
      <c r="T3945" s="16">
        <f t="shared" si="296"/>
        <v>9.2350885502499227E-3</v>
      </c>
    </row>
    <row r="3946" spans="1:20" x14ac:dyDescent="0.6">
      <c r="A3946" s="6"/>
      <c r="B3946" s="6"/>
      <c r="C3946" s="6"/>
      <c r="D3946" s="6" t="s">
        <v>13822</v>
      </c>
      <c r="E3946" s="6" t="s">
        <v>13815</v>
      </c>
      <c r="F3946" s="6" t="s">
        <v>13825</v>
      </c>
      <c r="G3946" s="6" t="str">
        <f t="shared" si="294"/>
        <v>70-74</v>
      </c>
      <c r="H3946" s="6" t="str" cm="1">
        <f t="array" ref="H3946:I3946">_xlfn.TEXTSPLIT(G3946,"-")</f>
        <v>70</v>
      </c>
      <c r="I3946" s="6" t="str">
        <v>74</v>
      </c>
      <c r="J3946" s="6" t="s">
        <v>13836</v>
      </c>
      <c r="K3946" s="6" t="s">
        <v>13511</v>
      </c>
      <c r="L3946" s="6" t="s">
        <v>13973</v>
      </c>
      <c r="M3946" s="6" t="s">
        <v>13838</v>
      </c>
      <c r="N3946" s="6" t="s">
        <v>13636</v>
      </c>
      <c r="O3946" s="6" t="str" cm="1">
        <f t="array" ref="O3946:P3946">_xlfn.TEXTSPLIT(N3946,"-")</f>
        <v>2008</v>
      </c>
      <c r="P3946" s="6" t="str">
        <v>2010</v>
      </c>
      <c r="Q3946" s="6">
        <v>923</v>
      </c>
      <c r="R3946" s="6">
        <v>468</v>
      </c>
      <c r="S3946" s="16">
        <f t="shared" si="295"/>
        <v>0.50704225352112675</v>
      </c>
      <c r="T3946" s="16">
        <f t="shared" si="296"/>
        <v>1.6456068001458567E-2</v>
      </c>
    </row>
    <row r="3947" spans="1:20" x14ac:dyDescent="0.6">
      <c r="A3947" s="6"/>
      <c r="B3947" s="6"/>
      <c r="C3947" s="6"/>
      <c r="D3947" s="6" t="s">
        <v>13847</v>
      </c>
      <c r="E3947" s="6" t="s">
        <v>13815</v>
      </c>
      <c r="F3947" s="6" t="s">
        <v>13970</v>
      </c>
      <c r="G3947" s="6" t="str">
        <f t="shared" si="294"/>
        <v>50-74</v>
      </c>
      <c r="H3947" s="6" t="str" cm="1">
        <f t="array" ref="H3947:I3947">_xlfn.TEXTSPLIT(G3947,"-")</f>
        <v>50</v>
      </c>
      <c r="I3947" s="6" t="str">
        <v>74</v>
      </c>
      <c r="J3947" s="6" t="s">
        <v>13836</v>
      </c>
      <c r="K3947" s="6" t="s">
        <v>13511</v>
      </c>
      <c r="L3947" s="6" t="s">
        <v>13973</v>
      </c>
      <c r="M3947" s="6" t="s">
        <v>13838</v>
      </c>
      <c r="N3947" s="6" t="s">
        <v>13636</v>
      </c>
      <c r="O3947" s="6" t="str" cm="1">
        <f t="array" ref="O3947:P3947">_xlfn.TEXTSPLIT(N3947,"-")</f>
        <v>2008</v>
      </c>
      <c r="P3947" s="6" t="str">
        <v>2010</v>
      </c>
      <c r="Q3947" s="6">
        <v>5595</v>
      </c>
      <c r="R3947" s="6">
        <v>1231</v>
      </c>
      <c r="S3947" s="16">
        <f t="shared" si="295"/>
        <v>0.22001787310098303</v>
      </c>
      <c r="T3947" s="16">
        <f t="shared" si="296"/>
        <v>5.5382334852464507E-3</v>
      </c>
    </row>
    <row r="3948" spans="1:20" x14ac:dyDescent="0.6">
      <c r="A3948" s="6"/>
      <c r="B3948" s="6"/>
      <c r="C3948" s="6"/>
      <c r="D3948" s="6" t="s">
        <v>13847</v>
      </c>
      <c r="E3948" s="6" t="s">
        <v>13814</v>
      </c>
      <c r="F3948" s="6" t="s">
        <v>13970</v>
      </c>
      <c r="G3948" s="6" t="str">
        <f t="shared" si="294"/>
        <v>50-74</v>
      </c>
      <c r="H3948" s="6" t="str" cm="1">
        <f t="array" ref="H3948:I3948">_xlfn.TEXTSPLIT(G3948,"-")</f>
        <v>50</v>
      </c>
      <c r="I3948" s="6" t="str">
        <v>74</v>
      </c>
      <c r="J3948" s="6" t="s">
        <v>13836</v>
      </c>
      <c r="K3948" s="6" t="s">
        <v>13511</v>
      </c>
      <c r="L3948" s="6" t="s">
        <v>13973</v>
      </c>
      <c r="M3948" s="6" t="s">
        <v>13838</v>
      </c>
      <c r="N3948" s="6" t="s">
        <v>13636</v>
      </c>
      <c r="O3948" s="6" t="str" cm="1">
        <f t="array" ref="O3948:P3948">_xlfn.TEXTSPLIT(N3948,"-")</f>
        <v>2008</v>
      </c>
      <c r="P3948" s="6" t="str">
        <v>2010</v>
      </c>
      <c r="Q3948" s="6">
        <v>1977</v>
      </c>
      <c r="R3948" s="6">
        <v>408</v>
      </c>
      <c r="S3948" s="16">
        <f t="shared" si="295"/>
        <v>0.20637329286798178</v>
      </c>
      <c r="T3948" s="16">
        <f t="shared" si="296"/>
        <v>9.1018893039727967E-3</v>
      </c>
    </row>
    <row r="3949" spans="1:20" x14ac:dyDescent="0.6">
      <c r="A3949" s="6"/>
      <c r="B3949" s="6"/>
      <c r="C3949" s="6"/>
      <c r="D3949" s="6" t="s">
        <v>13847</v>
      </c>
      <c r="E3949" s="6" t="s">
        <v>13816</v>
      </c>
      <c r="F3949" s="6" t="s">
        <v>13970</v>
      </c>
      <c r="G3949" s="6" t="str">
        <f t="shared" si="294"/>
        <v>50-74</v>
      </c>
      <c r="H3949" s="6" t="str" cm="1">
        <f t="array" ref="H3949:I3949">_xlfn.TEXTSPLIT(G3949,"-")</f>
        <v>50</v>
      </c>
      <c r="I3949" s="6" t="str">
        <v>74</v>
      </c>
      <c r="J3949" s="6" t="s">
        <v>13836</v>
      </c>
      <c r="K3949" s="6" t="s">
        <v>13511</v>
      </c>
      <c r="L3949" s="6" t="s">
        <v>13973</v>
      </c>
      <c r="M3949" s="6" t="s">
        <v>13838</v>
      </c>
      <c r="N3949" s="6" t="s">
        <v>13636</v>
      </c>
      <c r="O3949" s="6" t="str" cm="1">
        <f t="array" ref="O3949:P3949">_xlfn.TEXTSPLIT(N3949,"-")</f>
        <v>2008</v>
      </c>
      <c r="P3949" s="6" t="str">
        <v>2010</v>
      </c>
      <c r="Q3949" s="6">
        <v>3618</v>
      </c>
      <c r="R3949" s="6">
        <v>823</v>
      </c>
      <c r="S3949" s="16">
        <f t="shared" si="295"/>
        <v>0.22747374239911552</v>
      </c>
      <c r="T3949" s="16">
        <f t="shared" si="296"/>
        <v>6.9692810704975478E-3</v>
      </c>
    </row>
    <row r="3950" spans="1:20" x14ac:dyDescent="0.6">
      <c r="A3950" s="6"/>
      <c r="B3950" s="6"/>
      <c r="C3950" s="6"/>
      <c r="D3950" s="6" t="s">
        <v>13847</v>
      </c>
      <c r="E3950" s="6" t="s">
        <v>13815</v>
      </c>
      <c r="F3950" s="6" t="s">
        <v>13818</v>
      </c>
      <c r="G3950" s="6" t="str">
        <f t="shared" si="294"/>
        <v>50-59</v>
      </c>
      <c r="H3950" s="6" t="str" cm="1">
        <f t="array" ref="H3950:I3950">_xlfn.TEXTSPLIT(G3950,"-")</f>
        <v>50</v>
      </c>
      <c r="I3950" s="6" t="str">
        <v>59</v>
      </c>
      <c r="J3950" s="6" t="s">
        <v>13836</v>
      </c>
      <c r="K3950" s="6" t="s">
        <v>13511</v>
      </c>
      <c r="L3950" s="6" t="s">
        <v>13973</v>
      </c>
      <c r="M3950" s="6" t="s">
        <v>13838</v>
      </c>
      <c r="N3950" s="6" t="s">
        <v>13636</v>
      </c>
      <c r="O3950" s="6" t="str" cm="1">
        <f t="array" ref="O3950:P3950">_xlfn.TEXTSPLIT(N3950,"-")</f>
        <v>2008</v>
      </c>
      <c r="P3950" s="6" t="str">
        <v>2010</v>
      </c>
      <c r="Q3950" s="6">
        <v>1830</v>
      </c>
      <c r="R3950" s="6">
        <v>345</v>
      </c>
      <c r="S3950" s="16">
        <f t="shared" si="295"/>
        <v>0.18852459016393441</v>
      </c>
      <c r="T3950" s="16">
        <f t="shared" si="296"/>
        <v>9.1431562111418344E-3</v>
      </c>
    </row>
    <row r="3951" spans="1:20" x14ac:dyDescent="0.6">
      <c r="A3951" s="6"/>
      <c r="B3951" s="6"/>
      <c r="C3951" s="6"/>
      <c r="D3951" s="6" t="s">
        <v>13847</v>
      </c>
      <c r="E3951" s="6" t="s">
        <v>13815</v>
      </c>
      <c r="F3951" s="6" t="s">
        <v>13819</v>
      </c>
      <c r="G3951" s="6" t="str">
        <f t="shared" si="294"/>
        <v>60-69</v>
      </c>
      <c r="H3951" s="6" t="str" cm="1">
        <f t="array" ref="H3951:I3951">_xlfn.TEXTSPLIT(G3951,"-")</f>
        <v>60</v>
      </c>
      <c r="I3951" s="6" t="str">
        <v>69</v>
      </c>
      <c r="J3951" s="6" t="s">
        <v>13836</v>
      </c>
      <c r="K3951" s="6" t="s">
        <v>13511</v>
      </c>
      <c r="L3951" s="6" t="s">
        <v>13973</v>
      </c>
      <c r="M3951" s="6" t="s">
        <v>13838</v>
      </c>
      <c r="N3951" s="6" t="s">
        <v>13636</v>
      </c>
      <c r="O3951" s="6" t="str" cm="1">
        <f t="array" ref="O3951:P3951">_xlfn.TEXTSPLIT(N3951,"-")</f>
        <v>2008</v>
      </c>
      <c r="P3951" s="6" t="str">
        <v>2010</v>
      </c>
      <c r="Q3951" s="6">
        <v>2842</v>
      </c>
      <c r="R3951" s="6">
        <v>657</v>
      </c>
      <c r="S3951" s="16">
        <f t="shared" si="295"/>
        <v>0.23117522871217452</v>
      </c>
      <c r="T3951" s="16">
        <f t="shared" si="296"/>
        <v>7.9081025966483403E-3</v>
      </c>
    </row>
    <row r="3952" spans="1:20" x14ac:dyDescent="0.6">
      <c r="A3952" s="6"/>
      <c r="B3952" s="6"/>
      <c r="C3952" s="6"/>
      <c r="D3952" s="6" t="s">
        <v>13847</v>
      </c>
      <c r="E3952" s="6" t="s">
        <v>13815</v>
      </c>
      <c r="F3952" s="6" t="s">
        <v>13825</v>
      </c>
      <c r="G3952" s="6" t="str">
        <f t="shared" si="294"/>
        <v>70-74</v>
      </c>
      <c r="H3952" s="6" t="str" cm="1">
        <f t="array" ref="H3952:I3952">_xlfn.TEXTSPLIT(G3952,"-")</f>
        <v>70</v>
      </c>
      <c r="I3952" s="6" t="str">
        <v>74</v>
      </c>
      <c r="J3952" s="6" t="s">
        <v>13836</v>
      </c>
      <c r="K3952" s="6" t="s">
        <v>13511</v>
      </c>
      <c r="L3952" s="6" t="s">
        <v>13973</v>
      </c>
      <c r="M3952" s="6" t="s">
        <v>13838</v>
      </c>
      <c r="N3952" s="6" t="s">
        <v>13636</v>
      </c>
      <c r="O3952" s="6" t="str" cm="1">
        <f t="array" ref="O3952:P3952">_xlfn.TEXTSPLIT(N3952,"-")</f>
        <v>2008</v>
      </c>
      <c r="P3952" s="6" t="str">
        <v>2010</v>
      </c>
      <c r="Q3952" s="6">
        <v>923</v>
      </c>
      <c r="R3952" s="6">
        <v>229</v>
      </c>
      <c r="S3952" s="16">
        <f t="shared" si="295"/>
        <v>0.24810400866738894</v>
      </c>
      <c r="T3952" s="16">
        <f t="shared" si="296"/>
        <v>1.4216573178014866E-2</v>
      </c>
    </row>
    <row r="3953" spans="1:20" x14ac:dyDescent="0.6">
      <c r="A3953" s="6"/>
      <c r="B3953" s="6"/>
      <c r="C3953" s="6"/>
      <c r="D3953" s="6" t="s">
        <v>13848</v>
      </c>
      <c r="E3953" s="6" t="s">
        <v>13815</v>
      </c>
      <c r="F3953" s="6" t="s">
        <v>13970</v>
      </c>
      <c r="G3953" s="6" t="str">
        <f t="shared" si="294"/>
        <v>50-74</v>
      </c>
      <c r="H3953" s="6" t="str" cm="1">
        <f t="array" ref="H3953:I3953">_xlfn.TEXTSPLIT(G3953,"-")</f>
        <v>50</v>
      </c>
      <c r="I3953" s="6" t="str">
        <v>74</v>
      </c>
      <c r="J3953" s="6" t="s">
        <v>13836</v>
      </c>
      <c r="K3953" s="6" t="s">
        <v>13511</v>
      </c>
      <c r="L3953" s="6" t="s">
        <v>13973</v>
      </c>
      <c r="M3953" s="6" t="s">
        <v>13838</v>
      </c>
      <c r="N3953" s="6" t="s">
        <v>13636</v>
      </c>
      <c r="O3953" s="6" t="str" cm="1">
        <f t="array" ref="O3953:P3953">_xlfn.TEXTSPLIT(N3953,"-")</f>
        <v>2008</v>
      </c>
      <c r="P3953" s="6" t="str">
        <v>2010</v>
      </c>
      <c r="Q3953" s="6">
        <v>5595</v>
      </c>
      <c r="R3953" s="6">
        <v>971</v>
      </c>
      <c r="S3953" s="16">
        <f t="shared" si="295"/>
        <v>0.17354781054512958</v>
      </c>
      <c r="T3953" s="16">
        <f t="shared" si="296"/>
        <v>5.0631219903895198E-3</v>
      </c>
    </row>
    <row r="3954" spans="1:20" x14ac:dyDescent="0.6">
      <c r="A3954" s="6"/>
      <c r="B3954" s="6"/>
      <c r="C3954" s="6"/>
      <c r="D3954" s="6" t="s">
        <v>13848</v>
      </c>
      <c r="E3954" s="6" t="s">
        <v>13814</v>
      </c>
      <c r="F3954" s="6" t="s">
        <v>13970</v>
      </c>
      <c r="G3954" s="6" t="str">
        <f t="shared" si="294"/>
        <v>50-74</v>
      </c>
      <c r="H3954" s="6" t="str" cm="1">
        <f t="array" ref="H3954:I3954">_xlfn.TEXTSPLIT(G3954,"-")</f>
        <v>50</v>
      </c>
      <c r="I3954" s="6" t="str">
        <v>74</v>
      </c>
      <c r="J3954" s="6" t="s">
        <v>13836</v>
      </c>
      <c r="K3954" s="6" t="s">
        <v>13511</v>
      </c>
      <c r="L3954" s="6" t="s">
        <v>13973</v>
      </c>
      <c r="M3954" s="6" t="s">
        <v>13838</v>
      </c>
      <c r="N3954" s="6" t="s">
        <v>13636</v>
      </c>
      <c r="O3954" s="6" t="str" cm="1">
        <f t="array" ref="O3954:P3954">_xlfn.TEXTSPLIT(N3954,"-")</f>
        <v>2008</v>
      </c>
      <c r="P3954" s="6" t="str">
        <v>2010</v>
      </c>
      <c r="Q3954" s="6">
        <v>1977</v>
      </c>
      <c r="R3954" s="6">
        <v>257</v>
      </c>
      <c r="S3954" s="16">
        <f t="shared" si="295"/>
        <v>0.12999494183105717</v>
      </c>
      <c r="T3954" s="16">
        <f t="shared" si="296"/>
        <v>7.5634646449364365E-3</v>
      </c>
    </row>
    <row r="3955" spans="1:20" x14ac:dyDescent="0.6">
      <c r="A3955" s="6"/>
      <c r="B3955" s="6"/>
      <c r="C3955" s="6"/>
      <c r="D3955" s="6" t="s">
        <v>13848</v>
      </c>
      <c r="E3955" s="6" t="s">
        <v>13816</v>
      </c>
      <c r="F3955" s="6" t="s">
        <v>13970</v>
      </c>
      <c r="G3955" s="6" t="str">
        <f t="shared" si="294"/>
        <v>50-74</v>
      </c>
      <c r="H3955" s="6" t="str" cm="1">
        <f t="array" ref="H3955:I3955">_xlfn.TEXTSPLIT(G3955,"-")</f>
        <v>50</v>
      </c>
      <c r="I3955" s="6" t="str">
        <v>74</v>
      </c>
      <c r="J3955" s="6" t="s">
        <v>13836</v>
      </c>
      <c r="K3955" s="6" t="s">
        <v>13511</v>
      </c>
      <c r="L3955" s="6" t="s">
        <v>13973</v>
      </c>
      <c r="M3955" s="6" t="s">
        <v>13838</v>
      </c>
      <c r="N3955" s="6" t="s">
        <v>13636</v>
      </c>
      <c r="O3955" s="6" t="str" cm="1">
        <f t="array" ref="O3955:P3955">_xlfn.TEXTSPLIT(N3955,"-")</f>
        <v>2008</v>
      </c>
      <c r="P3955" s="6" t="str">
        <v>2010</v>
      </c>
      <c r="Q3955" s="6">
        <v>3618</v>
      </c>
      <c r="R3955" s="6">
        <v>614</v>
      </c>
      <c r="S3955" s="16">
        <f t="shared" si="295"/>
        <v>0.16970702045328911</v>
      </c>
      <c r="T3955" s="16">
        <f t="shared" si="296"/>
        <v>6.2406712615677368E-3</v>
      </c>
    </row>
    <row r="3956" spans="1:20" x14ac:dyDescent="0.6">
      <c r="A3956" s="6"/>
      <c r="B3956" s="6"/>
      <c r="C3956" s="6"/>
      <c r="D3956" s="6" t="s">
        <v>13848</v>
      </c>
      <c r="E3956" s="6" t="s">
        <v>13815</v>
      </c>
      <c r="F3956" s="6" t="s">
        <v>13818</v>
      </c>
      <c r="G3956" s="6" t="str">
        <f t="shared" si="294"/>
        <v>50-59</v>
      </c>
      <c r="H3956" s="6" t="str" cm="1">
        <f t="array" ref="H3956:I3956">_xlfn.TEXTSPLIT(G3956,"-")</f>
        <v>50</v>
      </c>
      <c r="I3956" s="6" t="str">
        <v>59</v>
      </c>
      <c r="J3956" s="6" t="s">
        <v>13836</v>
      </c>
      <c r="K3956" s="6" t="s">
        <v>13511</v>
      </c>
      <c r="L3956" s="6" t="s">
        <v>13973</v>
      </c>
      <c r="M3956" s="6" t="s">
        <v>13838</v>
      </c>
      <c r="N3956" s="6" t="s">
        <v>13636</v>
      </c>
      <c r="O3956" s="6" t="str" cm="1">
        <f t="array" ref="O3956:P3956">_xlfn.TEXTSPLIT(N3956,"-")</f>
        <v>2008</v>
      </c>
      <c r="P3956" s="6" t="str">
        <v>2010</v>
      </c>
      <c r="Q3956" s="6">
        <v>1830</v>
      </c>
      <c r="R3956" s="6">
        <v>216</v>
      </c>
      <c r="S3956" s="16">
        <f t="shared" si="295"/>
        <v>0.11803278688524591</v>
      </c>
      <c r="T3956" s="16">
        <f t="shared" si="296"/>
        <v>7.5422687990287255E-3</v>
      </c>
    </row>
    <row r="3957" spans="1:20" x14ac:dyDescent="0.6">
      <c r="A3957" s="6"/>
      <c r="B3957" s="6"/>
      <c r="C3957" s="6"/>
      <c r="D3957" s="6" t="s">
        <v>13848</v>
      </c>
      <c r="E3957" s="6" t="s">
        <v>13815</v>
      </c>
      <c r="F3957" s="6" t="s">
        <v>13819</v>
      </c>
      <c r="G3957" s="6" t="str">
        <f t="shared" si="294"/>
        <v>60-69</v>
      </c>
      <c r="H3957" s="6" t="str" cm="1">
        <f t="array" ref="H3957:I3957">_xlfn.TEXTSPLIT(G3957,"-")</f>
        <v>60</v>
      </c>
      <c r="I3957" s="6" t="str">
        <v>69</v>
      </c>
      <c r="J3957" s="6" t="s">
        <v>13836</v>
      </c>
      <c r="K3957" s="6" t="s">
        <v>13511</v>
      </c>
      <c r="L3957" s="6" t="s">
        <v>13973</v>
      </c>
      <c r="M3957" s="6" t="s">
        <v>13838</v>
      </c>
      <c r="N3957" s="6" t="s">
        <v>13636</v>
      </c>
      <c r="O3957" s="6" t="str" cm="1">
        <f t="array" ref="O3957:P3957">_xlfn.TEXTSPLIT(N3957,"-")</f>
        <v>2008</v>
      </c>
      <c r="P3957" s="6" t="str">
        <v>2010</v>
      </c>
      <c r="Q3957" s="6">
        <v>2842</v>
      </c>
      <c r="R3957" s="6">
        <v>516</v>
      </c>
      <c r="S3957" s="16">
        <f t="shared" si="295"/>
        <v>0.18156228008444758</v>
      </c>
      <c r="T3957" s="16">
        <f t="shared" si="296"/>
        <v>7.2309206480476451E-3</v>
      </c>
    </row>
    <row r="3958" spans="1:20" x14ac:dyDescent="0.6">
      <c r="A3958" s="6"/>
      <c r="B3958" s="6"/>
      <c r="C3958" s="6"/>
      <c r="D3958" s="6" t="s">
        <v>13848</v>
      </c>
      <c r="E3958" s="6" t="s">
        <v>13815</v>
      </c>
      <c r="F3958" s="6" t="s">
        <v>13825</v>
      </c>
      <c r="G3958" s="6" t="str">
        <f t="shared" si="294"/>
        <v>70-74</v>
      </c>
      <c r="H3958" s="6" t="str" cm="1">
        <f t="array" ref="H3958:I3958">_xlfn.TEXTSPLIT(G3958,"-")</f>
        <v>70</v>
      </c>
      <c r="I3958" s="6" t="str">
        <v>74</v>
      </c>
      <c r="J3958" s="6" t="s">
        <v>13836</v>
      </c>
      <c r="K3958" s="6" t="s">
        <v>13511</v>
      </c>
      <c r="L3958" s="6" t="s">
        <v>13973</v>
      </c>
      <c r="M3958" s="6" t="s">
        <v>13838</v>
      </c>
      <c r="N3958" s="6" t="s">
        <v>13636</v>
      </c>
      <c r="O3958" s="6" t="str" cm="1">
        <f t="array" ref="O3958:P3958">_xlfn.TEXTSPLIT(N3958,"-")</f>
        <v>2008</v>
      </c>
      <c r="P3958" s="6" t="str">
        <v>2010</v>
      </c>
      <c r="Q3958" s="6">
        <v>923</v>
      </c>
      <c r="R3958" s="6">
        <v>239</v>
      </c>
      <c r="S3958" s="16">
        <f t="shared" si="295"/>
        <v>0.25893824485373779</v>
      </c>
      <c r="T3958" s="16">
        <f t="shared" si="296"/>
        <v>1.4418645018400112E-2</v>
      </c>
    </row>
    <row r="3959" spans="1:20" x14ac:dyDescent="0.6">
      <c r="A3959" s="6"/>
      <c r="B3959" s="6"/>
      <c r="C3959" s="6"/>
      <c r="D3959" s="6" t="s">
        <v>13813</v>
      </c>
      <c r="E3959" s="6" t="s">
        <v>13815</v>
      </c>
      <c r="F3959" s="6" t="s">
        <v>13970</v>
      </c>
      <c r="G3959" s="6" t="str">
        <f t="shared" si="294"/>
        <v>50-74</v>
      </c>
      <c r="H3959" s="6" t="str" cm="1">
        <f t="array" ref="H3959:I3959">_xlfn.TEXTSPLIT(G3959,"-")</f>
        <v>50</v>
      </c>
      <c r="I3959" s="6" t="str">
        <v>74</v>
      </c>
      <c r="J3959" s="6" t="s">
        <v>13836</v>
      </c>
      <c r="K3959" s="6" t="s">
        <v>13511</v>
      </c>
      <c r="L3959" s="6" t="s">
        <v>13973</v>
      </c>
      <c r="M3959" s="6" t="s">
        <v>13838</v>
      </c>
      <c r="N3959" s="6" t="s">
        <v>13636</v>
      </c>
      <c r="O3959" s="6" t="str" cm="1">
        <f t="array" ref="O3959:P3959">_xlfn.TEXTSPLIT(N3959,"-")</f>
        <v>2008</v>
      </c>
      <c r="P3959" s="6" t="str">
        <v>2010</v>
      </c>
      <c r="Q3959" s="6">
        <v>5595</v>
      </c>
      <c r="R3959" s="6">
        <v>29</v>
      </c>
      <c r="S3959" s="16">
        <f t="shared" si="295"/>
        <v>5.1831992850759605E-3</v>
      </c>
      <c r="T3959" s="16">
        <f t="shared" si="296"/>
        <v>9.5999829928423497E-4</v>
      </c>
    </row>
    <row r="3960" spans="1:20" x14ac:dyDescent="0.6">
      <c r="A3960" s="6"/>
      <c r="B3960" s="6"/>
      <c r="C3960" s="6"/>
      <c r="D3960" s="6" t="s">
        <v>13813</v>
      </c>
      <c r="E3960" s="6" t="s">
        <v>13814</v>
      </c>
      <c r="F3960" s="6" t="s">
        <v>13970</v>
      </c>
      <c r="G3960" s="6" t="str">
        <f t="shared" si="294"/>
        <v>50-74</v>
      </c>
      <c r="H3960" s="6" t="str" cm="1">
        <f t="array" ref="H3960:I3960">_xlfn.TEXTSPLIT(G3960,"-")</f>
        <v>50</v>
      </c>
      <c r="I3960" s="6" t="str">
        <v>74</v>
      </c>
      <c r="J3960" s="6" t="s">
        <v>13836</v>
      </c>
      <c r="K3960" s="6" t="s">
        <v>13511</v>
      </c>
      <c r="L3960" s="6" t="s">
        <v>13973</v>
      </c>
      <c r="M3960" s="6" t="s">
        <v>13838</v>
      </c>
      <c r="N3960" s="6" t="s">
        <v>13636</v>
      </c>
      <c r="O3960" s="6" t="str" cm="1">
        <f t="array" ref="O3960:P3960">_xlfn.TEXTSPLIT(N3960,"-")</f>
        <v>2008</v>
      </c>
      <c r="P3960" s="6" t="str">
        <v>2010</v>
      </c>
      <c r="Q3960" s="6">
        <v>1977</v>
      </c>
      <c r="R3960" s="6">
        <v>16</v>
      </c>
      <c r="S3960" s="16">
        <f t="shared" si="295"/>
        <v>8.0930703085483058E-3</v>
      </c>
      <c r="T3960" s="16">
        <f t="shared" si="296"/>
        <v>2.0150637214444707E-3</v>
      </c>
    </row>
    <row r="3961" spans="1:20" x14ac:dyDescent="0.6">
      <c r="A3961" s="6"/>
      <c r="B3961" s="6"/>
      <c r="C3961" s="6"/>
      <c r="D3961" s="6" t="s">
        <v>13813</v>
      </c>
      <c r="E3961" s="6" t="s">
        <v>13816</v>
      </c>
      <c r="F3961" s="6" t="s">
        <v>13970</v>
      </c>
      <c r="G3961" s="6" t="str">
        <f t="shared" si="294"/>
        <v>50-74</v>
      </c>
      <c r="H3961" s="6" t="str" cm="1">
        <f t="array" ref="H3961:I3961">_xlfn.TEXTSPLIT(G3961,"-")</f>
        <v>50</v>
      </c>
      <c r="I3961" s="6" t="str">
        <v>74</v>
      </c>
      <c r="J3961" s="6" t="s">
        <v>13836</v>
      </c>
      <c r="K3961" s="6" t="s">
        <v>13511</v>
      </c>
      <c r="L3961" s="6" t="s">
        <v>13973</v>
      </c>
      <c r="M3961" s="6" t="s">
        <v>13838</v>
      </c>
      <c r="N3961" s="6" t="s">
        <v>13636</v>
      </c>
      <c r="O3961" s="6" t="str" cm="1">
        <f t="array" ref="O3961:P3961">_xlfn.TEXTSPLIT(N3961,"-")</f>
        <v>2008</v>
      </c>
      <c r="P3961" s="6" t="str">
        <v>2010</v>
      </c>
      <c r="Q3961" s="6">
        <v>3618</v>
      </c>
      <c r="R3961" s="6">
        <v>13</v>
      </c>
      <c r="S3961" s="16">
        <f t="shared" si="295"/>
        <v>3.5931453841901604E-3</v>
      </c>
      <c r="T3961" s="16">
        <f t="shared" si="296"/>
        <v>9.9476722256885584E-4</v>
      </c>
    </row>
    <row r="3962" spans="1:20" x14ac:dyDescent="0.6">
      <c r="A3962" s="6"/>
      <c r="B3962" s="6"/>
      <c r="C3962" s="6"/>
      <c r="D3962" s="6" t="s">
        <v>13813</v>
      </c>
      <c r="E3962" s="6" t="s">
        <v>13815</v>
      </c>
      <c r="F3962" s="6" t="s">
        <v>13818</v>
      </c>
      <c r="G3962" s="6" t="str">
        <f t="shared" si="294"/>
        <v>50-59</v>
      </c>
      <c r="H3962" s="6" t="str" cm="1">
        <f t="array" ref="H3962:I3962">_xlfn.TEXTSPLIT(G3962,"-")</f>
        <v>50</v>
      </c>
      <c r="I3962" s="6" t="str">
        <v>59</v>
      </c>
      <c r="J3962" s="6" t="s">
        <v>13836</v>
      </c>
      <c r="K3962" s="6" t="s">
        <v>13511</v>
      </c>
      <c r="L3962" s="6" t="s">
        <v>13973</v>
      </c>
      <c r="M3962" s="6" t="s">
        <v>13838</v>
      </c>
      <c r="N3962" s="6" t="s">
        <v>13636</v>
      </c>
      <c r="O3962" s="6" t="str" cm="1">
        <f t="array" ref="O3962:P3962">_xlfn.TEXTSPLIT(N3962,"-")</f>
        <v>2008</v>
      </c>
      <c r="P3962" s="6" t="str">
        <v>2010</v>
      </c>
      <c r="Q3962" s="6">
        <v>1830</v>
      </c>
      <c r="R3962" s="6">
        <v>5</v>
      </c>
      <c r="S3962" s="16">
        <f t="shared" si="295"/>
        <v>2.7322404371584699E-3</v>
      </c>
      <c r="T3962" s="16">
        <f t="shared" si="296"/>
        <v>1.2202246723501521E-3</v>
      </c>
    </row>
    <row r="3963" spans="1:20" x14ac:dyDescent="0.6">
      <c r="A3963" s="6"/>
      <c r="B3963" s="6"/>
      <c r="C3963" s="6"/>
      <c r="D3963" s="6" t="s">
        <v>13813</v>
      </c>
      <c r="E3963" s="6" t="s">
        <v>13815</v>
      </c>
      <c r="F3963" s="6" t="s">
        <v>13819</v>
      </c>
      <c r="G3963" s="6" t="str">
        <f t="shared" si="294"/>
        <v>60-69</v>
      </c>
      <c r="H3963" s="6" t="str" cm="1">
        <f t="array" ref="H3963:I3963">_xlfn.TEXTSPLIT(G3963,"-")</f>
        <v>60</v>
      </c>
      <c r="I3963" s="6" t="str">
        <v>69</v>
      </c>
      <c r="J3963" s="6" t="s">
        <v>13836</v>
      </c>
      <c r="K3963" s="6" t="s">
        <v>13511</v>
      </c>
      <c r="L3963" s="6" t="s">
        <v>13973</v>
      </c>
      <c r="M3963" s="6" t="s">
        <v>13838</v>
      </c>
      <c r="N3963" s="6" t="s">
        <v>13636</v>
      </c>
      <c r="O3963" s="6" t="str" cm="1">
        <f t="array" ref="O3963:P3963">_xlfn.TEXTSPLIT(N3963,"-")</f>
        <v>2008</v>
      </c>
      <c r="P3963" s="6" t="str">
        <v>2010</v>
      </c>
      <c r="Q3963" s="6">
        <v>2842</v>
      </c>
      <c r="R3963" s="6">
        <v>15</v>
      </c>
      <c r="S3963" s="16">
        <f t="shared" si="295"/>
        <v>5.2779732582688248E-3</v>
      </c>
      <c r="T3963" s="16">
        <f t="shared" si="296"/>
        <v>1.359165754053898E-3</v>
      </c>
    </row>
    <row r="3964" spans="1:20" x14ac:dyDescent="0.6">
      <c r="A3964" s="6"/>
      <c r="B3964" s="6"/>
      <c r="C3964" s="6"/>
      <c r="D3964" s="6" t="s">
        <v>13813</v>
      </c>
      <c r="E3964" s="6" t="s">
        <v>13815</v>
      </c>
      <c r="F3964" s="6" t="s">
        <v>13825</v>
      </c>
      <c r="G3964" s="6" t="str">
        <f t="shared" si="294"/>
        <v>70-74</v>
      </c>
      <c r="H3964" s="6" t="str" cm="1">
        <f t="array" ref="H3964:I3964">_xlfn.TEXTSPLIT(G3964,"-")</f>
        <v>70</v>
      </c>
      <c r="I3964" s="6" t="str">
        <v>74</v>
      </c>
      <c r="J3964" s="6" t="s">
        <v>13836</v>
      </c>
      <c r="K3964" s="6" t="s">
        <v>13511</v>
      </c>
      <c r="L3964" s="6" t="s">
        <v>13973</v>
      </c>
      <c r="M3964" s="6" t="s">
        <v>13838</v>
      </c>
      <c r="N3964" s="6" t="s">
        <v>13636</v>
      </c>
      <c r="O3964" s="6" t="str" cm="1">
        <f t="array" ref="O3964:P3964">_xlfn.TEXTSPLIT(N3964,"-")</f>
        <v>2008</v>
      </c>
      <c r="P3964" s="6" t="str">
        <v>2010</v>
      </c>
      <c r="Q3964" s="6">
        <v>923</v>
      </c>
      <c r="R3964" s="6">
        <v>9</v>
      </c>
      <c r="S3964" s="16">
        <f t="shared" si="295"/>
        <v>9.7508125677139759E-3</v>
      </c>
      <c r="T3964" s="16">
        <f t="shared" si="296"/>
        <v>3.2343856466658144E-3</v>
      </c>
    </row>
    <row r="3965" spans="1:20" x14ac:dyDescent="0.6">
      <c r="D3965" s="6" t="s">
        <v>13300</v>
      </c>
      <c r="E3965" s="6" t="s">
        <v>13815</v>
      </c>
      <c r="F3965" s="6" t="s">
        <v>13970</v>
      </c>
      <c r="G3965" s="6" t="str">
        <f t="shared" si="288"/>
        <v>50-74</v>
      </c>
      <c r="H3965" s="6" t="str" cm="1">
        <f t="array" ref="H3965:I3965">_xlfn.TEXTSPLIT(G3965,"-")</f>
        <v>50</v>
      </c>
      <c r="I3965" s="6" t="str">
        <v>74</v>
      </c>
      <c r="J3965" s="6" t="s">
        <v>13836</v>
      </c>
      <c r="K3965" s="6" t="s">
        <v>13511</v>
      </c>
      <c r="L3965" s="6" t="s">
        <v>13909</v>
      </c>
      <c r="M3965" s="6" t="s">
        <v>13838</v>
      </c>
      <c r="N3965" s="6" t="s">
        <v>13636</v>
      </c>
      <c r="O3965" s="6" t="str" cm="1">
        <f t="array" ref="O3965:P3965">_xlfn.TEXTSPLIT(N3965,"-")</f>
        <v>2008</v>
      </c>
      <c r="P3965" s="6" t="str">
        <v>2010</v>
      </c>
      <c r="Q3965" s="6">
        <v>5595</v>
      </c>
      <c r="R3965" s="6">
        <v>2231</v>
      </c>
      <c r="S3965" s="16">
        <f t="shared" si="289"/>
        <v>0.39874888293118854</v>
      </c>
      <c r="T3965" s="16">
        <f t="shared" si="290"/>
        <v>6.5460247409600781E-3</v>
      </c>
    </row>
    <row r="3966" spans="1:20" x14ac:dyDescent="0.6">
      <c r="A3966" s="6"/>
      <c r="B3966" s="6"/>
      <c r="C3966" s="6"/>
      <c r="D3966" s="6" t="s">
        <v>13300</v>
      </c>
      <c r="E3966" s="6" t="s">
        <v>13814</v>
      </c>
      <c r="F3966" s="6" t="s">
        <v>13970</v>
      </c>
      <c r="G3966" s="6" t="str">
        <f t="shared" si="288"/>
        <v>50-74</v>
      </c>
      <c r="H3966" s="6" t="str" cm="1">
        <f t="array" ref="H3966:I3966">_xlfn.TEXTSPLIT(G3966,"-")</f>
        <v>50</v>
      </c>
      <c r="I3966" s="6" t="str">
        <v>74</v>
      </c>
      <c r="J3966" s="6" t="s">
        <v>13836</v>
      </c>
      <c r="K3966" s="6" t="s">
        <v>13511</v>
      </c>
      <c r="L3966" s="6" t="s">
        <v>13909</v>
      </c>
      <c r="M3966" s="6" t="s">
        <v>13838</v>
      </c>
      <c r="N3966" s="6" t="s">
        <v>13636</v>
      </c>
      <c r="O3966" s="6" t="str" cm="1">
        <f t="array" ref="O3966:P3966">_xlfn.TEXTSPLIT(N3966,"-")</f>
        <v>2008</v>
      </c>
      <c r="P3966" s="6" t="str">
        <v>2010</v>
      </c>
      <c r="Q3966" s="6">
        <v>1977</v>
      </c>
      <c r="R3966" s="6">
        <v>781</v>
      </c>
      <c r="S3966" s="16">
        <f t="shared" si="289"/>
        <v>0.39504299443601415</v>
      </c>
      <c r="T3966" s="16">
        <f t="shared" si="290"/>
        <v>1.099464225484895E-2</v>
      </c>
    </row>
    <row r="3967" spans="1:20" x14ac:dyDescent="0.6">
      <c r="A3967" s="6"/>
      <c r="B3967" s="6"/>
      <c r="C3967" s="6"/>
      <c r="D3967" s="6" t="s">
        <v>13300</v>
      </c>
      <c r="E3967" s="6" t="s">
        <v>13816</v>
      </c>
      <c r="F3967" s="6" t="s">
        <v>13970</v>
      </c>
      <c r="G3967" s="6" t="str">
        <f t="shared" si="288"/>
        <v>50-74</v>
      </c>
      <c r="H3967" s="6" t="str" cm="1">
        <f t="array" ref="H3967:I3967">_xlfn.TEXTSPLIT(G3967,"-")</f>
        <v>50</v>
      </c>
      <c r="I3967" s="6" t="str">
        <v>74</v>
      </c>
      <c r="J3967" s="6" t="s">
        <v>13836</v>
      </c>
      <c r="K3967" s="6" t="s">
        <v>13511</v>
      </c>
      <c r="L3967" s="6" t="s">
        <v>13909</v>
      </c>
      <c r="M3967" s="6" t="s">
        <v>13838</v>
      </c>
      <c r="N3967" s="6" t="s">
        <v>13636</v>
      </c>
      <c r="O3967" s="6" t="str" cm="1">
        <f t="array" ref="O3967:P3967">_xlfn.TEXTSPLIT(N3967,"-")</f>
        <v>2008</v>
      </c>
      <c r="P3967" s="6" t="str">
        <v>2010</v>
      </c>
      <c r="Q3967" s="6">
        <v>3618</v>
      </c>
      <c r="R3967" s="6">
        <v>1450</v>
      </c>
      <c r="S3967" s="16">
        <f t="shared" si="289"/>
        <v>0.40077390823659481</v>
      </c>
      <c r="T3967" s="16">
        <f t="shared" si="290"/>
        <v>8.1472453726608666E-3</v>
      </c>
    </row>
    <row r="3968" spans="1:20" x14ac:dyDescent="0.6">
      <c r="A3968" s="6"/>
      <c r="B3968" s="6"/>
      <c r="C3968" s="6"/>
      <c r="D3968" s="6" t="s">
        <v>13300</v>
      </c>
      <c r="E3968" s="6" t="s">
        <v>13815</v>
      </c>
      <c r="F3968" s="6" t="s">
        <v>13818</v>
      </c>
      <c r="G3968" s="6" t="str">
        <f t="shared" si="288"/>
        <v>50-59</v>
      </c>
      <c r="H3968" s="6" t="str" cm="1">
        <f t="array" ref="H3968:I3968">_xlfn.TEXTSPLIT(G3968,"-")</f>
        <v>50</v>
      </c>
      <c r="I3968" s="6" t="str">
        <v>59</v>
      </c>
      <c r="J3968" s="6" t="s">
        <v>13836</v>
      </c>
      <c r="K3968" s="6" t="s">
        <v>13511</v>
      </c>
      <c r="L3968" s="6" t="s">
        <v>13909</v>
      </c>
      <c r="M3968" s="6" t="s">
        <v>13838</v>
      </c>
      <c r="N3968" s="6" t="s">
        <v>13636</v>
      </c>
      <c r="O3968" s="6" t="str" cm="1">
        <f t="array" ref="O3968:P3968">_xlfn.TEXTSPLIT(N3968,"-")</f>
        <v>2008</v>
      </c>
      <c r="P3968" s="6" t="str">
        <v>2010</v>
      </c>
      <c r="Q3968" s="6">
        <v>1830</v>
      </c>
      <c r="R3968" s="6">
        <v>566</v>
      </c>
      <c r="S3968" s="16">
        <f t="shared" si="289"/>
        <v>0.30928961748633882</v>
      </c>
      <c r="T3968" s="16">
        <f t="shared" si="290"/>
        <v>1.0804511049427888E-2</v>
      </c>
    </row>
    <row r="3969" spans="1:20" x14ac:dyDescent="0.6">
      <c r="A3969" s="6"/>
      <c r="B3969" s="6"/>
      <c r="C3969" s="6"/>
      <c r="D3969" s="6" t="s">
        <v>13300</v>
      </c>
      <c r="E3969" s="6" t="s">
        <v>13815</v>
      </c>
      <c r="F3969" s="6" t="s">
        <v>13819</v>
      </c>
      <c r="G3969" s="6" t="str">
        <f t="shared" si="288"/>
        <v>60-69</v>
      </c>
      <c r="H3969" s="6" t="str" cm="1">
        <f t="array" ref="H3969:I3969">_xlfn.TEXTSPLIT(G3969,"-")</f>
        <v>60</v>
      </c>
      <c r="I3969" s="6" t="str">
        <v>69</v>
      </c>
      <c r="J3969" s="6" t="s">
        <v>13836</v>
      </c>
      <c r="K3969" s="6" t="s">
        <v>13511</v>
      </c>
      <c r="L3969" s="6" t="s">
        <v>13909</v>
      </c>
      <c r="M3969" s="6" t="s">
        <v>13838</v>
      </c>
      <c r="N3969" s="6" t="s">
        <v>13636</v>
      </c>
      <c r="O3969" s="6" t="str" cm="1">
        <f t="array" ref="O3969:P3969">_xlfn.TEXTSPLIT(N3969,"-")</f>
        <v>2008</v>
      </c>
      <c r="P3969" s="6" t="str">
        <v>2010</v>
      </c>
      <c r="Q3969" s="6">
        <v>2842</v>
      </c>
      <c r="R3969" s="6">
        <v>1188</v>
      </c>
      <c r="S3969" s="16">
        <f t="shared" si="289"/>
        <v>0.41801548205489092</v>
      </c>
      <c r="T3969" s="16">
        <f t="shared" si="290"/>
        <v>9.2520902942288905E-3</v>
      </c>
    </row>
    <row r="3970" spans="1:20" x14ac:dyDescent="0.6">
      <c r="A3970" s="6"/>
      <c r="B3970" s="6"/>
      <c r="C3970" s="6"/>
      <c r="D3970" s="6" t="s">
        <v>13300</v>
      </c>
      <c r="E3970" s="6" t="s">
        <v>13815</v>
      </c>
      <c r="F3970" s="6" t="s">
        <v>13825</v>
      </c>
      <c r="G3970" s="6" t="str">
        <f t="shared" si="288"/>
        <v>70-74</v>
      </c>
      <c r="H3970" s="6" t="str" cm="1">
        <f t="array" ref="H3970:I3970">_xlfn.TEXTSPLIT(G3970,"-")</f>
        <v>70</v>
      </c>
      <c r="I3970" s="6" t="str">
        <v>74</v>
      </c>
      <c r="J3970" s="6" t="s">
        <v>13836</v>
      </c>
      <c r="K3970" s="6" t="s">
        <v>13511</v>
      </c>
      <c r="L3970" s="6" t="s">
        <v>13909</v>
      </c>
      <c r="M3970" s="6" t="s">
        <v>13838</v>
      </c>
      <c r="N3970" s="6" t="s">
        <v>13636</v>
      </c>
      <c r="O3970" s="6" t="str" cm="1">
        <f t="array" ref="O3970:P3970">_xlfn.TEXTSPLIT(N3970,"-")</f>
        <v>2008</v>
      </c>
      <c r="P3970" s="6" t="str">
        <v>2010</v>
      </c>
      <c r="Q3970" s="6">
        <v>923</v>
      </c>
      <c r="R3970" s="6">
        <v>477</v>
      </c>
      <c r="S3970" s="16">
        <f t="shared" si="289"/>
        <v>0.51679306608884079</v>
      </c>
      <c r="T3970" s="16">
        <f t="shared" si="290"/>
        <v>1.6448415472011545E-2</v>
      </c>
    </row>
    <row r="3971" spans="1:20" x14ac:dyDescent="0.6">
      <c r="D3971" s="6" t="s">
        <v>13822</v>
      </c>
      <c r="E3971" s="6" t="s">
        <v>13815</v>
      </c>
      <c r="F3971" s="6" t="s">
        <v>13970</v>
      </c>
      <c r="G3971" s="6" t="str">
        <f t="shared" si="288"/>
        <v>50-74</v>
      </c>
      <c r="H3971" s="6" t="str" cm="1">
        <f t="array" ref="H3971:I3971">_xlfn.TEXTSPLIT(G3971,"-")</f>
        <v>50</v>
      </c>
      <c r="I3971" s="6" t="str">
        <v>74</v>
      </c>
      <c r="J3971" s="6" t="s">
        <v>13836</v>
      </c>
      <c r="K3971" s="6" t="s">
        <v>13511</v>
      </c>
      <c r="L3971" s="6" t="s">
        <v>13909</v>
      </c>
      <c r="M3971" s="6" t="s">
        <v>13838</v>
      </c>
      <c r="N3971" s="6" t="s">
        <v>13636</v>
      </c>
      <c r="O3971" s="6" t="str" cm="1">
        <f t="array" ref="O3971:P3971">_xlfn.TEXTSPLIT(N3971,"-")</f>
        <v>2008</v>
      </c>
      <c r="P3971" s="6" t="str">
        <v>2010</v>
      </c>
      <c r="Q3971" s="6">
        <v>5595</v>
      </c>
      <c r="R3971" s="6">
        <v>2202</v>
      </c>
      <c r="S3971" s="16">
        <f t="shared" si="289"/>
        <v>0.39356568364611261</v>
      </c>
      <c r="T3971" s="16">
        <f t="shared" si="290"/>
        <v>6.5313123066681744E-3</v>
      </c>
    </row>
    <row r="3972" spans="1:20" x14ac:dyDescent="0.6">
      <c r="A3972" s="6"/>
      <c r="B3972" s="6"/>
      <c r="C3972" s="6"/>
      <c r="D3972" s="6" t="s">
        <v>13822</v>
      </c>
      <c r="E3972" s="6" t="s">
        <v>13814</v>
      </c>
      <c r="F3972" s="6" t="s">
        <v>13970</v>
      </c>
      <c r="G3972" s="6" t="str">
        <f t="shared" si="288"/>
        <v>50-74</v>
      </c>
      <c r="H3972" s="6" t="str" cm="1">
        <f t="array" ref="H3972:I3972">_xlfn.TEXTSPLIT(G3972,"-")</f>
        <v>50</v>
      </c>
      <c r="I3972" s="6" t="str">
        <v>74</v>
      </c>
      <c r="J3972" s="6" t="s">
        <v>13836</v>
      </c>
      <c r="K3972" s="6" t="s">
        <v>13511</v>
      </c>
      <c r="L3972" s="6" t="s">
        <v>13909</v>
      </c>
      <c r="M3972" s="6" t="s">
        <v>13838</v>
      </c>
      <c r="N3972" s="6" t="s">
        <v>13636</v>
      </c>
      <c r="O3972" s="6" t="str" cm="1">
        <f t="array" ref="O3972:P3972">_xlfn.TEXTSPLIT(N3972,"-")</f>
        <v>2008</v>
      </c>
      <c r="P3972" s="6" t="str">
        <v>2010</v>
      </c>
      <c r="Q3972" s="6">
        <v>1977</v>
      </c>
      <c r="R3972" s="6">
        <v>765</v>
      </c>
      <c r="S3972" s="16">
        <f t="shared" si="289"/>
        <v>0.38694992412746587</v>
      </c>
      <c r="T3972" s="16">
        <f t="shared" si="290"/>
        <v>1.0953982014560886E-2</v>
      </c>
    </row>
    <row r="3973" spans="1:20" x14ac:dyDescent="0.6">
      <c r="A3973" s="6"/>
      <c r="B3973" s="6"/>
      <c r="C3973" s="6"/>
      <c r="D3973" s="6" t="s">
        <v>13822</v>
      </c>
      <c r="E3973" s="6" t="s">
        <v>13816</v>
      </c>
      <c r="F3973" s="6" t="s">
        <v>13970</v>
      </c>
      <c r="G3973" s="6" t="str">
        <f t="shared" si="288"/>
        <v>50-74</v>
      </c>
      <c r="H3973" s="6" t="str" cm="1">
        <f t="array" ref="H3973:I3973">_xlfn.TEXTSPLIT(G3973,"-")</f>
        <v>50</v>
      </c>
      <c r="I3973" s="6" t="str">
        <v>74</v>
      </c>
      <c r="J3973" s="6" t="s">
        <v>13836</v>
      </c>
      <c r="K3973" s="6" t="s">
        <v>13511</v>
      </c>
      <c r="L3973" s="6" t="s">
        <v>13909</v>
      </c>
      <c r="M3973" s="6" t="s">
        <v>13838</v>
      </c>
      <c r="N3973" s="6" t="s">
        <v>13636</v>
      </c>
      <c r="O3973" s="6" t="str" cm="1">
        <f t="array" ref="O3973:P3973">_xlfn.TEXTSPLIT(N3973,"-")</f>
        <v>2008</v>
      </c>
      <c r="P3973" s="6" t="str">
        <v>2010</v>
      </c>
      <c r="Q3973" s="6">
        <v>3618</v>
      </c>
      <c r="R3973" s="6">
        <v>1437</v>
      </c>
      <c r="S3973" s="16">
        <f t="shared" si="289"/>
        <v>0.39718076285240467</v>
      </c>
      <c r="T3973" s="16">
        <f t="shared" si="290"/>
        <v>8.1349216238713867E-3</v>
      </c>
    </row>
    <row r="3974" spans="1:20" x14ac:dyDescent="0.6">
      <c r="A3974" s="6"/>
      <c r="B3974" s="6"/>
      <c r="C3974" s="6"/>
      <c r="D3974" s="6" t="s">
        <v>13822</v>
      </c>
      <c r="E3974" s="6" t="s">
        <v>13815</v>
      </c>
      <c r="F3974" s="6" t="s">
        <v>13818</v>
      </c>
      <c r="G3974" s="6" t="str">
        <f t="shared" si="288"/>
        <v>50-59</v>
      </c>
      <c r="H3974" s="6" t="str" cm="1">
        <f t="array" ref="H3974:I3974">_xlfn.TEXTSPLIT(G3974,"-")</f>
        <v>50</v>
      </c>
      <c r="I3974" s="6" t="str">
        <v>59</v>
      </c>
      <c r="J3974" s="6" t="s">
        <v>13836</v>
      </c>
      <c r="K3974" s="6" t="s">
        <v>13511</v>
      </c>
      <c r="L3974" s="6" t="s">
        <v>13909</v>
      </c>
      <c r="M3974" s="6" t="s">
        <v>13838</v>
      </c>
      <c r="N3974" s="6" t="s">
        <v>13636</v>
      </c>
      <c r="O3974" s="6" t="str" cm="1">
        <f t="array" ref="O3974:P3974">_xlfn.TEXTSPLIT(N3974,"-")</f>
        <v>2008</v>
      </c>
      <c r="P3974" s="6" t="str">
        <v>2010</v>
      </c>
      <c r="Q3974" s="6">
        <v>1830</v>
      </c>
      <c r="R3974" s="6">
        <v>561</v>
      </c>
      <c r="S3974" s="16">
        <f t="shared" si="289"/>
        <v>0.30655737704918035</v>
      </c>
      <c r="T3974" s="16">
        <f t="shared" si="290"/>
        <v>1.0777936165718319E-2</v>
      </c>
    </row>
    <row r="3975" spans="1:20" x14ac:dyDescent="0.6">
      <c r="A3975" s="6"/>
      <c r="B3975" s="6"/>
      <c r="C3975" s="6"/>
      <c r="D3975" s="6" t="s">
        <v>13822</v>
      </c>
      <c r="E3975" s="6" t="s">
        <v>13815</v>
      </c>
      <c r="F3975" s="6" t="s">
        <v>13819</v>
      </c>
      <c r="G3975" s="6" t="str">
        <f t="shared" si="288"/>
        <v>60-69</v>
      </c>
      <c r="H3975" s="6" t="str" cm="1">
        <f t="array" ref="H3975:I3975">_xlfn.TEXTSPLIT(G3975,"-")</f>
        <v>60</v>
      </c>
      <c r="I3975" s="6" t="str">
        <v>69</v>
      </c>
      <c r="J3975" s="6" t="s">
        <v>13836</v>
      </c>
      <c r="K3975" s="6" t="s">
        <v>13511</v>
      </c>
      <c r="L3975" s="6" t="s">
        <v>13909</v>
      </c>
      <c r="M3975" s="6" t="s">
        <v>13838</v>
      </c>
      <c r="N3975" s="6" t="s">
        <v>13636</v>
      </c>
      <c r="O3975" s="6" t="str" cm="1">
        <f t="array" ref="O3975:P3975">_xlfn.TEXTSPLIT(N3975,"-")</f>
        <v>2008</v>
      </c>
      <c r="P3975" s="6" t="str">
        <v>2010</v>
      </c>
      <c r="Q3975" s="6">
        <v>2842</v>
      </c>
      <c r="R3975" s="6">
        <v>1173</v>
      </c>
      <c r="S3975" s="16">
        <f t="shared" si="289"/>
        <v>0.41273750879662208</v>
      </c>
      <c r="T3975" s="16">
        <f t="shared" si="290"/>
        <v>9.2350885502499227E-3</v>
      </c>
    </row>
    <row r="3976" spans="1:20" x14ac:dyDescent="0.6">
      <c r="A3976" s="6"/>
      <c r="B3976" s="6"/>
      <c r="C3976" s="6"/>
      <c r="D3976" s="6" t="s">
        <v>13822</v>
      </c>
      <c r="E3976" s="6" t="s">
        <v>13815</v>
      </c>
      <c r="F3976" s="6" t="s">
        <v>13825</v>
      </c>
      <c r="G3976" s="6" t="str">
        <f t="shared" si="288"/>
        <v>70-74</v>
      </c>
      <c r="H3976" s="6" t="str" cm="1">
        <f t="array" ref="H3976:I3976">_xlfn.TEXTSPLIT(G3976,"-")</f>
        <v>70</v>
      </c>
      <c r="I3976" s="6" t="str">
        <v>74</v>
      </c>
      <c r="J3976" s="6" t="s">
        <v>13836</v>
      </c>
      <c r="K3976" s="6" t="s">
        <v>13511</v>
      </c>
      <c r="L3976" s="6" t="s">
        <v>13909</v>
      </c>
      <c r="M3976" s="6" t="s">
        <v>13838</v>
      </c>
      <c r="N3976" s="6" t="s">
        <v>13636</v>
      </c>
      <c r="O3976" s="6" t="str" cm="1">
        <f t="array" ref="O3976:P3976">_xlfn.TEXTSPLIT(N3976,"-")</f>
        <v>2008</v>
      </c>
      <c r="P3976" s="6" t="str">
        <v>2010</v>
      </c>
      <c r="Q3976" s="6">
        <v>923</v>
      </c>
      <c r="R3976" s="6">
        <v>468</v>
      </c>
      <c r="S3976" s="16">
        <f t="shared" si="289"/>
        <v>0.50704225352112675</v>
      </c>
      <c r="T3976" s="16">
        <f t="shared" si="290"/>
        <v>1.6456068001458567E-2</v>
      </c>
    </row>
    <row r="3977" spans="1:20" x14ac:dyDescent="0.6">
      <c r="A3977" s="6"/>
      <c r="B3977" s="6"/>
      <c r="C3977" s="6"/>
      <c r="D3977" s="6" t="s">
        <v>13847</v>
      </c>
      <c r="E3977" s="6" t="s">
        <v>13815</v>
      </c>
      <c r="F3977" s="6" t="s">
        <v>13970</v>
      </c>
      <c r="G3977" s="6" t="str">
        <f t="shared" si="288"/>
        <v>50-74</v>
      </c>
      <c r="H3977" s="6" t="str" cm="1">
        <f t="array" ref="H3977:I3977">_xlfn.TEXTSPLIT(G3977,"-")</f>
        <v>50</v>
      </c>
      <c r="I3977" s="6" t="str">
        <v>74</v>
      </c>
      <c r="J3977" s="6" t="s">
        <v>13836</v>
      </c>
      <c r="K3977" s="6" t="s">
        <v>13511</v>
      </c>
      <c r="L3977" s="6" t="s">
        <v>13909</v>
      </c>
      <c r="M3977" s="6" t="s">
        <v>13838</v>
      </c>
      <c r="N3977" s="6" t="s">
        <v>13636</v>
      </c>
      <c r="O3977" s="6" t="str" cm="1">
        <f t="array" ref="O3977:P3977">_xlfn.TEXTSPLIT(N3977,"-")</f>
        <v>2008</v>
      </c>
      <c r="P3977" s="6" t="str">
        <v>2010</v>
      </c>
      <c r="Q3977" s="6">
        <v>5595</v>
      </c>
      <c r="R3977" s="6">
        <v>1231</v>
      </c>
      <c r="S3977" s="16">
        <f t="shared" si="289"/>
        <v>0.22001787310098303</v>
      </c>
      <c r="T3977" s="16">
        <f t="shared" si="290"/>
        <v>5.5382334852464507E-3</v>
      </c>
    </row>
    <row r="3978" spans="1:20" x14ac:dyDescent="0.6">
      <c r="A3978" s="6"/>
      <c r="B3978" s="6"/>
      <c r="C3978" s="6"/>
      <c r="D3978" s="6" t="s">
        <v>13847</v>
      </c>
      <c r="E3978" s="6" t="s">
        <v>13814</v>
      </c>
      <c r="F3978" s="6" t="s">
        <v>13970</v>
      </c>
      <c r="G3978" s="6" t="str">
        <f t="shared" si="288"/>
        <v>50-74</v>
      </c>
      <c r="H3978" s="6" t="str" cm="1">
        <f t="array" ref="H3978:I3978">_xlfn.TEXTSPLIT(G3978,"-")</f>
        <v>50</v>
      </c>
      <c r="I3978" s="6" t="str">
        <v>74</v>
      </c>
      <c r="J3978" s="6" t="s">
        <v>13836</v>
      </c>
      <c r="K3978" s="6" t="s">
        <v>13511</v>
      </c>
      <c r="L3978" s="6" t="s">
        <v>13909</v>
      </c>
      <c r="M3978" s="6" t="s">
        <v>13838</v>
      </c>
      <c r="N3978" s="6" t="s">
        <v>13636</v>
      </c>
      <c r="O3978" s="6" t="str" cm="1">
        <f t="array" ref="O3978:P3978">_xlfn.TEXTSPLIT(N3978,"-")</f>
        <v>2008</v>
      </c>
      <c r="P3978" s="6" t="str">
        <v>2010</v>
      </c>
      <c r="Q3978" s="6">
        <v>1977</v>
      </c>
      <c r="R3978" s="6">
        <v>408</v>
      </c>
      <c r="S3978" s="16">
        <f t="shared" si="289"/>
        <v>0.20637329286798178</v>
      </c>
      <c r="T3978" s="16">
        <f t="shared" si="290"/>
        <v>9.1018893039727967E-3</v>
      </c>
    </row>
    <row r="3979" spans="1:20" x14ac:dyDescent="0.6">
      <c r="A3979" s="6"/>
      <c r="B3979" s="6"/>
      <c r="C3979" s="6"/>
      <c r="D3979" s="6" t="s">
        <v>13847</v>
      </c>
      <c r="E3979" s="6" t="s">
        <v>13816</v>
      </c>
      <c r="F3979" s="6" t="s">
        <v>13970</v>
      </c>
      <c r="G3979" s="6" t="str">
        <f t="shared" si="288"/>
        <v>50-74</v>
      </c>
      <c r="H3979" s="6" t="str" cm="1">
        <f t="array" ref="H3979:I3979">_xlfn.TEXTSPLIT(G3979,"-")</f>
        <v>50</v>
      </c>
      <c r="I3979" s="6" t="str">
        <v>74</v>
      </c>
      <c r="J3979" s="6" t="s">
        <v>13836</v>
      </c>
      <c r="K3979" s="6" t="s">
        <v>13511</v>
      </c>
      <c r="L3979" s="6" t="s">
        <v>13909</v>
      </c>
      <c r="M3979" s="6" t="s">
        <v>13838</v>
      </c>
      <c r="N3979" s="6" t="s">
        <v>13636</v>
      </c>
      <c r="O3979" s="6" t="str" cm="1">
        <f t="array" ref="O3979:P3979">_xlfn.TEXTSPLIT(N3979,"-")</f>
        <v>2008</v>
      </c>
      <c r="P3979" s="6" t="str">
        <v>2010</v>
      </c>
      <c r="Q3979" s="6">
        <v>3618</v>
      </c>
      <c r="R3979" s="6">
        <v>823</v>
      </c>
      <c r="S3979" s="16">
        <f t="shared" si="289"/>
        <v>0.22747374239911552</v>
      </c>
      <c r="T3979" s="16">
        <f t="shared" si="290"/>
        <v>6.9692810704975478E-3</v>
      </c>
    </row>
    <row r="3980" spans="1:20" x14ac:dyDescent="0.6">
      <c r="A3980" s="6"/>
      <c r="B3980" s="6"/>
      <c r="C3980" s="6"/>
      <c r="D3980" s="6" t="s">
        <v>13847</v>
      </c>
      <c r="E3980" s="6" t="s">
        <v>13815</v>
      </c>
      <c r="F3980" s="6" t="s">
        <v>13818</v>
      </c>
      <c r="G3980" s="6" t="str">
        <f t="shared" si="288"/>
        <v>50-59</v>
      </c>
      <c r="H3980" s="6" t="str" cm="1">
        <f t="array" ref="H3980:I3980">_xlfn.TEXTSPLIT(G3980,"-")</f>
        <v>50</v>
      </c>
      <c r="I3980" s="6" t="str">
        <v>59</v>
      </c>
      <c r="J3980" s="6" t="s">
        <v>13836</v>
      </c>
      <c r="K3980" s="6" t="s">
        <v>13511</v>
      </c>
      <c r="L3980" s="6" t="s">
        <v>13909</v>
      </c>
      <c r="M3980" s="6" t="s">
        <v>13838</v>
      </c>
      <c r="N3980" s="6" t="s">
        <v>13636</v>
      </c>
      <c r="O3980" s="6" t="str" cm="1">
        <f t="array" ref="O3980:P3980">_xlfn.TEXTSPLIT(N3980,"-")</f>
        <v>2008</v>
      </c>
      <c r="P3980" s="6" t="str">
        <v>2010</v>
      </c>
      <c r="Q3980" s="6">
        <v>1830</v>
      </c>
      <c r="R3980" s="6">
        <v>345</v>
      </c>
      <c r="S3980" s="16">
        <f t="shared" si="289"/>
        <v>0.18852459016393441</v>
      </c>
      <c r="T3980" s="16">
        <f t="shared" si="290"/>
        <v>9.1431562111418344E-3</v>
      </c>
    </row>
    <row r="3981" spans="1:20" x14ac:dyDescent="0.6">
      <c r="A3981" s="6"/>
      <c r="B3981" s="6"/>
      <c r="C3981" s="6"/>
      <c r="D3981" s="6" t="s">
        <v>13847</v>
      </c>
      <c r="E3981" s="6" t="s">
        <v>13815</v>
      </c>
      <c r="F3981" s="6" t="s">
        <v>13819</v>
      </c>
      <c r="G3981" s="6" t="str">
        <f t="shared" ref="G3981:G4099" si="297">IF(RIGHT(F3981,1)="+",LEFT(F3981,LEN(F3981)-1)&amp;"-95",F3981)</f>
        <v>60-69</v>
      </c>
      <c r="H3981" s="6" t="str" cm="1">
        <f t="array" ref="H3981:I3981">_xlfn.TEXTSPLIT(G3981,"-")</f>
        <v>60</v>
      </c>
      <c r="I3981" s="6" t="str">
        <v>69</v>
      </c>
      <c r="J3981" s="6" t="s">
        <v>13836</v>
      </c>
      <c r="K3981" s="6" t="s">
        <v>13511</v>
      </c>
      <c r="L3981" s="6" t="s">
        <v>13909</v>
      </c>
      <c r="M3981" s="6" t="s">
        <v>13838</v>
      </c>
      <c r="N3981" s="6" t="s">
        <v>13636</v>
      </c>
      <c r="O3981" s="6" t="str" cm="1">
        <f t="array" ref="O3981:P3981">_xlfn.TEXTSPLIT(N3981,"-")</f>
        <v>2008</v>
      </c>
      <c r="P3981" s="6" t="str">
        <v>2010</v>
      </c>
      <c r="Q3981" s="6">
        <v>2842</v>
      </c>
      <c r="R3981" s="6">
        <v>657</v>
      </c>
      <c r="S3981" s="16">
        <f t="shared" ref="S3981:S4099" si="298">R3981/Q3981</f>
        <v>0.23117522871217452</v>
      </c>
      <c r="T3981" s="16">
        <f t="shared" ref="T3981:T4099" si="299">SQRT(S3981*(1-S3981)/Q3981)</f>
        <v>7.9081025966483403E-3</v>
      </c>
    </row>
    <row r="3982" spans="1:20" x14ac:dyDescent="0.6">
      <c r="A3982" s="6"/>
      <c r="B3982" s="6"/>
      <c r="C3982" s="6"/>
      <c r="D3982" s="6" t="s">
        <v>13847</v>
      </c>
      <c r="E3982" s="6" t="s">
        <v>13815</v>
      </c>
      <c r="F3982" s="6" t="s">
        <v>13825</v>
      </c>
      <c r="G3982" s="6" t="str">
        <f t="shared" si="297"/>
        <v>70-74</v>
      </c>
      <c r="H3982" s="6" t="str" cm="1">
        <f t="array" ref="H3982:I3982">_xlfn.TEXTSPLIT(G3982,"-")</f>
        <v>70</v>
      </c>
      <c r="I3982" s="6" t="str">
        <v>74</v>
      </c>
      <c r="J3982" s="6" t="s">
        <v>13836</v>
      </c>
      <c r="K3982" s="6" t="s">
        <v>13511</v>
      </c>
      <c r="L3982" s="6" t="s">
        <v>13909</v>
      </c>
      <c r="M3982" s="6" t="s">
        <v>13838</v>
      </c>
      <c r="N3982" s="6" t="s">
        <v>13636</v>
      </c>
      <c r="O3982" s="6" t="str" cm="1">
        <f t="array" ref="O3982:P3982">_xlfn.TEXTSPLIT(N3982,"-")</f>
        <v>2008</v>
      </c>
      <c r="P3982" s="6" t="str">
        <v>2010</v>
      </c>
      <c r="Q3982" s="6">
        <v>923</v>
      </c>
      <c r="R3982" s="6">
        <v>229</v>
      </c>
      <c r="S3982" s="16">
        <f t="shared" si="298"/>
        <v>0.24810400866738894</v>
      </c>
      <c r="T3982" s="16">
        <f t="shared" si="299"/>
        <v>1.4216573178014866E-2</v>
      </c>
    </row>
    <row r="3983" spans="1:20" x14ac:dyDescent="0.6">
      <c r="A3983" s="6"/>
      <c r="B3983" s="6"/>
      <c r="C3983" s="6"/>
      <c r="D3983" s="6" t="s">
        <v>13848</v>
      </c>
      <c r="E3983" s="6" t="s">
        <v>13815</v>
      </c>
      <c r="F3983" s="6" t="s">
        <v>13970</v>
      </c>
      <c r="G3983" s="6" t="str">
        <f t="shared" si="297"/>
        <v>50-74</v>
      </c>
      <c r="H3983" s="6" t="str" cm="1">
        <f t="array" ref="H3983:I3983">_xlfn.TEXTSPLIT(G3983,"-")</f>
        <v>50</v>
      </c>
      <c r="I3983" s="6" t="str">
        <v>74</v>
      </c>
      <c r="J3983" s="6" t="s">
        <v>13836</v>
      </c>
      <c r="K3983" s="6" t="s">
        <v>13511</v>
      </c>
      <c r="L3983" s="6" t="s">
        <v>13909</v>
      </c>
      <c r="M3983" s="6" t="s">
        <v>13838</v>
      </c>
      <c r="N3983" s="6" t="s">
        <v>13636</v>
      </c>
      <c r="O3983" s="6" t="str" cm="1">
        <f t="array" ref="O3983:P3983">_xlfn.TEXTSPLIT(N3983,"-")</f>
        <v>2008</v>
      </c>
      <c r="P3983" s="6" t="str">
        <v>2010</v>
      </c>
      <c r="Q3983" s="6">
        <v>5595</v>
      </c>
      <c r="R3983" s="6">
        <v>971</v>
      </c>
      <c r="S3983" s="16">
        <f t="shared" si="298"/>
        <v>0.17354781054512958</v>
      </c>
      <c r="T3983" s="16">
        <f t="shared" si="299"/>
        <v>5.0631219903895198E-3</v>
      </c>
    </row>
    <row r="3984" spans="1:20" x14ac:dyDescent="0.6">
      <c r="A3984" s="6"/>
      <c r="B3984" s="6"/>
      <c r="C3984" s="6"/>
      <c r="D3984" s="6" t="s">
        <v>13848</v>
      </c>
      <c r="E3984" s="6" t="s">
        <v>13814</v>
      </c>
      <c r="F3984" s="6" t="s">
        <v>13970</v>
      </c>
      <c r="G3984" s="6" t="str">
        <f t="shared" si="297"/>
        <v>50-74</v>
      </c>
      <c r="H3984" s="6" t="str" cm="1">
        <f t="array" ref="H3984:I3984">_xlfn.TEXTSPLIT(G3984,"-")</f>
        <v>50</v>
      </c>
      <c r="I3984" s="6" t="str">
        <v>74</v>
      </c>
      <c r="J3984" s="6" t="s">
        <v>13836</v>
      </c>
      <c r="K3984" s="6" t="s">
        <v>13511</v>
      </c>
      <c r="L3984" s="6" t="s">
        <v>13909</v>
      </c>
      <c r="M3984" s="6" t="s">
        <v>13838</v>
      </c>
      <c r="N3984" s="6" t="s">
        <v>13636</v>
      </c>
      <c r="O3984" s="6" t="str" cm="1">
        <f t="array" ref="O3984:P3984">_xlfn.TEXTSPLIT(N3984,"-")</f>
        <v>2008</v>
      </c>
      <c r="P3984" s="6" t="str">
        <v>2010</v>
      </c>
      <c r="Q3984" s="6">
        <v>1977</v>
      </c>
      <c r="R3984" s="6">
        <v>257</v>
      </c>
      <c r="S3984" s="16">
        <f t="shared" si="298"/>
        <v>0.12999494183105717</v>
      </c>
      <c r="T3984" s="16">
        <f t="shared" si="299"/>
        <v>7.5634646449364365E-3</v>
      </c>
    </row>
    <row r="3985" spans="1:20" x14ac:dyDescent="0.6">
      <c r="A3985" s="6"/>
      <c r="B3985" s="6"/>
      <c r="C3985" s="6"/>
      <c r="D3985" s="6" t="s">
        <v>13848</v>
      </c>
      <c r="E3985" s="6" t="s">
        <v>13816</v>
      </c>
      <c r="F3985" s="6" t="s">
        <v>13970</v>
      </c>
      <c r="G3985" s="6" t="str">
        <f t="shared" si="297"/>
        <v>50-74</v>
      </c>
      <c r="H3985" s="6" t="str" cm="1">
        <f t="array" ref="H3985:I3985">_xlfn.TEXTSPLIT(G3985,"-")</f>
        <v>50</v>
      </c>
      <c r="I3985" s="6" t="str">
        <v>74</v>
      </c>
      <c r="J3985" s="6" t="s">
        <v>13836</v>
      </c>
      <c r="K3985" s="6" t="s">
        <v>13511</v>
      </c>
      <c r="L3985" s="6" t="s">
        <v>13909</v>
      </c>
      <c r="M3985" s="6" t="s">
        <v>13838</v>
      </c>
      <c r="N3985" s="6" t="s">
        <v>13636</v>
      </c>
      <c r="O3985" s="6" t="str" cm="1">
        <f t="array" ref="O3985:P3985">_xlfn.TEXTSPLIT(N3985,"-")</f>
        <v>2008</v>
      </c>
      <c r="P3985" s="6" t="str">
        <v>2010</v>
      </c>
      <c r="Q3985" s="6">
        <v>3618</v>
      </c>
      <c r="R3985" s="6">
        <v>614</v>
      </c>
      <c r="S3985" s="16">
        <f t="shared" si="298"/>
        <v>0.16970702045328911</v>
      </c>
      <c r="T3985" s="16">
        <f t="shared" si="299"/>
        <v>6.2406712615677368E-3</v>
      </c>
    </row>
    <row r="3986" spans="1:20" x14ac:dyDescent="0.6">
      <c r="A3986" s="6"/>
      <c r="B3986" s="6"/>
      <c r="C3986" s="6"/>
      <c r="D3986" s="6" t="s">
        <v>13848</v>
      </c>
      <c r="E3986" s="6" t="s">
        <v>13815</v>
      </c>
      <c r="F3986" s="6" t="s">
        <v>13818</v>
      </c>
      <c r="G3986" s="6" t="str">
        <f t="shared" si="297"/>
        <v>50-59</v>
      </c>
      <c r="H3986" s="6" t="str" cm="1">
        <f t="array" ref="H3986:I3986">_xlfn.TEXTSPLIT(G3986,"-")</f>
        <v>50</v>
      </c>
      <c r="I3986" s="6" t="str">
        <v>59</v>
      </c>
      <c r="J3986" s="6" t="s">
        <v>13836</v>
      </c>
      <c r="K3986" s="6" t="s">
        <v>13511</v>
      </c>
      <c r="L3986" s="6" t="s">
        <v>13909</v>
      </c>
      <c r="M3986" s="6" t="s">
        <v>13838</v>
      </c>
      <c r="N3986" s="6" t="s">
        <v>13636</v>
      </c>
      <c r="O3986" s="6" t="str" cm="1">
        <f t="array" ref="O3986:P3986">_xlfn.TEXTSPLIT(N3986,"-")</f>
        <v>2008</v>
      </c>
      <c r="P3986" s="6" t="str">
        <v>2010</v>
      </c>
      <c r="Q3986" s="6">
        <v>1830</v>
      </c>
      <c r="R3986" s="6">
        <v>216</v>
      </c>
      <c r="S3986" s="16">
        <f t="shared" si="298"/>
        <v>0.11803278688524591</v>
      </c>
      <c r="T3986" s="16">
        <f t="shared" si="299"/>
        <v>7.5422687990287255E-3</v>
      </c>
    </row>
    <row r="3987" spans="1:20" x14ac:dyDescent="0.6">
      <c r="A3987" s="6"/>
      <c r="B3987" s="6"/>
      <c r="C3987" s="6"/>
      <c r="D3987" s="6" t="s">
        <v>13848</v>
      </c>
      <c r="E3987" s="6" t="s">
        <v>13815</v>
      </c>
      <c r="F3987" s="6" t="s">
        <v>13819</v>
      </c>
      <c r="G3987" s="6" t="str">
        <f t="shared" si="297"/>
        <v>60-69</v>
      </c>
      <c r="H3987" s="6" t="str" cm="1">
        <f t="array" ref="H3987:I3987">_xlfn.TEXTSPLIT(G3987,"-")</f>
        <v>60</v>
      </c>
      <c r="I3987" s="6" t="str">
        <v>69</v>
      </c>
      <c r="J3987" s="6" t="s">
        <v>13836</v>
      </c>
      <c r="K3987" s="6" t="s">
        <v>13511</v>
      </c>
      <c r="L3987" s="6" t="s">
        <v>13909</v>
      </c>
      <c r="M3987" s="6" t="s">
        <v>13838</v>
      </c>
      <c r="N3987" s="6" t="s">
        <v>13636</v>
      </c>
      <c r="O3987" s="6" t="str" cm="1">
        <f t="array" ref="O3987:P3987">_xlfn.TEXTSPLIT(N3987,"-")</f>
        <v>2008</v>
      </c>
      <c r="P3987" s="6" t="str">
        <v>2010</v>
      </c>
      <c r="Q3987" s="6">
        <v>2842</v>
      </c>
      <c r="R3987" s="6">
        <v>516</v>
      </c>
      <c r="S3987" s="16">
        <f t="shared" si="298"/>
        <v>0.18156228008444758</v>
      </c>
      <c r="T3987" s="16">
        <f t="shared" si="299"/>
        <v>7.2309206480476451E-3</v>
      </c>
    </row>
    <row r="3988" spans="1:20" x14ac:dyDescent="0.6">
      <c r="A3988" s="6"/>
      <c r="B3988" s="6"/>
      <c r="C3988" s="6"/>
      <c r="D3988" s="6" t="s">
        <v>13848</v>
      </c>
      <c r="E3988" s="6" t="s">
        <v>13815</v>
      </c>
      <c r="F3988" s="6" t="s">
        <v>13825</v>
      </c>
      <c r="G3988" s="6" t="str">
        <f t="shared" si="297"/>
        <v>70-74</v>
      </c>
      <c r="H3988" s="6" t="str" cm="1">
        <f t="array" ref="H3988:I3988">_xlfn.TEXTSPLIT(G3988,"-")</f>
        <v>70</v>
      </c>
      <c r="I3988" s="6" t="str">
        <v>74</v>
      </c>
      <c r="J3988" s="6" t="s">
        <v>13836</v>
      </c>
      <c r="K3988" s="6" t="s">
        <v>13511</v>
      </c>
      <c r="L3988" s="6" t="s">
        <v>13909</v>
      </c>
      <c r="M3988" s="6" t="s">
        <v>13838</v>
      </c>
      <c r="N3988" s="6" t="s">
        <v>13636</v>
      </c>
      <c r="O3988" s="6" t="str" cm="1">
        <f t="array" ref="O3988:P3988">_xlfn.TEXTSPLIT(N3988,"-")</f>
        <v>2008</v>
      </c>
      <c r="P3988" s="6" t="str">
        <v>2010</v>
      </c>
      <c r="Q3988" s="6">
        <v>923</v>
      </c>
      <c r="R3988" s="6">
        <v>239</v>
      </c>
      <c r="S3988" s="16">
        <f t="shared" si="298"/>
        <v>0.25893824485373779</v>
      </c>
      <c r="T3988" s="16">
        <f t="shared" si="299"/>
        <v>1.4418645018400112E-2</v>
      </c>
    </row>
    <row r="3989" spans="1:20" x14ac:dyDescent="0.6">
      <c r="A3989" s="6"/>
      <c r="B3989" s="6"/>
      <c r="C3989" s="6"/>
      <c r="D3989" s="6" t="s">
        <v>13813</v>
      </c>
      <c r="E3989" s="6" t="s">
        <v>13815</v>
      </c>
      <c r="F3989" s="6" t="s">
        <v>13970</v>
      </c>
      <c r="G3989" s="6" t="str">
        <f t="shared" si="297"/>
        <v>50-74</v>
      </c>
      <c r="H3989" s="6" t="str" cm="1">
        <f t="array" ref="H3989:I3989">_xlfn.TEXTSPLIT(G3989,"-")</f>
        <v>50</v>
      </c>
      <c r="I3989" s="6" t="str">
        <v>74</v>
      </c>
      <c r="J3989" s="6" t="s">
        <v>13836</v>
      </c>
      <c r="K3989" s="6" t="s">
        <v>13511</v>
      </c>
      <c r="L3989" s="6" t="s">
        <v>13909</v>
      </c>
      <c r="M3989" s="6" t="s">
        <v>13838</v>
      </c>
      <c r="N3989" s="6" t="s">
        <v>13636</v>
      </c>
      <c r="O3989" s="6" t="str" cm="1">
        <f t="array" ref="O3989:P3989">_xlfn.TEXTSPLIT(N3989,"-")</f>
        <v>2008</v>
      </c>
      <c r="P3989" s="6" t="str">
        <v>2010</v>
      </c>
      <c r="Q3989" s="6">
        <v>5595</v>
      </c>
      <c r="R3989" s="6">
        <v>29</v>
      </c>
      <c r="S3989" s="16">
        <f t="shared" si="298"/>
        <v>5.1831992850759605E-3</v>
      </c>
      <c r="T3989" s="16">
        <f t="shared" si="299"/>
        <v>9.5999829928423497E-4</v>
      </c>
    </row>
    <row r="3990" spans="1:20" x14ac:dyDescent="0.6">
      <c r="A3990" s="6"/>
      <c r="B3990" s="6"/>
      <c r="C3990" s="6"/>
      <c r="D3990" s="6" t="s">
        <v>13813</v>
      </c>
      <c r="E3990" s="6" t="s">
        <v>13814</v>
      </c>
      <c r="F3990" s="6" t="s">
        <v>13970</v>
      </c>
      <c r="G3990" s="6" t="str">
        <f t="shared" si="297"/>
        <v>50-74</v>
      </c>
      <c r="H3990" s="6" t="str" cm="1">
        <f t="array" ref="H3990:I3990">_xlfn.TEXTSPLIT(G3990,"-")</f>
        <v>50</v>
      </c>
      <c r="I3990" s="6" t="str">
        <v>74</v>
      </c>
      <c r="J3990" s="6" t="s">
        <v>13836</v>
      </c>
      <c r="K3990" s="6" t="s">
        <v>13511</v>
      </c>
      <c r="L3990" s="6" t="s">
        <v>13909</v>
      </c>
      <c r="M3990" s="6" t="s">
        <v>13838</v>
      </c>
      <c r="N3990" s="6" t="s">
        <v>13636</v>
      </c>
      <c r="O3990" s="6" t="str" cm="1">
        <f t="array" ref="O3990:P3990">_xlfn.TEXTSPLIT(N3990,"-")</f>
        <v>2008</v>
      </c>
      <c r="P3990" s="6" t="str">
        <v>2010</v>
      </c>
      <c r="Q3990" s="6">
        <v>1977</v>
      </c>
      <c r="R3990" s="6">
        <v>16</v>
      </c>
      <c r="S3990" s="16">
        <f t="shared" si="298"/>
        <v>8.0930703085483058E-3</v>
      </c>
      <c r="T3990" s="16">
        <f t="shared" si="299"/>
        <v>2.0150637214444707E-3</v>
      </c>
    </row>
    <row r="3991" spans="1:20" x14ac:dyDescent="0.6">
      <c r="A3991" s="6"/>
      <c r="B3991" s="6"/>
      <c r="C3991" s="6"/>
      <c r="D3991" s="6" t="s">
        <v>13813</v>
      </c>
      <c r="E3991" s="6" t="s">
        <v>13816</v>
      </c>
      <c r="F3991" s="6" t="s">
        <v>13970</v>
      </c>
      <c r="G3991" s="6" t="str">
        <f t="shared" si="297"/>
        <v>50-74</v>
      </c>
      <c r="H3991" s="6" t="str" cm="1">
        <f t="array" ref="H3991:I3991">_xlfn.TEXTSPLIT(G3991,"-")</f>
        <v>50</v>
      </c>
      <c r="I3991" s="6" t="str">
        <v>74</v>
      </c>
      <c r="J3991" s="6" t="s">
        <v>13836</v>
      </c>
      <c r="K3991" s="6" t="s">
        <v>13511</v>
      </c>
      <c r="L3991" s="6" t="s">
        <v>13909</v>
      </c>
      <c r="M3991" s="6" t="s">
        <v>13838</v>
      </c>
      <c r="N3991" s="6" t="s">
        <v>13636</v>
      </c>
      <c r="O3991" s="6" t="str" cm="1">
        <f t="array" ref="O3991:P3991">_xlfn.TEXTSPLIT(N3991,"-")</f>
        <v>2008</v>
      </c>
      <c r="P3991" s="6" t="str">
        <v>2010</v>
      </c>
      <c r="Q3991" s="6">
        <v>3618</v>
      </c>
      <c r="R3991" s="6">
        <v>13</v>
      </c>
      <c r="S3991" s="16">
        <f t="shared" si="298"/>
        <v>3.5931453841901604E-3</v>
      </c>
      <c r="T3991" s="16">
        <f t="shared" si="299"/>
        <v>9.9476722256885584E-4</v>
      </c>
    </row>
    <row r="3992" spans="1:20" x14ac:dyDescent="0.6">
      <c r="A3992" s="6"/>
      <c r="B3992" s="6"/>
      <c r="C3992" s="6"/>
      <c r="D3992" s="6" t="s">
        <v>13813</v>
      </c>
      <c r="E3992" s="6" t="s">
        <v>13815</v>
      </c>
      <c r="F3992" s="6" t="s">
        <v>13818</v>
      </c>
      <c r="G3992" s="6" t="str">
        <f t="shared" si="297"/>
        <v>50-59</v>
      </c>
      <c r="H3992" s="6" t="str" cm="1">
        <f t="array" ref="H3992:I3992">_xlfn.TEXTSPLIT(G3992,"-")</f>
        <v>50</v>
      </c>
      <c r="I3992" s="6" t="str">
        <v>59</v>
      </c>
      <c r="J3992" s="6" t="s">
        <v>13836</v>
      </c>
      <c r="K3992" s="6" t="s">
        <v>13511</v>
      </c>
      <c r="L3992" s="6" t="s">
        <v>13909</v>
      </c>
      <c r="M3992" s="6" t="s">
        <v>13838</v>
      </c>
      <c r="N3992" s="6" t="s">
        <v>13636</v>
      </c>
      <c r="O3992" s="6" t="str" cm="1">
        <f t="array" ref="O3992:P3992">_xlfn.TEXTSPLIT(N3992,"-")</f>
        <v>2008</v>
      </c>
      <c r="P3992" s="6" t="str">
        <v>2010</v>
      </c>
      <c r="Q3992" s="6">
        <v>1830</v>
      </c>
      <c r="R3992" s="6">
        <v>5</v>
      </c>
      <c r="S3992" s="16">
        <f t="shared" si="298"/>
        <v>2.7322404371584699E-3</v>
      </c>
      <c r="T3992" s="16">
        <f t="shared" si="299"/>
        <v>1.2202246723501521E-3</v>
      </c>
    </row>
    <row r="3993" spans="1:20" x14ac:dyDescent="0.6">
      <c r="A3993" s="6"/>
      <c r="B3993" s="6"/>
      <c r="C3993" s="6"/>
      <c r="D3993" s="6" t="s">
        <v>13813</v>
      </c>
      <c r="E3993" s="6" t="s">
        <v>13815</v>
      </c>
      <c r="F3993" s="6" t="s">
        <v>13819</v>
      </c>
      <c r="G3993" s="6" t="str">
        <f t="shared" si="297"/>
        <v>60-69</v>
      </c>
      <c r="H3993" s="6" t="str" cm="1">
        <f t="array" ref="H3993:I3993">_xlfn.TEXTSPLIT(G3993,"-")</f>
        <v>60</v>
      </c>
      <c r="I3993" s="6" t="str">
        <v>69</v>
      </c>
      <c r="J3993" s="6" t="s">
        <v>13836</v>
      </c>
      <c r="K3993" s="6" t="s">
        <v>13511</v>
      </c>
      <c r="L3993" s="6" t="s">
        <v>13909</v>
      </c>
      <c r="M3993" s="6" t="s">
        <v>13838</v>
      </c>
      <c r="N3993" s="6" t="s">
        <v>13636</v>
      </c>
      <c r="O3993" s="6" t="str" cm="1">
        <f t="array" ref="O3993:P3993">_xlfn.TEXTSPLIT(N3993,"-")</f>
        <v>2008</v>
      </c>
      <c r="P3993" s="6" t="str">
        <v>2010</v>
      </c>
      <c r="Q3993" s="6">
        <v>2842</v>
      </c>
      <c r="R3993" s="6">
        <v>15</v>
      </c>
      <c r="S3993" s="16">
        <f t="shared" si="298"/>
        <v>5.2779732582688248E-3</v>
      </c>
      <c r="T3993" s="16">
        <f t="shared" si="299"/>
        <v>1.359165754053898E-3</v>
      </c>
    </row>
    <row r="3994" spans="1:20" x14ac:dyDescent="0.6">
      <c r="A3994" s="6"/>
      <c r="B3994" s="6"/>
      <c r="C3994" s="6"/>
      <c r="D3994" s="6" t="s">
        <v>13813</v>
      </c>
      <c r="E3994" s="6" t="s">
        <v>13815</v>
      </c>
      <c r="F3994" s="6" t="s">
        <v>13825</v>
      </c>
      <c r="G3994" s="6" t="str">
        <f t="shared" si="297"/>
        <v>70-74</v>
      </c>
      <c r="H3994" s="6" t="str" cm="1">
        <f t="array" ref="H3994:I3994">_xlfn.TEXTSPLIT(G3994,"-")</f>
        <v>70</v>
      </c>
      <c r="I3994" s="6" t="str">
        <v>74</v>
      </c>
      <c r="J3994" s="6" t="s">
        <v>13836</v>
      </c>
      <c r="K3994" s="6" t="s">
        <v>13511</v>
      </c>
      <c r="L3994" s="6" t="s">
        <v>13909</v>
      </c>
      <c r="M3994" s="6" t="s">
        <v>13838</v>
      </c>
      <c r="N3994" s="6" t="s">
        <v>13636</v>
      </c>
      <c r="O3994" s="6" t="str" cm="1">
        <f t="array" ref="O3994:P3994">_xlfn.TEXTSPLIT(N3994,"-")</f>
        <v>2008</v>
      </c>
      <c r="P3994" s="6" t="str">
        <v>2010</v>
      </c>
      <c r="Q3994" s="6">
        <v>923</v>
      </c>
      <c r="R3994" s="6">
        <v>9</v>
      </c>
      <c r="S3994" s="16">
        <f t="shared" si="298"/>
        <v>9.7508125677139759E-3</v>
      </c>
      <c r="T3994" s="16">
        <f t="shared" si="299"/>
        <v>3.2343856466658144E-3</v>
      </c>
    </row>
    <row r="3995" spans="1:20" x14ac:dyDescent="0.6">
      <c r="A3995" s="6">
        <v>23431274</v>
      </c>
      <c r="B3995" s="6" t="s">
        <v>13706</v>
      </c>
      <c r="C3995" s="6" t="s">
        <v>13812</v>
      </c>
      <c r="D3995" s="6" t="s">
        <v>13822</v>
      </c>
      <c r="E3995" s="6" t="s">
        <v>13815</v>
      </c>
      <c r="F3995" s="6" t="s">
        <v>13818</v>
      </c>
      <c r="G3995" s="6" t="str">
        <f t="shared" ref="G3995:G4029" si="300">IF(RIGHT(F3995,1)="+",LEFT(F3995,LEN(F3995)-1)&amp;"-95",F3995)</f>
        <v>50-59</v>
      </c>
      <c r="H3995" s="6" t="str" cm="1">
        <f t="array" ref="H3995:I3995">_xlfn.TEXTSPLIT(G3995,"-")</f>
        <v>50</v>
      </c>
      <c r="I3995" s="6" t="str">
        <v>59</v>
      </c>
      <c r="J3995" s="6" t="s">
        <v>13840</v>
      </c>
      <c r="K3995" s="6" t="s">
        <v>13638</v>
      </c>
      <c r="L3995" s="6" t="s">
        <v>13973</v>
      </c>
      <c r="M3995" s="6" t="s">
        <v>13637</v>
      </c>
      <c r="N3995" s="6" t="s">
        <v>13643</v>
      </c>
      <c r="O3995" s="6" t="str" cm="1">
        <f t="array" ref="O3995:P3995">_xlfn.TEXTSPLIT(N3995,"-")</f>
        <v>2007</v>
      </c>
      <c r="P3995" s="6" t="str">
        <v>2008</v>
      </c>
      <c r="Q3995" s="6">
        <v>1508</v>
      </c>
      <c r="R3995" s="6">
        <v>52</v>
      </c>
      <c r="S3995" s="16">
        <f t="shared" ref="S3995:S4029" si="301">R3995/Q3995</f>
        <v>3.4482758620689655E-2</v>
      </c>
      <c r="T3995" s="16">
        <f t="shared" ref="T3995:T4029" si="302">SQRT(S3995*(1-S3995)/Q3995)</f>
        <v>4.6987284511264332E-3</v>
      </c>
    </row>
    <row r="3996" spans="1:20" x14ac:dyDescent="0.6">
      <c r="A3996" s="6"/>
      <c r="B3996" s="6"/>
      <c r="C3996" s="6"/>
      <c r="D3996" s="6" t="s">
        <v>13822</v>
      </c>
      <c r="E3996" s="6" t="s">
        <v>13815</v>
      </c>
      <c r="F3996" s="6" t="s">
        <v>13819</v>
      </c>
      <c r="G3996" s="6" t="str">
        <f t="shared" si="300"/>
        <v>60-69</v>
      </c>
      <c r="H3996" s="6" t="str" cm="1">
        <f t="array" ref="H3996:I3996">_xlfn.TEXTSPLIT(G3996,"-")</f>
        <v>60</v>
      </c>
      <c r="I3996" s="6" t="str">
        <v>69</v>
      </c>
      <c r="J3996" s="6" t="s">
        <v>13840</v>
      </c>
      <c r="K3996" s="6" t="s">
        <v>13638</v>
      </c>
      <c r="L3996" s="6" t="s">
        <v>13973</v>
      </c>
      <c r="M3996" s="6" t="s">
        <v>13637</v>
      </c>
      <c r="N3996" s="6" t="s">
        <v>13643</v>
      </c>
      <c r="O3996" s="6" t="str" cm="1">
        <f t="array" ref="O3996:P3996">_xlfn.TEXTSPLIT(N3996,"-")</f>
        <v>2007</v>
      </c>
      <c r="P3996" s="6" t="str">
        <v>2008</v>
      </c>
      <c r="Q3996" s="6">
        <v>997</v>
      </c>
      <c r="R3996" s="6">
        <v>92</v>
      </c>
      <c r="S3996" s="16">
        <f t="shared" si="301"/>
        <v>9.2276830491474421E-2</v>
      </c>
      <c r="T3996" s="16">
        <f t="shared" si="302"/>
        <v>9.1659074085323096E-3</v>
      </c>
    </row>
    <row r="3997" spans="1:20" x14ac:dyDescent="0.6">
      <c r="A3997" s="6"/>
      <c r="B3997" s="6"/>
      <c r="C3997" s="6"/>
      <c r="D3997" s="6" t="s">
        <v>13822</v>
      </c>
      <c r="E3997" s="6" t="s">
        <v>13815</v>
      </c>
      <c r="F3997" s="6" t="s">
        <v>13820</v>
      </c>
      <c r="G3997" s="6" t="str">
        <f t="shared" si="300"/>
        <v>70-79</v>
      </c>
      <c r="H3997" s="6" t="str" cm="1">
        <f t="array" ref="H3997:I3997">_xlfn.TEXTSPLIT(G3997,"-")</f>
        <v>70</v>
      </c>
      <c r="I3997" s="6" t="str">
        <v>79</v>
      </c>
      <c r="J3997" s="6" t="s">
        <v>13840</v>
      </c>
      <c r="K3997" s="6" t="s">
        <v>13638</v>
      </c>
      <c r="L3997" s="6" t="s">
        <v>13973</v>
      </c>
      <c r="M3997" s="6" t="s">
        <v>13637</v>
      </c>
      <c r="N3997" s="6" t="s">
        <v>13643</v>
      </c>
      <c r="O3997" s="6" t="str" cm="1">
        <f t="array" ref="O3997:P3997">_xlfn.TEXTSPLIT(N3997,"-")</f>
        <v>2007</v>
      </c>
      <c r="P3997" s="6" t="str">
        <v>2008</v>
      </c>
      <c r="Q3997" s="6">
        <v>547</v>
      </c>
      <c r="R3997" s="6">
        <v>103</v>
      </c>
      <c r="S3997" s="16">
        <f t="shared" si="301"/>
        <v>0.1882998171846435</v>
      </c>
      <c r="T3997" s="16">
        <f t="shared" si="302"/>
        <v>1.6715874732343806E-2</v>
      </c>
    </row>
    <row r="3998" spans="1:20" x14ac:dyDescent="0.6">
      <c r="A3998" s="6"/>
      <c r="B3998" s="6"/>
      <c r="C3998" s="6"/>
      <c r="D3998" s="6" t="s">
        <v>13822</v>
      </c>
      <c r="E3998" s="6" t="s">
        <v>13815</v>
      </c>
      <c r="F3998" s="6" t="s">
        <v>13821</v>
      </c>
      <c r="G3998" s="6" t="str">
        <f t="shared" si="300"/>
        <v>80-95</v>
      </c>
      <c r="H3998" s="6" t="str" cm="1">
        <f t="array" ref="H3998:I3998">_xlfn.TEXTSPLIT(G3998,"-")</f>
        <v>80</v>
      </c>
      <c r="I3998" s="6" t="str">
        <v>95</v>
      </c>
      <c r="J3998" s="6" t="s">
        <v>13840</v>
      </c>
      <c r="K3998" s="6" t="s">
        <v>13638</v>
      </c>
      <c r="L3998" s="6" t="s">
        <v>13973</v>
      </c>
      <c r="M3998" s="6" t="s">
        <v>13637</v>
      </c>
      <c r="N3998" s="6" t="s">
        <v>13643</v>
      </c>
      <c r="O3998" s="6" t="str" cm="1">
        <f t="array" ref="O3998:P3998">_xlfn.TEXTSPLIT(N3998,"-")</f>
        <v>2007</v>
      </c>
      <c r="P3998" s="6" t="str">
        <v>2008</v>
      </c>
      <c r="Q3998" s="6">
        <v>252</v>
      </c>
      <c r="R3998" s="6">
        <v>63</v>
      </c>
      <c r="S3998" s="16">
        <f t="shared" si="301"/>
        <v>0.25</v>
      </c>
      <c r="T3998" s="16">
        <f t="shared" si="302"/>
        <v>2.7277236279499045E-2</v>
      </c>
    </row>
    <row r="3999" spans="1:20" x14ac:dyDescent="0.6">
      <c r="A3999" s="6"/>
      <c r="B3999" s="6"/>
      <c r="C3999" s="6"/>
      <c r="D3999" s="6" t="s">
        <v>13822</v>
      </c>
      <c r="E3999" s="6" t="s">
        <v>13814</v>
      </c>
      <c r="F3999" s="6" t="s">
        <v>13509</v>
      </c>
      <c r="G3999" s="6" t="str">
        <f t="shared" si="300"/>
        <v>50-95</v>
      </c>
      <c r="H3999" s="6" t="str" cm="1">
        <f t="array" ref="H3999:I3999">_xlfn.TEXTSPLIT(G3999,"-")</f>
        <v>50</v>
      </c>
      <c r="I3999" s="6" t="str">
        <v>95</v>
      </c>
      <c r="J3999" s="6" t="s">
        <v>13840</v>
      </c>
      <c r="K3999" s="6" t="s">
        <v>13638</v>
      </c>
      <c r="L3999" s="6" t="s">
        <v>13973</v>
      </c>
      <c r="M3999" s="6" t="s">
        <v>13637</v>
      </c>
      <c r="N3999" s="6" t="s">
        <v>13643</v>
      </c>
      <c r="O3999" s="6" t="str" cm="1">
        <f t="array" ref="O3999:P3999">_xlfn.TEXTSPLIT(N3999,"-")</f>
        <v>2007</v>
      </c>
      <c r="P3999" s="6" t="str">
        <v>2008</v>
      </c>
      <c r="Q3999" s="6">
        <v>1629</v>
      </c>
      <c r="R3999" s="6">
        <v>123</v>
      </c>
      <c r="S3999" s="16">
        <f t="shared" si="301"/>
        <v>7.550644567219153E-2</v>
      </c>
      <c r="T3999" s="16">
        <f t="shared" si="302"/>
        <v>6.5461117533901197E-3</v>
      </c>
    </row>
    <row r="4000" spans="1:20" x14ac:dyDescent="0.6">
      <c r="A4000" s="6"/>
      <c r="B4000" s="6"/>
      <c r="C4000" s="6"/>
      <c r="D4000" s="6" t="s">
        <v>13822</v>
      </c>
      <c r="E4000" s="6" t="s">
        <v>13816</v>
      </c>
      <c r="F4000" s="6" t="s">
        <v>13509</v>
      </c>
      <c r="G4000" s="6" t="str">
        <f t="shared" si="300"/>
        <v>50-95</v>
      </c>
      <c r="H4000" s="6" t="str" cm="1">
        <f t="array" ref="H4000:I4000">_xlfn.TEXTSPLIT(G4000,"-")</f>
        <v>50</v>
      </c>
      <c r="I4000" s="6" t="str">
        <v>95</v>
      </c>
      <c r="J4000" s="6" t="s">
        <v>13840</v>
      </c>
      <c r="K4000" s="6" t="s">
        <v>13638</v>
      </c>
      <c r="L4000" s="6" t="s">
        <v>13973</v>
      </c>
      <c r="M4000" s="6" t="s">
        <v>13637</v>
      </c>
      <c r="N4000" s="6" t="s">
        <v>13643</v>
      </c>
      <c r="O4000" s="6" t="str" cm="1">
        <f t="array" ref="O4000:P4000">_xlfn.TEXTSPLIT(N4000,"-")</f>
        <v>2007</v>
      </c>
      <c r="P4000" s="6" t="str">
        <v>2008</v>
      </c>
      <c r="Q4000" s="6">
        <v>1675</v>
      </c>
      <c r="R4000" s="6">
        <v>187</v>
      </c>
      <c r="S4000" s="16">
        <f t="shared" si="301"/>
        <v>0.11164179104477612</v>
      </c>
      <c r="T4000" s="16">
        <f t="shared" si="302"/>
        <v>7.6948481131748304E-3</v>
      </c>
    </row>
    <row r="4001" spans="1:20" x14ac:dyDescent="0.6">
      <c r="A4001" s="6"/>
      <c r="B4001" s="6"/>
      <c r="C4001" s="6"/>
      <c r="D4001" s="6" t="s">
        <v>13822</v>
      </c>
      <c r="E4001" s="6" t="s">
        <v>13815</v>
      </c>
      <c r="F4001" s="6" t="s">
        <v>13509</v>
      </c>
      <c r="G4001" s="6" t="str">
        <f t="shared" si="300"/>
        <v>50-95</v>
      </c>
      <c r="H4001" s="6" t="str" cm="1">
        <f t="array" ref="H4001:I4001">_xlfn.TEXTSPLIT(G4001,"-")</f>
        <v>50</v>
      </c>
      <c r="I4001" s="6" t="str">
        <v>95</v>
      </c>
      <c r="J4001" s="6" t="s">
        <v>13840</v>
      </c>
      <c r="K4001" s="6" t="s">
        <v>13638</v>
      </c>
      <c r="L4001" s="6" t="s">
        <v>13973</v>
      </c>
      <c r="M4001" s="6" t="s">
        <v>13637</v>
      </c>
      <c r="N4001" s="6" t="s">
        <v>13643</v>
      </c>
      <c r="O4001" s="6" t="str" cm="1">
        <f t="array" ref="O4001:P4001">_xlfn.TEXTSPLIT(N4001,"-")</f>
        <v>2007</v>
      </c>
      <c r="P4001" s="6" t="str">
        <v>2008</v>
      </c>
      <c r="Q4001" s="6">
        <v>3304</v>
      </c>
      <c r="R4001" s="6">
        <v>310</v>
      </c>
      <c r="S4001" s="16">
        <f t="shared" si="301"/>
        <v>9.3825665859564158E-2</v>
      </c>
      <c r="T4001" s="16">
        <f t="shared" si="302"/>
        <v>5.0727876976964046E-3</v>
      </c>
    </row>
    <row r="4002" spans="1:20" x14ac:dyDescent="0.6">
      <c r="A4002" s="6"/>
      <c r="B4002" s="6"/>
      <c r="C4002" s="6"/>
      <c r="D4002" s="6" t="s">
        <v>13813</v>
      </c>
      <c r="E4002" s="6" t="s">
        <v>13815</v>
      </c>
      <c r="F4002" s="6" t="s">
        <v>13818</v>
      </c>
      <c r="G4002" s="6" t="str">
        <f t="shared" si="300"/>
        <v>50-59</v>
      </c>
      <c r="H4002" s="6" t="str" cm="1">
        <f t="array" ref="H4002:I4002">_xlfn.TEXTSPLIT(G4002,"-")</f>
        <v>50</v>
      </c>
      <c r="I4002" s="6" t="str">
        <v>59</v>
      </c>
      <c r="J4002" s="6" t="s">
        <v>13840</v>
      </c>
      <c r="K4002" s="6" t="s">
        <v>13638</v>
      </c>
      <c r="L4002" s="6" t="s">
        <v>13973</v>
      </c>
      <c r="M4002" s="6" t="s">
        <v>13637</v>
      </c>
      <c r="N4002" s="6" t="s">
        <v>13643</v>
      </c>
      <c r="O4002" s="6" t="str" cm="1">
        <f t="array" ref="O4002:P4002">_xlfn.TEXTSPLIT(N4002,"-")</f>
        <v>2007</v>
      </c>
      <c r="P4002" s="6" t="str">
        <v>2008</v>
      </c>
      <c r="Q4002" s="6">
        <v>1508</v>
      </c>
      <c r="R4002" s="6">
        <v>7</v>
      </c>
      <c r="S4002" s="16">
        <f t="shared" si="301"/>
        <v>4.6419098143236073E-3</v>
      </c>
      <c r="T4002" s="16">
        <f t="shared" si="302"/>
        <v>1.7504001981963112E-3</v>
      </c>
    </row>
    <row r="4003" spans="1:20" x14ac:dyDescent="0.6">
      <c r="A4003" s="6"/>
      <c r="B4003" s="6"/>
      <c r="C4003" s="6"/>
      <c r="D4003" s="6" t="s">
        <v>13813</v>
      </c>
      <c r="E4003" s="6" t="s">
        <v>13815</v>
      </c>
      <c r="F4003" s="6" t="s">
        <v>13819</v>
      </c>
      <c r="G4003" s="6" t="str">
        <f t="shared" si="300"/>
        <v>60-69</v>
      </c>
      <c r="H4003" s="6" t="str" cm="1">
        <f t="array" ref="H4003:I4003">_xlfn.TEXTSPLIT(G4003,"-")</f>
        <v>60</v>
      </c>
      <c r="I4003" s="6" t="str">
        <v>69</v>
      </c>
      <c r="J4003" s="6" t="s">
        <v>13840</v>
      </c>
      <c r="K4003" s="6" t="s">
        <v>13638</v>
      </c>
      <c r="L4003" s="6" t="s">
        <v>13973</v>
      </c>
      <c r="M4003" s="6" t="s">
        <v>13637</v>
      </c>
      <c r="N4003" s="6" t="s">
        <v>13643</v>
      </c>
      <c r="O4003" s="6" t="str" cm="1">
        <f t="array" ref="O4003:P4003">_xlfn.TEXTSPLIT(N4003,"-")</f>
        <v>2007</v>
      </c>
      <c r="P4003" s="6" t="str">
        <v>2008</v>
      </c>
      <c r="Q4003" s="6">
        <v>997</v>
      </c>
      <c r="R4003" s="6">
        <v>12</v>
      </c>
      <c r="S4003" s="16">
        <f t="shared" si="301"/>
        <v>1.2036108324974924E-2</v>
      </c>
      <c r="T4003" s="16">
        <f t="shared" si="302"/>
        <v>3.4535520100067783E-3</v>
      </c>
    </row>
    <row r="4004" spans="1:20" x14ac:dyDescent="0.6">
      <c r="A4004" s="6"/>
      <c r="B4004" s="6"/>
      <c r="C4004" s="6"/>
      <c r="D4004" s="6" t="s">
        <v>13813</v>
      </c>
      <c r="E4004" s="6" t="s">
        <v>13815</v>
      </c>
      <c r="F4004" s="6" t="s">
        <v>13820</v>
      </c>
      <c r="G4004" s="6" t="str">
        <f t="shared" si="300"/>
        <v>70-79</v>
      </c>
      <c r="H4004" s="6" t="str" cm="1">
        <f t="array" ref="H4004:I4004">_xlfn.TEXTSPLIT(G4004,"-")</f>
        <v>70</v>
      </c>
      <c r="I4004" s="6" t="str">
        <v>79</v>
      </c>
      <c r="J4004" s="6" t="s">
        <v>13840</v>
      </c>
      <c r="K4004" s="6" t="s">
        <v>13638</v>
      </c>
      <c r="L4004" s="6" t="s">
        <v>13973</v>
      </c>
      <c r="M4004" s="6" t="s">
        <v>13637</v>
      </c>
      <c r="N4004" s="6" t="s">
        <v>13643</v>
      </c>
      <c r="O4004" s="6" t="str" cm="1">
        <f t="array" ref="O4004:P4004">_xlfn.TEXTSPLIT(N4004,"-")</f>
        <v>2007</v>
      </c>
      <c r="P4004" s="6" t="str">
        <v>2008</v>
      </c>
      <c r="Q4004" s="6">
        <v>547</v>
      </c>
      <c r="R4004" s="6">
        <v>10</v>
      </c>
      <c r="S4004" s="16">
        <f t="shared" si="301"/>
        <v>1.8281535648994516E-2</v>
      </c>
      <c r="T4004" s="16">
        <f t="shared" si="302"/>
        <v>5.7280414676754579E-3</v>
      </c>
    </row>
    <row r="4005" spans="1:20" x14ac:dyDescent="0.6">
      <c r="A4005" s="6"/>
      <c r="B4005" s="6"/>
      <c r="C4005" s="6"/>
      <c r="D4005" s="6" t="s">
        <v>13813</v>
      </c>
      <c r="E4005" s="6" t="s">
        <v>13815</v>
      </c>
      <c r="F4005" s="6" t="s">
        <v>13821</v>
      </c>
      <c r="G4005" s="6" t="str">
        <f t="shared" si="300"/>
        <v>80-95</v>
      </c>
      <c r="H4005" s="6" t="str" cm="1">
        <f t="array" ref="H4005:I4005">_xlfn.TEXTSPLIT(G4005,"-")</f>
        <v>80</v>
      </c>
      <c r="I4005" s="6" t="str">
        <v>95</v>
      </c>
      <c r="J4005" s="6" t="s">
        <v>13840</v>
      </c>
      <c r="K4005" s="6" t="s">
        <v>13638</v>
      </c>
      <c r="L4005" s="6" t="s">
        <v>13973</v>
      </c>
      <c r="M4005" s="6" t="s">
        <v>13637</v>
      </c>
      <c r="N4005" s="6" t="s">
        <v>13643</v>
      </c>
      <c r="O4005" s="6" t="str" cm="1">
        <f t="array" ref="O4005:P4005">_xlfn.TEXTSPLIT(N4005,"-")</f>
        <v>2007</v>
      </c>
      <c r="P4005" s="6" t="str">
        <v>2008</v>
      </c>
      <c r="Q4005" s="6">
        <v>252</v>
      </c>
      <c r="R4005" s="6">
        <v>9</v>
      </c>
      <c r="S4005" s="16">
        <f t="shared" si="301"/>
        <v>3.5714285714285712E-2</v>
      </c>
      <c r="T4005" s="16">
        <f t="shared" si="302"/>
        <v>1.1690244119785306E-2</v>
      </c>
    </row>
    <row r="4006" spans="1:20" x14ac:dyDescent="0.6">
      <c r="A4006" s="6"/>
      <c r="B4006" s="6"/>
      <c r="C4006" s="6"/>
      <c r="D4006" s="6" t="s">
        <v>13813</v>
      </c>
      <c r="E4006" s="6" t="s">
        <v>13814</v>
      </c>
      <c r="F4006" s="6" t="s">
        <v>13509</v>
      </c>
      <c r="G4006" s="6" t="str">
        <f t="shared" si="300"/>
        <v>50-95</v>
      </c>
      <c r="H4006" s="6" t="str" cm="1">
        <f t="array" ref="H4006:I4006">_xlfn.TEXTSPLIT(G4006,"-")</f>
        <v>50</v>
      </c>
      <c r="I4006" s="6" t="str">
        <v>95</v>
      </c>
      <c r="J4006" s="6" t="s">
        <v>13840</v>
      </c>
      <c r="K4006" s="6" t="s">
        <v>13638</v>
      </c>
      <c r="L4006" s="6" t="s">
        <v>13973</v>
      </c>
      <c r="M4006" s="6" t="s">
        <v>13637</v>
      </c>
      <c r="N4006" s="6" t="s">
        <v>13643</v>
      </c>
      <c r="O4006" s="6" t="str" cm="1">
        <f t="array" ref="O4006:P4006">_xlfn.TEXTSPLIT(N4006,"-")</f>
        <v>2007</v>
      </c>
      <c r="P4006" s="6" t="str">
        <v>2008</v>
      </c>
      <c r="Q4006" s="6">
        <v>1629</v>
      </c>
      <c r="R4006" s="6">
        <v>15</v>
      </c>
      <c r="S4006" s="16">
        <f t="shared" si="301"/>
        <v>9.2081031307550652E-3</v>
      </c>
      <c r="T4006" s="16">
        <f t="shared" si="302"/>
        <v>2.3665504559293575E-3</v>
      </c>
    </row>
    <row r="4007" spans="1:20" x14ac:dyDescent="0.6">
      <c r="A4007" s="6"/>
      <c r="B4007" s="6"/>
      <c r="C4007" s="6"/>
      <c r="D4007" s="6" t="s">
        <v>13813</v>
      </c>
      <c r="E4007" s="6" t="s">
        <v>13816</v>
      </c>
      <c r="F4007" s="6" t="s">
        <v>13509</v>
      </c>
      <c r="G4007" s="6" t="str">
        <f t="shared" si="300"/>
        <v>50-95</v>
      </c>
      <c r="H4007" s="6" t="str" cm="1">
        <f t="array" ref="H4007:I4007">_xlfn.TEXTSPLIT(G4007,"-")</f>
        <v>50</v>
      </c>
      <c r="I4007" s="6" t="str">
        <v>95</v>
      </c>
      <c r="J4007" s="6" t="s">
        <v>13840</v>
      </c>
      <c r="K4007" s="6" t="s">
        <v>13638</v>
      </c>
      <c r="L4007" s="6" t="s">
        <v>13973</v>
      </c>
      <c r="M4007" s="6" t="s">
        <v>13637</v>
      </c>
      <c r="N4007" s="6" t="s">
        <v>13643</v>
      </c>
      <c r="O4007" s="6" t="str" cm="1">
        <f t="array" ref="O4007:P4007">_xlfn.TEXTSPLIT(N4007,"-")</f>
        <v>2007</v>
      </c>
      <c r="P4007" s="6" t="str">
        <v>2008</v>
      </c>
      <c r="Q4007" s="6">
        <v>1675</v>
      </c>
      <c r="R4007" s="6">
        <v>23</v>
      </c>
      <c r="S4007" s="16">
        <f t="shared" si="301"/>
        <v>1.373134328358209E-2</v>
      </c>
      <c r="T4007" s="16">
        <f t="shared" si="302"/>
        <v>2.8434573757816161E-3</v>
      </c>
    </row>
    <row r="4008" spans="1:20" x14ac:dyDescent="0.6">
      <c r="A4008" s="6"/>
      <c r="B4008" s="6"/>
      <c r="C4008" s="6"/>
      <c r="D4008" s="6" t="s">
        <v>13813</v>
      </c>
      <c r="E4008" s="6" t="s">
        <v>13815</v>
      </c>
      <c r="F4008" s="6" t="s">
        <v>13509</v>
      </c>
      <c r="G4008" s="6" t="str">
        <f t="shared" si="300"/>
        <v>50-95</v>
      </c>
      <c r="H4008" s="6" t="str" cm="1">
        <f t="array" ref="H4008:I4008">_xlfn.TEXTSPLIT(G4008,"-")</f>
        <v>50</v>
      </c>
      <c r="I4008" s="6" t="str">
        <v>95</v>
      </c>
      <c r="J4008" s="6" t="s">
        <v>13840</v>
      </c>
      <c r="K4008" s="6" t="s">
        <v>13638</v>
      </c>
      <c r="L4008" s="6" t="s">
        <v>13973</v>
      </c>
      <c r="M4008" s="6" t="s">
        <v>13637</v>
      </c>
      <c r="N4008" s="6" t="s">
        <v>13643</v>
      </c>
      <c r="O4008" s="6" t="str" cm="1">
        <f t="array" ref="O4008:P4008">_xlfn.TEXTSPLIT(N4008,"-")</f>
        <v>2007</v>
      </c>
      <c r="P4008" s="6" t="str">
        <v>2008</v>
      </c>
      <c r="Q4008" s="6">
        <v>3304</v>
      </c>
      <c r="R4008" s="6">
        <v>38</v>
      </c>
      <c r="S4008" s="16">
        <f t="shared" si="301"/>
        <v>1.1501210653753027E-2</v>
      </c>
      <c r="T4008" s="16">
        <f t="shared" si="302"/>
        <v>1.8549825586111372E-3</v>
      </c>
    </row>
    <row r="4009" spans="1:20" x14ac:dyDescent="0.6">
      <c r="A4009" s="6"/>
      <c r="B4009" s="6"/>
      <c r="C4009" s="6"/>
      <c r="D4009" s="6" t="s">
        <v>13828</v>
      </c>
      <c r="E4009" s="6" t="s">
        <v>13815</v>
      </c>
      <c r="F4009" s="6" t="s">
        <v>13818</v>
      </c>
      <c r="G4009" s="6" t="str">
        <f t="shared" si="300"/>
        <v>50-59</v>
      </c>
      <c r="H4009" s="6" t="str" cm="1">
        <f t="array" ref="H4009:I4009">_xlfn.TEXTSPLIT(G4009,"-")</f>
        <v>50</v>
      </c>
      <c r="I4009" s="6" t="str">
        <v>59</v>
      </c>
      <c r="J4009" s="6" t="s">
        <v>13840</v>
      </c>
      <c r="K4009" s="6" t="s">
        <v>13638</v>
      </c>
      <c r="L4009" s="6" t="s">
        <v>13973</v>
      </c>
      <c r="M4009" s="6" t="s">
        <v>13637</v>
      </c>
      <c r="N4009" s="6" t="s">
        <v>13643</v>
      </c>
      <c r="O4009" s="6" t="str" cm="1">
        <f t="array" ref="O4009:P4009">_xlfn.TEXTSPLIT(N4009,"-")</f>
        <v>2007</v>
      </c>
      <c r="P4009" s="6" t="str">
        <v>2008</v>
      </c>
      <c r="Q4009" s="6">
        <v>1508</v>
      </c>
      <c r="R4009" s="6">
        <v>5</v>
      </c>
      <c r="S4009" s="16">
        <f t="shared" si="301"/>
        <v>3.3156498673740055E-3</v>
      </c>
      <c r="T4009" s="16">
        <f t="shared" si="302"/>
        <v>1.480343428622261E-3</v>
      </c>
    </row>
    <row r="4010" spans="1:20" x14ac:dyDescent="0.6">
      <c r="A4010" s="6"/>
      <c r="B4010" s="6"/>
      <c r="C4010" s="6"/>
      <c r="D4010" s="6" t="s">
        <v>13828</v>
      </c>
      <c r="E4010" s="6" t="s">
        <v>13815</v>
      </c>
      <c r="F4010" s="6" t="s">
        <v>13819</v>
      </c>
      <c r="G4010" s="6" t="str">
        <f t="shared" si="300"/>
        <v>60-69</v>
      </c>
      <c r="H4010" s="6" t="str" cm="1">
        <f t="array" ref="H4010:I4010">_xlfn.TEXTSPLIT(G4010,"-")</f>
        <v>60</v>
      </c>
      <c r="I4010" s="6" t="str">
        <v>69</v>
      </c>
      <c r="J4010" s="6" t="s">
        <v>13840</v>
      </c>
      <c r="K4010" s="6" t="s">
        <v>13638</v>
      </c>
      <c r="L4010" s="6" t="s">
        <v>13973</v>
      </c>
      <c r="M4010" s="6" t="s">
        <v>13637</v>
      </c>
      <c r="N4010" s="6" t="s">
        <v>13643</v>
      </c>
      <c r="O4010" s="6" t="str" cm="1">
        <f t="array" ref="O4010:P4010">_xlfn.TEXTSPLIT(N4010,"-")</f>
        <v>2007</v>
      </c>
      <c r="P4010" s="6" t="str">
        <v>2008</v>
      </c>
      <c r="Q4010" s="6">
        <v>997</v>
      </c>
      <c r="R4010" s="6">
        <v>10</v>
      </c>
      <c r="S4010" s="16">
        <f t="shared" si="301"/>
        <v>1.0030090270812437E-2</v>
      </c>
      <c r="T4010" s="16">
        <f t="shared" si="302"/>
        <v>3.1558462663670134E-3</v>
      </c>
    </row>
    <row r="4011" spans="1:20" x14ac:dyDescent="0.6">
      <c r="A4011" s="6"/>
      <c r="B4011" s="6"/>
      <c r="C4011" s="6"/>
      <c r="D4011" s="6" t="s">
        <v>13828</v>
      </c>
      <c r="E4011" s="6" t="s">
        <v>13815</v>
      </c>
      <c r="F4011" s="6" t="s">
        <v>13820</v>
      </c>
      <c r="G4011" s="6" t="str">
        <f t="shared" si="300"/>
        <v>70-79</v>
      </c>
      <c r="H4011" s="6" t="str" cm="1">
        <f t="array" ref="H4011:I4011">_xlfn.TEXTSPLIT(G4011,"-")</f>
        <v>70</v>
      </c>
      <c r="I4011" s="6" t="str">
        <v>79</v>
      </c>
      <c r="J4011" s="6" t="s">
        <v>13840</v>
      </c>
      <c r="K4011" s="6" t="s">
        <v>13638</v>
      </c>
      <c r="L4011" s="6" t="s">
        <v>13973</v>
      </c>
      <c r="M4011" s="6" t="s">
        <v>13637</v>
      </c>
      <c r="N4011" s="6" t="s">
        <v>13643</v>
      </c>
      <c r="O4011" s="6" t="str" cm="1">
        <f t="array" ref="O4011:P4011">_xlfn.TEXTSPLIT(N4011,"-")</f>
        <v>2007</v>
      </c>
      <c r="P4011" s="6" t="str">
        <v>2008</v>
      </c>
      <c r="Q4011" s="6">
        <v>547</v>
      </c>
      <c r="R4011" s="6">
        <v>7</v>
      </c>
      <c r="S4011" s="16">
        <f t="shared" si="301"/>
        <v>1.2797074954296161E-2</v>
      </c>
      <c r="T4011" s="16">
        <f t="shared" si="302"/>
        <v>4.8057913392640468E-3</v>
      </c>
    </row>
    <row r="4012" spans="1:20" x14ac:dyDescent="0.6">
      <c r="A4012" s="6"/>
      <c r="B4012" s="6"/>
      <c r="C4012" s="6"/>
      <c r="D4012" s="6" t="s">
        <v>13828</v>
      </c>
      <c r="E4012" s="6" t="s">
        <v>13815</v>
      </c>
      <c r="F4012" s="6" t="s">
        <v>13821</v>
      </c>
      <c r="G4012" s="6" t="str">
        <f t="shared" si="300"/>
        <v>80-95</v>
      </c>
      <c r="H4012" s="6" t="str" cm="1">
        <f t="array" ref="H4012:I4012">_xlfn.TEXTSPLIT(G4012,"-")</f>
        <v>80</v>
      </c>
      <c r="I4012" s="6" t="str">
        <v>95</v>
      </c>
      <c r="J4012" s="6" t="s">
        <v>13840</v>
      </c>
      <c r="K4012" s="6" t="s">
        <v>13638</v>
      </c>
      <c r="L4012" s="6" t="s">
        <v>13973</v>
      </c>
      <c r="M4012" s="6" t="s">
        <v>13637</v>
      </c>
      <c r="N4012" s="6" t="s">
        <v>13643</v>
      </c>
      <c r="O4012" s="6" t="str" cm="1">
        <f t="array" ref="O4012:P4012">_xlfn.TEXTSPLIT(N4012,"-")</f>
        <v>2007</v>
      </c>
      <c r="P4012" s="6" t="str">
        <v>2008</v>
      </c>
      <c r="Q4012" s="6">
        <v>252</v>
      </c>
      <c r="R4012" s="6">
        <v>7</v>
      </c>
      <c r="S4012" s="16">
        <f t="shared" si="301"/>
        <v>2.7777777777777776E-2</v>
      </c>
      <c r="T4012" s="16">
        <f t="shared" si="302"/>
        <v>1.0352166562499026E-2</v>
      </c>
    </row>
    <row r="4013" spans="1:20" x14ac:dyDescent="0.6">
      <c r="A4013" s="6"/>
      <c r="B4013" s="6"/>
      <c r="C4013" s="6"/>
      <c r="D4013" s="6" t="s">
        <v>13828</v>
      </c>
      <c r="E4013" s="6" t="s">
        <v>13814</v>
      </c>
      <c r="F4013" s="6" t="s">
        <v>13509</v>
      </c>
      <c r="G4013" s="6" t="str">
        <f t="shared" si="300"/>
        <v>50-95</v>
      </c>
      <c r="H4013" s="6" t="str" cm="1">
        <f t="array" ref="H4013:I4013">_xlfn.TEXTSPLIT(G4013,"-")</f>
        <v>50</v>
      </c>
      <c r="I4013" s="6" t="str">
        <v>95</v>
      </c>
      <c r="J4013" s="6" t="s">
        <v>13840</v>
      </c>
      <c r="K4013" s="6" t="s">
        <v>13638</v>
      </c>
      <c r="L4013" s="6" t="s">
        <v>13973</v>
      </c>
      <c r="M4013" s="6" t="s">
        <v>13637</v>
      </c>
      <c r="N4013" s="6" t="s">
        <v>13643</v>
      </c>
      <c r="O4013" s="6" t="str" cm="1">
        <f t="array" ref="O4013:P4013">_xlfn.TEXTSPLIT(N4013,"-")</f>
        <v>2007</v>
      </c>
      <c r="P4013" s="6" t="str">
        <v>2008</v>
      </c>
      <c r="Q4013" s="6">
        <v>1629</v>
      </c>
      <c r="R4013" s="6">
        <v>10</v>
      </c>
      <c r="S4013" s="16">
        <f t="shared" si="301"/>
        <v>6.1387354205033762E-3</v>
      </c>
      <c r="T4013" s="16">
        <f t="shared" si="302"/>
        <v>1.9352710407566122E-3</v>
      </c>
    </row>
    <row r="4014" spans="1:20" x14ac:dyDescent="0.6">
      <c r="A4014" s="6"/>
      <c r="B4014" s="6"/>
      <c r="C4014" s="6"/>
      <c r="D4014" s="6" t="s">
        <v>13828</v>
      </c>
      <c r="E4014" s="6" t="s">
        <v>13816</v>
      </c>
      <c r="F4014" s="6" t="s">
        <v>13509</v>
      </c>
      <c r="G4014" s="6" t="str">
        <f t="shared" si="300"/>
        <v>50-95</v>
      </c>
      <c r="H4014" s="6" t="str" cm="1">
        <f t="array" ref="H4014:I4014">_xlfn.TEXTSPLIT(G4014,"-")</f>
        <v>50</v>
      </c>
      <c r="I4014" s="6" t="str">
        <v>95</v>
      </c>
      <c r="J4014" s="6" t="s">
        <v>13840</v>
      </c>
      <c r="K4014" s="6" t="s">
        <v>13638</v>
      </c>
      <c r="L4014" s="6" t="s">
        <v>13973</v>
      </c>
      <c r="M4014" s="6" t="s">
        <v>13637</v>
      </c>
      <c r="N4014" s="6" t="s">
        <v>13643</v>
      </c>
      <c r="O4014" s="6" t="str" cm="1">
        <f t="array" ref="O4014:P4014">_xlfn.TEXTSPLIT(N4014,"-")</f>
        <v>2007</v>
      </c>
      <c r="P4014" s="6" t="str">
        <v>2008</v>
      </c>
      <c r="Q4014" s="6">
        <v>1675</v>
      </c>
      <c r="R4014" s="6">
        <v>19</v>
      </c>
      <c r="S4014" s="16">
        <f t="shared" si="301"/>
        <v>1.1343283582089553E-2</v>
      </c>
      <c r="T4014" s="16">
        <f t="shared" si="302"/>
        <v>2.5875261624941212E-3</v>
      </c>
    </row>
    <row r="4015" spans="1:20" x14ac:dyDescent="0.6">
      <c r="A4015" s="6"/>
      <c r="B4015" s="6"/>
      <c r="C4015" s="6"/>
      <c r="D4015" s="6" t="s">
        <v>13828</v>
      </c>
      <c r="E4015" s="6" t="s">
        <v>13815</v>
      </c>
      <c r="F4015" s="6" t="s">
        <v>13509</v>
      </c>
      <c r="G4015" s="6" t="str">
        <f t="shared" si="300"/>
        <v>50-95</v>
      </c>
      <c r="H4015" s="6" t="str" cm="1">
        <f t="array" ref="H4015:I4015">_xlfn.TEXTSPLIT(G4015,"-")</f>
        <v>50</v>
      </c>
      <c r="I4015" s="6" t="str">
        <v>95</v>
      </c>
      <c r="J4015" s="6" t="s">
        <v>13840</v>
      </c>
      <c r="K4015" s="6" t="s">
        <v>13638</v>
      </c>
      <c r="L4015" s="6" t="s">
        <v>13973</v>
      </c>
      <c r="M4015" s="6" t="s">
        <v>13637</v>
      </c>
      <c r="N4015" s="6" t="s">
        <v>13643</v>
      </c>
      <c r="O4015" s="6" t="str" cm="1">
        <f t="array" ref="O4015:P4015">_xlfn.TEXTSPLIT(N4015,"-")</f>
        <v>2007</v>
      </c>
      <c r="P4015" s="6" t="str">
        <v>2008</v>
      </c>
      <c r="Q4015" s="6">
        <v>3304</v>
      </c>
      <c r="R4015" s="6">
        <v>29</v>
      </c>
      <c r="S4015" s="16">
        <f t="shared" si="301"/>
        <v>8.7772397094430989E-3</v>
      </c>
      <c r="T4015" s="16">
        <f t="shared" si="302"/>
        <v>1.6227237524213851E-3</v>
      </c>
    </row>
    <row r="4016" spans="1:20" x14ac:dyDescent="0.6">
      <c r="A4016" s="6"/>
      <c r="B4016" s="6"/>
      <c r="C4016" s="6"/>
      <c r="D4016" s="6" t="s">
        <v>13823</v>
      </c>
      <c r="E4016" s="6" t="s">
        <v>13815</v>
      </c>
      <c r="F4016" s="6" t="s">
        <v>13818</v>
      </c>
      <c r="G4016" s="6" t="str">
        <f t="shared" si="300"/>
        <v>50-59</v>
      </c>
      <c r="H4016" s="6" t="str" cm="1">
        <f t="array" ref="H4016:I4016">_xlfn.TEXTSPLIT(G4016,"-")</f>
        <v>50</v>
      </c>
      <c r="I4016" s="6" t="str">
        <v>59</v>
      </c>
      <c r="J4016" s="6" t="s">
        <v>13840</v>
      </c>
      <c r="K4016" s="6" t="s">
        <v>13638</v>
      </c>
      <c r="L4016" s="6" t="s">
        <v>13973</v>
      </c>
      <c r="M4016" s="6" t="s">
        <v>13637</v>
      </c>
      <c r="N4016" s="6" t="s">
        <v>13643</v>
      </c>
      <c r="O4016" s="6" t="str" cm="1">
        <f t="array" ref="O4016:P4016">_xlfn.TEXTSPLIT(N4016,"-")</f>
        <v>2007</v>
      </c>
      <c r="P4016" s="6" t="str">
        <v>2008</v>
      </c>
      <c r="Q4016" s="6">
        <v>1508</v>
      </c>
      <c r="R4016" s="6">
        <v>3</v>
      </c>
      <c r="S4016" s="16">
        <f t="shared" si="301"/>
        <v>1.9893899204244032E-3</v>
      </c>
      <c r="T4016" s="16">
        <f t="shared" si="302"/>
        <v>1.1474317557328927E-3</v>
      </c>
    </row>
    <row r="4017" spans="1:20" x14ac:dyDescent="0.6">
      <c r="A4017" s="6"/>
      <c r="B4017" s="6"/>
      <c r="C4017" s="6"/>
      <c r="D4017" s="6" t="s">
        <v>13823</v>
      </c>
      <c r="E4017" s="6" t="s">
        <v>13815</v>
      </c>
      <c r="F4017" s="6" t="s">
        <v>13819</v>
      </c>
      <c r="G4017" s="6" t="str">
        <f t="shared" si="300"/>
        <v>60-69</v>
      </c>
      <c r="H4017" s="6" t="str" cm="1">
        <f t="array" ref="H4017:I4017">_xlfn.TEXTSPLIT(G4017,"-")</f>
        <v>60</v>
      </c>
      <c r="I4017" s="6" t="str">
        <v>69</v>
      </c>
      <c r="J4017" s="6" t="s">
        <v>13840</v>
      </c>
      <c r="K4017" s="6" t="s">
        <v>13638</v>
      </c>
      <c r="L4017" s="6" t="s">
        <v>13973</v>
      </c>
      <c r="M4017" s="6" t="s">
        <v>13637</v>
      </c>
      <c r="N4017" s="6" t="s">
        <v>13643</v>
      </c>
      <c r="O4017" s="6" t="str" cm="1">
        <f t="array" ref="O4017:P4017">_xlfn.TEXTSPLIT(N4017,"-")</f>
        <v>2007</v>
      </c>
      <c r="P4017" s="6" t="str">
        <v>2008</v>
      </c>
      <c r="Q4017" s="6">
        <v>997</v>
      </c>
      <c r="R4017" s="6">
        <v>4</v>
      </c>
      <c r="S4017" s="16">
        <f t="shared" si="301"/>
        <v>4.0120361083249749E-3</v>
      </c>
      <c r="T4017" s="16">
        <f t="shared" si="302"/>
        <v>2.0019899013946924E-3</v>
      </c>
    </row>
    <row r="4018" spans="1:20" x14ac:dyDescent="0.6">
      <c r="A4018" s="6"/>
      <c r="B4018" s="6"/>
      <c r="C4018" s="6"/>
      <c r="D4018" s="6" t="s">
        <v>13823</v>
      </c>
      <c r="E4018" s="6" t="s">
        <v>13815</v>
      </c>
      <c r="F4018" s="6" t="s">
        <v>13820</v>
      </c>
      <c r="G4018" s="6" t="str">
        <f t="shared" si="300"/>
        <v>70-79</v>
      </c>
      <c r="H4018" s="6" t="str" cm="1">
        <f t="array" ref="H4018:I4018">_xlfn.TEXTSPLIT(G4018,"-")</f>
        <v>70</v>
      </c>
      <c r="I4018" s="6" t="str">
        <v>79</v>
      </c>
      <c r="J4018" s="6" t="s">
        <v>13840</v>
      </c>
      <c r="K4018" s="6" t="s">
        <v>13638</v>
      </c>
      <c r="L4018" s="6" t="s">
        <v>13973</v>
      </c>
      <c r="M4018" s="6" t="s">
        <v>13637</v>
      </c>
      <c r="N4018" s="6" t="s">
        <v>13643</v>
      </c>
      <c r="O4018" s="6" t="str" cm="1">
        <f t="array" ref="O4018:P4018">_xlfn.TEXTSPLIT(N4018,"-")</f>
        <v>2007</v>
      </c>
      <c r="P4018" s="6" t="str">
        <v>2008</v>
      </c>
      <c r="Q4018" s="6">
        <v>547</v>
      </c>
      <c r="R4018" s="6">
        <v>6</v>
      </c>
      <c r="S4018" s="16">
        <f t="shared" si="301"/>
        <v>1.0968921389396709E-2</v>
      </c>
      <c r="T4018" s="16">
        <f t="shared" si="302"/>
        <v>4.4534160322609023E-3</v>
      </c>
    </row>
    <row r="4019" spans="1:20" x14ac:dyDescent="0.6">
      <c r="A4019" s="6"/>
      <c r="B4019" s="6"/>
      <c r="C4019" s="6"/>
      <c r="D4019" s="6" t="s">
        <v>13823</v>
      </c>
      <c r="E4019" s="6" t="s">
        <v>13815</v>
      </c>
      <c r="F4019" s="6" t="s">
        <v>13821</v>
      </c>
      <c r="G4019" s="6" t="str">
        <f t="shared" si="300"/>
        <v>80-95</v>
      </c>
      <c r="H4019" s="6" t="str" cm="1">
        <f t="array" ref="H4019:I4019">_xlfn.TEXTSPLIT(G4019,"-")</f>
        <v>80</v>
      </c>
      <c r="I4019" s="6" t="str">
        <v>95</v>
      </c>
      <c r="J4019" s="6" t="s">
        <v>13840</v>
      </c>
      <c r="K4019" s="6" t="s">
        <v>13638</v>
      </c>
      <c r="L4019" s="6" t="s">
        <v>13973</v>
      </c>
      <c r="M4019" s="6" t="s">
        <v>13637</v>
      </c>
      <c r="N4019" s="6" t="s">
        <v>13643</v>
      </c>
      <c r="O4019" s="6" t="str" cm="1">
        <f t="array" ref="O4019:P4019">_xlfn.TEXTSPLIT(N4019,"-")</f>
        <v>2007</v>
      </c>
      <c r="P4019" s="6" t="str">
        <v>2008</v>
      </c>
      <c r="Q4019" s="6">
        <v>252</v>
      </c>
      <c r="R4019" s="6">
        <v>5</v>
      </c>
      <c r="S4019" s="16">
        <f t="shared" si="301"/>
        <v>1.984126984126984E-2</v>
      </c>
      <c r="T4019" s="16">
        <f t="shared" si="302"/>
        <v>8.7848159615100761E-3</v>
      </c>
    </row>
    <row r="4020" spans="1:20" x14ac:dyDescent="0.6">
      <c r="A4020" s="6"/>
      <c r="B4020" s="6"/>
      <c r="C4020" s="6"/>
      <c r="D4020" s="6" t="s">
        <v>13823</v>
      </c>
      <c r="E4020" s="6" t="s">
        <v>13814</v>
      </c>
      <c r="F4020" s="6" t="s">
        <v>13509</v>
      </c>
      <c r="G4020" s="6" t="str">
        <f t="shared" si="300"/>
        <v>50-95</v>
      </c>
      <c r="H4020" s="6" t="str" cm="1">
        <f t="array" ref="H4020:I4020">_xlfn.TEXTSPLIT(G4020,"-")</f>
        <v>50</v>
      </c>
      <c r="I4020" s="6" t="str">
        <v>95</v>
      </c>
      <c r="J4020" s="6" t="s">
        <v>13840</v>
      </c>
      <c r="K4020" s="6" t="s">
        <v>13638</v>
      </c>
      <c r="L4020" s="6" t="s">
        <v>13973</v>
      </c>
      <c r="M4020" s="6" t="s">
        <v>13637</v>
      </c>
      <c r="N4020" s="6" t="s">
        <v>13643</v>
      </c>
      <c r="O4020" s="6" t="str" cm="1">
        <f t="array" ref="O4020:P4020">_xlfn.TEXTSPLIT(N4020,"-")</f>
        <v>2007</v>
      </c>
      <c r="P4020" s="6" t="str">
        <v>2008</v>
      </c>
      <c r="Q4020" s="6">
        <v>1629</v>
      </c>
      <c r="R4020" s="6">
        <v>10</v>
      </c>
      <c r="S4020" s="16">
        <f t="shared" si="301"/>
        <v>6.1387354205033762E-3</v>
      </c>
      <c r="T4020" s="16">
        <f t="shared" si="302"/>
        <v>1.9352710407566122E-3</v>
      </c>
    </row>
    <row r="4021" spans="1:20" x14ac:dyDescent="0.6">
      <c r="A4021" s="6"/>
      <c r="B4021" s="6"/>
      <c r="C4021" s="6"/>
      <c r="D4021" s="6" t="s">
        <v>13823</v>
      </c>
      <c r="E4021" s="6" t="s">
        <v>13816</v>
      </c>
      <c r="F4021" s="6" t="s">
        <v>13509</v>
      </c>
      <c r="G4021" s="6" t="str">
        <f t="shared" si="300"/>
        <v>50-95</v>
      </c>
      <c r="H4021" s="6" t="str" cm="1">
        <f t="array" ref="H4021:I4021">_xlfn.TEXTSPLIT(G4021,"-")</f>
        <v>50</v>
      </c>
      <c r="I4021" s="6" t="str">
        <v>95</v>
      </c>
      <c r="J4021" s="6" t="s">
        <v>13840</v>
      </c>
      <c r="K4021" s="6" t="s">
        <v>13638</v>
      </c>
      <c r="L4021" s="6" t="s">
        <v>13973</v>
      </c>
      <c r="M4021" s="6" t="s">
        <v>13637</v>
      </c>
      <c r="N4021" s="6" t="s">
        <v>13643</v>
      </c>
      <c r="O4021" s="6" t="str" cm="1">
        <f t="array" ref="O4021:P4021">_xlfn.TEXTSPLIT(N4021,"-")</f>
        <v>2007</v>
      </c>
      <c r="P4021" s="6" t="str">
        <v>2008</v>
      </c>
      <c r="Q4021" s="6">
        <v>1675</v>
      </c>
      <c r="R4021" s="6">
        <v>8</v>
      </c>
      <c r="S4021" s="16">
        <f t="shared" si="301"/>
        <v>4.7761194029850747E-3</v>
      </c>
      <c r="T4021" s="16">
        <f t="shared" si="302"/>
        <v>1.6845758731792444E-3</v>
      </c>
    </row>
    <row r="4022" spans="1:20" x14ac:dyDescent="0.6">
      <c r="A4022" s="6"/>
      <c r="B4022" s="6"/>
      <c r="C4022" s="6"/>
      <c r="D4022" s="6" t="s">
        <v>13823</v>
      </c>
      <c r="E4022" s="6" t="s">
        <v>13815</v>
      </c>
      <c r="F4022" s="6" t="s">
        <v>13509</v>
      </c>
      <c r="G4022" s="6" t="str">
        <f t="shared" si="300"/>
        <v>50-95</v>
      </c>
      <c r="H4022" s="6" t="str" cm="1">
        <f t="array" ref="H4022:I4022">_xlfn.TEXTSPLIT(G4022,"-")</f>
        <v>50</v>
      </c>
      <c r="I4022" s="6" t="str">
        <v>95</v>
      </c>
      <c r="J4022" s="6" t="s">
        <v>13840</v>
      </c>
      <c r="K4022" s="6" t="s">
        <v>13638</v>
      </c>
      <c r="L4022" s="6" t="s">
        <v>13973</v>
      </c>
      <c r="M4022" s="6" t="s">
        <v>13637</v>
      </c>
      <c r="N4022" s="6" t="s">
        <v>13643</v>
      </c>
      <c r="O4022" s="6" t="str" cm="1">
        <f t="array" ref="O4022:P4022">_xlfn.TEXTSPLIT(N4022,"-")</f>
        <v>2007</v>
      </c>
      <c r="P4022" s="6" t="str">
        <v>2008</v>
      </c>
      <c r="Q4022" s="6">
        <v>3304</v>
      </c>
      <c r="R4022" s="6">
        <v>18</v>
      </c>
      <c r="S4022" s="16">
        <f t="shared" si="301"/>
        <v>5.4479418886198543E-3</v>
      </c>
      <c r="T4022" s="16">
        <f t="shared" si="302"/>
        <v>1.2805896107455888E-3</v>
      </c>
    </row>
    <row r="4023" spans="1:20" x14ac:dyDescent="0.6">
      <c r="A4023" s="6"/>
      <c r="B4023" s="6"/>
      <c r="C4023" s="6"/>
      <c r="D4023" s="6" t="s">
        <v>13300</v>
      </c>
      <c r="E4023" s="6" t="s">
        <v>13815</v>
      </c>
      <c r="F4023" s="6" t="s">
        <v>13818</v>
      </c>
      <c r="G4023" s="6" t="str">
        <f t="shared" si="300"/>
        <v>50-59</v>
      </c>
      <c r="H4023" s="6" t="str" cm="1">
        <f t="array" ref="H4023:I4023">_xlfn.TEXTSPLIT(G4023,"-")</f>
        <v>50</v>
      </c>
      <c r="I4023" s="6" t="str">
        <v>59</v>
      </c>
      <c r="J4023" s="6" t="s">
        <v>13840</v>
      </c>
      <c r="K4023" s="6" t="s">
        <v>13638</v>
      </c>
      <c r="L4023" s="6" t="s">
        <v>13973</v>
      </c>
      <c r="M4023" s="6" t="s">
        <v>13637</v>
      </c>
      <c r="N4023" s="6" t="s">
        <v>13643</v>
      </c>
      <c r="O4023" s="6" t="str" cm="1">
        <f t="array" ref="O4023:P4023">_xlfn.TEXTSPLIT(N4023,"-")</f>
        <v>2007</v>
      </c>
      <c r="P4023" s="6" t="str">
        <v>2008</v>
      </c>
      <c r="Q4023" s="6">
        <v>1508</v>
      </c>
      <c r="R4023" s="6">
        <v>59</v>
      </c>
      <c r="S4023" s="16">
        <f t="shared" si="301"/>
        <v>3.9124668435013263E-2</v>
      </c>
      <c r="T4023" s="16">
        <f t="shared" si="302"/>
        <v>4.9929611432521902E-3</v>
      </c>
    </row>
    <row r="4024" spans="1:20" x14ac:dyDescent="0.6">
      <c r="A4024" s="6"/>
      <c r="B4024" s="6"/>
      <c r="C4024" s="6"/>
      <c r="D4024" s="6" t="s">
        <v>13300</v>
      </c>
      <c r="E4024" s="6" t="s">
        <v>13815</v>
      </c>
      <c r="F4024" s="6" t="s">
        <v>13819</v>
      </c>
      <c r="G4024" s="6" t="str">
        <f t="shared" si="300"/>
        <v>60-69</v>
      </c>
      <c r="H4024" s="6" t="str" cm="1">
        <f t="array" ref="H4024:I4024">_xlfn.TEXTSPLIT(G4024,"-")</f>
        <v>60</v>
      </c>
      <c r="I4024" s="6" t="str">
        <v>69</v>
      </c>
      <c r="J4024" s="6" t="s">
        <v>13840</v>
      </c>
      <c r="K4024" s="6" t="s">
        <v>13638</v>
      </c>
      <c r="L4024" s="6" t="s">
        <v>13973</v>
      </c>
      <c r="M4024" s="6" t="s">
        <v>13637</v>
      </c>
      <c r="N4024" s="6" t="s">
        <v>13643</v>
      </c>
      <c r="O4024" s="6" t="str" cm="1">
        <f t="array" ref="O4024:P4024">_xlfn.TEXTSPLIT(N4024,"-")</f>
        <v>2007</v>
      </c>
      <c r="P4024" s="6" t="str">
        <v>2008</v>
      </c>
      <c r="Q4024" s="6">
        <v>997</v>
      </c>
      <c r="R4024" s="6">
        <v>104</v>
      </c>
      <c r="S4024" s="16">
        <f t="shared" si="301"/>
        <v>0.10431293881644935</v>
      </c>
      <c r="T4024" s="16">
        <f t="shared" si="302"/>
        <v>9.6805417346734948E-3</v>
      </c>
    </row>
    <row r="4025" spans="1:20" x14ac:dyDescent="0.6">
      <c r="A4025" s="6"/>
      <c r="B4025" s="6"/>
      <c r="C4025" s="6"/>
      <c r="D4025" s="6" t="s">
        <v>13300</v>
      </c>
      <c r="E4025" s="6" t="s">
        <v>13815</v>
      </c>
      <c r="F4025" s="6" t="s">
        <v>13820</v>
      </c>
      <c r="G4025" s="6" t="str">
        <f t="shared" si="300"/>
        <v>70-79</v>
      </c>
      <c r="H4025" s="6" t="str" cm="1">
        <f t="array" ref="H4025:I4025">_xlfn.TEXTSPLIT(G4025,"-")</f>
        <v>70</v>
      </c>
      <c r="I4025" s="6" t="str">
        <v>79</v>
      </c>
      <c r="J4025" s="6" t="s">
        <v>13840</v>
      </c>
      <c r="K4025" s="6" t="s">
        <v>13638</v>
      </c>
      <c r="L4025" s="6" t="s">
        <v>13973</v>
      </c>
      <c r="M4025" s="6" t="s">
        <v>13637</v>
      </c>
      <c r="N4025" s="6" t="s">
        <v>13643</v>
      </c>
      <c r="O4025" s="6" t="str" cm="1">
        <f t="array" ref="O4025:P4025">_xlfn.TEXTSPLIT(N4025,"-")</f>
        <v>2007</v>
      </c>
      <c r="P4025" s="6" t="str">
        <v>2008</v>
      </c>
      <c r="Q4025" s="6">
        <v>547</v>
      </c>
      <c r="R4025" s="6">
        <v>113</v>
      </c>
      <c r="S4025" s="16">
        <f t="shared" si="301"/>
        <v>0.20658135283363802</v>
      </c>
      <c r="T4025" s="16">
        <f t="shared" si="302"/>
        <v>1.731024030891009E-2</v>
      </c>
    </row>
    <row r="4026" spans="1:20" x14ac:dyDescent="0.6">
      <c r="A4026" s="6"/>
      <c r="B4026" s="6"/>
      <c r="C4026" s="6"/>
      <c r="D4026" s="6" t="s">
        <v>13300</v>
      </c>
      <c r="E4026" s="6" t="s">
        <v>13815</v>
      </c>
      <c r="F4026" s="6" t="s">
        <v>13821</v>
      </c>
      <c r="G4026" s="6" t="str">
        <f t="shared" si="300"/>
        <v>80-95</v>
      </c>
      <c r="H4026" s="6" t="str" cm="1">
        <f t="array" ref="H4026:I4026">_xlfn.TEXTSPLIT(G4026,"-")</f>
        <v>80</v>
      </c>
      <c r="I4026" s="6" t="str">
        <v>95</v>
      </c>
      <c r="J4026" s="6" t="s">
        <v>13840</v>
      </c>
      <c r="K4026" s="6" t="s">
        <v>13638</v>
      </c>
      <c r="L4026" s="6" t="s">
        <v>13973</v>
      </c>
      <c r="M4026" s="6" t="s">
        <v>13637</v>
      </c>
      <c r="N4026" s="6" t="s">
        <v>13643</v>
      </c>
      <c r="O4026" s="6" t="str" cm="1">
        <f t="array" ref="O4026:P4026">_xlfn.TEXTSPLIT(N4026,"-")</f>
        <v>2007</v>
      </c>
      <c r="P4026" s="6" t="str">
        <v>2008</v>
      </c>
      <c r="Q4026" s="6">
        <v>252</v>
      </c>
      <c r="R4026" s="6">
        <v>72</v>
      </c>
      <c r="S4026" s="16">
        <f t="shared" si="301"/>
        <v>0.2857142857142857</v>
      </c>
      <c r="T4026" s="16">
        <f t="shared" si="302"/>
        <v>2.8457824031771276E-2</v>
      </c>
    </row>
    <row r="4027" spans="1:20" x14ac:dyDescent="0.6">
      <c r="A4027" s="6"/>
      <c r="B4027" s="6"/>
      <c r="C4027" s="6"/>
      <c r="D4027" s="6" t="s">
        <v>13300</v>
      </c>
      <c r="E4027" s="6" t="s">
        <v>13814</v>
      </c>
      <c r="F4027" s="6" t="s">
        <v>13509</v>
      </c>
      <c r="G4027" s="6" t="str">
        <f t="shared" si="300"/>
        <v>50-95</v>
      </c>
      <c r="H4027" s="6" t="str" cm="1">
        <f t="array" ref="H4027:I4027">_xlfn.TEXTSPLIT(G4027,"-")</f>
        <v>50</v>
      </c>
      <c r="I4027" s="6" t="str">
        <v>95</v>
      </c>
      <c r="J4027" s="6" t="s">
        <v>13840</v>
      </c>
      <c r="K4027" s="6" t="s">
        <v>13638</v>
      </c>
      <c r="L4027" s="6" t="s">
        <v>13973</v>
      </c>
      <c r="M4027" s="6" t="s">
        <v>13637</v>
      </c>
      <c r="N4027" s="6" t="s">
        <v>13643</v>
      </c>
      <c r="O4027" s="6" t="str" cm="1">
        <f t="array" ref="O4027:P4027">_xlfn.TEXTSPLIT(N4027,"-")</f>
        <v>2007</v>
      </c>
      <c r="P4027" s="6" t="str">
        <v>2008</v>
      </c>
      <c r="Q4027" s="6">
        <v>1629</v>
      </c>
      <c r="R4027" s="6">
        <v>138</v>
      </c>
      <c r="S4027" s="16">
        <f t="shared" si="301"/>
        <v>8.4714548802946599E-2</v>
      </c>
      <c r="T4027" s="16">
        <f t="shared" si="302"/>
        <v>6.8991682857448468E-3</v>
      </c>
    </row>
    <row r="4028" spans="1:20" x14ac:dyDescent="0.6">
      <c r="A4028" s="6"/>
      <c r="B4028" s="6"/>
      <c r="C4028" s="6"/>
      <c r="D4028" s="6" t="s">
        <v>13300</v>
      </c>
      <c r="E4028" s="6" t="s">
        <v>13816</v>
      </c>
      <c r="F4028" s="6" t="s">
        <v>13509</v>
      </c>
      <c r="G4028" s="6" t="str">
        <f t="shared" si="300"/>
        <v>50-95</v>
      </c>
      <c r="H4028" s="6" t="str" cm="1">
        <f t="array" ref="H4028:I4028">_xlfn.TEXTSPLIT(G4028,"-")</f>
        <v>50</v>
      </c>
      <c r="I4028" s="6" t="str">
        <v>95</v>
      </c>
      <c r="J4028" s="6" t="s">
        <v>13840</v>
      </c>
      <c r="K4028" s="6" t="s">
        <v>13638</v>
      </c>
      <c r="L4028" s="6" t="s">
        <v>13973</v>
      </c>
      <c r="M4028" s="6" t="s">
        <v>13637</v>
      </c>
      <c r="N4028" s="6" t="s">
        <v>13643</v>
      </c>
      <c r="O4028" s="6" t="str" cm="1">
        <f t="array" ref="O4028:P4028">_xlfn.TEXTSPLIT(N4028,"-")</f>
        <v>2007</v>
      </c>
      <c r="P4028" s="6" t="str">
        <v>2008</v>
      </c>
      <c r="Q4028" s="6">
        <v>1675</v>
      </c>
      <c r="R4028" s="6">
        <v>210</v>
      </c>
      <c r="S4028" s="16">
        <f t="shared" si="301"/>
        <v>0.1253731343283582</v>
      </c>
      <c r="T4028" s="16">
        <f t="shared" si="302"/>
        <v>8.0910752939988874E-3</v>
      </c>
    </row>
    <row r="4029" spans="1:20" x14ac:dyDescent="0.6">
      <c r="A4029" s="6"/>
      <c r="B4029" s="6"/>
      <c r="C4029" s="6"/>
      <c r="D4029" s="6" t="s">
        <v>13300</v>
      </c>
      <c r="E4029" s="6" t="s">
        <v>13815</v>
      </c>
      <c r="F4029" s="6" t="s">
        <v>13509</v>
      </c>
      <c r="G4029" s="6" t="str">
        <f t="shared" si="300"/>
        <v>50-95</v>
      </c>
      <c r="H4029" s="6" t="str" cm="1">
        <f t="array" ref="H4029:I4029">_xlfn.TEXTSPLIT(G4029,"-")</f>
        <v>50</v>
      </c>
      <c r="I4029" s="6" t="str">
        <v>95</v>
      </c>
      <c r="J4029" s="6" t="s">
        <v>13840</v>
      </c>
      <c r="K4029" s="6" t="s">
        <v>13638</v>
      </c>
      <c r="L4029" s="6" t="s">
        <v>13973</v>
      </c>
      <c r="M4029" s="6" t="s">
        <v>13637</v>
      </c>
      <c r="N4029" s="6" t="s">
        <v>13643</v>
      </c>
      <c r="O4029" s="6" t="str" cm="1">
        <f t="array" ref="O4029:P4029">_xlfn.TEXTSPLIT(N4029,"-")</f>
        <v>2007</v>
      </c>
      <c r="P4029" s="6" t="str">
        <v>2008</v>
      </c>
      <c r="Q4029" s="6">
        <v>3304</v>
      </c>
      <c r="R4029" s="6">
        <v>348</v>
      </c>
      <c r="S4029" s="16">
        <f t="shared" si="301"/>
        <v>0.10532687651331719</v>
      </c>
      <c r="T4029" s="16">
        <f t="shared" si="302"/>
        <v>5.3404982717851299E-3</v>
      </c>
    </row>
    <row r="4030" spans="1:20" x14ac:dyDescent="0.6">
      <c r="D4030" s="6" t="s">
        <v>13822</v>
      </c>
      <c r="E4030" s="6" t="s">
        <v>13815</v>
      </c>
      <c r="F4030" s="6" t="s">
        <v>13818</v>
      </c>
      <c r="G4030" s="6" t="str">
        <f t="shared" si="297"/>
        <v>50-59</v>
      </c>
      <c r="H4030" s="6" t="str" cm="1">
        <f t="array" ref="H4030:I4030">_xlfn.TEXTSPLIT(G4030,"-")</f>
        <v>50</v>
      </c>
      <c r="I4030" s="6" t="str">
        <v>59</v>
      </c>
      <c r="J4030" s="6" t="s">
        <v>13840</v>
      </c>
      <c r="K4030" s="6" t="s">
        <v>13638</v>
      </c>
      <c r="L4030" s="6" t="s">
        <v>13484</v>
      </c>
      <c r="M4030" s="6" t="s">
        <v>13637</v>
      </c>
      <c r="N4030" s="6" t="s">
        <v>13643</v>
      </c>
      <c r="O4030" s="6" t="str" cm="1">
        <f t="array" ref="O4030:P4030">_xlfn.TEXTSPLIT(N4030,"-")</f>
        <v>2007</v>
      </c>
      <c r="P4030" s="6" t="str">
        <v>2008</v>
      </c>
      <c r="Q4030" s="6">
        <v>1508</v>
      </c>
      <c r="R4030" s="6">
        <v>52</v>
      </c>
      <c r="S4030" s="16">
        <f t="shared" si="298"/>
        <v>3.4482758620689655E-2</v>
      </c>
      <c r="T4030" s="16">
        <f t="shared" si="299"/>
        <v>4.6987284511264332E-3</v>
      </c>
    </row>
    <row r="4031" spans="1:20" x14ac:dyDescent="0.6">
      <c r="A4031" s="6"/>
      <c r="B4031" s="6"/>
      <c r="C4031" s="6"/>
      <c r="D4031" s="6" t="s">
        <v>13822</v>
      </c>
      <c r="E4031" s="6" t="s">
        <v>13815</v>
      </c>
      <c r="F4031" s="6" t="s">
        <v>13819</v>
      </c>
      <c r="G4031" s="6" t="str">
        <f t="shared" si="297"/>
        <v>60-69</v>
      </c>
      <c r="H4031" s="6" t="str" cm="1">
        <f t="array" ref="H4031:I4031">_xlfn.TEXTSPLIT(G4031,"-")</f>
        <v>60</v>
      </c>
      <c r="I4031" s="6" t="str">
        <v>69</v>
      </c>
      <c r="J4031" s="6" t="s">
        <v>13840</v>
      </c>
      <c r="K4031" s="6" t="s">
        <v>13638</v>
      </c>
      <c r="L4031" s="6" t="s">
        <v>13484</v>
      </c>
      <c r="M4031" s="6" t="s">
        <v>13637</v>
      </c>
      <c r="N4031" s="6" t="s">
        <v>13643</v>
      </c>
      <c r="O4031" s="6" t="str" cm="1">
        <f t="array" ref="O4031:P4031">_xlfn.TEXTSPLIT(N4031,"-")</f>
        <v>2007</v>
      </c>
      <c r="P4031" s="6" t="str">
        <v>2008</v>
      </c>
      <c r="Q4031" s="6">
        <v>997</v>
      </c>
      <c r="R4031" s="6">
        <v>92</v>
      </c>
      <c r="S4031" s="16">
        <f t="shared" si="298"/>
        <v>9.2276830491474421E-2</v>
      </c>
      <c r="T4031" s="16">
        <f t="shared" si="299"/>
        <v>9.1659074085323096E-3</v>
      </c>
    </row>
    <row r="4032" spans="1:20" x14ac:dyDescent="0.6">
      <c r="A4032" s="6"/>
      <c r="B4032" s="6"/>
      <c r="C4032" s="6"/>
      <c r="D4032" s="6" t="s">
        <v>13822</v>
      </c>
      <c r="E4032" s="6" t="s">
        <v>13815</v>
      </c>
      <c r="F4032" s="6" t="s">
        <v>13820</v>
      </c>
      <c r="G4032" s="6" t="str">
        <f t="shared" si="297"/>
        <v>70-79</v>
      </c>
      <c r="H4032" s="6" t="str" cm="1">
        <f t="array" ref="H4032:I4032">_xlfn.TEXTSPLIT(G4032,"-")</f>
        <v>70</v>
      </c>
      <c r="I4032" s="6" t="str">
        <v>79</v>
      </c>
      <c r="J4032" s="6" t="s">
        <v>13840</v>
      </c>
      <c r="K4032" s="6" t="s">
        <v>13638</v>
      </c>
      <c r="L4032" s="6" t="s">
        <v>13484</v>
      </c>
      <c r="M4032" s="6" t="s">
        <v>13637</v>
      </c>
      <c r="N4032" s="6" t="s">
        <v>13643</v>
      </c>
      <c r="O4032" s="6" t="str" cm="1">
        <f t="array" ref="O4032:P4032">_xlfn.TEXTSPLIT(N4032,"-")</f>
        <v>2007</v>
      </c>
      <c r="P4032" s="6" t="str">
        <v>2008</v>
      </c>
      <c r="Q4032" s="6">
        <v>547</v>
      </c>
      <c r="R4032" s="6">
        <v>103</v>
      </c>
      <c r="S4032" s="16">
        <f t="shared" si="298"/>
        <v>0.1882998171846435</v>
      </c>
      <c r="T4032" s="16">
        <f t="shared" si="299"/>
        <v>1.6715874732343806E-2</v>
      </c>
    </row>
    <row r="4033" spans="1:20" x14ac:dyDescent="0.6">
      <c r="A4033" s="6"/>
      <c r="B4033" s="6"/>
      <c r="C4033" s="6"/>
      <c r="D4033" s="6" t="s">
        <v>13822</v>
      </c>
      <c r="E4033" s="6" t="s">
        <v>13815</v>
      </c>
      <c r="F4033" s="6" t="s">
        <v>13821</v>
      </c>
      <c r="G4033" s="6" t="str">
        <f t="shared" si="297"/>
        <v>80-95</v>
      </c>
      <c r="H4033" s="6" t="str" cm="1">
        <f t="array" ref="H4033:I4033">_xlfn.TEXTSPLIT(G4033,"-")</f>
        <v>80</v>
      </c>
      <c r="I4033" s="6" t="str">
        <v>95</v>
      </c>
      <c r="J4033" s="6" t="s">
        <v>13840</v>
      </c>
      <c r="K4033" s="6" t="s">
        <v>13638</v>
      </c>
      <c r="L4033" s="6" t="s">
        <v>13484</v>
      </c>
      <c r="M4033" s="6" t="s">
        <v>13637</v>
      </c>
      <c r="N4033" s="6" t="s">
        <v>13643</v>
      </c>
      <c r="O4033" s="6" t="str" cm="1">
        <f t="array" ref="O4033:P4033">_xlfn.TEXTSPLIT(N4033,"-")</f>
        <v>2007</v>
      </c>
      <c r="P4033" s="6" t="str">
        <v>2008</v>
      </c>
      <c r="Q4033" s="6">
        <v>252</v>
      </c>
      <c r="R4033" s="6">
        <v>63</v>
      </c>
      <c r="S4033" s="16">
        <f t="shared" si="298"/>
        <v>0.25</v>
      </c>
      <c r="T4033" s="16">
        <f t="shared" si="299"/>
        <v>2.7277236279499045E-2</v>
      </c>
    </row>
    <row r="4034" spans="1:20" x14ac:dyDescent="0.6">
      <c r="A4034" s="6"/>
      <c r="B4034" s="6"/>
      <c r="C4034" s="6"/>
      <c r="D4034" s="6" t="s">
        <v>13822</v>
      </c>
      <c r="E4034" s="6" t="s">
        <v>13814</v>
      </c>
      <c r="F4034" s="6" t="s">
        <v>13509</v>
      </c>
      <c r="G4034" s="6" t="str">
        <f t="shared" si="297"/>
        <v>50-95</v>
      </c>
      <c r="H4034" s="6" t="str" cm="1">
        <f t="array" ref="H4034:I4034">_xlfn.TEXTSPLIT(G4034,"-")</f>
        <v>50</v>
      </c>
      <c r="I4034" s="6" t="str">
        <v>95</v>
      </c>
      <c r="J4034" s="6" t="s">
        <v>13840</v>
      </c>
      <c r="K4034" s="6" t="s">
        <v>13638</v>
      </c>
      <c r="L4034" s="6" t="s">
        <v>13484</v>
      </c>
      <c r="M4034" s="6" t="s">
        <v>13637</v>
      </c>
      <c r="N4034" s="6" t="s">
        <v>13643</v>
      </c>
      <c r="O4034" s="6" t="str" cm="1">
        <f t="array" ref="O4034:P4034">_xlfn.TEXTSPLIT(N4034,"-")</f>
        <v>2007</v>
      </c>
      <c r="P4034" s="6" t="str">
        <v>2008</v>
      </c>
      <c r="Q4034" s="6">
        <v>1629</v>
      </c>
      <c r="R4034" s="6">
        <v>123</v>
      </c>
      <c r="S4034" s="16">
        <f t="shared" si="298"/>
        <v>7.550644567219153E-2</v>
      </c>
      <c r="T4034" s="16">
        <f t="shared" si="299"/>
        <v>6.5461117533901197E-3</v>
      </c>
    </row>
    <row r="4035" spans="1:20" x14ac:dyDescent="0.6">
      <c r="A4035" s="6"/>
      <c r="B4035" s="6"/>
      <c r="C4035" s="6"/>
      <c r="D4035" s="6" t="s">
        <v>13822</v>
      </c>
      <c r="E4035" s="6" t="s">
        <v>13816</v>
      </c>
      <c r="F4035" s="6" t="s">
        <v>13509</v>
      </c>
      <c r="G4035" s="6" t="str">
        <f t="shared" si="297"/>
        <v>50-95</v>
      </c>
      <c r="H4035" s="6" t="str" cm="1">
        <f t="array" ref="H4035:I4035">_xlfn.TEXTSPLIT(G4035,"-")</f>
        <v>50</v>
      </c>
      <c r="I4035" s="6" t="str">
        <v>95</v>
      </c>
      <c r="J4035" s="6" t="s">
        <v>13840</v>
      </c>
      <c r="K4035" s="6" t="s">
        <v>13638</v>
      </c>
      <c r="L4035" s="6" t="s">
        <v>13484</v>
      </c>
      <c r="M4035" s="6" t="s">
        <v>13637</v>
      </c>
      <c r="N4035" s="6" t="s">
        <v>13643</v>
      </c>
      <c r="O4035" s="6" t="str" cm="1">
        <f t="array" ref="O4035:P4035">_xlfn.TEXTSPLIT(N4035,"-")</f>
        <v>2007</v>
      </c>
      <c r="P4035" s="6" t="str">
        <v>2008</v>
      </c>
      <c r="Q4035" s="6">
        <v>1675</v>
      </c>
      <c r="R4035" s="6">
        <v>187</v>
      </c>
      <c r="S4035" s="16">
        <f t="shared" si="298"/>
        <v>0.11164179104477612</v>
      </c>
      <c r="T4035" s="16">
        <f t="shared" si="299"/>
        <v>7.6948481131748304E-3</v>
      </c>
    </row>
    <row r="4036" spans="1:20" x14ac:dyDescent="0.6">
      <c r="A4036" s="6"/>
      <c r="B4036" s="6"/>
      <c r="C4036" s="6"/>
      <c r="D4036" s="6" t="s">
        <v>13822</v>
      </c>
      <c r="E4036" s="6" t="s">
        <v>13815</v>
      </c>
      <c r="F4036" s="6" t="s">
        <v>13509</v>
      </c>
      <c r="G4036" s="6" t="str">
        <f t="shared" si="297"/>
        <v>50-95</v>
      </c>
      <c r="H4036" s="6" t="str" cm="1">
        <f t="array" ref="H4036:I4036">_xlfn.TEXTSPLIT(G4036,"-")</f>
        <v>50</v>
      </c>
      <c r="I4036" s="6" t="str">
        <v>95</v>
      </c>
      <c r="J4036" s="6" t="s">
        <v>13840</v>
      </c>
      <c r="K4036" s="6" t="s">
        <v>13638</v>
      </c>
      <c r="L4036" s="6" t="s">
        <v>13484</v>
      </c>
      <c r="M4036" s="6" t="s">
        <v>13637</v>
      </c>
      <c r="N4036" s="6" t="s">
        <v>13643</v>
      </c>
      <c r="O4036" s="6" t="str" cm="1">
        <f t="array" ref="O4036:P4036">_xlfn.TEXTSPLIT(N4036,"-")</f>
        <v>2007</v>
      </c>
      <c r="P4036" s="6" t="str">
        <v>2008</v>
      </c>
      <c r="Q4036" s="6">
        <v>3304</v>
      </c>
      <c r="R4036" s="6">
        <v>310</v>
      </c>
      <c r="S4036" s="16">
        <f t="shared" si="298"/>
        <v>9.3825665859564158E-2</v>
      </c>
      <c r="T4036" s="16">
        <f t="shared" si="299"/>
        <v>5.0727876976964046E-3</v>
      </c>
    </row>
    <row r="4037" spans="1:20" x14ac:dyDescent="0.6">
      <c r="A4037" s="6"/>
      <c r="B4037" s="6"/>
      <c r="C4037" s="6"/>
      <c r="D4037" s="6" t="s">
        <v>13813</v>
      </c>
      <c r="E4037" s="6" t="s">
        <v>13815</v>
      </c>
      <c r="F4037" s="6" t="s">
        <v>13818</v>
      </c>
      <c r="G4037" s="6" t="str">
        <f t="shared" si="297"/>
        <v>50-59</v>
      </c>
      <c r="H4037" s="6" t="str" cm="1">
        <f t="array" ref="H4037:I4037">_xlfn.TEXTSPLIT(G4037,"-")</f>
        <v>50</v>
      </c>
      <c r="I4037" s="6" t="str">
        <v>59</v>
      </c>
      <c r="J4037" s="6" t="s">
        <v>13840</v>
      </c>
      <c r="K4037" s="6" t="s">
        <v>13638</v>
      </c>
      <c r="L4037" s="6" t="s">
        <v>13484</v>
      </c>
      <c r="M4037" s="6" t="s">
        <v>13637</v>
      </c>
      <c r="N4037" s="6" t="s">
        <v>13643</v>
      </c>
      <c r="O4037" s="6" t="str" cm="1">
        <f t="array" ref="O4037:P4037">_xlfn.TEXTSPLIT(N4037,"-")</f>
        <v>2007</v>
      </c>
      <c r="P4037" s="6" t="str">
        <v>2008</v>
      </c>
      <c r="Q4037" s="6">
        <v>1508</v>
      </c>
      <c r="R4037" s="6">
        <v>7</v>
      </c>
      <c r="S4037" s="16">
        <f t="shared" si="298"/>
        <v>4.6419098143236073E-3</v>
      </c>
      <c r="T4037" s="16">
        <f t="shared" si="299"/>
        <v>1.7504001981963112E-3</v>
      </c>
    </row>
    <row r="4038" spans="1:20" x14ac:dyDescent="0.6">
      <c r="A4038" s="6"/>
      <c r="B4038" s="6"/>
      <c r="C4038" s="6"/>
      <c r="D4038" s="6" t="s">
        <v>13813</v>
      </c>
      <c r="E4038" s="6" t="s">
        <v>13815</v>
      </c>
      <c r="F4038" s="6" t="s">
        <v>13819</v>
      </c>
      <c r="G4038" s="6" t="str">
        <f t="shared" si="297"/>
        <v>60-69</v>
      </c>
      <c r="H4038" s="6" t="str" cm="1">
        <f t="array" ref="H4038:I4038">_xlfn.TEXTSPLIT(G4038,"-")</f>
        <v>60</v>
      </c>
      <c r="I4038" s="6" t="str">
        <v>69</v>
      </c>
      <c r="J4038" s="6" t="s">
        <v>13840</v>
      </c>
      <c r="K4038" s="6" t="s">
        <v>13638</v>
      </c>
      <c r="L4038" s="6" t="s">
        <v>13484</v>
      </c>
      <c r="M4038" s="6" t="s">
        <v>13637</v>
      </c>
      <c r="N4038" s="6" t="s">
        <v>13643</v>
      </c>
      <c r="O4038" s="6" t="str" cm="1">
        <f t="array" ref="O4038:P4038">_xlfn.TEXTSPLIT(N4038,"-")</f>
        <v>2007</v>
      </c>
      <c r="P4038" s="6" t="str">
        <v>2008</v>
      </c>
      <c r="Q4038" s="6">
        <v>997</v>
      </c>
      <c r="R4038" s="6">
        <v>12</v>
      </c>
      <c r="S4038" s="16">
        <f t="shared" si="298"/>
        <v>1.2036108324974924E-2</v>
      </c>
      <c r="T4038" s="16">
        <f t="shared" si="299"/>
        <v>3.4535520100067783E-3</v>
      </c>
    </row>
    <row r="4039" spans="1:20" x14ac:dyDescent="0.6">
      <c r="A4039" s="6"/>
      <c r="B4039" s="6"/>
      <c r="C4039" s="6"/>
      <c r="D4039" s="6" t="s">
        <v>13813</v>
      </c>
      <c r="E4039" s="6" t="s">
        <v>13815</v>
      </c>
      <c r="F4039" s="6" t="s">
        <v>13820</v>
      </c>
      <c r="G4039" s="6" t="str">
        <f t="shared" si="297"/>
        <v>70-79</v>
      </c>
      <c r="H4039" s="6" t="str" cm="1">
        <f t="array" ref="H4039:I4039">_xlfn.TEXTSPLIT(G4039,"-")</f>
        <v>70</v>
      </c>
      <c r="I4039" s="6" t="str">
        <v>79</v>
      </c>
      <c r="J4039" s="6" t="s">
        <v>13840</v>
      </c>
      <c r="K4039" s="6" t="s">
        <v>13638</v>
      </c>
      <c r="L4039" s="6" t="s">
        <v>13484</v>
      </c>
      <c r="M4039" s="6" t="s">
        <v>13637</v>
      </c>
      <c r="N4039" s="6" t="s">
        <v>13643</v>
      </c>
      <c r="O4039" s="6" t="str" cm="1">
        <f t="array" ref="O4039:P4039">_xlfn.TEXTSPLIT(N4039,"-")</f>
        <v>2007</v>
      </c>
      <c r="P4039" s="6" t="str">
        <v>2008</v>
      </c>
      <c r="Q4039" s="6">
        <v>547</v>
      </c>
      <c r="R4039" s="6">
        <v>10</v>
      </c>
      <c r="S4039" s="16">
        <f t="shared" si="298"/>
        <v>1.8281535648994516E-2</v>
      </c>
      <c r="T4039" s="16">
        <f t="shared" si="299"/>
        <v>5.7280414676754579E-3</v>
      </c>
    </row>
    <row r="4040" spans="1:20" x14ac:dyDescent="0.6">
      <c r="A4040" s="6"/>
      <c r="B4040" s="6"/>
      <c r="C4040" s="6"/>
      <c r="D4040" s="6" t="s">
        <v>13813</v>
      </c>
      <c r="E4040" s="6" t="s">
        <v>13815</v>
      </c>
      <c r="F4040" s="6" t="s">
        <v>13821</v>
      </c>
      <c r="G4040" s="6" t="str">
        <f t="shared" si="297"/>
        <v>80-95</v>
      </c>
      <c r="H4040" s="6" t="str" cm="1">
        <f t="array" ref="H4040:I4040">_xlfn.TEXTSPLIT(G4040,"-")</f>
        <v>80</v>
      </c>
      <c r="I4040" s="6" t="str">
        <v>95</v>
      </c>
      <c r="J4040" s="6" t="s">
        <v>13840</v>
      </c>
      <c r="K4040" s="6" t="s">
        <v>13638</v>
      </c>
      <c r="L4040" s="6" t="s">
        <v>13484</v>
      </c>
      <c r="M4040" s="6" t="s">
        <v>13637</v>
      </c>
      <c r="N4040" s="6" t="s">
        <v>13643</v>
      </c>
      <c r="O4040" s="6" t="str" cm="1">
        <f t="array" ref="O4040:P4040">_xlfn.TEXTSPLIT(N4040,"-")</f>
        <v>2007</v>
      </c>
      <c r="P4040" s="6" t="str">
        <v>2008</v>
      </c>
      <c r="Q4040" s="6">
        <v>252</v>
      </c>
      <c r="R4040" s="6">
        <v>9</v>
      </c>
      <c r="S4040" s="16">
        <f t="shared" si="298"/>
        <v>3.5714285714285712E-2</v>
      </c>
      <c r="T4040" s="16">
        <f t="shared" si="299"/>
        <v>1.1690244119785306E-2</v>
      </c>
    </row>
    <row r="4041" spans="1:20" x14ac:dyDescent="0.6">
      <c r="A4041" s="6"/>
      <c r="B4041" s="6"/>
      <c r="C4041" s="6"/>
      <c r="D4041" s="6" t="s">
        <v>13813</v>
      </c>
      <c r="E4041" s="6" t="s">
        <v>13814</v>
      </c>
      <c r="F4041" s="6" t="s">
        <v>13509</v>
      </c>
      <c r="G4041" s="6" t="str">
        <f t="shared" si="297"/>
        <v>50-95</v>
      </c>
      <c r="H4041" s="6" t="str" cm="1">
        <f t="array" ref="H4041:I4041">_xlfn.TEXTSPLIT(G4041,"-")</f>
        <v>50</v>
      </c>
      <c r="I4041" s="6" t="str">
        <v>95</v>
      </c>
      <c r="J4041" s="6" t="s">
        <v>13840</v>
      </c>
      <c r="K4041" s="6" t="s">
        <v>13638</v>
      </c>
      <c r="L4041" s="6" t="s">
        <v>13484</v>
      </c>
      <c r="M4041" s="6" t="s">
        <v>13637</v>
      </c>
      <c r="N4041" s="6" t="s">
        <v>13643</v>
      </c>
      <c r="O4041" s="6" t="str" cm="1">
        <f t="array" ref="O4041:P4041">_xlfn.TEXTSPLIT(N4041,"-")</f>
        <v>2007</v>
      </c>
      <c r="P4041" s="6" t="str">
        <v>2008</v>
      </c>
      <c r="Q4041" s="6">
        <v>1629</v>
      </c>
      <c r="R4041" s="6">
        <v>15</v>
      </c>
      <c r="S4041" s="16">
        <f t="shared" si="298"/>
        <v>9.2081031307550652E-3</v>
      </c>
      <c r="T4041" s="16">
        <f t="shared" si="299"/>
        <v>2.3665504559293575E-3</v>
      </c>
    </row>
    <row r="4042" spans="1:20" x14ac:dyDescent="0.6">
      <c r="A4042" s="6"/>
      <c r="B4042" s="6"/>
      <c r="C4042" s="6"/>
      <c r="D4042" s="6" t="s">
        <v>13813</v>
      </c>
      <c r="E4042" s="6" t="s">
        <v>13816</v>
      </c>
      <c r="F4042" s="6" t="s">
        <v>13509</v>
      </c>
      <c r="G4042" s="6" t="str">
        <f t="shared" si="297"/>
        <v>50-95</v>
      </c>
      <c r="H4042" s="6" t="str" cm="1">
        <f t="array" ref="H4042:I4042">_xlfn.TEXTSPLIT(G4042,"-")</f>
        <v>50</v>
      </c>
      <c r="I4042" s="6" t="str">
        <v>95</v>
      </c>
      <c r="J4042" s="6" t="s">
        <v>13840</v>
      </c>
      <c r="K4042" s="6" t="s">
        <v>13638</v>
      </c>
      <c r="L4042" s="6" t="s">
        <v>13484</v>
      </c>
      <c r="M4042" s="6" t="s">
        <v>13637</v>
      </c>
      <c r="N4042" s="6" t="s">
        <v>13643</v>
      </c>
      <c r="O4042" s="6" t="str" cm="1">
        <f t="array" ref="O4042:P4042">_xlfn.TEXTSPLIT(N4042,"-")</f>
        <v>2007</v>
      </c>
      <c r="P4042" s="6" t="str">
        <v>2008</v>
      </c>
      <c r="Q4042" s="6">
        <v>1675</v>
      </c>
      <c r="R4042" s="6">
        <v>23</v>
      </c>
      <c r="S4042" s="16">
        <f t="shared" si="298"/>
        <v>1.373134328358209E-2</v>
      </c>
      <c r="T4042" s="16">
        <f t="shared" si="299"/>
        <v>2.8434573757816161E-3</v>
      </c>
    </row>
    <row r="4043" spans="1:20" x14ac:dyDescent="0.6">
      <c r="A4043" s="6"/>
      <c r="B4043" s="6"/>
      <c r="C4043" s="6"/>
      <c r="D4043" s="6" t="s">
        <v>13813</v>
      </c>
      <c r="E4043" s="6" t="s">
        <v>13815</v>
      </c>
      <c r="F4043" s="6" t="s">
        <v>13509</v>
      </c>
      <c r="G4043" s="6" t="str">
        <f t="shared" si="297"/>
        <v>50-95</v>
      </c>
      <c r="H4043" s="6" t="str" cm="1">
        <f t="array" ref="H4043:I4043">_xlfn.TEXTSPLIT(G4043,"-")</f>
        <v>50</v>
      </c>
      <c r="I4043" s="6" t="str">
        <v>95</v>
      </c>
      <c r="J4043" s="6" t="s">
        <v>13840</v>
      </c>
      <c r="K4043" s="6" t="s">
        <v>13638</v>
      </c>
      <c r="L4043" s="6" t="s">
        <v>13484</v>
      </c>
      <c r="M4043" s="6" t="s">
        <v>13637</v>
      </c>
      <c r="N4043" s="6" t="s">
        <v>13643</v>
      </c>
      <c r="O4043" s="6" t="str" cm="1">
        <f t="array" ref="O4043:P4043">_xlfn.TEXTSPLIT(N4043,"-")</f>
        <v>2007</v>
      </c>
      <c r="P4043" s="6" t="str">
        <v>2008</v>
      </c>
      <c r="Q4043" s="6">
        <v>3304</v>
      </c>
      <c r="R4043" s="6">
        <v>38</v>
      </c>
      <c r="S4043" s="16">
        <f t="shared" si="298"/>
        <v>1.1501210653753027E-2</v>
      </c>
      <c r="T4043" s="16">
        <f t="shared" si="299"/>
        <v>1.8549825586111372E-3</v>
      </c>
    </row>
    <row r="4044" spans="1:20" x14ac:dyDescent="0.6">
      <c r="A4044" s="6"/>
      <c r="B4044" s="6"/>
      <c r="C4044" s="6"/>
      <c r="D4044" s="6" t="s">
        <v>13828</v>
      </c>
      <c r="E4044" s="6" t="s">
        <v>13815</v>
      </c>
      <c r="F4044" s="6" t="s">
        <v>13818</v>
      </c>
      <c r="G4044" s="6" t="str">
        <f t="shared" si="297"/>
        <v>50-59</v>
      </c>
      <c r="H4044" s="6" t="str" cm="1">
        <f t="array" ref="H4044:I4044">_xlfn.TEXTSPLIT(G4044,"-")</f>
        <v>50</v>
      </c>
      <c r="I4044" s="6" t="str">
        <v>59</v>
      </c>
      <c r="J4044" s="6" t="s">
        <v>13840</v>
      </c>
      <c r="K4044" s="6" t="s">
        <v>13638</v>
      </c>
      <c r="L4044" s="6" t="s">
        <v>13484</v>
      </c>
      <c r="M4044" s="6" t="s">
        <v>13637</v>
      </c>
      <c r="N4044" s="6" t="s">
        <v>13643</v>
      </c>
      <c r="O4044" s="6" t="str" cm="1">
        <f t="array" ref="O4044:P4044">_xlfn.TEXTSPLIT(N4044,"-")</f>
        <v>2007</v>
      </c>
      <c r="P4044" s="6" t="str">
        <v>2008</v>
      </c>
      <c r="Q4044" s="6">
        <v>1508</v>
      </c>
      <c r="R4044" s="6">
        <v>5</v>
      </c>
      <c r="S4044" s="16">
        <f t="shared" si="298"/>
        <v>3.3156498673740055E-3</v>
      </c>
      <c r="T4044" s="16">
        <f t="shared" si="299"/>
        <v>1.480343428622261E-3</v>
      </c>
    </row>
    <row r="4045" spans="1:20" x14ac:dyDescent="0.6">
      <c r="A4045" s="6"/>
      <c r="B4045" s="6"/>
      <c r="C4045" s="6"/>
      <c r="D4045" s="6" t="s">
        <v>13828</v>
      </c>
      <c r="E4045" s="6" t="s">
        <v>13815</v>
      </c>
      <c r="F4045" s="6" t="s">
        <v>13819</v>
      </c>
      <c r="G4045" s="6" t="str">
        <f t="shared" si="297"/>
        <v>60-69</v>
      </c>
      <c r="H4045" s="6" t="str" cm="1">
        <f t="array" ref="H4045:I4045">_xlfn.TEXTSPLIT(G4045,"-")</f>
        <v>60</v>
      </c>
      <c r="I4045" s="6" t="str">
        <v>69</v>
      </c>
      <c r="J4045" s="6" t="s">
        <v>13840</v>
      </c>
      <c r="K4045" s="6" t="s">
        <v>13638</v>
      </c>
      <c r="L4045" s="6" t="s">
        <v>13484</v>
      </c>
      <c r="M4045" s="6" t="s">
        <v>13637</v>
      </c>
      <c r="N4045" s="6" t="s">
        <v>13643</v>
      </c>
      <c r="O4045" s="6" t="str" cm="1">
        <f t="array" ref="O4045:P4045">_xlfn.TEXTSPLIT(N4045,"-")</f>
        <v>2007</v>
      </c>
      <c r="P4045" s="6" t="str">
        <v>2008</v>
      </c>
      <c r="Q4045" s="6">
        <v>997</v>
      </c>
      <c r="R4045" s="6">
        <v>10</v>
      </c>
      <c r="S4045" s="16">
        <f t="shared" si="298"/>
        <v>1.0030090270812437E-2</v>
      </c>
      <c r="T4045" s="16">
        <f t="shared" si="299"/>
        <v>3.1558462663670134E-3</v>
      </c>
    </row>
    <row r="4046" spans="1:20" x14ac:dyDescent="0.6">
      <c r="A4046" s="6"/>
      <c r="B4046" s="6"/>
      <c r="C4046" s="6"/>
      <c r="D4046" s="6" t="s">
        <v>13828</v>
      </c>
      <c r="E4046" s="6" t="s">
        <v>13815</v>
      </c>
      <c r="F4046" s="6" t="s">
        <v>13820</v>
      </c>
      <c r="G4046" s="6" t="str">
        <f t="shared" si="297"/>
        <v>70-79</v>
      </c>
      <c r="H4046" s="6" t="str" cm="1">
        <f t="array" ref="H4046:I4046">_xlfn.TEXTSPLIT(G4046,"-")</f>
        <v>70</v>
      </c>
      <c r="I4046" s="6" t="str">
        <v>79</v>
      </c>
      <c r="J4046" s="6" t="s">
        <v>13840</v>
      </c>
      <c r="K4046" s="6" t="s">
        <v>13638</v>
      </c>
      <c r="L4046" s="6" t="s">
        <v>13484</v>
      </c>
      <c r="M4046" s="6" t="s">
        <v>13637</v>
      </c>
      <c r="N4046" s="6" t="s">
        <v>13643</v>
      </c>
      <c r="O4046" s="6" t="str" cm="1">
        <f t="array" ref="O4046:P4046">_xlfn.TEXTSPLIT(N4046,"-")</f>
        <v>2007</v>
      </c>
      <c r="P4046" s="6" t="str">
        <v>2008</v>
      </c>
      <c r="Q4046" s="6">
        <v>547</v>
      </c>
      <c r="R4046" s="6">
        <v>7</v>
      </c>
      <c r="S4046" s="16">
        <f t="shared" si="298"/>
        <v>1.2797074954296161E-2</v>
      </c>
      <c r="T4046" s="16">
        <f t="shared" si="299"/>
        <v>4.8057913392640468E-3</v>
      </c>
    </row>
    <row r="4047" spans="1:20" x14ac:dyDescent="0.6">
      <c r="A4047" s="6"/>
      <c r="B4047" s="6"/>
      <c r="C4047" s="6"/>
      <c r="D4047" s="6" t="s">
        <v>13828</v>
      </c>
      <c r="E4047" s="6" t="s">
        <v>13815</v>
      </c>
      <c r="F4047" s="6" t="s">
        <v>13821</v>
      </c>
      <c r="G4047" s="6" t="str">
        <f t="shared" si="297"/>
        <v>80-95</v>
      </c>
      <c r="H4047" s="6" t="str" cm="1">
        <f t="array" ref="H4047:I4047">_xlfn.TEXTSPLIT(G4047,"-")</f>
        <v>80</v>
      </c>
      <c r="I4047" s="6" t="str">
        <v>95</v>
      </c>
      <c r="J4047" s="6" t="s">
        <v>13840</v>
      </c>
      <c r="K4047" s="6" t="s">
        <v>13638</v>
      </c>
      <c r="L4047" s="6" t="s">
        <v>13484</v>
      </c>
      <c r="M4047" s="6" t="s">
        <v>13637</v>
      </c>
      <c r="N4047" s="6" t="s">
        <v>13643</v>
      </c>
      <c r="O4047" s="6" t="str" cm="1">
        <f t="array" ref="O4047:P4047">_xlfn.TEXTSPLIT(N4047,"-")</f>
        <v>2007</v>
      </c>
      <c r="P4047" s="6" t="str">
        <v>2008</v>
      </c>
      <c r="Q4047" s="6">
        <v>252</v>
      </c>
      <c r="R4047" s="6">
        <v>7</v>
      </c>
      <c r="S4047" s="16">
        <f t="shared" si="298"/>
        <v>2.7777777777777776E-2</v>
      </c>
      <c r="T4047" s="16">
        <f t="shared" si="299"/>
        <v>1.0352166562499026E-2</v>
      </c>
    </row>
    <row r="4048" spans="1:20" x14ac:dyDescent="0.6">
      <c r="A4048" s="6"/>
      <c r="B4048" s="6"/>
      <c r="C4048" s="6"/>
      <c r="D4048" s="6" t="s">
        <v>13828</v>
      </c>
      <c r="E4048" s="6" t="s">
        <v>13814</v>
      </c>
      <c r="F4048" s="6" t="s">
        <v>13509</v>
      </c>
      <c r="G4048" s="6" t="str">
        <f t="shared" si="297"/>
        <v>50-95</v>
      </c>
      <c r="H4048" s="6" t="str" cm="1">
        <f t="array" ref="H4048:I4048">_xlfn.TEXTSPLIT(G4048,"-")</f>
        <v>50</v>
      </c>
      <c r="I4048" s="6" t="str">
        <v>95</v>
      </c>
      <c r="J4048" s="6" t="s">
        <v>13840</v>
      </c>
      <c r="K4048" s="6" t="s">
        <v>13638</v>
      </c>
      <c r="L4048" s="6" t="s">
        <v>13484</v>
      </c>
      <c r="M4048" s="6" t="s">
        <v>13637</v>
      </c>
      <c r="N4048" s="6" t="s">
        <v>13643</v>
      </c>
      <c r="O4048" s="6" t="str" cm="1">
        <f t="array" ref="O4048:P4048">_xlfn.TEXTSPLIT(N4048,"-")</f>
        <v>2007</v>
      </c>
      <c r="P4048" s="6" t="str">
        <v>2008</v>
      </c>
      <c r="Q4048" s="6">
        <v>1629</v>
      </c>
      <c r="R4048" s="6">
        <v>10</v>
      </c>
      <c r="S4048" s="16">
        <f t="shared" si="298"/>
        <v>6.1387354205033762E-3</v>
      </c>
      <c r="T4048" s="16">
        <f t="shared" si="299"/>
        <v>1.9352710407566122E-3</v>
      </c>
    </row>
    <row r="4049" spans="1:20" x14ac:dyDescent="0.6">
      <c r="A4049" s="6"/>
      <c r="B4049" s="6"/>
      <c r="C4049" s="6"/>
      <c r="D4049" s="6" t="s">
        <v>13828</v>
      </c>
      <c r="E4049" s="6" t="s">
        <v>13816</v>
      </c>
      <c r="F4049" s="6" t="s">
        <v>13509</v>
      </c>
      <c r="G4049" s="6" t="str">
        <f t="shared" si="297"/>
        <v>50-95</v>
      </c>
      <c r="H4049" s="6" t="str" cm="1">
        <f t="array" ref="H4049:I4049">_xlfn.TEXTSPLIT(G4049,"-")</f>
        <v>50</v>
      </c>
      <c r="I4049" s="6" t="str">
        <v>95</v>
      </c>
      <c r="J4049" s="6" t="s">
        <v>13840</v>
      </c>
      <c r="K4049" s="6" t="s">
        <v>13638</v>
      </c>
      <c r="L4049" s="6" t="s">
        <v>13484</v>
      </c>
      <c r="M4049" s="6" t="s">
        <v>13637</v>
      </c>
      <c r="N4049" s="6" t="s">
        <v>13643</v>
      </c>
      <c r="O4049" s="6" t="str" cm="1">
        <f t="array" ref="O4049:P4049">_xlfn.TEXTSPLIT(N4049,"-")</f>
        <v>2007</v>
      </c>
      <c r="P4049" s="6" t="str">
        <v>2008</v>
      </c>
      <c r="Q4049" s="6">
        <v>1675</v>
      </c>
      <c r="R4049" s="6">
        <v>19</v>
      </c>
      <c r="S4049" s="16">
        <f t="shared" si="298"/>
        <v>1.1343283582089553E-2</v>
      </c>
      <c r="T4049" s="16">
        <f t="shared" si="299"/>
        <v>2.5875261624941212E-3</v>
      </c>
    </row>
    <row r="4050" spans="1:20" x14ac:dyDescent="0.6">
      <c r="A4050" s="6"/>
      <c r="B4050" s="6"/>
      <c r="C4050" s="6"/>
      <c r="D4050" s="6" t="s">
        <v>13828</v>
      </c>
      <c r="E4050" s="6" t="s">
        <v>13815</v>
      </c>
      <c r="F4050" s="6" t="s">
        <v>13509</v>
      </c>
      <c r="G4050" s="6" t="str">
        <f t="shared" si="297"/>
        <v>50-95</v>
      </c>
      <c r="H4050" s="6" t="str" cm="1">
        <f t="array" ref="H4050:I4050">_xlfn.TEXTSPLIT(G4050,"-")</f>
        <v>50</v>
      </c>
      <c r="I4050" s="6" t="str">
        <v>95</v>
      </c>
      <c r="J4050" s="6" t="s">
        <v>13840</v>
      </c>
      <c r="K4050" s="6" t="s">
        <v>13638</v>
      </c>
      <c r="L4050" s="6" t="s">
        <v>13484</v>
      </c>
      <c r="M4050" s="6" t="s">
        <v>13637</v>
      </c>
      <c r="N4050" s="6" t="s">
        <v>13643</v>
      </c>
      <c r="O4050" s="6" t="str" cm="1">
        <f t="array" ref="O4050:P4050">_xlfn.TEXTSPLIT(N4050,"-")</f>
        <v>2007</v>
      </c>
      <c r="P4050" s="6" t="str">
        <v>2008</v>
      </c>
      <c r="Q4050" s="6">
        <v>3304</v>
      </c>
      <c r="R4050" s="6">
        <v>29</v>
      </c>
      <c r="S4050" s="16">
        <f t="shared" si="298"/>
        <v>8.7772397094430989E-3</v>
      </c>
      <c r="T4050" s="16">
        <f t="shared" si="299"/>
        <v>1.6227237524213851E-3</v>
      </c>
    </row>
    <row r="4051" spans="1:20" x14ac:dyDescent="0.6">
      <c r="A4051" s="6"/>
      <c r="B4051" s="6"/>
      <c r="C4051" s="6"/>
      <c r="D4051" s="6" t="s">
        <v>13823</v>
      </c>
      <c r="E4051" s="6" t="s">
        <v>13815</v>
      </c>
      <c r="F4051" s="6" t="s">
        <v>13818</v>
      </c>
      <c r="G4051" s="6" t="str">
        <f t="shared" si="297"/>
        <v>50-59</v>
      </c>
      <c r="H4051" s="6" t="str" cm="1">
        <f t="array" ref="H4051:I4051">_xlfn.TEXTSPLIT(G4051,"-")</f>
        <v>50</v>
      </c>
      <c r="I4051" s="6" t="str">
        <v>59</v>
      </c>
      <c r="J4051" s="6" t="s">
        <v>13840</v>
      </c>
      <c r="K4051" s="6" t="s">
        <v>13638</v>
      </c>
      <c r="L4051" s="6" t="s">
        <v>13484</v>
      </c>
      <c r="M4051" s="6" t="s">
        <v>13637</v>
      </c>
      <c r="N4051" s="6" t="s">
        <v>13643</v>
      </c>
      <c r="O4051" s="6" t="str" cm="1">
        <f t="array" ref="O4051:P4051">_xlfn.TEXTSPLIT(N4051,"-")</f>
        <v>2007</v>
      </c>
      <c r="P4051" s="6" t="str">
        <v>2008</v>
      </c>
      <c r="Q4051" s="6">
        <v>1508</v>
      </c>
      <c r="R4051" s="6">
        <v>3</v>
      </c>
      <c r="S4051" s="16">
        <f t="shared" si="298"/>
        <v>1.9893899204244032E-3</v>
      </c>
      <c r="T4051" s="16">
        <f t="shared" si="299"/>
        <v>1.1474317557328927E-3</v>
      </c>
    </row>
    <row r="4052" spans="1:20" x14ac:dyDescent="0.6">
      <c r="A4052" s="6"/>
      <c r="B4052" s="6"/>
      <c r="C4052" s="6"/>
      <c r="D4052" s="6" t="s">
        <v>13823</v>
      </c>
      <c r="E4052" s="6" t="s">
        <v>13815</v>
      </c>
      <c r="F4052" s="6" t="s">
        <v>13819</v>
      </c>
      <c r="G4052" s="6" t="str">
        <f t="shared" si="297"/>
        <v>60-69</v>
      </c>
      <c r="H4052" s="6" t="str" cm="1">
        <f t="array" ref="H4052:I4052">_xlfn.TEXTSPLIT(G4052,"-")</f>
        <v>60</v>
      </c>
      <c r="I4052" s="6" t="str">
        <v>69</v>
      </c>
      <c r="J4052" s="6" t="s">
        <v>13840</v>
      </c>
      <c r="K4052" s="6" t="s">
        <v>13638</v>
      </c>
      <c r="L4052" s="6" t="s">
        <v>13484</v>
      </c>
      <c r="M4052" s="6" t="s">
        <v>13637</v>
      </c>
      <c r="N4052" s="6" t="s">
        <v>13643</v>
      </c>
      <c r="O4052" s="6" t="str" cm="1">
        <f t="array" ref="O4052:P4052">_xlfn.TEXTSPLIT(N4052,"-")</f>
        <v>2007</v>
      </c>
      <c r="P4052" s="6" t="str">
        <v>2008</v>
      </c>
      <c r="Q4052" s="6">
        <v>997</v>
      </c>
      <c r="R4052" s="6">
        <v>4</v>
      </c>
      <c r="S4052" s="16">
        <f t="shared" si="298"/>
        <v>4.0120361083249749E-3</v>
      </c>
      <c r="T4052" s="16">
        <f t="shared" si="299"/>
        <v>2.0019899013946924E-3</v>
      </c>
    </row>
    <row r="4053" spans="1:20" x14ac:dyDescent="0.6">
      <c r="A4053" s="6"/>
      <c r="B4053" s="6"/>
      <c r="C4053" s="6"/>
      <c r="D4053" s="6" t="s">
        <v>13823</v>
      </c>
      <c r="E4053" s="6" t="s">
        <v>13815</v>
      </c>
      <c r="F4053" s="6" t="s">
        <v>13820</v>
      </c>
      <c r="G4053" s="6" t="str">
        <f t="shared" si="297"/>
        <v>70-79</v>
      </c>
      <c r="H4053" s="6" t="str" cm="1">
        <f t="array" ref="H4053:I4053">_xlfn.TEXTSPLIT(G4053,"-")</f>
        <v>70</v>
      </c>
      <c r="I4053" s="6" t="str">
        <v>79</v>
      </c>
      <c r="J4053" s="6" t="s">
        <v>13840</v>
      </c>
      <c r="K4053" s="6" t="s">
        <v>13638</v>
      </c>
      <c r="L4053" s="6" t="s">
        <v>13484</v>
      </c>
      <c r="M4053" s="6" t="s">
        <v>13637</v>
      </c>
      <c r="N4053" s="6" t="s">
        <v>13643</v>
      </c>
      <c r="O4053" s="6" t="str" cm="1">
        <f t="array" ref="O4053:P4053">_xlfn.TEXTSPLIT(N4053,"-")</f>
        <v>2007</v>
      </c>
      <c r="P4053" s="6" t="str">
        <v>2008</v>
      </c>
      <c r="Q4053" s="6">
        <v>547</v>
      </c>
      <c r="R4053" s="6">
        <v>6</v>
      </c>
      <c r="S4053" s="16">
        <f t="shared" si="298"/>
        <v>1.0968921389396709E-2</v>
      </c>
      <c r="T4053" s="16">
        <f t="shared" si="299"/>
        <v>4.4534160322609023E-3</v>
      </c>
    </row>
    <row r="4054" spans="1:20" x14ac:dyDescent="0.6">
      <c r="A4054" s="6"/>
      <c r="B4054" s="6"/>
      <c r="C4054" s="6"/>
      <c r="D4054" s="6" t="s">
        <v>13823</v>
      </c>
      <c r="E4054" s="6" t="s">
        <v>13815</v>
      </c>
      <c r="F4054" s="6" t="s">
        <v>13821</v>
      </c>
      <c r="G4054" s="6" t="str">
        <f t="shared" si="297"/>
        <v>80-95</v>
      </c>
      <c r="H4054" s="6" t="str" cm="1">
        <f t="array" ref="H4054:I4054">_xlfn.TEXTSPLIT(G4054,"-")</f>
        <v>80</v>
      </c>
      <c r="I4054" s="6" t="str">
        <v>95</v>
      </c>
      <c r="J4054" s="6" t="s">
        <v>13840</v>
      </c>
      <c r="K4054" s="6" t="s">
        <v>13638</v>
      </c>
      <c r="L4054" s="6" t="s">
        <v>13484</v>
      </c>
      <c r="M4054" s="6" t="s">
        <v>13637</v>
      </c>
      <c r="N4054" s="6" t="s">
        <v>13643</v>
      </c>
      <c r="O4054" s="6" t="str" cm="1">
        <f t="array" ref="O4054:P4054">_xlfn.TEXTSPLIT(N4054,"-")</f>
        <v>2007</v>
      </c>
      <c r="P4054" s="6" t="str">
        <v>2008</v>
      </c>
      <c r="Q4054" s="6">
        <v>252</v>
      </c>
      <c r="R4054" s="6">
        <v>5</v>
      </c>
      <c r="S4054" s="16">
        <f t="shared" si="298"/>
        <v>1.984126984126984E-2</v>
      </c>
      <c r="T4054" s="16">
        <f t="shared" si="299"/>
        <v>8.7848159615100761E-3</v>
      </c>
    </row>
    <row r="4055" spans="1:20" x14ac:dyDescent="0.6">
      <c r="A4055" s="6"/>
      <c r="B4055" s="6"/>
      <c r="C4055" s="6"/>
      <c r="D4055" s="6" t="s">
        <v>13823</v>
      </c>
      <c r="E4055" s="6" t="s">
        <v>13814</v>
      </c>
      <c r="F4055" s="6" t="s">
        <v>13509</v>
      </c>
      <c r="G4055" s="6" t="str">
        <f t="shared" si="297"/>
        <v>50-95</v>
      </c>
      <c r="H4055" s="6" t="str" cm="1">
        <f t="array" ref="H4055:I4055">_xlfn.TEXTSPLIT(G4055,"-")</f>
        <v>50</v>
      </c>
      <c r="I4055" s="6" t="str">
        <v>95</v>
      </c>
      <c r="J4055" s="6" t="s">
        <v>13840</v>
      </c>
      <c r="K4055" s="6" t="s">
        <v>13638</v>
      </c>
      <c r="L4055" s="6" t="s">
        <v>13484</v>
      </c>
      <c r="M4055" s="6" t="s">
        <v>13637</v>
      </c>
      <c r="N4055" s="6" t="s">
        <v>13643</v>
      </c>
      <c r="O4055" s="6" t="str" cm="1">
        <f t="array" ref="O4055:P4055">_xlfn.TEXTSPLIT(N4055,"-")</f>
        <v>2007</v>
      </c>
      <c r="P4055" s="6" t="str">
        <v>2008</v>
      </c>
      <c r="Q4055" s="6">
        <v>1629</v>
      </c>
      <c r="R4055" s="6">
        <v>10</v>
      </c>
      <c r="S4055" s="16">
        <f t="shared" si="298"/>
        <v>6.1387354205033762E-3</v>
      </c>
      <c r="T4055" s="16">
        <f t="shared" si="299"/>
        <v>1.9352710407566122E-3</v>
      </c>
    </row>
    <row r="4056" spans="1:20" x14ac:dyDescent="0.6">
      <c r="A4056" s="6"/>
      <c r="B4056" s="6"/>
      <c r="C4056" s="6"/>
      <c r="D4056" s="6" t="s">
        <v>13823</v>
      </c>
      <c r="E4056" s="6" t="s">
        <v>13816</v>
      </c>
      <c r="F4056" s="6" t="s">
        <v>13509</v>
      </c>
      <c r="G4056" s="6" t="str">
        <f t="shared" si="297"/>
        <v>50-95</v>
      </c>
      <c r="H4056" s="6" t="str" cm="1">
        <f t="array" ref="H4056:I4056">_xlfn.TEXTSPLIT(G4056,"-")</f>
        <v>50</v>
      </c>
      <c r="I4056" s="6" t="str">
        <v>95</v>
      </c>
      <c r="J4056" s="6" t="s">
        <v>13840</v>
      </c>
      <c r="K4056" s="6" t="s">
        <v>13638</v>
      </c>
      <c r="L4056" s="6" t="s">
        <v>13484</v>
      </c>
      <c r="M4056" s="6" t="s">
        <v>13637</v>
      </c>
      <c r="N4056" s="6" t="s">
        <v>13643</v>
      </c>
      <c r="O4056" s="6" t="str" cm="1">
        <f t="array" ref="O4056:P4056">_xlfn.TEXTSPLIT(N4056,"-")</f>
        <v>2007</v>
      </c>
      <c r="P4056" s="6" t="str">
        <v>2008</v>
      </c>
      <c r="Q4056" s="6">
        <v>1675</v>
      </c>
      <c r="R4056" s="6">
        <v>8</v>
      </c>
      <c r="S4056" s="16">
        <f t="shared" si="298"/>
        <v>4.7761194029850747E-3</v>
      </c>
      <c r="T4056" s="16">
        <f t="shared" si="299"/>
        <v>1.6845758731792444E-3</v>
      </c>
    </row>
    <row r="4057" spans="1:20" x14ac:dyDescent="0.6">
      <c r="A4057" s="6"/>
      <c r="B4057" s="6"/>
      <c r="C4057" s="6"/>
      <c r="D4057" s="6" t="s">
        <v>13823</v>
      </c>
      <c r="E4057" s="6" t="s">
        <v>13815</v>
      </c>
      <c r="F4057" s="6" t="s">
        <v>13509</v>
      </c>
      <c r="G4057" s="6" t="str">
        <f t="shared" si="297"/>
        <v>50-95</v>
      </c>
      <c r="H4057" s="6" t="str" cm="1">
        <f t="array" ref="H4057:I4057">_xlfn.TEXTSPLIT(G4057,"-")</f>
        <v>50</v>
      </c>
      <c r="I4057" s="6" t="str">
        <v>95</v>
      </c>
      <c r="J4057" s="6" t="s">
        <v>13840</v>
      </c>
      <c r="K4057" s="6" t="s">
        <v>13638</v>
      </c>
      <c r="L4057" s="6" t="s">
        <v>13484</v>
      </c>
      <c r="M4057" s="6" t="s">
        <v>13637</v>
      </c>
      <c r="N4057" s="6" t="s">
        <v>13643</v>
      </c>
      <c r="O4057" s="6" t="str" cm="1">
        <f t="array" ref="O4057:P4057">_xlfn.TEXTSPLIT(N4057,"-")</f>
        <v>2007</v>
      </c>
      <c r="P4057" s="6" t="str">
        <v>2008</v>
      </c>
      <c r="Q4057" s="6">
        <v>3304</v>
      </c>
      <c r="R4057" s="6">
        <v>18</v>
      </c>
      <c r="S4057" s="16">
        <f t="shared" si="298"/>
        <v>5.4479418886198543E-3</v>
      </c>
      <c r="T4057" s="16">
        <f t="shared" si="299"/>
        <v>1.2805896107455888E-3</v>
      </c>
    </row>
    <row r="4058" spans="1:20" x14ac:dyDescent="0.6">
      <c r="A4058" s="6"/>
      <c r="B4058" s="6"/>
      <c r="C4058" s="6"/>
      <c r="D4058" s="6" t="s">
        <v>13300</v>
      </c>
      <c r="E4058" s="6" t="s">
        <v>13815</v>
      </c>
      <c r="F4058" s="6" t="s">
        <v>13818</v>
      </c>
      <c r="G4058" s="6" t="str">
        <f t="shared" si="297"/>
        <v>50-59</v>
      </c>
      <c r="H4058" s="6" t="str" cm="1">
        <f t="array" ref="H4058:I4058">_xlfn.TEXTSPLIT(G4058,"-")</f>
        <v>50</v>
      </c>
      <c r="I4058" s="6" t="str">
        <v>59</v>
      </c>
      <c r="J4058" s="6" t="s">
        <v>13840</v>
      </c>
      <c r="K4058" s="6" t="s">
        <v>13638</v>
      </c>
      <c r="L4058" s="6" t="s">
        <v>13484</v>
      </c>
      <c r="M4058" s="6" t="s">
        <v>13637</v>
      </c>
      <c r="N4058" s="6" t="s">
        <v>13643</v>
      </c>
      <c r="O4058" s="6" t="str" cm="1">
        <f t="array" ref="O4058:P4058">_xlfn.TEXTSPLIT(N4058,"-")</f>
        <v>2007</v>
      </c>
      <c r="P4058" s="6" t="str">
        <v>2008</v>
      </c>
      <c r="Q4058" s="6">
        <v>1508</v>
      </c>
      <c r="R4058" s="6">
        <v>59</v>
      </c>
      <c r="S4058" s="16">
        <f t="shared" si="298"/>
        <v>3.9124668435013263E-2</v>
      </c>
      <c r="T4058" s="16">
        <f t="shared" si="299"/>
        <v>4.9929611432521902E-3</v>
      </c>
    </row>
    <row r="4059" spans="1:20" x14ac:dyDescent="0.6">
      <c r="A4059" s="6"/>
      <c r="B4059" s="6"/>
      <c r="C4059" s="6"/>
      <c r="D4059" s="6" t="s">
        <v>13300</v>
      </c>
      <c r="E4059" s="6" t="s">
        <v>13815</v>
      </c>
      <c r="F4059" s="6" t="s">
        <v>13819</v>
      </c>
      <c r="G4059" s="6" t="str">
        <f t="shared" si="297"/>
        <v>60-69</v>
      </c>
      <c r="H4059" s="6" t="str" cm="1">
        <f t="array" ref="H4059:I4059">_xlfn.TEXTSPLIT(G4059,"-")</f>
        <v>60</v>
      </c>
      <c r="I4059" s="6" t="str">
        <v>69</v>
      </c>
      <c r="J4059" s="6" t="s">
        <v>13840</v>
      </c>
      <c r="K4059" s="6" t="s">
        <v>13638</v>
      </c>
      <c r="L4059" s="6" t="s">
        <v>13484</v>
      </c>
      <c r="M4059" s="6" t="s">
        <v>13637</v>
      </c>
      <c r="N4059" s="6" t="s">
        <v>13643</v>
      </c>
      <c r="O4059" s="6" t="str" cm="1">
        <f t="array" ref="O4059:P4059">_xlfn.TEXTSPLIT(N4059,"-")</f>
        <v>2007</v>
      </c>
      <c r="P4059" s="6" t="str">
        <v>2008</v>
      </c>
      <c r="Q4059" s="6">
        <v>997</v>
      </c>
      <c r="R4059" s="6">
        <v>104</v>
      </c>
      <c r="S4059" s="16">
        <f t="shared" si="298"/>
        <v>0.10431293881644935</v>
      </c>
      <c r="T4059" s="16">
        <f t="shared" si="299"/>
        <v>9.6805417346734948E-3</v>
      </c>
    </row>
    <row r="4060" spans="1:20" x14ac:dyDescent="0.6">
      <c r="A4060" s="6"/>
      <c r="B4060" s="6"/>
      <c r="C4060" s="6"/>
      <c r="D4060" s="6" t="s">
        <v>13300</v>
      </c>
      <c r="E4060" s="6" t="s">
        <v>13815</v>
      </c>
      <c r="F4060" s="6" t="s">
        <v>13820</v>
      </c>
      <c r="G4060" s="6" t="str">
        <f t="shared" si="297"/>
        <v>70-79</v>
      </c>
      <c r="H4060" s="6" t="str" cm="1">
        <f t="array" ref="H4060:I4060">_xlfn.TEXTSPLIT(G4060,"-")</f>
        <v>70</v>
      </c>
      <c r="I4060" s="6" t="str">
        <v>79</v>
      </c>
      <c r="J4060" s="6" t="s">
        <v>13840</v>
      </c>
      <c r="K4060" s="6" t="s">
        <v>13638</v>
      </c>
      <c r="L4060" s="6" t="s">
        <v>13484</v>
      </c>
      <c r="M4060" s="6" t="s">
        <v>13637</v>
      </c>
      <c r="N4060" s="6" t="s">
        <v>13643</v>
      </c>
      <c r="O4060" s="6" t="str" cm="1">
        <f t="array" ref="O4060:P4060">_xlfn.TEXTSPLIT(N4060,"-")</f>
        <v>2007</v>
      </c>
      <c r="P4060" s="6" t="str">
        <v>2008</v>
      </c>
      <c r="Q4060" s="6">
        <v>547</v>
      </c>
      <c r="R4060" s="6">
        <v>113</v>
      </c>
      <c r="S4060" s="16">
        <f t="shared" si="298"/>
        <v>0.20658135283363802</v>
      </c>
      <c r="T4060" s="16">
        <f t="shared" si="299"/>
        <v>1.731024030891009E-2</v>
      </c>
    </row>
    <row r="4061" spans="1:20" x14ac:dyDescent="0.6">
      <c r="A4061" s="6"/>
      <c r="B4061" s="6"/>
      <c r="C4061" s="6"/>
      <c r="D4061" s="6" t="s">
        <v>13300</v>
      </c>
      <c r="E4061" s="6" t="s">
        <v>13815</v>
      </c>
      <c r="F4061" s="6" t="s">
        <v>13821</v>
      </c>
      <c r="G4061" s="6" t="str">
        <f t="shared" si="297"/>
        <v>80-95</v>
      </c>
      <c r="H4061" s="6" t="str" cm="1">
        <f t="array" ref="H4061:I4061">_xlfn.TEXTSPLIT(G4061,"-")</f>
        <v>80</v>
      </c>
      <c r="I4061" s="6" t="str">
        <v>95</v>
      </c>
      <c r="J4061" s="6" t="s">
        <v>13840</v>
      </c>
      <c r="K4061" s="6" t="s">
        <v>13638</v>
      </c>
      <c r="L4061" s="6" t="s">
        <v>13484</v>
      </c>
      <c r="M4061" s="6" t="s">
        <v>13637</v>
      </c>
      <c r="N4061" s="6" t="s">
        <v>13643</v>
      </c>
      <c r="O4061" s="6" t="str" cm="1">
        <f t="array" ref="O4061:P4061">_xlfn.TEXTSPLIT(N4061,"-")</f>
        <v>2007</v>
      </c>
      <c r="P4061" s="6" t="str">
        <v>2008</v>
      </c>
      <c r="Q4061" s="6">
        <v>252</v>
      </c>
      <c r="R4061" s="6">
        <v>72</v>
      </c>
      <c r="S4061" s="16">
        <f t="shared" si="298"/>
        <v>0.2857142857142857</v>
      </c>
      <c r="T4061" s="16">
        <f t="shared" si="299"/>
        <v>2.8457824031771276E-2</v>
      </c>
    </row>
    <row r="4062" spans="1:20" x14ac:dyDescent="0.6">
      <c r="A4062" s="6"/>
      <c r="B4062" s="6"/>
      <c r="C4062" s="6"/>
      <c r="D4062" s="6" t="s">
        <v>13300</v>
      </c>
      <c r="E4062" s="6" t="s">
        <v>13814</v>
      </c>
      <c r="F4062" s="6" t="s">
        <v>13509</v>
      </c>
      <c r="G4062" s="6" t="str">
        <f t="shared" si="297"/>
        <v>50-95</v>
      </c>
      <c r="H4062" s="6" t="str" cm="1">
        <f t="array" ref="H4062:I4062">_xlfn.TEXTSPLIT(G4062,"-")</f>
        <v>50</v>
      </c>
      <c r="I4062" s="6" t="str">
        <v>95</v>
      </c>
      <c r="J4062" s="6" t="s">
        <v>13840</v>
      </c>
      <c r="K4062" s="6" t="s">
        <v>13638</v>
      </c>
      <c r="L4062" s="6" t="s">
        <v>13484</v>
      </c>
      <c r="M4062" s="6" t="s">
        <v>13637</v>
      </c>
      <c r="N4062" s="6" t="s">
        <v>13643</v>
      </c>
      <c r="O4062" s="6" t="str" cm="1">
        <f t="array" ref="O4062:P4062">_xlfn.TEXTSPLIT(N4062,"-")</f>
        <v>2007</v>
      </c>
      <c r="P4062" s="6" t="str">
        <v>2008</v>
      </c>
      <c r="Q4062" s="6">
        <v>1629</v>
      </c>
      <c r="R4062" s="6">
        <v>138</v>
      </c>
      <c r="S4062" s="16">
        <f t="shared" si="298"/>
        <v>8.4714548802946599E-2</v>
      </c>
      <c r="T4062" s="16">
        <f t="shared" si="299"/>
        <v>6.8991682857448468E-3</v>
      </c>
    </row>
    <row r="4063" spans="1:20" x14ac:dyDescent="0.6">
      <c r="A4063" s="6"/>
      <c r="B4063" s="6"/>
      <c r="C4063" s="6"/>
      <c r="D4063" s="6" t="s">
        <v>13300</v>
      </c>
      <c r="E4063" s="6" t="s">
        <v>13816</v>
      </c>
      <c r="F4063" s="6" t="s">
        <v>13509</v>
      </c>
      <c r="G4063" s="6" t="str">
        <f t="shared" si="297"/>
        <v>50-95</v>
      </c>
      <c r="H4063" s="6" t="str" cm="1">
        <f t="array" ref="H4063:I4063">_xlfn.TEXTSPLIT(G4063,"-")</f>
        <v>50</v>
      </c>
      <c r="I4063" s="6" t="str">
        <v>95</v>
      </c>
      <c r="J4063" s="6" t="s">
        <v>13840</v>
      </c>
      <c r="K4063" s="6" t="s">
        <v>13638</v>
      </c>
      <c r="L4063" s="6" t="s">
        <v>13484</v>
      </c>
      <c r="M4063" s="6" t="s">
        <v>13637</v>
      </c>
      <c r="N4063" s="6" t="s">
        <v>13643</v>
      </c>
      <c r="O4063" s="6" t="str" cm="1">
        <f t="array" ref="O4063:P4063">_xlfn.TEXTSPLIT(N4063,"-")</f>
        <v>2007</v>
      </c>
      <c r="P4063" s="6" t="str">
        <v>2008</v>
      </c>
      <c r="Q4063" s="6">
        <v>1675</v>
      </c>
      <c r="R4063" s="6">
        <v>210</v>
      </c>
      <c r="S4063" s="16">
        <f t="shared" si="298"/>
        <v>0.1253731343283582</v>
      </c>
      <c r="T4063" s="16">
        <f t="shared" si="299"/>
        <v>8.0910752939988874E-3</v>
      </c>
    </row>
    <row r="4064" spans="1:20" x14ac:dyDescent="0.6">
      <c r="A4064" s="6"/>
      <c r="B4064" s="6"/>
      <c r="C4064" s="6"/>
      <c r="D4064" s="6" t="s">
        <v>13300</v>
      </c>
      <c r="E4064" s="6" t="s">
        <v>13815</v>
      </c>
      <c r="F4064" s="6" t="s">
        <v>13509</v>
      </c>
      <c r="G4064" s="6" t="str">
        <f t="shared" si="297"/>
        <v>50-95</v>
      </c>
      <c r="H4064" s="6" t="str" cm="1">
        <f t="array" ref="H4064:I4064">_xlfn.TEXTSPLIT(G4064,"-")</f>
        <v>50</v>
      </c>
      <c r="I4064" s="6" t="str">
        <v>95</v>
      </c>
      <c r="J4064" s="6" t="s">
        <v>13840</v>
      </c>
      <c r="K4064" s="6" t="s">
        <v>13638</v>
      </c>
      <c r="L4064" s="6" t="s">
        <v>13484</v>
      </c>
      <c r="M4064" s="6" t="s">
        <v>13637</v>
      </c>
      <c r="N4064" s="6" t="s">
        <v>13643</v>
      </c>
      <c r="O4064" s="6" t="str" cm="1">
        <f t="array" ref="O4064:P4064">_xlfn.TEXTSPLIT(N4064,"-")</f>
        <v>2007</v>
      </c>
      <c r="P4064" s="6" t="str">
        <v>2008</v>
      </c>
      <c r="Q4064" s="6">
        <v>3304</v>
      </c>
      <c r="R4064" s="6">
        <v>348</v>
      </c>
      <c r="S4064" s="16">
        <f t="shared" si="298"/>
        <v>0.10532687651331719</v>
      </c>
      <c r="T4064" s="16">
        <f t="shared" si="299"/>
        <v>5.3404982717851299E-3</v>
      </c>
    </row>
    <row r="4065" spans="1:20" x14ac:dyDescent="0.6">
      <c r="A4065" s="6">
        <v>24178404</v>
      </c>
      <c r="B4065" s="6" t="s">
        <v>13706</v>
      </c>
      <c r="C4065" s="6" t="s">
        <v>13812</v>
      </c>
      <c r="D4065" s="6" t="s">
        <v>13813</v>
      </c>
      <c r="E4065" s="6" t="s">
        <v>13815</v>
      </c>
      <c r="F4065" s="6" t="s">
        <v>13841</v>
      </c>
      <c r="G4065" s="6" t="str">
        <f t="shared" ref="G4065:G4074" si="303">IF(RIGHT(F4065,1)="+",LEFT(F4065,LEN(F4065)-1)&amp;"-95",F4065)</f>
        <v>45-49</v>
      </c>
      <c r="H4065" s="6" t="str" cm="1">
        <f t="array" ref="H4065:I4065">_xlfn.TEXTSPLIT(G4065,"-")</f>
        <v>45</v>
      </c>
      <c r="I4065" s="6" t="str">
        <v>49</v>
      </c>
      <c r="J4065" s="6" t="s">
        <v>13836</v>
      </c>
      <c r="K4065" s="6" t="s">
        <v>13480</v>
      </c>
      <c r="L4065" s="6" t="s">
        <v>13973</v>
      </c>
      <c r="M4065" s="6" t="s">
        <v>13644</v>
      </c>
      <c r="N4065" s="6">
        <v>2009</v>
      </c>
      <c r="O4065" s="6" t="str" cm="1">
        <f t="array" ref="O4065">_xlfn.TEXTSPLIT(N4065,"-")</f>
        <v>2009</v>
      </c>
      <c r="P4065" s="6" t="str" cm="1">
        <f t="array" ref="P4065">_xlfn.TEXTSPLIT(O4065,"-")</f>
        <v>2009</v>
      </c>
      <c r="Q4065" s="6">
        <v>378</v>
      </c>
      <c r="R4065" s="6">
        <v>0</v>
      </c>
      <c r="S4065" s="16">
        <f t="shared" ref="S4065:S4074" si="304">R4065/Q4065</f>
        <v>0</v>
      </c>
      <c r="T4065" s="16">
        <f t="shared" ref="T4065:T4074" si="305">SQRT(S4065*(1-S4065)/Q4065)</f>
        <v>0</v>
      </c>
    </row>
    <row r="4066" spans="1:20" x14ac:dyDescent="0.6">
      <c r="A4066" s="6"/>
      <c r="B4066" s="6"/>
      <c r="C4066" s="6"/>
      <c r="D4066" s="6" t="s">
        <v>13813</v>
      </c>
      <c r="E4066" s="6" t="s">
        <v>13815</v>
      </c>
      <c r="F4066" s="6" t="s">
        <v>13842</v>
      </c>
      <c r="G4066" s="6" t="str">
        <f t="shared" si="303"/>
        <v>50-54</v>
      </c>
      <c r="H4066" s="6" t="str" cm="1">
        <f t="array" ref="H4066:I4066">_xlfn.TEXTSPLIT(G4066,"-")</f>
        <v>50</v>
      </c>
      <c r="I4066" s="6" t="str">
        <v>54</v>
      </c>
      <c r="J4066" s="6" t="s">
        <v>13836</v>
      </c>
      <c r="K4066" s="6" t="s">
        <v>13480</v>
      </c>
      <c r="L4066" s="6" t="s">
        <v>13973</v>
      </c>
      <c r="M4066" s="6" t="s">
        <v>13644</v>
      </c>
      <c r="N4066" s="6">
        <v>2009</v>
      </c>
      <c r="O4066" s="6" t="str" cm="1">
        <f t="array" ref="O4066">_xlfn.TEXTSPLIT(N4066,"-")</f>
        <v>2009</v>
      </c>
      <c r="P4066" s="6" t="str" cm="1">
        <f t="array" ref="P4066">_xlfn.TEXTSPLIT(O4066,"-")</f>
        <v>2009</v>
      </c>
      <c r="Q4066" s="6">
        <v>562</v>
      </c>
      <c r="R4066" s="6">
        <v>1</v>
      </c>
      <c r="S4066" s="16">
        <f t="shared" si="304"/>
        <v>1.7793594306049821E-3</v>
      </c>
      <c r="T4066" s="16">
        <f t="shared" si="305"/>
        <v>1.777775665777942E-3</v>
      </c>
    </row>
    <row r="4067" spans="1:20" x14ac:dyDescent="0.6">
      <c r="A4067" s="6"/>
      <c r="B4067" s="6"/>
      <c r="C4067" s="6"/>
      <c r="D4067" s="6" t="s">
        <v>13813</v>
      </c>
      <c r="E4067" s="6" t="s">
        <v>13815</v>
      </c>
      <c r="F4067" s="6" t="s">
        <v>13843</v>
      </c>
      <c r="G4067" s="6" t="str">
        <f t="shared" si="303"/>
        <v>55-59</v>
      </c>
      <c r="H4067" s="6" t="str" cm="1">
        <f t="array" ref="H4067:I4067">_xlfn.TEXTSPLIT(G4067,"-")</f>
        <v>55</v>
      </c>
      <c r="I4067" s="6" t="str">
        <v>59</v>
      </c>
      <c r="J4067" s="6" t="s">
        <v>13836</v>
      </c>
      <c r="K4067" s="6" t="s">
        <v>13480</v>
      </c>
      <c r="L4067" s="6" t="s">
        <v>13973</v>
      </c>
      <c r="M4067" s="6" t="s">
        <v>13644</v>
      </c>
      <c r="N4067" s="6">
        <v>2009</v>
      </c>
      <c r="O4067" s="6" t="str" cm="1">
        <f t="array" ref="O4067">_xlfn.TEXTSPLIT(N4067,"-")</f>
        <v>2009</v>
      </c>
      <c r="P4067" s="6" t="str" cm="1">
        <f t="array" ref="P4067">_xlfn.TEXTSPLIT(O4067,"-")</f>
        <v>2009</v>
      </c>
      <c r="Q4067" s="6">
        <v>846</v>
      </c>
      <c r="R4067" s="6">
        <v>2</v>
      </c>
      <c r="S4067" s="16">
        <f t="shared" si="304"/>
        <v>2.3640661938534278E-3</v>
      </c>
      <c r="T4067" s="16">
        <f t="shared" si="305"/>
        <v>1.6696701252902179E-3</v>
      </c>
    </row>
    <row r="4068" spans="1:20" x14ac:dyDescent="0.6">
      <c r="A4068" s="6"/>
      <c r="B4068" s="6"/>
      <c r="C4068" s="6"/>
      <c r="D4068" s="6" t="s">
        <v>13813</v>
      </c>
      <c r="E4068" s="6" t="s">
        <v>13815</v>
      </c>
      <c r="F4068" s="6" t="s">
        <v>13844</v>
      </c>
      <c r="G4068" s="6" t="str">
        <f t="shared" si="303"/>
        <v>60-64</v>
      </c>
      <c r="H4068" s="6" t="str" cm="1">
        <f t="array" ref="H4068:I4068">_xlfn.TEXTSPLIT(G4068,"-")</f>
        <v>60</v>
      </c>
      <c r="I4068" s="6" t="str">
        <v>64</v>
      </c>
      <c r="J4068" s="6" t="s">
        <v>13836</v>
      </c>
      <c r="K4068" s="6" t="s">
        <v>13480</v>
      </c>
      <c r="L4068" s="6" t="s">
        <v>13973</v>
      </c>
      <c r="M4068" s="6" t="s">
        <v>13644</v>
      </c>
      <c r="N4068" s="6">
        <v>2009</v>
      </c>
      <c r="O4068" s="6" t="str" cm="1">
        <f t="array" ref="O4068">_xlfn.TEXTSPLIT(N4068,"-")</f>
        <v>2009</v>
      </c>
      <c r="P4068" s="6" t="str" cm="1">
        <f t="array" ref="P4068">_xlfn.TEXTSPLIT(O4068,"-")</f>
        <v>2009</v>
      </c>
      <c r="Q4068" s="6">
        <v>652</v>
      </c>
      <c r="R4068" s="6">
        <v>0</v>
      </c>
      <c r="S4068" s="16">
        <f t="shared" si="304"/>
        <v>0</v>
      </c>
      <c r="T4068" s="16">
        <f t="shared" si="305"/>
        <v>0</v>
      </c>
    </row>
    <row r="4069" spans="1:20" x14ac:dyDescent="0.6">
      <c r="A4069" s="6"/>
      <c r="B4069" s="6"/>
      <c r="C4069" s="6"/>
      <c r="D4069" s="6" t="s">
        <v>13813</v>
      </c>
      <c r="E4069" s="6" t="s">
        <v>13815</v>
      </c>
      <c r="F4069" s="6" t="s">
        <v>13824</v>
      </c>
      <c r="G4069" s="6" t="str">
        <f t="shared" si="303"/>
        <v>65-69</v>
      </c>
      <c r="H4069" s="6" t="str" cm="1">
        <f t="array" ref="H4069:I4069">_xlfn.TEXTSPLIT(G4069,"-")</f>
        <v>65</v>
      </c>
      <c r="I4069" s="6" t="str">
        <v>69</v>
      </c>
      <c r="J4069" s="6" t="s">
        <v>13836</v>
      </c>
      <c r="K4069" s="6" t="s">
        <v>13480</v>
      </c>
      <c r="L4069" s="6" t="s">
        <v>13973</v>
      </c>
      <c r="M4069" s="6" t="s">
        <v>13644</v>
      </c>
      <c r="N4069" s="6">
        <v>2009</v>
      </c>
      <c r="O4069" s="6" t="str" cm="1">
        <f t="array" ref="O4069">_xlfn.TEXTSPLIT(N4069,"-")</f>
        <v>2009</v>
      </c>
      <c r="P4069" s="6" t="str" cm="1">
        <f t="array" ref="P4069">_xlfn.TEXTSPLIT(O4069,"-")</f>
        <v>2009</v>
      </c>
      <c r="Q4069" s="6">
        <v>707</v>
      </c>
      <c r="R4069" s="6">
        <v>2</v>
      </c>
      <c r="S4069" s="16">
        <f t="shared" si="304"/>
        <v>2.828854314002829E-3</v>
      </c>
      <c r="T4069" s="16">
        <f t="shared" si="305"/>
        <v>1.9974707831109475E-3</v>
      </c>
    </row>
    <row r="4070" spans="1:20" x14ac:dyDescent="0.6">
      <c r="A4070" s="6"/>
      <c r="B4070" s="6"/>
      <c r="C4070" s="6"/>
      <c r="D4070" s="6" t="s">
        <v>13813</v>
      </c>
      <c r="E4070" s="6" t="s">
        <v>13815</v>
      </c>
      <c r="F4070" s="6" t="s">
        <v>13825</v>
      </c>
      <c r="G4070" s="6" t="str">
        <f t="shared" si="303"/>
        <v>70-74</v>
      </c>
      <c r="H4070" s="6" t="str" cm="1">
        <f t="array" ref="H4070:I4070">_xlfn.TEXTSPLIT(G4070,"-")</f>
        <v>70</v>
      </c>
      <c r="I4070" s="6" t="str">
        <v>74</v>
      </c>
      <c r="J4070" s="6" t="s">
        <v>13836</v>
      </c>
      <c r="K4070" s="6" t="s">
        <v>13480</v>
      </c>
      <c r="L4070" s="6" t="s">
        <v>13973</v>
      </c>
      <c r="M4070" s="6" t="s">
        <v>13644</v>
      </c>
      <c r="N4070" s="6">
        <v>2009</v>
      </c>
      <c r="O4070" s="6" t="str" cm="1">
        <f t="array" ref="O4070">_xlfn.TEXTSPLIT(N4070,"-")</f>
        <v>2009</v>
      </c>
      <c r="P4070" s="6" t="str" cm="1">
        <f t="array" ref="P4070">_xlfn.TEXTSPLIT(O4070,"-")</f>
        <v>2009</v>
      </c>
      <c r="Q4070" s="6">
        <v>224</v>
      </c>
      <c r="R4070" s="6">
        <v>3</v>
      </c>
      <c r="S4070" s="16">
        <f t="shared" si="304"/>
        <v>1.3392857142857142E-2</v>
      </c>
      <c r="T4070" s="16">
        <f t="shared" si="305"/>
        <v>7.6804158766004618E-3</v>
      </c>
    </row>
    <row r="4071" spans="1:20" x14ac:dyDescent="0.6">
      <c r="A4071" s="6"/>
      <c r="B4071" s="6"/>
      <c r="C4071" s="6"/>
      <c r="D4071" s="6" t="s">
        <v>13813</v>
      </c>
      <c r="E4071" s="6" t="s">
        <v>13815</v>
      </c>
      <c r="F4071" s="6" t="s">
        <v>13845</v>
      </c>
      <c r="G4071" s="6" t="str">
        <f t="shared" si="303"/>
        <v>75-95</v>
      </c>
      <c r="H4071" s="6" t="str" cm="1">
        <f t="array" ref="H4071:I4071">_xlfn.TEXTSPLIT(G4071,"-")</f>
        <v>75</v>
      </c>
      <c r="I4071" s="6" t="str">
        <v>95</v>
      </c>
      <c r="J4071" s="6" t="s">
        <v>13836</v>
      </c>
      <c r="K4071" s="6" t="s">
        <v>13480</v>
      </c>
      <c r="L4071" s="6" t="s">
        <v>13973</v>
      </c>
      <c r="M4071" s="6" t="s">
        <v>13644</v>
      </c>
      <c r="N4071" s="6">
        <v>2009</v>
      </c>
      <c r="O4071" s="6" t="str" cm="1">
        <f t="array" ref="O4071">_xlfn.TEXTSPLIT(N4071,"-")</f>
        <v>2009</v>
      </c>
      <c r="P4071" s="6" t="str" cm="1">
        <f t="array" ref="P4071">_xlfn.TEXTSPLIT(O4071,"-")</f>
        <v>2009</v>
      </c>
      <c r="Q4071" s="6">
        <v>180</v>
      </c>
      <c r="R4071" s="6">
        <v>6</v>
      </c>
      <c r="S4071" s="16">
        <f t="shared" si="304"/>
        <v>3.3333333333333333E-2</v>
      </c>
      <c r="T4071" s="16">
        <f t="shared" si="305"/>
        <v>1.337954953199144E-2</v>
      </c>
    </row>
    <row r="4072" spans="1:20" x14ac:dyDescent="0.6">
      <c r="A4072" s="6"/>
      <c r="B4072" s="6"/>
      <c r="C4072" s="6"/>
      <c r="D4072" s="6" t="s">
        <v>13813</v>
      </c>
      <c r="E4072" s="6" t="s">
        <v>13814</v>
      </c>
      <c r="F4072" s="6" t="s">
        <v>13649</v>
      </c>
      <c r="G4072" s="6" t="str">
        <f t="shared" si="303"/>
        <v>45-95</v>
      </c>
      <c r="H4072" s="6" t="str" cm="1">
        <f t="array" ref="H4072:I4072">_xlfn.TEXTSPLIT(G4072,"-")</f>
        <v>45</v>
      </c>
      <c r="I4072" s="6" t="str">
        <v>95</v>
      </c>
      <c r="J4072" s="6" t="s">
        <v>13836</v>
      </c>
      <c r="K4072" s="6" t="s">
        <v>13480</v>
      </c>
      <c r="L4072" s="6" t="s">
        <v>13973</v>
      </c>
      <c r="M4072" s="6" t="s">
        <v>13644</v>
      </c>
      <c r="N4072" s="6">
        <v>2009</v>
      </c>
      <c r="O4072" s="6" t="str" cm="1">
        <f t="array" ref="O4072">_xlfn.TEXTSPLIT(N4072,"-")</f>
        <v>2009</v>
      </c>
      <c r="P4072" s="6" t="str" cm="1">
        <f t="array" ref="P4072">_xlfn.TEXTSPLIT(O4072,"-")</f>
        <v>2009</v>
      </c>
      <c r="Q4072" s="6">
        <v>2090</v>
      </c>
      <c r="R4072" s="6">
        <v>10</v>
      </c>
      <c r="S4072" s="16">
        <f t="shared" si="304"/>
        <v>4.7846889952153108E-3</v>
      </c>
      <c r="T4072" s="16">
        <f t="shared" si="305"/>
        <v>1.5094274313602373E-3</v>
      </c>
    </row>
    <row r="4073" spans="1:20" x14ac:dyDescent="0.6">
      <c r="A4073" s="6"/>
      <c r="B4073" s="6"/>
      <c r="C4073" s="6"/>
      <c r="D4073" s="6" t="s">
        <v>13813</v>
      </c>
      <c r="E4073" s="6" t="s">
        <v>13816</v>
      </c>
      <c r="F4073" s="6" t="s">
        <v>13649</v>
      </c>
      <c r="G4073" s="6" t="str">
        <f t="shared" si="303"/>
        <v>45-95</v>
      </c>
      <c r="H4073" s="6" t="str" cm="1">
        <f t="array" ref="H4073:I4073">_xlfn.TEXTSPLIT(G4073,"-")</f>
        <v>45</v>
      </c>
      <c r="I4073" s="6" t="str">
        <v>95</v>
      </c>
      <c r="J4073" s="6" t="s">
        <v>13836</v>
      </c>
      <c r="K4073" s="6" t="s">
        <v>13480</v>
      </c>
      <c r="L4073" s="6" t="s">
        <v>13973</v>
      </c>
      <c r="M4073" s="6" t="s">
        <v>13644</v>
      </c>
      <c r="N4073" s="6">
        <v>2009</v>
      </c>
      <c r="O4073" s="6" t="str" cm="1">
        <f t="array" ref="O4073">_xlfn.TEXTSPLIT(N4073,"-")</f>
        <v>2009</v>
      </c>
      <c r="P4073" s="6" t="str" cm="1">
        <f t="array" ref="P4073">_xlfn.TEXTSPLIT(O4073,"-")</f>
        <v>2009</v>
      </c>
      <c r="Q4073" s="6">
        <v>1459</v>
      </c>
      <c r="R4073" s="6">
        <v>4</v>
      </c>
      <c r="S4073" s="16">
        <f t="shared" si="304"/>
        <v>2.7416038382453737E-3</v>
      </c>
      <c r="T4073" s="16">
        <f t="shared" si="305"/>
        <v>1.3689215315171761E-3</v>
      </c>
    </row>
    <row r="4074" spans="1:20" x14ac:dyDescent="0.6">
      <c r="A4074" s="6"/>
      <c r="B4074" s="6"/>
      <c r="C4074" s="6"/>
      <c r="D4074" s="6" t="s">
        <v>13813</v>
      </c>
      <c r="E4074" s="6" t="s">
        <v>13815</v>
      </c>
      <c r="F4074" s="6" t="s">
        <v>13649</v>
      </c>
      <c r="G4074" s="6" t="str">
        <f t="shared" si="303"/>
        <v>45-95</v>
      </c>
      <c r="H4074" s="6" t="str" cm="1">
        <f t="array" ref="H4074:I4074">_xlfn.TEXTSPLIT(G4074,"-")</f>
        <v>45</v>
      </c>
      <c r="I4074" s="6" t="str">
        <v>95</v>
      </c>
      <c r="J4074" s="6" t="s">
        <v>13836</v>
      </c>
      <c r="K4074" s="6" t="s">
        <v>13480</v>
      </c>
      <c r="L4074" s="6" t="s">
        <v>13973</v>
      </c>
      <c r="M4074" s="6" t="s">
        <v>13644</v>
      </c>
      <c r="N4074" s="6">
        <v>2009</v>
      </c>
      <c r="O4074" s="6" t="str" cm="1">
        <f t="array" ref="O4074">_xlfn.TEXTSPLIT(N4074,"-")</f>
        <v>2009</v>
      </c>
      <c r="P4074" s="6" t="str" cm="1">
        <f t="array" ref="P4074">_xlfn.TEXTSPLIT(O4074,"-")</f>
        <v>2009</v>
      </c>
      <c r="Q4074" s="6">
        <v>3549</v>
      </c>
      <c r="R4074" s="6">
        <v>14</v>
      </c>
      <c r="S4074" s="16">
        <f t="shared" si="304"/>
        <v>3.9447731755424065E-3</v>
      </c>
      <c r="T4074" s="16">
        <f t="shared" si="305"/>
        <v>1.052203465606111E-3</v>
      </c>
    </row>
    <row r="4075" spans="1:20" x14ac:dyDescent="0.6">
      <c r="D4075" s="6" t="s">
        <v>13813</v>
      </c>
      <c r="E4075" s="6" t="s">
        <v>13815</v>
      </c>
      <c r="F4075" s="6" t="s">
        <v>13841</v>
      </c>
      <c r="G4075" s="6" t="str">
        <f t="shared" si="297"/>
        <v>45-49</v>
      </c>
      <c r="H4075" s="6" t="str" cm="1">
        <f t="array" ref="H4075:I4075">_xlfn.TEXTSPLIT(G4075,"-")</f>
        <v>45</v>
      </c>
      <c r="I4075" s="6" t="str">
        <v>49</v>
      </c>
      <c r="J4075" s="6" t="s">
        <v>13836</v>
      </c>
      <c r="K4075" s="6" t="s">
        <v>13480</v>
      </c>
      <c r="L4075" s="6" t="s">
        <v>13909</v>
      </c>
      <c r="M4075" s="6" t="s">
        <v>13644</v>
      </c>
      <c r="N4075" s="6">
        <v>2009</v>
      </c>
      <c r="O4075" s="6" t="str" cm="1">
        <f t="array" ref="O4075">_xlfn.TEXTSPLIT(N4075,"-")</f>
        <v>2009</v>
      </c>
      <c r="P4075" s="6" t="str" cm="1">
        <f t="array" ref="P4075">_xlfn.TEXTSPLIT(O4075,"-")</f>
        <v>2009</v>
      </c>
      <c r="Q4075" s="6">
        <v>378</v>
      </c>
      <c r="R4075" s="6">
        <v>0</v>
      </c>
      <c r="S4075" s="16">
        <f t="shared" si="298"/>
        <v>0</v>
      </c>
      <c r="T4075" s="16">
        <f t="shared" si="299"/>
        <v>0</v>
      </c>
    </row>
    <row r="4076" spans="1:20" x14ac:dyDescent="0.6">
      <c r="A4076" s="6"/>
      <c r="B4076" s="6"/>
      <c r="C4076" s="6"/>
      <c r="D4076" s="6" t="s">
        <v>13813</v>
      </c>
      <c r="E4076" s="6" t="s">
        <v>13815</v>
      </c>
      <c r="F4076" s="6" t="s">
        <v>13842</v>
      </c>
      <c r="G4076" s="6" t="str">
        <f t="shared" si="297"/>
        <v>50-54</v>
      </c>
      <c r="H4076" s="6" t="str" cm="1">
        <f t="array" ref="H4076:I4076">_xlfn.TEXTSPLIT(G4076,"-")</f>
        <v>50</v>
      </c>
      <c r="I4076" s="6" t="str">
        <v>54</v>
      </c>
      <c r="J4076" s="6" t="s">
        <v>13836</v>
      </c>
      <c r="K4076" s="6" t="s">
        <v>13480</v>
      </c>
      <c r="L4076" s="6" t="s">
        <v>13909</v>
      </c>
      <c r="M4076" s="6" t="s">
        <v>13644</v>
      </c>
      <c r="N4076" s="6">
        <v>2009</v>
      </c>
      <c r="O4076" s="6" t="str" cm="1">
        <f t="array" ref="O4076">_xlfn.TEXTSPLIT(N4076,"-")</f>
        <v>2009</v>
      </c>
      <c r="P4076" s="6" t="str" cm="1">
        <f t="array" ref="P4076">_xlfn.TEXTSPLIT(O4076,"-")</f>
        <v>2009</v>
      </c>
      <c r="Q4076" s="6">
        <v>562</v>
      </c>
      <c r="R4076" s="6">
        <v>1</v>
      </c>
      <c r="S4076" s="16">
        <f t="shared" si="298"/>
        <v>1.7793594306049821E-3</v>
      </c>
      <c r="T4076" s="16">
        <f t="shared" si="299"/>
        <v>1.777775665777942E-3</v>
      </c>
    </row>
    <row r="4077" spans="1:20" x14ac:dyDescent="0.6">
      <c r="A4077" s="6"/>
      <c r="B4077" s="6"/>
      <c r="C4077" s="6"/>
      <c r="D4077" s="6" t="s">
        <v>13813</v>
      </c>
      <c r="E4077" s="6" t="s">
        <v>13815</v>
      </c>
      <c r="F4077" s="6" t="s">
        <v>13843</v>
      </c>
      <c r="G4077" s="6" t="str">
        <f t="shared" si="297"/>
        <v>55-59</v>
      </c>
      <c r="H4077" s="6" t="str" cm="1">
        <f t="array" ref="H4077:I4077">_xlfn.TEXTSPLIT(G4077,"-")</f>
        <v>55</v>
      </c>
      <c r="I4077" s="6" t="str">
        <v>59</v>
      </c>
      <c r="J4077" s="6" t="s">
        <v>13836</v>
      </c>
      <c r="K4077" s="6" t="s">
        <v>13480</v>
      </c>
      <c r="L4077" s="6" t="s">
        <v>13909</v>
      </c>
      <c r="M4077" s="6" t="s">
        <v>13644</v>
      </c>
      <c r="N4077" s="6">
        <v>2009</v>
      </c>
      <c r="O4077" s="6" t="str" cm="1">
        <f t="array" ref="O4077">_xlfn.TEXTSPLIT(N4077,"-")</f>
        <v>2009</v>
      </c>
      <c r="P4077" s="6" t="str" cm="1">
        <f t="array" ref="P4077">_xlfn.TEXTSPLIT(O4077,"-")</f>
        <v>2009</v>
      </c>
      <c r="Q4077" s="6">
        <v>846</v>
      </c>
      <c r="R4077" s="6">
        <v>2</v>
      </c>
      <c r="S4077" s="16">
        <f t="shared" si="298"/>
        <v>2.3640661938534278E-3</v>
      </c>
      <c r="T4077" s="16">
        <f t="shared" si="299"/>
        <v>1.6696701252902179E-3</v>
      </c>
    </row>
    <row r="4078" spans="1:20" x14ac:dyDescent="0.6">
      <c r="A4078" s="6"/>
      <c r="B4078" s="6"/>
      <c r="C4078" s="6"/>
      <c r="D4078" s="6" t="s">
        <v>13813</v>
      </c>
      <c r="E4078" s="6" t="s">
        <v>13815</v>
      </c>
      <c r="F4078" s="6" t="s">
        <v>13844</v>
      </c>
      <c r="G4078" s="6" t="str">
        <f t="shared" si="297"/>
        <v>60-64</v>
      </c>
      <c r="H4078" s="6" t="str" cm="1">
        <f t="array" ref="H4078:I4078">_xlfn.TEXTSPLIT(G4078,"-")</f>
        <v>60</v>
      </c>
      <c r="I4078" s="6" t="str">
        <v>64</v>
      </c>
      <c r="J4078" s="6" t="s">
        <v>13836</v>
      </c>
      <c r="K4078" s="6" t="s">
        <v>13480</v>
      </c>
      <c r="L4078" s="6" t="s">
        <v>13909</v>
      </c>
      <c r="M4078" s="6" t="s">
        <v>13644</v>
      </c>
      <c r="N4078" s="6">
        <v>2009</v>
      </c>
      <c r="O4078" s="6" t="str" cm="1">
        <f t="array" ref="O4078">_xlfn.TEXTSPLIT(N4078,"-")</f>
        <v>2009</v>
      </c>
      <c r="P4078" s="6" t="str" cm="1">
        <f t="array" ref="P4078">_xlfn.TEXTSPLIT(O4078,"-")</f>
        <v>2009</v>
      </c>
      <c r="Q4078" s="6">
        <v>652</v>
      </c>
      <c r="R4078" s="6">
        <v>0</v>
      </c>
      <c r="S4078" s="16">
        <f t="shared" si="298"/>
        <v>0</v>
      </c>
      <c r="T4078" s="16">
        <f t="shared" si="299"/>
        <v>0</v>
      </c>
    </row>
    <row r="4079" spans="1:20" x14ac:dyDescent="0.6">
      <c r="A4079" s="6"/>
      <c r="B4079" s="6"/>
      <c r="C4079" s="6"/>
      <c r="D4079" s="6" t="s">
        <v>13813</v>
      </c>
      <c r="E4079" s="6" t="s">
        <v>13815</v>
      </c>
      <c r="F4079" s="6" t="s">
        <v>13824</v>
      </c>
      <c r="G4079" s="6" t="str">
        <f t="shared" si="297"/>
        <v>65-69</v>
      </c>
      <c r="H4079" s="6" t="str" cm="1">
        <f t="array" ref="H4079:I4079">_xlfn.TEXTSPLIT(G4079,"-")</f>
        <v>65</v>
      </c>
      <c r="I4079" s="6" t="str">
        <v>69</v>
      </c>
      <c r="J4079" s="6" t="s">
        <v>13836</v>
      </c>
      <c r="K4079" s="6" t="s">
        <v>13480</v>
      </c>
      <c r="L4079" s="6" t="s">
        <v>13909</v>
      </c>
      <c r="M4079" s="6" t="s">
        <v>13644</v>
      </c>
      <c r="N4079" s="6">
        <v>2009</v>
      </c>
      <c r="O4079" s="6" t="str" cm="1">
        <f t="array" ref="O4079">_xlfn.TEXTSPLIT(N4079,"-")</f>
        <v>2009</v>
      </c>
      <c r="P4079" s="6" t="str" cm="1">
        <f t="array" ref="P4079">_xlfn.TEXTSPLIT(O4079,"-")</f>
        <v>2009</v>
      </c>
      <c r="Q4079" s="6">
        <v>707</v>
      </c>
      <c r="R4079" s="6">
        <v>2</v>
      </c>
      <c r="S4079" s="16">
        <f t="shared" si="298"/>
        <v>2.828854314002829E-3</v>
      </c>
      <c r="T4079" s="16">
        <f t="shared" si="299"/>
        <v>1.9974707831109475E-3</v>
      </c>
    </row>
    <row r="4080" spans="1:20" x14ac:dyDescent="0.6">
      <c r="A4080" s="6"/>
      <c r="B4080" s="6"/>
      <c r="C4080" s="6"/>
      <c r="D4080" s="6" t="s">
        <v>13813</v>
      </c>
      <c r="E4080" s="6" t="s">
        <v>13815</v>
      </c>
      <c r="F4080" s="6" t="s">
        <v>13825</v>
      </c>
      <c r="G4080" s="6" t="str">
        <f t="shared" si="297"/>
        <v>70-74</v>
      </c>
      <c r="H4080" s="6" t="str" cm="1">
        <f t="array" ref="H4080:I4080">_xlfn.TEXTSPLIT(G4080,"-")</f>
        <v>70</v>
      </c>
      <c r="I4080" s="6" t="str">
        <v>74</v>
      </c>
      <c r="J4080" s="6" t="s">
        <v>13836</v>
      </c>
      <c r="K4080" s="6" t="s">
        <v>13480</v>
      </c>
      <c r="L4080" s="6" t="s">
        <v>13909</v>
      </c>
      <c r="M4080" s="6" t="s">
        <v>13644</v>
      </c>
      <c r="N4080" s="6">
        <v>2009</v>
      </c>
      <c r="O4080" s="6" t="str" cm="1">
        <f t="array" ref="O4080">_xlfn.TEXTSPLIT(N4080,"-")</f>
        <v>2009</v>
      </c>
      <c r="P4080" s="6" t="str" cm="1">
        <f t="array" ref="P4080">_xlfn.TEXTSPLIT(O4080,"-")</f>
        <v>2009</v>
      </c>
      <c r="Q4080" s="6">
        <v>224</v>
      </c>
      <c r="R4080" s="6">
        <v>3</v>
      </c>
      <c r="S4080" s="16">
        <f t="shared" si="298"/>
        <v>1.3392857142857142E-2</v>
      </c>
      <c r="T4080" s="16">
        <f t="shared" si="299"/>
        <v>7.6804158766004618E-3</v>
      </c>
    </row>
    <row r="4081" spans="1:20" x14ac:dyDescent="0.6">
      <c r="A4081" s="6"/>
      <c r="B4081" s="6"/>
      <c r="C4081" s="6"/>
      <c r="D4081" s="6" t="s">
        <v>13813</v>
      </c>
      <c r="E4081" s="6" t="s">
        <v>13815</v>
      </c>
      <c r="F4081" s="6" t="s">
        <v>13845</v>
      </c>
      <c r="G4081" s="6" t="str">
        <f t="shared" si="297"/>
        <v>75-95</v>
      </c>
      <c r="H4081" s="6" t="str" cm="1">
        <f t="array" ref="H4081:I4081">_xlfn.TEXTSPLIT(G4081,"-")</f>
        <v>75</v>
      </c>
      <c r="I4081" s="6" t="str">
        <v>95</v>
      </c>
      <c r="J4081" s="6" t="s">
        <v>13836</v>
      </c>
      <c r="K4081" s="6" t="s">
        <v>13480</v>
      </c>
      <c r="L4081" s="6" t="s">
        <v>13909</v>
      </c>
      <c r="M4081" s="6" t="s">
        <v>13644</v>
      </c>
      <c r="N4081" s="6">
        <v>2009</v>
      </c>
      <c r="O4081" s="6" t="str" cm="1">
        <f t="array" ref="O4081">_xlfn.TEXTSPLIT(N4081,"-")</f>
        <v>2009</v>
      </c>
      <c r="P4081" s="6" t="str" cm="1">
        <f t="array" ref="P4081">_xlfn.TEXTSPLIT(O4081,"-")</f>
        <v>2009</v>
      </c>
      <c r="Q4081" s="6">
        <v>180</v>
      </c>
      <c r="R4081" s="6">
        <v>6</v>
      </c>
      <c r="S4081" s="16">
        <f t="shared" si="298"/>
        <v>3.3333333333333333E-2</v>
      </c>
      <c r="T4081" s="16">
        <f t="shared" si="299"/>
        <v>1.337954953199144E-2</v>
      </c>
    </row>
    <row r="4082" spans="1:20" x14ac:dyDescent="0.6">
      <c r="A4082" s="6"/>
      <c r="B4082" s="6"/>
      <c r="C4082" s="6"/>
      <c r="D4082" s="6" t="s">
        <v>13813</v>
      </c>
      <c r="E4082" s="6" t="s">
        <v>13814</v>
      </c>
      <c r="F4082" s="6" t="s">
        <v>13649</v>
      </c>
      <c r="G4082" s="6" t="str">
        <f t="shared" si="297"/>
        <v>45-95</v>
      </c>
      <c r="H4082" s="6" t="str" cm="1">
        <f t="array" ref="H4082:I4082">_xlfn.TEXTSPLIT(G4082,"-")</f>
        <v>45</v>
      </c>
      <c r="I4082" s="6" t="str">
        <v>95</v>
      </c>
      <c r="J4082" s="6" t="s">
        <v>13836</v>
      </c>
      <c r="K4082" s="6" t="s">
        <v>13480</v>
      </c>
      <c r="L4082" s="6" t="s">
        <v>13909</v>
      </c>
      <c r="M4082" s="6" t="s">
        <v>13644</v>
      </c>
      <c r="N4082" s="6">
        <v>2009</v>
      </c>
      <c r="O4082" s="6" t="str" cm="1">
        <f t="array" ref="O4082">_xlfn.TEXTSPLIT(N4082,"-")</f>
        <v>2009</v>
      </c>
      <c r="P4082" s="6" t="str" cm="1">
        <f t="array" ref="P4082">_xlfn.TEXTSPLIT(O4082,"-")</f>
        <v>2009</v>
      </c>
      <c r="Q4082" s="6">
        <v>2090</v>
      </c>
      <c r="R4082" s="6">
        <v>10</v>
      </c>
      <c r="S4082" s="16">
        <f t="shared" si="298"/>
        <v>4.7846889952153108E-3</v>
      </c>
      <c r="T4082" s="16">
        <f t="shared" si="299"/>
        <v>1.5094274313602373E-3</v>
      </c>
    </row>
    <row r="4083" spans="1:20" x14ac:dyDescent="0.6">
      <c r="A4083" s="6"/>
      <c r="B4083" s="6"/>
      <c r="C4083" s="6"/>
      <c r="D4083" s="6" t="s">
        <v>13813</v>
      </c>
      <c r="E4083" s="6" t="s">
        <v>13816</v>
      </c>
      <c r="F4083" s="6" t="s">
        <v>13649</v>
      </c>
      <c r="G4083" s="6" t="str">
        <f t="shared" si="297"/>
        <v>45-95</v>
      </c>
      <c r="H4083" s="6" t="str" cm="1">
        <f t="array" ref="H4083:I4083">_xlfn.TEXTSPLIT(G4083,"-")</f>
        <v>45</v>
      </c>
      <c r="I4083" s="6" t="str">
        <v>95</v>
      </c>
      <c r="J4083" s="6" t="s">
        <v>13836</v>
      </c>
      <c r="K4083" s="6" t="s">
        <v>13480</v>
      </c>
      <c r="L4083" s="6" t="s">
        <v>13909</v>
      </c>
      <c r="M4083" s="6" t="s">
        <v>13644</v>
      </c>
      <c r="N4083" s="6">
        <v>2009</v>
      </c>
      <c r="O4083" s="6" t="str" cm="1">
        <f t="array" ref="O4083">_xlfn.TEXTSPLIT(N4083,"-")</f>
        <v>2009</v>
      </c>
      <c r="P4083" s="6" t="str" cm="1">
        <f t="array" ref="P4083">_xlfn.TEXTSPLIT(O4083,"-")</f>
        <v>2009</v>
      </c>
      <c r="Q4083" s="6">
        <v>1459</v>
      </c>
      <c r="R4083" s="6">
        <v>4</v>
      </c>
      <c r="S4083" s="16">
        <f t="shared" si="298"/>
        <v>2.7416038382453737E-3</v>
      </c>
      <c r="T4083" s="16">
        <f t="shared" si="299"/>
        <v>1.3689215315171761E-3</v>
      </c>
    </row>
    <row r="4084" spans="1:20" x14ac:dyDescent="0.6">
      <c r="A4084" s="6"/>
      <c r="B4084" s="6"/>
      <c r="C4084" s="6"/>
      <c r="D4084" s="6" t="s">
        <v>13813</v>
      </c>
      <c r="E4084" s="6" t="s">
        <v>13815</v>
      </c>
      <c r="F4084" s="6" t="s">
        <v>13649</v>
      </c>
      <c r="G4084" s="6" t="str">
        <f t="shared" si="297"/>
        <v>45-95</v>
      </c>
      <c r="H4084" s="6" t="str" cm="1">
        <f t="array" ref="H4084:I4084">_xlfn.TEXTSPLIT(G4084,"-")</f>
        <v>45</v>
      </c>
      <c r="I4084" s="6" t="str">
        <v>95</v>
      </c>
      <c r="J4084" s="6" t="s">
        <v>13836</v>
      </c>
      <c r="K4084" s="6" t="s">
        <v>13480</v>
      </c>
      <c r="L4084" s="6" t="s">
        <v>13909</v>
      </c>
      <c r="M4084" s="6" t="s">
        <v>13644</v>
      </c>
      <c r="N4084" s="6">
        <v>2009</v>
      </c>
      <c r="O4084" s="6" t="str" cm="1">
        <f t="array" ref="O4084">_xlfn.TEXTSPLIT(N4084,"-")</f>
        <v>2009</v>
      </c>
      <c r="P4084" s="6" t="str" cm="1">
        <f t="array" ref="P4084">_xlfn.TEXTSPLIT(O4084,"-")</f>
        <v>2009</v>
      </c>
      <c r="Q4084" s="6">
        <v>3549</v>
      </c>
      <c r="R4084" s="6">
        <v>14</v>
      </c>
      <c r="S4084" s="16">
        <f t="shared" si="298"/>
        <v>3.9447731755424065E-3</v>
      </c>
      <c r="T4084" s="16">
        <f t="shared" si="299"/>
        <v>1.052203465606111E-3</v>
      </c>
    </row>
    <row r="4085" spans="1:20" x14ac:dyDescent="0.6">
      <c r="A4085" s="6">
        <v>24235017</v>
      </c>
      <c r="B4085" s="6" t="s">
        <v>13652</v>
      </c>
      <c r="C4085" s="6" t="s">
        <v>13812</v>
      </c>
      <c r="D4085" s="6" t="s">
        <v>13822</v>
      </c>
      <c r="E4085" s="6" t="s">
        <v>13815</v>
      </c>
      <c r="F4085" s="6" t="s">
        <v>13509</v>
      </c>
      <c r="G4085" s="6" t="str">
        <f t="shared" ref="G4085:G4094" si="306">IF(RIGHT(F4085,1)="+",LEFT(F4085,LEN(F4085)-1)&amp;"-95",F4085)</f>
        <v>50-95</v>
      </c>
      <c r="H4085" s="6" t="str" cm="1">
        <f t="array" ref="H4085:I4085">_xlfn.TEXTSPLIT(G4085,"-")</f>
        <v>50</v>
      </c>
      <c r="I4085" s="6" t="str">
        <v>95</v>
      </c>
      <c r="J4085" s="6" t="s">
        <v>13541</v>
      </c>
      <c r="K4085" s="6" t="s">
        <v>13651</v>
      </c>
      <c r="L4085" s="6" t="s">
        <v>13973</v>
      </c>
      <c r="M4085" s="6" t="s">
        <v>13650</v>
      </c>
      <c r="N4085" s="6" t="s">
        <v>13849</v>
      </c>
      <c r="O4085" s="6" t="str" cm="1">
        <f t="array" ref="O4085:P4085">_xlfn.TEXTSPLIT(N4085,"-")</f>
        <v>2006</v>
      </c>
      <c r="P4085" s="6" t="str">
        <v>2013</v>
      </c>
      <c r="Q4085" s="6">
        <v>1878</v>
      </c>
      <c r="R4085" s="6">
        <v>369</v>
      </c>
      <c r="S4085" s="16">
        <f t="shared" ref="S4085:S4094" si="307">R4085/Q4085</f>
        <v>0.19648562300319489</v>
      </c>
      <c r="T4085" s="16">
        <f t="shared" ref="T4085:T4094" si="308">SQRT(S4085*(1-S4085)/Q4085)</f>
        <v>9.1688405677539716E-3</v>
      </c>
    </row>
    <row r="4086" spans="1:20" x14ac:dyDescent="0.6">
      <c r="A4086" s="6"/>
      <c r="B4086" s="6"/>
      <c r="C4086" s="6"/>
      <c r="D4086" s="6" t="s">
        <v>13828</v>
      </c>
      <c r="E4086" s="6" t="s">
        <v>13815</v>
      </c>
      <c r="F4086" s="6" t="s">
        <v>13509</v>
      </c>
      <c r="G4086" s="6" t="str">
        <f t="shared" si="306"/>
        <v>50-95</v>
      </c>
      <c r="H4086" s="6" t="str" cm="1">
        <f t="array" ref="H4086:I4086">_xlfn.TEXTSPLIT(G4086,"-")</f>
        <v>50</v>
      </c>
      <c r="I4086" s="6" t="str">
        <v>95</v>
      </c>
      <c r="J4086" s="6" t="s">
        <v>13541</v>
      </c>
      <c r="K4086" s="6" t="s">
        <v>13651</v>
      </c>
      <c r="L4086" s="6" t="s">
        <v>13973</v>
      </c>
      <c r="M4086" s="6" t="s">
        <v>13650</v>
      </c>
      <c r="N4086" s="6" t="s">
        <v>13849</v>
      </c>
      <c r="O4086" s="6" t="str" cm="1">
        <f t="array" ref="O4086:P4086">_xlfn.TEXTSPLIT(N4086,"-")</f>
        <v>2006</v>
      </c>
      <c r="P4086" s="6" t="str">
        <v>2013</v>
      </c>
      <c r="Q4086" s="6">
        <v>1878</v>
      </c>
      <c r="R4086" s="6">
        <v>442</v>
      </c>
      <c r="S4086" s="16">
        <f t="shared" si="307"/>
        <v>0.23535676251331203</v>
      </c>
      <c r="T4086" s="16">
        <f t="shared" si="308"/>
        <v>9.7891497620137252E-3</v>
      </c>
    </row>
    <row r="4087" spans="1:20" x14ac:dyDescent="0.6">
      <c r="A4087" s="6"/>
      <c r="B4087" s="6"/>
      <c r="C4087" s="6"/>
      <c r="D4087" s="6" t="s">
        <v>13823</v>
      </c>
      <c r="E4087" s="6" t="s">
        <v>13815</v>
      </c>
      <c r="F4087" s="6" t="s">
        <v>13509</v>
      </c>
      <c r="G4087" s="6" t="str">
        <f t="shared" si="306"/>
        <v>50-95</v>
      </c>
      <c r="H4087" s="6" t="str" cm="1">
        <f t="array" ref="H4087:I4087">_xlfn.TEXTSPLIT(G4087,"-")</f>
        <v>50</v>
      </c>
      <c r="I4087" s="6" t="str">
        <v>95</v>
      </c>
      <c r="J4087" s="6" t="s">
        <v>13541</v>
      </c>
      <c r="K4087" s="6" t="s">
        <v>13651</v>
      </c>
      <c r="L4087" s="6" t="s">
        <v>13973</v>
      </c>
      <c r="M4087" s="6" t="s">
        <v>13650</v>
      </c>
      <c r="N4087" s="6" t="s">
        <v>13849</v>
      </c>
      <c r="O4087" s="6" t="str" cm="1">
        <f t="array" ref="O4087:P4087">_xlfn.TEXTSPLIT(N4087,"-")</f>
        <v>2006</v>
      </c>
      <c r="P4087" s="6" t="str">
        <v>2013</v>
      </c>
      <c r="Q4087" s="6">
        <v>1878</v>
      </c>
      <c r="R4087" s="6">
        <v>53</v>
      </c>
      <c r="S4087" s="16">
        <f t="shared" si="307"/>
        <v>2.8221512247071354E-2</v>
      </c>
      <c r="T4087" s="16">
        <f t="shared" si="308"/>
        <v>3.8214306916627412E-3</v>
      </c>
    </row>
    <row r="4088" spans="1:20" x14ac:dyDescent="0.6">
      <c r="A4088" s="6"/>
      <c r="B4088" s="6"/>
      <c r="C4088" s="6"/>
      <c r="D4088" s="6" t="s">
        <v>13813</v>
      </c>
      <c r="E4088" s="6" t="s">
        <v>13815</v>
      </c>
      <c r="F4088" s="6" t="s">
        <v>13509</v>
      </c>
      <c r="G4088" s="6" t="str">
        <f t="shared" si="306"/>
        <v>50-95</v>
      </c>
      <c r="H4088" s="6" t="str" cm="1">
        <f t="array" ref="H4088:I4088">_xlfn.TEXTSPLIT(G4088,"-")</f>
        <v>50</v>
      </c>
      <c r="I4088" s="6" t="str">
        <v>95</v>
      </c>
      <c r="J4088" s="6" t="s">
        <v>13541</v>
      </c>
      <c r="K4088" s="6" t="s">
        <v>13651</v>
      </c>
      <c r="L4088" s="6" t="s">
        <v>13973</v>
      </c>
      <c r="M4088" s="6" t="s">
        <v>13650</v>
      </c>
      <c r="N4088" s="6" t="s">
        <v>13849</v>
      </c>
      <c r="O4088" s="6" t="str" cm="1">
        <f t="array" ref="O4088:P4088">_xlfn.TEXTSPLIT(N4088,"-")</f>
        <v>2006</v>
      </c>
      <c r="P4088" s="6" t="str">
        <v>2013</v>
      </c>
      <c r="Q4088" s="6">
        <v>1878</v>
      </c>
      <c r="R4088" s="6">
        <v>495</v>
      </c>
      <c r="S4088" s="16">
        <f t="shared" si="307"/>
        <v>0.26357827476038337</v>
      </c>
      <c r="T4088" s="16">
        <f t="shared" si="308"/>
        <v>1.0166472907109531E-2</v>
      </c>
    </row>
    <row r="4089" spans="1:20" x14ac:dyDescent="0.6">
      <c r="A4089" s="6"/>
      <c r="B4089" s="6"/>
      <c r="C4089" s="6"/>
      <c r="D4089" s="6" t="s">
        <v>13300</v>
      </c>
      <c r="E4089" s="6" t="s">
        <v>13815</v>
      </c>
      <c r="F4089" s="6" t="s">
        <v>13509</v>
      </c>
      <c r="G4089" s="6" t="str">
        <f t="shared" si="306"/>
        <v>50-95</v>
      </c>
      <c r="H4089" s="6" t="str" cm="1">
        <f t="array" ref="H4089:I4089">_xlfn.TEXTSPLIT(G4089,"-")</f>
        <v>50</v>
      </c>
      <c r="I4089" s="6" t="str">
        <v>95</v>
      </c>
      <c r="J4089" s="6" t="s">
        <v>13541</v>
      </c>
      <c r="K4089" s="6" t="s">
        <v>13651</v>
      </c>
      <c r="L4089" s="6" t="s">
        <v>13973</v>
      </c>
      <c r="M4089" s="6" t="s">
        <v>13650</v>
      </c>
      <c r="N4089" s="6" t="s">
        <v>13849</v>
      </c>
      <c r="O4089" s="6" t="str" cm="1">
        <f t="array" ref="O4089:P4089">_xlfn.TEXTSPLIT(N4089,"-")</f>
        <v>2006</v>
      </c>
      <c r="P4089" s="6" t="str">
        <v>2013</v>
      </c>
      <c r="Q4089" s="6">
        <v>1878</v>
      </c>
      <c r="R4089" s="6">
        <v>864</v>
      </c>
      <c r="S4089" s="16">
        <f t="shared" si="307"/>
        <v>0.46006389776357826</v>
      </c>
      <c r="T4089" s="16">
        <f t="shared" si="308"/>
        <v>1.1500916936592836E-2</v>
      </c>
    </row>
    <row r="4090" spans="1:20" x14ac:dyDescent="0.6">
      <c r="A4090" s="6"/>
      <c r="B4090" s="6"/>
      <c r="C4090" s="6"/>
      <c r="D4090" s="6" t="s">
        <v>13822</v>
      </c>
      <c r="E4090" s="6" t="s">
        <v>13815</v>
      </c>
      <c r="F4090" s="6" t="s">
        <v>13509</v>
      </c>
      <c r="G4090" s="6" t="str">
        <f t="shared" si="306"/>
        <v>50-95</v>
      </c>
      <c r="H4090" s="6" t="str" cm="1">
        <f t="array" ref="H4090:I4090">_xlfn.TEXTSPLIT(G4090,"-")</f>
        <v>50</v>
      </c>
      <c r="I4090" s="6" t="str">
        <v>95</v>
      </c>
      <c r="J4090" s="6" t="s">
        <v>13541</v>
      </c>
      <c r="K4090" s="6" t="s">
        <v>13846</v>
      </c>
      <c r="L4090" s="6" t="s">
        <v>13973</v>
      </c>
      <c r="M4090" s="6" t="s">
        <v>13650</v>
      </c>
      <c r="N4090" s="6" t="s">
        <v>13849</v>
      </c>
      <c r="O4090" s="6" t="str" cm="1">
        <f t="array" ref="O4090:P4090">_xlfn.TEXTSPLIT(N4090,"-")</f>
        <v>2006</v>
      </c>
      <c r="P4090" s="6" t="str">
        <v>2013</v>
      </c>
      <c r="Q4090" s="6">
        <v>1707</v>
      </c>
      <c r="R4090" s="6">
        <v>274</v>
      </c>
      <c r="S4090" s="16">
        <f t="shared" si="307"/>
        <v>0.16051552431165789</v>
      </c>
      <c r="T4090" s="16">
        <f t="shared" si="308"/>
        <v>8.8848089771477404E-3</v>
      </c>
    </row>
    <row r="4091" spans="1:20" x14ac:dyDescent="0.6">
      <c r="A4091" s="6"/>
      <c r="B4091" s="6"/>
      <c r="C4091" s="6"/>
      <c r="D4091" s="6" t="s">
        <v>13828</v>
      </c>
      <c r="E4091" s="6" t="s">
        <v>13815</v>
      </c>
      <c r="F4091" s="6" t="s">
        <v>13509</v>
      </c>
      <c r="G4091" s="6" t="str">
        <f t="shared" si="306"/>
        <v>50-95</v>
      </c>
      <c r="H4091" s="6" t="str" cm="1">
        <f t="array" ref="H4091:I4091">_xlfn.TEXTSPLIT(G4091,"-")</f>
        <v>50</v>
      </c>
      <c r="I4091" s="6" t="str">
        <v>95</v>
      </c>
      <c r="J4091" s="6" t="s">
        <v>13541</v>
      </c>
      <c r="K4091" s="6" t="s">
        <v>13846</v>
      </c>
      <c r="L4091" s="6" t="s">
        <v>13973</v>
      </c>
      <c r="M4091" s="6" t="s">
        <v>13650</v>
      </c>
      <c r="N4091" s="6" t="s">
        <v>13849</v>
      </c>
      <c r="O4091" s="6" t="str" cm="1">
        <f t="array" ref="O4091:P4091">_xlfn.TEXTSPLIT(N4091,"-")</f>
        <v>2006</v>
      </c>
      <c r="P4091" s="6" t="str">
        <v>2013</v>
      </c>
      <c r="Q4091" s="6">
        <v>1707</v>
      </c>
      <c r="R4091" s="6">
        <v>617</v>
      </c>
      <c r="S4091" s="16">
        <f t="shared" si="307"/>
        <v>0.36145284124194493</v>
      </c>
      <c r="T4091" s="16">
        <f t="shared" si="308"/>
        <v>1.1628014089169332E-2</v>
      </c>
    </row>
    <row r="4092" spans="1:20" x14ac:dyDescent="0.6">
      <c r="A4092" s="6"/>
      <c r="B4092" s="6"/>
      <c r="C4092" s="6"/>
      <c r="D4092" s="6" t="s">
        <v>13823</v>
      </c>
      <c r="E4092" s="6" t="s">
        <v>13815</v>
      </c>
      <c r="F4092" s="6" t="s">
        <v>13509</v>
      </c>
      <c r="G4092" s="6" t="str">
        <f t="shared" si="306"/>
        <v>50-95</v>
      </c>
      <c r="H4092" s="6" t="str" cm="1">
        <f t="array" ref="H4092:I4092">_xlfn.TEXTSPLIT(G4092,"-")</f>
        <v>50</v>
      </c>
      <c r="I4092" s="6" t="str">
        <v>95</v>
      </c>
      <c r="J4092" s="6" t="s">
        <v>13541</v>
      </c>
      <c r="K4092" s="6" t="s">
        <v>13846</v>
      </c>
      <c r="L4092" s="6" t="s">
        <v>13973</v>
      </c>
      <c r="M4092" s="6" t="s">
        <v>13650</v>
      </c>
      <c r="N4092" s="6" t="s">
        <v>13849</v>
      </c>
      <c r="O4092" s="6" t="str" cm="1">
        <f t="array" ref="O4092:P4092">_xlfn.TEXTSPLIT(N4092,"-")</f>
        <v>2006</v>
      </c>
      <c r="P4092" s="6" t="str">
        <v>2013</v>
      </c>
      <c r="Q4092" s="6">
        <v>1707</v>
      </c>
      <c r="R4092" s="6">
        <v>47</v>
      </c>
      <c r="S4092" s="16">
        <f t="shared" si="307"/>
        <v>2.753368482718219E-2</v>
      </c>
      <c r="T4092" s="16">
        <f t="shared" si="308"/>
        <v>3.9605243824917197E-3</v>
      </c>
    </row>
    <row r="4093" spans="1:20" x14ac:dyDescent="0.6">
      <c r="A4093" s="6"/>
      <c r="B4093" s="6"/>
      <c r="C4093" s="6"/>
      <c r="D4093" s="6" t="s">
        <v>13813</v>
      </c>
      <c r="E4093" s="6" t="s">
        <v>13815</v>
      </c>
      <c r="F4093" s="6" t="s">
        <v>13509</v>
      </c>
      <c r="G4093" s="6" t="str">
        <f t="shared" si="306"/>
        <v>50-95</v>
      </c>
      <c r="H4093" s="6" t="str" cm="1">
        <f t="array" ref="H4093:I4093">_xlfn.TEXTSPLIT(G4093,"-")</f>
        <v>50</v>
      </c>
      <c r="I4093" s="6" t="str">
        <v>95</v>
      </c>
      <c r="J4093" s="6" t="s">
        <v>13541</v>
      </c>
      <c r="K4093" s="6" t="s">
        <v>13846</v>
      </c>
      <c r="L4093" s="6" t="s">
        <v>13973</v>
      </c>
      <c r="M4093" s="6" t="s">
        <v>13650</v>
      </c>
      <c r="N4093" s="6" t="s">
        <v>13849</v>
      </c>
      <c r="O4093" s="6" t="str" cm="1">
        <f t="array" ref="O4093:P4093">_xlfn.TEXTSPLIT(N4093,"-")</f>
        <v>2006</v>
      </c>
      <c r="P4093" s="6" t="str">
        <v>2013</v>
      </c>
      <c r="Q4093" s="6">
        <v>1707</v>
      </c>
      <c r="R4093" s="6">
        <v>664</v>
      </c>
      <c r="S4093" s="16">
        <f t="shared" si="307"/>
        <v>0.38898652606912715</v>
      </c>
      <c r="T4093" s="16">
        <f t="shared" si="308"/>
        <v>1.1799834394740121E-2</v>
      </c>
    </row>
    <row r="4094" spans="1:20" x14ac:dyDescent="0.6">
      <c r="A4094" s="6"/>
      <c r="B4094" s="6"/>
      <c r="C4094" s="6"/>
      <c r="D4094" s="6" t="s">
        <v>13300</v>
      </c>
      <c r="E4094" s="6" t="s">
        <v>13815</v>
      </c>
      <c r="F4094" s="6" t="s">
        <v>13509</v>
      </c>
      <c r="G4094" s="6" t="str">
        <f t="shared" si="306"/>
        <v>50-95</v>
      </c>
      <c r="H4094" s="6" t="str" cm="1">
        <f t="array" ref="H4094:I4094">_xlfn.TEXTSPLIT(G4094,"-")</f>
        <v>50</v>
      </c>
      <c r="I4094" s="6" t="str">
        <v>95</v>
      </c>
      <c r="J4094" s="6" t="s">
        <v>13541</v>
      </c>
      <c r="K4094" s="6" t="s">
        <v>13846</v>
      </c>
      <c r="L4094" s="6" t="s">
        <v>13973</v>
      </c>
      <c r="M4094" s="6" t="s">
        <v>13650</v>
      </c>
      <c r="N4094" s="6" t="s">
        <v>13849</v>
      </c>
      <c r="O4094" s="6" t="str" cm="1">
        <f t="array" ref="O4094:P4094">_xlfn.TEXTSPLIT(N4094,"-")</f>
        <v>2006</v>
      </c>
      <c r="P4094" s="6" t="str">
        <v>2013</v>
      </c>
      <c r="Q4094" s="6">
        <v>1707</v>
      </c>
      <c r="R4094" s="6">
        <v>938</v>
      </c>
      <c r="S4094" s="16">
        <f t="shared" si="307"/>
        <v>0.54950205038078503</v>
      </c>
      <c r="T4094" s="16">
        <f t="shared" si="308"/>
        <v>1.2042434904733274E-2</v>
      </c>
    </row>
    <row r="4095" spans="1:20" x14ac:dyDescent="0.6">
      <c r="D4095" s="6" t="s">
        <v>13822</v>
      </c>
      <c r="E4095" s="6" t="s">
        <v>13815</v>
      </c>
      <c r="F4095" s="6" t="s">
        <v>13509</v>
      </c>
      <c r="G4095" s="6" t="str">
        <f t="shared" si="297"/>
        <v>50-95</v>
      </c>
      <c r="H4095" s="6" t="str" cm="1">
        <f t="array" ref="H4095:I4095">_xlfn.TEXTSPLIT(G4095,"-")</f>
        <v>50</v>
      </c>
      <c r="I4095" s="6" t="str">
        <v>95</v>
      </c>
      <c r="J4095" s="6" t="s">
        <v>13541</v>
      </c>
      <c r="K4095" s="6" t="s">
        <v>13651</v>
      </c>
      <c r="L4095" s="6" t="s">
        <v>13517</v>
      </c>
      <c r="M4095" s="6" t="s">
        <v>13650</v>
      </c>
      <c r="N4095" s="6" t="s">
        <v>13849</v>
      </c>
      <c r="O4095" s="6" t="str" cm="1">
        <f t="array" ref="O4095:P4095">_xlfn.TEXTSPLIT(N4095,"-")</f>
        <v>2006</v>
      </c>
      <c r="P4095" s="6" t="str">
        <v>2013</v>
      </c>
      <c r="Q4095" s="6">
        <v>1878</v>
      </c>
      <c r="R4095" s="6">
        <v>369</v>
      </c>
      <c r="S4095" s="16">
        <f t="shared" si="298"/>
        <v>0.19648562300319489</v>
      </c>
      <c r="T4095" s="16">
        <f t="shared" si="299"/>
        <v>9.1688405677539716E-3</v>
      </c>
    </row>
    <row r="4096" spans="1:20" x14ac:dyDescent="0.6">
      <c r="A4096" s="6"/>
      <c r="B4096" s="6"/>
      <c r="C4096" s="6"/>
      <c r="D4096" s="6" t="s">
        <v>13828</v>
      </c>
      <c r="E4096" s="6" t="s">
        <v>13815</v>
      </c>
      <c r="F4096" s="6" t="s">
        <v>13509</v>
      </c>
      <c r="G4096" s="6" t="str">
        <f t="shared" si="297"/>
        <v>50-95</v>
      </c>
      <c r="H4096" s="6" t="str" cm="1">
        <f t="array" ref="H4096:I4096">_xlfn.TEXTSPLIT(G4096,"-")</f>
        <v>50</v>
      </c>
      <c r="I4096" s="6" t="str">
        <v>95</v>
      </c>
      <c r="J4096" s="6" t="s">
        <v>13541</v>
      </c>
      <c r="K4096" s="6" t="s">
        <v>13651</v>
      </c>
      <c r="L4096" s="6" t="s">
        <v>13517</v>
      </c>
      <c r="M4096" s="6" t="s">
        <v>13650</v>
      </c>
      <c r="N4096" s="6" t="s">
        <v>13849</v>
      </c>
      <c r="O4096" s="6" t="str" cm="1">
        <f t="array" ref="O4096:P4096">_xlfn.TEXTSPLIT(N4096,"-")</f>
        <v>2006</v>
      </c>
      <c r="P4096" s="6" t="str">
        <v>2013</v>
      </c>
      <c r="Q4096" s="6">
        <v>1878</v>
      </c>
      <c r="R4096" s="6">
        <v>442</v>
      </c>
      <c r="S4096" s="16">
        <f t="shared" si="298"/>
        <v>0.23535676251331203</v>
      </c>
      <c r="T4096" s="16">
        <f t="shared" si="299"/>
        <v>9.7891497620137252E-3</v>
      </c>
    </row>
    <row r="4097" spans="1:20" x14ac:dyDescent="0.6">
      <c r="A4097" s="6"/>
      <c r="B4097" s="6"/>
      <c r="C4097" s="6"/>
      <c r="D4097" s="6" t="s">
        <v>13823</v>
      </c>
      <c r="E4097" s="6" t="s">
        <v>13815</v>
      </c>
      <c r="F4097" s="6" t="s">
        <v>13509</v>
      </c>
      <c r="G4097" s="6" t="str">
        <f t="shared" si="297"/>
        <v>50-95</v>
      </c>
      <c r="H4097" s="6" t="str" cm="1">
        <f t="array" ref="H4097:I4097">_xlfn.TEXTSPLIT(G4097,"-")</f>
        <v>50</v>
      </c>
      <c r="I4097" s="6" t="str">
        <v>95</v>
      </c>
      <c r="J4097" s="6" t="s">
        <v>13541</v>
      </c>
      <c r="K4097" s="6" t="s">
        <v>13651</v>
      </c>
      <c r="L4097" s="6" t="s">
        <v>13517</v>
      </c>
      <c r="M4097" s="6" t="s">
        <v>13650</v>
      </c>
      <c r="N4097" s="6" t="s">
        <v>13849</v>
      </c>
      <c r="O4097" s="6" t="str" cm="1">
        <f t="array" ref="O4097:P4097">_xlfn.TEXTSPLIT(N4097,"-")</f>
        <v>2006</v>
      </c>
      <c r="P4097" s="6" t="str">
        <v>2013</v>
      </c>
      <c r="Q4097" s="6">
        <v>1878</v>
      </c>
      <c r="R4097" s="6">
        <v>53</v>
      </c>
      <c r="S4097" s="16">
        <f t="shared" si="298"/>
        <v>2.8221512247071354E-2</v>
      </c>
      <c r="T4097" s="16">
        <f t="shared" si="299"/>
        <v>3.8214306916627412E-3</v>
      </c>
    </row>
    <row r="4098" spans="1:20" x14ac:dyDescent="0.6">
      <c r="A4098" s="6"/>
      <c r="B4098" s="6"/>
      <c r="C4098" s="6"/>
      <c r="D4098" s="6" t="s">
        <v>13813</v>
      </c>
      <c r="E4098" s="6" t="s">
        <v>13815</v>
      </c>
      <c r="F4098" s="6" t="s">
        <v>13509</v>
      </c>
      <c r="G4098" s="6" t="str">
        <f t="shared" si="297"/>
        <v>50-95</v>
      </c>
      <c r="H4098" s="6" t="str" cm="1">
        <f t="array" ref="H4098:I4098">_xlfn.TEXTSPLIT(G4098,"-")</f>
        <v>50</v>
      </c>
      <c r="I4098" s="6" t="str">
        <v>95</v>
      </c>
      <c r="J4098" s="6" t="s">
        <v>13541</v>
      </c>
      <c r="K4098" s="6" t="s">
        <v>13651</v>
      </c>
      <c r="L4098" s="6" t="s">
        <v>13517</v>
      </c>
      <c r="M4098" s="6" t="s">
        <v>13650</v>
      </c>
      <c r="N4098" s="6" t="s">
        <v>13849</v>
      </c>
      <c r="O4098" s="6" t="str" cm="1">
        <f t="array" ref="O4098:P4098">_xlfn.TEXTSPLIT(N4098,"-")</f>
        <v>2006</v>
      </c>
      <c r="P4098" s="6" t="str">
        <v>2013</v>
      </c>
      <c r="Q4098" s="6">
        <v>1878</v>
      </c>
      <c r="R4098" s="6">
        <v>495</v>
      </c>
      <c r="S4098" s="16">
        <f t="shared" si="298"/>
        <v>0.26357827476038337</v>
      </c>
      <c r="T4098" s="16">
        <f t="shared" si="299"/>
        <v>1.0166472907109531E-2</v>
      </c>
    </row>
    <row r="4099" spans="1:20" x14ac:dyDescent="0.6">
      <c r="A4099" s="6"/>
      <c r="B4099" s="6"/>
      <c r="C4099" s="6"/>
      <c r="D4099" s="6" t="s">
        <v>13300</v>
      </c>
      <c r="E4099" s="6" t="s">
        <v>13815</v>
      </c>
      <c r="F4099" s="6" t="s">
        <v>13509</v>
      </c>
      <c r="G4099" s="6" t="str">
        <f t="shared" si="297"/>
        <v>50-95</v>
      </c>
      <c r="H4099" s="6" t="str" cm="1">
        <f t="array" ref="H4099:I4099">_xlfn.TEXTSPLIT(G4099,"-")</f>
        <v>50</v>
      </c>
      <c r="I4099" s="6" t="str">
        <v>95</v>
      </c>
      <c r="J4099" s="6" t="s">
        <v>13541</v>
      </c>
      <c r="K4099" s="6" t="s">
        <v>13651</v>
      </c>
      <c r="L4099" s="6" t="s">
        <v>13517</v>
      </c>
      <c r="M4099" s="6" t="s">
        <v>13650</v>
      </c>
      <c r="N4099" s="6" t="s">
        <v>13849</v>
      </c>
      <c r="O4099" s="6" t="str" cm="1">
        <f t="array" ref="O4099:P4099">_xlfn.TEXTSPLIT(N4099,"-")</f>
        <v>2006</v>
      </c>
      <c r="P4099" s="6" t="str">
        <v>2013</v>
      </c>
      <c r="Q4099" s="6">
        <v>1878</v>
      </c>
      <c r="R4099" s="6">
        <v>864</v>
      </c>
      <c r="S4099" s="16">
        <f t="shared" si="298"/>
        <v>0.46006389776357826</v>
      </c>
      <c r="T4099" s="16">
        <f t="shared" si="299"/>
        <v>1.1500916936592836E-2</v>
      </c>
    </row>
    <row r="4100" spans="1:20" x14ac:dyDescent="0.6">
      <c r="A4100" s="6"/>
      <c r="B4100" s="6"/>
      <c r="C4100" s="6"/>
      <c r="D4100" s="6" t="s">
        <v>13822</v>
      </c>
      <c r="E4100" s="6" t="s">
        <v>13815</v>
      </c>
      <c r="F4100" s="6" t="s">
        <v>13509</v>
      </c>
      <c r="G4100" s="6" t="str">
        <f t="shared" ref="G4100:G4238" si="309">IF(RIGHT(F4100,1)="+",LEFT(F4100,LEN(F4100)-1)&amp;"-95",F4100)</f>
        <v>50-95</v>
      </c>
      <c r="H4100" s="6" t="str" cm="1">
        <f t="array" ref="H4100:I4100">_xlfn.TEXTSPLIT(G4100,"-")</f>
        <v>50</v>
      </c>
      <c r="I4100" s="6" t="str">
        <v>95</v>
      </c>
      <c r="J4100" s="6" t="s">
        <v>13541</v>
      </c>
      <c r="K4100" s="6" t="s">
        <v>13846</v>
      </c>
      <c r="L4100" s="6" t="s">
        <v>13517</v>
      </c>
      <c r="M4100" s="6" t="s">
        <v>13650</v>
      </c>
      <c r="N4100" s="6" t="s">
        <v>13849</v>
      </c>
      <c r="O4100" s="6" t="str" cm="1">
        <f t="array" ref="O4100:P4100">_xlfn.TEXTSPLIT(N4100,"-")</f>
        <v>2006</v>
      </c>
      <c r="P4100" s="6" t="str">
        <v>2013</v>
      </c>
      <c r="Q4100" s="6">
        <v>1707</v>
      </c>
      <c r="R4100" s="6">
        <v>274</v>
      </c>
      <c r="S4100" s="16">
        <f t="shared" ref="S4100:S4238" si="310">R4100/Q4100</f>
        <v>0.16051552431165789</v>
      </c>
      <c r="T4100" s="16">
        <f t="shared" ref="T4100:T4238" si="311">SQRT(S4100*(1-S4100)/Q4100)</f>
        <v>8.8848089771477404E-3</v>
      </c>
    </row>
    <row r="4101" spans="1:20" x14ac:dyDescent="0.6">
      <c r="A4101" s="6"/>
      <c r="B4101" s="6"/>
      <c r="C4101" s="6"/>
      <c r="D4101" s="6" t="s">
        <v>13828</v>
      </c>
      <c r="E4101" s="6" t="s">
        <v>13815</v>
      </c>
      <c r="F4101" s="6" t="s">
        <v>13509</v>
      </c>
      <c r="G4101" s="6" t="str">
        <f t="shared" si="309"/>
        <v>50-95</v>
      </c>
      <c r="H4101" s="6" t="str" cm="1">
        <f t="array" ref="H4101:I4101">_xlfn.TEXTSPLIT(G4101,"-")</f>
        <v>50</v>
      </c>
      <c r="I4101" s="6" t="str">
        <v>95</v>
      </c>
      <c r="J4101" s="6" t="s">
        <v>13541</v>
      </c>
      <c r="K4101" s="6" t="s">
        <v>13846</v>
      </c>
      <c r="L4101" s="6" t="s">
        <v>13517</v>
      </c>
      <c r="M4101" s="6" t="s">
        <v>13650</v>
      </c>
      <c r="N4101" s="6" t="s">
        <v>13849</v>
      </c>
      <c r="O4101" s="6" t="str" cm="1">
        <f t="array" ref="O4101:P4101">_xlfn.TEXTSPLIT(N4101,"-")</f>
        <v>2006</v>
      </c>
      <c r="P4101" s="6" t="str">
        <v>2013</v>
      </c>
      <c r="Q4101" s="6">
        <v>1707</v>
      </c>
      <c r="R4101" s="6">
        <v>617</v>
      </c>
      <c r="S4101" s="16">
        <f t="shared" si="310"/>
        <v>0.36145284124194493</v>
      </c>
      <c r="T4101" s="16">
        <f t="shared" si="311"/>
        <v>1.1628014089169332E-2</v>
      </c>
    </row>
    <row r="4102" spans="1:20" x14ac:dyDescent="0.6">
      <c r="A4102" s="6"/>
      <c r="B4102" s="6"/>
      <c r="C4102" s="6"/>
      <c r="D4102" s="6" t="s">
        <v>13823</v>
      </c>
      <c r="E4102" s="6" t="s">
        <v>13815</v>
      </c>
      <c r="F4102" s="6" t="s">
        <v>13509</v>
      </c>
      <c r="G4102" s="6" t="str">
        <f t="shared" si="309"/>
        <v>50-95</v>
      </c>
      <c r="H4102" s="6" t="str" cm="1">
        <f t="array" ref="H4102:I4102">_xlfn.TEXTSPLIT(G4102,"-")</f>
        <v>50</v>
      </c>
      <c r="I4102" s="6" t="str">
        <v>95</v>
      </c>
      <c r="J4102" s="6" t="s">
        <v>13541</v>
      </c>
      <c r="K4102" s="6" t="s">
        <v>13846</v>
      </c>
      <c r="L4102" s="6" t="s">
        <v>13517</v>
      </c>
      <c r="M4102" s="6" t="s">
        <v>13650</v>
      </c>
      <c r="N4102" s="6" t="s">
        <v>13849</v>
      </c>
      <c r="O4102" s="6" t="str" cm="1">
        <f t="array" ref="O4102:P4102">_xlfn.TEXTSPLIT(N4102,"-")</f>
        <v>2006</v>
      </c>
      <c r="P4102" s="6" t="str">
        <v>2013</v>
      </c>
      <c r="Q4102" s="6">
        <v>1707</v>
      </c>
      <c r="R4102" s="6">
        <v>47</v>
      </c>
      <c r="S4102" s="16">
        <f t="shared" si="310"/>
        <v>2.753368482718219E-2</v>
      </c>
      <c r="T4102" s="16">
        <f t="shared" si="311"/>
        <v>3.9605243824917197E-3</v>
      </c>
    </row>
    <row r="4103" spans="1:20" x14ac:dyDescent="0.6">
      <c r="A4103" s="6"/>
      <c r="B4103" s="6"/>
      <c r="C4103" s="6"/>
      <c r="D4103" s="6" t="s">
        <v>13813</v>
      </c>
      <c r="E4103" s="6" t="s">
        <v>13815</v>
      </c>
      <c r="F4103" s="6" t="s">
        <v>13509</v>
      </c>
      <c r="G4103" s="6" t="str">
        <f t="shared" si="309"/>
        <v>50-95</v>
      </c>
      <c r="H4103" s="6" t="str" cm="1">
        <f t="array" ref="H4103:I4103">_xlfn.TEXTSPLIT(G4103,"-")</f>
        <v>50</v>
      </c>
      <c r="I4103" s="6" t="str">
        <v>95</v>
      </c>
      <c r="J4103" s="6" t="s">
        <v>13541</v>
      </c>
      <c r="K4103" s="6" t="s">
        <v>13846</v>
      </c>
      <c r="L4103" s="6" t="s">
        <v>13517</v>
      </c>
      <c r="M4103" s="6" t="s">
        <v>13650</v>
      </c>
      <c r="N4103" s="6" t="s">
        <v>13849</v>
      </c>
      <c r="O4103" s="6" t="str" cm="1">
        <f t="array" ref="O4103:P4103">_xlfn.TEXTSPLIT(N4103,"-")</f>
        <v>2006</v>
      </c>
      <c r="P4103" s="6" t="str">
        <v>2013</v>
      </c>
      <c r="Q4103" s="6">
        <v>1707</v>
      </c>
      <c r="R4103" s="6">
        <v>664</v>
      </c>
      <c r="S4103" s="16">
        <f t="shared" si="310"/>
        <v>0.38898652606912715</v>
      </c>
      <c r="T4103" s="16">
        <f t="shared" si="311"/>
        <v>1.1799834394740121E-2</v>
      </c>
    </row>
    <row r="4104" spans="1:20" x14ac:dyDescent="0.6">
      <c r="A4104" s="6"/>
      <c r="B4104" s="6"/>
      <c r="C4104" s="6"/>
      <c r="D4104" s="6" t="s">
        <v>13300</v>
      </c>
      <c r="E4104" s="6" t="s">
        <v>13815</v>
      </c>
      <c r="F4104" s="6" t="s">
        <v>13509</v>
      </c>
      <c r="G4104" s="6" t="str">
        <f t="shared" si="309"/>
        <v>50-95</v>
      </c>
      <c r="H4104" s="6" t="str" cm="1">
        <f t="array" ref="H4104:I4104">_xlfn.TEXTSPLIT(G4104,"-")</f>
        <v>50</v>
      </c>
      <c r="I4104" s="6" t="str">
        <v>95</v>
      </c>
      <c r="J4104" s="6" t="s">
        <v>13541</v>
      </c>
      <c r="K4104" s="6" t="s">
        <v>13846</v>
      </c>
      <c r="L4104" s="6" t="s">
        <v>13517</v>
      </c>
      <c r="M4104" s="6" t="s">
        <v>13650</v>
      </c>
      <c r="N4104" s="6" t="s">
        <v>13849</v>
      </c>
      <c r="O4104" s="6" t="str" cm="1">
        <f t="array" ref="O4104:P4104">_xlfn.TEXTSPLIT(N4104,"-")</f>
        <v>2006</v>
      </c>
      <c r="P4104" s="6" t="str">
        <v>2013</v>
      </c>
      <c r="Q4104" s="6">
        <v>1707</v>
      </c>
      <c r="R4104" s="6">
        <v>938</v>
      </c>
      <c r="S4104" s="16">
        <f t="shared" si="310"/>
        <v>0.54950205038078503</v>
      </c>
      <c r="T4104" s="16">
        <f t="shared" si="311"/>
        <v>1.2042434904733274E-2</v>
      </c>
    </row>
    <row r="4105" spans="1:20" x14ac:dyDescent="0.6">
      <c r="A4105" s="6">
        <v>24754248</v>
      </c>
      <c r="B4105" s="6" t="s">
        <v>13479</v>
      </c>
      <c r="C4105" s="6" t="s">
        <v>13812</v>
      </c>
      <c r="D4105" s="6" t="s">
        <v>13822</v>
      </c>
      <c r="E4105" s="6" t="s">
        <v>13815</v>
      </c>
      <c r="F4105" s="6" t="s">
        <v>13817</v>
      </c>
      <c r="G4105" s="6" t="str">
        <f t="shared" ref="G4105:G4179" si="312">IF(RIGHT(F4105,1)="+",LEFT(F4105,LEN(F4105)-1)&amp;"-95",F4105)</f>
        <v>40-49</v>
      </c>
      <c r="H4105" s="6" t="str" cm="1">
        <f t="array" ref="H4105:I4105">_xlfn.TEXTSPLIT(G4105,"-")</f>
        <v>40</v>
      </c>
      <c r="I4105" s="6" t="str">
        <v>49</v>
      </c>
      <c r="J4105" s="6" t="s">
        <v>13836</v>
      </c>
      <c r="K4105" s="6" t="s">
        <v>13609</v>
      </c>
      <c r="L4105" s="6" t="s">
        <v>13973</v>
      </c>
      <c r="M4105" s="6" t="s">
        <v>13654</v>
      </c>
      <c r="N4105" s="6" t="s">
        <v>13850</v>
      </c>
      <c r="O4105" s="6" t="str" cm="1">
        <f t="array" ref="O4105:P4105">_xlfn.TEXTSPLIT(N4105,"-")</f>
        <v>2008</v>
      </c>
      <c r="P4105" s="6" t="str">
        <v>2011</v>
      </c>
      <c r="Q4105" s="6">
        <v>4232</v>
      </c>
      <c r="R4105" s="6">
        <v>63</v>
      </c>
      <c r="S4105" s="16">
        <f t="shared" ref="S4105:S4168" si="313">R4105/Q4105</f>
        <v>1.4886578449905482E-2</v>
      </c>
      <c r="T4105" s="16">
        <f t="shared" ref="T4105:T4168" si="314">SQRT(S4105*(1-S4105)/Q4105)</f>
        <v>1.8615201163720777E-3</v>
      </c>
    </row>
    <row r="4106" spans="1:20" x14ac:dyDescent="0.6">
      <c r="A4106" s="6"/>
      <c r="B4106" s="6"/>
      <c r="C4106" s="6"/>
      <c r="D4106" s="6" t="s">
        <v>13822</v>
      </c>
      <c r="E4106" s="6" t="s">
        <v>13815</v>
      </c>
      <c r="F4106" s="6" t="s">
        <v>13818</v>
      </c>
      <c r="G4106" s="6" t="str">
        <f t="shared" si="312"/>
        <v>50-59</v>
      </c>
      <c r="H4106" s="6" t="str" cm="1">
        <f t="array" ref="H4106:I4106">_xlfn.TEXTSPLIT(G4106,"-")</f>
        <v>50</v>
      </c>
      <c r="I4106" s="6" t="str">
        <v>59</v>
      </c>
      <c r="J4106" s="6" t="s">
        <v>13836</v>
      </c>
      <c r="K4106" s="6" t="s">
        <v>13609</v>
      </c>
      <c r="L4106" s="6" t="s">
        <v>13973</v>
      </c>
      <c r="M4106" s="6" t="s">
        <v>13654</v>
      </c>
      <c r="N4106" s="6" t="s">
        <v>13850</v>
      </c>
      <c r="O4106" s="6" t="str" cm="1">
        <f t="array" ref="O4106:P4106">_xlfn.TEXTSPLIT(N4106,"-")</f>
        <v>2008</v>
      </c>
      <c r="P4106" s="6" t="str">
        <v>2011</v>
      </c>
      <c r="Q4106" s="6">
        <v>3963</v>
      </c>
      <c r="R4106" s="6">
        <v>186</v>
      </c>
      <c r="S4106" s="16">
        <f t="shared" si="313"/>
        <v>4.6934140802422405E-2</v>
      </c>
      <c r="T4106" s="16">
        <f t="shared" si="314"/>
        <v>3.3596486075147015E-3</v>
      </c>
    </row>
    <row r="4107" spans="1:20" x14ac:dyDescent="0.6">
      <c r="A4107" s="6"/>
      <c r="B4107" s="6"/>
      <c r="C4107" s="6"/>
      <c r="D4107" s="6" t="s">
        <v>13822</v>
      </c>
      <c r="E4107" s="6" t="s">
        <v>13815</v>
      </c>
      <c r="F4107" s="6" t="s">
        <v>13819</v>
      </c>
      <c r="G4107" s="6" t="str">
        <f t="shared" si="312"/>
        <v>60-69</v>
      </c>
      <c r="H4107" s="6" t="str" cm="1">
        <f t="array" ref="H4107:I4107">_xlfn.TEXTSPLIT(G4107,"-")</f>
        <v>60</v>
      </c>
      <c r="I4107" s="6" t="str">
        <v>69</v>
      </c>
      <c r="J4107" s="6" t="s">
        <v>13836</v>
      </c>
      <c r="K4107" s="6" t="s">
        <v>13609</v>
      </c>
      <c r="L4107" s="6" t="s">
        <v>13973</v>
      </c>
      <c r="M4107" s="6" t="s">
        <v>13654</v>
      </c>
      <c r="N4107" s="6" t="s">
        <v>13850</v>
      </c>
      <c r="O4107" s="6" t="str" cm="1">
        <f t="array" ref="O4107:P4107">_xlfn.TEXTSPLIT(N4107,"-")</f>
        <v>2008</v>
      </c>
      <c r="P4107" s="6" t="str">
        <v>2011</v>
      </c>
      <c r="Q4107" s="6">
        <v>3424</v>
      </c>
      <c r="R4107" s="6">
        <v>366</v>
      </c>
      <c r="S4107" s="16">
        <f t="shared" si="313"/>
        <v>0.10689252336448599</v>
      </c>
      <c r="T4107" s="16">
        <f t="shared" si="314"/>
        <v>5.2803006270302679E-3</v>
      </c>
    </row>
    <row r="4108" spans="1:20" x14ac:dyDescent="0.6">
      <c r="A4108" s="6"/>
      <c r="B4108" s="6"/>
      <c r="C4108" s="6"/>
      <c r="D4108" s="6" t="s">
        <v>13822</v>
      </c>
      <c r="E4108" s="6" t="s">
        <v>13815</v>
      </c>
      <c r="F4108" s="6" t="s">
        <v>13752</v>
      </c>
      <c r="G4108" s="6" t="str">
        <f t="shared" si="312"/>
        <v>70-95</v>
      </c>
      <c r="H4108" s="6" t="str" cm="1">
        <f t="array" ref="H4108:I4108">_xlfn.TEXTSPLIT(G4108,"-")</f>
        <v>70</v>
      </c>
      <c r="I4108" s="6" t="str">
        <v>95</v>
      </c>
      <c r="J4108" s="6" t="s">
        <v>13836</v>
      </c>
      <c r="K4108" s="6" t="s">
        <v>13609</v>
      </c>
      <c r="L4108" s="6" t="s">
        <v>13973</v>
      </c>
      <c r="M4108" s="6" t="s">
        <v>13654</v>
      </c>
      <c r="N4108" s="6" t="s">
        <v>13850</v>
      </c>
      <c r="O4108" s="6" t="str" cm="1">
        <f t="array" ref="O4108:P4108">_xlfn.TEXTSPLIT(N4108,"-")</f>
        <v>2008</v>
      </c>
      <c r="P4108" s="6" t="str">
        <v>2011</v>
      </c>
      <c r="Q4108" s="6">
        <v>2733</v>
      </c>
      <c r="R4108" s="6">
        <v>443</v>
      </c>
      <c r="S4108" s="16">
        <f t="shared" si="313"/>
        <v>0.16209293816319062</v>
      </c>
      <c r="T4108" s="16">
        <f t="shared" si="314"/>
        <v>7.0495298974403075E-3</v>
      </c>
    </row>
    <row r="4109" spans="1:20" x14ac:dyDescent="0.6">
      <c r="A4109" s="6"/>
      <c r="B4109" s="6"/>
      <c r="C4109" s="6"/>
      <c r="D4109" s="6" t="s">
        <v>13822</v>
      </c>
      <c r="E4109" s="6" t="s">
        <v>13815</v>
      </c>
      <c r="F4109" s="6" t="s">
        <v>13471</v>
      </c>
      <c r="G4109" s="6" t="str">
        <f t="shared" si="312"/>
        <v>40-95</v>
      </c>
      <c r="H4109" s="6" t="str" cm="1">
        <f t="array" ref="H4109:I4109">_xlfn.TEXTSPLIT(G4109,"-")</f>
        <v>40</v>
      </c>
      <c r="I4109" s="6" t="str">
        <v>95</v>
      </c>
      <c r="J4109" s="6" t="s">
        <v>13836</v>
      </c>
      <c r="K4109" s="6" t="s">
        <v>13609</v>
      </c>
      <c r="L4109" s="6" t="s">
        <v>13973</v>
      </c>
      <c r="M4109" s="6" t="s">
        <v>13654</v>
      </c>
      <c r="N4109" s="6" t="s">
        <v>13850</v>
      </c>
      <c r="O4109" s="6" t="str" cm="1">
        <f t="array" ref="O4109:P4109">_xlfn.TEXTSPLIT(N4109,"-")</f>
        <v>2008</v>
      </c>
      <c r="P4109" s="6" t="str">
        <v>2011</v>
      </c>
      <c r="Q4109" s="6">
        <v>14352</v>
      </c>
      <c r="R4109" s="6">
        <v>1034</v>
      </c>
      <c r="S4109" s="16">
        <f t="shared" si="313"/>
        <v>7.2045707915273136E-2</v>
      </c>
      <c r="T4109" s="16">
        <f t="shared" si="314"/>
        <v>2.1582966473446099E-3</v>
      </c>
    </row>
    <row r="4110" spans="1:20" x14ac:dyDescent="0.6">
      <c r="A4110" s="6"/>
      <c r="B4110" s="6"/>
      <c r="C4110" s="6"/>
      <c r="D4110" s="6" t="s">
        <v>13822</v>
      </c>
      <c r="E4110" s="6" t="s">
        <v>13814</v>
      </c>
      <c r="F4110" s="6" t="s">
        <v>13817</v>
      </c>
      <c r="G4110" s="6" t="str">
        <f t="shared" si="312"/>
        <v>40-49</v>
      </c>
      <c r="H4110" s="6" t="str" cm="1">
        <f t="array" ref="H4110:I4110">_xlfn.TEXTSPLIT(G4110,"-")</f>
        <v>40</v>
      </c>
      <c r="I4110" s="6" t="str">
        <v>49</v>
      </c>
      <c r="J4110" s="6" t="s">
        <v>13836</v>
      </c>
      <c r="K4110" s="6" t="s">
        <v>13609</v>
      </c>
      <c r="L4110" s="6" t="s">
        <v>13973</v>
      </c>
      <c r="M4110" s="6" t="s">
        <v>13654</v>
      </c>
      <c r="N4110" s="6" t="s">
        <v>13850</v>
      </c>
      <c r="O4110" s="6" t="str" cm="1">
        <f t="array" ref="O4110:P4110">_xlfn.TEXTSPLIT(N4110,"-")</f>
        <v>2008</v>
      </c>
      <c r="P4110" s="6" t="str">
        <v>2011</v>
      </c>
      <c r="Q4110" s="6">
        <v>1847</v>
      </c>
      <c r="R4110" s="6">
        <v>24</v>
      </c>
      <c r="S4110" s="16">
        <f t="shared" si="313"/>
        <v>1.2994044396318355E-2</v>
      </c>
      <c r="T4110" s="16">
        <f t="shared" si="314"/>
        <v>2.6351091682119392E-3</v>
      </c>
    </row>
    <row r="4111" spans="1:20" x14ac:dyDescent="0.6">
      <c r="A4111" s="6"/>
      <c r="B4111" s="6"/>
      <c r="C4111" s="6"/>
      <c r="D4111" s="6" t="s">
        <v>13822</v>
      </c>
      <c r="E4111" s="6" t="s">
        <v>13814</v>
      </c>
      <c r="F4111" s="6" t="s">
        <v>13818</v>
      </c>
      <c r="G4111" s="6" t="str">
        <f t="shared" si="312"/>
        <v>50-59</v>
      </c>
      <c r="H4111" s="6" t="str" cm="1">
        <f t="array" ref="H4111:I4111">_xlfn.TEXTSPLIT(G4111,"-")</f>
        <v>50</v>
      </c>
      <c r="I4111" s="6" t="str">
        <v>59</v>
      </c>
      <c r="J4111" s="6" t="s">
        <v>13836</v>
      </c>
      <c r="K4111" s="6" t="s">
        <v>13609</v>
      </c>
      <c r="L4111" s="6" t="s">
        <v>13973</v>
      </c>
      <c r="M4111" s="6" t="s">
        <v>13654</v>
      </c>
      <c r="N4111" s="6" t="s">
        <v>13850</v>
      </c>
      <c r="O4111" s="6" t="str" cm="1">
        <f t="array" ref="O4111:P4111">_xlfn.TEXTSPLIT(N4111,"-")</f>
        <v>2008</v>
      </c>
      <c r="P4111" s="6" t="str">
        <v>2011</v>
      </c>
      <c r="Q4111" s="6">
        <v>1668</v>
      </c>
      <c r="R4111" s="6">
        <v>186</v>
      </c>
      <c r="S4111" s="16">
        <f t="shared" si="313"/>
        <v>0.11151079136690648</v>
      </c>
      <c r="T4111" s="16">
        <f t="shared" si="314"/>
        <v>7.7070203279549767E-3</v>
      </c>
    </row>
    <row r="4112" spans="1:20" x14ac:dyDescent="0.6">
      <c r="A4112" s="6"/>
      <c r="B4112" s="6"/>
      <c r="C4112" s="6"/>
      <c r="D4112" s="6" t="s">
        <v>13822</v>
      </c>
      <c r="E4112" s="6" t="s">
        <v>13814</v>
      </c>
      <c r="F4112" s="6" t="s">
        <v>13819</v>
      </c>
      <c r="G4112" s="6" t="str">
        <f t="shared" si="312"/>
        <v>60-69</v>
      </c>
      <c r="H4112" s="6" t="str" cm="1">
        <f t="array" ref="H4112:I4112">_xlfn.TEXTSPLIT(G4112,"-")</f>
        <v>60</v>
      </c>
      <c r="I4112" s="6" t="str">
        <v>69</v>
      </c>
      <c r="J4112" s="6" t="s">
        <v>13836</v>
      </c>
      <c r="K4112" s="6" t="s">
        <v>13609</v>
      </c>
      <c r="L4112" s="6" t="s">
        <v>13973</v>
      </c>
      <c r="M4112" s="6" t="s">
        <v>13654</v>
      </c>
      <c r="N4112" s="6" t="s">
        <v>13850</v>
      </c>
      <c r="O4112" s="6" t="str" cm="1">
        <f t="array" ref="O4112:P4112">_xlfn.TEXTSPLIT(N4112,"-")</f>
        <v>2008</v>
      </c>
      <c r="P4112" s="6" t="str">
        <v>2011</v>
      </c>
      <c r="Q4112" s="6">
        <v>1516</v>
      </c>
      <c r="R4112" s="6">
        <v>161</v>
      </c>
      <c r="S4112" s="16">
        <f t="shared" si="313"/>
        <v>0.10620052770448549</v>
      </c>
      <c r="T4112" s="16">
        <f t="shared" si="314"/>
        <v>7.912865497557561E-3</v>
      </c>
    </row>
    <row r="4113" spans="1:20" x14ac:dyDescent="0.6">
      <c r="A4113" s="6"/>
      <c r="B4113" s="6"/>
      <c r="C4113" s="6"/>
      <c r="D4113" s="6" t="s">
        <v>13822</v>
      </c>
      <c r="E4113" s="6" t="s">
        <v>13814</v>
      </c>
      <c r="F4113" s="6" t="s">
        <v>13752</v>
      </c>
      <c r="G4113" s="6" t="str">
        <f t="shared" si="312"/>
        <v>70-95</v>
      </c>
      <c r="H4113" s="6" t="str" cm="1">
        <f t="array" ref="H4113:I4113">_xlfn.TEXTSPLIT(G4113,"-")</f>
        <v>70</v>
      </c>
      <c r="I4113" s="6" t="str">
        <v>95</v>
      </c>
      <c r="J4113" s="6" t="s">
        <v>13836</v>
      </c>
      <c r="K4113" s="6" t="s">
        <v>13609</v>
      </c>
      <c r="L4113" s="6" t="s">
        <v>13973</v>
      </c>
      <c r="M4113" s="6" t="s">
        <v>13654</v>
      </c>
      <c r="N4113" s="6" t="s">
        <v>13850</v>
      </c>
      <c r="O4113" s="6" t="str" cm="1">
        <f t="array" ref="O4113:P4113">_xlfn.TEXTSPLIT(N4113,"-")</f>
        <v>2008</v>
      </c>
      <c r="P4113" s="6" t="str">
        <v>2011</v>
      </c>
      <c r="Q4113" s="6">
        <v>1125</v>
      </c>
      <c r="R4113" s="6">
        <v>147</v>
      </c>
      <c r="S4113" s="16">
        <f t="shared" si="313"/>
        <v>0.13066666666666665</v>
      </c>
      <c r="T4113" s="16">
        <f t="shared" si="314"/>
        <v>1.0048455443008315E-2</v>
      </c>
    </row>
    <row r="4114" spans="1:20" x14ac:dyDescent="0.6">
      <c r="A4114" s="6"/>
      <c r="B4114" s="6"/>
      <c r="C4114" s="6"/>
      <c r="D4114" s="6" t="s">
        <v>13822</v>
      </c>
      <c r="E4114" s="6" t="s">
        <v>13814</v>
      </c>
      <c r="F4114" s="6" t="s">
        <v>13471</v>
      </c>
      <c r="G4114" s="6" t="str">
        <f t="shared" si="312"/>
        <v>40-95</v>
      </c>
      <c r="H4114" s="6" t="str" cm="1">
        <f t="array" ref="H4114:I4114">_xlfn.TEXTSPLIT(G4114,"-")</f>
        <v>40</v>
      </c>
      <c r="I4114" s="6" t="str">
        <v>95</v>
      </c>
      <c r="J4114" s="6" t="s">
        <v>13836</v>
      </c>
      <c r="K4114" s="6" t="s">
        <v>13609</v>
      </c>
      <c r="L4114" s="6" t="s">
        <v>13973</v>
      </c>
      <c r="M4114" s="6" t="s">
        <v>13654</v>
      </c>
      <c r="N4114" s="6" t="s">
        <v>13850</v>
      </c>
      <c r="O4114" s="6" t="str" cm="1">
        <f t="array" ref="O4114:P4114">_xlfn.TEXTSPLIT(N4114,"-")</f>
        <v>2008</v>
      </c>
      <c r="P4114" s="6" t="str">
        <v>2011</v>
      </c>
      <c r="Q4114" s="6">
        <v>6156</v>
      </c>
      <c r="R4114" s="6">
        <v>320</v>
      </c>
      <c r="S4114" s="16">
        <f t="shared" si="313"/>
        <v>5.1981806367771277E-2</v>
      </c>
      <c r="T4114" s="16">
        <f t="shared" si="314"/>
        <v>2.8293372282490029E-3</v>
      </c>
    </row>
    <row r="4115" spans="1:20" x14ac:dyDescent="0.6">
      <c r="A4115" s="6"/>
      <c r="B4115" s="6"/>
      <c r="C4115" s="6"/>
      <c r="D4115" s="6" t="s">
        <v>13822</v>
      </c>
      <c r="E4115" s="6" t="s">
        <v>13816</v>
      </c>
      <c r="F4115" s="6" t="s">
        <v>13817</v>
      </c>
      <c r="G4115" s="6" t="str">
        <f t="shared" si="312"/>
        <v>40-49</v>
      </c>
      <c r="H4115" s="6" t="str" cm="1">
        <f t="array" ref="H4115:I4115">_xlfn.TEXTSPLIT(G4115,"-")</f>
        <v>40</v>
      </c>
      <c r="I4115" s="6" t="str">
        <v>49</v>
      </c>
      <c r="J4115" s="6" t="s">
        <v>13836</v>
      </c>
      <c r="K4115" s="6" t="s">
        <v>13609</v>
      </c>
      <c r="L4115" s="6" t="s">
        <v>13973</v>
      </c>
      <c r="M4115" s="6" t="s">
        <v>13654</v>
      </c>
      <c r="N4115" s="6" t="s">
        <v>13850</v>
      </c>
      <c r="O4115" s="6" t="str" cm="1">
        <f t="array" ref="O4115:P4115">_xlfn.TEXTSPLIT(N4115,"-")</f>
        <v>2008</v>
      </c>
      <c r="P4115" s="6" t="str">
        <v>2011</v>
      </c>
      <c r="Q4115" s="6">
        <v>2385</v>
      </c>
      <c r="R4115" s="6">
        <v>38</v>
      </c>
      <c r="S4115" s="16">
        <f t="shared" si="313"/>
        <v>1.5932914046121592E-2</v>
      </c>
      <c r="T4115" s="16">
        <f t="shared" si="314"/>
        <v>2.5639866998710252E-3</v>
      </c>
    </row>
    <row r="4116" spans="1:20" x14ac:dyDescent="0.6">
      <c r="A4116" s="6"/>
      <c r="B4116" s="6"/>
      <c r="C4116" s="6"/>
      <c r="D4116" s="6" t="s">
        <v>13822</v>
      </c>
      <c r="E4116" s="6" t="s">
        <v>13816</v>
      </c>
      <c r="F4116" s="6" t="s">
        <v>13818</v>
      </c>
      <c r="G4116" s="6" t="str">
        <f t="shared" si="312"/>
        <v>50-59</v>
      </c>
      <c r="H4116" s="6" t="str" cm="1">
        <f t="array" ref="H4116:I4116">_xlfn.TEXTSPLIT(G4116,"-")</f>
        <v>50</v>
      </c>
      <c r="I4116" s="6" t="str">
        <v>59</v>
      </c>
      <c r="J4116" s="6" t="s">
        <v>13836</v>
      </c>
      <c r="K4116" s="6" t="s">
        <v>13609</v>
      </c>
      <c r="L4116" s="6" t="s">
        <v>13973</v>
      </c>
      <c r="M4116" s="6" t="s">
        <v>13654</v>
      </c>
      <c r="N4116" s="6" t="s">
        <v>13850</v>
      </c>
      <c r="O4116" s="6" t="str" cm="1">
        <f t="array" ref="O4116:P4116">_xlfn.TEXTSPLIT(N4116,"-")</f>
        <v>2008</v>
      </c>
      <c r="P4116" s="6" t="str">
        <v>2011</v>
      </c>
      <c r="Q4116" s="6">
        <v>2295</v>
      </c>
      <c r="R4116" s="6">
        <v>106</v>
      </c>
      <c r="S4116" s="16">
        <f t="shared" si="313"/>
        <v>4.6187363834422658E-2</v>
      </c>
      <c r="T4116" s="16">
        <f t="shared" si="314"/>
        <v>4.3812877632819101E-3</v>
      </c>
    </row>
    <row r="4117" spans="1:20" x14ac:dyDescent="0.6">
      <c r="A4117" s="6"/>
      <c r="B4117" s="6"/>
      <c r="C4117" s="6"/>
      <c r="D4117" s="6" t="s">
        <v>13822</v>
      </c>
      <c r="E4117" s="6" t="s">
        <v>13816</v>
      </c>
      <c r="F4117" s="6" t="s">
        <v>13819</v>
      </c>
      <c r="G4117" s="6" t="str">
        <f t="shared" si="312"/>
        <v>60-69</v>
      </c>
      <c r="H4117" s="6" t="str" cm="1">
        <f t="array" ref="H4117:I4117">_xlfn.TEXTSPLIT(G4117,"-")</f>
        <v>60</v>
      </c>
      <c r="I4117" s="6" t="str">
        <v>69</v>
      </c>
      <c r="J4117" s="6" t="s">
        <v>13836</v>
      </c>
      <c r="K4117" s="6" t="s">
        <v>13609</v>
      </c>
      <c r="L4117" s="6" t="s">
        <v>13973</v>
      </c>
      <c r="M4117" s="6" t="s">
        <v>13654</v>
      </c>
      <c r="N4117" s="6" t="s">
        <v>13850</v>
      </c>
      <c r="O4117" s="6" t="str" cm="1">
        <f t="array" ref="O4117:P4117">_xlfn.TEXTSPLIT(N4117,"-")</f>
        <v>2008</v>
      </c>
      <c r="P4117" s="6" t="str">
        <v>2011</v>
      </c>
      <c r="Q4117" s="6">
        <v>1908</v>
      </c>
      <c r="R4117" s="6">
        <v>208</v>
      </c>
      <c r="S4117" s="16">
        <f t="shared" si="313"/>
        <v>0.1090146750524109</v>
      </c>
      <c r="T4117" s="16">
        <f t="shared" si="314"/>
        <v>7.1349112048625122E-3</v>
      </c>
    </row>
    <row r="4118" spans="1:20" x14ac:dyDescent="0.6">
      <c r="A4118" s="6"/>
      <c r="B4118" s="6"/>
      <c r="C4118" s="6"/>
      <c r="D4118" s="6" t="s">
        <v>13822</v>
      </c>
      <c r="E4118" s="6" t="s">
        <v>13816</v>
      </c>
      <c r="F4118" s="6" t="s">
        <v>13752</v>
      </c>
      <c r="G4118" s="6" t="str">
        <f t="shared" si="312"/>
        <v>70-95</v>
      </c>
      <c r="H4118" s="6" t="str" cm="1">
        <f t="array" ref="H4118:I4118">_xlfn.TEXTSPLIT(G4118,"-")</f>
        <v>70</v>
      </c>
      <c r="I4118" s="6" t="str">
        <v>95</v>
      </c>
      <c r="J4118" s="6" t="s">
        <v>13836</v>
      </c>
      <c r="K4118" s="6" t="s">
        <v>13609</v>
      </c>
      <c r="L4118" s="6" t="s">
        <v>13973</v>
      </c>
      <c r="M4118" s="6" t="s">
        <v>13654</v>
      </c>
      <c r="N4118" s="6" t="s">
        <v>13850</v>
      </c>
      <c r="O4118" s="6" t="str" cm="1">
        <f t="array" ref="O4118:P4118">_xlfn.TEXTSPLIT(N4118,"-")</f>
        <v>2008</v>
      </c>
      <c r="P4118" s="6" t="str">
        <v>2011</v>
      </c>
      <c r="Q4118" s="6">
        <v>1608</v>
      </c>
      <c r="R4118" s="6">
        <v>289</v>
      </c>
      <c r="S4118" s="16">
        <f t="shared" si="313"/>
        <v>0.17972636815920398</v>
      </c>
      <c r="T4118" s="16">
        <f t="shared" si="314"/>
        <v>9.5750765018931244E-3</v>
      </c>
    </row>
    <row r="4119" spans="1:20" x14ac:dyDescent="0.6">
      <c r="A4119" s="6"/>
      <c r="B4119" s="6"/>
      <c r="C4119" s="6"/>
      <c r="D4119" s="6" t="s">
        <v>13822</v>
      </c>
      <c r="E4119" s="6" t="s">
        <v>13816</v>
      </c>
      <c r="F4119" s="6" t="s">
        <v>13471</v>
      </c>
      <c r="G4119" s="6" t="str">
        <f t="shared" si="312"/>
        <v>40-95</v>
      </c>
      <c r="H4119" s="6" t="str" cm="1">
        <f t="array" ref="H4119:I4119">_xlfn.TEXTSPLIT(G4119,"-")</f>
        <v>40</v>
      </c>
      <c r="I4119" s="6" t="str">
        <v>95</v>
      </c>
      <c r="J4119" s="6" t="s">
        <v>13836</v>
      </c>
      <c r="K4119" s="6" t="s">
        <v>13609</v>
      </c>
      <c r="L4119" s="6" t="s">
        <v>13973</v>
      </c>
      <c r="M4119" s="6" t="s">
        <v>13654</v>
      </c>
      <c r="N4119" s="6" t="s">
        <v>13850</v>
      </c>
      <c r="O4119" s="6" t="str" cm="1">
        <f t="array" ref="O4119:P4119">_xlfn.TEXTSPLIT(N4119,"-")</f>
        <v>2008</v>
      </c>
      <c r="P4119" s="6" t="str">
        <v>2011</v>
      </c>
      <c r="Q4119" s="6">
        <v>8196</v>
      </c>
      <c r="R4119" s="6">
        <v>549</v>
      </c>
      <c r="S4119" s="16">
        <f t="shared" si="313"/>
        <v>6.6983894582723275E-2</v>
      </c>
      <c r="T4119" s="16">
        <f t="shared" si="314"/>
        <v>2.7613966441303725E-3</v>
      </c>
    </row>
    <row r="4120" spans="1:20" x14ac:dyDescent="0.6">
      <c r="A4120" s="6"/>
      <c r="B4120" s="6"/>
      <c r="C4120" s="6"/>
      <c r="D4120" s="6" t="s">
        <v>13813</v>
      </c>
      <c r="E4120" s="6" t="s">
        <v>13815</v>
      </c>
      <c r="F4120" s="6" t="s">
        <v>13817</v>
      </c>
      <c r="G4120" s="6" t="str">
        <f t="shared" si="312"/>
        <v>40-49</v>
      </c>
      <c r="H4120" s="6" t="str" cm="1">
        <f t="array" ref="H4120:I4120">_xlfn.TEXTSPLIT(G4120,"-")</f>
        <v>40</v>
      </c>
      <c r="I4120" s="6" t="str">
        <v>49</v>
      </c>
      <c r="J4120" s="6" t="s">
        <v>13836</v>
      </c>
      <c r="K4120" s="6" t="s">
        <v>13609</v>
      </c>
      <c r="L4120" s="6" t="s">
        <v>13973</v>
      </c>
      <c r="M4120" s="6" t="s">
        <v>13654</v>
      </c>
      <c r="N4120" s="6" t="s">
        <v>13850</v>
      </c>
      <c r="O4120" s="6" t="str" cm="1">
        <f t="array" ref="O4120:P4120">_xlfn.TEXTSPLIT(N4120,"-")</f>
        <v>2008</v>
      </c>
      <c r="P4120" s="6" t="str">
        <v>2011</v>
      </c>
      <c r="Q4120" s="6">
        <v>4232</v>
      </c>
      <c r="R4120" s="6">
        <v>8</v>
      </c>
      <c r="S4120" s="16">
        <f t="shared" si="313"/>
        <v>1.890359168241966E-3</v>
      </c>
      <c r="T4120" s="16">
        <f t="shared" si="314"/>
        <v>6.6771089049362704E-4</v>
      </c>
    </row>
    <row r="4121" spans="1:20" x14ac:dyDescent="0.6">
      <c r="A4121" s="6"/>
      <c r="B4121" s="6"/>
      <c r="C4121" s="6"/>
      <c r="D4121" s="6" t="s">
        <v>13813</v>
      </c>
      <c r="E4121" s="6" t="s">
        <v>13815</v>
      </c>
      <c r="F4121" s="6" t="s">
        <v>13818</v>
      </c>
      <c r="G4121" s="6" t="str">
        <f t="shared" si="312"/>
        <v>50-59</v>
      </c>
      <c r="H4121" s="6" t="str" cm="1">
        <f t="array" ref="H4121:I4121">_xlfn.TEXTSPLIT(G4121,"-")</f>
        <v>50</v>
      </c>
      <c r="I4121" s="6" t="str">
        <v>59</v>
      </c>
      <c r="J4121" s="6" t="s">
        <v>13836</v>
      </c>
      <c r="K4121" s="6" t="s">
        <v>13609</v>
      </c>
      <c r="L4121" s="6" t="s">
        <v>13973</v>
      </c>
      <c r="M4121" s="6" t="s">
        <v>13654</v>
      </c>
      <c r="N4121" s="6" t="s">
        <v>13850</v>
      </c>
      <c r="O4121" s="6" t="str" cm="1">
        <f t="array" ref="O4121:P4121">_xlfn.TEXTSPLIT(N4121,"-")</f>
        <v>2008</v>
      </c>
      <c r="P4121" s="6" t="str">
        <v>2011</v>
      </c>
      <c r="Q4121" s="6">
        <v>3963</v>
      </c>
      <c r="R4121" s="6">
        <v>16</v>
      </c>
      <c r="S4121" s="16">
        <f t="shared" si="313"/>
        <v>4.0373454453696694E-3</v>
      </c>
      <c r="T4121" s="16">
        <f t="shared" si="314"/>
        <v>1.0072967808569678E-3</v>
      </c>
    </row>
    <row r="4122" spans="1:20" x14ac:dyDescent="0.6">
      <c r="A4122" s="6"/>
      <c r="B4122" s="6"/>
      <c r="C4122" s="6"/>
      <c r="D4122" s="6" t="s">
        <v>13813</v>
      </c>
      <c r="E4122" s="6" t="s">
        <v>13815</v>
      </c>
      <c r="F4122" s="6" t="s">
        <v>13819</v>
      </c>
      <c r="G4122" s="6" t="str">
        <f t="shared" si="312"/>
        <v>60-69</v>
      </c>
      <c r="H4122" s="6" t="str" cm="1">
        <f t="array" ref="H4122:I4122">_xlfn.TEXTSPLIT(G4122,"-")</f>
        <v>60</v>
      </c>
      <c r="I4122" s="6" t="str">
        <v>69</v>
      </c>
      <c r="J4122" s="6" t="s">
        <v>13836</v>
      </c>
      <c r="K4122" s="6" t="s">
        <v>13609</v>
      </c>
      <c r="L4122" s="6" t="s">
        <v>13973</v>
      </c>
      <c r="M4122" s="6" t="s">
        <v>13654</v>
      </c>
      <c r="N4122" s="6" t="s">
        <v>13850</v>
      </c>
      <c r="O4122" s="6" t="str" cm="1">
        <f t="array" ref="O4122:P4122">_xlfn.TEXTSPLIT(N4122,"-")</f>
        <v>2008</v>
      </c>
      <c r="P4122" s="6" t="str">
        <v>2011</v>
      </c>
      <c r="Q4122" s="6">
        <v>3424</v>
      </c>
      <c r="R4122" s="6">
        <v>34</v>
      </c>
      <c r="S4122" s="16">
        <f t="shared" si="313"/>
        <v>9.9299065420560741E-3</v>
      </c>
      <c r="T4122" s="16">
        <f t="shared" si="314"/>
        <v>1.6944886867424872E-3</v>
      </c>
    </row>
    <row r="4123" spans="1:20" x14ac:dyDescent="0.6">
      <c r="A4123" s="6"/>
      <c r="B4123" s="6"/>
      <c r="C4123" s="6"/>
      <c r="D4123" s="6" t="s">
        <v>13813</v>
      </c>
      <c r="E4123" s="6" t="s">
        <v>13815</v>
      </c>
      <c r="F4123" s="6" t="s">
        <v>13752</v>
      </c>
      <c r="G4123" s="6" t="str">
        <f t="shared" si="312"/>
        <v>70-95</v>
      </c>
      <c r="H4123" s="6" t="str" cm="1">
        <f t="array" ref="H4123:I4123">_xlfn.TEXTSPLIT(G4123,"-")</f>
        <v>70</v>
      </c>
      <c r="I4123" s="6" t="str">
        <v>95</v>
      </c>
      <c r="J4123" s="6" t="s">
        <v>13836</v>
      </c>
      <c r="K4123" s="6" t="s">
        <v>13609</v>
      </c>
      <c r="L4123" s="6" t="s">
        <v>13973</v>
      </c>
      <c r="M4123" s="6" t="s">
        <v>13654</v>
      </c>
      <c r="N4123" s="6" t="s">
        <v>13850</v>
      </c>
      <c r="O4123" s="6" t="str" cm="1">
        <f t="array" ref="O4123:P4123">_xlfn.TEXTSPLIT(N4123,"-")</f>
        <v>2008</v>
      </c>
      <c r="P4123" s="6" t="str">
        <v>2011</v>
      </c>
      <c r="Q4123" s="6">
        <v>2733</v>
      </c>
      <c r="R4123" s="6">
        <v>46</v>
      </c>
      <c r="S4123" s="16">
        <f t="shared" si="313"/>
        <v>1.6831320892791803E-2</v>
      </c>
      <c r="T4123" s="16">
        <f t="shared" si="314"/>
        <v>2.4606695867480065E-3</v>
      </c>
    </row>
    <row r="4124" spans="1:20" x14ac:dyDescent="0.6">
      <c r="A4124" s="6"/>
      <c r="B4124" s="6"/>
      <c r="C4124" s="6"/>
      <c r="D4124" s="6" t="s">
        <v>13813</v>
      </c>
      <c r="E4124" s="6" t="s">
        <v>13815</v>
      </c>
      <c r="F4124" s="6" t="s">
        <v>13471</v>
      </c>
      <c r="G4124" s="6" t="str">
        <f t="shared" si="312"/>
        <v>40-95</v>
      </c>
      <c r="H4124" s="6" t="str" cm="1">
        <f t="array" ref="H4124:I4124">_xlfn.TEXTSPLIT(G4124,"-")</f>
        <v>40</v>
      </c>
      <c r="I4124" s="6" t="str">
        <v>95</v>
      </c>
      <c r="J4124" s="6" t="s">
        <v>13836</v>
      </c>
      <c r="K4124" s="6" t="s">
        <v>13609</v>
      </c>
      <c r="L4124" s="6" t="s">
        <v>13973</v>
      </c>
      <c r="M4124" s="6" t="s">
        <v>13654</v>
      </c>
      <c r="N4124" s="6" t="s">
        <v>13850</v>
      </c>
      <c r="O4124" s="6" t="str" cm="1">
        <f t="array" ref="O4124:P4124">_xlfn.TEXTSPLIT(N4124,"-")</f>
        <v>2008</v>
      </c>
      <c r="P4124" s="6" t="str">
        <v>2011</v>
      </c>
      <c r="Q4124" s="6">
        <v>14352</v>
      </c>
      <c r="R4124" s="6">
        <v>95</v>
      </c>
      <c r="S4124" s="16">
        <f t="shared" si="313"/>
        <v>6.6192865105908581E-3</v>
      </c>
      <c r="T4124" s="16">
        <f t="shared" si="314"/>
        <v>6.7687307506391931E-4</v>
      </c>
    </row>
    <row r="4125" spans="1:20" x14ac:dyDescent="0.6">
      <c r="A4125" s="6"/>
      <c r="B4125" s="6"/>
      <c r="C4125" s="6"/>
      <c r="D4125" s="6" t="s">
        <v>13813</v>
      </c>
      <c r="E4125" s="6" t="s">
        <v>13814</v>
      </c>
      <c r="F4125" s="6" t="s">
        <v>13817</v>
      </c>
      <c r="G4125" s="6" t="str">
        <f t="shared" si="312"/>
        <v>40-49</v>
      </c>
      <c r="H4125" s="6" t="str" cm="1">
        <f t="array" ref="H4125:I4125">_xlfn.TEXTSPLIT(G4125,"-")</f>
        <v>40</v>
      </c>
      <c r="I4125" s="6" t="str">
        <v>49</v>
      </c>
      <c r="J4125" s="6" t="s">
        <v>13836</v>
      </c>
      <c r="K4125" s="6" t="s">
        <v>13609</v>
      </c>
      <c r="L4125" s="6" t="s">
        <v>13973</v>
      </c>
      <c r="M4125" s="6" t="s">
        <v>13654</v>
      </c>
      <c r="N4125" s="6" t="s">
        <v>13850</v>
      </c>
      <c r="O4125" s="6" t="str" cm="1">
        <f t="array" ref="O4125:P4125">_xlfn.TEXTSPLIT(N4125,"-")</f>
        <v>2008</v>
      </c>
      <c r="P4125" s="6" t="str">
        <v>2011</v>
      </c>
      <c r="Q4125" s="6">
        <v>1847</v>
      </c>
      <c r="R4125" s="6">
        <v>7</v>
      </c>
      <c r="S4125" s="16">
        <f t="shared" si="313"/>
        <v>3.7899296155928532E-3</v>
      </c>
      <c r="T4125" s="16">
        <f t="shared" si="314"/>
        <v>1.4297417141926347E-3</v>
      </c>
    </row>
    <row r="4126" spans="1:20" x14ac:dyDescent="0.6">
      <c r="A4126" s="6"/>
      <c r="B4126" s="6"/>
      <c r="C4126" s="6"/>
      <c r="D4126" s="6" t="s">
        <v>13813</v>
      </c>
      <c r="E4126" s="6" t="s">
        <v>13814</v>
      </c>
      <c r="F4126" s="6" t="s">
        <v>13818</v>
      </c>
      <c r="G4126" s="6" t="str">
        <f t="shared" si="312"/>
        <v>50-59</v>
      </c>
      <c r="H4126" s="6" t="str" cm="1">
        <f t="array" ref="H4126:I4126">_xlfn.TEXTSPLIT(G4126,"-")</f>
        <v>50</v>
      </c>
      <c r="I4126" s="6" t="str">
        <v>59</v>
      </c>
      <c r="J4126" s="6" t="s">
        <v>13836</v>
      </c>
      <c r="K4126" s="6" t="s">
        <v>13609</v>
      </c>
      <c r="L4126" s="6" t="s">
        <v>13973</v>
      </c>
      <c r="M4126" s="6" t="s">
        <v>13654</v>
      </c>
      <c r="N4126" s="6" t="s">
        <v>13850</v>
      </c>
      <c r="O4126" s="6" t="str" cm="1">
        <f t="array" ref="O4126:P4126">_xlfn.TEXTSPLIT(N4126,"-")</f>
        <v>2008</v>
      </c>
      <c r="P4126" s="6" t="str">
        <v>2011</v>
      </c>
      <c r="Q4126" s="6">
        <v>1668</v>
      </c>
      <c r="R4126" s="6">
        <v>10</v>
      </c>
      <c r="S4126" s="16">
        <f t="shared" si="313"/>
        <v>5.9952038369304557E-3</v>
      </c>
      <c r="T4126" s="16">
        <f t="shared" si="314"/>
        <v>1.8901583695026787E-3</v>
      </c>
    </row>
    <row r="4127" spans="1:20" x14ac:dyDescent="0.6">
      <c r="A4127" s="6"/>
      <c r="B4127" s="6"/>
      <c r="C4127" s="6"/>
      <c r="D4127" s="6" t="s">
        <v>13813</v>
      </c>
      <c r="E4127" s="6" t="s">
        <v>13814</v>
      </c>
      <c r="F4127" s="6" t="s">
        <v>13819</v>
      </c>
      <c r="G4127" s="6" t="str">
        <f t="shared" si="312"/>
        <v>60-69</v>
      </c>
      <c r="H4127" s="6" t="str" cm="1">
        <f t="array" ref="H4127:I4127">_xlfn.TEXTSPLIT(G4127,"-")</f>
        <v>60</v>
      </c>
      <c r="I4127" s="6" t="str">
        <v>69</v>
      </c>
      <c r="J4127" s="6" t="s">
        <v>13836</v>
      </c>
      <c r="K4127" s="6" t="s">
        <v>13609</v>
      </c>
      <c r="L4127" s="6" t="s">
        <v>13973</v>
      </c>
      <c r="M4127" s="6" t="s">
        <v>13654</v>
      </c>
      <c r="N4127" s="6" t="s">
        <v>13850</v>
      </c>
      <c r="O4127" s="6" t="str" cm="1">
        <f t="array" ref="O4127:P4127">_xlfn.TEXTSPLIT(N4127,"-")</f>
        <v>2008</v>
      </c>
      <c r="P4127" s="6" t="str">
        <v>2011</v>
      </c>
      <c r="Q4127" s="6">
        <v>1516</v>
      </c>
      <c r="R4127" s="6">
        <v>26</v>
      </c>
      <c r="S4127" s="16">
        <f t="shared" si="313"/>
        <v>1.7150395778364115E-2</v>
      </c>
      <c r="T4127" s="16">
        <f t="shared" si="314"/>
        <v>3.3345021843280663E-3</v>
      </c>
    </row>
    <row r="4128" spans="1:20" x14ac:dyDescent="0.6">
      <c r="A4128" s="6"/>
      <c r="B4128" s="6"/>
      <c r="C4128" s="6"/>
      <c r="D4128" s="6" t="s">
        <v>13813</v>
      </c>
      <c r="E4128" s="6" t="s">
        <v>13814</v>
      </c>
      <c r="F4128" s="6" t="s">
        <v>13752</v>
      </c>
      <c r="G4128" s="6" t="str">
        <f t="shared" si="312"/>
        <v>70-95</v>
      </c>
      <c r="H4128" s="6" t="str" cm="1">
        <f t="array" ref="H4128:I4128">_xlfn.TEXTSPLIT(G4128,"-")</f>
        <v>70</v>
      </c>
      <c r="I4128" s="6" t="str">
        <v>95</v>
      </c>
      <c r="J4128" s="6" t="s">
        <v>13836</v>
      </c>
      <c r="K4128" s="6" t="s">
        <v>13609</v>
      </c>
      <c r="L4128" s="6" t="s">
        <v>13973</v>
      </c>
      <c r="M4128" s="6" t="s">
        <v>13654</v>
      </c>
      <c r="N4128" s="6" t="s">
        <v>13850</v>
      </c>
      <c r="O4128" s="6" t="str" cm="1">
        <f t="array" ref="O4128:P4128">_xlfn.TEXTSPLIT(N4128,"-")</f>
        <v>2008</v>
      </c>
      <c r="P4128" s="6" t="str">
        <v>2011</v>
      </c>
      <c r="Q4128" s="6">
        <v>1125</v>
      </c>
      <c r="R4128" s="6">
        <v>26</v>
      </c>
      <c r="S4128" s="16">
        <f t="shared" si="313"/>
        <v>2.311111111111111E-2</v>
      </c>
      <c r="T4128" s="16">
        <f t="shared" si="314"/>
        <v>4.479780515885521E-3</v>
      </c>
    </row>
    <row r="4129" spans="1:20" x14ac:dyDescent="0.6">
      <c r="A4129" s="6"/>
      <c r="B4129" s="6"/>
      <c r="C4129" s="6"/>
      <c r="D4129" s="6" t="s">
        <v>13813</v>
      </c>
      <c r="E4129" s="6" t="s">
        <v>13814</v>
      </c>
      <c r="F4129" s="6" t="s">
        <v>13471</v>
      </c>
      <c r="G4129" s="6" t="str">
        <f t="shared" si="312"/>
        <v>40-95</v>
      </c>
      <c r="H4129" s="6" t="str" cm="1">
        <f t="array" ref="H4129:I4129">_xlfn.TEXTSPLIT(G4129,"-")</f>
        <v>40</v>
      </c>
      <c r="I4129" s="6" t="str">
        <v>95</v>
      </c>
      <c r="J4129" s="6" t="s">
        <v>13836</v>
      </c>
      <c r="K4129" s="6" t="s">
        <v>13609</v>
      </c>
      <c r="L4129" s="6" t="s">
        <v>13973</v>
      </c>
      <c r="M4129" s="6" t="s">
        <v>13654</v>
      </c>
      <c r="N4129" s="6" t="s">
        <v>13850</v>
      </c>
      <c r="O4129" s="6" t="str" cm="1">
        <f t="array" ref="O4129:P4129">_xlfn.TEXTSPLIT(N4129,"-")</f>
        <v>2008</v>
      </c>
      <c r="P4129" s="6" t="str">
        <v>2011</v>
      </c>
      <c r="Q4129" s="6">
        <v>6156</v>
      </c>
      <c r="R4129" s="6">
        <v>49</v>
      </c>
      <c r="S4129" s="16">
        <f t="shared" si="313"/>
        <v>7.9597141000649768E-3</v>
      </c>
      <c r="T4129" s="16">
        <f t="shared" si="314"/>
        <v>1.1325674693787406E-3</v>
      </c>
    </row>
    <row r="4130" spans="1:20" x14ac:dyDescent="0.6">
      <c r="A4130" s="6"/>
      <c r="B4130" s="6"/>
      <c r="C4130" s="6"/>
      <c r="D4130" s="6" t="s">
        <v>13813</v>
      </c>
      <c r="E4130" s="6" t="s">
        <v>13816</v>
      </c>
      <c r="F4130" s="6" t="s">
        <v>13817</v>
      </c>
      <c r="G4130" s="6" t="str">
        <f t="shared" si="312"/>
        <v>40-49</v>
      </c>
      <c r="H4130" s="6" t="str" cm="1">
        <f t="array" ref="H4130:I4130">_xlfn.TEXTSPLIT(G4130,"-")</f>
        <v>40</v>
      </c>
      <c r="I4130" s="6" t="str">
        <v>49</v>
      </c>
      <c r="J4130" s="6" t="s">
        <v>13836</v>
      </c>
      <c r="K4130" s="6" t="s">
        <v>13609</v>
      </c>
      <c r="L4130" s="6" t="s">
        <v>13973</v>
      </c>
      <c r="M4130" s="6" t="s">
        <v>13654</v>
      </c>
      <c r="N4130" s="6" t="s">
        <v>13850</v>
      </c>
      <c r="O4130" s="6" t="str" cm="1">
        <f t="array" ref="O4130:P4130">_xlfn.TEXTSPLIT(N4130,"-")</f>
        <v>2008</v>
      </c>
      <c r="P4130" s="6" t="str">
        <v>2011</v>
      </c>
      <c r="Q4130" s="6">
        <v>2385</v>
      </c>
      <c r="R4130" s="6">
        <v>0</v>
      </c>
      <c r="S4130" s="16">
        <f t="shared" si="313"/>
        <v>0</v>
      </c>
      <c r="T4130" s="16">
        <f t="shared" si="314"/>
        <v>0</v>
      </c>
    </row>
    <row r="4131" spans="1:20" x14ac:dyDescent="0.6">
      <c r="A4131" s="6"/>
      <c r="B4131" s="6"/>
      <c r="C4131" s="6"/>
      <c r="D4131" s="6" t="s">
        <v>13813</v>
      </c>
      <c r="E4131" s="6" t="s">
        <v>13816</v>
      </c>
      <c r="F4131" s="6" t="s">
        <v>13818</v>
      </c>
      <c r="G4131" s="6" t="str">
        <f t="shared" si="312"/>
        <v>50-59</v>
      </c>
      <c r="H4131" s="6" t="str" cm="1">
        <f t="array" ref="H4131:I4131">_xlfn.TEXTSPLIT(G4131,"-")</f>
        <v>50</v>
      </c>
      <c r="I4131" s="6" t="str">
        <v>59</v>
      </c>
      <c r="J4131" s="6" t="s">
        <v>13836</v>
      </c>
      <c r="K4131" s="6" t="s">
        <v>13609</v>
      </c>
      <c r="L4131" s="6" t="s">
        <v>13973</v>
      </c>
      <c r="M4131" s="6" t="s">
        <v>13654</v>
      </c>
      <c r="N4131" s="6" t="s">
        <v>13850</v>
      </c>
      <c r="O4131" s="6" t="str" cm="1">
        <f t="array" ref="O4131:P4131">_xlfn.TEXTSPLIT(N4131,"-")</f>
        <v>2008</v>
      </c>
      <c r="P4131" s="6" t="str">
        <v>2011</v>
      </c>
      <c r="Q4131" s="6">
        <v>2295</v>
      </c>
      <c r="R4131" s="6">
        <v>7</v>
      </c>
      <c r="S4131" s="16">
        <f t="shared" si="313"/>
        <v>3.0501089324618735E-3</v>
      </c>
      <c r="T4131" s="16">
        <f t="shared" si="314"/>
        <v>1.1510733397723345E-3</v>
      </c>
    </row>
    <row r="4132" spans="1:20" x14ac:dyDescent="0.6">
      <c r="A4132" s="6"/>
      <c r="B4132" s="6"/>
      <c r="C4132" s="6"/>
      <c r="D4132" s="6" t="s">
        <v>13813</v>
      </c>
      <c r="E4132" s="6" t="s">
        <v>13816</v>
      </c>
      <c r="F4132" s="6" t="s">
        <v>13819</v>
      </c>
      <c r="G4132" s="6" t="str">
        <f t="shared" si="312"/>
        <v>60-69</v>
      </c>
      <c r="H4132" s="6" t="str" cm="1">
        <f t="array" ref="H4132:I4132">_xlfn.TEXTSPLIT(G4132,"-")</f>
        <v>60</v>
      </c>
      <c r="I4132" s="6" t="str">
        <v>69</v>
      </c>
      <c r="J4132" s="6" t="s">
        <v>13836</v>
      </c>
      <c r="K4132" s="6" t="s">
        <v>13609</v>
      </c>
      <c r="L4132" s="6" t="s">
        <v>13973</v>
      </c>
      <c r="M4132" s="6" t="s">
        <v>13654</v>
      </c>
      <c r="N4132" s="6" t="s">
        <v>13850</v>
      </c>
      <c r="O4132" s="6" t="str" cm="1">
        <f t="array" ref="O4132:P4132">_xlfn.TEXTSPLIT(N4132,"-")</f>
        <v>2008</v>
      </c>
      <c r="P4132" s="6" t="str">
        <v>2011</v>
      </c>
      <c r="Q4132" s="6">
        <v>1908</v>
      </c>
      <c r="R4132" s="6">
        <v>8</v>
      </c>
      <c r="S4132" s="16">
        <f t="shared" si="313"/>
        <v>4.1928721174004195E-3</v>
      </c>
      <c r="T4132" s="16">
        <f t="shared" si="314"/>
        <v>1.479293123446915E-3</v>
      </c>
    </row>
    <row r="4133" spans="1:20" x14ac:dyDescent="0.6">
      <c r="A4133" s="6"/>
      <c r="B4133" s="6"/>
      <c r="C4133" s="6"/>
      <c r="D4133" s="6" t="s">
        <v>13813</v>
      </c>
      <c r="E4133" s="6" t="s">
        <v>13816</v>
      </c>
      <c r="F4133" s="6" t="s">
        <v>13752</v>
      </c>
      <c r="G4133" s="6" t="str">
        <f t="shared" si="312"/>
        <v>70-95</v>
      </c>
      <c r="H4133" s="6" t="str" cm="1">
        <f t="array" ref="H4133:I4133">_xlfn.TEXTSPLIT(G4133,"-")</f>
        <v>70</v>
      </c>
      <c r="I4133" s="6" t="str">
        <v>95</v>
      </c>
      <c r="J4133" s="6" t="s">
        <v>13836</v>
      </c>
      <c r="K4133" s="6" t="s">
        <v>13609</v>
      </c>
      <c r="L4133" s="6" t="s">
        <v>13973</v>
      </c>
      <c r="M4133" s="6" t="s">
        <v>13654</v>
      </c>
      <c r="N4133" s="6" t="s">
        <v>13850</v>
      </c>
      <c r="O4133" s="6" t="str" cm="1">
        <f t="array" ref="O4133:P4133">_xlfn.TEXTSPLIT(N4133,"-")</f>
        <v>2008</v>
      </c>
      <c r="P4133" s="6" t="str">
        <v>2011</v>
      </c>
      <c r="Q4133" s="6">
        <v>1608</v>
      </c>
      <c r="R4133" s="6">
        <v>23</v>
      </c>
      <c r="S4133" s="16">
        <f t="shared" si="313"/>
        <v>1.4303482587064677E-2</v>
      </c>
      <c r="T4133" s="16">
        <f t="shared" si="314"/>
        <v>2.9610755253383181E-3</v>
      </c>
    </row>
    <row r="4134" spans="1:20" x14ac:dyDescent="0.6">
      <c r="A4134" s="6"/>
      <c r="B4134" s="6"/>
      <c r="C4134" s="6"/>
      <c r="D4134" s="6" t="s">
        <v>13813</v>
      </c>
      <c r="E4134" s="6" t="s">
        <v>13816</v>
      </c>
      <c r="F4134" s="6" t="s">
        <v>13471</v>
      </c>
      <c r="G4134" s="6" t="str">
        <f t="shared" si="312"/>
        <v>40-95</v>
      </c>
      <c r="H4134" s="6" t="str" cm="1">
        <f t="array" ref="H4134:I4134">_xlfn.TEXTSPLIT(G4134,"-")</f>
        <v>40</v>
      </c>
      <c r="I4134" s="6" t="str">
        <v>95</v>
      </c>
      <c r="J4134" s="6" t="s">
        <v>13836</v>
      </c>
      <c r="K4134" s="6" t="s">
        <v>13609</v>
      </c>
      <c r="L4134" s="6" t="s">
        <v>13973</v>
      </c>
      <c r="M4134" s="6" t="s">
        <v>13654</v>
      </c>
      <c r="N4134" s="6" t="s">
        <v>13850</v>
      </c>
      <c r="O4134" s="6" t="str" cm="1">
        <f t="array" ref="O4134:P4134">_xlfn.TEXTSPLIT(N4134,"-")</f>
        <v>2008</v>
      </c>
      <c r="P4134" s="6" t="str">
        <v>2011</v>
      </c>
      <c r="Q4134" s="6">
        <v>8196</v>
      </c>
      <c r="R4134" s="6">
        <v>38</v>
      </c>
      <c r="S4134" s="16">
        <f t="shared" si="313"/>
        <v>4.6364080039043437E-3</v>
      </c>
      <c r="T4134" s="16">
        <f t="shared" si="314"/>
        <v>7.5037909117273095E-4</v>
      </c>
    </row>
    <row r="4135" spans="1:20" x14ac:dyDescent="0.6">
      <c r="A4135" s="6"/>
      <c r="B4135" s="6"/>
      <c r="C4135" s="6"/>
      <c r="D4135" s="6" t="s">
        <v>13828</v>
      </c>
      <c r="E4135" s="6" t="s">
        <v>13815</v>
      </c>
      <c r="F4135" s="6" t="s">
        <v>13817</v>
      </c>
      <c r="G4135" s="6" t="str">
        <f t="shared" si="312"/>
        <v>40-49</v>
      </c>
      <c r="H4135" s="6" t="str" cm="1">
        <f t="array" ref="H4135:I4135">_xlfn.TEXTSPLIT(G4135,"-")</f>
        <v>40</v>
      </c>
      <c r="I4135" s="6" t="str">
        <v>49</v>
      </c>
      <c r="J4135" s="6" t="s">
        <v>13836</v>
      </c>
      <c r="K4135" s="6" t="s">
        <v>13609</v>
      </c>
      <c r="L4135" s="6" t="s">
        <v>13973</v>
      </c>
      <c r="M4135" s="6" t="s">
        <v>13654</v>
      </c>
      <c r="N4135" s="6" t="s">
        <v>13850</v>
      </c>
      <c r="O4135" s="6" t="str" cm="1">
        <f t="array" ref="O4135:P4135">_xlfn.TEXTSPLIT(N4135,"-")</f>
        <v>2008</v>
      </c>
      <c r="P4135" s="6" t="str">
        <v>2011</v>
      </c>
      <c r="Q4135" s="6">
        <v>4232</v>
      </c>
      <c r="R4135" s="6">
        <v>9</v>
      </c>
      <c r="S4135" s="16">
        <f t="shared" si="313"/>
        <v>2.1266540642722116E-3</v>
      </c>
      <c r="T4135" s="16">
        <f t="shared" si="314"/>
        <v>7.0813051065718956E-4</v>
      </c>
    </row>
    <row r="4136" spans="1:20" x14ac:dyDescent="0.6">
      <c r="A4136" s="6"/>
      <c r="B4136" s="6"/>
      <c r="C4136" s="6"/>
      <c r="D4136" s="6" t="s">
        <v>13828</v>
      </c>
      <c r="E4136" s="6" t="s">
        <v>13815</v>
      </c>
      <c r="F4136" s="6" t="s">
        <v>13818</v>
      </c>
      <c r="G4136" s="6" t="str">
        <f t="shared" si="312"/>
        <v>50-59</v>
      </c>
      <c r="H4136" s="6" t="str" cm="1">
        <f t="array" ref="H4136:I4136">_xlfn.TEXTSPLIT(G4136,"-")</f>
        <v>50</v>
      </c>
      <c r="I4136" s="6" t="str">
        <v>59</v>
      </c>
      <c r="J4136" s="6" t="s">
        <v>13836</v>
      </c>
      <c r="K4136" s="6" t="s">
        <v>13609</v>
      </c>
      <c r="L4136" s="6" t="s">
        <v>13973</v>
      </c>
      <c r="M4136" s="6" t="s">
        <v>13654</v>
      </c>
      <c r="N4136" s="6" t="s">
        <v>13850</v>
      </c>
      <c r="O4136" s="6" t="str" cm="1">
        <f t="array" ref="O4136:P4136">_xlfn.TEXTSPLIT(N4136,"-")</f>
        <v>2008</v>
      </c>
      <c r="P4136" s="6" t="str">
        <v>2011</v>
      </c>
      <c r="Q4136" s="6">
        <v>3963</v>
      </c>
      <c r="R4136" s="6">
        <v>16</v>
      </c>
      <c r="S4136" s="16">
        <f t="shared" si="313"/>
        <v>4.0373454453696694E-3</v>
      </c>
      <c r="T4136" s="16">
        <f t="shared" si="314"/>
        <v>1.0072967808569678E-3</v>
      </c>
    </row>
    <row r="4137" spans="1:20" x14ac:dyDescent="0.6">
      <c r="A4137" s="6"/>
      <c r="B4137" s="6"/>
      <c r="C4137" s="6"/>
      <c r="D4137" s="6" t="s">
        <v>13828</v>
      </c>
      <c r="E4137" s="6" t="s">
        <v>13815</v>
      </c>
      <c r="F4137" s="6" t="s">
        <v>13819</v>
      </c>
      <c r="G4137" s="6" t="str">
        <f t="shared" si="312"/>
        <v>60-69</v>
      </c>
      <c r="H4137" s="6" t="str" cm="1">
        <f t="array" ref="H4137:I4137">_xlfn.TEXTSPLIT(G4137,"-")</f>
        <v>60</v>
      </c>
      <c r="I4137" s="6" t="str">
        <v>69</v>
      </c>
      <c r="J4137" s="6" t="s">
        <v>13836</v>
      </c>
      <c r="K4137" s="6" t="s">
        <v>13609</v>
      </c>
      <c r="L4137" s="6" t="s">
        <v>13973</v>
      </c>
      <c r="M4137" s="6" t="s">
        <v>13654</v>
      </c>
      <c r="N4137" s="6" t="s">
        <v>13850</v>
      </c>
      <c r="O4137" s="6" t="str" cm="1">
        <f t="array" ref="O4137:P4137">_xlfn.TEXTSPLIT(N4137,"-")</f>
        <v>2008</v>
      </c>
      <c r="P4137" s="6" t="str">
        <v>2011</v>
      </c>
      <c r="Q4137" s="6">
        <v>3424</v>
      </c>
      <c r="R4137" s="6">
        <v>27</v>
      </c>
      <c r="S4137" s="16">
        <f t="shared" si="313"/>
        <v>7.8855140186915879E-3</v>
      </c>
      <c r="T4137" s="16">
        <f t="shared" si="314"/>
        <v>1.5115726367791668E-3</v>
      </c>
    </row>
    <row r="4138" spans="1:20" x14ac:dyDescent="0.6">
      <c r="A4138" s="6"/>
      <c r="B4138" s="6"/>
      <c r="C4138" s="6"/>
      <c r="D4138" s="6" t="s">
        <v>13828</v>
      </c>
      <c r="E4138" s="6" t="s">
        <v>13815</v>
      </c>
      <c r="F4138" s="6" t="s">
        <v>13752</v>
      </c>
      <c r="G4138" s="6" t="str">
        <f t="shared" si="312"/>
        <v>70-95</v>
      </c>
      <c r="H4138" s="6" t="str" cm="1">
        <f t="array" ref="H4138:I4138">_xlfn.TEXTSPLIT(G4138,"-")</f>
        <v>70</v>
      </c>
      <c r="I4138" s="6" t="str">
        <v>95</v>
      </c>
      <c r="J4138" s="6" t="s">
        <v>13836</v>
      </c>
      <c r="K4138" s="6" t="s">
        <v>13609</v>
      </c>
      <c r="L4138" s="6" t="s">
        <v>13973</v>
      </c>
      <c r="M4138" s="6" t="s">
        <v>13654</v>
      </c>
      <c r="N4138" s="6" t="s">
        <v>13850</v>
      </c>
      <c r="O4138" s="6" t="str" cm="1">
        <f t="array" ref="O4138:P4138">_xlfn.TEXTSPLIT(N4138,"-")</f>
        <v>2008</v>
      </c>
      <c r="P4138" s="6" t="str">
        <v>2011</v>
      </c>
      <c r="Q4138" s="6">
        <v>2733</v>
      </c>
      <c r="R4138" s="6">
        <v>30</v>
      </c>
      <c r="S4138" s="16">
        <f t="shared" si="313"/>
        <v>1.0976948408342482E-2</v>
      </c>
      <c r="T4138" s="16">
        <f t="shared" si="314"/>
        <v>1.9930775747072607E-3</v>
      </c>
    </row>
    <row r="4139" spans="1:20" x14ac:dyDescent="0.6">
      <c r="A4139" s="6"/>
      <c r="B4139" s="6"/>
      <c r="C4139" s="6"/>
      <c r="D4139" s="6" t="s">
        <v>13828</v>
      </c>
      <c r="E4139" s="6" t="s">
        <v>13815</v>
      </c>
      <c r="F4139" s="6" t="s">
        <v>13471</v>
      </c>
      <c r="G4139" s="6" t="str">
        <f t="shared" si="312"/>
        <v>40-95</v>
      </c>
      <c r="H4139" s="6" t="str" cm="1">
        <f t="array" ref="H4139:I4139">_xlfn.TEXTSPLIT(G4139,"-")</f>
        <v>40</v>
      </c>
      <c r="I4139" s="6" t="str">
        <v>95</v>
      </c>
      <c r="J4139" s="6" t="s">
        <v>13836</v>
      </c>
      <c r="K4139" s="6" t="s">
        <v>13609</v>
      </c>
      <c r="L4139" s="6" t="s">
        <v>13973</v>
      </c>
      <c r="M4139" s="6" t="s">
        <v>13654</v>
      </c>
      <c r="N4139" s="6" t="s">
        <v>13850</v>
      </c>
      <c r="O4139" s="6" t="str" cm="1">
        <f t="array" ref="O4139:P4139">_xlfn.TEXTSPLIT(N4139,"-")</f>
        <v>2008</v>
      </c>
      <c r="P4139" s="6" t="str">
        <v>2011</v>
      </c>
      <c r="Q4139" s="6">
        <v>14352</v>
      </c>
      <c r="R4139" s="6">
        <v>72</v>
      </c>
      <c r="S4139" s="16">
        <f t="shared" si="313"/>
        <v>5.016722408026756E-3</v>
      </c>
      <c r="T4139" s="16">
        <f t="shared" si="314"/>
        <v>5.8974153165385816E-4</v>
      </c>
    </row>
    <row r="4140" spans="1:20" x14ac:dyDescent="0.6">
      <c r="A4140" s="6"/>
      <c r="B4140" s="6"/>
      <c r="C4140" s="6"/>
      <c r="D4140" s="6" t="s">
        <v>13828</v>
      </c>
      <c r="E4140" s="6" t="s">
        <v>13814</v>
      </c>
      <c r="F4140" s="6" t="s">
        <v>13817</v>
      </c>
      <c r="G4140" s="6" t="str">
        <f t="shared" si="312"/>
        <v>40-49</v>
      </c>
      <c r="H4140" s="6" t="str" cm="1">
        <f t="array" ref="H4140:I4140">_xlfn.TEXTSPLIT(G4140,"-")</f>
        <v>40</v>
      </c>
      <c r="I4140" s="6" t="str">
        <v>49</v>
      </c>
      <c r="J4140" s="6" t="s">
        <v>13836</v>
      </c>
      <c r="K4140" s="6" t="s">
        <v>13609</v>
      </c>
      <c r="L4140" s="6" t="s">
        <v>13973</v>
      </c>
      <c r="M4140" s="6" t="s">
        <v>13654</v>
      </c>
      <c r="N4140" s="6" t="s">
        <v>13850</v>
      </c>
      <c r="O4140" s="6" t="str" cm="1">
        <f t="array" ref="O4140:P4140">_xlfn.TEXTSPLIT(N4140,"-")</f>
        <v>2008</v>
      </c>
      <c r="P4140" s="6" t="str">
        <v>2011</v>
      </c>
      <c r="Q4140" s="6">
        <v>1847</v>
      </c>
      <c r="R4140" s="6">
        <v>7</v>
      </c>
      <c r="S4140" s="16">
        <f t="shared" si="313"/>
        <v>3.7899296155928532E-3</v>
      </c>
      <c r="T4140" s="16">
        <f t="shared" si="314"/>
        <v>1.4297417141926347E-3</v>
      </c>
    </row>
    <row r="4141" spans="1:20" x14ac:dyDescent="0.6">
      <c r="A4141" s="6"/>
      <c r="B4141" s="6"/>
      <c r="C4141" s="6"/>
      <c r="D4141" s="6" t="s">
        <v>13828</v>
      </c>
      <c r="E4141" s="6" t="s">
        <v>13814</v>
      </c>
      <c r="F4141" s="6" t="s">
        <v>13818</v>
      </c>
      <c r="G4141" s="6" t="str">
        <f t="shared" si="312"/>
        <v>50-59</v>
      </c>
      <c r="H4141" s="6" t="str" cm="1">
        <f t="array" ref="H4141:I4141">_xlfn.TEXTSPLIT(G4141,"-")</f>
        <v>50</v>
      </c>
      <c r="I4141" s="6" t="str">
        <v>59</v>
      </c>
      <c r="J4141" s="6" t="s">
        <v>13836</v>
      </c>
      <c r="K4141" s="6" t="s">
        <v>13609</v>
      </c>
      <c r="L4141" s="6" t="s">
        <v>13973</v>
      </c>
      <c r="M4141" s="6" t="s">
        <v>13654</v>
      </c>
      <c r="N4141" s="6" t="s">
        <v>13850</v>
      </c>
      <c r="O4141" s="6" t="str" cm="1">
        <f t="array" ref="O4141:P4141">_xlfn.TEXTSPLIT(N4141,"-")</f>
        <v>2008</v>
      </c>
      <c r="P4141" s="6" t="str">
        <v>2011</v>
      </c>
      <c r="Q4141" s="6">
        <v>1668</v>
      </c>
      <c r="R4141" s="6">
        <v>8</v>
      </c>
      <c r="S4141" s="16">
        <f t="shared" si="313"/>
        <v>4.7961630695443642E-3</v>
      </c>
      <c r="T4141" s="16">
        <f t="shared" si="314"/>
        <v>1.6916284013618909E-3</v>
      </c>
    </row>
    <row r="4142" spans="1:20" x14ac:dyDescent="0.6">
      <c r="A4142" s="6"/>
      <c r="B4142" s="6"/>
      <c r="C4142" s="6"/>
      <c r="D4142" s="6" t="s">
        <v>13828</v>
      </c>
      <c r="E4142" s="6" t="s">
        <v>13814</v>
      </c>
      <c r="F4142" s="6" t="s">
        <v>13819</v>
      </c>
      <c r="G4142" s="6" t="str">
        <f t="shared" si="312"/>
        <v>60-69</v>
      </c>
      <c r="H4142" s="6" t="str" cm="1">
        <f t="array" ref="H4142:I4142">_xlfn.TEXTSPLIT(G4142,"-")</f>
        <v>60</v>
      </c>
      <c r="I4142" s="6" t="str">
        <v>69</v>
      </c>
      <c r="J4142" s="6" t="s">
        <v>13836</v>
      </c>
      <c r="K4142" s="6" t="s">
        <v>13609</v>
      </c>
      <c r="L4142" s="6" t="s">
        <v>13973</v>
      </c>
      <c r="M4142" s="6" t="s">
        <v>13654</v>
      </c>
      <c r="N4142" s="6" t="s">
        <v>13850</v>
      </c>
      <c r="O4142" s="6" t="str" cm="1">
        <f t="array" ref="O4142:P4142">_xlfn.TEXTSPLIT(N4142,"-")</f>
        <v>2008</v>
      </c>
      <c r="P4142" s="6" t="str">
        <v>2011</v>
      </c>
      <c r="Q4142" s="6">
        <v>1516</v>
      </c>
      <c r="R4142" s="6">
        <v>20</v>
      </c>
      <c r="S4142" s="16">
        <f t="shared" si="313"/>
        <v>1.3192612137203167E-2</v>
      </c>
      <c r="T4142" s="16">
        <f t="shared" si="314"/>
        <v>2.9304343246806972E-3</v>
      </c>
    </row>
    <row r="4143" spans="1:20" x14ac:dyDescent="0.6">
      <c r="A4143" s="6"/>
      <c r="B4143" s="6"/>
      <c r="C4143" s="6"/>
      <c r="D4143" s="6" t="s">
        <v>13828</v>
      </c>
      <c r="E4143" s="6" t="s">
        <v>13814</v>
      </c>
      <c r="F4143" s="6" t="s">
        <v>13752</v>
      </c>
      <c r="G4143" s="6" t="str">
        <f t="shared" si="312"/>
        <v>70-95</v>
      </c>
      <c r="H4143" s="6" t="str" cm="1">
        <f t="array" ref="H4143:I4143">_xlfn.TEXTSPLIT(G4143,"-")</f>
        <v>70</v>
      </c>
      <c r="I4143" s="6" t="str">
        <v>95</v>
      </c>
      <c r="J4143" s="6" t="s">
        <v>13836</v>
      </c>
      <c r="K4143" s="6" t="s">
        <v>13609</v>
      </c>
      <c r="L4143" s="6" t="s">
        <v>13973</v>
      </c>
      <c r="M4143" s="6" t="s">
        <v>13654</v>
      </c>
      <c r="N4143" s="6" t="s">
        <v>13850</v>
      </c>
      <c r="O4143" s="6" t="str" cm="1">
        <f t="array" ref="O4143:P4143">_xlfn.TEXTSPLIT(N4143,"-")</f>
        <v>2008</v>
      </c>
      <c r="P4143" s="6" t="str">
        <v>2011</v>
      </c>
      <c r="Q4143" s="6">
        <v>1125</v>
      </c>
      <c r="R4143" s="6">
        <v>16</v>
      </c>
      <c r="S4143" s="16">
        <f t="shared" si="313"/>
        <v>1.4222222222222223E-2</v>
      </c>
      <c r="T4143" s="16">
        <f t="shared" si="314"/>
        <v>3.530181061429374E-3</v>
      </c>
    </row>
    <row r="4144" spans="1:20" x14ac:dyDescent="0.6">
      <c r="A4144" s="6"/>
      <c r="B4144" s="6"/>
      <c r="C4144" s="6"/>
      <c r="D4144" s="6" t="s">
        <v>13828</v>
      </c>
      <c r="E4144" s="6" t="s">
        <v>13814</v>
      </c>
      <c r="F4144" s="6" t="s">
        <v>13471</v>
      </c>
      <c r="G4144" s="6" t="str">
        <f t="shared" si="312"/>
        <v>40-95</v>
      </c>
      <c r="H4144" s="6" t="str" cm="1">
        <f t="array" ref="H4144:I4144">_xlfn.TEXTSPLIT(G4144,"-")</f>
        <v>40</v>
      </c>
      <c r="I4144" s="6" t="str">
        <v>95</v>
      </c>
      <c r="J4144" s="6" t="s">
        <v>13836</v>
      </c>
      <c r="K4144" s="6" t="s">
        <v>13609</v>
      </c>
      <c r="L4144" s="6" t="s">
        <v>13973</v>
      </c>
      <c r="M4144" s="6" t="s">
        <v>13654</v>
      </c>
      <c r="N4144" s="6" t="s">
        <v>13850</v>
      </c>
      <c r="O4144" s="6" t="str" cm="1">
        <f t="array" ref="O4144:P4144">_xlfn.TEXTSPLIT(N4144,"-")</f>
        <v>2008</v>
      </c>
      <c r="P4144" s="6" t="str">
        <v>2011</v>
      </c>
      <c r="Q4144" s="6">
        <v>6156</v>
      </c>
      <c r="R4144" s="6">
        <v>43</v>
      </c>
      <c r="S4144" s="16">
        <f t="shared" si="313"/>
        <v>6.9850552306692654E-3</v>
      </c>
      <c r="T4144" s="16">
        <f t="shared" si="314"/>
        <v>1.0614841383829641E-3</v>
      </c>
    </row>
    <row r="4145" spans="1:20" x14ac:dyDescent="0.6">
      <c r="A4145" s="6"/>
      <c r="B4145" s="6"/>
      <c r="C4145" s="6"/>
      <c r="D4145" s="6" t="s">
        <v>13828</v>
      </c>
      <c r="E4145" s="6" t="s">
        <v>13816</v>
      </c>
      <c r="F4145" s="6" t="s">
        <v>13817</v>
      </c>
      <c r="G4145" s="6" t="str">
        <f t="shared" si="312"/>
        <v>40-49</v>
      </c>
      <c r="H4145" s="6" t="str" cm="1">
        <f t="array" ref="H4145:I4145">_xlfn.TEXTSPLIT(G4145,"-")</f>
        <v>40</v>
      </c>
      <c r="I4145" s="6" t="str">
        <v>49</v>
      </c>
      <c r="J4145" s="6" t="s">
        <v>13836</v>
      </c>
      <c r="K4145" s="6" t="s">
        <v>13609</v>
      </c>
      <c r="L4145" s="6" t="s">
        <v>13973</v>
      </c>
      <c r="M4145" s="6" t="s">
        <v>13654</v>
      </c>
      <c r="N4145" s="6" t="s">
        <v>13850</v>
      </c>
      <c r="O4145" s="6" t="str" cm="1">
        <f t="array" ref="O4145:P4145">_xlfn.TEXTSPLIT(N4145,"-")</f>
        <v>2008</v>
      </c>
      <c r="P4145" s="6" t="str">
        <v>2011</v>
      </c>
      <c r="Q4145" s="6">
        <v>2385</v>
      </c>
      <c r="R4145" s="6">
        <v>0</v>
      </c>
      <c r="S4145" s="16">
        <f t="shared" si="313"/>
        <v>0</v>
      </c>
      <c r="T4145" s="16">
        <f t="shared" si="314"/>
        <v>0</v>
      </c>
    </row>
    <row r="4146" spans="1:20" x14ac:dyDescent="0.6">
      <c r="A4146" s="6"/>
      <c r="B4146" s="6"/>
      <c r="C4146" s="6"/>
      <c r="D4146" s="6" t="s">
        <v>13828</v>
      </c>
      <c r="E4146" s="6" t="s">
        <v>13816</v>
      </c>
      <c r="F4146" s="6" t="s">
        <v>13818</v>
      </c>
      <c r="G4146" s="6" t="str">
        <f t="shared" si="312"/>
        <v>50-59</v>
      </c>
      <c r="H4146" s="6" t="str" cm="1">
        <f t="array" ref="H4146:I4146">_xlfn.TEXTSPLIT(G4146,"-")</f>
        <v>50</v>
      </c>
      <c r="I4146" s="6" t="str">
        <v>59</v>
      </c>
      <c r="J4146" s="6" t="s">
        <v>13836</v>
      </c>
      <c r="K4146" s="6" t="s">
        <v>13609</v>
      </c>
      <c r="L4146" s="6" t="s">
        <v>13973</v>
      </c>
      <c r="M4146" s="6" t="s">
        <v>13654</v>
      </c>
      <c r="N4146" s="6" t="s">
        <v>13850</v>
      </c>
      <c r="O4146" s="6" t="str" cm="1">
        <f t="array" ref="O4146:P4146">_xlfn.TEXTSPLIT(N4146,"-")</f>
        <v>2008</v>
      </c>
      <c r="P4146" s="6" t="str">
        <v>2011</v>
      </c>
      <c r="Q4146" s="6">
        <v>2295</v>
      </c>
      <c r="R4146" s="6">
        <v>7</v>
      </c>
      <c r="S4146" s="16">
        <f t="shared" si="313"/>
        <v>3.0501089324618735E-3</v>
      </c>
      <c r="T4146" s="16">
        <f t="shared" si="314"/>
        <v>1.1510733397723345E-3</v>
      </c>
    </row>
    <row r="4147" spans="1:20" x14ac:dyDescent="0.6">
      <c r="A4147" s="6"/>
      <c r="B4147" s="6"/>
      <c r="C4147" s="6"/>
      <c r="D4147" s="6" t="s">
        <v>13828</v>
      </c>
      <c r="E4147" s="6" t="s">
        <v>13816</v>
      </c>
      <c r="F4147" s="6" t="s">
        <v>13819</v>
      </c>
      <c r="G4147" s="6" t="str">
        <f t="shared" si="312"/>
        <v>60-69</v>
      </c>
      <c r="H4147" s="6" t="str" cm="1">
        <f t="array" ref="H4147:I4147">_xlfn.TEXTSPLIT(G4147,"-")</f>
        <v>60</v>
      </c>
      <c r="I4147" s="6" t="str">
        <v>69</v>
      </c>
      <c r="J4147" s="6" t="s">
        <v>13836</v>
      </c>
      <c r="K4147" s="6" t="s">
        <v>13609</v>
      </c>
      <c r="L4147" s="6" t="s">
        <v>13973</v>
      </c>
      <c r="M4147" s="6" t="s">
        <v>13654</v>
      </c>
      <c r="N4147" s="6" t="s">
        <v>13850</v>
      </c>
      <c r="O4147" s="6" t="str" cm="1">
        <f t="array" ref="O4147:P4147">_xlfn.TEXTSPLIT(N4147,"-")</f>
        <v>2008</v>
      </c>
      <c r="P4147" s="6" t="str">
        <v>2011</v>
      </c>
      <c r="Q4147" s="6">
        <v>1908</v>
      </c>
      <c r="R4147" s="6">
        <v>8</v>
      </c>
      <c r="S4147" s="16">
        <f t="shared" si="313"/>
        <v>4.1928721174004195E-3</v>
      </c>
      <c r="T4147" s="16">
        <f t="shared" si="314"/>
        <v>1.479293123446915E-3</v>
      </c>
    </row>
    <row r="4148" spans="1:20" x14ac:dyDescent="0.6">
      <c r="A4148" s="6"/>
      <c r="B4148" s="6"/>
      <c r="C4148" s="6"/>
      <c r="D4148" s="6" t="s">
        <v>13828</v>
      </c>
      <c r="E4148" s="6" t="s">
        <v>13816</v>
      </c>
      <c r="F4148" s="6" t="s">
        <v>13752</v>
      </c>
      <c r="G4148" s="6" t="str">
        <f t="shared" si="312"/>
        <v>70-95</v>
      </c>
      <c r="H4148" s="6" t="str" cm="1">
        <f t="array" ref="H4148:I4148">_xlfn.TEXTSPLIT(G4148,"-")</f>
        <v>70</v>
      </c>
      <c r="I4148" s="6" t="str">
        <v>95</v>
      </c>
      <c r="J4148" s="6" t="s">
        <v>13836</v>
      </c>
      <c r="K4148" s="6" t="s">
        <v>13609</v>
      </c>
      <c r="L4148" s="6" t="s">
        <v>13973</v>
      </c>
      <c r="M4148" s="6" t="s">
        <v>13654</v>
      </c>
      <c r="N4148" s="6" t="s">
        <v>13850</v>
      </c>
      <c r="O4148" s="6" t="str" cm="1">
        <f t="array" ref="O4148:P4148">_xlfn.TEXTSPLIT(N4148,"-")</f>
        <v>2008</v>
      </c>
      <c r="P4148" s="6" t="str">
        <v>2011</v>
      </c>
      <c r="Q4148" s="6">
        <v>1608</v>
      </c>
      <c r="R4148" s="6">
        <v>16</v>
      </c>
      <c r="S4148" s="16">
        <f t="shared" si="313"/>
        <v>9.9502487562189053E-3</v>
      </c>
      <c r="T4148" s="16">
        <f t="shared" si="314"/>
        <v>2.4751553177442985E-3</v>
      </c>
    </row>
    <row r="4149" spans="1:20" x14ac:dyDescent="0.6">
      <c r="A4149" s="6"/>
      <c r="B4149" s="6"/>
      <c r="C4149" s="6"/>
      <c r="D4149" s="6" t="s">
        <v>13828</v>
      </c>
      <c r="E4149" s="6" t="s">
        <v>13816</v>
      </c>
      <c r="F4149" s="6" t="s">
        <v>13471</v>
      </c>
      <c r="G4149" s="6" t="str">
        <f t="shared" si="312"/>
        <v>40-95</v>
      </c>
      <c r="H4149" s="6" t="str" cm="1">
        <f t="array" ref="H4149:I4149">_xlfn.TEXTSPLIT(G4149,"-")</f>
        <v>40</v>
      </c>
      <c r="I4149" s="6" t="str">
        <v>95</v>
      </c>
      <c r="J4149" s="6" t="s">
        <v>13836</v>
      </c>
      <c r="K4149" s="6" t="s">
        <v>13609</v>
      </c>
      <c r="L4149" s="6" t="s">
        <v>13973</v>
      </c>
      <c r="M4149" s="6" t="s">
        <v>13654</v>
      </c>
      <c r="N4149" s="6" t="s">
        <v>13850</v>
      </c>
      <c r="O4149" s="6" t="str" cm="1">
        <f t="array" ref="O4149:P4149">_xlfn.TEXTSPLIT(N4149,"-")</f>
        <v>2008</v>
      </c>
      <c r="P4149" s="6" t="str">
        <v>2011</v>
      </c>
      <c r="Q4149" s="6">
        <v>8196</v>
      </c>
      <c r="R4149" s="6">
        <v>25</v>
      </c>
      <c r="S4149" s="16">
        <f t="shared" si="313"/>
        <v>3.0502684236212788E-3</v>
      </c>
      <c r="T4149" s="16">
        <f t="shared" si="314"/>
        <v>6.0912256039156987E-4</v>
      </c>
    </row>
    <row r="4150" spans="1:20" x14ac:dyDescent="0.6">
      <c r="A4150" s="6"/>
      <c r="B4150" s="6"/>
      <c r="C4150" s="6"/>
      <c r="D4150" s="6" t="s">
        <v>13823</v>
      </c>
      <c r="E4150" s="6" t="s">
        <v>13815</v>
      </c>
      <c r="F4150" s="6" t="s">
        <v>13817</v>
      </c>
      <c r="G4150" s="6" t="str">
        <f t="shared" si="312"/>
        <v>40-49</v>
      </c>
      <c r="H4150" s="6" t="str" cm="1">
        <f t="array" ref="H4150:I4150">_xlfn.TEXTSPLIT(G4150,"-")</f>
        <v>40</v>
      </c>
      <c r="I4150" s="6" t="str">
        <v>49</v>
      </c>
      <c r="J4150" s="6" t="s">
        <v>13836</v>
      </c>
      <c r="K4150" s="6" t="s">
        <v>13609</v>
      </c>
      <c r="L4150" s="6" t="s">
        <v>13973</v>
      </c>
      <c r="M4150" s="6" t="s">
        <v>13654</v>
      </c>
      <c r="N4150" s="6" t="s">
        <v>13850</v>
      </c>
      <c r="O4150" s="6" t="str" cm="1">
        <f t="array" ref="O4150:P4150">_xlfn.TEXTSPLIT(N4150,"-")</f>
        <v>2008</v>
      </c>
      <c r="P4150" s="6" t="str">
        <v>2011</v>
      </c>
      <c r="Q4150" s="6">
        <v>4232</v>
      </c>
      <c r="R4150" s="6">
        <v>0</v>
      </c>
      <c r="S4150" s="16">
        <f t="shared" si="313"/>
        <v>0</v>
      </c>
      <c r="T4150" s="16">
        <f t="shared" si="314"/>
        <v>0</v>
      </c>
    </row>
    <row r="4151" spans="1:20" x14ac:dyDescent="0.6">
      <c r="A4151" s="6"/>
      <c r="B4151" s="6"/>
      <c r="C4151" s="6"/>
      <c r="D4151" s="6" t="s">
        <v>13823</v>
      </c>
      <c r="E4151" s="6" t="s">
        <v>13815</v>
      </c>
      <c r="F4151" s="6" t="s">
        <v>13818</v>
      </c>
      <c r="G4151" s="6" t="str">
        <f t="shared" si="312"/>
        <v>50-59</v>
      </c>
      <c r="H4151" s="6" t="str" cm="1">
        <f t="array" ref="H4151:I4151">_xlfn.TEXTSPLIT(G4151,"-")</f>
        <v>50</v>
      </c>
      <c r="I4151" s="6" t="str">
        <v>59</v>
      </c>
      <c r="J4151" s="6" t="s">
        <v>13836</v>
      </c>
      <c r="K4151" s="6" t="s">
        <v>13609</v>
      </c>
      <c r="L4151" s="6" t="s">
        <v>13973</v>
      </c>
      <c r="M4151" s="6" t="s">
        <v>13654</v>
      </c>
      <c r="N4151" s="6" t="s">
        <v>13850</v>
      </c>
      <c r="O4151" s="6" t="str" cm="1">
        <f t="array" ref="O4151:P4151">_xlfn.TEXTSPLIT(N4151,"-")</f>
        <v>2008</v>
      </c>
      <c r="P4151" s="6" t="str">
        <v>2011</v>
      </c>
      <c r="Q4151" s="6">
        <v>3963</v>
      </c>
      <c r="R4151" s="6">
        <v>1</v>
      </c>
      <c r="S4151" s="16">
        <f t="shared" si="313"/>
        <v>2.5233409033560434E-4</v>
      </c>
      <c r="T4151" s="16">
        <f t="shared" si="314"/>
        <v>2.5230225208043561E-4</v>
      </c>
    </row>
    <row r="4152" spans="1:20" x14ac:dyDescent="0.6">
      <c r="A4152" s="6"/>
      <c r="B4152" s="6"/>
      <c r="C4152" s="6"/>
      <c r="D4152" s="6" t="s">
        <v>13823</v>
      </c>
      <c r="E4152" s="6" t="s">
        <v>13815</v>
      </c>
      <c r="F4152" s="6" t="s">
        <v>13819</v>
      </c>
      <c r="G4152" s="6" t="str">
        <f t="shared" si="312"/>
        <v>60-69</v>
      </c>
      <c r="H4152" s="6" t="str" cm="1">
        <f t="array" ref="H4152:I4152">_xlfn.TEXTSPLIT(G4152,"-")</f>
        <v>60</v>
      </c>
      <c r="I4152" s="6" t="str">
        <v>69</v>
      </c>
      <c r="J4152" s="6" t="s">
        <v>13836</v>
      </c>
      <c r="K4152" s="6" t="s">
        <v>13609</v>
      </c>
      <c r="L4152" s="6" t="s">
        <v>13973</v>
      </c>
      <c r="M4152" s="6" t="s">
        <v>13654</v>
      </c>
      <c r="N4152" s="6" t="s">
        <v>13850</v>
      </c>
      <c r="O4152" s="6" t="str" cm="1">
        <f t="array" ref="O4152:P4152">_xlfn.TEXTSPLIT(N4152,"-")</f>
        <v>2008</v>
      </c>
      <c r="P4152" s="6" t="str">
        <v>2011</v>
      </c>
      <c r="Q4152" s="6">
        <v>3424</v>
      </c>
      <c r="R4152" s="6">
        <v>7</v>
      </c>
      <c r="S4152" s="16">
        <f t="shared" si="313"/>
        <v>2.0443925233644858E-3</v>
      </c>
      <c r="T4152" s="16">
        <f t="shared" si="314"/>
        <v>7.7191747964285831E-4</v>
      </c>
    </row>
    <row r="4153" spans="1:20" x14ac:dyDescent="0.6">
      <c r="A4153" s="6"/>
      <c r="B4153" s="6"/>
      <c r="C4153" s="6"/>
      <c r="D4153" s="6" t="s">
        <v>13823</v>
      </c>
      <c r="E4153" s="6" t="s">
        <v>13815</v>
      </c>
      <c r="F4153" s="6" t="s">
        <v>13752</v>
      </c>
      <c r="G4153" s="6" t="str">
        <f t="shared" si="312"/>
        <v>70-95</v>
      </c>
      <c r="H4153" s="6" t="str" cm="1">
        <f t="array" ref="H4153:I4153">_xlfn.TEXTSPLIT(G4153,"-")</f>
        <v>70</v>
      </c>
      <c r="I4153" s="6" t="str">
        <v>95</v>
      </c>
      <c r="J4153" s="6" t="s">
        <v>13836</v>
      </c>
      <c r="K4153" s="6" t="s">
        <v>13609</v>
      </c>
      <c r="L4153" s="6" t="s">
        <v>13973</v>
      </c>
      <c r="M4153" s="6" t="s">
        <v>13654</v>
      </c>
      <c r="N4153" s="6" t="s">
        <v>13850</v>
      </c>
      <c r="O4153" s="6" t="str" cm="1">
        <f t="array" ref="O4153:P4153">_xlfn.TEXTSPLIT(N4153,"-")</f>
        <v>2008</v>
      </c>
      <c r="P4153" s="6" t="str">
        <v>2011</v>
      </c>
      <c r="Q4153" s="6">
        <v>2733</v>
      </c>
      <c r="R4153" s="6">
        <v>19</v>
      </c>
      <c r="S4153" s="16">
        <f t="shared" si="313"/>
        <v>6.9520673252835711E-3</v>
      </c>
      <c r="T4153" s="16">
        <f t="shared" si="314"/>
        <v>1.5893599847310051E-3</v>
      </c>
    </row>
    <row r="4154" spans="1:20" x14ac:dyDescent="0.6">
      <c r="A4154" s="6"/>
      <c r="B4154" s="6"/>
      <c r="C4154" s="6"/>
      <c r="D4154" s="6" t="s">
        <v>13823</v>
      </c>
      <c r="E4154" s="6" t="s">
        <v>13815</v>
      </c>
      <c r="F4154" s="6" t="s">
        <v>13471</v>
      </c>
      <c r="G4154" s="6" t="str">
        <f t="shared" si="312"/>
        <v>40-95</v>
      </c>
      <c r="H4154" s="6" t="str" cm="1">
        <f t="array" ref="H4154:I4154">_xlfn.TEXTSPLIT(G4154,"-")</f>
        <v>40</v>
      </c>
      <c r="I4154" s="6" t="str">
        <v>95</v>
      </c>
      <c r="J4154" s="6" t="s">
        <v>13836</v>
      </c>
      <c r="K4154" s="6" t="s">
        <v>13609</v>
      </c>
      <c r="L4154" s="6" t="s">
        <v>13973</v>
      </c>
      <c r="M4154" s="6" t="s">
        <v>13654</v>
      </c>
      <c r="N4154" s="6" t="s">
        <v>13850</v>
      </c>
      <c r="O4154" s="6" t="str" cm="1">
        <f t="array" ref="O4154:P4154">_xlfn.TEXTSPLIT(N4154,"-")</f>
        <v>2008</v>
      </c>
      <c r="P4154" s="6" t="str">
        <v>2011</v>
      </c>
      <c r="Q4154" s="6">
        <v>14352</v>
      </c>
      <c r="R4154" s="6">
        <v>24</v>
      </c>
      <c r="S4154" s="16">
        <f t="shared" si="313"/>
        <v>1.6722408026755853E-3</v>
      </c>
      <c r="T4154" s="16">
        <f t="shared" si="314"/>
        <v>3.4105919976363668E-4</v>
      </c>
    </row>
    <row r="4155" spans="1:20" x14ac:dyDescent="0.6">
      <c r="A4155" s="6"/>
      <c r="B4155" s="6"/>
      <c r="C4155" s="6"/>
      <c r="D4155" s="6" t="s">
        <v>13823</v>
      </c>
      <c r="E4155" s="6" t="s">
        <v>13814</v>
      </c>
      <c r="F4155" s="6" t="s">
        <v>13817</v>
      </c>
      <c r="G4155" s="6" t="str">
        <f t="shared" si="312"/>
        <v>40-49</v>
      </c>
      <c r="H4155" s="6" t="str" cm="1">
        <f t="array" ref="H4155:I4155">_xlfn.TEXTSPLIT(G4155,"-")</f>
        <v>40</v>
      </c>
      <c r="I4155" s="6" t="str">
        <v>49</v>
      </c>
      <c r="J4155" s="6" t="s">
        <v>13836</v>
      </c>
      <c r="K4155" s="6" t="s">
        <v>13609</v>
      </c>
      <c r="L4155" s="6" t="s">
        <v>13973</v>
      </c>
      <c r="M4155" s="6" t="s">
        <v>13654</v>
      </c>
      <c r="N4155" s="6" t="s">
        <v>13850</v>
      </c>
      <c r="O4155" s="6" t="str" cm="1">
        <f t="array" ref="O4155:P4155">_xlfn.TEXTSPLIT(N4155,"-")</f>
        <v>2008</v>
      </c>
      <c r="P4155" s="6" t="str">
        <v>2011</v>
      </c>
      <c r="Q4155" s="6">
        <v>1847</v>
      </c>
      <c r="R4155" s="6">
        <v>0</v>
      </c>
      <c r="S4155" s="16">
        <f t="shared" si="313"/>
        <v>0</v>
      </c>
      <c r="T4155" s="16">
        <f t="shared" si="314"/>
        <v>0</v>
      </c>
    </row>
    <row r="4156" spans="1:20" x14ac:dyDescent="0.6">
      <c r="A4156" s="6"/>
      <c r="B4156" s="6"/>
      <c r="C4156" s="6"/>
      <c r="D4156" s="6" t="s">
        <v>13823</v>
      </c>
      <c r="E4156" s="6" t="s">
        <v>13814</v>
      </c>
      <c r="F4156" s="6" t="s">
        <v>13818</v>
      </c>
      <c r="G4156" s="6" t="str">
        <f t="shared" si="312"/>
        <v>50-59</v>
      </c>
      <c r="H4156" s="6" t="str" cm="1">
        <f t="array" ref="H4156:I4156">_xlfn.TEXTSPLIT(G4156,"-")</f>
        <v>50</v>
      </c>
      <c r="I4156" s="6" t="str">
        <v>59</v>
      </c>
      <c r="J4156" s="6" t="s">
        <v>13836</v>
      </c>
      <c r="K4156" s="6" t="s">
        <v>13609</v>
      </c>
      <c r="L4156" s="6" t="s">
        <v>13973</v>
      </c>
      <c r="M4156" s="6" t="s">
        <v>13654</v>
      </c>
      <c r="N4156" s="6" t="s">
        <v>13850</v>
      </c>
      <c r="O4156" s="6" t="str" cm="1">
        <f t="array" ref="O4156:P4156">_xlfn.TEXTSPLIT(N4156,"-")</f>
        <v>2008</v>
      </c>
      <c r="P4156" s="6" t="str">
        <v>2011</v>
      </c>
      <c r="Q4156" s="6">
        <v>1668</v>
      </c>
      <c r="R4156" s="6">
        <v>2</v>
      </c>
      <c r="S4156" s="16">
        <f t="shared" si="313"/>
        <v>1.199040767386091E-3</v>
      </c>
      <c r="T4156" s="16">
        <f t="shared" si="314"/>
        <v>8.4734140180541841E-4</v>
      </c>
    </row>
    <row r="4157" spans="1:20" x14ac:dyDescent="0.6">
      <c r="A4157" s="6"/>
      <c r="B4157" s="6"/>
      <c r="C4157" s="6"/>
      <c r="D4157" s="6" t="s">
        <v>13823</v>
      </c>
      <c r="E4157" s="6" t="s">
        <v>13814</v>
      </c>
      <c r="F4157" s="6" t="s">
        <v>13819</v>
      </c>
      <c r="G4157" s="6" t="str">
        <f t="shared" si="312"/>
        <v>60-69</v>
      </c>
      <c r="H4157" s="6" t="str" cm="1">
        <f t="array" ref="H4157:I4157">_xlfn.TEXTSPLIT(G4157,"-")</f>
        <v>60</v>
      </c>
      <c r="I4157" s="6" t="str">
        <v>69</v>
      </c>
      <c r="J4157" s="6" t="s">
        <v>13836</v>
      </c>
      <c r="K4157" s="6" t="s">
        <v>13609</v>
      </c>
      <c r="L4157" s="6" t="s">
        <v>13973</v>
      </c>
      <c r="M4157" s="6" t="s">
        <v>13654</v>
      </c>
      <c r="N4157" s="6" t="s">
        <v>13850</v>
      </c>
      <c r="O4157" s="6" t="str" cm="1">
        <f t="array" ref="O4157:P4157">_xlfn.TEXTSPLIT(N4157,"-")</f>
        <v>2008</v>
      </c>
      <c r="P4157" s="6" t="str">
        <v>2011</v>
      </c>
      <c r="Q4157" s="6">
        <v>1516</v>
      </c>
      <c r="R4157" s="6">
        <v>6</v>
      </c>
      <c r="S4157" s="16">
        <f t="shared" si="313"/>
        <v>3.9577836411609502E-3</v>
      </c>
      <c r="T4157" s="16">
        <f t="shared" si="314"/>
        <v>1.612557824495654E-3</v>
      </c>
    </row>
    <row r="4158" spans="1:20" x14ac:dyDescent="0.6">
      <c r="A4158" s="6"/>
      <c r="B4158" s="6"/>
      <c r="C4158" s="6"/>
      <c r="D4158" s="6" t="s">
        <v>13823</v>
      </c>
      <c r="E4158" s="6" t="s">
        <v>13814</v>
      </c>
      <c r="F4158" s="6" t="s">
        <v>13752</v>
      </c>
      <c r="G4158" s="6" t="str">
        <f t="shared" si="312"/>
        <v>70-95</v>
      </c>
      <c r="H4158" s="6" t="str" cm="1">
        <f t="array" ref="H4158:I4158">_xlfn.TEXTSPLIT(G4158,"-")</f>
        <v>70</v>
      </c>
      <c r="I4158" s="6" t="str">
        <v>95</v>
      </c>
      <c r="J4158" s="6" t="s">
        <v>13836</v>
      </c>
      <c r="K4158" s="6" t="s">
        <v>13609</v>
      </c>
      <c r="L4158" s="6" t="s">
        <v>13973</v>
      </c>
      <c r="M4158" s="6" t="s">
        <v>13654</v>
      </c>
      <c r="N4158" s="6" t="s">
        <v>13850</v>
      </c>
      <c r="O4158" s="6" t="str" cm="1">
        <f t="array" ref="O4158:P4158">_xlfn.TEXTSPLIT(N4158,"-")</f>
        <v>2008</v>
      </c>
      <c r="P4158" s="6" t="str">
        <v>2011</v>
      </c>
      <c r="Q4158" s="6">
        <v>1125</v>
      </c>
      <c r="R4158" s="6">
        <v>10</v>
      </c>
      <c r="S4158" s="16">
        <f t="shared" si="313"/>
        <v>8.8888888888888889E-3</v>
      </c>
      <c r="T4158" s="16">
        <f t="shared" si="314"/>
        <v>2.7983926407389855E-3</v>
      </c>
    </row>
    <row r="4159" spans="1:20" x14ac:dyDescent="0.6">
      <c r="A4159" s="6"/>
      <c r="B4159" s="6"/>
      <c r="C4159" s="6"/>
      <c r="D4159" s="6" t="s">
        <v>13823</v>
      </c>
      <c r="E4159" s="6" t="s">
        <v>13814</v>
      </c>
      <c r="F4159" s="6" t="s">
        <v>13471</v>
      </c>
      <c r="G4159" s="6" t="str">
        <f t="shared" si="312"/>
        <v>40-95</v>
      </c>
      <c r="H4159" s="6" t="str" cm="1">
        <f t="array" ref="H4159:I4159">_xlfn.TEXTSPLIT(G4159,"-")</f>
        <v>40</v>
      </c>
      <c r="I4159" s="6" t="str">
        <v>95</v>
      </c>
      <c r="J4159" s="6" t="s">
        <v>13836</v>
      </c>
      <c r="K4159" s="6" t="s">
        <v>13609</v>
      </c>
      <c r="L4159" s="6" t="s">
        <v>13973</v>
      </c>
      <c r="M4159" s="6" t="s">
        <v>13654</v>
      </c>
      <c r="N4159" s="6" t="s">
        <v>13850</v>
      </c>
      <c r="O4159" s="6" t="str" cm="1">
        <f t="array" ref="O4159:P4159">_xlfn.TEXTSPLIT(N4159,"-")</f>
        <v>2008</v>
      </c>
      <c r="P4159" s="6" t="str">
        <v>2011</v>
      </c>
      <c r="Q4159" s="6">
        <v>6156</v>
      </c>
      <c r="R4159" s="6">
        <v>12</v>
      </c>
      <c r="S4159" s="16">
        <f t="shared" si="313"/>
        <v>1.9493177387914229E-3</v>
      </c>
      <c r="T4159" s="16">
        <f t="shared" si="314"/>
        <v>5.6217083346159853E-4</v>
      </c>
    </row>
    <row r="4160" spans="1:20" x14ac:dyDescent="0.6">
      <c r="A4160" s="6"/>
      <c r="B4160" s="6"/>
      <c r="C4160" s="6"/>
      <c r="D4160" s="6" t="s">
        <v>13823</v>
      </c>
      <c r="E4160" s="6" t="s">
        <v>13816</v>
      </c>
      <c r="F4160" s="6" t="s">
        <v>13817</v>
      </c>
      <c r="G4160" s="6" t="str">
        <f t="shared" si="312"/>
        <v>40-49</v>
      </c>
      <c r="H4160" s="6" t="str" cm="1">
        <f t="array" ref="H4160:I4160">_xlfn.TEXTSPLIT(G4160,"-")</f>
        <v>40</v>
      </c>
      <c r="I4160" s="6" t="str">
        <v>49</v>
      </c>
      <c r="J4160" s="6" t="s">
        <v>13836</v>
      </c>
      <c r="K4160" s="6" t="s">
        <v>13609</v>
      </c>
      <c r="L4160" s="6" t="s">
        <v>13973</v>
      </c>
      <c r="M4160" s="6" t="s">
        <v>13654</v>
      </c>
      <c r="N4160" s="6" t="s">
        <v>13850</v>
      </c>
      <c r="O4160" s="6" t="str" cm="1">
        <f t="array" ref="O4160:P4160">_xlfn.TEXTSPLIT(N4160,"-")</f>
        <v>2008</v>
      </c>
      <c r="P4160" s="6" t="str">
        <v>2011</v>
      </c>
      <c r="Q4160" s="6">
        <v>2385</v>
      </c>
      <c r="R4160" s="6">
        <v>0</v>
      </c>
      <c r="S4160" s="16">
        <f t="shared" si="313"/>
        <v>0</v>
      </c>
      <c r="T4160" s="16">
        <f t="shared" si="314"/>
        <v>0</v>
      </c>
    </row>
    <row r="4161" spans="1:20" x14ac:dyDescent="0.6">
      <c r="A4161" s="6"/>
      <c r="B4161" s="6"/>
      <c r="C4161" s="6"/>
      <c r="D4161" s="6" t="s">
        <v>13823</v>
      </c>
      <c r="E4161" s="6" t="s">
        <v>13816</v>
      </c>
      <c r="F4161" s="6" t="s">
        <v>13818</v>
      </c>
      <c r="G4161" s="6" t="str">
        <f t="shared" si="312"/>
        <v>50-59</v>
      </c>
      <c r="H4161" s="6" t="str" cm="1">
        <f t="array" ref="H4161:I4161">_xlfn.TEXTSPLIT(G4161,"-")</f>
        <v>50</v>
      </c>
      <c r="I4161" s="6" t="str">
        <v>59</v>
      </c>
      <c r="J4161" s="6" t="s">
        <v>13836</v>
      </c>
      <c r="K4161" s="6" t="s">
        <v>13609</v>
      </c>
      <c r="L4161" s="6" t="s">
        <v>13973</v>
      </c>
      <c r="M4161" s="6" t="s">
        <v>13654</v>
      </c>
      <c r="N4161" s="6" t="s">
        <v>13850</v>
      </c>
      <c r="O4161" s="6" t="str" cm="1">
        <f t="array" ref="O4161:P4161">_xlfn.TEXTSPLIT(N4161,"-")</f>
        <v>2008</v>
      </c>
      <c r="P4161" s="6" t="str">
        <v>2011</v>
      </c>
      <c r="Q4161" s="6">
        <v>2295</v>
      </c>
      <c r="R4161" s="6">
        <v>0</v>
      </c>
      <c r="S4161" s="16">
        <f t="shared" si="313"/>
        <v>0</v>
      </c>
      <c r="T4161" s="16">
        <f t="shared" si="314"/>
        <v>0</v>
      </c>
    </row>
    <row r="4162" spans="1:20" x14ac:dyDescent="0.6">
      <c r="A4162" s="6"/>
      <c r="B4162" s="6"/>
      <c r="C4162" s="6"/>
      <c r="D4162" s="6" t="s">
        <v>13823</v>
      </c>
      <c r="E4162" s="6" t="s">
        <v>13816</v>
      </c>
      <c r="F4162" s="6" t="s">
        <v>13819</v>
      </c>
      <c r="G4162" s="6" t="str">
        <f t="shared" si="312"/>
        <v>60-69</v>
      </c>
      <c r="H4162" s="6" t="str" cm="1">
        <f t="array" ref="H4162:I4162">_xlfn.TEXTSPLIT(G4162,"-")</f>
        <v>60</v>
      </c>
      <c r="I4162" s="6" t="str">
        <v>69</v>
      </c>
      <c r="J4162" s="6" t="s">
        <v>13836</v>
      </c>
      <c r="K4162" s="6" t="s">
        <v>13609</v>
      </c>
      <c r="L4162" s="6" t="s">
        <v>13973</v>
      </c>
      <c r="M4162" s="6" t="s">
        <v>13654</v>
      </c>
      <c r="N4162" s="6" t="s">
        <v>13850</v>
      </c>
      <c r="O4162" s="6" t="str" cm="1">
        <f t="array" ref="O4162:P4162">_xlfn.TEXTSPLIT(N4162,"-")</f>
        <v>2008</v>
      </c>
      <c r="P4162" s="6" t="str">
        <v>2011</v>
      </c>
      <c r="Q4162" s="6">
        <v>1908</v>
      </c>
      <c r="R4162" s="6">
        <v>1</v>
      </c>
      <c r="S4162" s="16">
        <f t="shared" si="313"/>
        <v>5.2410901467505244E-4</v>
      </c>
      <c r="T4162" s="16">
        <f t="shared" si="314"/>
        <v>5.2397165154474798E-4</v>
      </c>
    </row>
    <row r="4163" spans="1:20" x14ac:dyDescent="0.6">
      <c r="A4163" s="6"/>
      <c r="B4163" s="6"/>
      <c r="C4163" s="6"/>
      <c r="D4163" s="6" t="s">
        <v>13823</v>
      </c>
      <c r="E4163" s="6" t="s">
        <v>13816</v>
      </c>
      <c r="F4163" s="6" t="s">
        <v>13752</v>
      </c>
      <c r="G4163" s="6" t="str">
        <f t="shared" si="312"/>
        <v>70-95</v>
      </c>
      <c r="H4163" s="6" t="str" cm="1">
        <f t="array" ref="H4163:I4163">_xlfn.TEXTSPLIT(G4163,"-")</f>
        <v>70</v>
      </c>
      <c r="I4163" s="6" t="str">
        <v>95</v>
      </c>
      <c r="J4163" s="6" t="s">
        <v>13836</v>
      </c>
      <c r="K4163" s="6" t="s">
        <v>13609</v>
      </c>
      <c r="L4163" s="6" t="s">
        <v>13973</v>
      </c>
      <c r="M4163" s="6" t="s">
        <v>13654</v>
      </c>
      <c r="N4163" s="6" t="s">
        <v>13850</v>
      </c>
      <c r="O4163" s="6" t="str" cm="1">
        <f t="array" ref="O4163:P4163">_xlfn.TEXTSPLIT(N4163,"-")</f>
        <v>2008</v>
      </c>
      <c r="P4163" s="6" t="str">
        <v>2011</v>
      </c>
      <c r="Q4163" s="6">
        <v>1608</v>
      </c>
      <c r="R4163" s="6">
        <v>8</v>
      </c>
      <c r="S4163" s="16">
        <f t="shared" si="313"/>
        <v>4.9751243781094526E-3</v>
      </c>
      <c r="T4163" s="16">
        <f t="shared" si="314"/>
        <v>1.7545910842253689E-3</v>
      </c>
    </row>
    <row r="4164" spans="1:20" x14ac:dyDescent="0.6">
      <c r="A4164" s="6"/>
      <c r="B4164" s="6"/>
      <c r="C4164" s="6"/>
      <c r="D4164" s="6" t="s">
        <v>13823</v>
      </c>
      <c r="E4164" s="6" t="s">
        <v>13816</v>
      </c>
      <c r="F4164" s="6" t="s">
        <v>13471</v>
      </c>
      <c r="G4164" s="6" t="str">
        <f t="shared" si="312"/>
        <v>40-95</v>
      </c>
      <c r="H4164" s="6" t="str" cm="1">
        <f t="array" ref="H4164:I4164">_xlfn.TEXTSPLIT(G4164,"-")</f>
        <v>40</v>
      </c>
      <c r="I4164" s="6" t="str">
        <v>95</v>
      </c>
      <c r="J4164" s="6" t="s">
        <v>13836</v>
      </c>
      <c r="K4164" s="6" t="s">
        <v>13609</v>
      </c>
      <c r="L4164" s="6" t="s">
        <v>13973</v>
      </c>
      <c r="M4164" s="6" t="s">
        <v>13654</v>
      </c>
      <c r="N4164" s="6" t="s">
        <v>13850</v>
      </c>
      <c r="O4164" s="6" t="str" cm="1">
        <f t="array" ref="O4164:P4164">_xlfn.TEXTSPLIT(N4164,"-")</f>
        <v>2008</v>
      </c>
      <c r="P4164" s="6" t="str">
        <v>2011</v>
      </c>
      <c r="Q4164" s="6">
        <v>8196</v>
      </c>
      <c r="R4164" s="6">
        <v>8</v>
      </c>
      <c r="S4164" s="16">
        <f t="shared" si="313"/>
        <v>9.760858955588092E-4</v>
      </c>
      <c r="T4164" s="16">
        <f t="shared" si="314"/>
        <v>3.4493001388779865E-4</v>
      </c>
    </row>
    <row r="4165" spans="1:20" x14ac:dyDescent="0.6">
      <c r="A4165" s="6"/>
      <c r="B4165" s="6"/>
      <c r="C4165" s="6"/>
      <c r="D4165" s="6" t="s">
        <v>13300</v>
      </c>
      <c r="E4165" s="6" t="s">
        <v>13815</v>
      </c>
      <c r="F4165" s="6" t="s">
        <v>13817</v>
      </c>
      <c r="G4165" s="6" t="str">
        <f t="shared" si="312"/>
        <v>40-49</v>
      </c>
      <c r="H4165" s="6" t="str" cm="1">
        <f t="array" ref="H4165:I4165">_xlfn.TEXTSPLIT(G4165,"-")</f>
        <v>40</v>
      </c>
      <c r="I4165" s="6" t="str">
        <v>49</v>
      </c>
      <c r="J4165" s="6" t="s">
        <v>13836</v>
      </c>
      <c r="K4165" s="6" t="s">
        <v>13609</v>
      </c>
      <c r="L4165" s="6" t="s">
        <v>13973</v>
      </c>
      <c r="M4165" s="6" t="s">
        <v>13654</v>
      </c>
      <c r="N4165" s="6" t="s">
        <v>13850</v>
      </c>
      <c r="O4165" s="6" t="str" cm="1">
        <f t="array" ref="O4165:P4165">_xlfn.TEXTSPLIT(N4165,"-")</f>
        <v>2008</v>
      </c>
      <c r="P4165" s="6" t="str">
        <v>2011</v>
      </c>
      <c r="Q4165" s="6">
        <v>4232</v>
      </c>
      <c r="R4165" s="6">
        <v>68</v>
      </c>
      <c r="S4165" s="16">
        <f t="shared" si="313"/>
        <v>1.6068052930056712E-2</v>
      </c>
      <c r="T4165" s="16">
        <f t="shared" si="314"/>
        <v>1.9328196322684205E-3</v>
      </c>
    </row>
    <row r="4166" spans="1:20" x14ac:dyDescent="0.6">
      <c r="A4166" s="6"/>
      <c r="B4166" s="6"/>
      <c r="C4166" s="6"/>
      <c r="D4166" s="6" t="s">
        <v>13300</v>
      </c>
      <c r="E4166" s="6" t="s">
        <v>13815</v>
      </c>
      <c r="F4166" s="6" t="s">
        <v>13818</v>
      </c>
      <c r="G4166" s="6" t="str">
        <f t="shared" si="312"/>
        <v>50-59</v>
      </c>
      <c r="H4166" s="6" t="str" cm="1">
        <f t="array" ref="H4166:I4166">_xlfn.TEXTSPLIT(G4166,"-")</f>
        <v>50</v>
      </c>
      <c r="I4166" s="6" t="str">
        <v>59</v>
      </c>
      <c r="J4166" s="6" t="s">
        <v>13836</v>
      </c>
      <c r="K4166" s="6" t="s">
        <v>13609</v>
      </c>
      <c r="L4166" s="6" t="s">
        <v>13973</v>
      </c>
      <c r="M4166" s="6" t="s">
        <v>13654</v>
      </c>
      <c r="N4166" s="6" t="s">
        <v>13850</v>
      </c>
      <c r="O4166" s="6" t="str" cm="1">
        <f t="array" ref="O4166:P4166">_xlfn.TEXTSPLIT(N4166,"-")</f>
        <v>2008</v>
      </c>
      <c r="P4166" s="6" t="str">
        <v>2011</v>
      </c>
      <c r="Q4166" s="6">
        <v>3963</v>
      </c>
      <c r="R4166" s="6">
        <v>202</v>
      </c>
      <c r="S4166" s="16">
        <f t="shared" si="313"/>
        <v>5.0971486247792075E-2</v>
      </c>
      <c r="T4166" s="16">
        <f t="shared" si="314"/>
        <v>3.4937453156215115E-3</v>
      </c>
    </row>
    <row r="4167" spans="1:20" x14ac:dyDescent="0.6">
      <c r="A4167" s="6"/>
      <c r="B4167" s="6"/>
      <c r="C4167" s="6"/>
      <c r="D4167" s="6" t="s">
        <v>13300</v>
      </c>
      <c r="E4167" s="6" t="s">
        <v>13815</v>
      </c>
      <c r="F4167" s="6" t="s">
        <v>13819</v>
      </c>
      <c r="G4167" s="6" t="str">
        <f t="shared" si="312"/>
        <v>60-69</v>
      </c>
      <c r="H4167" s="6" t="str" cm="1">
        <f t="array" ref="H4167:I4167">_xlfn.TEXTSPLIT(G4167,"-")</f>
        <v>60</v>
      </c>
      <c r="I4167" s="6" t="str">
        <v>69</v>
      </c>
      <c r="J4167" s="6" t="s">
        <v>13836</v>
      </c>
      <c r="K4167" s="6" t="s">
        <v>13609</v>
      </c>
      <c r="L4167" s="6" t="s">
        <v>13973</v>
      </c>
      <c r="M4167" s="6" t="s">
        <v>13654</v>
      </c>
      <c r="N4167" s="6" t="s">
        <v>13850</v>
      </c>
      <c r="O4167" s="6" t="str" cm="1">
        <f t="array" ref="O4167:P4167">_xlfn.TEXTSPLIT(N4167,"-")</f>
        <v>2008</v>
      </c>
      <c r="P4167" s="6" t="str">
        <v>2011</v>
      </c>
      <c r="Q4167" s="6">
        <v>3424</v>
      </c>
      <c r="R4167" s="6">
        <v>404</v>
      </c>
      <c r="S4167" s="16">
        <f t="shared" si="313"/>
        <v>0.11799065420560748</v>
      </c>
      <c r="T4167" s="16">
        <f t="shared" si="314"/>
        <v>5.5130701679654065E-3</v>
      </c>
    </row>
    <row r="4168" spans="1:20" x14ac:dyDescent="0.6">
      <c r="A4168" s="6"/>
      <c r="B4168" s="6"/>
      <c r="C4168" s="6"/>
      <c r="D4168" s="6" t="s">
        <v>13300</v>
      </c>
      <c r="E4168" s="6" t="s">
        <v>13815</v>
      </c>
      <c r="F4168" s="6" t="s">
        <v>13752</v>
      </c>
      <c r="G4168" s="6" t="str">
        <f t="shared" si="312"/>
        <v>70-95</v>
      </c>
      <c r="H4168" s="6" t="str" cm="1">
        <f t="array" ref="H4168:I4168">_xlfn.TEXTSPLIT(G4168,"-")</f>
        <v>70</v>
      </c>
      <c r="I4168" s="6" t="str">
        <v>95</v>
      </c>
      <c r="J4168" s="6" t="s">
        <v>13836</v>
      </c>
      <c r="K4168" s="6" t="s">
        <v>13609</v>
      </c>
      <c r="L4168" s="6" t="s">
        <v>13973</v>
      </c>
      <c r="M4168" s="6" t="s">
        <v>13654</v>
      </c>
      <c r="N4168" s="6" t="s">
        <v>13850</v>
      </c>
      <c r="O4168" s="6" t="str" cm="1">
        <f t="array" ref="O4168:P4168">_xlfn.TEXTSPLIT(N4168,"-")</f>
        <v>2008</v>
      </c>
      <c r="P4168" s="6" t="str">
        <v>2011</v>
      </c>
      <c r="Q4168" s="6">
        <v>2733</v>
      </c>
      <c r="R4168" s="6">
        <v>489</v>
      </c>
      <c r="S4168" s="16">
        <f t="shared" si="313"/>
        <v>0.17892425905598244</v>
      </c>
      <c r="T4168" s="16">
        <f t="shared" si="314"/>
        <v>7.3317290741976475E-3</v>
      </c>
    </row>
    <row r="4169" spans="1:20" x14ac:dyDescent="0.6">
      <c r="A4169" s="6"/>
      <c r="B4169" s="6"/>
      <c r="C4169" s="6"/>
      <c r="D4169" s="6" t="s">
        <v>13300</v>
      </c>
      <c r="E4169" s="6" t="s">
        <v>13815</v>
      </c>
      <c r="F4169" s="6" t="s">
        <v>13471</v>
      </c>
      <c r="G4169" s="6" t="str">
        <f t="shared" si="312"/>
        <v>40-95</v>
      </c>
      <c r="H4169" s="6" t="str" cm="1">
        <f t="array" ref="H4169:I4169">_xlfn.TEXTSPLIT(G4169,"-")</f>
        <v>40</v>
      </c>
      <c r="I4169" s="6" t="str">
        <v>95</v>
      </c>
      <c r="J4169" s="6" t="s">
        <v>13836</v>
      </c>
      <c r="K4169" s="6" t="s">
        <v>13609</v>
      </c>
      <c r="L4169" s="6" t="s">
        <v>13973</v>
      </c>
      <c r="M4169" s="6" t="s">
        <v>13654</v>
      </c>
      <c r="N4169" s="6" t="s">
        <v>13850</v>
      </c>
      <c r="O4169" s="6" t="str" cm="1">
        <f t="array" ref="O4169:P4169">_xlfn.TEXTSPLIT(N4169,"-")</f>
        <v>2008</v>
      </c>
      <c r="P4169" s="6" t="str">
        <v>2011</v>
      </c>
      <c r="Q4169" s="6">
        <v>14352</v>
      </c>
      <c r="R4169" s="6">
        <v>1129</v>
      </c>
      <c r="S4169" s="16">
        <f t="shared" ref="S4169:S4179" si="315">R4169/Q4169</f>
        <v>7.8664994425863985E-2</v>
      </c>
      <c r="T4169" s="16">
        <f t="shared" ref="T4169:T4179" si="316">SQRT(S4169*(1-S4169)/Q4169)</f>
        <v>2.2472083058454641E-3</v>
      </c>
    </row>
    <row r="4170" spans="1:20" x14ac:dyDescent="0.6">
      <c r="A4170" s="6"/>
      <c r="B4170" s="6"/>
      <c r="C4170" s="6"/>
      <c r="D4170" s="6" t="s">
        <v>13300</v>
      </c>
      <c r="E4170" s="6" t="s">
        <v>13814</v>
      </c>
      <c r="F4170" s="6" t="s">
        <v>13817</v>
      </c>
      <c r="G4170" s="6" t="str">
        <f t="shared" si="312"/>
        <v>40-49</v>
      </c>
      <c r="H4170" s="6" t="str" cm="1">
        <f t="array" ref="H4170:I4170">_xlfn.TEXTSPLIT(G4170,"-")</f>
        <v>40</v>
      </c>
      <c r="I4170" s="6" t="str">
        <v>49</v>
      </c>
      <c r="J4170" s="6" t="s">
        <v>13836</v>
      </c>
      <c r="K4170" s="6" t="s">
        <v>13609</v>
      </c>
      <c r="L4170" s="6" t="s">
        <v>13973</v>
      </c>
      <c r="M4170" s="6" t="s">
        <v>13654</v>
      </c>
      <c r="N4170" s="6" t="s">
        <v>13850</v>
      </c>
      <c r="O4170" s="6" t="str" cm="1">
        <f t="array" ref="O4170:P4170">_xlfn.TEXTSPLIT(N4170,"-")</f>
        <v>2008</v>
      </c>
      <c r="P4170" s="6" t="str">
        <v>2011</v>
      </c>
      <c r="Q4170" s="6">
        <v>1847</v>
      </c>
      <c r="R4170" s="6">
        <v>31</v>
      </c>
      <c r="S4170" s="16">
        <f t="shared" si="315"/>
        <v>1.6783974011911208E-2</v>
      </c>
      <c r="T4170" s="16">
        <f t="shared" si="316"/>
        <v>2.989086105974985E-3</v>
      </c>
    </row>
    <row r="4171" spans="1:20" x14ac:dyDescent="0.6">
      <c r="A4171" s="6"/>
      <c r="B4171" s="6"/>
      <c r="C4171" s="6"/>
      <c r="D4171" s="6" t="s">
        <v>13300</v>
      </c>
      <c r="E4171" s="6" t="s">
        <v>13814</v>
      </c>
      <c r="F4171" s="6" t="s">
        <v>13818</v>
      </c>
      <c r="G4171" s="6" t="str">
        <f t="shared" si="312"/>
        <v>50-59</v>
      </c>
      <c r="H4171" s="6" t="str" cm="1">
        <f t="array" ref="H4171:I4171">_xlfn.TEXTSPLIT(G4171,"-")</f>
        <v>50</v>
      </c>
      <c r="I4171" s="6" t="str">
        <v>59</v>
      </c>
      <c r="J4171" s="6" t="s">
        <v>13836</v>
      </c>
      <c r="K4171" s="6" t="s">
        <v>13609</v>
      </c>
      <c r="L4171" s="6" t="s">
        <v>13973</v>
      </c>
      <c r="M4171" s="6" t="s">
        <v>13654</v>
      </c>
      <c r="N4171" s="6" t="s">
        <v>13850</v>
      </c>
      <c r="O4171" s="6" t="str" cm="1">
        <f t="array" ref="O4171:P4171">_xlfn.TEXTSPLIT(N4171,"-")</f>
        <v>2008</v>
      </c>
      <c r="P4171" s="6" t="str">
        <v>2011</v>
      </c>
      <c r="Q4171" s="6">
        <v>1668</v>
      </c>
      <c r="R4171" s="6">
        <v>90</v>
      </c>
      <c r="S4171" s="16">
        <f t="shared" si="315"/>
        <v>5.3956834532374098E-2</v>
      </c>
      <c r="T4171" s="16">
        <f t="shared" si="316"/>
        <v>5.5319810621688057E-3</v>
      </c>
    </row>
    <row r="4172" spans="1:20" x14ac:dyDescent="0.6">
      <c r="A4172" s="6"/>
      <c r="B4172" s="6"/>
      <c r="C4172" s="6"/>
      <c r="D4172" s="6" t="s">
        <v>13300</v>
      </c>
      <c r="E4172" s="6" t="s">
        <v>13814</v>
      </c>
      <c r="F4172" s="6" t="s">
        <v>13819</v>
      </c>
      <c r="G4172" s="6" t="str">
        <f t="shared" si="312"/>
        <v>60-69</v>
      </c>
      <c r="H4172" s="6" t="str" cm="1">
        <f t="array" ref="H4172:I4172">_xlfn.TEXTSPLIT(G4172,"-")</f>
        <v>60</v>
      </c>
      <c r="I4172" s="6" t="str">
        <v>69</v>
      </c>
      <c r="J4172" s="6" t="s">
        <v>13836</v>
      </c>
      <c r="K4172" s="6" t="s">
        <v>13609</v>
      </c>
      <c r="L4172" s="6" t="s">
        <v>13973</v>
      </c>
      <c r="M4172" s="6" t="s">
        <v>13654</v>
      </c>
      <c r="N4172" s="6" t="s">
        <v>13850</v>
      </c>
      <c r="O4172" s="6" t="str" cm="1">
        <f t="array" ref="O4172:P4172">_xlfn.TEXTSPLIT(N4172,"-")</f>
        <v>2008</v>
      </c>
      <c r="P4172" s="6" t="str">
        <v>2011</v>
      </c>
      <c r="Q4172" s="6">
        <v>1516</v>
      </c>
      <c r="R4172" s="6">
        <v>186</v>
      </c>
      <c r="S4172" s="16">
        <f t="shared" si="315"/>
        <v>0.12269129287598944</v>
      </c>
      <c r="T4172" s="16">
        <f t="shared" si="316"/>
        <v>8.4262335179142705E-3</v>
      </c>
    </row>
    <row r="4173" spans="1:20" x14ac:dyDescent="0.6">
      <c r="A4173" s="6"/>
      <c r="B4173" s="6"/>
      <c r="C4173" s="6"/>
      <c r="D4173" s="6" t="s">
        <v>13300</v>
      </c>
      <c r="E4173" s="6" t="s">
        <v>13814</v>
      </c>
      <c r="F4173" s="6" t="s">
        <v>13752</v>
      </c>
      <c r="G4173" s="6" t="str">
        <f t="shared" si="312"/>
        <v>70-95</v>
      </c>
      <c r="H4173" s="6" t="str" cm="1">
        <f t="array" ref="H4173:I4173">_xlfn.TEXTSPLIT(G4173,"-")</f>
        <v>70</v>
      </c>
      <c r="I4173" s="6" t="str">
        <v>95</v>
      </c>
      <c r="J4173" s="6" t="s">
        <v>13836</v>
      </c>
      <c r="K4173" s="6" t="s">
        <v>13609</v>
      </c>
      <c r="L4173" s="6" t="s">
        <v>13973</v>
      </c>
      <c r="M4173" s="6" t="s">
        <v>13654</v>
      </c>
      <c r="N4173" s="6" t="s">
        <v>13850</v>
      </c>
      <c r="O4173" s="6" t="str" cm="1">
        <f t="array" ref="O4173:P4173">_xlfn.TEXTSPLIT(N4173,"-")</f>
        <v>2008</v>
      </c>
      <c r="P4173" s="6" t="str">
        <v>2011</v>
      </c>
      <c r="Q4173" s="6">
        <v>1125</v>
      </c>
      <c r="R4173" s="6">
        <v>173</v>
      </c>
      <c r="S4173" s="16">
        <f t="shared" si="315"/>
        <v>0.15377777777777779</v>
      </c>
      <c r="T4173" s="16">
        <f t="shared" si="316"/>
        <v>1.0755057635653455E-2</v>
      </c>
    </row>
    <row r="4174" spans="1:20" x14ac:dyDescent="0.6">
      <c r="A4174" s="6"/>
      <c r="B4174" s="6"/>
      <c r="C4174" s="6"/>
      <c r="D4174" s="6" t="s">
        <v>13300</v>
      </c>
      <c r="E4174" s="6" t="s">
        <v>13814</v>
      </c>
      <c r="F4174" s="6" t="s">
        <v>13471</v>
      </c>
      <c r="G4174" s="6" t="str">
        <f t="shared" si="312"/>
        <v>40-95</v>
      </c>
      <c r="H4174" s="6" t="str" cm="1">
        <f t="array" ref="H4174:I4174">_xlfn.TEXTSPLIT(G4174,"-")</f>
        <v>40</v>
      </c>
      <c r="I4174" s="6" t="str">
        <v>95</v>
      </c>
      <c r="J4174" s="6" t="s">
        <v>13836</v>
      </c>
      <c r="K4174" s="6" t="s">
        <v>13609</v>
      </c>
      <c r="L4174" s="6" t="s">
        <v>13973</v>
      </c>
      <c r="M4174" s="6" t="s">
        <v>13654</v>
      </c>
      <c r="N4174" s="6" t="s">
        <v>13850</v>
      </c>
      <c r="O4174" s="6" t="str" cm="1">
        <f t="array" ref="O4174:P4174">_xlfn.TEXTSPLIT(N4174,"-")</f>
        <v>2008</v>
      </c>
      <c r="P4174" s="6" t="str">
        <v>2011</v>
      </c>
      <c r="Q4174" s="6">
        <v>6156</v>
      </c>
      <c r="R4174" s="6">
        <v>376</v>
      </c>
      <c r="S4174" s="16">
        <f t="shared" si="315"/>
        <v>6.1078622482131251E-2</v>
      </c>
      <c r="T4174" s="16">
        <f t="shared" si="316"/>
        <v>3.0521784729016965E-3</v>
      </c>
    </row>
    <row r="4175" spans="1:20" x14ac:dyDescent="0.6">
      <c r="A4175" s="6"/>
      <c r="B4175" s="6"/>
      <c r="C4175" s="6"/>
      <c r="D4175" s="6" t="s">
        <v>13300</v>
      </c>
      <c r="E4175" s="6" t="s">
        <v>13816</v>
      </c>
      <c r="F4175" s="6" t="s">
        <v>13817</v>
      </c>
      <c r="G4175" s="6" t="str">
        <f t="shared" si="312"/>
        <v>40-49</v>
      </c>
      <c r="H4175" s="6" t="str" cm="1">
        <f t="array" ref="H4175:I4175">_xlfn.TEXTSPLIT(G4175,"-")</f>
        <v>40</v>
      </c>
      <c r="I4175" s="6" t="str">
        <v>49</v>
      </c>
      <c r="J4175" s="6" t="s">
        <v>13836</v>
      </c>
      <c r="K4175" s="6" t="s">
        <v>13609</v>
      </c>
      <c r="L4175" s="6" t="s">
        <v>13973</v>
      </c>
      <c r="M4175" s="6" t="s">
        <v>13654</v>
      </c>
      <c r="N4175" s="6" t="s">
        <v>13850</v>
      </c>
      <c r="O4175" s="6" t="str" cm="1">
        <f t="array" ref="O4175:P4175">_xlfn.TEXTSPLIT(N4175,"-")</f>
        <v>2008</v>
      </c>
      <c r="P4175" s="6" t="str">
        <v>2011</v>
      </c>
      <c r="Q4175" s="6">
        <v>2385</v>
      </c>
      <c r="R4175" s="6">
        <v>38</v>
      </c>
      <c r="S4175" s="16">
        <f t="shared" si="315"/>
        <v>1.5932914046121592E-2</v>
      </c>
      <c r="T4175" s="16">
        <f t="shared" si="316"/>
        <v>2.5639866998710252E-3</v>
      </c>
    </row>
    <row r="4176" spans="1:20" x14ac:dyDescent="0.6">
      <c r="A4176" s="6"/>
      <c r="B4176" s="6"/>
      <c r="C4176" s="6"/>
      <c r="D4176" s="6" t="s">
        <v>13300</v>
      </c>
      <c r="E4176" s="6" t="s">
        <v>13816</v>
      </c>
      <c r="F4176" s="6" t="s">
        <v>13818</v>
      </c>
      <c r="G4176" s="6" t="str">
        <f t="shared" si="312"/>
        <v>50-59</v>
      </c>
      <c r="H4176" s="6" t="str" cm="1">
        <f t="array" ref="H4176:I4176">_xlfn.TEXTSPLIT(G4176,"-")</f>
        <v>50</v>
      </c>
      <c r="I4176" s="6" t="str">
        <v>59</v>
      </c>
      <c r="J4176" s="6" t="s">
        <v>13836</v>
      </c>
      <c r="K4176" s="6" t="s">
        <v>13609</v>
      </c>
      <c r="L4176" s="6" t="s">
        <v>13973</v>
      </c>
      <c r="M4176" s="6" t="s">
        <v>13654</v>
      </c>
      <c r="N4176" s="6" t="s">
        <v>13850</v>
      </c>
      <c r="O4176" s="6" t="str" cm="1">
        <f t="array" ref="O4176:P4176">_xlfn.TEXTSPLIT(N4176,"-")</f>
        <v>2008</v>
      </c>
      <c r="P4176" s="6" t="str">
        <v>2011</v>
      </c>
      <c r="Q4176" s="6">
        <v>2295</v>
      </c>
      <c r="R4176" s="6">
        <v>110</v>
      </c>
      <c r="S4176" s="16">
        <f t="shared" si="315"/>
        <v>4.793028322440087E-2</v>
      </c>
      <c r="T4176" s="16">
        <f t="shared" si="316"/>
        <v>4.4591083829121662E-3</v>
      </c>
    </row>
    <row r="4177" spans="1:20" x14ac:dyDescent="0.6">
      <c r="A4177" s="6"/>
      <c r="B4177" s="6"/>
      <c r="C4177" s="6"/>
      <c r="D4177" s="6" t="s">
        <v>13300</v>
      </c>
      <c r="E4177" s="6" t="s">
        <v>13816</v>
      </c>
      <c r="F4177" s="6" t="s">
        <v>13819</v>
      </c>
      <c r="G4177" s="6" t="str">
        <f t="shared" si="312"/>
        <v>60-69</v>
      </c>
      <c r="H4177" s="6" t="str" cm="1">
        <f t="array" ref="H4177:I4177">_xlfn.TEXTSPLIT(G4177,"-")</f>
        <v>60</v>
      </c>
      <c r="I4177" s="6" t="str">
        <v>69</v>
      </c>
      <c r="J4177" s="6" t="s">
        <v>13836</v>
      </c>
      <c r="K4177" s="6" t="s">
        <v>13609</v>
      </c>
      <c r="L4177" s="6" t="s">
        <v>13973</v>
      </c>
      <c r="M4177" s="6" t="s">
        <v>13654</v>
      </c>
      <c r="N4177" s="6" t="s">
        <v>13850</v>
      </c>
      <c r="O4177" s="6" t="str" cm="1">
        <f t="array" ref="O4177:P4177">_xlfn.TEXTSPLIT(N4177,"-")</f>
        <v>2008</v>
      </c>
      <c r="P4177" s="6" t="str">
        <v>2011</v>
      </c>
      <c r="Q4177" s="6">
        <v>1908</v>
      </c>
      <c r="R4177" s="6">
        <v>216</v>
      </c>
      <c r="S4177" s="16">
        <f t="shared" si="315"/>
        <v>0.11320754716981132</v>
      </c>
      <c r="T4177" s="16">
        <f t="shared" si="316"/>
        <v>7.2536984867508049E-3</v>
      </c>
    </row>
    <row r="4178" spans="1:20" x14ac:dyDescent="0.6">
      <c r="A4178" s="6"/>
      <c r="B4178" s="6"/>
      <c r="C4178" s="6"/>
      <c r="D4178" s="6" t="s">
        <v>13300</v>
      </c>
      <c r="E4178" s="6" t="s">
        <v>13816</v>
      </c>
      <c r="F4178" s="6" t="s">
        <v>13752</v>
      </c>
      <c r="G4178" s="6" t="str">
        <f t="shared" si="312"/>
        <v>70-95</v>
      </c>
      <c r="H4178" s="6" t="str" cm="1">
        <f t="array" ref="H4178:I4178">_xlfn.TEXTSPLIT(G4178,"-")</f>
        <v>70</v>
      </c>
      <c r="I4178" s="6" t="str">
        <v>95</v>
      </c>
      <c r="J4178" s="6" t="s">
        <v>13836</v>
      </c>
      <c r="K4178" s="6" t="s">
        <v>13609</v>
      </c>
      <c r="L4178" s="6" t="s">
        <v>13973</v>
      </c>
      <c r="M4178" s="6" t="s">
        <v>13654</v>
      </c>
      <c r="N4178" s="6" t="s">
        <v>13850</v>
      </c>
      <c r="O4178" s="6" t="str" cm="1">
        <f t="array" ref="O4178:P4178">_xlfn.TEXTSPLIT(N4178,"-")</f>
        <v>2008</v>
      </c>
      <c r="P4178" s="6" t="str">
        <v>2011</v>
      </c>
      <c r="Q4178" s="6">
        <v>1608</v>
      </c>
      <c r="R4178" s="6">
        <v>312</v>
      </c>
      <c r="S4178" s="16">
        <f t="shared" si="315"/>
        <v>0.19402985074626866</v>
      </c>
      <c r="T4178" s="16">
        <f t="shared" si="316"/>
        <v>9.8616760280955933E-3</v>
      </c>
    </row>
    <row r="4179" spans="1:20" x14ac:dyDescent="0.6">
      <c r="A4179" s="6"/>
      <c r="B4179" s="6"/>
      <c r="C4179" s="6"/>
      <c r="D4179" s="6" t="s">
        <v>13300</v>
      </c>
      <c r="E4179" s="6" t="s">
        <v>13816</v>
      </c>
      <c r="F4179" s="6" t="s">
        <v>13471</v>
      </c>
      <c r="G4179" s="6" t="str">
        <f t="shared" si="312"/>
        <v>40-95</v>
      </c>
      <c r="H4179" s="6" t="str" cm="1">
        <f t="array" ref="H4179:I4179">_xlfn.TEXTSPLIT(G4179,"-")</f>
        <v>40</v>
      </c>
      <c r="I4179" s="6" t="str">
        <v>95</v>
      </c>
      <c r="J4179" s="6" t="s">
        <v>13836</v>
      </c>
      <c r="K4179" s="6" t="s">
        <v>13609</v>
      </c>
      <c r="L4179" s="6" t="s">
        <v>13973</v>
      </c>
      <c r="M4179" s="6" t="s">
        <v>13654</v>
      </c>
      <c r="N4179" s="6" t="s">
        <v>13850</v>
      </c>
      <c r="O4179" s="6" t="str" cm="1">
        <f t="array" ref="O4179:P4179">_xlfn.TEXTSPLIT(N4179,"-")</f>
        <v>2008</v>
      </c>
      <c r="P4179" s="6" t="str">
        <v>2011</v>
      </c>
      <c r="Q4179" s="6">
        <v>8196</v>
      </c>
      <c r="R4179" s="6">
        <v>607</v>
      </c>
      <c r="S4179" s="16">
        <f t="shared" si="315"/>
        <v>7.4060517325524641E-2</v>
      </c>
      <c r="T4179" s="16">
        <f t="shared" si="316"/>
        <v>2.8925687991909104E-3</v>
      </c>
    </row>
    <row r="4180" spans="1:20" x14ac:dyDescent="0.6">
      <c r="D4180" s="6" t="s">
        <v>13822</v>
      </c>
      <c r="E4180" s="6" t="s">
        <v>13815</v>
      </c>
      <c r="F4180" s="6" t="s">
        <v>13817</v>
      </c>
      <c r="G4180" s="6" t="str">
        <f t="shared" si="309"/>
        <v>40-49</v>
      </c>
      <c r="H4180" s="6" t="str" cm="1">
        <f t="array" ref="H4180:I4180">_xlfn.TEXTSPLIT(G4180,"-")</f>
        <v>40</v>
      </c>
      <c r="I4180" s="6" t="str">
        <v>49</v>
      </c>
      <c r="J4180" s="6" t="s">
        <v>13836</v>
      </c>
      <c r="K4180" s="6" t="s">
        <v>13609</v>
      </c>
      <c r="L4180" s="6" t="s">
        <v>13909</v>
      </c>
      <c r="M4180" s="6" t="s">
        <v>13654</v>
      </c>
      <c r="N4180" s="6" t="s">
        <v>13850</v>
      </c>
      <c r="O4180" s="6" t="str" cm="1">
        <f t="array" ref="O4180:P4180">_xlfn.TEXTSPLIT(N4180,"-")</f>
        <v>2008</v>
      </c>
      <c r="P4180" s="6" t="str">
        <v>2011</v>
      </c>
      <c r="Q4180" s="6">
        <v>4232</v>
      </c>
      <c r="R4180" s="6">
        <v>63</v>
      </c>
      <c r="S4180" s="16">
        <f t="shared" si="310"/>
        <v>1.4886578449905482E-2</v>
      </c>
      <c r="T4180" s="16">
        <f t="shared" si="311"/>
        <v>1.8615201163720777E-3</v>
      </c>
    </row>
    <row r="4181" spans="1:20" x14ac:dyDescent="0.6">
      <c r="A4181" s="6"/>
      <c r="B4181" s="6"/>
      <c r="C4181" s="6"/>
      <c r="D4181" s="6" t="s">
        <v>13822</v>
      </c>
      <c r="E4181" s="6" t="s">
        <v>13815</v>
      </c>
      <c r="F4181" s="6" t="s">
        <v>13818</v>
      </c>
      <c r="G4181" s="6" t="str">
        <f t="shared" si="309"/>
        <v>50-59</v>
      </c>
      <c r="H4181" s="6" t="str" cm="1">
        <f t="array" ref="H4181:I4181">_xlfn.TEXTSPLIT(G4181,"-")</f>
        <v>50</v>
      </c>
      <c r="I4181" s="6" t="str">
        <v>59</v>
      </c>
      <c r="J4181" s="6" t="s">
        <v>13836</v>
      </c>
      <c r="K4181" s="6" t="s">
        <v>13609</v>
      </c>
      <c r="L4181" s="6" t="s">
        <v>13909</v>
      </c>
      <c r="M4181" s="6" t="s">
        <v>13654</v>
      </c>
      <c r="N4181" s="6" t="s">
        <v>13850</v>
      </c>
      <c r="O4181" s="6" t="str" cm="1">
        <f t="array" ref="O4181:P4181">_xlfn.TEXTSPLIT(N4181,"-")</f>
        <v>2008</v>
      </c>
      <c r="P4181" s="6" t="str">
        <v>2011</v>
      </c>
      <c r="Q4181" s="6">
        <v>3963</v>
      </c>
      <c r="R4181" s="6">
        <v>186</v>
      </c>
      <c r="S4181" s="16">
        <f t="shared" si="310"/>
        <v>4.6934140802422405E-2</v>
      </c>
      <c r="T4181" s="16">
        <f t="shared" si="311"/>
        <v>3.3596486075147015E-3</v>
      </c>
    </row>
    <row r="4182" spans="1:20" x14ac:dyDescent="0.6">
      <c r="A4182" s="6"/>
      <c r="B4182" s="6"/>
      <c r="C4182" s="6"/>
      <c r="D4182" s="6" t="s">
        <v>13822</v>
      </c>
      <c r="E4182" s="6" t="s">
        <v>13815</v>
      </c>
      <c r="F4182" s="6" t="s">
        <v>13819</v>
      </c>
      <c r="G4182" s="6" t="str">
        <f t="shared" si="309"/>
        <v>60-69</v>
      </c>
      <c r="H4182" s="6" t="str" cm="1">
        <f t="array" ref="H4182:I4182">_xlfn.TEXTSPLIT(G4182,"-")</f>
        <v>60</v>
      </c>
      <c r="I4182" s="6" t="str">
        <v>69</v>
      </c>
      <c r="J4182" s="6" t="s">
        <v>13836</v>
      </c>
      <c r="K4182" s="6" t="s">
        <v>13609</v>
      </c>
      <c r="L4182" s="6" t="s">
        <v>13909</v>
      </c>
      <c r="M4182" s="6" t="s">
        <v>13654</v>
      </c>
      <c r="N4182" s="6" t="s">
        <v>13850</v>
      </c>
      <c r="O4182" s="6" t="str" cm="1">
        <f t="array" ref="O4182:P4182">_xlfn.TEXTSPLIT(N4182,"-")</f>
        <v>2008</v>
      </c>
      <c r="P4182" s="6" t="str">
        <v>2011</v>
      </c>
      <c r="Q4182" s="6">
        <v>3424</v>
      </c>
      <c r="R4182" s="6">
        <v>366</v>
      </c>
      <c r="S4182" s="16">
        <f t="shared" si="310"/>
        <v>0.10689252336448599</v>
      </c>
      <c r="T4182" s="16">
        <f t="shared" si="311"/>
        <v>5.2803006270302679E-3</v>
      </c>
    </row>
    <row r="4183" spans="1:20" x14ac:dyDescent="0.6">
      <c r="A4183" s="6"/>
      <c r="B4183" s="6"/>
      <c r="C4183" s="6"/>
      <c r="D4183" s="6" t="s">
        <v>13822</v>
      </c>
      <c r="E4183" s="6" t="s">
        <v>13815</v>
      </c>
      <c r="F4183" s="6" t="s">
        <v>13752</v>
      </c>
      <c r="G4183" s="6" t="str">
        <f t="shared" si="309"/>
        <v>70-95</v>
      </c>
      <c r="H4183" s="6" t="str" cm="1">
        <f t="array" ref="H4183:I4183">_xlfn.TEXTSPLIT(G4183,"-")</f>
        <v>70</v>
      </c>
      <c r="I4183" s="6" t="str">
        <v>95</v>
      </c>
      <c r="J4183" s="6" t="s">
        <v>13836</v>
      </c>
      <c r="K4183" s="6" t="s">
        <v>13609</v>
      </c>
      <c r="L4183" s="6" t="s">
        <v>13909</v>
      </c>
      <c r="M4183" s="6" t="s">
        <v>13654</v>
      </c>
      <c r="N4183" s="6" t="s">
        <v>13850</v>
      </c>
      <c r="O4183" s="6" t="str" cm="1">
        <f t="array" ref="O4183:P4183">_xlfn.TEXTSPLIT(N4183,"-")</f>
        <v>2008</v>
      </c>
      <c r="P4183" s="6" t="str">
        <v>2011</v>
      </c>
      <c r="Q4183" s="6">
        <v>2733</v>
      </c>
      <c r="R4183" s="6">
        <v>443</v>
      </c>
      <c r="S4183" s="16">
        <f t="shared" si="310"/>
        <v>0.16209293816319062</v>
      </c>
      <c r="T4183" s="16">
        <f t="shared" si="311"/>
        <v>7.0495298974403075E-3</v>
      </c>
    </row>
    <row r="4184" spans="1:20" x14ac:dyDescent="0.6">
      <c r="A4184" s="6"/>
      <c r="B4184" s="6"/>
      <c r="C4184" s="6"/>
      <c r="D4184" s="6" t="s">
        <v>13822</v>
      </c>
      <c r="E4184" s="6" t="s">
        <v>13815</v>
      </c>
      <c r="F4184" s="6" t="s">
        <v>13471</v>
      </c>
      <c r="G4184" s="6" t="str">
        <f t="shared" si="309"/>
        <v>40-95</v>
      </c>
      <c r="H4184" s="6" t="str" cm="1">
        <f t="array" ref="H4184:I4184">_xlfn.TEXTSPLIT(G4184,"-")</f>
        <v>40</v>
      </c>
      <c r="I4184" s="6" t="str">
        <v>95</v>
      </c>
      <c r="J4184" s="6" t="s">
        <v>13836</v>
      </c>
      <c r="K4184" s="6" t="s">
        <v>13609</v>
      </c>
      <c r="L4184" s="6" t="s">
        <v>13909</v>
      </c>
      <c r="M4184" s="6" t="s">
        <v>13654</v>
      </c>
      <c r="N4184" s="6" t="s">
        <v>13850</v>
      </c>
      <c r="O4184" s="6" t="str" cm="1">
        <f t="array" ref="O4184:P4184">_xlfn.TEXTSPLIT(N4184,"-")</f>
        <v>2008</v>
      </c>
      <c r="P4184" s="6" t="str">
        <v>2011</v>
      </c>
      <c r="Q4184" s="6">
        <v>14352</v>
      </c>
      <c r="R4184" s="6">
        <v>1034</v>
      </c>
      <c r="S4184" s="16">
        <f t="shared" si="310"/>
        <v>7.2045707915273136E-2</v>
      </c>
      <c r="T4184" s="16">
        <f t="shared" si="311"/>
        <v>2.1582966473446099E-3</v>
      </c>
    </row>
    <row r="4185" spans="1:20" x14ac:dyDescent="0.6">
      <c r="A4185" s="6"/>
      <c r="B4185" s="6"/>
      <c r="C4185" s="6"/>
      <c r="D4185" s="6" t="s">
        <v>13822</v>
      </c>
      <c r="E4185" s="6" t="s">
        <v>13814</v>
      </c>
      <c r="F4185" s="6" t="s">
        <v>13817</v>
      </c>
      <c r="G4185" s="6" t="str">
        <f t="shared" si="309"/>
        <v>40-49</v>
      </c>
      <c r="H4185" s="6" t="str" cm="1">
        <f t="array" ref="H4185:I4185">_xlfn.TEXTSPLIT(G4185,"-")</f>
        <v>40</v>
      </c>
      <c r="I4185" s="6" t="str">
        <v>49</v>
      </c>
      <c r="J4185" s="6" t="s">
        <v>13836</v>
      </c>
      <c r="K4185" s="6" t="s">
        <v>13609</v>
      </c>
      <c r="L4185" s="6" t="s">
        <v>13909</v>
      </c>
      <c r="M4185" s="6" t="s">
        <v>13654</v>
      </c>
      <c r="N4185" s="6" t="s">
        <v>13850</v>
      </c>
      <c r="O4185" s="6" t="str" cm="1">
        <f t="array" ref="O4185:P4185">_xlfn.TEXTSPLIT(N4185,"-")</f>
        <v>2008</v>
      </c>
      <c r="P4185" s="6" t="str">
        <v>2011</v>
      </c>
      <c r="Q4185" s="6">
        <v>1847</v>
      </c>
      <c r="R4185" s="6">
        <v>24</v>
      </c>
      <c r="S4185" s="16">
        <f t="shared" si="310"/>
        <v>1.2994044396318355E-2</v>
      </c>
      <c r="T4185" s="16">
        <f t="shared" si="311"/>
        <v>2.6351091682119392E-3</v>
      </c>
    </row>
    <row r="4186" spans="1:20" x14ac:dyDescent="0.6">
      <c r="A4186" s="6"/>
      <c r="B4186" s="6"/>
      <c r="C4186" s="6"/>
      <c r="D4186" s="6" t="s">
        <v>13822</v>
      </c>
      <c r="E4186" s="6" t="s">
        <v>13814</v>
      </c>
      <c r="F4186" s="6" t="s">
        <v>13818</v>
      </c>
      <c r="G4186" s="6" t="str">
        <f t="shared" si="309"/>
        <v>50-59</v>
      </c>
      <c r="H4186" s="6" t="str" cm="1">
        <f t="array" ref="H4186:I4186">_xlfn.TEXTSPLIT(G4186,"-")</f>
        <v>50</v>
      </c>
      <c r="I4186" s="6" t="str">
        <v>59</v>
      </c>
      <c r="J4186" s="6" t="s">
        <v>13836</v>
      </c>
      <c r="K4186" s="6" t="s">
        <v>13609</v>
      </c>
      <c r="L4186" s="6" t="s">
        <v>13909</v>
      </c>
      <c r="M4186" s="6" t="s">
        <v>13654</v>
      </c>
      <c r="N4186" s="6" t="s">
        <v>13850</v>
      </c>
      <c r="O4186" s="6" t="str" cm="1">
        <f t="array" ref="O4186:P4186">_xlfn.TEXTSPLIT(N4186,"-")</f>
        <v>2008</v>
      </c>
      <c r="P4186" s="6" t="str">
        <v>2011</v>
      </c>
      <c r="Q4186" s="6">
        <v>1668</v>
      </c>
      <c r="R4186" s="6">
        <v>186</v>
      </c>
      <c r="S4186" s="16">
        <f t="shared" si="310"/>
        <v>0.11151079136690648</v>
      </c>
      <c r="T4186" s="16">
        <f t="shared" si="311"/>
        <v>7.7070203279549767E-3</v>
      </c>
    </row>
    <row r="4187" spans="1:20" x14ac:dyDescent="0.6">
      <c r="A4187" s="6"/>
      <c r="B4187" s="6"/>
      <c r="C4187" s="6"/>
      <c r="D4187" s="6" t="s">
        <v>13822</v>
      </c>
      <c r="E4187" s="6" t="s">
        <v>13814</v>
      </c>
      <c r="F4187" s="6" t="s">
        <v>13819</v>
      </c>
      <c r="G4187" s="6" t="str">
        <f t="shared" si="309"/>
        <v>60-69</v>
      </c>
      <c r="H4187" s="6" t="str" cm="1">
        <f t="array" ref="H4187:I4187">_xlfn.TEXTSPLIT(G4187,"-")</f>
        <v>60</v>
      </c>
      <c r="I4187" s="6" t="str">
        <v>69</v>
      </c>
      <c r="J4187" s="6" t="s">
        <v>13836</v>
      </c>
      <c r="K4187" s="6" t="s">
        <v>13609</v>
      </c>
      <c r="L4187" s="6" t="s">
        <v>13909</v>
      </c>
      <c r="M4187" s="6" t="s">
        <v>13654</v>
      </c>
      <c r="N4187" s="6" t="s">
        <v>13850</v>
      </c>
      <c r="O4187" s="6" t="str" cm="1">
        <f t="array" ref="O4187:P4187">_xlfn.TEXTSPLIT(N4187,"-")</f>
        <v>2008</v>
      </c>
      <c r="P4187" s="6" t="str">
        <v>2011</v>
      </c>
      <c r="Q4187" s="6">
        <v>1516</v>
      </c>
      <c r="R4187" s="6">
        <v>161</v>
      </c>
      <c r="S4187" s="16">
        <f t="shared" si="310"/>
        <v>0.10620052770448549</v>
      </c>
      <c r="T4187" s="16">
        <f t="shared" si="311"/>
        <v>7.912865497557561E-3</v>
      </c>
    </row>
    <row r="4188" spans="1:20" x14ac:dyDescent="0.6">
      <c r="A4188" s="6"/>
      <c r="B4188" s="6"/>
      <c r="C4188" s="6"/>
      <c r="D4188" s="6" t="s">
        <v>13822</v>
      </c>
      <c r="E4188" s="6" t="s">
        <v>13814</v>
      </c>
      <c r="F4188" s="6" t="s">
        <v>13752</v>
      </c>
      <c r="G4188" s="6" t="str">
        <f t="shared" si="309"/>
        <v>70-95</v>
      </c>
      <c r="H4188" s="6" t="str" cm="1">
        <f t="array" ref="H4188:I4188">_xlfn.TEXTSPLIT(G4188,"-")</f>
        <v>70</v>
      </c>
      <c r="I4188" s="6" t="str">
        <v>95</v>
      </c>
      <c r="J4188" s="6" t="s">
        <v>13836</v>
      </c>
      <c r="K4188" s="6" t="s">
        <v>13609</v>
      </c>
      <c r="L4188" s="6" t="s">
        <v>13909</v>
      </c>
      <c r="M4188" s="6" t="s">
        <v>13654</v>
      </c>
      <c r="N4188" s="6" t="s">
        <v>13850</v>
      </c>
      <c r="O4188" s="6" t="str" cm="1">
        <f t="array" ref="O4188:P4188">_xlfn.TEXTSPLIT(N4188,"-")</f>
        <v>2008</v>
      </c>
      <c r="P4188" s="6" t="str">
        <v>2011</v>
      </c>
      <c r="Q4188" s="6">
        <v>1125</v>
      </c>
      <c r="R4188" s="6">
        <v>147</v>
      </c>
      <c r="S4188" s="16">
        <f t="shared" si="310"/>
        <v>0.13066666666666665</v>
      </c>
      <c r="T4188" s="16">
        <f t="shared" si="311"/>
        <v>1.0048455443008315E-2</v>
      </c>
    </row>
    <row r="4189" spans="1:20" x14ac:dyDescent="0.6">
      <c r="A4189" s="6"/>
      <c r="B4189" s="6"/>
      <c r="C4189" s="6"/>
      <c r="D4189" s="6" t="s">
        <v>13822</v>
      </c>
      <c r="E4189" s="6" t="s">
        <v>13814</v>
      </c>
      <c r="F4189" s="6" t="s">
        <v>13471</v>
      </c>
      <c r="G4189" s="6" t="str">
        <f t="shared" si="309"/>
        <v>40-95</v>
      </c>
      <c r="H4189" s="6" t="str" cm="1">
        <f t="array" ref="H4189:I4189">_xlfn.TEXTSPLIT(G4189,"-")</f>
        <v>40</v>
      </c>
      <c r="I4189" s="6" t="str">
        <v>95</v>
      </c>
      <c r="J4189" s="6" t="s">
        <v>13836</v>
      </c>
      <c r="K4189" s="6" t="s">
        <v>13609</v>
      </c>
      <c r="L4189" s="6" t="s">
        <v>13909</v>
      </c>
      <c r="M4189" s="6" t="s">
        <v>13654</v>
      </c>
      <c r="N4189" s="6" t="s">
        <v>13850</v>
      </c>
      <c r="O4189" s="6" t="str" cm="1">
        <f t="array" ref="O4189:P4189">_xlfn.TEXTSPLIT(N4189,"-")</f>
        <v>2008</v>
      </c>
      <c r="P4189" s="6" t="str">
        <v>2011</v>
      </c>
      <c r="Q4189" s="6">
        <v>6156</v>
      </c>
      <c r="R4189" s="6">
        <v>320</v>
      </c>
      <c r="S4189" s="16">
        <f t="shared" si="310"/>
        <v>5.1981806367771277E-2</v>
      </c>
      <c r="T4189" s="16">
        <f t="shared" si="311"/>
        <v>2.8293372282490029E-3</v>
      </c>
    </row>
    <row r="4190" spans="1:20" x14ac:dyDescent="0.6">
      <c r="A4190" s="6"/>
      <c r="B4190" s="6"/>
      <c r="C4190" s="6"/>
      <c r="D4190" s="6" t="s">
        <v>13822</v>
      </c>
      <c r="E4190" s="6" t="s">
        <v>13816</v>
      </c>
      <c r="F4190" s="6" t="s">
        <v>13817</v>
      </c>
      <c r="G4190" s="6" t="str">
        <f t="shared" si="309"/>
        <v>40-49</v>
      </c>
      <c r="H4190" s="6" t="str" cm="1">
        <f t="array" ref="H4190:I4190">_xlfn.TEXTSPLIT(G4190,"-")</f>
        <v>40</v>
      </c>
      <c r="I4190" s="6" t="str">
        <v>49</v>
      </c>
      <c r="J4190" s="6" t="s">
        <v>13836</v>
      </c>
      <c r="K4190" s="6" t="s">
        <v>13609</v>
      </c>
      <c r="L4190" s="6" t="s">
        <v>13909</v>
      </c>
      <c r="M4190" s="6" t="s">
        <v>13654</v>
      </c>
      <c r="N4190" s="6" t="s">
        <v>13850</v>
      </c>
      <c r="O4190" s="6" t="str" cm="1">
        <f t="array" ref="O4190:P4190">_xlfn.TEXTSPLIT(N4190,"-")</f>
        <v>2008</v>
      </c>
      <c r="P4190" s="6" t="str">
        <v>2011</v>
      </c>
      <c r="Q4190" s="6">
        <v>2385</v>
      </c>
      <c r="R4190" s="6">
        <v>38</v>
      </c>
      <c r="S4190" s="16">
        <f t="shared" si="310"/>
        <v>1.5932914046121592E-2</v>
      </c>
      <c r="T4190" s="16">
        <f t="shared" si="311"/>
        <v>2.5639866998710252E-3</v>
      </c>
    </row>
    <row r="4191" spans="1:20" x14ac:dyDescent="0.6">
      <c r="A4191" s="6"/>
      <c r="B4191" s="6"/>
      <c r="C4191" s="6"/>
      <c r="D4191" s="6" t="s">
        <v>13822</v>
      </c>
      <c r="E4191" s="6" t="s">
        <v>13816</v>
      </c>
      <c r="F4191" s="6" t="s">
        <v>13818</v>
      </c>
      <c r="G4191" s="6" t="str">
        <f t="shared" si="309"/>
        <v>50-59</v>
      </c>
      <c r="H4191" s="6" t="str" cm="1">
        <f t="array" ref="H4191:I4191">_xlfn.TEXTSPLIT(G4191,"-")</f>
        <v>50</v>
      </c>
      <c r="I4191" s="6" t="str">
        <v>59</v>
      </c>
      <c r="J4191" s="6" t="s">
        <v>13836</v>
      </c>
      <c r="K4191" s="6" t="s">
        <v>13609</v>
      </c>
      <c r="L4191" s="6" t="s">
        <v>13909</v>
      </c>
      <c r="M4191" s="6" t="s">
        <v>13654</v>
      </c>
      <c r="N4191" s="6" t="s">
        <v>13850</v>
      </c>
      <c r="O4191" s="6" t="str" cm="1">
        <f t="array" ref="O4191:P4191">_xlfn.TEXTSPLIT(N4191,"-")</f>
        <v>2008</v>
      </c>
      <c r="P4191" s="6" t="str">
        <v>2011</v>
      </c>
      <c r="Q4191" s="6">
        <v>2295</v>
      </c>
      <c r="R4191" s="6">
        <v>106</v>
      </c>
      <c r="S4191" s="16">
        <f t="shared" si="310"/>
        <v>4.6187363834422658E-2</v>
      </c>
      <c r="T4191" s="16">
        <f t="shared" si="311"/>
        <v>4.3812877632819101E-3</v>
      </c>
    </row>
    <row r="4192" spans="1:20" x14ac:dyDescent="0.6">
      <c r="A4192" s="6"/>
      <c r="B4192" s="6"/>
      <c r="C4192" s="6"/>
      <c r="D4192" s="6" t="s">
        <v>13822</v>
      </c>
      <c r="E4192" s="6" t="s">
        <v>13816</v>
      </c>
      <c r="F4192" s="6" t="s">
        <v>13819</v>
      </c>
      <c r="G4192" s="6" t="str">
        <f t="shared" si="309"/>
        <v>60-69</v>
      </c>
      <c r="H4192" s="6" t="str" cm="1">
        <f t="array" ref="H4192:I4192">_xlfn.TEXTSPLIT(G4192,"-")</f>
        <v>60</v>
      </c>
      <c r="I4192" s="6" t="str">
        <v>69</v>
      </c>
      <c r="J4192" s="6" t="s">
        <v>13836</v>
      </c>
      <c r="K4192" s="6" t="s">
        <v>13609</v>
      </c>
      <c r="L4192" s="6" t="s">
        <v>13909</v>
      </c>
      <c r="M4192" s="6" t="s">
        <v>13654</v>
      </c>
      <c r="N4192" s="6" t="s">
        <v>13850</v>
      </c>
      <c r="O4192" s="6" t="str" cm="1">
        <f t="array" ref="O4192:P4192">_xlfn.TEXTSPLIT(N4192,"-")</f>
        <v>2008</v>
      </c>
      <c r="P4192" s="6" t="str">
        <v>2011</v>
      </c>
      <c r="Q4192" s="6">
        <v>1908</v>
      </c>
      <c r="R4192" s="6">
        <v>208</v>
      </c>
      <c r="S4192" s="16">
        <f t="shared" si="310"/>
        <v>0.1090146750524109</v>
      </c>
      <c r="T4192" s="16">
        <f t="shared" si="311"/>
        <v>7.1349112048625122E-3</v>
      </c>
    </row>
    <row r="4193" spans="1:20" x14ac:dyDescent="0.6">
      <c r="A4193" s="6"/>
      <c r="B4193" s="6"/>
      <c r="C4193" s="6"/>
      <c r="D4193" s="6" t="s">
        <v>13822</v>
      </c>
      <c r="E4193" s="6" t="s">
        <v>13816</v>
      </c>
      <c r="F4193" s="6" t="s">
        <v>13752</v>
      </c>
      <c r="G4193" s="6" t="str">
        <f t="shared" si="309"/>
        <v>70-95</v>
      </c>
      <c r="H4193" s="6" t="str" cm="1">
        <f t="array" ref="H4193:I4193">_xlfn.TEXTSPLIT(G4193,"-")</f>
        <v>70</v>
      </c>
      <c r="I4193" s="6" t="str">
        <v>95</v>
      </c>
      <c r="J4193" s="6" t="s">
        <v>13836</v>
      </c>
      <c r="K4193" s="6" t="s">
        <v>13609</v>
      </c>
      <c r="L4193" s="6" t="s">
        <v>13909</v>
      </c>
      <c r="M4193" s="6" t="s">
        <v>13654</v>
      </c>
      <c r="N4193" s="6" t="s">
        <v>13850</v>
      </c>
      <c r="O4193" s="6" t="str" cm="1">
        <f t="array" ref="O4193:P4193">_xlfn.TEXTSPLIT(N4193,"-")</f>
        <v>2008</v>
      </c>
      <c r="P4193" s="6" t="str">
        <v>2011</v>
      </c>
      <c r="Q4193" s="6">
        <v>1608</v>
      </c>
      <c r="R4193" s="6">
        <v>289</v>
      </c>
      <c r="S4193" s="16">
        <f t="shared" si="310"/>
        <v>0.17972636815920398</v>
      </c>
      <c r="T4193" s="16">
        <f t="shared" si="311"/>
        <v>9.5750765018931244E-3</v>
      </c>
    </row>
    <row r="4194" spans="1:20" x14ac:dyDescent="0.6">
      <c r="A4194" s="6"/>
      <c r="B4194" s="6"/>
      <c r="C4194" s="6"/>
      <c r="D4194" s="6" t="s">
        <v>13822</v>
      </c>
      <c r="E4194" s="6" t="s">
        <v>13816</v>
      </c>
      <c r="F4194" s="6" t="s">
        <v>13471</v>
      </c>
      <c r="G4194" s="6" t="str">
        <f t="shared" si="309"/>
        <v>40-95</v>
      </c>
      <c r="H4194" s="6" t="str" cm="1">
        <f t="array" ref="H4194:I4194">_xlfn.TEXTSPLIT(G4194,"-")</f>
        <v>40</v>
      </c>
      <c r="I4194" s="6" t="str">
        <v>95</v>
      </c>
      <c r="J4194" s="6" t="s">
        <v>13836</v>
      </c>
      <c r="K4194" s="6" t="s">
        <v>13609</v>
      </c>
      <c r="L4194" s="6" t="s">
        <v>13909</v>
      </c>
      <c r="M4194" s="6" t="s">
        <v>13654</v>
      </c>
      <c r="N4194" s="6" t="s">
        <v>13850</v>
      </c>
      <c r="O4194" s="6" t="str" cm="1">
        <f t="array" ref="O4194:P4194">_xlfn.TEXTSPLIT(N4194,"-")</f>
        <v>2008</v>
      </c>
      <c r="P4194" s="6" t="str">
        <v>2011</v>
      </c>
      <c r="Q4194" s="6">
        <v>8196</v>
      </c>
      <c r="R4194" s="6">
        <v>549</v>
      </c>
      <c r="S4194" s="16">
        <f t="shared" si="310"/>
        <v>6.6983894582723275E-2</v>
      </c>
      <c r="T4194" s="16">
        <f t="shared" si="311"/>
        <v>2.7613966441303725E-3</v>
      </c>
    </row>
    <row r="4195" spans="1:20" x14ac:dyDescent="0.6">
      <c r="A4195" s="6"/>
      <c r="B4195" s="6"/>
      <c r="C4195" s="6"/>
      <c r="D4195" s="6" t="s">
        <v>13813</v>
      </c>
      <c r="E4195" s="6" t="s">
        <v>13815</v>
      </c>
      <c r="F4195" s="6" t="s">
        <v>13817</v>
      </c>
      <c r="G4195" s="6" t="str">
        <f t="shared" si="309"/>
        <v>40-49</v>
      </c>
      <c r="H4195" s="6" t="str" cm="1">
        <f t="array" ref="H4195:I4195">_xlfn.TEXTSPLIT(G4195,"-")</f>
        <v>40</v>
      </c>
      <c r="I4195" s="6" t="str">
        <v>49</v>
      </c>
      <c r="J4195" s="6" t="s">
        <v>13836</v>
      </c>
      <c r="K4195" s="6" t="s">
        <v>13609</v>
      </c>
      <c r="L4195" s="6" t="s">
        <v>13909</v>
      </c>
      <c r="M4195" s="6" t="s">
        <v>13654</v>
      </c>
      <c r="N4195" s="6" t="s">
        <v>13850</v>
      </c>
      <c r="O4195" s="6" t="str" cm="1">
        <f t="array" ref="O4195:P4195">_xlfn.TEXTSPLIT(N4195,"-")</f>
        <v>2008</v>
      </c>
      <c r="P4195" s="6" t="str">
        <v>2011</v>
      </c>
      <c r="Q4195" s="6">
        <v>4232</v>
      </c>
      <c r="R4195" s="6">
        <v>8</v>
      </c>
      <c r="S4195" s="16">
        <f t="shared" si="310"/>
        <v>1.890359168241966E-3</v>
      </c>
      <c r="T4195" s="16">
        <f t="shared" si="311"/>
        <v>6.6771089049362704E-4</v>
      </c>
    </row>
    <row r="4196" spans="1:20" x14ac:dyDescent="0.6">
      <c r="A4196" s="6"/>
      <c r="B4196" s="6"/>
      <c r="C4196" s="6"/>
      <c r="D4196" s="6" t="s">
        <v>13813</v>
      </c>
      <c r="E4196" s="6" t="s">
        <v>13815</v>
      </c>
      <c r="F4196" s="6" t="s">
        <v>13818</v>
      </c>
      <c r="G4196" s="6" t="str">
        <f t="shared" si="309"/>
        <v>50-59</v>
      </c>
      <c r="H4196" s="6" t="str" cm="1">
        <f t="array" ref="H4196:I4196">_xlfn.TEXTSPLIT(G4196,"-")</f>
        <v>50</v>
      </c>
      <c r="I4196" s="6" t="str">
        <v>59</v>
      </c>
      <c r="J4196" s="6" t="s">
        <v>13836</v>
      </c>
      <c r="K4196" s="6" t="s">
        <v>13609</v>
      </c>
      <c r="L4196" s="6" t="s">
        <v>13909</v>
      </c>
      <c r="M4196" s="6" t="s">
        <v>13654</v>
      </c>
      <c r="N4196" s="6" t="s">
        <v>13850</v>
      </c>
      <c r="O4196" s="6" t="str" cm="1">
        <f t="array" ref="O4196:P4196">_xlfn.TEXTSPLIT(N4196,"-")</f>
        <v>2008</v>
      </c>
      <c r="P4196" s="6" t="str">
        <v>2011</v>
      </c>
      <c r="Q4196" s="6">
        <v>3963</v>
      </c>
      <c r="R4196" s="6">
        <v>16</v>
      </c>
      <c r="S4196" s="16">
        <f t="shared" si="310"/>
        <v>4.0373454453696694E-3</v>
      </c>
      <c r="T4196" s="16">
        <f t="shared" si="311"/>
        <v>1.0072967808569678E-3</v>
      </c>
    </row>
    <row r="4197" spans="1:20" x14ac:dyDescent="0.6">
      <c r="A4197" s="6"/>
      <c r="B4197" s="6"/>
      <c r="C4197" s="6"/>
      <c r="D4197" s="6" t="s">
        <v>13813</v>
      </c>
      <c r="E4197" s="6" t="s">
        <v>13815</v>
      </c>
      <c r="F4197" s="6" t="s">
        <v>13819</v>
      </c>
      <c r="G4197" s="6" t="str">
        <f t="shared" si="309"/>
        <v>60-69</v>
      </c>
      <c r="H4197" s="6" t="str" cm="1">
        <f t="array" ref="H4197:I4197">_xlfn.TEXTSPLIT(G4197,"-")</f>
        <v>60</v>
      </c>
      <c r="I4197" s="6" t="str">
        <v>69</v>
      </c>
      <c r="J4197" s="6" t="s">
        <v>13836</v>
      </c>
      <c r="K4197" s="6" t="s">
        <v>13609</v>
      </c>
      <c r="L4197" s="6" t="s">
        <v>13909</v>
      </c>
      <c r="M4197" s="6" t="s">
        <v>13654</v>
      </c>
      <c r="N4197" s="6" t="s">
        <v>13850</v>
      </c>
      <c r="O4197" s="6" t="str" cm="1">
        <f t="array" ref="O4197:P4197">_xlfn.TEXTSPLIT(N4197,"-")</f>
        <v>2008</v>
      </c>
      <c r="P4197" s="6" t="str">
        <v>2011</v>
      </c>
      <c r="Q4197" s="6">
        <v>3424</v>
      </c>
      <c r="R4197" s="6">
        <v>34</v>
      </c>
      <c r="S4197" s="16">
        <f t="shared" si="310"/>
        <v>9.9299065420560741E-3</v>
      </c>
      <c r="T4197" s="16">
        <f t="shared" si="311"/>
        <v>1.6944886867424872E-3</v>
      </c>
    </row>
    <row r="4198" spans="1:20" x14ac:dyDescent="0.6">
      <c r="A4198" s="6"/>
      <c r="B4198" s="6"/>
      <c r="C4198" s="6"/>
      <c r="D4198" s="6" t="s">
        <v>13813</v>
      </c>
      <c r="E4198" s="6" t="s">
        <v>13815</v>
      </c>
      <c r="F4198" s="6" t="s">
        <v>13752</v>
      </c>
      <c r="G4198" s="6" t="str">
        <f t="shared" si="309"/>
        <v>70-95</v>
      </c>
      <c r="H4198" s="6" t="str" cm="1">
        <f t="array" ref="H4198:I4198">_xlfn.TEXTSPLIT(G4198,"-")</f>
        <v>70</v>
      </c>
      <c r="I4198" s="6" t="str">
        <v>95</v>
      </c>
      <c r="J4198" s="6" t="s">
        <v>13836</v>
      </c>
      <c r="K4198" s="6" t="s">
        <v>13609</v>
      </c>
      <c r="L4198" s="6" t="s">
        <v>13909</v>
      </c>
      <c r="M4198" s="6" t="s">
        <v>13654</v>
      </c>
      <c r="N4198" s="6" t="s">
        <v>13850</v>
      </c>
      <c r="O4198" s="6" t="str" cm="1">
        <f t="array" ref="O4198:P4198">_xlfn.TEXTSPLIT(N4198,"-")</f>
        <v>2008</v>
      </c>
      <c r="P4198" s="6" t="str">
        <v>2011</v>
      </c>
      <c r="Q4198" s="6">
        <v>2733</v>
      </c>
      <c r="R4198" s="6">
        <v>46</v>
      </c>
      <c r="S4198" s="16">
        <f t="shared" si="310"/>
        <v>1.6831320892791803E-2</v>
      </c>
      <c r="T4198" s="16">
        <f t="shared" si="311"/>
        <v>2.4606695867480065E-3</v>
      </c>
    </row>
    <row r="4199" spans="1:20" x14ac:dyDescent="0.6">
      <c r="A4199" s="6"/>
      <c r="B4199" s="6"/>
      <c r="C4199" s="6"/>
      <c r="D4199" s="6" t="s">
        <v>13813</v>
      </c>
      <c r="E4199" s="6" t="s">
        <v>13815</v>
      </c>
      <c r="F4199" s="6" t="s">
        <v>13471</v>
      </c>
      <c r="G4199" s="6" t="str">
        <f t="shared" si="309"/>
        <v>40-95</v>
      </c>
      <c r="H4199" s="6" t="str" cm="1">
        <f t="array" ref="H4199:I4199">_xlfn.TEXTSPLIT(G4199,"-")</f>
        <v>40</v>
      </c>
      <c r="I4199" s="6" t="str">
        <v>95</v>
      </c>
      <c r="J4199" s="6" t="s">
        <v>13836</v>
      </c>
      <c r="K4199" s="6" t="s">
        <v>13609</v>
      </c>
      <c r="L4199" s="6" t="s">
        <v>13909</v>
      </c>
      <c r="M4199" s="6" t="s">
        <v>13654</v>
      </c>
      <c r="N4199" s="6" t="s">
        <v>13850</v>
      </c>
      <c r="O4199" s="6" t="str" cm="1">
        <f t="array" ref="O4199:P4199">_xlfn.TEXTSPLIT(N4199,"-")</f>
        <v>2008</v>
      </c>
      <c r="P4199" s="6" t="str">
        <v>2011</v>
      </c>
      <c r="Q4199" s="6">
        <v>14352</v>
      </c>
      <c r="R4199" s="6">
        <v>95</v>
      </c>
      <c r="S4199" s="16">
        <f t="shared" si="310"/>
        <v>6.6192865105908581E-3</v>
      </c>
      <c r="T4199" s="16">
        <f t="shared" si="311"/>
        <v>6.7687307506391931E-4</v>
      </c>
    </row>
    <row r="4200" spans="1:20" x14ac:dyDescent="0.6">
      <c r="A4200" s="6"/>
      <c r="B4200" s="6"/>
      <c r="C4200" s="6"/>
      <c r="D4200" s="6" t="s">
        <v>13813</v>
      </c>
      <c r="E4200" s="6" t="s">
        <v>13814</v>
      </c>
      <c r="F4200" s="6" t="s">
        <v>13817</v>
      </c>
      <c r="G4200" s="6" t="str">
        <f t="shared" si="309"/>
        <v>40-49</v>
      </c>
      <c r="H4200" s="6" t="str" cm="1">
        <f t="array" ref="H4200:I4200">_xlfn.TEXTSPLIT(G4200,"-")</f>
        <v>40</v>
      </c>
      <c r="I4200" s="6" t="str">
        <v>49</v>
      </c>
      <c r="J4200" s="6" t="s">
        <v>13836</v>
      </c>
      <c r="K4200" s="6" t="s">
        <v>13609</v>
      </c>
      <c r="L4200" s="6" t="s">
        <v>13909</v>
      </c>
      <c r="M4200" s="6" t="s">
        <v>13654</v>
      </c>
      <c r="N4200" s="6" t="s">
        <v>13850</v>
      </c>
      <c r="O4200" s="6" t="str" cm="1">
        <f t="array" ref="O4200:P4200">_xlfn.TEXTSPLIT(N4200,"-")</f>
        <v>2008</v>
      </c>
      <c r="P4200" s="6" t="str">
        <v>2011</v>
      </c>
      <c r="Q4200" s="6">
        <v>1847</v>
      </c>
      <c r="R4200" s="6">
        <v>7</v>
      </c>
      <c r="S4200" s="16">
        <f t="shared" si="310"/>
        <v>3.7899296155928532E-3</v>
      </c>
      <c r="T4200" s="16">
        <f t="shared" si="311"/>
        <v>1.4297417141926347E-3</v>
      </c>
    </row>
    <row r="4201" spans="1:20" x14ac:dyDescent="0.6">
      <c r="A4201" s="6"/>
      <c r="B4201" s="6"/>
      <c r="C4201" s="6"/>
      <c r="D4201" s="6" t="s">
        <v>13813</v>
      </c>
      <c r="E4201" s="6" t="s">
        <v>13814</v>
      </c>
      <c r="F4201" s="6" t="s">
        <v>13818</v>
      </c>
      <c r="G4201" s="6" t="str">
        <f t="shared" si="309"/>
        <v>50-59</v>
      </c>
      <c r="H4201" s="6" t="str" cm="1">
        <f t="array" ref="H4201:I4201">_xlfn.TEXTSPLIT(G4201,"-")</f>
        <v>50</v>
      </c>
      <c r="I4201" s="6" t="str">
        <v>59</v>
      </c>
      <c r="J4201" s="6" t="s">
        <v>13836</v>
      </c>
      <c r="K4201" s="6" t="s">
        <v>13609</v>
      </c>
      <c r="L4201" s="6" t="s">
        <v>13909</v>
      </c>
      <c r="M4201" s="6" t="s">
        <v>13654</v>
      </c>
      <c r="N4201" s="6" t="s">
        <v>13850</v>
      </c>
      <c r="O4201" s="6" t="str" cm="1">
        <f t="array" ref="O4201:P4201">_xlfn.TEXTSPLIT(N4201,"-")</f>
        <v>2008</v>
      </c>
      <c r="P4201" s="6" t="str">
        <v>2011</v>
      </c>
      <c r="Q4201" s="6">
        <v>1668</v>
      </c>
      <c r="R4201" s="6">
        <v>10</v>
      </c>
      <c r="S4201" s="16">
        <f t="shared" si="310"/>
        <v>5.9952038369304557E-3</v>
      </c>
      <c r="T4201" s="16">
        <f t="shared" si="311"/>
        <v>1.8901583695026787E-3</v>
      </c>
    </row>
    <row r="4202" spans="1:20" x14ac:dyDescent="0.6">
      <c r="A4202" s="6"/>
      <c r="B4202" s="6"/>
      <c r="C4202" s="6"/>
      <c r="D4202" s="6" t="s">
        <v>13813</v>
      </c>
      <c r="E4202" s="6" t="s">
        <v>13814</v>
      </c>
      <c r="F4202" s="6" t="s">
        <v>13819</v>
      </c>
      <c r="G4202" s="6" t="str">
        <f t="shared" si="309"/>
        <v>60-69</v>
      </c>
      <c r="H4202" s="6" t="str" cm="1">
        <f t="array" ref="H4202:I4202">_xlfn.TEXTSPLIT(G4202,"-")</f>
        <v>60</v>
      </c>
      <c r="I4202" s="6" t="str">
        <v>69</v>
      </c>
      <c r="J4202" s="6" t="s">
        <v>13836</v>
      </c>
      <c r="K4202" s="6" t="s">
        <v>13609</v>
      </c>
      <c r="L4202" s="6" t="s">
        <v>13909</v>
      </c>
      <c r="M4202" s="6" t="s">
        <v>13654</v>
      </c>
      <c r="N4202" s="6" t="s">
        <v>13850</v>
      </c>
      <c r="O4202" s="6" t="str" cm="1">
        <f t="array" ref="O4202:P4202">_xlfn.TEXTSPLIT(N4202,"-")</f>
        <v>2008</v>
      </c>
      <c r="P4202" s="6" t="str">
        <v>2011</v>
      </c>
      <c r="Q4202" s="6">
        <v>1516</v>
      </c>
      <c r="R4202" s="6">
        <v>26</v>
      </c>
      <c r="S4202" s="16">
        <f t="shared" si="310"/>
        <v>1.7150395778364115E-2</v>
      </c>
      <c r="T4202" s="16">
        <f t="shared" si="311"/>
        <v>3.3345021843280663E-3</v>
      </c>
    </row>
    <row r="4203" spans="1:20" x14ac:dyDescent="0.6">
      <c r="A4203" s="6"/>
      <c r="B4203" s="6"/>
      <c r="C4203" s="6"/>
      <c r="D4203" s="6" t="s">
        <v>13813</v>
      </c>
      <c r="E4203" s="6" t="s">
        <v>13814</v>
      </c>
      <c r="F4203" s="6" t="s">
        <v>13752</v>
      </c>
      <c r="G4203" s="6" t="str">
        <f t="shared" si="309"/>
        <v>70-95</v>
      </c>
      <c r="H4203" s="6" t="str" cm="1">
        <f t="array" ref="H4203:I4203">_xlfn.TEXTSPLIT(G4203,"-")</f>
        <v>70</v>
      </c>
      <c r="I4203" s="6" t="str">
        <v>95</v>
      </c>
      <c r="J4203" s="6" t="s">
        <v>13836</v>
      </c>
      <c r="K4203" s="6" t="s">
        <v>13609</v>
      </c>
      <c r="L4203" s="6" t="s">
        <v>13909</v>
      </c>
      <c r="M4203" s="6" t="s">
        <v>13654</v>
      </c>
      <c r="N4203" s="6" t="s">
        <v>13850</v>
      </c>
      <c r="O4203" s="6" t="str" cm="1">
        <f t="array" ref="O4203:P4203">_xlfn.TEXTSPLIT(N4203,"-")</f>
        <v>2008</v>
      </c>
      <c r="P4203" s="6" t="str">
        <v>2011</v>
      </c>
      <c r="Q4203" s="6">
        <v>1125</v>
      </c>
      <c r="R4203" s="6">
        <v>26</v>
      </c>
      <c r="S4203" s="16">
        <f t="shared" si="310"/>
        <v>2.311111111111111E-2</v>
      </c>
      <c r="T4203" s="16">
        <f t="shared" si="311"/>
        <v>4.479780515885521E-3</v>
      </c>
    </row>
    <row r="4204" spans="1:20" x14ac:dyDescent="0.6">
      <c r="A4204" s="6"/>
      <c r="B4204" s="6"/>
      <c r="C4204" s="6"/>
      <c r="D4204" s="6" t="s">
        <v>13813</v>
      </c>
      <c r="E4204" s="6" t="s">
        <v>13814</v>
      </c>
      <c r="F4204" s="6" t="s">
        <v>13471</v>
      </c>
      <c r="G4204" s="6" t="str">
        <f t="shared" si="309"/>
        <v>40-95</v>
      </c>
      <c r="H4204" s="6" t="str" cm="1">
        <f t="array" ref="H4204:I4204">_xlfn.TEXTSPLIT(G4204,"-")</f>
        <v>40</v>
      </c>
      <c r="I4204" s="6" t="str">
        <v>95</v>
      </c>
      <c r="J4204" s="6" t="s">
        <v>13836</v>
      </c>
      <c r="K4204" s="6" t="s">
        <v>13609</v>
      </c>
      <c r="L4204" s="6" t="s">
        <v>13909</v>
      </c>
      <c r="M4204" s="6" t="s">
        <v>13654</v>
      </c>
      <c r="N4204" s="6" t="s">
        <v>13850</v>
      </c>
      <c r="O4204" s="6" t="str" cm="1">
        <f t="array" ref="O4204:P4204">_xlfn.TEXTSPLIT(N4204,"-")</f>
        <v>2008</v>
      </c>
      <c r="P4204" s="6" t="str">
        <v>2011</v>
      </c>
      <c r="Q4204" s="6">
        <v>6156</v>
      </c>
      <c r="R4204" s="6">
        <v>49</v>
      </c>
      <c r="S4204" s="16">
        <f t="shared" si="310"/>
        <v>7.9597141000649768E-3</v>
      </c>
      <c r="T4204" s="16">
        <f t="shared" si="311"/>
        <v>1.1325674693787406E-3</v>
      </c>
    </row>
    <row r="4205" spans="1:20" x14ac:dyDescent="0.6">
      <c r="A4205" s="6"/>
      <c r="B4205" s="6"/>
      <c r="C4205" s="6"/>
      <c r="D4205" s="6" t="s">
        <v>13813</v>
      </c>
      <c r="E4205" s="6" t="s">
        <v>13816</v>
      </c>
      <c r="F4205" s="6" t="s">
        <v>13817</v>
      </c>
      <c r="G4205" s="6" t="str">
        <f t="shared" si="309"/>
        <v>40-49</v>
      </c>
      <c r="H4205" s="6" t="str" cm="1">
        <f t="array" ref="H4205:I4205">_xlfn.TEXTSPLIT(G4205,"-")</f>
        <v>40</v>
      </c>
      <c r="I4205" s="6" t="str">
        <v>49</v>
      </c>
      <c r="J4205" s="6" t="s">
        <v>13836</v>
      </c>
      <c r="K4205" s="6" t="s">
        <v>13609</v>
      </c>
      <c r="L4205" s="6" t="s">
        <v>13909</v>
      </c>
      <c r="M4205" s="6" t="s">
        <v>13654</v>
      </c>
      <c r="N4205" s="6" t="s">
        <v>13850</v>
      </c>
      <c r="O4205" s="6" t="str" cm="1">
        <f t="array" ref="O4205:P4205">_xlfn.TEXTSPLIT(N4205,"-")</f>
        <v>2008</v>
      </c>
      <c r="P4205" s="6" t="str">
        <v>2011</v>
      </c>
      <c r="Q4205" s="6">
        <v>2385</v>
      </c>
      <c r="R4205" s="6">
        <v>0</v>
      </c>
      <c r="S4205" s="16">
        <f t="shared" si="310"/>
        <v>0</v>
      </c>
      <c r="T4205" s="16">
        <f t="shared" si="311"/>
        <v>0</v>
      </c>
    </row>
    <row r="4206" spans="1:20" x14ac:dyDescent="0.6">
      <c r="A4206" s="6"/>
      <c r="B4206" s="6"/>
      <c r="C4206" s="6"/>
      <c r="D4206" s="6" t="s">
        <v>13813</v>
      </c>
      <c r="E4206" s="6" t="s">
        <v>13816</v>
      </c>
      <c r="F4206" s="6" t="s">
        <v>13818</v>
      </c>
      <c r="G4206" s="6" t="str">
        <f t="shared" si="309"/>
        <v>50-59</v>
      </c>
      <c r="H4206" s="6" t="str" cm="1">
        <f t="array" ref="H4206:I4206">_xlfn.TEXTSPLIT(G4206,"-")</f>
        <v>50</v>
      </c>
      <c r="I4206" s="6" t="str">
        <v>59</v>
      </c>
      <c r="J4206" s="6" t="s">
        <v>13836</v>
      </c>
      <c r="K4206" s="6" t="s">
        <v>13609</v>
      </c>
      <c r="L4206" s="6" t="s">
        <v>13909</v>
      </c>
      <c r="M4206" s="6" t="s">
        <v>13654</v>
      </c>
      <c r="N4206" s="6" t="s">
        <v>13850</v>
      </c>
      <c r="O4206" s="6" t="str" cm="1">
        <f t="array" ref="O4206:P4206">_xlfn.TEXTSPLIT(N4206,"-")</f>
        <v>2008</v>
      </c>
      <c r="P4206" s="6" t="str">
        <v>2011</v>
      </c>
      <c r="Q4206" s="6">
        <v>2295</v>
      </c>
      <c r="R4206" s="6">
        <v>7</v>
      </c>
      <c r="S4206" s="16">
        <f t="shared" si="310"/>
        <v>3.0501089324618735E-3</v>
      </c>
      <c r="T4206" s="16">
        <f t="shared" si="311"/>
        <v>1.1510733397723345E-3</v>
      </c>
    </row>
    <row r="4207" spans="1:20" x14ac:dyDescent="0.6">
      <c r="A4207" s="6"/>
      <c r="B4207" s="6"/>
      <c r="C4207" s="6"/>
      <c r="D4207" s="6" t="s">
        <v>13813</v>
      </c>
      <c r="E4207" s="6" t="s">
        <v>13816</v>
      </c>
      <c r="F4207" s="6" t="s">
        <v>13819</v>
      </c>
      <c r="G4207" s="6" t="str">
        <f t="shared" si="309"/>
        <v>60-69</v>
      </c>
      <c r="H4207" s="6" t="str" cm="1">
        <f t="array" ref="H4207:I4207">_xlfn.TEXTSPLIT(G4207,"-")</f>
        <v>60</v>
      </c>
      <c r="I4207" s="6" t="str">
        <v>69</v>
      </c>
      <c r="J4207" s="6" t="s">
        <v>13836</v>
      </c>
      <c r="K4207" s="6" t="s">
        <v>13609</v>
      </c>
      <c r="L4207" s="6" t="s">
        <v>13909</v>
      </c>
      <c r="M4207" s="6" t="s">
        <v>13654</v>
      </c>
      <c r="N4207" s="6" t="s">
        <v>13850</v>
      </c>
      <c r="O4207" s="6" t="str" cm="1">
        <f t="array" ref="O4207:P4207">_xlfn.TEXTSPLIT(N4207,"-")</f>
        <v>2008</v>
      </c>
      <c r="P4207" s="6" t="str">
        <v>2011</v>
      </c>
      <c r="Q4207" s="6">
        <v>1908</v>
      </c>
      <c r="R4207" s="6">
        <v>8</v>
      </c>
      <c r="S4207" s="16">
        <f t="shared" si="310"/>
        <v>4.1928721174004195E-3</v>
      </c>
      <c r="T4207" s="16">
        <f t="shared" si="311"/>
        <v>1.479293123446915E-3</v>
      </c>
    </row>
    <row r="4208" spans="1:20" x14ac:dyDescent="0.6">
      <c r="A4208" s="6"/>
      <c r="B4208" s="6"/>
      <c r="C4208" s="6"/>
      <c r="D4208" s="6" t="s">
        <v>13813</v>
      </c>
      <c r="E4208" s="6" t="s">
        <v>13816</v>
      </c>
      <c r="F4208" s="6" t="s">
        <v>13752</v>
      </c>
      <c r="G4208" s="6" t="str">
        <f t="shared" si="309"/>
        <v>70-95</v>
      </c>
      <c r="H4208" s="6" t="str" cm="1">
        <f t="array" ref="H4208:I4208">_xlfn.TEXTSPLIT(G4208,"-")</f>
        <v>70</v>
      </c>
      <c r="I4208" s="6" t="str">
        <v>95</v>
      </c>
      <c r="J4208" s="6" t="s">
        <v>13836</v>
      </c>
      <c r="K4208" s="6" t="s">
        <v>13609</v>
      </c>
      <c r="L4208" s="6" t="s">
        <v>13909</v>
      </c>
      <c r="M4208" s="6" t="s">
        <v>13654</v>
      </c>
      <c r="N4208" s="6" t="s">
        <v>13850</v>
      </c>
      <c r="O4208" s="6" t="str" cm="1">
        <f t="array" ref="O4208:P4208">_xlfn.TEXTSPLIT(N4208,"-")</f>
        <v>2008</v>
      </c>
      <c r="P4208" s="6" t="str">
        <v>2011</v>
      </c>
      <c r="Q4208" s="6">
        <v>1608</v>
      </c>
      <c r="R4208" s="6">
        <v>23</v>
      </c>
      <c r="S4208" s="16">
        <f t="shared" si="310"/>
        <v>1.4303482587064677E-2</v>
      </c>
      <c r="T4208" s="16">
        <f t="shared" si="311"/>
        <v>2.9610755253383181E-3</v>
      </c>
    </row>
    <row r="4209" spans="1:20" x14ac:dyDescent="0.6">
      <c r="A4209" s="6"/>
      <c r="B4209" s="6"/>
      <c r="C4209" s="6"/>
      <c r="D4209" s="6" t="s">
        <v>13813</v>
      </c>
      <c r="E4209" s="6" t="s">
        <v>13816</v>
      </c>
      <c r="F4209" s="6" t="s">
        <v>13471</v>
      </c>
      <c r="G4209" s="6" t="str">
        <f t="shared" si="309"/>
        <v>40-95</v>
      </c>
      <c r="H4209" s="6" t="str" cm="1">
        <f t="array" ref="H4209:I4209">_xlfn.TEXTSPLIT(G4209,"-")</f>
        <v>40</v>
      </c>
      <c r="I4209" s="6" t="str">
        <v>95</v>
      </c>
      <c r="J4209" s="6" t="s">
        <v>13836</v>
      </c>
      <c r="K4209" s="6" t="s">
        <v>13609</v>
      </c>
      <c r="L4209" s="6" t="s">
        <v>13909</v>
      </c>
      <c r="M4209" s="6" t="s">
        <v>13654</v>
      </c>
      <c r="N4209" s="6" t="s">
        <v>13850</v>
      </c>
      <c r="O4209" s="6" t="str" cm="1">
        <f t="array" ref="O4209:P4209">_xlfn.TEXTSPLIT(N4209,"-")</f>
        <v>2008</v>
      </c>
      <c r="P4209" s="6" t="str">
        <v>2011</v>
      </c>
      <c r="Q4209" s="6">
        <v>8196</v>
      </c>
      <c r="R4209" s="6">
        <v>38</v>
      </c>
      <c r="S4209" s="16">
        <f t="shared" si="310"/>
        <v>4.6364080039043437E-3</v>
      </c>
      <c r="T4209" s="16">
        <f t="shared" si="311"/>
        <v>7.5037909117273095E-4</v>
      </c>
    </row>
    <row r="4210" spans="1:20" x14ac:dyDescent="0.6">
      <c r="A4210" s="6"/>
      <c r="B4210" s="6"/>
      <c r="C4210" s="6"/>
      <c r="D4210" s="6" t="s">
        <v>13828</v>
      </c>
      <c r="E4210" s="6" t="s">
        <v>13815</v>
      </c>
      <c r="F4210" s="6" t="s">
        <v>13817</v>
      </c>
      <c r="G4210" s="6" t="str">
        <f t="shared" si="309"/>
        <v>40-49</v>
      </c>
      <c r="H4210" s="6" t="str" cm="1">
        <f t="array" ref="H4210:I4210">_xlfn.TEXTSPLIT(G4210,"-")</f>
        <v>40</v>
      </c>
      <c r="I4210" s="6" t="str">
        <v>49</v>
      </c>
      <c r="J4210" s="6" t="s">
        <v>13836</v>
      </c>
      <c r="K4210" s="6" t="s">
        <v>13609</v>
      </c>
      <c r="L4210" s="6" t="s">
        <v>13909</v>
      </c>
      <c r="M4210" s="6" t="s">
        <v>13654</v>
      </c>
      <c r="N4210" s="6" t="s">
        <v>13850</v>
      </c>
      <c r="O4210" s="6" t="str" cm="1">
        <f t="array" ref="O4210:P4210">_xlfn.TEXTSPLIT(N4210,"-")</f>
        <v>2008</v>
      </c>
      <c r="P4210" s="6" t="str">
        <v>2011</v>
      </c>
      <c r="Q4210" s="6">
        <v>4232</v>
      </c>
      <c r="R4210" s="6">
        <v>9</v>
      </c>
      <c r="S4210" s="16">
        <f t="shared" si="310"/>
        <v>2.1266540642722116E-3</v>
      </c>
      <c r="T4210" s="16">
        <f t="shared" si="311"/>
        <v>7.0813051065718956E-4</v>
      </c>
    </row>
    <row r="4211" spans="1:20" x14ac:dyDescent="0.6">
      <c r="A4211" s="6"/>
      <c r="B4211" s="6"/>
      <c r="C4211" s="6"/>
      <c r="D4211" s="6" t="s">
        <v>13828</v>
      </c>
      <c r="E4211" s="6" t="s">
        <v>13815</v>
      </c>
      <c r="F4211" s="6" t="s">
        <v>13818</v>
      </c>
      <c r="G4211" s="6" t="str">
        <f t="shared" si="309"/>
        <v>50-59</v>
      </c>
      <c r="H4211" s="6" t="str" cm="1">
        <f t="array" ref="H4211:I4211">_xlfn.TEXTSPLIT(G4211,"-")</f>
        <v>50</v>
      </c>
      <c r="I4211" s="6" t="str">
        <v>59</v>
      </c>
      <c r="J4211" s="6" t="s">
        <v>13836</v>
      </c>
      <c r="K4211" s="6" t="s">
        <v>13609</v>
      </c>
      <c r="L4211" s="6" t="s">
        <v>13909</v>
      </c>
      <c r="M4211" s="6" t="s">
        <v>13654</v>
      </c>
      <c r="N4211" s="6" t="s">
        <v>13850</v>
      </c>
      <c r="O4211" s="6" t="str" cm="1">
        <f t="array" ref="O4211:P4211">_xlfn.TEXTSPLIT(N4211,"-")</f>
        <v>2008</v>
      </c>
      <c r="P4211" s="6" t="str">
        <v>2011</v>
      </c>
      <c r="Q4211" s="6">
        <v>3963</v>
      </c>
      <c r="R4211" s="6">
        <v>16</v>
      </c>
      <c r="S4211" s="16">
        <f t="shared" si="310"/>
        <v>4.0373454453696694E-3</v>
      </c>
      <c r="T4211" s="16">
        <f t="shared" si="311"/>
        <v>1.0072967808569678E-3</v>
      </c>
    </row>
    <row r="4212" spans="1:20" x14ac:dyDescent="0.6">
      <c r="A4212" s="6"/>
      <c r="B4212" s="6"/>
      <c r="C4212" s="6"/>
      <c r="D4212" s="6" t="s">
        <v>13828</v>
      </c>
      <c r="E4212" s="6" t="s">
        <v>13815</v>
      </c>
      <c r="F4212" s="6" t="s">
        <v>13819</v>
      </c>
      <c r="G4212" s="6" t="str">
        <f t="shared" si="309"/>
        <v>60-69</v>
      </c>
      <c r="H4212" s="6" t="str" cm="1">
        <f t="array" ref="H4212:I4212">_xlfn.TEXTSPLIT(G4212,"-")</f>
        <v>60</v>
      </c>
      <c r="I4212" s="6" t="str">
        <v>69</v>
      </c>
      <c r="J4212" s="6" t="s">
        <v>13836</v>
      </c>
      <c r="K4212" s="6" t="s">
        <v>13609</v>
      </c>
      <c r="L4212" s="6" t="s">
        <v>13909</v>
      </c>
      <c r="M4212" s="6" t="s">
        <v>13654</v>
      </c>
      <c r="N4212" s="6" t="s">
        <v>13850</v>
      </c>
      <c r="O4212" s="6" t="str" cm="1">
        <f t="array" ref="O4212:P4212">_xlfn.TEXTSPLIT(N4212,"-")</f>
        <v>2008</v>
      </c>
      <c r="P4212" s="6" t="str">
        <v>2011</v>
      </c>
      <c r="Q4212" s="6">
        <v>3424</v>
      </c>
      <c r="R4212" s="6">
        <v>27</v>
      </c>
      <c r="S4212" s="16">
        <f t="shared" si="310"/>
        <v>7.8855140186915879E-3</v>
      </c>
      <c r="T4212" s="16">
        <f t="shared" si="311"/>
        <v>1.5115726367791668E-3</v>
      </c>
    </row>
    <row r="4213" spans="1:20" x14ac:dyDescent="0.6">
      <c r="A4213" s="6"/>
      <c r="B4213" s="6"/>
      <c r="C4213" s="6"/>
      <c r="D4213" s="6" t="s">
        <v>13828</v>
      </c>
      <c r="E4213" s="6" t="s">
        <v>13815</v>
      </c>
      <c r="F4213" s="6" t="s">
        <v>13752</v>
      </c>
      <c r="G4213" s="6" t="str">
        <f t="shared" si="309"/>
        <v>70-95</v>
      </c>
      <c r="H4213" s="6" t="str" cm="1">
        <f t="array" ref="H4213:I4213">_xlfn.TEXTSPLIT(G4213,"-")</f>
        <v>70</v>
      </c>
      <c r="I4213" s="6" t="str">
        <v>95</v>
      </c>
      <c r="J4213" s="6" t="s">
        <v>13836</v>
      </c>
      <c r="K4213" s="6" t="s">
        <v>13609</v>
      </c>
      <c r="L4213" s="6" t="s">
        <v>13909</v>
      </c>
      <c r="M4213" s="6" t="s">
        <v>13654</v>
      </c>
      <c r="N4213" s="6" t="s">
        <v>13850</v>
      </c>
      <c r="O4213" s="6" t="str" cm="1">
        <f t="array" ref="O4213:P4213">_xlfn.TEXTSPLIT(N4213,"-")</f>
        <v>2008</v>
      </c>
      <c r="P4213" s="6" t="str">
        <v>2011</v>
      </c>
      <c r="Q4213" s="6">
        <v>2733</v>
      </c>
      <c r="R4213" s="6">
        <v>30</v>
      </c>
      <c r="S4213" s="16">
        <f t="shared" si="310"/>
        <v>1.0976948408342482E-2</v>
      </c>
      <c r="T4213" s="16">
        <f t="shared" si="311"/>
        <v>1.9930775747072607E-3</v>
      </c>
    </row>
    <row r="4214" spans="1:20" x14ac:dyDescent="0.6">
      <c r="A4214" s="6"/>
      <c r="B4214" s="6"/>
      <c r="C4214" s="6"/>
      <c r="D4214" s="6" t="s">
        <v>13828</v>
      </c>
      <c r="E4214" s="6" t="s">
        <v>13815</v>
      </c>
      <c r="F4214" s="6" t="s">
        <v>13471</v>
      </c>
      <c r="G4214" s="6" t="str">
        <f t="shared" si="309"/>
        <v>40-95</v>
      </c>
      <c r="H4214" s="6" t="str" cm="1">
        <f t="array" ref="H4214:I4214">_xlfn.TEXTSPLIT(G4214,"-")</f>
        <v>40</v>
      </c>
      <c r="I4214" s="6" t="str">
        <v>95</v>
      </c>
      <c r="J4214" s="6" t="s">
        <v>13836</v>
      </c>
      <c r="K4214" s="6" t="s">
        <v>13609</v>
      </c>
      <c r="L4214" s="6" t="s">
        <v>13909</v>
      </c>
      <c r="M4214" s="6" t="s">
        <v>13654</v>
      </c>
      <c r="N4214" s="6" t="s">
        <v>13850</v>
      </c>
      <c r="O4214" s="6" t="str" cm="1">
        <f t="array" ref="O4214:P4214">_xlfn.TEXTSPLIT(N4214,"-")</f>
        <v>2008</v>
      </c>
      <c r="P4214" s="6" t="str">
        <v>2011</v>
      </c>
      <c r="Q4214" s="6">
        <v>14352</v>
      </c>
      <c r="R4214" s="6">
        <v>72</v>
      </c>
      <c r="S4214" s="16">
        <f t="shared" si="310"/>
        <v>5.016722408026756E-3</v>
      </c>
      <c r="T4214" s="16">
        <f t="shared" si="311"/>
        <v>5.8974153165385816E-4</v>
      </c>
    </row>
    <row r="4215" spans="1:20" x14ac:dyDescent="0.6">
      <c r="A4215" s="6"/>
      <c r="B4215" s="6"/>
      <c r="C4215" s="6"/>
      <c r="D4215" s="6" t="s">
        <v>13828</v>
      </c>
      <c r="E4215" s="6" t="s">
        <v>13814</v>
      </c>
      <c r="F4215" s="6" t="s">
        <v>13817</v>
      </c>
      <c r="G4215" s="6" t="str">
        <f t="shared" si="309"/>
        <v>40-49</v>
      </c>
      <c r="H4215" s="6" t="str" cm="1">
        <f t="array" ref="H4215:I4215">_xlfn.TEXTSPLIT(G4215,"-")</f>
        <v>40</v>
      </c>
      <c r="I4215" s="6" t="str">
        <v>49</v>
      </c>
      <c r="J4215" s="6" t="s">
        <v>13836</v>
      </c>
      <c r="K4215" s="6" t="s">
        <v>13609</v>
      </c>
      <c r="L4215" s="6" t="s">
        <v>13909</v>
      </c>
      <c r="M4215" s="6" t="s">
        <v>13654</v>
      </c>
      <c r="N4215" s="6" t="s">
        <v>13850</v>
      </c>
      <c r="O4215" s="6" t="str" cm="1">
        <f t="array" ref="O4215:P4215">_xlfn.TEXTSPLIT(N4215,"-")</f>
        <v>2008</v>
      </c>
      <c r="P4215" s="6" t="str">
        <v>2011</v>
      </c>
      <c r="Q4215" s="6">
        <v>1847</v>
      </c>
      <c r="R4215" s="6">
        <v>7</v>
      </c>
      <c r="S4215" s="16">
        <f t="shared" si="310"/>
        <v>3.7899296155928532E-3</v>
      </c>
      <c r="T4215" s="16">
        <f t="shared" si="311"/>
        <v>1.4297417141926347E-3</v>
      </c>
    </row>
    <row r="4216" spans="1:20" x14ac:dyDescent="0.6">
      <c r="A4216" s="6"/>
      <c r="B4216" s="6"/>
      <c r="C4216" s="6"/>
      <c r="D4216" s="6" t="s">
        <v>13828</v>
      </c>
      <c r="E4216" s="6" t="s">
        <v>13814</v>
      </c>
      <c r="F4216" s="6" t="s">
        <v>13818</v>
      </c>
      <c r="G4216" s="6" t="str">
        <f t="shared" si="309"/>
        <v>50-59</v>
      </c>
      <c r="H4216" s="6" t="str" cm="1">
        <f t="array" ref="H4216:I4216">_xlfn.TEXTSPLIT(G4216,"-")</f>
        <v>50</v>
      </c>
      <c r="I4216" s="6" t="str">
        <v>59</v>
      </c>
      <c r="J4216" s="6" t="s">
        <v>13836</v>
      </c>
      <c r="K4216" s="6" t="s">
        <v>13609</v>
      </c>
      <c r="L4216" s="6" t="s">
        <v>13909</v>
      </c>
      <c r="M4216" s="6" t="s">
        <v>13654</v>
      </c>
      <c r="N4216" s="6" t="s">
        <v>13850</v>
      </c>
      <c r="O4216" s="6" t="str" cm="1">
        <f t="array" ref="O4216:P4216">_xlfn.TEXTSPLIT(N4216,"-")</f>
        <v>2008</v>
      </c>
      <c r="P4216" s="6" t="str">
        <v>2011</v>
      </c>
      <c r="Q4216" s="6">
        <v>1668</v>
      </c>
      <c r="R4216" s="6">
        <v>8</v>
      </c>
      <c r="S4216" s="16">
        <f t="shared" si="310"/>
        <v>4.7961630695443642E-3</v>
      </c>
      <c r="T4216" s="16">
        <f t="shared" si="311"/>
        <v>1.6916284013618909E-3</v>
      </c>
    </row>
    <row r="4217" spans="1:20" x14ac:dyDescent="0.6">
      <c r="A4217" s="6"/>
      <c r="B4217" s="6"/>
      <c r="C4217" s="6"/>
      <c r="D4217" s="6" t="s">
        <v>13828</v>
      </c>
      <c r="E4217" s="6" t="s">
        <v>13814</v>
      </c>
      <c r="F4217" s="6" t="s">
        <v>13819</v>
      </c>
      <c r="G4217" s="6" t="str">
        <f t="shared" si="309"/>
        <v>60-69</v>
      </c>
      <c r="H4217" s="6" t="str" cm="1">
        <f t="array" ref="H4217:I4217">_xlfn.TEXTSPLIT(G4217,"-")</f>
        <v>60</v>
      </c>
      <c r="I4217" s="6" t="str">
        <v>69</v>
      </c>
      <c r="J4217" s="6" t="s">
        <v>13836</v>
      </c>
      <c r="K4217" s="6" t="s">
        <v>13609</v>
      </c>
      <c r="L4217" s="6" t="s">
        <v>13909</v>
      </c>
      <c r="M4217" s="6" t="s">
        <v>13654</v>
      </c>
      <c r="N4217" s="6" t="s">
        <v>13850</v>
      </c>
      <c r="O4217" s="6" t="str" cm="1">
        <f t="array" ref="O4217:P4217">_xlfn.TEXTSPLIT(N4217,"-")</f>
        <v>2008</v>
      </c>
      <c r="P4217" s="6" t="str">
        <v>2011</v>
      </c>
      <c r="Q4217" s="6">
        <v>1516</v>
      </c>
      <c r="R4217" s="6">
        <v>20</v>
      </c>
      <c r="S4217" s="16">
        <f t="shared" si="310"/>
        <v>1.3192612137203167E-2</v>
      </c>
      <c r="T4217" s="16">
        <f t="shared" si="311"/>
        <v>2.9304343246806972E-3</v>
      </c>
    </row>
    <row r="4218" spans="1:20" x14ac:dyDescent="0.6">
      <c r="A4218" s="6"/>
      <c r="B4218" s="6"/>
      <c r="C4218" s="6"/>
      <c r="D4218" s="6" t="s">
        <v>13828</v>
      </c>
      <c r="E4218" s="6" t="s">
        <v>13814</v>
      </c>
      <c r="F4218" s="6" t="s">
        <v>13752</v>
      </c>
      <c r="G4218" s="6" t="str">
        <f t="shared" si="309"/>
        <v>70-95</v>
      </c>
      <c r="H4218" s="6" t="str" cm="1">
        <f t="array" ref="H4218:I4218">_xlfn.TEXTSPLIT(G4218,"-")</f>
        <v>70</v>
      </c>
      <c r="I4218" s="6" t="str">
        <v>95</v>
      </c>
      <c r="J4218" s="6" t="s">
        <v>13836</v>
      </c>
      <c r="K4218" s="6" t="s">
        <v>13609</v>
      </c>
      <c r="L4218" s="6" t="s">
        <v>13909</v>
      </c>
      <c r="M4218" s="6" t="s">
        <v>13654</v>
      </c>
      <c r="N4218" s="6" t="s">
        <v>13850</v>
      </c>
      <c r="O4218" s="6" t="str" cm="1">
        <f t="array" ref="O4218:P4218">_xlfn.TEXTSPLIT(N4218,"-")</f>
        <v>2008</v>
      </c>
      <c r="P4218" s="6" t="str">
        <v>2011</v>
      </c>
      <c r="Q4218" s="6">
        <v>1125</v>
      </c>
      <c r="R4218" s="6">
        <v>16</v>
      </c>
      <c r="S4218" s="16">
        <f t="shared" si="310"/>
        <v>1.4222222222222223E-2</v>
      </c>
      <c r="T4218" s="16">
        <f t="shared" si="311"/>
        <v>3.530181061429374E-3</v>
      </c>
    </row>
    <row r="4219" spans="1:20" x14ac:dyDescent="0.6">
      <c r="A4219" s="6"/>
      <c r="B4219" s="6"/>
      <c r="C4219" s="6"/>
      <c r="D4219" s="6" t="s">
        <v>13828</v>
      </c>
      <c r="E4219" s="6" t="s">
        <v>13814</v>
      </c>
      <c r="F4219" s="6" t="s">
        <v>13471</v>
      </c>
      <c r="G4219" s="6" t="str">
        <f t="shared" si="309"/>
        <v>40-95</v>
      </c>
      <c r="H4219" s="6" t="str" cm="1">
        <f t="array" ref="H4219:I4219">_xlfn.TEXTSPLIT(G4219,"-")</f>
        <v>40</v>
      </c>
      <c r="I4219" s="6" t="str">
        <v>95</v>
      </c>
      <c r="J4219" s="6" t="s">
        <v>13836</v>
      </c>
      <c r="K4219" s="6" t="s">
        <v>13609</v>
      </c>
      <c r="L4219" s="6" t="s">
        <v>13909</v>
      </c>
      <c r="M4219" s="6" t="s">
        <v>13654</v>
      </c>
      <c r="N4219" s="6" t="s">
        <v>13850</v>
      </c>
      <c r="O4219" s="6" t="str" cm="1">
        <f t="array" ref="O4219:P4219">_xlfn.TEXTSPLIT(N4219,"-")</f>
        <v>2008</v>
      </c>
      <c r="P4219" s="6" t="str">
        <v>2011</v>
      </c>
      <c r="Q4219" s="6">
        <v>6156</v>
      </c>
      <c r="R4219" s="6">
        <v>43</v>
      </c>
      <c r="S4219" s="16">
        <f t="shared" si="310"/>
        <v>6.9850552306692654E-3</v>
      </c>
      <c r="T4219" s="16">
        <f t="shared" si="311"/>
        <v>1.0614841383829641E-3</v>
      </c>
    </row>
    <row r="4220" spans="1:20" x14ac:dyDescent="0.6">
      <c r="A4220" s="6"/>
      <c r="B4220" s="6"/>
      <c r="C4220" s="6"/>
      <c r="D4220" s="6" t="s">
        <v>13828</v>
      </c>
      <c r="E4220" s="6" t="s">
        <v>13816</v>
      </c>
      <c r="F4220" s="6" t="s">
        <v>13817</v>
      </c>
      <c r="G4220" s="6" t="str">
        <f t="shared" si="309"/>
        <v>40-49</v>
      </c>
      <c r="H4220" s="6" t="str" cm="1">
        <f t="array" ref="H4220:I4220">_xlfn.TEXTSPLIT(G4220,"-")</f>
        <v>40</v>
      </c>
      <c r="I4220" s="6" t="str">
        <v>49</v>
      </c>
      <c r="J4220" s="6" t="s">
        <v>13836</v>
      </c>
      <c r="K4220" s="6" t="s">
        <v>13609</v>
      </c>
      <c r="L4220" s="6" t="s">
        <v>13909</v>
      </c>
      <c r="M4220" s="6" t="s">
        <v>13654</v>
      </c>
      <c r="N4220" s="6" t="s">
        <v>13850</v>
      </c>
      <c r="O4220" s="6" t="str" cm="1">
        <f t="array" ref="O4220:P4220">_xlfn.TEXTSPLIT(N4220,"-")</f>
        <v>2008</v>
      </c>
      <c r="P4220" s="6" t="str">
        <v>2011</v>
      </c>
      <c r="Q4220" s="6">
        <v>2385</v>
      </c>
      <c r="R4220" s="6">
        <v>0</v>
      </c>
      <c r="S4220" s="16">
        <f t="shared" si="310"/>
        <v>0</v>
      </c>
      <c r="T4220" s="16">
        <f t="shared" si="311"/>
        <v>0</v>
      </c>
    </row>
    <row r="4221" spans="1:20" x14ac:dyDescent="0.6">
      <c r="A4221" s="6"/>
      <c r="B4221" s="6"/>
      <c r="C4221" s="6"/>
      <c r="D4221" s="6" t="s">
        <v>13828</v>
      </c>
      <c r="E4221" s="6" t="s">
        <v>13816</v>
      </c>
      <c r="F4221" s="6" t="s">
        <v>13818</v>
      </c>
      <c r="G4221" s="6" t="str">
        <f t="shared" si="309"/>
        <v>50-59</v>
      </c>
      <c r="H4221" s="6" t="str" cm="1">
        <f t="array" ref="H4221:I4221">_xlfn.TEXTSPLIT(G4221,"-")</f>
        <v>50</v>
      </c>
      <c r="I4221" s="6" t="str">
        <v>59</v>
      </c>
      <c r="J4221" s="6" t="s">
        <v>13836</v>
      </c>
      <c r="K4221" s="6" t="s">
        <v>13609</v>
      </c>
      <c r="L4221" s="6" t="s">
        <v>13909</v>
      </c>
      <c r="M4221" s="6" t="s">
        <v>13654</v>
      </c>
      <c r="N4221" s="6" t="s">
        <v>13850</v>
      </c>
      <c r="O4221" s="6" t="str" cm="1">
        <f t="array" ref="O4221:P4221">_xlfn.TEXTSPLIT(N4221,"-")</f>
        <v>2008</v>
      </c>
      <c r="P4221" s="6" t="str">
        <v>2011</v>
      </c>
      <c r="Q4221" s="6">
        <v>2295</v>
      </c>
      <c r="R4221" s="6">
        <v>7</v>
      </c>
      <c r="S4221" s="16">
        <f t="shared" si="310"/>
        <v>3.0501089324618735E-3</v>
      </c>
      <c r="T4221" s="16">
        <f t="shared" si="311"/>
        <v>1.1510733397723345E-3</v>
      </c>
    </row>
    <row r="4222" spans="1:20" x14ac:dyDescent="0.6">
      <c r="A4222" s="6"/>
      <c r="B4222" s="6"/>
      <c r="C4222" s="6"/>
      <c r="D4222" s="6" t="s">
        <v>13828</v>
      </c>
      <c r="E4222" s="6" t="s">
        <v>13816</v>
      </c>
      <c r="F4222" s="6" t="s">
        <v>13819</v>
      </c>
      <c r="G4222" s="6" t="str">
        <f t="shared" si="309"/>
        <v>60-69</v>
      </c>
      <c r="H4222" s="6" t="str" cm="1">
        <f t="array" ref="H4222:I4222">_xlfn.TEXTSPLIT(G4222,"-")</f>
        <v>60</v>
      </c>
      <c r="I4222" s="6" t="str">
        <v>69</v>
      </c>
      <c r="J4222" s="6" t="s">
        <v>13836</v>
      </c>
      <c r="K4222" s="6" t="s">
        <v>13609</v>
      </c>
      <c r="L4222" s="6" t="s">
        <v>13909</v>
      </c>
      <c r="M4222" s="6" t="s">
        <v>13654</v>
      </c>
      <c r="N4222" s="6" t="s">
        <v>13850</v>
      </c>
      <c r="O4222" s="6" t="str" cm="1">
        <f t="array" ref="O4222:P4222">_xlfn.TEXTSPLIT(N4222,"-")</f>
        <v>2008</v>
      </c>
      <c r="P4222" s="6" t="str">
        <v>2011</v>
      </c>
      <c r="Q4222" s="6">
        <v>1908</v>
      </c>
      <c r="R4222" s="6">
        <v>8</v>
      </c>
      <c r="S4222" s="16">
        <f t="shared" si="310"/>
        <v>4.1928721174004195E-3</v>
      </c>
      <c r="T4222" s="16">
        <f t="shared" si="311"/>
        <v>1.479293123446915E-3</v>
      </c>
    </row>
    <row r="4223" spans="1:20" x14ac:dyDescent="0.6">
      <c r="A4223" s="6"/>
      <c r="B4223" s="6"/>
      <c r="C4223" s="6"/>
      <c r="D4223" s="6" t="s">
        <v>13828</v>
      </c>
      <c r="E4223" s="6" t="s">
        <v>13816</v>
      </c>
      <c r="F4223" s="6" t="s">
        <v>13752</v>
      </c>
      <c r="G4223" s="6" t="str">
        <f t="shared" si="309"/>
        <v>70-95</v>
      </c>
      <c r="H4223" s="6" t="str" cm="1">
        <f t="array" ref="H4223:I4223">_xlfn.TEXTSPLIT(G4223,"-")</f>
        <v>70</v>
      </c>
      <c r="I4223" s="6" t="str">
        <v>95</v>
      </c>
      <c r="J4223" s="6" t="s">
        <v>13836</v>
      </c>
      <c r="K4223" s="6" t="s">
        <v>13609</v>
      </c>
      <c r="L4223" s="6" t="s">
        <v>13909</v>
      </c>
      <c r="M4223" s="6" t="s">
        <v>13654</v>
      </c>
      <c r="N4223" s="6" t="s">
        <v>13850</v>
      </c>
      <c r="O4223" s="6" t="str" cm="1">
        <f t="array" ref="O4223:P4223">_xlfn.TEXTSPLIT(N4223,"-")</f>
        <v>2008</v>
      </c>
      <c r="P4223" s="6" t="str">
        <v>2011</v>
      </c>
      <c r="Q4223" s="6">
        <v>1608</v>
      </c>
      <c r="R4223" s="6">
        <v>16</v>
      </c>
      <c r="S4223" s="16">
        <f t="shared" si="310"/>
        <v>9.9502487562189053E-3</v>
      </c>
      <c r="T4223" s="16">
        <f t="shared" si="311"/>
        <v>2.4751553177442985E-3</v>
      </c>
    </row>
    <row r="4224" spans="1:20" x14ac:dyDescent="0.6">
      <c r="A4224" s="6"/>
      <c r="B4224" s="6"/>
      <c r="C4224" s="6"/>
      <c r="D4224" s="6" t="s">
        <v>13828</v>
      </c>
      <c r="E4224" s="6" t="s">
        <v>13816</v>
      </c>
      <c r="F4224" s="6" t="s">
        <v>13471</v>
      </c>
      <c r="G4224" s="6" t="str">
        <f t="shared" si="309"/>
        <v>40-95</v>
      </c>
      <c r="H4224" s="6" t="str" cm="1">
        <f t="array" ref="H4224:I4224">_xlfn.TEXTSPLIT(G4224,"-")</f>
        <v>40</v>
      </c>
      <c r="I4224" s="6" t="str">
        <v>95</v>
      </c>
      <c r="J4224" s="6" t="s">
        <v>13836</v>
      </c>
      <c r="K4224" s="6" t="s">
        <v>13609</v>
      </c>
      <c r="L4224" s="6" t="s">
        <v>13909</v>
      </c>
      <c r="M4224" s="6" t="s">
        <v>13654</v>
      </c>
      <c r="N4224" s="6" t="s">
        <v>13850</v>
      </c>
      <c r="O4224" s="6" t="str" cm="1">
        <f t="array" ref="O4224:P4224">_xlfn.TEXTSPLIT(N4224,"-")</f>
        <v>2008</v>
      </c>
      <c r="P4224" s="6" t="str">
        <v>2011</v>
      </c>
      <c r="Q4224" s="6">
        <v>8196</v>
      </c>
      <c r="R4224" s="6">
        <v>25</v>
      </c>
      <c r="S4224" s="16">
        <f t="shared" si="310"/>
        <v>3.0502684236212788E-3</v>
      </c>
      <c r="T4224" s="16">
        <f t="shared" si="311"/>
        <v>6.0912256039156987E-4</v>
      </c>
    </row>
    <row r="4225" spans="1:20" x14ac:dyDescent="0.6">
      <c r="A4225" s="6"/>
      <c r="B4225" s="6"/>
      <c r="C4225" s="6"/>
      <c r="D4225" s="6" t="s">
        <v>13823</v>
      </c>
      <c r="E4225" s="6" t="s">
        <v>13815</v>
      </c>
      <c r="F4225" s="6" t="s">
        <v>13817</v>
      </c>
      <c r="G4225" s="6" t="str">
        <f t="shared" si="309"/>
        <v>40-49</v>
      </c>
      <c r="H4225" s="6" t="str" cm="1">
        <f t="array" ref="H4225:I4225">_xlfn.TEXTSPLIT(G4225,"-")</f>
        <v>40</v>
      </c>
      <c r="I4225" s="6" t="str">
        <v>49</v>
      </c>
      <c r="J4225" s="6" t="s">
        <v>13836</v>
      </c>
      <c r="K4225" s="6" t="s">
        <v>13609</v>
      </c>
      <c r="L4225" s="6" t="s">
        <v>13909</v>
      </c>
      <c r="M4225" s="6" t="s">
        <v>13654</v>
      </c>
      <c r="N4225" s="6" t="s">
        <v>13850</v>
      </c>
      <c r="O4225" s="6" t="str" cm="1">
        <f t="array" ref="O4225:P4225">_xlfn.TEXTSPLIT(N4225,"-")</f>
        <v>2008</v>
      </c>
      <c r="P4225" s="6" t="str">
        <v>2011</v>
      </c>
      <c r="Q4225" s="6">
        <v>4232</v>
      </c>
      <c r="R4225" s="6">
        <v>0</v>
      </c>
      <c r="S4225" s="16">
        <f t="shared" si="310"/>
        <v>0</v>
      </c>
      <c r="T4225" s="16">
        <f t="shared" si="311"/>
        <v>0</v>
      </c>
    </row>
    <row r="4226" spans="1:20" x14ac:dyDescent="0.6">
      <c r="A4226" s="6"/>
      <c r="B4226" s="6"/>
      <c r="C4226" s="6"/>
      <c r="D4226" s="6" t="s">
        <v>13823</v>
      </c>
      <c r="E4226" s="6" t="s">
        <v>13815</v>
      </c>
      <c r="F4226" s="6" t="s">
        <v>13818</v>
      </c>
      <c r="G4226" s="6" t="str">
        <f t="shared" si="309"/>
        <v>50-59</v>
      </c>
      <c r="H4226" s="6" t="str" cm="1">
        <f t="array" ref="H4226:I4226">_xlfn.TEXTSPLIT(G4226,"-")</f>
        <v>50</v>
      </c>
      <c r="I4226" s="6" t="str">
        <v>59</v>
      </c>
      <c r="J4226" s="6" t="s">
        <v>13836</v>
      </c>
      <c r="K4226" s="6" t="s">
        <v>13609</v>
      </c>
      <c r="L4226" s="6" t="s">
        <v>13909</v>
      </c>
      <c r="M4226" s="6" t="s">
        <v>13654</v>
      </c>
      <c r="N4226" s="6" t="s">
        <v>13850</v>
      </c>
      <c r="O4226" s="6" t="str" cm="1">
        <f t="array" ref="O4226:P4226">_xlfn.TEXTSPLIT(N4226,"-")</f>
        <v>2008</v>
      </c>
      <c r="P4226" s="6" t="str">
        <v>2011</v>
      </c>
      <c r="Q4226" s="6">
        <v>3963</v>
      </c>
      <c r="R4226" s="6">
        <v>1</v>
      </c>
      <c r="S4226" s="16">
        <f t="shared" si="310"/>
        <v>2.5233409033560434E-4</v>
      </c>
      <c r="T4226" s="16">
        <f t="shared" si="311"/>
        <v>2.5230225208043561E-4</v>
      </c>
    </row>
    <row r="4227" spans="1:20" x14ac:dyDescent="0.6">
      <c r="A4227" s="6"/>
      <c r="B4227" s="6"/>
      <c r="C4227" s="6"/>
      <c r="D4227" s="6" t="s">
        <v>13823</v>
      </c>
      <c r="E4227" s="6" t="s">
        <v>13815</v>
      </c>
      <c r="F4227" s="6" t="s">
        <v>13819</v>
      </c>
      <c r="G4227" s="6" t="str">
        <f t="shared" si="309"/>
        <v>60-69</v>
      </c>
      <c r="H4227" s="6" t="str" cm="1">
        <f t="array" ref="H4227:I4227">_xlfn.TEXTSPLIT(G4227,"-")</f>
        <v>60</v>
      </c>
      <c r="I4227" s="6" t="str">
        <v>69</v>
      </c>
      <c r="J4227" s="6" t="s">
        <v>13836</v>
      </c>
      <c r="K4227" s="6" t="s">
        <v>13609</v>
      </c>
      <c r="L4227" s="6" t="s">
        <v>13909</v>
      </c>
      <c r="M4227" s="6" t="s">
        <v>13654</v>
      </c>
      <c r="N4227" s="6" t="s">
        <v>13850</v>
      </c>
      <c r="O4227" s="6" t="str" cm="1">
        <f t="array" ref="O4227:P4227">_xlfn.TEXTSPLIT(N4227,"-")</f>
        <v>2008</v>
      </c>
      <c r="P4227" s="6" t="str">
        <v>2011</v>
      </c>
      <c r="Q4227" s="6">
        <v>3424</v>
      </c>
      <c r="R4227" s="6">
        <v>7</v>
      </c>
      <c r="S4227" s="16">
        <f t="shared" si="310"/>
        <v>2.0443925233644858E-3</v>
      </c>
      <c r="T4227" s="16">
        <f t="shared" si="311"/>
        <v>7.7191747964285831E-4</v>
      </c>
    </row>
    <row r="4228" spans="1:20" x14ac:dyDescent="0.6">
      <c r="A4228" s="6"/>
      <c r="B4228" s="6"/>
      <c r="C4228" s="6"/>
      <c r="D4228" s="6" t="s">
        <v>13823</v>
      </c>
      <c r="E4228" s="6" t="s">
        <v>13815</v>
      </c>
      <c r="F4228" s="6" t="s">
        <v>13752</v>
      </c>
      <c r="G4228" s="6" t="str">
        <f t="shared" si="309"/>
        <v>70-95</v>
      </c>
      <c r="H4228" s="6" t="str" cm="1">
        <f t="array" ref="H4228:I4228">_xlfn.TEXTSPLIT(G4228,"-")</f>
        <v>70</v>
      </c>
      <c r="I4228" s="6" t="str">
        <v>95</v>
      </c>
      <c r="J4228" s="6" t="s">
        <v>13836</v>
      </c>
      <c r="K4228" s="6" t="s">
        <v>13609</v>
      </c>
      <c r="L4228" s="6" t="s">
        <v>13909</v>
      </c>
      <c r="M4228" s="6" t="s">
        <v>13654</v>
      </c>
      <c r="N4228" s="6" t="s">
        <v>13850</v>
      </c>
      <c r="O4228" s="6" t="str" cm="1">
        <f t="array" ref="O4228:P4228">_xlfn.TEXTSPLIT(N4228,"-")</f>
        <v>2008</v>
      </c>
      <c r="P4228" s="6" t="str">
        <v>2011</v>
      </c>
      <c r="Q4228" s="6">
        <v>2733</v>
      </c>
      <c r="R4228" s="6">
        <v>19</v>
      </c>
      <c r="S4228" s="16">
        <f t="shared" si="310"/>
        <v>6.9520673252835711E-3</v>
      </c>
      <c r="T4228" s="16">
        <f t="shared" si="311"/>
        <v>1.5893599847310051E-3</v>
      </c>
    </row>
    <row r="4229" spans="1:20" x14ac:dyDescent="0.6">
      <c r="A4229" s="6"/>
      <c r="B4229" s="6"/>
      <c r="C4229" s="6"/>
      <c r="D4229" s="6" t="s">
        <v>13823</v>
      </c>
      <c r="E4229" s="6" t="s">
        <v>13815</v>
      </c>
      <c r="F4229" s="6" t="s">
        <v>13471</v>
      </c>
      <c r="G4229" s="6" t="str">
        <f t="shared" si="309"/>
        <v>40-95</v>
      </c>
      <c r="H4229" s="6" t="str" cm="1">
        <f t="array" ref="H4229:I4229">_xlfn.TEXTSPLIT(G4229,"-")</f>
        <v>40</v>
      </c>
      <c r="I4229" s="6" t="str">
        <v>95</v>
      </c>
      <c r="J4229" s="6" t="s">
        <v>13836</v>
      </c>
      <c r="K4229" s="6" t="s">
        <v>13609</v>
      </c>
      <c r="L4229" s="6" t="s">
        <v>13909</v>
      </c>
      <c r="M4229" s="6" t="s">
        <v>13654</v>
      </c>
      <c r="N4229" s="6" t="s">
        <v>13850</v>
      </c>
      <c r="O4229" s="6" t="str" cm="1">
        <f t="array" ref="O4229:P4229">_xlfn.TEXTSPLIT(N4229,"-")</f>
        <v>2008</v>
      </c>
      <c r="P4229" s="6" t="str">
        <v>2011</v>
      </c>
      <c r="Q4229" s="6">
        <v>14352</v>
      </c>
      <c r="R4229" s="6">
        <v>24</v>
      </c>
      <c r="S4229" s="16">
        <f t="shared" si="310"/>
        <v>1.6722408026755853E-3</v>
      </c>
      <c r="T4229" s="16">
        <f t="shared" si="311"/>
        <v>3.4105919976363668E-4</v>
      </c>
    </row>
    <row r="4230" spans="1:20" x14ac:dyDescent="0.6">
      <c r="A4230" s="6"/>
      <c r="B4230" s="6"/>
      <c r="C4230" s="6"/>
      <c r="D4230" s="6" t="s">
        <v>13823</v>
      </c>
      <c r="E4230" s="6" t="s">
        <v>13814</v>
      </c>
      <c r="F4230" s="6" t="s">
        <v>13817</v>
      </c>
      <c r="G4230" s="6" t="str">
        <f t="shared" si="309"/>
        <v>40-49</v>
      </c>
      <c r="H4230" s="6" t="str" cm="1">
        <f t="array" ref="H4230:I4230">_xlfn.TEXTSPLIT(G4230,"-")</f>
        <v>40</v>
      </c>
      <c r="I4230" s="6" t="str">
        <v>49</v>
      </c>
      <c r="J4230" s="6" t="s">
        <v>13836</v>
      </c>
      <c r="K4230" s="6" t="s">
        <v>13609</v>
      </c>
      <c r="L4230" s="6" t="s">
        <v>13909</v>
      </c>
      <c r="M4230" s="6" t="s">
        <v>13654</v>
      </c>
      <c r="N4230" s="6" t="s">
        <v>13850</v>
      </c>
      <c r="O4230" s="6" t="str" cm="1">
        <f t="array" ref="O4230:P4230">_xlfn.TEXTSPLIT(N4230,"-")</f>
        <v>2008</v>
      </c>
      <c r="P4230" s="6" t="str">
        <v>2011</v>
      </c>
      <c r="Q4230" s="6">
        <v>1847</v>
      </c>
      <c r="R4230" s="6">
        <v>0</v>
      </c>
      <c r="S4230" s="16">
        <f t="shared" si="310"/>
        <v>0</v>
      </c>
      <c r="T4230" s="16">
        <f t="shared" si="311"/>
        <v>0</v>
      </c>
    </row>
    <row r="4231" spans="1:20" x14ac:dyDescent="0.6">
      <c r="A4231" s="6"/>
      <c r="B4231" s="6"/>
      <c r="C4231" s="6"/>
      <c r="D4231" s="6" t="s">
        <v>13823</v>
      </c>
      <c r="E4231" s="6" t="s">
        <v>13814</v>
      </c>
      <c r="F4231" s="6" t="s">
        <v>13818</v>
      </c>
      <c r="G4231" s="6" t="str">
        <f t="shared" si="309"/>
        <v>50-59</v>
      </c>
      <c r="H4231" s="6" t="str" cm="1">
        <f t="array" ref="H4231:I4231">_xlfn.TEXTSPLIT(G4231,"-")</f>
        <v>50</v>
      </c>
      <c r="I4231" s="6" t="str">
        <v>59</v>
      </c>
      <c r="J4231" s="6" t="s">
        <v>13836</v>
      </c>
      <c r="K4231" s="6" t="s">
        <v>13609</v>
      </c>
      <c r="L4231" s="6" t="s">
        <v>13909</v>
      </c>
      <c r="M4231" s="6" t="s">
        <v>13654</v>
      </c>
      <c r="N4231" s="6" t="s">
        <v>13850</v>
      </c>
      <c r="O4231" s="6" t="str" cm="1">
        <f t="array" ref="O4231:P4231">_xlfn.TEXTSPLIT(N4231,"-")</f>
        <v>2008</v>
      </c>
      <c r="P4231" s="6" t="str">
        <v>2011</v>
      </c>
      <c r="Q4231" s="6">
        <v>1668</v>
      </c>
      <c r="R4231" s="6">
        <v>2</v>
      </c>
      <c r="S4231" s="16">
        <f t="shared" si="310"/>
        <v>1.199040767386091E-3</v>
      </c>
      <c r="T4231" s="16">
        <f t="shared" si="311"/>
        <v>8.4734140180541841E-4</v>
      </c>
    </row>
    <row r="4232" spans="1:20" x14ac:dyDescent="0.6">
      <c r="A4232" s="6"/>
      <c r="B4232" s="6"/>
      <c r="C4232" s="6"/>
      <c r="D4232" s="6" t="s">
        <v>13823</v>
      </c>
      <c r="E4232" s="6" t="s">
        <v>13814</v>
      </c>
      <c r="F4232" s="6" t="s">
        <v>13819</v>
      </c>
      <c r="G4232" s="6" t="str">
        <f t="shared" si="309"/>
        <v>60-69</v>
      </c>
      <c r="H4232" s="6" t="str" cm="1">
        <f t="array" ref="H4232:I4232">_xlfn.TEXTSPLIT(G4232,"-")</f>
        <v>60</v>
      </c>
      <c r="I4232" s="6" t="str">
        <v>69</v>
      </c>
      <c r="J4232" s="6" t="s">
        <v>13836</v>
      </c>
      <c r="K4232" s="6" t="s">
        <v>13609</v>
      </c>
      <c r="L4232" s="6" t="s">
        <v>13909</v>
      </c>
      <c r="M4232" s="6" t="s">
        <v>13654</v>
      </c>
      <c r="N4232" s="6" t="s">
        <v>13850</v>
      </c>
      <c r="O4232" s="6" t="str" cm="1">
        <f t="array" ref="O4232:P4232">_xlfn.TEXTSPLIT(N4232,"-")</f>
        <v>2008</v>
      </c>
      <c r="P4232" s="6" t="str">
        <v>2011</v>
      </c>
      <c r="Q4232" s="6">
        <v>1516</v>
      </c>
      <c r="R4232" s="6">
        <v>6</v>
      </c>
      <c r="S4232" s="16">
        <f t="shared" si="310"/>
        <v>3.9577836411609502E-3</v>
      </c>
      <c r="T4232" s="16">
        <f t="shared" si="311"/>
        <v>1.612557824495654E-3</v>
      </c>
    </row>
    <row r="4233" spans="1:20" x14ac:dyDescent="0.6">
      <c r="A4233" s="6"/>
      <c r="B4233" s="6"/>
      <c r="C4233" s="6"/>
      <c r="D4233" s="6" t="s">
        <v>13823</v>
      </c>
      <c r="E4233" s="6" t="s">
        <v>13814</v>
      </c>
      <c r="F4233" s="6" t="s">
        <v>13752</v>
      </c>
      <c r="G4233" s="6" t="str">
        <f t="shared" si="309"/>
        <v>70-95</v>
      </c>
      <c r="H4233" s="6" t="str" cm="1">
        <f t="array" ref="H4233:I4233">_xlfn.TEXTSPLIT(G4233,"-")</f>
        <v>70</v>
      </c>
      <c r="I4233" s="6" t="str">
        <v>95</v>
      </c>
      <c r="J4233" s="6" t="s">
        <v>13836</v>
      </c>
      <c r="K4233" s="6" t="s">
        <v>13609</v>
      </c>
      <c r="L4233" s="6" t="s">
        <v>13909</v>
      </c>
      <c r="M4233" s="6" t="s">
        <v>13654</v>
      </c>
      <c r="N4233" s="6" t="s">
        <v>13850</v>
      </c>
      <c r="O4233" s="6" t="str" cm="1">
        <f t="array" ref="O4233:P4233">_xlfn.TEXTSPLIT(N4233,"-")</f>
        <v>2008</v>
      </c>
      <c r="P4233" s="6" t="str">
        <v>2011</v>
      </c>
      <c r="Q4233" s="6">
        <v>1125</v>
      </c>
      <c r="R4233" s="6">
        <v>10</v>
      </c>
      <c r="S4233" s="16">
        <f t="shared" si="310"/>
        <v>8.8888888888888889E-3</v>
      </c>
      <c r="T4233" s="16">
        <f t="shared" si="311"/>
        <v>2.7983926407389855E-3</v>
      </c>
    </row>
    <row r="4234" spans="1:20" x14ac:dyDescent="0.6">
      <c r="A4234" s="6"/>
      <c r="B4234" s="6"/>
      <c r="C4234" s="6"/>
      <c r="D4234" s="6" t="s">
        <v>13823</v>
      </c>
      <c r="E4234" s="6" t="s">
        <v>13814</v>
      </c>
      <c r="F4234" s="6" t="s">
        <v>13471</v>
      </c>
      <c r="G4234" s="6" t="str">
        <f t="shared" si="309"/>
        <v>40-95</v>
      </c>
      <c r="H4234" s="6" t="str" cm="1">
        <f t="array" ref="H4234:I4234">_xlfn.TEXTSPLIT(G4234,"-")</f>
        <v>40</v>
      </c>
      <c r="I4234" s="6" t="str">
        <v>95</v>
      </c>
      <c r="J4234" s="6" t="s">
        <v>13836</v>
      </c>
      <c r="K4234" s="6" t="s">
        <v>13609</v>
      </c>
      <c r="L4234" s="6" t="s">
        <v>13909</v>
      </c>
      <c r="M4234" s="6" t="s">
        <v>13654</v>
      </c>
      <c r="N4234" s="6" t="s">
        <v>13850</v>
      </c>
      <c r="O4234" s="6" t="str" cm="1">
        <f t="array" ref="O4234:P4234">_xlfn.TEXTSPLIT(N4234,"-")</f>
        <v>2008</v>
      </c>
      <c r="P4234" s="6" t="str">
        <v>2011</v>
      </c>
      <c r="Q4234" s="6">
        <v>6156</v>
      </c>
      <c r="R4234" s="6">
        <v>12</v>
      </c>
      <c r="S4234" s="16">
        <f t="shared" si="310"/>
        <v>1.9493177387914229E-3</v>
      </c>
      <c r="T4234" s="16">
        <f t="shared" si="311"/>
        <v>5.6217083346159853E-4</v>
      </c>
    </row>
    <row r="4235" spans="1:20" x14ac:dyDescent="0.6">
      <c r="A4235" s="6"/>
      <c r="B4235" s="6"/>
      <c r="C4235" s="6"/>
      <c r="D4235" s="6" t="s">
        <v>13823</v>
      </c>
      <c r="E4235" s="6" t="s">
        <v>13816</v>
      </c>
      <c r="F4235" s="6" t="s">
        <v>13817</v>
      </c>
      <c r="G4235" s="6" t="str">
        <f t="shared" si="309"/>
        <v>40-49</v>
      </c>
      <c r="H4235" s="6" t="str" cm="1">
        <f t="array" ref="H4235:I4235">_xlfn.TEXTSPLIT(G4235,"-")</f>
        <v>40</v>
      </c>
      <c r="I4235" s="6" t="str">
        <v>49</v>
      </c>
      <c r="J4235" s="6" t="s">
        <v>13836</v>
      </c>
      <c r="K4235" s="6" t="s">
        <v>13609</v>
      </c>
      <c r="L4235" s="6" t="s">
        <v>13909</v>
      </c>
      <c r="M4235" s="6" t="s">
        <v>13654</v>
      </c>
      <c r="N4235" s="6" t="s">
        <v>13850</v>
      </c>
      <c r="O4235" s="6" t="str" cm="1">
        <f t="array" ref="O4235:P4235">_xlfn.TEXTSPLIT(N4235,"-")</f>
        <v>2008</v>
      </c>
      <c r="P4235" s="6" t="str">
        <v>2011</v>
      </c>
      <c r="Q4235" s="6">
        <v>2385</v>
      </c>
      <c r="R4235" s="6">
        <v>0</v>
      </c>
      <c r="S4235" s="16">
        <f t="shared" si="310"/>
        <v>0</v>
      </c>
      <c r="T4235" s="16">
        <f t="shared" si="311"/>
        <v>0</v>
      </c>
    </row>
    <row r="4236" spans="1:20" x14ac:dyDescent="0.6">
      <c r="A4236" s="6"/>
      <c r="B4236" s="6"/>
      <c r="C4236" s="6"/>
      <c r="D4236" s="6" t="s">
        <v>13823</v>
      </c>
      <c r="E4236" s="6" t="s">
        <v>13816</v>
      </c>
      <c r="F4236" s="6" t="s">
        <v>13818</v>
      </c>
      <c r="G4236" s="6" t="str">
        <f t="shared" si="309"/>
        <v>50-59</v>
      </c>
      <c r="H4236" s="6" t="str" cm="1">
        <f t="array" ref="H4236:I4236">_xlfn.TEXTSPLIT(G4236,"-")</f>
        <v>50</v>
      </c>
      <c r="I4236" s="6" t="str">
        <v>59</v>
      </c>
      <c r="J4236" s="6" t="s">
        <v>13836</v>
      </c>
      <c r="K4236" s="6" t="s">
        <v>13609</v>
      </c>
      <c r="L4236" s="6" t="s">
        <v>13909</v>
      </c>
      <c r="M4236" s="6" t="s">
        <v>13654</v>
      </c>
      <c r="N4236" s="6" t="s">
        <v>13850</v>
      </c>
      <c r="O4236" s="6" t="str" cm="1">
        <f t="array" ref="O4236:P4236">_xlfn.TEXTSPLIT(N4236,"-")</f>
        <v>2008</v>
      </c>
      <c r="P4236" s="6" t="str">
        <v>2011</v>
      </c>
      <c r="Q4236" s="6">
        <v>2295</v>
      </c>
      <c r="R4236" s="6">
        <v>0</v>
      </c>
      <c r="S4236" s="16">
        <f t="shared" si="310"/>
        <v>0</v>
      </c>
      <c r="T4236" s="16">
        <f t="shared" si="311"/>
        <v>0</v>
      </c>
    </row>
    <row r="4237" spans="1:20" x14ac:dyDescent="0.6">
      <c r="A4237" s="6"/>
      <c r="B4237" s="6"/>
      <c r="C4237" s="6"/>
      <c r="D4237" s="6" t="s">
        <v>13823</v>
      </c>
      <c r="E4237" s="6" t="s">
        <v>13816</v>
      </c>
      <c r="F4237" s="6" t="s">
        <v>13819</v>
      </c>
      <c r="G4237" s="6" t="str">
        <f t="shared" si="309"/>
        <v>60-69</v>
      </c>
      <c r="H4237" s="6" t="str" cm="1">
        <f t="array" ref="H4237:I4237">_xlfn.TEXTSPLIT(G4237,"-")</f>
        <v>60</v>
      </c>
      <c r="I4237" s="6" t="str">
        <v>69</v>
      </c>
      <c r="J4237" s="6" t="s">
        <v>13836</v>
      </c>
      <c r="K4237" s="6" t="s">
        <v>13609</v>
      </c>
      <c r="L4237" s="6" t="s">
        <v>13909</v>
      </c>
      <c r="M4237" s="6" t="s">
        <v>13654</v>
      </c>
      <c r="N4237" s="6" t="s">
        <v>13850</v>
      </c>
      <c r="O4237" s="6" t="str" cm="1">
        <f t="array" ref="O4237:P4237">_xlfn.TEXTSPLIT(N4237,"-")</f>
        <v>2008</v>
      </c>
      <c r="P4237" s="6" t="str">
        <v>2011</v>
      </c>
      <c r="Q4237" s="6">
        <v>1908</v>
      </c>
      <c r="R4237" s="6">
        <v>1</v>
      </c>
      <c r="S4237" s="16">
        <f t="shared" si="310"/>
        <v>5.2410901467505244E-4</v>
      </c>
      <c r="T4237" s="16">
        <f t="shared" si="311"/>
        <v>5.2397165154474798E-4</v>
      </c>
    </row>
    <row r="4238" spans="1:20" x14ac:dyDescent="0.6">
      <c r="A4238" s="6"/>
      <c r="B4238" s="6"/>
      <c r="C4238" s="6"/>
      <c r="D4238" s="6" t="s">
        <v>13823</v>
      </c>
      <c r="E4238" s="6" t="s">
        <v>13816</v>
      </c>
      <c r="F4238" s="6" t="s">
        <v>13752</v>
      </c>
      <c r="G4238" s="6" t="str">
        <f t="shared" si="309"/>
        <v>70-95</v>
      </c>
      <c r="H4238" s="6" t="str" cm="1">
        <f t="array" ref="H4238:I4238">_xlfn.TEXTSPLIT(G4238,"-")</f>
        <v>70</v>
      </c>
      <c r="I4238" s="6" t="str">
        <v>95</v>
      </c>
      <c r="J4238" s="6" t="s">
        <v>13836</v>
      </c>
      <c r="K4238" s="6" t="s">
        <v>13609</v>
      </c>
      <c r="L4238" s="6" t="s">
        <v>13909</v>
      </c>
      <c r="M4238" s="6" t="s">
        <v>13654</v>
      </c>
      <c r="N4238" s="6" t="s">
        <v>13850</v>
      </c>
      <c r="O4238" s="6" t="str" cm="1">
        <f t="array" ref="O4238:P4238">_xlfn.TEXTSPLIT(N4238,"-")</f>
        <v>2008</v>
      </c>
      <c r="P4238" s="6" t="str">
        <v>2011</v>
      </c>
      <c r="Q4238" s="6">
        <v>1608</v>
      </c>
      <c r="R4238" s="6">
        <v>8</v>
      </c>
      <c r="S4238" s="16">
        <f t="shared" si="310"/>
        <v>4.9751243781094526E-3</v>
      </c>
      <c r="T4238" s="16">
        <f t="shared" si="311"/>
        <v>1.7545910842253689E-3</v>
      </c>
    </row>
    <row r="4239" spans="1:20" x14ac:dyDescent="0.6">
      <c r="A4239" s="6"/>
      <c r="B4239" s="6"/>
      <c r="C4239" s="6"/>
      <c r="D4239" s="6" t="s">
        <v>13823</v>
      </c>
      <c r="E4239" s="6" t="s">
        <v>13816</v>
      </c>
      <c r="F4239" s="6" t="s">
        <v>13471</v>
      </c>
      <c r="G4239" s="6" t="str">
        <f t="shared" ref="G4239:G4377" si="317">IF(RIGHT(F4239,1)="+",LEFT(F4239,LEN(F4239)-1)&amp;"-95",F4239)</f>
        <v>40-95</v>
      </c>
      <c r="H4239" s="6" t="str" cm="1">
        <f t="array" ref="H4239:I4239">_xlfn.TEXTSPLIT(G4239,"-")</f>
        <v>40</v>
      </c>
      <c r="I4239" s="6" t="str">
        <v>95</v>
      </c>
      <c r="J4239" s="6" t="s">
        <v>13836</v>
      </c>
      <c r="K4239" s="6" t="s">
        <v>13609</v>
      </c>
      <c r="L4239" s="6" t="s">
        <v>13909</v>
      </c>
      <c r="M4239" s="6" t="s">
        <v>13654</v>
      </c>
      <c r="N4239" s="6" t="s">
        <v>13850</v>
      </c>
      <c r="O4239" s="6" t="str" cm="1">
        <f t="array" ref="O4239:P4239">_xlfn.TEXTSPLIT(N4239,"-")</f>
        <v>2008</v>
      </c>
      <c r="P4239" s="6" t="str">
        <v>2011</v>
      </c>
      <c r="Q4239" s="6">
        <v>8196</v>
      </c>
      <c r="R4239" s="6">
        <v>8</v>
      </c>
      <c r="S4239" s="16">
        <f t="shared" ref="S4239:S4377" si="318">R4239/Q4239</f>
        <v>9.760858955588092E-4</v>
      </c>
      <c r="T4239" s="16">
        <f t="shared" ref="T4239:T4377" si="319">SQRT(S4239*(1-S4239)/Q4239)</f>
        <v>3.4493001388779865E-4</v>
      </c>
    </row>
    <row r="4240" spans="1:20" x14ac:dyDescent="0.6">
      <c r="A4240" s="6"/>
      <c r="B4240" s="6"/>
      <c r="C4240" s="6"/>
      <c r="D4240" s="6" t="s">
        <v>13300</v>
      </c>
      <c r="E4240" s="6" t="s">
        <v>13815</v>
      </c>
      <c r="F4240" s="6" t="s">
        <v>13817</v>
      </c>
      <c r="G4240" s="6" t="str">
        <f t="shared" si="317"/>
        <v>40-49</v>
      </c>
      <c r="H4240" s="6" t="str" cm="1">
        <f t="array" ref="H4240:I4240">_xlfn.TEXTSPLIT(G4240,"-")</f>
        <v>40</v>
      </c>
      <c r="I4240" s="6" t="str">
        <v>49</v>
      </c>
      <c r="J4240" s="6" t="s">
        <v>13836</v>
      </c>
      <c r="K4240" s="6" t="s">
        <v>13609</v>
      </c>
      <c r="L4240" s="6" t="s">
        <v>13909</v>
      </c>
      <c r="M4240" s="6" t="s">
        <v>13654</v>
      </c>
      <c r="N4240" s="6" t="s">
        <v>13850</v>
      </c>
      <c r="O4240" s="6" t="str" cm="1">
        <f t="array" ref="O4240:P4240">_xlfn.TEXTSPLIT(N4240,"-")</f>
        <v>2008</v>
      </c>
      <c r="P4240" s="6" t="str">
        <v>2011</v>
      </c>
      <c r="Q4240" s="6">
        <v>4232</v>
      </c>
      <c r="R4240" s="6">
        <v>68</v>
      </c>
      <c r="S4240" s="16">
        <f t="shared" si="318"/>
        <v>1.6068052930056712E-2</v>
      </c>
      <c r="T4240" s="16">
        <f t="shared" si="319"/>
        <v>1.9328196322684205E-3</v>
      </c>
    </row>
    <row r="4241" spans="1:20" x14ac:dyDescent="0.6">
      <c r="A4241" s="6"/>
      <c r="B4241" s="6"/>
      <c r="C4241" s="6"/>
      <c r="D4241" s="6" t="s">
        <v>13300</v>
      </c>
      <c r="E4241" s="6" t="s">
        <v>13815</v>
      </c>
      <c r="F4241" s="6" t="s">
        <v>13818</v>
      </c>
      <c r="G4241" s="6" t="str">
        <f t="shared" si="317"/>
        <v>50-59</v>
      </c>
      <c r="H4241" s="6" t="str" cm="1">
        <f t="array" ref="H4241:I4241">_xlfn.TEXTSPLIT(G4241,"-")</f>
        <v>50</v>
      </c>
      <c r="I4241" s="6" t="str">
        <v>59</v>
      </c>
      <c r="J4241" s="6" t="s">
        <v>13836</v>
      </c>
      <c r="K4241" s="6" t="s">
        <v>13609</v>
      </c>
      <c r="L4241" s="6" t="s">
        <v>13909</v>
      </c>
      <c r="M4241" s="6" t="s">
        <v>13654</v>
      </c>
      <c r="N4241" s="6" t="s">
        <v>13850</v>
      </c>
      <c r="O4241" s="6" t="str" cm="1">
        <f t="array" ref="O4241:P4241">_xlfn.TEXTSPLIT(N4241,"-")</f>
        <v>2008</v>
      </c>
      <c r="P4241" s="6" t="str">
        <v>2011</v>
      </c>
      <c r="Q4241" s="6">
        <v>3963</v>
      </c>
      <c r="R4241" s="6">
        <v>202</v>
      </c>
      <c r="S4241" s="16">
        <f t="shared" si="318"/>
        <v>5.0971486247792075E-2</v>
      </c>
      <c r="T4241" s="16">
        <f t="shared" si="319"/>
        <v>3.4937453156215115E-3</v>
      </c>
    </row>
    <row r="4242" spans="1:20" x14ac:dyDescent="0.6">
      <c r="A4242" s="6"/>
      <c r="B4242" s="6"/>
      <c r="C4242" s="6"/>
      <c r="D4242" s="6" t="s">
        <v>13300</v>
      </c>
      <c r="E4242" s="6" t="s">
        <v>13815</v>
      </c>
      <c r="F4242" s="6" t="s">
        <v>13819</v>
      </c>
      <c r="G4242" s="6" t="str">
        <f t="shared" si="317"/>
        <v>60-69</v>
      </c>
      <c r="H4242" s="6" t="str" cm="1">
        <f t="array" ref="H4242:I4242">_xlfn.TEXTSPLIT(G4242,"-")</f>
        <v>60</v>
      </c>
      <c r="I4242" s="6" t="str">
        <v>69</v>
      </c>
      <c r="J4242" s="6" t="s">
        <v>13836</v>
      </c>
      <c r="K4242" s="6" t="s">
        <v>13609</v>
      </c>
      <c r="L4242" s="6" t="s">
        <v>13909</v>
      </c>
      <c r="M4242" s="6" t="s">
        <v>13654</v>
      </c>
      <c r="N4242" s="6" t="s">
        <v>13850</v>
      </c>
      <c r="O4242" s="6" t="str" cm="1">
        <f t="array" ref="O4242:P4242">_xlfn.TEXTSPLIT(N4242,"-")</f>
        <v>2008</v>
      </c>
      <c r="P4242" s="6" t="str">
        <v>2011</v>
      </c>
      <c r="Q4242" s="6">
        <v>3424</v>
      </c>
      <c r="R4242" s="6">
        <v>404</v>
      </c>
      <c r="S4242" s="16">
        <f t="shared" si="318"/>
        <v>0.11799065420560748</v>
      </c>
      <c r="T4242" s="16">
        <f t="shared" si="319"/>
        <v>5.5130701679654065E-3</v>
      </c>
    </row>
    <row r="4243" spans="1:20" x14ac:dyDescent="0.6">
      <c r="A4243" s="6"/>
      <c r="B4243" s="6"/>
      <c r="C4243" s="6"/>
      <c r="D4243" s="6" t="s">
        <v>13300</v>
      </c>
      <c r="E4243" s="6" t="s">
        <v>13815</v>
      </c>
      <c r="F4243" s="6" t="s">
        <v>13752</v>
      </c>
      <c r="G4243" s="6" t="str">
        <f t="shared" si="317"/>
        <v>70-95</v>
      </c>
      <c r="H4243" s="6" t="str" cm="1">
        <f t="array" ref="H4243:I4243">_xlfn.TEXTSPLIT(G4243,"-")</f>
        <v>70</v>
      </c>
      <c r="I4243" s="6" t="str">
        <v>95</v>
      </c>
      <c r="J4243" s="6" t="s">
        <v>13836</v>
      </c>
      <c r="K4243" s="6" t="s">
        <v>13609</v>
      </c>
      <c r="L4243" s="6" t="s">
        <v>13909</v>
      </c>
      <c r="M4243" s="6" t="s">
        <v>13654</v>
      </c>
      <c r="N4243" s="6" t="s">
        <v>13850</v>
      </c>
      <c r="O4243" s="6" t="str" cm="1">
        <f t="array" ref="O4243:P4243">_xlfn.TEXTSPLIT(N4243,"-")</f>
        <v>2008</v>
      </c>
      <c r="P4243" s="6" t="str">
        <v>2011</v>
      </c>
      <c r="Q4243" s="6">
        <v>2733</v>
      </c>
      <c r="R4243" s="6">
        <v>489</v>
      </c>
      <c r="S4243" s="16">
        <f t="shared" si="318"/>
        <v>0.17892425905598244</v>
      </c>
      <c r="T4243" s="16">
        <f t="shared" si="319"/>
        <v>7.3317290741976475E-3</v>
      </c>
    </row>
    <row r="4244" spans="1:20" x14ac:dyDescent="0.6">
      <c r="A4244" s="6"/>
      <c r="B4244" s="6"/>
      <c r="C4244" s="6"/>
      <c r="D4244" s="6" t="s">
        <v>13300</v>
      </c>
      <c r="E4244" s="6" t="s">
        <v>13815</v>
      </c>
      <c r="F4244" s="6" t="s">
        <v>13471</v>
      </c>
      <c r="G4244" s="6" t="str">
        <f t="shared" si="317"/>
        <v>40-95</v>
      </c>
      <c r="H4244" s="6" t="str" cm="1">
        <f t="array" ref="H4244:I4244">_xlfn.TEXTSPLIT(G4244,"-")</f>
        <v>40</v>
      </c>
      <c r="I4244" s="6" t="str">
        <v>95</v>
      </c>
      <c r="J4244" s="6" t="s">
        <v>13836</v>
      </c>
      <c r="K4244" s="6" t="s">
        <v>13609</v>
      </c>
      <c r="L4244" s="6" t="s">
        <v>13909</v>
      </c>
      <c r="M4244" s="6" t="s">
        <v>13654</v>
      </c>
      <c r="N4244" s="6" t="s">
        <v>13850</v>
      </c>
      <c r="O4244" s="6" t="str" cm="1">
        <f t="array" ref="O4244:P4244">_xlfn.TEXTSPLIT(N4244,"-")</f>
        <v>2008</v>
      </c>
      <c r="P4244" s="6" t="str">
        <v>2011</v>
      </c>
      <c r="Q4244" s="6">
        <v>14352</v>
      </c>
      <c r="R4244" s="6">
        <v>1129</v>
      </c>
      <c r="S4244" s="16">
        <f t="shared" si="318"/>
        <v>7.8664994425863985E-2</v>
      </c>
      <c r="T4244" s="16">
        <f t="shared" si="319"/>
        <v>2.2472083058454641E-3</v>
      </c>
    </row>
    <row r="4245" spans="1:20" x14ac:dyDescent="0.6">
      <c r="A4245" s="6"/>
      <c r="B4245" s="6"/>
      <c r="C4245" s="6"/>
      <c r="D4245" s="6" t="s">
        <v>13300</v>
      </c>
      <c r="E4245" s="6" t="s">
        <v>13814</v>
      </c>
      <c r="F4245" s="6" t="s">
        <v>13817</v>
      </c>
      <c r="G4245" s="6" t="str">
        <f t="shared" si="317"/>
        <v>40-49</v>
      </c>
      <c r="H4245" s="6" t="str" cm="1">
        <f t="array" ref="H4245:I4245">_xlfn.TEXTSPLIT(G4245,"-")</f>
        <v>40</v>
      </c>
      <c r="I4245" s="6" t="str">
        <v>49</v>
      </c>
      <c r="J4245" s="6" t="s">
        <v>13836</v>
      </c>
      <c r="K4245" s="6" t="s">
        <v>13609</v>
      </c>
      <c r="L4245" s="6" t="s">
        <v>13909</v>
      </c>
      <c r="M4245" s="6" t="s">
        <v>13654</v>
      </c>
      <c r="N4245" s="6" t="s">
        <v>13850</v>
      </c>
      <c r="O4245" s="6" t="str" cm="1">
        <f t="array" ref="O4245:P4245">_xlfn.TEXTSPLIT(N4245,"-")</f>
        <v>2008</v>
      </c>
      <c r="P4245" s="6" t="str">
        <v>2011</v>
      </c>
      <c r="Q4245" s="6">
        <v>1847</v>
      </c>
      <c r="R4245" s="6">
        <v>31</v>
      </c>
      <c r="S4245" s="16">
        <f t="shared" si="318"/>
        <v>1.6783974011911208E-2</v>
      </c>
      <c r="T4245" s="16">
        <f t="shared" si="319"/>
        <v>2.989086105974985E-3</v>
      </c>
    </row>
    <row r="4246" spans="1:20" x14ac:dyDescent="0.6">
      <c r="A4246" s="6"/>
      <c r="B4246" s="6"/>
      <c r="C4246" s="6"/>
      <c r="D4246" s="6" t="s">
        <v>13300</v>
      </c>
      <c r="E4246" s="6" t="s">
        <v>13814</v>
      </c>
      <c r="F4246" s="6" t="s">
        <v>13818</v>
      </c>
      <c r="G4246" s="6" t="str">
        <f t="shared" si="317"/>
        <v>50-59</v>
      </c>
      <c r="H4246" s="6" t="str" cm="1">
        <f t="array" ref="H4246:I4246">_xlfn.TEXTSPLIT(G4246,"-")</f>
        <v>50</v>
      </c>
      <c r="I4246" s="6" t="str">
        <v>59</v>
      </c>
      <c r="J4246" s="6" t="s">
        <v>13836</v>
      </c>
      <c r="K4246" s="6" t="s">
        <v>13609</v>
      </c>
      <c r="L4246" s="6" t="s">
        <v>13909</v>
      </c>
      <c r="M4246" s="6" t="s">
        <v>13654</v>
      </c>
      <c r="N4246" s="6" t="s">
        <v>13850</v>
      </c>
      <c r="O4246" s="6" t="str" cm="1">
        <f t="array" ref="O4246:P4246">_xlfn.TEXTSPLIT(N4246,"-")</f>
        <v>2008</v>
      </c>
      <c r="P4246" s="6" t="str">
        <v>2011</v>
      </c>
      <c r="Q4246" s="6">
        <v>1668</v>
      </c>
      <c r="R4246" s="6">
        <v>90</v>
      </c>
      <c r="S4246" s="16">
        <f t="shared" si="318"/>
        <v>5.3956834532374098E-2</v>
      </c>
      <c r="T4246" s="16">
        <f t="shared" si="319"/>
        <v>5.5319810621688057E-3</v>
      </c>
    </row>
    <row r="4247" spans="1:20" x14ac:dyDescent="0.6">
      <c r="A4247" s="6"/>
      <c r="B4247" s="6"/>
      <c r="C4247" s="6"/>
      <c r="D4247" s="6" t="s">
        <v>13300</v>
      </c>
      <c r="E4247" s="6" t="s">
        <v>13814</v>
      </c>
      <c r="F4247" s="6" t="s">
        <v>13819</v>
      </c>
      <c r="G4247" s="6" t="str">
        <f t="shared" si="317"/>
        <v>60-69</v>
      </c>
      <c r="H4247" s="6" t="str" cm="1">
        <f t="array" ref="H4247:I4247">_xlfn.TEXTSPLIT(G4247,"-")</f>
        <v>60</v>
      </c>
      <c r="I4247" s="6" t="str">
        <v>69</v>
      </c>
      <c r="J4247" s="6" t="s">
        <v>13836</v>
      </c>
      <c r="K4247" s="6" t="s">
        <v>13609</v>
      </c>
      <c r="L4247" s="6" t="s">
        <v>13909</v>
      </c>
      <c r="M4247" s="6" t="s">
        <v>13654</v>
      </c>
      <c r="N4247" s="6" t="s">
        <v>13850</v>
      </c>
      <c r="O4247" s="6" t="str" cm="1">
        <f t="array" ref="O4247:P4247">_xlfn.TEXTSPLIT(N4247,"-")</f>
        <v>2008</v>
      </c>
      <c r="P4247" s="6" t="str">
        <v>2011</v>
      </c>
      <c r="Q4247" s="6">
        <v>1516</v>
      </c>
      <c r="R4247" s="6">
        <v>186</v>
      </c>
      <c r="S4247" s="16">
        <f t="shared" si="318"/>
        <v>0.12269129287598944</v>
      </c>
      <c r="T4247" s="16">
        <f t="shared" si="319"/>
        <v>8.4262335179142705E-3</v>
      </c>
    </row>
    <row r="4248" spans="1:20" x14ac:dyDescent="0.6">
      <c r="A4248" s="6"/>
      <c r="B4248" s="6"/>
      <c r="C4248" s="6"/>
      <c r="D4248" s="6" t="s">
        <v>13300</v>
      </c>
      <c r="E4248" s="6" t="s">
        <v>13814</v>
      </c>
      <c r="F4248" s="6" t="s">
        <v>13752</v>
      </c>
      <c r="G4248" s="6" t="str">
        <f t="shared" si="317"/>
        <v>70-95</v>
      </c>
      <c r="H4248" s="6" t="str" cm="1">
        <f t="array" ref="H4248:I4248">_xlfn.TEXTSPLIT(G4248,"-")</f>
        <v>70</v>
      </c>
      <c r="I4248" s="6" t="str">
        <v>95</v>
      </c>
      <c r="J4248" s="6" t="s">
        <v>13836</v>
      </c>
      <c r="K4248" s="6" t="s">
        <v>13609</v>
      </c>
      <c r="L4248" s="6" t="s">
        <v>13909</v>
      </c>
      <c r="M4248" s="6" t="s">
        <v>13654</v>
      </c>
      <c r="N4248" s="6" t="s">
        <v>13850</v>
      </c>
      <c r="O4248" s="6" t="str" cm="1">
        <f t="array" ref="O4248:P4248">_xlfn.TEXTSPLIT(N4248,"-")</f>
        <v>2008</v>
      </c>
      <c r="P4248" s="6" t="str">
        <v>2011</v>
      </c>
      <c r="Q4248" s="6">
        <v>1125</v>
      </c>
      <c r="R4248" s="6">
        <v>173</v>
      </c>
      <c r="S4248" s="16">
        <f t="shared" si="318"/>
        <v>0.15377777777777779</v>
      </c>
      <c r="T4248" s="16">
        <f t="shared" si="319"/>
        <v>1.0755057635653455E-2</v>
      </c>
    </row>
    <row r="4249" spans="1:20" x14ac:dyDescent="0.6">
      <c r="A4249" s="6"/>
      <c r="B4249" s="6"/>
      <c r="C4249" s="6"/>
      <c r="D4249" s="6" t="s">
        <v>13300</v>
      </c>
      <c r="E4249" s="6" t="s">
        <v>13814</v>
      </c>
      <c r="F4249" s="6" t="s">
        <v>13471</v>
      </c>
      <c r="G4249" s="6" t="str">
        <f t="shared" si="317"/>
        <v>40-95</v>
      </c>
      <c r="H4249" s="6" t="str" cm="1">
        <f t="array" ref="H4249:I4249">_xlfn.TEXTSPLIT(G4249,"-")</f>
        <v>40</v>
      </c>
      <c r="I4249" s="6" t="str">
        <v>95</v>
      </c>
      <c r="J4249" s="6" t="s">
        <v>13836</v>
      </c>
      <c r="K4249" s="6" t="s">
        <v>13609</v>
      </c>
      <c r="L4249" s="6" t="s">
        <v>13909</v>
      </c>
      <c r="M4249" s="6" t="s">
        <v>13654</v>
      </c>
      <c r="N4249" s="6" t="s">
        <v>13850</v>
      </c>
      <c r="O4249" s="6" t="str" cm="1">
        <f t="array" ref="O4249:P4249">_xlfn.TEXTSPLIT(N4249,"-")</f>
        <v>2008</v>
      </c>
      <c r="P4249" s="6" t="str">
        <v>2011</v>
      </c>
      <c r="Q4249" s="6">
        <v>6156</v>
      </c>
      <c r="R4249" s="6">
        <v>376</v>
      </c>
      <c r="S4249" s="16">
        <f t="shared" si="318"/>
        <v>6.1078622482131251E-2</v>
      </c>
      <c r="T4249" s="16">
        <f t="shared" si="319"/>
        <v>3.0521784729016965E-3</v>
      </c>
    </row>
    <row r="4250" spans="1:20" x14ac:dyDescent="0.6">
      <c r="A4250" s="6"/>
      <c r="B4250" s="6"/>
      <c r="C4250" s="6"/>
      <c r="D4250" s="6" t="s">
        <v>13300</v>
      </c>
      <c r="E4250" s="6" t="s">
        <v>13816</v>
      </c>
      <c r="F4250" s="6" t="s">
        <v>13817</v>
      </c>
      <c r="G4250" s="6" t="str">
        <f t="shared" si="317"/>
        <v>40-49</v>
      </c>
      <c r="H4250" s="6" t="str" cm="1">
        <f t="array" ref="H4250:I4250">_xlfn.TEXTSPLIT(G4250,"-")</f>
        <v>40</v>
      </c>
      <c r="I4250" s="6" t="str">
        <v>49</v>
      </c>
      <c r="J4250" s="6" t="s">
        <v>13836</v>
      </c>
      <c r="K4250" s="6" t="s">
        <v>13609</v>
      </c>
      <c r="L4250" s="6" t="s">
        <v>13909</v>
      </c>
      <c r="M4250" s="6" t="s">
        <v>13654</v>
      </c>
      <c r="N4250" s="6" t="s">
        <v>13850</v>
      </c>
      <c r="O4250" s="6" t="str" cm="1">
        <f t="array" ref="O4250:P4250">_xlfn.TEXTSPLIT(N4250,"-")</f>
        <v>2008</v>
      </c>
      <c r="P4250" s="6" t="str">
        <v>2011</v>
      </c>
      <c r="Q4250" s="6">
        <v>2385</v>
      </c>
      <c r="R4250" s="6">
        <v>38</v>
      </c>
      <c r="S4250" s="16">
        <f t="shared" si="318"/>
        <v>1.5932914046121592E-2</v>
      </c>
      <c r="T4250" s="16">
        <f t="shared" si="319"/>
        <v>2.5639866998710252E-3</v>
      </c>
    </row>
    <row r="4251" spans="1:20" x14ac:dyDescent="0.6">
      <c r="A4251" s="6"/>
      <c r="B4251" s="6"/>
      <c r="C4251" s="6"/>
      <c r="D4251" s="6" t="s">
        <v>13300</v>
      </c>
      <c r="E4251" s="6" t="s">
        <v>13816</v>
      </c>
      <c r="F4251" s="6" t="s">
        <v>13818</v>
      </c>
      <c r="G4251" s="6" t="str">
        <f t="shared" si="317"/>
        <v>50-59</v>
      </c>
      <c r="H4251" s="6" t="str" cm="1">
        <f t="array" ref="H4251:I4251">_xlfn.TEXTSPLIT(G4251,"-")</f>
        <v>50</v>
      </c>
      <c r="I4251" s="6" t="str">
        <v>59</v>
      </c>
      <c r="J4251" s="6" t="s">
        <v>13836</v>
      </c>
      <c r="K4251" s="6" t="s">
        <v>13609</v>
      </c>
      <c r="L4251" s="6" t="s">
        <v>13909</v>
      </c>
      <c r="M4251" s="6" t="s">
        <v>13654</v>
      </c>
      <c r="N4251" s="6" t="s">
        <v>13850</v>
      </c>
      <c r="O4251" s="6" t="str" cm="1">
        <f t="array" ref="O4251:P4251">_xlfn.TEXTSPLIT(N4251,"-")</f>
        <v>2008</v>
      </c>
      <c r="P4251" s="6" t="str">
        <v>2011</v>
      </c>
      <c r="Q4251" s="6">
        <v>2295</v>
      </c>
      <c r="R4251" s="6">
        <v>110</v>
      </c>
      <c r="S4251" s="16">
        <f t="shared" si="318"/>
        <v>4.793028322440087E-2</v>
      </c>
      <c r="T4251" s="16">
        <f t="shared" si="319"/>
        <v>4.4591083829121662E-3</v>
      </c>
    </row>
    <row r="4252" spans="1:20" x14ac:dyDescent="0.6">
      <c r="A4252" s="6"/>
      <c r="B4252" s="6"/>
      <c r="C4252" s="6"/>
      <c r="D4252" s="6" t="s">
        <v>13300</v>
      </c>
      <c r="E4252" s="6" t="s">
        <v>13816</v>
      </c>
      <c r="F4252" s="6" t="s">
        <v>13819</v>
      </c>
      <c r="G4252" s="6" t="str">
        <f t="shared" si="317"/>
        <v>60-69</v>
      </c>
      <c r="H4252" s="6" t="str" cm="1">
        <f t="array" ref="H4252:I4252">_xlfn.TEXTSPLIT(G4252,"-")</f>
        <v>60</v>
      </c>
      <c r="I4252" s="6" t="str">
        <v>69</v>
      </c>
      <c r="J4252" s="6" t="s">
        <v>13836</v>
      </c>
      <c r="K4252" s="6" t="s">
        <v>13609</v>
      </c>
      <c r="L4252" s="6" t="s">
        <v>13909</v>
      </c>
      <c r="M4252" s="6" t="s">
        <v>13654</v>
      </c>
      <c r="N4252" s="6" t="s">
        <v>13850</v>
      </c>
      <c r="O4252" s="6" t="str" cm="1">
        <f t="array" ref="O4252:P4252">_xlfn.TEXTSPLIT(N4252,"-")</f>
        <v>2008</v>
      </c>
      <c r="P4252" s="6" t="str">
        <v>2011</v>
      </c>
      <c r="Q4252" s="6">
        <v>1908</v>
      </c>
      <c r="R4252" s="6">
        <v>216</v>
      </c>
      <c r="S4252" s="16">
        <f t="shared" si="318"/>
        <v>0.11320754716981132</v>
      </c>
      <c r="T4252" s="16">
        <f t="shared" si="319"/>
        <v>7.2536984867508049E-3</v>
      </c>
    </row>
    <row r="4253" spans="1:20" x14ac:dyDescent="0.6">
      <c r="A4253" s="6"/>
      <c r="B4253" s="6"/>
      <c r="C4253" s="6"/>
      <c r="D4253" s="6" t="s">
        <v>13300</v>
      </c>
      <c r="E4253" s="6" t="s">
        <v>13816</v>
      </c>
      <c r="F4253" s="6" t="s">
        <v>13752</v>
      </c>
      <c r="G4253" s="6" t="str">
        <f t="shared" si="317"/>
        <v>70-95</v>
      </c>
      <c r="H4253" s="6" t="str" cm="1">
        <f t="array" ref="H4253:I4253">_xlfn.TEXTSPLIT(G4253,"-")</f>
        <v>70</v>
      </c>
      <c r="I4253" s="6" t="str">
        <v>95</v>
      </c>
      <c r="J4253" s="6" t="s">
        <v>13836</v>
      </c>
      <c r="K4253" s="6" t="s">
        <v>13609</v>
      </c>
      <c r="L4253" s="6" t="s">
        <v>13909</v>
      </c>
      <c r="M4253" s="6" t="s">
        <v>13654</v>
      </c>
      <c r="N4253" s="6" t="s">
        <v>13850</v>
      </c>
      <c r="O4253" s="6" t="str" cm="1">
        <f t="array" ref="O4253:P4253">_xlfn.TEXTSPLIT(N4253,"-")</f>
        <v>2008</v>
      </c>
      <c r="P4253" s="6" t="str">
        <v>2011</v>
      </c>
      <c r="Q4253" s="6">
        <v>1608</v>
      </c>
      <c r="R4253" s="6">
        <v>312</v>
      </c>
      <c r="S4253" s="16">
        <f t="shared" si="318"/>
        <v>0.19402985074626866</v>
      </c>
      <c r="T4253" s="16">
        <f t="shared" si="319"/>
        <v>9.8616760280955933E-3</v>
      </c>
    </row>
    <row r="4254" spans="1:20" x14ac:dyDescent="0.6">
      <c r="A4254" s="6"/>
      <c r="B4254" s="6"/>
      <c r="C4254" s="6"/>
      <c r="D4254" s="6" t="s">
        <v>13300</v>
      </c>
      <c r="E4254" s="6" t="s">
        <v>13816</v>
      </c>
      <c r="F4254" s="6" t="s">
        <v>13471</v>
      </c>
      <c r="G4254" s="6" t="str">
        <f t="shared" si="317"/>
        <v>40-95</v>
      </c>
      <c r="H4254" s="6" t="str" cm="1">
        <f t="array" ref="H4254:I4254">_xlfn.TEXTSPLIT(G4254,"-")</f>
        <v>40</v>
      </c>
      <c r="I4254" s="6" t="str">
        <v>95</v>
      </c>
      <c r="J4254" s="6" t="s">
        <v>13836</v>
      </c>
      <c r="K4254" s="6" t="s">
        <v>13609</v>
      </c>
      <c r="L4254" s="6" t="s">
        <v>13909</v>
      </c>
      <c r="M4254" s="6" t="s">
        <v>13654</v>
      </c>
      <c r="N4254" s="6" t="s">
        <v>13850</v>
      </c>
      <c r="O4254" s="6" t="str" cm="1">
        <f t="array" ref="O4254:P4254">_xlfn.TEXTSPLIT(N4254,"-")</f>
        <v>2008</v>
      </c>
      <c r="P4254" s="6" t="str">
        <v>2011</v>
      </c>
      <c r="Q4254" s="6">
        <v>8196</v>
      </c>
      <c r="R4254" s="6">
        <v>607</v>
      </c>
      <c r="S4254" s="16">
        <f t="shared" si="318"/>
        <v>7.4060517325524641E-2</v>
      </c>
      <c r="T4254" s="16">
        <f t="shared" si="319"/>
        <v>2.8925687991909104E-3</v>
      </c>
    </row>
    <row r="4255" spans="1:20" x14ac:dyDescent="0.6">
      <c r="A4255" s="6">
        <v>24625378</v>
      </c>
      <c r="B4255" s="6" t="s">
        <v>13839</v>
      </c>
      <c r="C4255" s="6" t="s">
        <v>13812</v>
      </c>
      <c r="D4255" s="6" t="s">
        <v>13847</v>
      </c>
      <c r="E4255" s="6" t="s">
        <v>13814</v>
      </c>
      <c r="F4255" s="6" t="s">
        <v>13824</v>
      </c>
      <c r="G4255" s="6" t="str">
        <f t="shared" ref="G4255:G4329" si="320">IF(RIGHT(F4255,1)="+",LEFT(F4255,LEN(F4255)-1)&amp;"-95",F4255)</f>
        <v>65-69</v>
      </c>
      <c r="H4255" s="6" t="str" cm="1">
        <f t="array" ref="H4255:I4255">_xlfn.TEXTSPLIT(G4255,"-")</f>
        <v>65</v>
      </c>
      <c r="I4255" s="6" t="str">
        <v>69</v>
      </c>
      <c r="J4255" s="6" t="s">
        <v>13836</v>
      </c>
      <c r="K4255" s="6" t="s">
        <v>13557</v>
      </c>
      <c r="L4255" s="6" t="s">
        <v>13973</v>
      </c>
      <c r="M4255" s="6" t="s">
        <v>13657</v>
      </c>
      <c r="N4255" s="6" t="s">
        <v>13851</v>
      </c>
      <c r="O4255" s="6" t="str" cm="1">
        <f t="array" ref="O4255:P4255">_xlfn.TEXTSPLIT(N4255,"-")</f>
        <v>2010</v>
      </c>
      <c r="P4255" s="6" t="str">
        <v>2012</v>
      </c>
      <c r="Q4255" s="6">
        <v>103</v>
      </c>
      <c r="R4255" s="6">
        <v>13</v>
      </c>
      <c r="S4255" s="16">
        <f t="shared" ref="S4255:S4318" si="321">R4255/Q4255</f>
        <v>0.12621359223300971</v>
      </c>
      <c r="T4255" s="16">
        <f t="shared" ref="T4255:T4318" si="322">SQRT(S4255*(1-S4255)/Q4255)</f>
        <v>3.2721793065833005E-2</v>
      </c>
    </row>
    <row r="4256" spans="1:20" x14ac:dyDescent="0.6">
      <c r="A4256" s="6"/>
      <c r="B4256" s="6"/>
      <c r="C4256" s="6"/>
      <c r="D4256" s="6" t="s">
        <v>13847</v>
      </c>
      <c r="E4256" s="6" t="s">
        <v>13814</v>
      </c>
      <c r="F4256" s="6" t="s">
        <v>13825</v>
      </c>
      <c r="G4256" s="6" t="str">
        <f t="shared" si="320"/>
        <v>70-74</v>
      </c>
      <c r="H4256" s="6" t="str" cm="1">
        <f t="array" ref="H4256:I4256">_xlfn.TEXTSPLIT(G4256,"-")</f>
        <v>70</v>
      </c>
      <c r="I4256" s="6" t="str">
        <v>74</v>
      </c>
      <c r="J4256" s="6" t="s">
        <v>13836</v>
      </c>
      <c r="K4256" s="6" t="s">
        <v>13557</v>
      </c>
      <c r="L4256" s="6" t="s">
        <v>13973</v>
      </c>
      <c r="M4256" s="6" t="s">
        <v>13657</v>
      </c>
      <c r="N4256" s="6" t="s">
        <v>13851</v>
      </c>
      <c r="O4256" s="6" t="str" cm="1">
        <f t="array" ref="O4256:P4256">_xlfn.TEXTSPLIT(N4256,"-")</f>
        <v>2010</v>
      </c>
      <c r="P4256" s="6" t="str">
        <v>2012</v>
      </c>
      <c r="Q4256" s="6">
        <v>96</v>
      </c>
      <c r="R4256" s="6">
        <v>15</v>
      </c>
      <c r="S4256" s="16">
        <f t="shared" si="321"/>
        <v>0.15625</v>
      </c>
      <c r="T4256" s="16">
        <f t="shared" si="322"/>
        <v>3.7057941330098196E-2</v>
      </c>
    </row>
    <row r="4257" spans="1:20" x14ac:dyDescent="0.6">
      <c r="A4257" s="6"/>
      <c r="B4257" s="6"/>
      <c r="C4257" s="6"/>
      <c r="D4257" s="6" t="s">
        <v>13847</v>
      </c>
      <c r="E4257" s="6" t="s">
        <v>13814</v>
      </c>
      <c r="F4257" s="6" t="s">
        <v>13826</v>
      </c>
      <c r="G4257" s="6" t="str">
        <f t="shared" si="320"/>
        <v>75-79</v>
      </c>
      <c r="H4257" s="6" t="str" cm="1">
        <f t="array" ref="H4257:I4257">_xlfn.TEXTSPLIT(G4257,"-")</f>
        <v>75</v>
      </c>
      <c r="I4257" s="6" t="str">
        <v>79</v>
      </c>
      <c r="J4257" s="6" t="s">
        <v>13836</v>
      </c>
      <c r="K4257" s="6" t="s">
        <v>13557</v>
      </c>
      <c r="L4257" s="6" t="s">
        <v>13973</v>
      </c>
      <c r="M4257" s="6" t="s">
        <v>13657</v>
      </c>
      <c r="N4257" s="6" t="s">
        <v>13851</v>
      </c>
      <c r="O4257" s="6" t="str" cm="1">
        <f t="array" ref="O4257:P4257">_xlfn.TEXTSPLIT(N4257,"-")</f>
        <v>2010</v>
      </c>
      <c r="P4257" s="6" t="str">
        <v>2012</v>
      </c>
      <c r="Q4257" s="6">
        <v>78</v>
      </c>
      <c r="R4257" s="6">
        <v>0</v>
      </c>
      <c r="S4257" s="16">
        <f t="shared" si="321"/>
        <v>0</v>
      </c>
      <c r="T4257" s="16">
        <f t="shared" si="322"/>
        <v>0</v>
      </c>
    </row>
    <row r="4258" spans="1:20" x14ac:dyDescent="0.6">
      <c r="A4258" s="6"/>
      <c r="B4258" s="6"/>
      <c r="C4258" s="6"/>
      <c r="D4258" s="6" t="s">
        <v>13847</v>
      </c>
      <c r="E4258" s="6" t="s">
        <v>13814</v>
      </c>
      <c r="F4258" s="6" t="s">
        <v>13821</v>
      </c>
      <c r="G4258" s="6" t="str">
        <f t="shared" si="320"/>
        <v>80-95</v>
      </c>
      <c r="H4258" s="6" t="str" cm="1">
        <f t="array" ref="H4258:I4258">_xlfn.TEXTSPLIT(G4258,"-")</f>
        <v>80</v>
      </c>
      <c r="I4258" s="6" t="str">
        <v>95</v>
      </c>
      <c r="J4258" s="6" t="s">
        <v>13836</v>
      </c>
      <c r="K4258" s="6" t="s">
        <v>13557</v>
      </c>
      <c r="L4258" s="6" t="s">
        <v>13973</v>
      </c>
      <c r="M4258" s="6" t="s">
        <v>13657</v>
      </c>
      <c r="N4258" s="6" t="s">
        <v>13851</v>
      </c>
      <c r="O4258" s="6" t="str" cm="1">
        <f t="array" ref="O4258:P4258">_xlfn.TEXTSPLIT(N4258,"-")</f>
        <v>2010</v>
      </c>
      <c r="P4258" s="6" t="str">
        <v>2012</v>
      </c>
      <c r="Q4258" s="6">
        <v>88</v>
      </c>
      <c r="R4258" s="6">
        <v>6</v>
      </c>
      <c r="S4258" s="16">
        <f t="shared" si="321"/>
        <v>6.8181818181818177E-2</v>
      </c>
      <c r="T4258" s="16">
        <f t="shared" si="322"/>
        <v>2.6869435544710645E-2</v>
      </c>
    </row>
    <row r="4259" spans="1:20" x14ac:dyDescent="0.6">
      <c r="A4259" s="6"/>
      <c r="B4259" s="6"/>
      <c r="C4259" s="6"/>
      <c r="D4259" s="6" t="s">
        <v>13847</v>
      </c>
      <c r="E4259" s="6" t="s">
        <v>13814</v>
      </c>
      <c r="F4259" s="6" t="s">
        <v>13524</v>
      </c>
      <c r="G4259" s="6" t="str">
        <f t="shared" si="320"/>
        <v>65-95</v>
      </c>
      <c r="H4259" s="6" t="str" cm="1">
        <f t="array" ref="H4259:I4259">_xlfn.TEXTSPLIT(G4259,"-")</f>
        <v>65</v>
      </c>
      <c r="I4259" s="6" t="str">
        <v>95</v>
      </c>
      <c r="J4259" s="6" t="s">
        <v>13836</v>
      </c>
      <c r="K4259" s="6" t="s">
        <v>13557</v>
      </c>
      <c r="L4259" s="6" t="s">
        <v>13973</v>
      </c>
      <c r="M4259" s="6" t="s">
        <v>13657</v>
      </c>
      <c r="N4259" s="6" t="s">
        <v>13851</v>
      </c>
      <c r="O4259" s="6" t="str" cm="1">
        <f t="array" ref="O4259:P4259">_xlfn.TEXTSPLIT(N4259,"-")</f>
        <v>2010</v>
      </c>
      <c r="P4259" s="6" t="str">
        <v>2012</v>
      </c>
      <c r="Q4259" s="6">
        <v>365</v>
      </c>
      <c r="R4259" s="6">
        <v>34</v>
      </c>
      <c r="S4259" s="16">
        <f t="shared" si="321"/>
        <v>9.3150684931506855E-2</v>
      </c>
      <c r="T4259" s="16">
        <f t="shared" si="322"/>
        <v>1.5212975250355852E-2</v>
      </c>
    </row>
    <row r="4260" spans="1:20" x14ac:dyDescent="0.6">
      <c r="A4260" s="6"/>
      <c r="B4260" s="6"/>
      <c r="C4260" s="6"/>
      <c r="D4260" s="6" t="s">
        <v>13847</v>
      </c>
      <c r="E4260" s="6" t="s">
        <v>13816</v>
      </c>
      <c r="F4260" s="6" t="s">
        <v>13824</v>
      </c>
      <c r="G4260" s="6" t="str">
        <f t="shared" si="320"/>
        <v>65-69</v>
      </c>
      <c r="H4260" s="6" t="str" cm="1">
        <f t="array" ref="H4260:I4260">_xlfn.TEXTSPLIT(G4260,"-")</f>
        <v>65</v>
      </c>
      <c r="I4260" s="6" t="str">
        <v>69</v>
      </c>
      <c r="J4260" s="6" t="s">
        <v>13836</v>
      </c>
      <c r="K4260" s="6" t="s">
        <v>13557</v>
      </c>
      <c r="L4260" s="6" t="s">
        <v>13973</v>
      </c>
      <c r="M4260" s="6" t="s">
        <v>13657</v>
      </c>
      <c r="N4260" s="6" t="s">
        <v>13851</v>
      </c>
      <c r="O4260" s="6" t="str" cm="1">
        <f t="array" ref="O4260:P4260">_xlfn.TEXTSPLIT(N4260,"-")</f>
        <v>2010</v>
      </c>
      <c r="P4260" s="6" t="str">
        <v>2012</v>
      </c>
      <c r="Q4260" s="6">
        <v>86</v>
      </c>
      <c r="R4260" s="6">
        <v>7</v>
      </c>
      <c r="S4260" s="16">
        <f t="shared" si="321"/>
        <v>8.1395348837209308E-2</v>
      </c>
      <c r="T4260" s="16">
        <f t="shared" si="322"/>
        <v>2.9485933979015555E-2</v>
      </c>
    </row>
    <row r="4261" spans="1:20" x14ac:dyDescent="0.6">
      <c r="A4261" s="6"/>
      <c r="B4261" s="6"/>
      <c r="C4261" s="6"/>
      <c r="D4261" s="6" t="s">
        <v>13847</v>
      </c>
      <c r="E4261" s="6" t="s">
        <v>13816</v>
      </c>
      <c r="F4261" s="6" t="s">
        <v>13825</v>
      </c>
      <c r="G4261" s="6" t="str">
        <f t="shared" si="320"/>
        <v>70-74</v>
      </c>
      <c r="H4261" s="6" t="str" cm="1">
        <f t="array" ref="H4261:I4261">_xlfn.TEXTSPLIT(G4261,"-")</f>
        <v>70</v>
      </c>
      <c r="I4261" s="6" t="str">
        <v>74</v>
      </c>
      <c r="J4261" s="6" t="s">
        <v>13836</v>
      </c>
      <c r="K4261" s="6" t="s">
        <v>13557</v>
      </c>
      <c r="L4261" s="6" t="s">
        <v>13973</v>
      </c>
      <c r="M4261" s="6" t="s">
        <v>13657</v>
      </c>
      <c r="N4261" s="6" t="s">
        <v>13851</v>
      </c>
      <c r="O4261" s="6" t="str" cm="1">
        <f t="array" ref="O4261:P4261">_xlfn.TEXTSPLIT(N4261,"-")</f>
        <v>2010</v>
      </c>
      <c r="P4261" s="6" t="str">
        <v>2012</v>
      </c>
      <c r="Q4261" s="6">
        <v>84</v>
      </c>
      <c r="R4261" s="6">
        <v>7</v>
      </c>
      <c r="S4261" s="16">
        <f t="shared" si="321"/>
        <v>8.3333333333333329E-2</v>
      </c>
      <c r="T4261" s="16">
        <f t="shared" si="322"/>
        <v>3.0156119352322746E-2</v>
      </c>
    </row>
    <row r="4262" spans="1:20" x14ac:dyDescent="0.6">
      <c r="A4262" s="6"/>
      <c r="B4262" s="6"/>
      <c r="C4262" s="6"/>
      <c r="D4262" s="6" t="s">
        <v>13847</v>
      </c>
      <c r="E4262" s="6" t="s">
        <v>13816</v>
      </c>
      <c r="F4262" s="6" t="s">
        <v>13826</v>
      </c>
      <c r="G4262" s="6" t="str">
        <f t="shared" si="320"/>
        <v>75-79</v>
      </c>
      <c r="H4262" s="6" t="str" cm="1">
        <f t="array" ref="H4262:I4262">_xlfn.TEXTSPLIT(G4262,"-")</f>
        <v>75</v>
      </c>
      <c r="I4262" s="6" t="str">
        <v>79</v>
      </c>
      <c r="J4262" s="6" t="s">
        <v>13836</v>
      </c>
      <c r="K4262" s="6" t="s">
        <v>13557</v>
      </c>
      <c r="L4262" s="6" t="s">
        <v>13973</v>
      </c>
      <c r="M4262" s="6" t="s">
        <v>13657</v>
      </c>
      <c r="N4262" s="6" t="s">
        <v>13851</v>
      </c>
      <c r="O4262" s="6" t="str" cm="1">
        <f t="array" ref="O4262:P4262">_xlfn.TEXTSPLIT(N4262,"-")</f>
        <v>2010</v>
      </c>
      <c r="P4262" s="6" t="str">
        <v>2012</v>
      </c>
      <c r="Q4262" s="6">
        <v>60</v>
      </c>
      <c r="R4262" s="6">
        <v>4</v>
      </c>
      <c r="S4262" s="16">
        <f t="shared" si="321"/>
        <v>6.6666666666666666E-2</v>
      </c>
      <c r="T4262" s="16">
        <f t="shared" si="322"/>
        <v>3.2203059435976532E-2</v>
      </c>
    </row>
    <row r="4263" spans="1:20" x14ac:dyDescent="0.6">
      <c r="A4263" s="6"/>
      <c r="B4263" s="6"/>
      <c r="C4263" s="6"/>
      <c r="D4263" s="6" t="s">
        <v>13847</v>
      </c>
      <c r="E4263" s="6" t="s">
        <v>13816</v>
      </c>
      <c r="F4263" s="6" t="s">
        <v>13821</v>
      </c>
      <c r="G4263" s="6" t="str">
        <f t="shared" si="320"/>
        <v>80-95</v>
      </c>
      <c r="H4263" s="6" t="str" cm="1">
        <f t="array" ref="H4263:I4263">_xlfn.TEXTSPLIT(G4263,"-")</f>
        <v>80</v>
      </c>
      <c r="I4263" s="6" t="str">
        <v>95</v>
      </c>
      <c r="J4263" s="6" t="s">
        <v>13836</v>
      </c>
      <c r="K4263" s="6" t="s">
        <v>13557</v>
      </c>
      <c r="L4263" s="6" t="s">
        <v>13973</v>
      </c>
      <c r="M4263" s="6" t="s">
        <v>13657</v>
      </c>
      <c r="N4263" s="6" t="s">
        <v>13851</v>
      </c>
      <c r="O4263" s="6" t="str" cm="1">
        <f t="array" ref="O4263:P4263">_xlfn.TEXTSPLIT(N4263,"-")</f>
        <v>2010</v>
      </c>
      <c r="P4263" s="6" t="str">
        <v>2012</v>
      </c>
      <c r="Q4263" s="6">
        <v>78</v>
      </c>
      <c r="R4263" s="6">
        <v>6</v>
      </c>
      <c r="S4263" s="16">
        <f t="shared" si="321"/>
        <v>7.6923076923076927E-2</v>
      </c>
      <c r="T4263" s="16">
        <f t="shared" si="322"/>
        <v>3.017171309818216E-2</v>
      </c>
    </row>
    <row r="4264" spans="1:20" x14ac:dyDescent="0.6">
      <c r="A4264" s="6"/>
      <c r="B4264" s="6"/>
      <c r="C4264" s="6"/>
      <c r="D4264" s="6" t="s">
        <v>13847</v>
      </c>
      <c r="E4264" s="6" t="s">
        <v>13816</v>
      </c>
      <c r="F4264" s="6" t="s">
        <v>13524</v>
      </c>
      <c r="G4264" s="6" t="str">
        <f t="shared" si="320"/>
        <v>65-95</v>
      </c>
      <c r="H4264" s="6" t="str" cm="1">
        <f t="array" ref="H4264:I4264">_xlfn.TEXTSPLIT(G4264,"-")</f>
        <v>65</v>
      </c>
      <c r="I4264" s="6" t="str">
        <v>95</v>
      </c>
      <c r="J4264" s="6" t="s">
        <v>13836</v>
      </c>
      <c r="K4264" s="6" t="s">
        <v>13557</v>
      </c>
      <c r="L4264" s="6" t="s">
        <v>13973</v>
      </c>
      <c r="M4264" s="6" t="s">
        <v>13657</v>
      </c>
      <c r="N4264" s="6" t="s">
        <v>13851</v>
      </c>
      <c r="O4264" s="6" t="str" cm="1">
        <f t="array" ref="O4264:P4264">_xlfn.TEXTSPLIT(N4264,"-")</f>
        <v>2010</v>
      </c>
      <c r="P4264" s="6" t="str">
        <v>2012</v>
      </c>
      <c r="Q4264" s="6">
        <v>308</v>
      </c>
      <c r="R4264" s="6">
        <v>24</v>
      </c>
      <c r="S4264" s="16">
        <f t="shared" si="321"/>
        <v>7.792207792207792E-2</v>
      </c>
      <c r="T4264" s="16">
        <f t="shared" si="322"/>
        <v>1.5273505165701152E-2</v>
      </c>
    </row>
    <row r="4265" spans="1:20" x14ac:dyDescent="0.6">
      <c r="A4265" s="6"/>
      <c r="B4265" s="6"/>
      <c r="C4265" s="6"/>
      <c r="D4265" s="6" t="s">
        <v>13847</v>
      </c>
      <c r="E4265" s="6" t="s">
        <v>13815</v>
      </c>
      <c r="F4265" s="6" t="s">
        <v>13824</v>
      </c>
      <c r="G4265" s="6" t="str">
        <f t="shared" si="320"/>
        <v>65-69</v>
      </c>
      <c r="H4265" s="6" t="str" cm="1">
        <f t="array" ref="H4265:I4265">_xlfn.TEXTSPLIT(G4265,"-")</f>
        <v>65</v>
      </c>
      <c r="I4265" s="6" t="str">
        <v>69</v>
      </c>
      <c r="J4265" s="6" t="s">
        <v>13836</v>
      </c>
      <c r="K4265" s="6" t="s">
        <v>13557</v>
      </c>
      <c r="L4265" s="6" t="s">
        <v>13973</v>
      </c>
      <c r="M4265" s="6" t="s">
        <v>13657</v>
      </c>
      <c r="N4265" s="6" t="s">
        <v>13851</v>
      </c>
      <c r="O4265" s="6" t="str" cm="1">
        <f t="array" ref="O4265:P4265">_xlfn.TEXTSPLIT(N4265,"-")</f>
        <v>2010</v>
      </c>
      <c r="P4265" s="6" t="str">
        <v>2012</v>
      </c>
      <c r="Q4265" s="6">
        <v>189</v>
      </c>
      <c r="R4265" s="6">
        <v>20</v>
      </c>
      <c r="S4265" s="16">
        <f t="shared" si="321"/>
        <v>0.10582010582010581</v>
      </c>
      <c r="T4265" s="16">
        <f t="shared" si="322"/>
        <v>2.2375133947673601E-2</v>
      </c>
    </row>
    <row r="4266" spans="1:20" x14ac:dyDescent="0.6">
      <c r="A4266" s="6"/>
      <c r="B4266" s="6"/>
      <c r="C4266" s="6"/>
      <c r="D4266" s="6" t="s">
        <v>13847</v>
      </c>
      <c r="E4266" s="6" t="s">
        <v>13815</v>
      </c>
      <c r="F4266" s="6" t="s">
        <v>13825</v>
      </c>
      <c r="G4266" s="6" t="str">
        <f t="shared" si="320"/>
        <v>70-74</v>
      </c>
      <c r="H4266" s="6" t="str" cm="1">
        <f t="array" ref="H4266:I4266">_xlfn.TEXTSPLIT(G4266,"-")</f>
        <v>70</v>
      </c>
      <c r="I4266" s="6" t="str">
        <v>74</v>
      </c>
      <c r="J4266" s="6" t="s">
        <v>13836</v>
      </c>
      <c r="K4266" s="6" t="s">
        <v>13557</v>
      </c>
      <c r="L4266" s="6" t="s">
        <v>13973</v>
      </c>
      <c r="M4266" s="6" t="s">
        <v>13657</v>
      </c>
      <c r="N4266" s="6" t="s">
        <v>13851</v>
      </c>
      <c r="O4266" s="6" t="str" cm="1">
        <f t="array" ref="O4266:P4266">_xlfn.TEXTSPLIT(N4266,"-")</f>
        <v>2010</v>
      </c>
      <c r="P4266" s="6" t="str">
        <v>2012</v>
      </c>
      <c r="Q4266" s="6">
        <v>180</v>
      </c>
      <c r="R4266" s="6">
        <v>22</v>
      </c>
      <c r="S4266" s="16">
        <f t="shared" si="321"/>
        <v>0.12222222222222222</v>
      </c>
      <c r="T4266" s="16">
        <f t="shared" si="322"/>
        <v>2.4413560737299254E-2</v>
      </c>
    </row>
    <row r="4267" spans="1:20" x14ac:dyDescent="0.6">
      <c r="A4267" s="6"/>
      <c r="B4267" s="6"/>
      <c r="C4267" s="6"/>
      <c r="D4267" s="6" t="s">
        <v>13847</v>
      </c>
      <c r="E4267" s="6" t="s">
        <v>13815</v>
      </c>
      <c r="F4267" s="6" t="s">
        <v>13826</v>
      </c>
      <c r="G4267" s="6" t="str">
        <f t="shared" si="320"/>
        <v>75-79</v>
      </c>
      <c r="H4267" s="6" t="str" cm="1">
        <f t="array" ref="H4267:I4267">_xlfn.TEXTSPLIT(G4267,"-")</f>
        <v>75</v>
      </c>
      <c r="I4267" s="6" t="str">
        <v>79</v>
      </c>
      <c r="J4267" s="6" t="s">
        <v>13836</v>
      </c>
      <c r="K4267" s="6" t="s">
        <v>13557</v>
      </c>
      <c r="L4267" s="6" t="s">
        <v>13973</v>
      </c>
      <c r="M4267" s="6" t="s">
        <v>13657</v>
      </c>
      <c r="N4267" s="6" t="s">
        <v>13851</v>
      </c>
      <c r="O4267" s="6" t="str" cm="1">
        <f t="array" ref="O4267:P4267">_xlfn.TEXTSPLIT(N4267,"-")</f>
        <v>2010</v>
      </c>
      <c r="P4267" s="6" t="str">
        <v>2012</v>
      </c>
      <c r="Q4267" s="6">
        <v>138</v>
      </c>
      <c r="R4267" s="6">
        <v>4</v>
      </c>
      <c r="S4267" s="16">
        <f t="shared" si="321"/>
        <v>2.8985507246376812E-2</v>
      </c>
      <c r="T4267" s="16">
        <f t="shared" si="322"/>
        <v>1.4281169221012035E-2</v>
      </c>
    </row>
    <row r="4268" spans="1:20" x14ac:dyDescent="0.6">
      <c r="A4268" s="6"/>
      <c r="B4268" s="6"/>
      <c r="C4268" s="6"/>
      <c r="D4268" s="6" t="s">
        <v>13847</v>
      </c>
      <c r="E4268" s="6" t="s">
        <v>13815</v>
      </c>
      <c r="F4268" s="6" t="s">
        <v>13821</v>
      </c>
      <c r="G4268" s="6" t="str">
        <f t="shared" si="320"/>
        <v>80-95</v>
      </c>
      <c r="H4268" s="6" t="str" cm="1">
        <f t="array" ref="H4268:I4268">_xlfn.TEXTSPLIT(G4268,"-")</f>
        <v>80</v>
      </c>
      <c r="I4268" s="6" t="str">
        <v>95</v>
      </c>
      <c r="J4268" s="6" t="s">
        <v>13836</v>
      </c>
      <c r="K4268" s="6" t="s">
        <v>13557</v>
      </c>
      <c r="L4268" s="6" t="s">
        <v>13973</v>
      </c>
      <c r="M4268" s="6" t="s">
        <v>13657</v>
      </c>
      <c r="N4268" s="6" t="s">
        <v>13851</v>
      </c>
      <c r="O4268" s="6" t="str" cm="1">
        <f t="array" ref="O4268:P4268">_xlfn.TEXTSPLIT(N4268,"-")</f>
        <v>2010</v>
      </c>
      <c r="P4268" s="6" t="str">
        <v>2012</v>
      </c>
      <c r="Q4268" s="6">
        <v>166</v>
      </c>
      <c r="R4268" s="6">
        <v>12</v>
      </c>
      <c r="S4268" s="16">
        <f t="shared" si="321"/>
        <v>7.2289156626506021E-2</v>
      </c>
      <c r="T4268" s="16">
        <f t="shared" si="322"/>
        <v>2.0099666493177314E-2</v>
      </c>
    </row>
    <row r="4269" spans="1:20" x14ac:dyDescent="0.6">
      <c r="A4269" s="6"/>
      <c r="B4269" s="6"/>
      <c r="C4269" s="6"/>
      <c r="D4269" s="6" t="s">
        <v>13847</v>
      </c>
      <c r="E4269" s="6" t="s">
        <v>13815</v>
      </c>
      <c r="F4269" s="6" t="s">
        <v>13524</v>
      </c>
      <c r="G4269" s="6" t="str">
        <f t="shared" si="320"/>
        <v>65-95</v>
      </c>
      <c r="H4269" s="6" t="str" cm="1">
        <f t="array" ref="H4269:I4269">_xlfn.TEXTSPLIT(G4269,"-")</f>
        <v>65</v>
      </c>
      <c r="I4269" s="6" t="str">
        <v>95</v>
      </c>
      <c r="J4269" s="6" t="s">
        <v>13836</v>
      </c>
      <c r="K4269" s="6" t="s">
        <v>13557</v>
      </c>
      <c r="L4269" s="6" t="s">
        <v>13973</v>
      </c>
      <c r="M4269" s="6" t="s">
        <v>13657</v>
      </c>
      <c r="N4269" s="6" t="s">
        <v>13851</v>
      </c>
      <c r="O4269" s="6" t="str" cm="1">
        <f t="array" ref="O4269:P4269">_xlfn.TEXTSPLIT(N4269,"-")</f>
        <v>2010</v>
      </c>
      <c r="P4269" s="6" t="str">
        <v>2012</v>
      </c>
      <c r="Q4269" s="6">
        <v>673</v>
      </c>
      <c r="R4269" s="6">
        <v>58</v>
      </c>
      <c r="S4269" s="16">
        <f t="shared" si="321"/>
        <v>8.6181277860326894E-2</v>
      </c>
      <c r="T4269" s="16">
        <f t="shared" si="322"/>
        <v>1.0817551173111895E-2</v>
      </c>
    </row>
    <row r="4270" spans="1:20" x14ac:dyDescent="0.6">
      <c r="A4270" s="6"/>
      <c r="B4270" s="6"/>
      <c r="C4270" s="6"/>
      <c r="D4270" s="6" t="s">
        <v>13848</v>
      </c>
      <c r="E4270" s="6" t="s">
        <v>13814</v>
      </c>
      <c r="F4270" s="6" t="s">
        <v>13824</v>
      </c>
      <c r="G4270" s="6" t="str">
        <f t="shared" si="320"/>
        <v>65-69</v>
      </c>
      <c r="H4270" s="6" t="str" cm="1">
        <f t="array" ref="H4270:I4270">_xlfn.TEXTSPLIT(G4270,"-")</f>
        <v>65</v>
      </c>
      <c r="I4270" s="6" t="str">
        <v>69</v>
      </c>
      <c r="J4270" s="6" t="s">
        <v>13836</v>
      </c>
      <c r="K4270" s="6" t="s">
        <v>13557</v>
      </c>
      <c r="L4270" s="6" t="s">
        <v>13973</v>
      </c>
      <c r="M4270" s="6" t="s">
        <v>13657</v>
      </c>
      <c r="N4270" s="6" t="s">
        <v>13851</v>
      </c>
      <c r="O4270" s="6" t="str" cm="1">
        <f t="array" ref="O4270:P4270">_xlfn.TEXTSPLIT(N4270,"-")</f>
        <v>2010</v>
      </c>
      <c r="P4270" s="6" t="str">
        <v>2012</v>
      </c>
      <c r="Q4270" s="6">
        <v>103</v>
      </c>
      <c r="R4270" s="6">
        <v>4</v>
      </c>
      <c r="S4270" s="16">
        <f t="shared" si="321"/>
        <v>3.8834951456310676E-2</v>
      </c>
      <c r="T4270" s="16">
        <f t="shared" si="322"/>
        <v>1.9036703945374871E-2</v>
      </c>
    </row>
    <row r="4271" spans="1:20" x14ac:dyDescent="0.6">
      <c r="A4271" s="6"/>
      <c r="B4271" s="6"/>
      <c r="C4271" s="6"/>
      <c r="D4271" s="6" t="s">
        <v>13848</v>
      </c>
      <c r="E4271" s="6" t="s">
        <v>13814</v>
      </c>
      <c r="F4271" s="6" t="s">
        <v>13825</v>
      </c>
      <c r="G4271" s="6" t="str">
        <f t="shared" si="320"/>
        <v>70-74</v>
      </c>
      <c r="H4271" s="6" t="str" cm="1">
        <f t="array" ref="H4271:I4271">_xlfn.TEXTSPLIT(G4271,"-")</f>
        <v>70</v>
      </c>
      <c r="I4271" s="6" t="str">
        <v>74</v>
      </c>
      <c r="J4271" s="6" t="s">
        <v>13836</v>
      </c>
      <c r="K4271" s="6" t="s">
        <v>13557</v>
      </c>
      <c r="L4271" s="6" t="s">
        <v>13973</v>
      </c>
      <c r="M4271" s="6" t="s">
        <v>13657</v>
      </c>
      <c r="N4271" s="6" t="s">
        <v>13851</v>
      </c>
      <c r="O4271" s="6" t="str" cm="1">
        <f t="array" ref="O4271:P4271">_xlfn.TEXTSPLIT(N4271,"-")</f>
        <v>2010</v>
      </c>
      <c r="P4271" s="6" t="str">
        <v>2012</v>
      </c>
      <c r="Q4271" s="6">
        <v>96</v>
      </c>
      <c r="R4271" s="6">
        <v>3</v>
      </c>
      <c r="S4271" s="16">
        <f t="shared" si="321"/>
        <v>3.125E-2</v>
      </c>
      <c r="T4271" s="16">
        <f t="shared" si="322"/>
        <v>1.7758049084616999E-2</v>
      </c>
    </row>
    <row r="4272" spans="1:20" x14ac:dyDescent="0.6">
      <c r="A4272" s="6"/>
      <c r="B4272" s="6"/>
      <c r="C4272" s="6"/>
      <c r="D4272" s="6" t="s">
        <v>13848</v>
      </c>
      <c r="E4272" s="6" t="s">
        <v>13814</v>
      </c>
      <c r="F4272" s="6" t="s">
        <v>13826</v>
      </c>
      <c r="G4272" s="6" t="str">
        <f t="shared" si="320"/>
        <v>75-79</v>
      </c>
      <c r="H4272" s="6" t="str" cm="1">
        <f t="array" ref="H4272:I4272">_xlfn.TEXTSPLIT(G4272,"-")</f>
        <v>75</v>
      </c>
      <c r="I4272" s="6" t="str">
        <v>79</v>
      </c>
      <c r="J4272" s="6" t="s">
        <v>13836</v>
      </c>
      <c r="K4272" s="6" t="s">
        <v>13557</v>
      </c>
      <c r="L4272" s="6" t="s">
        <v>13973</v>
      </c>
      <c r="M4272" s="6" t="s">
        <v>13657</v>
      </c>
      <c r="N4272" s="6" t="s">
        <v>13851</v>
      </c>
      <c r="O4272" s="6" t="str" cm="1">
        <f t="array" ref="O4272:P4272">_xlfn.TEXTSPLIT(N4272,"-")</f>
        <v>2010</v>
      </c>
      <c r="P4272" s="6" t="str">
        <v>2012</v>
      </c>
      <c r="Q4272" s="6">
        <v>78</v>
      </c>
      <c r="R4272" s="6">
        <v>9</v>
      </c>
      <c r="S4272" s="16">
        <f t="shared" si="321"/>
        <v>0.11538461538461539</v>
      </c>
      <c r="T4272" s="16">
        <f t="shared" si="322"/>
        <v>3.6174613197152317E-2</v>
      </c>
    </row>
    <row r="4273" spans="1:20" x14ac:dyDescent="0.6">
      <c r="A4273" s="6"/>
      <c r="B4273" s="6"/>
      <c r="C4273" s="6"/>
      <c r="D4273" s="6" t="s">
        <v>13848</v>
      </c>
      <c r="E4273" s="6" t="s">
        <v>13814</v>
      </c>
      <c r="F4273" s="6" t="s">
        <v>13821</v>
      </c>
      <c r="G4273" s="6" t="str">
        <f t="shared" si="320"/>
        <v>80-95</v>
      </c>
      <c r="H4273" s="6" t="str" cm="1">
        <f t="array" ref="H4273:I4273">_xlfn.TEXTSPLIT(G4273,"-")</f>
        <v>80</v>
      </c>
      <c r="I4273" s="6" t="str">
        <v>95</v>
      </c>
      <c r="J4273" s="6" t="s">
        <v>13836</v>
      </c>
      <c r="K4273" s="6" t="s">
        <v>13557</v>
      </c>
      <c r="L4273" s="6" t="s">
        <v>13973</v>
      </c>
      <c r="M4273" s="6" t="s">
        <v>13657</v>
      </c>
      <c r="N4273" s="6" t="s">
        <v>13851</v>
      </c>
      <c r="O4273" s="6" t="str" cm="1">
        <f t="array" ref="O4273:P4273">_xlfn.TEXTSPLIT(N4273,"-")</f>
        <v>2010</v>
      </c>
      <c r="P4273" s="6" t="str">
        <v>2012</v>
      </c>
      <c r="Q4273" s="6">
        <v>88</v>
      </c>
      <c r="R4273" s="6">
        <v>8</v>
      </c>
      <c r="S4273" s="16">
        <f t="shared" si="321"/>
        <v>9.0909090909090912E-2</v>
      </c>
      <c r="T4273" s="16">
        <f t="shared" si="322"/>
        <v>3.0645448293783732E-2</v>
      </c>
    </row>
    <row r="4274" spans="1:20" x14ac:dyDescent="0.6">
      <c r="A4274" s="6"/>
      <c r="B4274" s="6"/>
      <c r="C4274" s="6"/>
      <c r="D4274" s="6" t="s">
        <v>13848</v>
      </c>
      <c r="E4274" s="6" t="s">
        <v>13814</v>
      </c>
      <c r="F4274" s="6" t="s">
        <v>13524</v>
      </c>
      <c r="G4274" s="6" t="str">
        <f t="shared" si="320"/>
        <v>65-95</v>
      </c>
      <c r="H4274" s="6" t="str" cm="1">
        <f t="array" ref="H4274:I4274">_xlfn.TEXTSPLIT(G4274,"-")</f>
        <v>65</v>
      </c>
      <c r="I4274" s="6" t="str">
        <v>95</v>
      </c>
      <c r="J4274" s="6" t="s">
        <v>13836</v>
      </c>
      <c r="K4274" s="6" t="s">
        <v>13557</v>
      </c>
      <c r="L4274" s="6" t="s">
        <v>13973</v>
      </c>
      <c r="M4274" s="6" t="s">
        <v>13657</v>
      </c>
      <c r="N4274" s="6" t="s">
        <v>13851</v>
      </c>
      <c r="O4274" s="6" t="str" cm="1">
        <f t="array" ref="O4274:P4274">_xlfn.TEXTSPLIT(N4274,"-")</f>
        <v>2010</v>
      </c>
      <c r="P4274" s="6" t="str">
        <v>2012</v>
      </c>
      <c r="Q4274" s="6">
        <v>365</v>
      </c>
      <c r="R4274" s="6">
        <v>24</v>
      </c>
      <c r="S4274" s="16">
        <f t="shared" si="321"/>
        <v>6.575342465753424E-2</v>
      </c>
      <c r="T4274" s="16">
        <f t="shared" si="322"/>
        <v>1.2973092469736325E-2</v>
      </c>
    </row>
    <row r="4275" spans="1:20" x14ac:dyDescent="0.6">
      <c r="A4275" s="6"/>
      <c r="B4275" s="6"/>
      <c r="C4275" s="6"/>
      <c r="D4275" s="6" t="s">
        <v>13848</v>
      </c>
      <c r="E4275" s="6" t="s">
        <v>13816</v>
      </c>
      <c r="F4275" s="6" t="s">
        <v>13824</v>
      </c>
      <c r="G4275" s="6" t="str">
        <f t="shared" si="320"/>
        <v>65-69</v>
      </c>
      <c r="H4275" s="6" t="str" cm="1">
        <f t="array" ref="H4275:I4275">_xlfn.TEXTSPLIT(G4275,"-")</f>
        <v>65</v>
      </c>
      <c r="I4275" s="6" t="str">
        <v>69</v>
      </c>
      <c r="J4275" s="6" t="s">
        <v>13836</v>
      </c>
      <c r="K4275" s="6" t="s">
        <v>13557</v>
      </c>
      <c r="L4275" s="6" t="s">
        <v>13973</v>
      </c>
      <c r="M4275" s="6" t="s">
        <v>13657</v>
      </c>
      <c r="N4275" s="6" t="s">
        <v>13851</v>
      </c>
      <c r="O4275" s="6" t="str" cm="1">
        <f t="array" ref="O4275:P4275">_xlfn.TEXTSPLIT(N4275,"-")</f>
        <v>2010</v>
      </c>
      <c r="P4275" s="6" t="str">
        <v>2012</v>
      </c>
      <c r="Q4275" s="6">
        <v>86</v>
      </c>
      <c r="R4275" s="6">
        <v>2</v>
      </c>
      <c r="S4275" s="16">
        <f t="shared" si="321"/>
        <v>2.3255813953488372E-2</v>
      </c>
      <c r="T4275" s="16">
        <f t="shared" si="322"/>
        <v>1.6252005626086228E-2</v>
      </c>
    </row>
    <row r="4276" spans="1:20" x14ac:dyDescent="0.6">
      <c r="A4276" s="6"/>
      <c r="B4276" s="6"/>
      <c r="C4276" s="6"/>
      <c r="D4276" s="6" t="s">
        <v>13848</v>
      </c>
      <c r="E4276" s="6" t="s">
        <v>13816</v>
      </c>
      <c r="F4276" s="6" t="s">
        <v>13825</v>
      </c>
      <c r="G4276" s="6" t="str">
        <f t="shared" si="320"/>
        <v>70-74</v>
      </c>
      <c r="H4276" s="6" t="str" cm="1">
        <f t="array" ref="H4276:I4276">_xlfn.TEXTSPLIT(G4276,"-")</f>
        <v>70</v>
      </c>
      <c r="I4276" s="6" t="str">
        <v>74</v>
      </c>
      <c r="J4276" s="6" t="s">
        <v>13836</v>
      </c>
      <c r="K4276" s="6" t="s">
        <v>13557</v>
      </c>
      <c r="L4276" s="6" t="s">
        <v>13973</v>
      </c>
      <c r="M4276" s="6" t="s">
        <v>13657</v>
      </c>
      <c r="N4276" s="6" t="s">
        <v>13851</v>
      </c>
      <c r="O4276" s="6" t="str" cm="1">
        <f t="array" ref="O4276:P4276">_xlfn.TEXTSPLIT(N4276,"-")</f>
        <v>2010</v>
      </c>
      <c r="P4276" s="6" t="str">
        <v>2012</v>
      </c>
      <c r="Q4276" s="6">
        <v>84</v>
      </c>
      <c r="R4276" s="6">
        <v>3</v>
      </c>
      <c r="S4276" s="16">
        <f t="shared" si="321"/>
        <v>3.5714285714285712E-2</v>
      </c>
      <c r="T4276" s="16">
        <f t="shared" si="322"/>
        <v>2.0248096768351459E-2</v>
      </c>
    </row>
    <row r="4277" spans="1:20" x14ac:dyDescent="0.6">
      <c r="A4277" s="6"/>
      <c r="B4277" s="6"/>
      <c r="C4277" s="6"/>
      <c r="D4277" s="6" t="s">
        <v>13848</v>
      </c>
      <c r="E4277" s="6" t="s">
        <v>13816</v>
      </c>
      <c r="F4277" s="6" t="s">
        <v>13826</v>
      </c>
      <c r="G4277" s="6" t="str">
        <f t="shared" si="320"/>
        <v>75-79</v>
      </c>
      <c r="H4277" s="6" t="str" cm="1">
        <f t="array" ref="H4277:I4277">_xlfn.TEXTSPLIT(G4277,"-")</f>
        <v>75</v>
      </c>
      <c r="I4277" s="6" t="str">
        <v>79</v>
      </c>
      <c r="J4277" s="6" t="s">
        <v>13836</v>
      </c>
      <c r="K4277" s="6" t="s">
        <v>13557</v>
      </c>
      <c r="L4277" s="6" t="s">
        <v>13973</v>
      </c>
      <c r="M4277" s="6" t="s">
        <v>13657</v>
      </c>
      <c r="N4277" s="6" t="s">
        <v>13851</v>
      </c>
      <c r="O4277" s="6" t="str" cm="1">
        <f t="array" ref="O4277:P4277">_xlfn.TEXTSPLIT(N4277,"-")</f>
        <v>2010</v>
      </c>
      <c r="P4277" s="6" t="str">
        <v>2012</v>
      </c>
      <c r="Q4277" s="6">
        <v>60</v>
      </c>
      <c r="R4277" s="6">
        <v>6</v>
      </c>
      <c r="S4277" s="16">
        <f t="shared" si="321"/>
        <v>0.1</v>
      </c>
      <c r="T4277" s="16">
        <f t="shared" si="322"/>
        <v>3.8729833462074169E-2</v>
      </c>
    </row>
    <row r="4278" spans="1:20" x14ac:dyDescent="0.6">
      <c r="A4278" s="6"/>
      <c r="B4278" s="6"/>
      <c r="C4278" s="6"/>
      <c r="D4278" s="6" t="s">
        <v>13848</v>
      </c>
      <c r="E4278" s="6" t="s">
        <v>13816</v>
      </c>
      <c r="F4278" s="6" t="s">
        <v>13821</v>
      </c>
      <c r="G4278" s="6" t="str">
        <f t="shared" si="320"/>
        <v>80-95</v>
      </c>
      <c r="H4278" s="6" t="str" cm="1">
        <f t="array" ref="H4278:I4278">_xlfn.TEXTSPLIT(G4278,"-")</f>
        <v>80</v>
      </c>
      <c r="I4278" s="6" t="str">
        <v>95</v>
      </c>
      <c r="J4278" s="6" t="s">
        <v>13836</v>
      </c>
      <c r="K4278" s="6" t="s">
        <v>13557</v>
      </c>
      <c r="L4278" s="6" t="s">
        <v>13973</v>
      </c>
      <c r="M4278" s="6" t="s">
        <v>13657</v>
      </c>
      <c r="N4278" s="6" t="s">
        <v>13851</v>
      </c>
      <c r="O4278" s="6" t="str" cm="1">
        <f t="array" ref="O4278:P4278">_xlfn.TEXTSPLIT(N4278,"-")</f>
        <v>2010</v>
      </c>
      <c r="P4278" s="6" t="str">
        <v>2012</v>
      </c>
      <c r="Q4278" s="6">
        <v>78</v>
      </c>
      <c r="R4278" s="6">
        <v>8</v>
      </c>
      <c r="S4278" s="16">
        <f t="shared" si="321"/>
        <v>0.10256410256410256</v>
      </c>
      <c r="T4278" s="16">
        <f t="shared" si="322"/>
        <v>3.4352006515747879E-2</v>
      </c>
    </row>
    <row r="4279" spans="1:20" x14ac:dyDescent="0.6">
      <c r="A4279" s="6"/>
      <c r="B4279" s="6"/>
      <c r="C4279" s="6"/>
      <c r="D4279" s="6" t="s">
        <v>13848</v>
      </c>
      <c r="E4279" s="6" t="s">
        <v>13816</v>
      </c>
      <c r="F4279" s="6" t="s">
        <v>13524</v>
      </c>
      <c r="G4279" s="6" t="str">
        <f t="shared" si="320"/>
        <v>65-95</v>
      </c>
      <c r="H4279" s="6" t="str" cm="1">
        <f t="array" ref="H4279:I4279">_xlfn.TEXTSPLIT(G4279,"-")</f>
        <v>65</v>
      </c>
      <c r="I4279" s="6" t="str">
        <v>95</v>
      </c>
      <c r="J4279" s="6" t="s">
        <v>13836</v>
      </c>
      <c r="K4279" s="6" t="s">
        <v>13557</v>
      </c>
      <c r="L4279" s="6" t="s">
        <v>13973</v>
      </c>
      <c r="M4279" s="6" t="s">
        <v>13657</v>
      </c>
      <c r="N4279" s="6" t="s">
        <v>13851</v>
      </c>
      <c r="O4279" s="6" t="str" cm="1">
        <f t="array" ref="O4279:P4279">_xlfn.TEXTSPLIT(N4279,"-")</f>
        <v>2010</v>
      </c>
      <c r="P4279" s="6" t="str">
        <v>2012</v>
      </c>
      <c r="Q4279" s="6">
        <v>308</v>
      </c>
      <c r="R4279" s="6">
        <v>19</v>
      </c>
      <c r="S4279" s="16">
        <f t="shared" si="321"/>
        <v>6.1688311688311688E-2</v>
      </c>
      <c r="T4279" s="16">
        <f t="shared" si="322"/>
        <v>1.3708806522237717E-2</v>
      </c>
    </row>
    <row r="4280" spans="1:20" x14ac:dyDescent="0.6">
      <c r="A4280" s="6"/>
      <c r="B4280" s="6"/>
      <c r="C4280" s="6"/>
      <c r="D4280" s="6" t="s">
        <v>13848</v>
      </c>
      <c r="E4280" s="6" t="s">
        <v>13815</v>
      </c>
      <c r="F4280" s="6" t="s">
        <v>13824</v>
      </c>
      <c r="G4280" s="6" t="str">
        <f t="shared" si="320"/>
        <v>65-69</v>
      </c>
      <c r="H4280" s="6" t="str" cm="1">
        <f t="array" ref="H4280:I4280">_xlfn.TEXTSPLIT(G4280,"-")</f>
        <v>65</v>
      </c>
      <c r="I4280" s="6" t="str">
        <v>69</v>
      </c>
      <c r="J4280" s="6" t="s">
        <v>13836</v>
      </c>
      <c r="K4280" s="6" t="s">
        <v>13557</v>
      </c>
      <c r="L4280" s="6" t="s">
        <v>13973</v>
      </c>
      <c r="M4280" s="6" t="s">
        <v>13657</v>
      </c>
      <c r="N4280" s="6" t="s">
        <v>13851</v>
      </c>
      <c r="O4280" s="6" t="str" cm="1">
        <f t="array" ref="O4280:P4280">_xlfn.TEXTSPLIT(N4280,"-")</f>
        <v>2010</v>
      </c>
      <c r="P4280" s="6" t="str">
        <v>2012</v>
      </c>
      <c r="Q4280" s="6">
        <v>189</v>
      </c>
      <c r="R4280" s="6">
        <v>6</v>
      </c>
      <c r="S4280" s="16">
        <f t="shared" si="321"/>
        <v>3.1746031746031744E-2</v>
      </c>
      <c r="T4280" s="16">
        <f t="shared" si="322"/>
        <v>1.2752885598230047E-2</v>
      </c>
    </row>
    <row r="4281" spans="1:20" x14ac:dyDescent="0.6">
      <c r="A4281" s="6"/>
      <c r="B4281" s="6"/>
      <c r="C4281" s="6"/>
      <c r="D4281" s="6" t="s">
        <v>13848</v>
      </c>
      <c r="E4281" s="6" t="s">
        <v>13815</v>
      </c>
      <c r="F4281" s="6" t="s">
        <v>13825</v>
      </c>
      <c r="G4281" s="6" t="str">
        <f t="shared" si="320"/>
        <v>70-74</v>
      </c>
      <c r="H4281" s="6" t="str" cm="1">
        <f t="array" ref="H4281:I4281">_xlfn.TEXTSPLIT(G4281,"-")</f>
        <v>70</v>
      </c>
      <c r="I4281" s="6" t="str">
        <v>74</v>
      </c>
      <c r="J4281" s="6" t="s">
        <v>13836</v>
      </c>
      <c r="K4281" s="6" t="s">
        <v>13557</v>
      </c>
      <c r="L4281" s="6" t="s">
        <v>13973</v>
      </c>
      <c r="M4281" s="6" t="s">
        <v>13657</v>
      </c>
      <c r="N4281" s="6" t="s">
        <v>13851</v>
      </c>
      <c r="O4281" s="6" t="str" cm="1">
        <f t="array" ref="O4281:P4281">_xlfn.TEXTSPLIT(N4281,"-")</f>
        <v>2010</v>
      </c>
      <c r="P4281" s="6" t="str">
        <v>2012</v>
      </c>
      <c r="Q4281" s="6">
        <v>180</v>
      </c>
      <c r="R4281" s="6">
        <v>6</v>
      </c>
      <c r="S4281" s="16">
        <f t="shared" si="321"/>
        <v>3.3333333333333333E-2</v>
      </c>
      <c r="T4281" s="16">
        <f t="shared" si="322"/>
        <v>1.337954953199144E-2</v>
      </c>
    </row>
    <row r="4282" spans="1:20" x14ac:dyDescent="0.6">
      <c r="A4282" s="6"/>
      <c r="B4282" s="6"/>
      <c r="C4282" s="6"/>
      <c r="D4282" s="6" t="s">
        <v>13848</v>
      </c>
      <c r="E4282" s="6" t="s">
        <v>13815</v>
      </c>
      <c r="F4282" s="6" t="s">
        <v>13826</v>
      </c>
      <c r="G4282" s="6" t="str">
        <f t="shared" si="320"/>
        <v>75-79</v>
      </c>
      <c r="H4282" s="6" t="str" cm="1">
        <f t="array" ref="H4282:I4282">_xlfn.TEXTSPLIT(G4282,"-")</f>
        <v>75</v>
      </c>
      <c r="I4282" s="6" t="str">
        <v>79</v>
      </c>
      <c r="J4282" s="6" t="s">
        <v>13836</v>
      </c>
      <c r="K4282" s="6" t="s">
        <v>13557</v>
      </c>
      <c r="L4282" s="6" t="s">
        <v>13973</v>
      </c>
      <c r="M4282" s="6" t="s">
        <v>13657</v>
      </c>
      <c r="N4282" s="6" t="s">
        <v>13851</v>
      </c>
      <c r="O4282" s="6" t="str" cm="1">
        <f t="array" ref="O4282:P4282">_xlfn.TEXTSPLIT(N4282,"-")</f>
        <v>2010</v>
      </c>
      <c r="P4282" s="6" t="str">
        <v>2012</v>
      </c>
      <c r="Q4282" s="6">
        <v>138</v>
      </c>
      <c r="R4282" s="6">
        <v>15</v>
      </c>
      <c r="S4282" s="16">
        <f t="shared" si="321"/>
        <v>0.10869565217391304</v>
      </c>
      <c r="T4282" s="16">
        <f t="shared" si="322"/>
        <v>2.6495953665976443E-2</v>
      </c>
    </row>
    <row r="4283" spans="1:20" x14ac:dyDescent="0.6">
      <c r="A4283" s="6"/>
      <c r="B4283" s="6"/>
      <c r="C4283" s="6"/>
      <c r="D4283" s="6" t="s">
        <v>13848</v>
      </c>
      <c r="E4283" s="6" t="s">
        <v>13815</v>
      </c>
      <c r="F4283" s="6" t="s">
        <v>13821</v>
      </c>
      <c r="G4283" s="6" t="str">
        <f t="shared" si="320"/>
        <v>80-95</v>
      </c>
      <c r="H4283" s="6" t="str" cm="1">
        <f t="array" ref="H4283:I4283">_xlfn.TEXTSPLIT(G4283,"-")</f>
        <v>80</v>
      </c>
      <c r="I4283" s="6" t="str">
        <v>95</v>
      </c>
      <c r="J4283" s="6" t="s">
        <v>13836</v>
      </c>
      <c r="K4283" s="6" t="s">
        <v>13557</v>
      </c>
      <c r="L4283" s="6" t="s">
        <v>13973</v>
      </c>
      <c r="M4283" s="6" t="s">
        <v>13657</v>
      </c>
      <c r="N4283" s="6" t="s">
        <v>13851</v>
      </c>
      <c r="O4283" s="6" t="str" cm="1">
        <f t="array" ref="O4283:P4283">_xlfn.TEXTSPLIT(N4283,"-")</f>
        <v>2010</v>
      </c>
      <c r="P4283" s="6" t="str">
        <v>2012</v>
      </c>
      <c r="Q4283" s="6">
        <v>166</v>
      </c>
      <c r="R4283" s="6">
        <v>16</v>
      </c>
      <c r="S4283" s="16">
        <f t="shared" si="321"/>
        <v>9.6385542168674704E-2</v>
      </c>
      <c r="T4283" s="16">
        <f t="shared" si="322"/>
        <v>2.2905695802089562E-2</v>
      </c>
    </row>
    <row r="4284" spans="1:20" x14ac:dyDescent="0.6">
      <c r="A4284" s="6"/>
      <c r="B4284" s="6"/>
      <c r="C4284" s="6"/>
      <c r="D4284" s="6" t="s">
        <v>13848</v>
      </c>
      <c r="E4284" s="6" t="s">
        <v>13815</v>
      </c>
      <c r="F4284" s="6" t="s">
        <v>13524</v>
      </c>
      <c r="G4284" s="6" t="str">
        <f t="shared" si="320"/>
        <v>65-95</v>
      </c>
      <c r="H4284" s="6" t="str" cm="1">
        <f t="array" ref="H4284:I4284">_xlfn.TEXTSPLIT(G4284,"-")</f>
        <v>65</v>
      </c>
      <c r="I4284" s="6" t="str">
        <v>95</v>
      </c>
      <c r="J4284" s="6" t="s">
        <v>13836</v>
      </c>
      <c r="K4284" s="6" t="s">
        <v>13557</v>
      </c>
      <c r="L4284" s="6" t="s">
        <v>13973</v>
      </c>
      <c r="M4284" s="6" t="s">
        <v>13657</v>
      </c>
      <c r="N4284" s="6" t="s">
        <v>13851</v>
      </c>
      <c r="O4284" s="6" t="str" cm="1">
        <f t="array" ref="O4284:P4284">_xlfn.TEXTSPLIT(N4284,"-")</f>
        <v>2010</v>
      </c>
      <c r="P4284" s="6" t="str">
        <v>2012</v>
      </c>
      <c r="Q4284" s="6">
        <v>673</v>
      </c>
      <c r="R4284" s="6">
        <v>43</v>
      </c>
      <c r="S4284" s="16">
        <f t="shared" si="321"/>
        <v>6.3893016344725106E-2</v>
      </c>
      <c r="T4284" s="16">
        <f t="shared" si="322"/>
        <v>9.4271823165549221E-3</v>
      </c>
    </row>
    <row r="4285" spans="1:20" x14ac:dyDescent="0.6">
      <c r="A4285" s="6"/>
      <c r="B4285" s="6"/>
      <c r="C4285" s="6"/>
      <c r="D4285" s="6" t="s">
        <v>13822</v>
      </c>
      <c r="E4285" s="6" t="s">
        <v>13814</v>
      </c>
      <c r="F4285" s="6" t="s">
        <v>13824</v>
      </c>
      <c r="G4285" s="6" t="str">
        <f t="shared" si="320"/>
        <v>65-69</v>
      </c>
      <c r="H4285" s="6" t="str" cm="1">
        <f t="array" ref="H4285:I4285">_xlfn.TEXTSPLIT(G4285,"-")</f>
        <v>65</v>
      </c>
      <c r="I4285" s="6" t="str">
        <v>69</v>
      </c>
      <c r="J4285" s="6" t="s">
        <v>13836</v>
      </c>
      <c r="K4285" s="6" t="s">
        <v>13557</v>
      </c>
      <c r="L4285" s="6" t="s">
        <v>13973</v>
      </c>
      <c r="M4285" s="6" t="s">
        <v>13657</v>
      </c>
      <c r="N4285" s="6" t="s">
        <v>13851</v>
      </c>
      <c r="O4285" s="6" t="str" cm="1">
        <f t="array" ref="O4285:P4285">_xlfn.TEXTSPLIT(N4285,"-")</f>
        <v>2010</v>
      </c>
      <c r="P4285" s="6" t="str">
        <v>2012</v>
      </c>
      <c r="Q4285" s="6">
        <v>103</v>
      </c>
      <c r="R4285" s="6">
        <v>17</v>
      </c>
      <c r="S4285" s="16">
        <f t="shared" si="321"/>
        <v>0.1650485436893204</v>
      </c>
      <c r="T4285" s="16">
        <f t="shared" si="322"/>
        <v>3.6577822597501884E-2</v>
      </c>
    </row>
    <row r="4286" spans="1:20" x14ac:dyDescent="0.6">
      <c r="A4286" s="6"/>
      <c r="B4286" s="6"/>
      <c r="C4286" s="6"/>
      <c r="D4286" s="6" t="s">
        <v>13822</v>
      </c>
      <c r="E4286" s="6" t="s">
        <v>13814</v>
      </c>
      <c r="F4286" s="6" t="s">
        <v>13825</v>
      </c>
      <c r="G4286" s="6" t="str">
        <f t="shared" si="320"/>
        <v>70-74</v>
      </c>
      <c r="H4286" s="6" t="str" cm="1">
        <f t="array" ref="H4286:I4286">_xlfn.TEXTSPLIT(G4286,"-")</f>
        <v>70</v>
      </c>
      <c r="I4286" s="6" t="str">
        <v>74</v>
      </c>
      <c r="J4286" s="6" t="s">
        <v>13836</v>
      </c>
      <c r="K4286" s="6" t="s">
        <v>13557</v>
      </c>
      <c r="L4286" s="6" t="s">
        <v>13973</v>
      </c>
      <c r="M4286" s="6" t="s">
        <v>13657</v>
      </c>
      <c r="N4286" s="6" t="s">
        <v>13851</v>
      </c>
      <c r="O4286" s="6" t="str" cm="1">
        <f t="array" ref="O4286:P4286">_xlfn.TEXTSPLIT(N4286,"-")</f>
        <v>2010</v>
      </c>
      <c r="P4286" s="6" t="str">
        <v>2012</v>
      </c>
      <c r="Q4286" s="6">
        <v>96</v>
      </c>
      <c r="R4286" s="6">
        <v>18</v>
      </c>
      <c r="S4286" s="16">
        <f t="shared" si="321"/>
        <v>0.1875</v>
      </c>
      <c r="T4286" s="16">
        <f t="shared" si="322"/>
        <v>3.9836089949943629E-2</v>
      </c>
    </row>
    <row r="4287" spans="1:20" x14ac:dyDescent="0.6">
      <c r="A4287" s="6"/>
      <c r="B4287" s="6"/>
      <c r="C4287" s="6"/>
      <c r="D4287" s="6" t="s">
        <v>13822</v>
      </c>
      <c r="E4287" s="6" t="s">
        <v>13814</v>
      </c>
      <c r="F4287" s="6" t="s">
        <v>13826</v>
      </c>
      <c r="G4287" s="6" t="str">
        <f t="shared" si="320"/>
        <v>75-79</v>
      </c>
      <c r="H4287" s="6" t="str" cm="1">
        <f t="array" ref="H4287:I4287">_xlfn.TEXTSPLIT(G4287,"-")</f>
        <v>75</v>
      </c>
      <c r="I4287" s="6" t="str">
        <v>79</v>
      </c>
      <c r="J4287" s="6" t="s">
        <v>13836</v>
      </c>
      <c r="K4287" s="6" t="s">
        <v>13557</v>
      </c>
      <c r="L4287" s="6" t="s">
        <v>13973</v>
      </c>
      <c r="M4287" s="6" t="s">
        <v>13657</v>
      </c>
      <c r="N4287" s="6" t="s">
        <v>13851</v>
      </c>
      <c r="O4287" s="6" t="str" cm="1">
        <f t="array" ref="O4287:P4287">_xlfn.TEXTSPLIT(N4287,"-")</f>
        <v>2010</v>
      </c>
      <c r="P4287" s="6" t="str">
        <v>2012</v>
      </c>
      <c r="Q4287" s="6">
        <v>78</v>
      </c>
      <c r="R4287" s="6">
        <v>9</v>
      </c>
      <c r="S4287" s="16">
        <f t="shared" si="321"/>
        <v>0.11538461538461539</v>
      </c>
      <c r="T4287" s="16">
        <f t="shared" si="322"/>
        <v>3.6174613197152317E-2</v>
      </c>
    </row>
    <row r="4288" spans="1:20" x14ac:dyDescent="0.6">
      <c r="A4288" s="6"/>
      <c r="B4288" s="6"/>
      <c r="C4288" s="6"/>
      <c r="D4288" s="6" t="s">
        <v>13822</v>
      </c>
      <c r="E4288" s="6" t="s">
        <v>13814</v>
      </c>
      <c r="F4288" s="6" t="s">
        <v>13821</v>
      </c>
      <c r="G4288" s="6" t="str">
        <f t="shared" si="320"/>
        <v>80-95</v>
      </c>
      <c r="H4288" s="6" t="str" cm="1">
        <f t="array" ref="H4288:I4288">_xlfn.TEXTSPLIT(G4288,"-")</f>
        <v>80</v>
      </c>
      <c r="I4288" s="6" t="str">
        <v>95</v>
      </c>
      <c r="J4288" s="6" t="s">
        <v>13836</v>
      </c>
      <c r="K4288" s="6" t="s">
        <v>13557</v>
      </c>
      <c r="L4288" s="6" t="s">
        <v>13973</v>
      </c>
      <c r="M4288" s="6" t="s">
        <v>13657</v>
      </c>
      <c r="N4288" s="6" t="s">
        <v>13851</v>
      </c>
      <c r="O4288" s="6" t="str" cm="1">
        <f t="array" ref="O4288:P4288">_xlfn.TEXTSPLIT(N4288,"-")</f>
        <v>2010</v>
      </c>
      <c r="P4288" s="6" t="str">
        <v>2012</v>
      </c>
      <c r="Q4288" s="6">
        <v>88</v>
      </c>
      <c r="R4288" s="6">
        <v>14</v>
      </c>
      <c r="S4288" s="16">
        <f t="shared" si="321"/>
        <v>0.15909090909090909</v>
      </c>
      <c r="T4288" s="16">
        <f t="shared" si="322"/>
        <v>3.8990236501581857E-2</v>
      </c>
    </row>
    <row r="4289" spans="1:20" x14ac:dyDescent="0.6">
      <c r="A4289" s="6"/>
      <c r="B4289" s="6"/>
      <c r="C4289" s="6"/>
      <c r="D4289" s="6" t="s">
        <v>13822</v>
      </c>
      <c r="E4289" s="6" t="s">
        <v>13814</v>
      </c>
      <c r="F4289" s="6" t="s">
        <v>13524</v>
      </c>
      <c r="G4289" s="6" t="str">
        <f t="shared" si="320"/>
        <v>65-95</v>
      </c>
      <c r="H4289" s="6" t="str" cm="1">
        <f t="array" ref="H4289:I4289">_xlfn.TEXTSPLIT(G4289,"-")</f>
        <v>65</v>
      </c>
      <c r="I4289" s="6" t="str">
        <v>95</v>
      </c>
      <c r="J4289" s="6" t="s">
        <v>13836</v>
      </c>
      <c r="K4289" s="6" t="s">
        <v>13557</v>
      </c>
      <c r="L4289" s="6" t="s">
        <v>13973</v>
      </c>
      <c r="M4289" s="6" t="s">
        <v>13657</v>
      </c>
      <c r="N4289" s="6" t="s">
        <v>13851</v>
      </c>
      <c r="O4289" s="6" t="str" cm="1">
        <f t="array" ref="O4289:P4289">_xlfn.TEXTSPLIT(N4289,"-")</f>
        <v>2010</v>
      </c>
      <c r="P4289" s="6" t="str">
        <v>2012</v>
      </c>
      <c r="Q4289" s="6">
        <v>365</v>
      </c>
      <c r="R4289" s="6">
        <v>58</v>
      </c>
      <c r="S4289" s="16">
        <f t="shared" si="321"/>
        <v>0.15890410958904111</v>
      </c>
      <c r="T4289" s="16">
        <f t="shared" si="322"/>
        <v>1.9135679472904538E-2</v>
      </c>
    </row>
    <row r="4290" spans="1:20" x14ac:dyDescent="0.6">
      <c r="A4290" s="6"/>
      <c r="B4290" s="6"/>
      <c r="C4290" s="6"/>
      <c r="D4290" s="6" t="s">
        <v>13822</v>
      </c>
      <c r="E4290" s="6" t="s">
        <v>13816</v>
      </c>
      <c r="F4290" s="6" t="s">
        <v>13824</v>
      </c>
      <c r="G4290" s="6" t="str">
        <f t="shared" si="320"/>
        <v>65-69</v>
      </c>
      <c r="H4290" s="6" t="str" cm="1">
        <f t="array" ref="H4290:I4290">_xlfn.TEXTSPLIT(G4290,"-")</f>
        <v>65</v>
      </c>
      <c r="I4290" s="6" t="str">
        <v>69</v>
      </c>
      <c r="J4290" s="6" t="s">
        <v>13836</v>
      </c>
      <c r="K4290" s="6" t="s">
        <v>13557</v>
      </c>
      <c r="L4290" s="6" t="s">
        <v>13973</v>
      </c>
      <c r="M4290" s="6" t="s">
        <v>13657</v>
      </c>
      <c r="N4290" s="6" t="s">
        <v>13851</v>
      </c>
      <c r="O4290" s="6" t="str" cm="1">
        <f t="array" ref="O4290:P4290">_xlfn.TEXTSPLIT(N4290,"-")</f>
        <v>2010</v>
      </c>
      <c r="P4290" s="6" t="str">
        <v>2012</v>
      </c>
      <c r="Q4290" s="6">
        <v>86</v>
      </c>
      <c r="R4290" s="6">
        <v>9</v>
      </c>
      <c r="S4290" s="16">
        <f t="shared" si="321"/>
        <v>0.10465116279069768</v>
      </c>
      <c r="T4290" s="16">
        <f t="shared" si="322"/>
        <v>3.3007979464671058E-2</v>
      </c>
    </row>
    <row r="4291" spans="1:20" x14ac:dyDescent="0.6">
      <c r="A4291" s="6"/>
      <c r="B4291" s="6"/>
      <c r="C4291" s="6"/>
      <c r="D4291" s="6" t="s">
        <v>13822</v>
      </c>
      <c r="E4291" s="6" t="s">
        <v>13816</v>
      </c>
      <c r="F4291" s="6" t="s">
        <v>13825</v>
      </c>
      <c r="G4291" s="6" t="str">
        <f t="shared" si="320"/>
        <v>70-74</v>
      </c>
      <c r="H4291" s="6" t="str" cm="1">
        <f t="array" ref="H4291:I4291">_xlfn.TEXTSPLIT(G4291,"-")</f>
        <v>70</v>
      </c>
      <c r="I4291" s="6" t="str">
        <v>74</v>
      </c>
      <c r="J4291" s="6" t="s">
        <v>13836</v>
      </c>
      <c r="K4291" s="6" t="s">
        <v>13557</v>
      </c>
      <c r="L4291" s="6" t="s">
        <v>13973</v>
      </c>
      <c r="M4291" s="6" t="s">
        <v>13657</v>
      </c>
      <c r="N4291" s="6" t="s">
        <v>13851</v>
      </c>
      <c r="O4291" s="6" t="str" cm="1">
        <f t="array" ref="O4291:P4291">_xlfn.TEXTSPLIT(N4291,"-")</f>
        <v>2010</v>
      </c>
      <c r="P4291" s="6" t="str">
        <v>2012</v>
      </c>
      <c r="Q4291" s="6">
        <v>84</v>
      </c>
      <c r="R4291" s="6">
        <v>10</v>
      </c>
      <c r="S4291" s="16">
        <f t="shared" si="321"/>
        <v>0.11904761904761904</v>
      </c>
      <c r="T4291" s="16">
        <f t="shared" si="322"/>
        <v>3.5334335696706173E-2</v>
      </c>
    </row>
    <row r="4292" spans="1:20" x14ac:dyDescent="0.6">
      <c r="A4292" s="6"/>
      <c r="B4292" s="6"/>
      <c r="C4292" s="6"/>
      <c r="D4292" s="6" t="s">
        <v>13822</v>
      </c>
      <c r="E4292" s="6" t="s">
        <v>13816</v>
      </c>
      <c r="F4292" s="6" t="s">
        <v>13826</v>
      </c>
      <c r="G4292" s="6" t="str">
        <f t="shared" si="320"/>
        <v>75-79</v>
      </c>
      <c r="H4292" s="6" t="str" cm="1">
        <f t="array" ref="H4292:I4292">_xlfn.TEXTSPLIT(G4292,"-")</f>
        <v>75</v>
      </c>
      <c r="I4292" s="6" t="str">
        <v>79</v>
      </c>
      <c r="J4292" s="6" t="s">
        <v>13836</v>
      </c>
      <c r="K4292" s="6" t="s">
        <v>13557</v>
      </c>
      <c r="L4292" s="6" t="s">
        <v>13973</v>
      </c>
      <c r="M4292" s="6" t="s">
        <v>13657</v>
      </c>
      <c r="N4292" s="6" t="s">
        <v>13851</v>
      </c>
      <c r="O4292" s="6" t="str" cm="1">
        <f t="array" ref="O4292:P4292">_xlfn.TEXTSPLIT(N4292,"-")</f>
        <v>2010</v>
      </c>
      <c r="P4292" s="6" t="str">
        <v>2012</v>
      </c>
      <c r="Q4292" s="6">
        <v>60</v>
      </c>
      <c r="R4292" s="6">
        <v>10</v>
      </c>
      <c r="S4292" s="16">
        <f t="shared" si="321"/>
        <v>0.16666666666666666</v>
      </c>
      <c r="T4292" s="16">
        <f t="shared" si="322"/>
        <v>4.8112522432468816E-2</v>
      </c>
    </row>
    <row r="4293" spans="1:20" x14ac:dyDescent="0.6">
      <c r="A4293" s="6"/>
      <c r="B4293" s="6"/>
      <c r="C4293" s="6"/>
      <c r="D4293" s="6" t="s">
        <v>13822</v>
      </c>
      <c r="E4293" s="6" t="s">
        <v>13816</v>
      </c>
      <c r="F4293" s="6" t="s">
        <v>13821</v>
      </c>
      <c r="G4293" s="6" t="str">
        <f t="shared" si="320"/>
        <v>80-95</v>
      </c>
      <c r="H4293" s="6" t="str" cm="1">
        <f t="array" ref="H4293:I4293">_xlfn.TEXTSPLIT(G4293,"-")</f>
        <v>80</v>
      </c>
      <c r="I4293" s="6" t="str">
        <v>95</v>
      </c>
      <c r="J4293" s="6" t="s">
        <v>13836</v>
      </c>
      <c r="K4293" s="6" t="s">
        <v>13557</v>
      </c>
      <c r="L4293" s="6" t="s">
        <v>13973</v>
      </c>
      <c r="M4293" s="6" t="s">
        <v>13657</v>
      </c>
      <c r="N4293" s="6" t="s">
        <v>13851</v>
      </c>
      <c r="O4293" s="6" t="str" cm="1">
        <f t="array" ref="O4293:P4293">_xlfn.TEXTSPLIT(N4293,"-")</f>
        <v>2010</v>
      </c>
      <c r="P4293" s="6" t="str">
        <v>2012</v>
      </c>
      <c r="Q4293" s="6">
        <v>78</v>
      </c>
      <c r="R4293" s="6">
        <v>14</v>
      </c>
      <c r="S4293" s="16">
        <f t="shared" si="321"/>
        <v>0.17948717948717949</v>
      </c>
      <c r="T4293" s="16">
        <f t="shared" si="322"/>
        <v>4.3452233114683249E-2</v>
      </c>
    </row>
    <row r="4294" spans="1:20" x14ac:dyDescent="0.6">
      <c r="A4294" s="6"/>
      <c r="B4294" s="6"/>
      <c r="C4294" s="6"/>
      <c r="D4294" s="6" t="s">
        <v>13822</v>
      </c>
      <c r="E4294" s="6" t="s">
        <v>13816</v>
      </c>
      <c r="F4294" s="6" t="s">
        <v>13524</v>
      </c>
      <c r="G4294" s="6" t="str">
        <f t="shared" si="320"/>
        <v>65-95</v>
      </c>
      <c r="H4294" s="6" t="str" cm="1">
        <f t="array" ref="H4294:I4294">_xlfn.TEXTSPLIT(G4294,"-")</f>
        <v>65</v>
      </c>
      <c r="I4294" s="6" t="str">
        <v>95</v>
      </c>
      <c r="J4294" s="6" t="s">
        <v>13836</v>
      </c>
      <c r="K4294" s="6" t="s">
        <v>13557</v>
      </c>
      <c r="L4294" s="6" t="s">
        <v>13973</v>
      </c>
      <c r="M4294" s="6" t="s">
        <v>13657</v>
      </c>
      <c r="N4294" s="6" t="s">
        <v>13851</v>
      </c>
      <c r="O4294" s="6" t="str" cm="1">
        <f t="array" ref="O4294:P4294">_xlfn.TEXTSPLIT(N4294,"-")</f>
        <v>2010</v>
      </c>
      <c r="P4294" s="6" t="str">
        <v>2012</v>
      </c>
      <c r="Q4294" s="6">
        <v>308</v>
      </c>
      <c r="R4294" s="6">
        <v>43</v>
      </c>
      <c r="S4294" s="16">
        <f t="shared" si="321"/>
        <v>0.1396103896103896</v>
      </c>
      <c r="T4294" s="16">
        <f t="shared" si="322"/>
        <v>1.9748362477176446E-2</v>
      </c>
    </row>
    <row r="4295" spans="1:20" x14ac:dyDescent="0.6">
      <c r="A4295" s="6"/>
      <c r="B4295" s="6"/>
      <c r="C4295" s="6"/>
      <c r="D4295" s="6" t="s">
        <v>13822</v>
      </c>
      <c r="E4295" s="6" t="s">
        <v>13815</v>
      </c>
      <c r="F4295" s="6" t="s">
        <v>13824</v>
      </c>
      <c r="G4295" s="6" t="str">
        <f t="shared" si="320"/>
        <v>65-69</v>
      </c>
      <c r="H4295" s="6" t="str" cm="1">
        <f t="array" ref="H4295:I4295">_xlfn.TEXTSPLIT(G4295,"-")</f>
        <v>65</v>
      </c>
      <c r="I4295" s="6" t="str">
        <v>69</v>
      </c>
      <c r="J4295" s="6" t="s">
        <v>13836</v>
      </c>
      <c r="K4295" s="6" t="s">
        <v>13557</v>
      </c>
      <c r="L4295" s="6" t="s">
        <v>13973</v>
      </c>
      <c r="M4295" s="6" t="s">
        <v>13657</v>
      </c>
      <c r="N4295" s="6" t="s">
        <v>13851</v>
      </c>
      <c r="O4295" s="6" t="str" cm="1">
        <f t="array" ref="O4295:P4295">_xlfn.TEXTSPLIT(N4295,"-")</f>
        <v>2010</v>
      </c>
      <c r="P4295" s="6" t="str">
        <v>2012</v>
      </c>
      <c r="Q4295" s="6">
        <v>189</v>
      </c>
      <c r="R4295" s="6">
        <v>26</v>
      </c>
      <c r="S4295" s="16">
        <f t="shared" si="321"/>
        <v>0.13756613756613756</v>
      </c>
      <c r="T4295" s="16">
        <f t="shared" si="322"/>
        <v>2.5054617097260305E-2</v>
      </c>
    </row>
    <row r="4296" spans="1:20" x14ac:dyDescent="0.6">
      <c r="A4296" s="6"/>
      <c r="B4296" s="6"/>
      <c r="C4296" s="6"/>
      <c r="D4296" s="6" t="s">
        <v>13822</v>
      </c>
      <c r="E4296" s="6" t="s">
        <v>13815</v>
      </c>
      <c r="F4296" s="6" t="s">
        <v>13825</v>
      </c>
      <c r="G4296" s="6" t="str">
        <f t="shared" si="320"/>
        <v>70-74</v>
      </c>
      <c r="H4296" s="6" t="str" cm="1">
        <f t="array" ref="H4296:I4296">_xlfn.TEXTSPLIT(G4296,"-")</f>
        <v>70</v>
      </c>
      <c r="I4296" s="6" t="str">
        <v>74</v>
      </c>
      <c r="J4296" s="6" t="s">
        <v>13836</v>
      </c>
      <c r="K4296" s="6" t="s">
        <v>13557</v>
      </c>
      <c r="L4296" s="6" t="s">
        <v>13973</v>
      </c>
      <c r="M4296" s="6" t="s">
        <v>13657</v>
      </c>
      <c r="N4296" s="6" t="s">
        <v>13851</v>
      </c>
      <c r="O4296" s="6" t="str" cm="1">
        <f t="array" ref="O4296:P4296">_xlfn.TEXTSPLIT(N4296,"-")</f>
        <v>2010</v>
      </c>
      <c r="P4296" s="6" t="str">
        <v>2012</v>
      </c>
      <c r="Q4296" s="6">
        <v>180</v>
      </c>
      <c r="R4296" s="6">
        <v>28</v>
      </c>
      <c r="S4296" s="16">
        <f t="shared" si="321"/>
        <v>0.15555555555555556</v>
      </c>
      <c r="T4296" s="16">
        <f t="shared" si="322"/>
        <v>2.7014196338978471E-2</v>
      </c>
    </row>
    <row r="4297" spans="1:20" x14ac:dyDescent="0.6">
      <c r="A4297" s="6"/>
      <c r="B4297" s="6"/>
      <c r="C4297" s="6"/>
      <c r="D4297" s="6" t="s">
        <v>13822</v>
      </c>
      <c r="E4297" s="6" t="s">
        <v>13815</v>
      </c>
      <c r="F4297" s="6" t="s">
        <v>13826</v>
      </c>
      <c r="G4297" s="6" t="str">
        <f t="shared" si="320"/>
        <v>75-79</v>
      </c>
      <c r="H4297" s="6" t="str" cm="1">
        <f t="array" ref="H4297:I4297">_xlfn.TEXTSPLIT(G4297,"-")</f>
        <v>75</v>
      </c>
      <c r="I4297" s="6" t="str">
        <v>79</v>
      </c>
      <c r="J4297" s="6" t="s">
        <v>13836</v>
      </c>
      <c r="K4297" s="6" t="s">
        <v>13557</v>
      </c>
      <c r="L4297" s="6" t="s">
        <v>13973</v>
      </c>
      <c r="M4297" s="6" t="s">
        <v>13657</v>
      </c>
      <c r="N4297" s="6" t="s">
        <v>13851</v>
      </c>
      <c r="O4297" s="6" t="str" cm="1">
        <f t="array" ref="O4297:P4297">_xlfn.TEXTSPLIT(N4297,"-")</f>
        <v>2010</v>
      </c>
      <c r="P4297" s="6" t="str">
        <v>2012</v>
      </c>
      <c r="Q4297" s="6">
        <v>138</v>
      </c>
      <c r="R4297" s="6">
        <v>19</v>
      </c>
      <c r="S4297" s="16">
        <f t="shared" si="321"/>
        <v>0.13768115942028986</v>
      </c>
      <c r="T4297" s="16">
        <f t="shared" si="322"/>
        <v>2.9331322941768389E-2</v>
      </c>
    </row>
    <row r="4298" spans="1:20" x14ac:dyDescent="0.6">
      <c r="A4298" s="6"/>
      <c r="B4298" s="6"/>
      <c r="C4298" s="6"/>
      <c r="D4298" s="6" t="s">
        <v>13822</v>
      </c>
      <c r="E4298" s="6" t="s">
        <v>13815</v>
      </c>
      <c r="F4298" s="6" t="s">
        <v>13821</v>
      </c>
      <c r="G4298" s="6" t="str">
        <f t="shared" si="320"/>
        <v>80-95</v>
      </c>
      <c r="H4298" s="6" t="str" cm="1">
        <f t="array" ref="H4298:I4298">_xlfn.TEXTSPLIT(G4298,"-")</f>
        <v>80</v>
      </c>
      <c r="I4298" s="6" t="str">
        <v>95</v>
      </c>
      <c r="J4298" s="6" t="s">
        <v>13836</v>
      </c>
      <c r="K4298" s="6" t="s">
        <v>13557</v>
      </c>
      <c r="L4298" s="6" t="s">
        <v>13973</v>
      </c>
      <c r="M4298" s="6" t="s">
        <v>13657</v>
      </c>
      <c r="N4298" s="6" t="s">
        <v>13851</v>
      </c>
      <c r="O4298" s="6" t="str" cm="1">
        <f t="array" ref="O4298:P4298">_xlfn.TEXTSPLIT(N4298,"-")</f>
        <v>2010</v>
      </c>
      <c r="P4298" s="6" t="str">
        <v>2012</v>
      </c>
      <c r="Q4298" s="6">
        <v>166</v>
      </c>
      <c r="R4298" s="6">
        <v>28</v>
      </c>
      <c r="S4298" s="16">
        <f t="shared" si="321"/>
        <v>0.16867469879518071</v>
      </c>
      <c r="T4298" s="16">
        <f t="shared" si="322"/>
        <v>2.9064069730276251E-2</v>
      </c>
    </row>
    <row r="4299" spans="1:20" x14ac:dyDescent="0.6">
      <c r="A4299" s="6"/>
      <c r="B4299" s="6"/>
      <c r="C4299" s="6"/>
      <c r="D4299" s="6" t="s">
        <v>13822</v>
      </c>
      <c r="E4299" s="6" t="s">
        <v>13815</v>
      </c>
      <c r="F4299" s="6" t="s">
        <v>13524</v>
      </c>
      <c r="G4299" s="6" t="str">
        <f t="shared" si="320"/>
        <v>65-95</v>
      </c>
      <c r="H4299" s="6" t="str" cm="1">
        <f t="array" ref="H4299:I4299">_xlfn.TEXTSPLIT(G4299,"-")</f>
        <v>65</v>
      </c>
      <c r="I4299" s="6" t="str">
        <v>95</v>
      </c>
      <c r="J4299" s="6" t="s">
        <v>13836</v>
      </c>
      <c r="K4299" s="6" t="s">
        <v>13557</v>
      </c>
      <c r="L4299" s="6" t="s">
        <v>13973</v>
      </c>
      <c r="M4299" s="6" t="s">
        <v>13657</v>
      </c>
      <c r="N4299" s="6" t="s">
        <v>13851</v>
      </c>
      <c r="O4299" s="6" t="str" cm="1">
        <f t="array" ref="O4299:P4299">_xlfn.TEXTSPLIT(N4299,"-")</f>
        <v>2010</v>
      </c>
      <c r="P4299" s="6" t="str">
        <v>2012</v>
      </c>
      <c r="Q4299" s="6">
        <v>673</v>
      </c>
      <c r="R4299" s="6">
        <v>101</v>
      </c>
      <c r="S4299" s="16">
        <f t="shared" si="321"/>
        <v>0.150074294205052</v>
      </c>
      <c r="T4299" s="16">
        <f t="shared" si="322"/>
        <v>1.3766898324813278E-2</v>
      </c>
    </row>
    <row r="4300" spans="1:20" x14ac:dyDescent="0.6">
      <c r="A4300" s="6"/>
      <c r="B4300" s="6"/>
      <c r="C4300" s="6"/>
      <c r="D4300" s="6" t="s">
        <v>13813</v>
      </c>
      <c r="E4300" s="6" t="s">
        <v>13814</v>
      </c>
      <c r="F4300" s="6" t="s">
        <v>13824</v>
      </c>
      <c r="G4300" s="6" t="str">
        <f t="shared" si="320"/>
        <v>65-69</v>
      </c>
      <c r="H4300" s="6" t="str" cm="1">
        <f t="array" ref="H4300:I4300">_xlfn.TEXTSPLIT(G4300,"-")</f>
        <v>65</v>
      </c>
      <c r="I4300" s="6" t="str">
        <v>69</v>
      </c>
      <c r="J4300" s="6" t="s">
        <v>13836</v>
      </c>
      <c r="K4300" s="6" t="s">
        <v>13557</v>
      </c>
      <c r="L4300" s="6" t="s">
        <v>13973</v>
      </c>
      <c r="M4300" s="6" t="s">
        <v>13657</v>
      </c>
      <c r="N4300" s="6" t="s">
        <v>13851</v>
      </c>
      <c r="O4300" s="6" t="str" cm="1">
        <f t="array" ref="O4300:P4300">_xlfn.TEXTSPLIT(N4300,"-")</f>
        <v>2010</v>
      </c>
      <c r="P4300" s="6" t="str">
        <v>2012</v>
      </c>
      <c r="Q4300" s="6">
        <v>103</v>
      </c>
      <c r="R4300" s="6">
        <v>3</v>
      </c>
      <c r="S4300" s="16">
        <f t="shared" si="321"/>
        <v>2.9126213592233011E-2</v>
      </c>
      <c r="T4300" s="16">
        <f t="shared" si="322"/>
        <v>1.6569323999667214E-2</v>
      </c>
    </row>
    <row r="4301" spans="1:20" x14ac:dyDescent="0.6">
      <c r="A4301" s="6"/>
      <c r="B4301" s="6"/>
      <c r="C4301" s="6"/>
      <c r="D4301" s="6" t="s">
        <v>13813</v>
      </c>
      <c r="E4301" s="6" t="s">
        <v>13814</v>
      </c>
      <c r="F4301" s="6" t="s">
        <v>13825</v>
      </c>
      <c r="G4301" s="6" t="str">
        <f t="shared" si="320"/>
        <v>70-74</v>
      </c>
      <c r="H4301" s="6" t="str" cm="1">
        <f t="array" ref="H4301:I4301">_xlfn.TEXTSPLIT(G4301,"-")</f>
        <v>70</v>
      </c>
      <c r="I4301" s="6" t="str">
        <v>74</v>
      </c>
      <c r="J4301" s="6" t="s">
        <v>13836</v>
      </c>
      <c r="K4301" s="6" t="s">
        <v>13557</v>
      </c>
      <c r="L4301" s="6" t="s">
        <v>13973</v>
      </c>
      <c r="M4301" s="6" t="s">
        <v>13657</v>
      </c>
      <c r="N4301" s="6" t="s">
        <v>13851</v>
      </c>
      <c r="O4301" s="6" t="str" cm="1">
        <f t="array" ref="O4301:P4301">_xlfn.TEXTSPLIT(N4301,"-")</f>
        <v>2010</v>
      </c>
      <c r="P4301" s="6" t="str">
        <v>2012</v>
      </c>
      <c r="Q4301" s="6">
        <v>96</v>
      </c>
      <c r="R4301" s="6">
        <v>3</v>
      </c>
      <c r="S4301" s="16">
        <f t="shared" si="321"/>
        <v>3.125E-2</v>
      </c>
      <c r="T4301" s="16">
        <f t="shared" si="322"/>
        <v>1.7758049084616999E-2</v>
      </c>
    </row>
    <row r="4302" spans="1:20" x14ac:dyDescent="0.6">
      <c r="A4302" s="6"/>
      <c r="B4302" s="6"/>
      <c r="C4302" s="6"/>
      <c r="D4302" s="6" t="s">
        <v>13813</v>
      </c>
      <c r="E4302" s="6" t="s">
        <v>13814</v>
      </c>
      <c r="F4302" s="6" t="s">
        <v>13826</v>
      </c>
      <c r="G4302" s="6" t="str">
        <f t="shared" si="320"/>
        <v>75-79</v>
      </c>
      <c r="H4302" s="6" t="str" cm="1">
        <f t="array" ref="H4302:I4302">_xlfn.TEXTSPLIT(G4302,"-")</f>
        <v>75</v>
      </c>
      <c r="I4302" s="6" t="str">
        <v>79</v>
      </c>
      <c r="J4302" s="6" t="s">
        <v>13836</v>
      </c>
      <c r="K4302" s="6" t="s">
        <v>13557</v>
      </c>
      <c r="L4302" s="6" t="s">
        <v>13973</v>
      </c>
      <c r="M4302" s="6" t="s">
        <v>13657</v>
      </c>
      <c r="N4302" s="6" t="s">
        <v>13851</v>
      </c>
      <c r="O4302" s="6" t="str" cm="1">
        <f t="array" ref="O4302:P4302">_xlfn.TEXTSPLIT(N4302,"-")</f>
        <v>2010</v>
      </c>
      <c r="P4302" s="6" t="str">
        <v>2012</v>
      </c>
      <c r="Q4302" s="6">
        <v>78</v>
      </c>
      <c r="R4302" s="6">
        <v>8</v>
      </c>
      <c r="S4302" s="16">
        <f t="shared" si="321"/>
        <v>0.10256410256410256</v>
      </c>
      <c r="T4302" s="16">
        <f t="shared" si="322"/>
        <v>3.4352006515747879E-2</v>
      </c>
    </row>
    <row r="4303" spans="1:20" x14ac:dyDescent="0.6">
      <c r="A4303" s="6"/>
      <c r="B4303" s="6"/>
      <c r="C4303" s="6"/>
      <c r="D4303" s="6" t="s">
        <v>13813</v>
      </c>
      <c r="E4303" s="6" t="s">
        <v>13814</v>
      </c>
      <c r="F4303" s="6" t="s">
        <v>13821</v>
      </c>
      <c r="G4303" s="6" t="str">
        <f t="shared" si="320"/>
        <v>80-95</v>
      </c>
      <c r="H4303" s="6" t="str" cm="1">
        <f t="array" ref="H4303:I4303">_xlfn.TEXTSPLIT(G4303,"-")</f>
        <v>80</v>
      </c>
      <c r="I4303" s="6" t="str">
        <v>95</v>
      </c>
      <c r="J4303" s="6" t="s">
        <v>13836</v>
      </c>
      <c r="K4303" s="6" t="s">
        <v>13557</v>
      </c>
      <c r="L4303" s="6" t="s">
        <v>13973</v>
      </c>
      <c r="M4303" s="6" t="s">
        <v>13657</v>
      </c>
      <c r="N4303" s="6" t="s">
        <v>13851</v>
      </c>
      <c r="O4303" s="6" t="str" cm="1">
        <f t="array" ref="O4303:P4303">_xlfn.TEXTSPLIT(N4303,"-")</f>
        <v>2010</v>
      </c>
      <c r="P4303" s="6" t="str">
        <v>2012</v>
      </c>
      <c r="Q4303" s="6">
        <v>88</v>
      </c>
      <c r="R4303" s="6">
        <v>8</v>
      </c>
      <c r="S4303" s="16">
        <f t="shared" si="321"/>
        <v>9.0909090909090912E-2</v>
      </c>
      <c r="T4303" s="16">
        <f t="shared" si="322"/>
        <v>3.0645448293783732E-2</v>
      </c>
    </row>
    <row r="4304" spans="1:20" x14ac:dyDescent="0.6">
      <c r="A4304" s="6"/>
      <c r="B4304" s="6"/>
      <c r="C4304" s="6"/>
      <c r="D4304" s="6" t="s">
        <v>13813</v>
      </c>
      <c r="E4304" s="6" t="s">
        <v>13814</v>
      </c>
      <c r="F4304" s="6" t="s">
        <v>13524</v>
      </c>
      <c r="G4304" s="6" t="str">
        <f t="shared" si="320"/>
        <v>65-95</v>
      </c>
      <c r="H4304" s="6" t="str" cm="1">
        <f t="array" ref="H4304:I4304">_xlfn.TEXTSPLIT(G4304,"-")</f>
        <v>65</v>
      </c>
      <c r="I4304" s="6" t="str">
        <v>95</v>
      </c>
      <c r="J4304" s="6" t="s">
        <v>13836</v>
      </c>
      <c r="K4304" s="6" t="s">
        <v>13557</v>
      </c>
      <c r="L4304" s="6" t="s">
        <v>13973</v>
      </c>
      <c r="M4304" s="6" t="s">
        <v>13657</v>
      </c>
      <c r="N4304" s="6" t="s">
        <v>13851</v>
      </c>
      <c r="O4304" s="6" t="str" cm="1">
        <f t="array" ref="O4304:P4304">_xlfn.TEXTSPLIT(N4304,"-")</f>
        <v>2010</v>
      </c>
      <c r="P4304" s="6" t="str">
        <v>2012</v>
      </c>
      <c r="Q4304" s="6">
        <v>365</v>
      </c>
      <c r="R4304" s="6">
        <v>22</v>
      </c>
      <c r="S4304" s="16">
        <f t="shared" si="321"/>
        <v>6.0273972602739728E-2</v>
      </c>
      <c r="T4304" s="16">
        <f t="shared" si="322"/>
        <v>1.2457161754778777E-2</v>
      </c>
    </row>
    <row r="4305" spans="1:20" x14ac:dyDescent="0.6">
      <c r="A4305" s="6"/>
      <c r="B4305" s="6"/>
      <c r="C4305" s="6"/>
      <c r="D4305" s="6" t="s">
        <v>13813</v>
      </c>
      <c r="E4305" s="6" t="s">
        <v>13816</v>
      </c>
      <c r="F4305" s="6" t="s">
        <v>13824</v>
      </c>
      <c r="G4305" s="6" t="str">
        <f t="shared" si="320"/>
        <v>65-69</v>
      </c>
      <c r="H4305" s="6" t="str" cm="1">
        <f t="array" ref="H4305:I4305">_xlfn.TEXTSPLIT(G4305,"-")</f>
        <v>65</v>
      </c>
      <c r="I4305" s="6" t="str">
        <v>69</v>
      </c>
      <c r="J4305" s="6" t="s">
        <v>13836</v>
      </c>
      <c r="K4305" s="6" t="s">
        <v>13557</v>
      </c>
      <c r="L4305" s="6" t="s">
        <v>13973</v>
      </c>
      <c r="M4305" s="6" t="s">
        <v>13657</v>
      </c>
      <c r="N4305" s="6" t="s">
        <v>13851</v>
      </c>
      <c r="O4305" s="6" t="str" cm="1">
        <f t="array" ref="O4305:P4305">_xlfn.TEXTSPLIT(N4305,"-")</f>
        <v>2010</v>
      </c>
      <c r="P4305" s="6" t="str">
        <v>2012</v>
      </c>
      <c r="Q4305" s="6">
        <v>86</v>
      </c>
      <c r="R4305" s="6">
        <v>4</v>
      </c>
      <c r="S4305" s="16">
        <f t="shared" si="321"/>
        <v>4.6511627906976744E-2</v>
      </c>
      <c r="T4305" s="16">
        <f t="shared" si="322"/>
        <v>2.2708541671408348E-2</v>
      </c>
    </row>
    <row r="4306" spans="1:20" x14ac:dyDescent="0.6">
      <c r="A4306" s="6"/>
      <c r="B4306" s="6"/>
      <c r="C4306" s="6"/>
      <c r="D4306" s="6" t="s">
        <v>13813</v>
      </c>
      <c r="E4306" s="6" t="s">
        <v>13816</v>
      </c>
      <c r="F4306" s="6" t="s">
        <v>13825</v>
      </c>
      <c r="G4306" s="6" t="str">
        <f t="shared" si="320"/>
        <v>70-74</v>
      </c>
      <c r="H4306" s="6" t="str" cm="1">
        <f t="array" ref="H4306:I4306">_xlfn.TEXTSPLIT(G4306,"-")</f>
        <v>70</v>
      </c>
      <c r="I4306" s="6" t="str">
        <v>74</v>
      </c>
      <c r="J4306" s="6" t="s">
        <v>13836</v>
      </c>
      <c r="K4306" s="6" t="s">
        <v>13557</v>
      </c>
      <c r="L4306" s="6" t="s">
        <v>13973</v>
      </c>
      <c r="M4306" s="6" t="s">
        <v>13657</v>
      </c>
      <c r="N4306" s="6" t="s">
        <v>13851</v>
      </c>
      <c r="O4306" s="6" t="str" cm="1">
        <f t="array" ref="O4306:P4306">_xlfn.TEXTSPLIT(N4306,"-")</f>
        <v>2010</v>
      </c>
      <c r="P4306" s="6" t="str">
        <v>2012</v>
      </c>
      <c r="Q4306" s="6">
        <v>84</v>
      </c>
      <c r="R4306" s="6">
        <v>3</v>
      </c>
      <c r="S4306" s="16">
        <f t="shared" si="321"/>
        <v>3.5714285714285712E-2</v>
      </c>
      <c r="T4306" s="16">
        <f t="shared" si="322"/>
        <v>2.0248096768351459E-2</v>
      </c>
    </row>
    <row r="4307" spans="1:20" x14ac:dyDescent="0.6">
      <c r="A4307" s="6"/>
      <c r="B4307" s="6"/>
      <c r="C4307" s="6"/>
      <c r="D4307" s="6" t="s">
        <v>13813</v>
      </c>
      <c r="E4307" s="6" t="s">
        <v>13816</v>
      </c>
      <c r="F4307" s="6" t="s">
        <v>13826</v>
      </c>
      <c r="G4307" s="6" t="str">
        <f t="shared" si="320"/>
        <v>75-79</v>
      </c>
      <c r="H4307" s="6" t="str" cm="1">
        <f t="array" ref="H4307:I4307">_xlfn.TEXTSPLIT(G4307,"-")</f>
        <v>75</v>
      </c>
      <c r="I4307" s="6" t="str">
        <v>79</v>
      </c>
      <c r="J4307" s="6" t="s">
        <v>13836</v>
      </c>
      <c r="K4307" s="6" t="s">
        <v>13557</v>
      </c>
      <c r="L4307" s="6" t="s">
        <v>13973</v>
      </c>
      <c r="M4307" s="6" t="s">
        <v>13657</v>
      </c>
      <c r="N4307" s="6" t="s">
        <v>13851</v>
      </c>
      <c r="O4307" s="6" t="str" cm="1">
        <f t="array" ref="O4307:P4307">_xlfn.TEXTSPLIT(N4307,"-")</f>
        <v>2010</v>
      </c>
      <c r="P4307" s="6" t="str">
        <v>2012</v>
      </c>
      <c r="Q4307" s="6">
        <v>60</v>
      </c>
      <c r="R4307" s="6">
        <v>9</v>
      </c>
      <c r="S4307" s="16">
        <f t="shared" si="321"/>
        <v>0.15</v>
      </c>
      <c r="T4307" s="16">
        <f t="shared" si="322"/>
        <v>4.6097722286464436E-2</v>
      </c>
    </row>
    <row r="4308" spans="1:20" x14ac:dyDescent="0.6">
      <c r="A4308" s="6"/>
      <c r="B4308" s="6"/>
      <c r="C4308" s="6"/>
      <c r="D4308" s="6" t="s">
        <v>13813</v>
      </c>
      <c r="E4308" s="6" t="s">
        <v>13816</v>
      </c>
      <c r="F4308" s="6" t="s">
        <v>13821</v>
      </c>
      <c r="G4308" s="6" t="str">
        <f t="shared" si="320"/>
        <v>80-95</v>
      </c>
      <c r="H4308" s="6" t="str" cm="1">
        <f t="array" ref="H4308:I4308">_xlfn.TEXTSPLIT(G4308,"-")</f>
        <v>80</v>
      </c>
      <c r="I4308" s="6" t="str">
        <v>95</v>
      </c>
      <c r="J4308" s="6" t="s">
        <v>13836</v>
      </c>
      <c r="K4308" s="6" t="s">
        <v>13557</v>
      </c>
      <c r="L4308" s="6" t="s">
        <v>13973</v>
      </c>
      <c r="M4308" s="6" t="s">
        <v>13657</v>
      </c>
      <c r="N4308" s="6" t="s">
        <v>13851</v>
      </c>
      <c r="O4308" s="6" t="str" cm="1">
        <f t="array" ref="O4308:P4308">_xlfn.TEXTSPLIT(N4308,"-")</f>
        <v>2010</v>
      </c>
      <c r="P4308" s="6" t="str">
        <v>2012</v>
      </c>
      <c r="Q4308" s="6">
        <v>78</v>
      </c>
      <c r="R4308" s="6">
        <v>11</v>
      </c>
      <c r="S4308" s="16">
        <f t="shared" si="321"/>
        <v>0.14102564102564102</v>
      </c>
      <c r="T4308" s="16">
        <f t="shared" si="322"/>
        <v>3.9408675603311343E-2</v>
      </c>
    </row>
    <row r="4309" spans="1:20" x14ac:dyDescent="0.6">
      <c r="A4309" s="6"/>
      <c r="B4309" s="6"/>
      <c r="C4309" s="6"/>
      <c r="D4309" s="6" t="s">
        <v>13813</v>
      </c>
      <c r="E4309" s="6" t="s">
        <v>13816</v>
      </c>
      <c r="F4309" s="6" t="s">
        <v>13524</v>
      </c>
      <c r="G4309" s="6" t="str">
        <f t="shared" si="320"/>
        <v>65-95</v>
      </c>
      <c r="H4309" s="6" t="str" cm="1">
        <f t="array" ref="H4309:I4309">_xlfn.TEXTSPLIT(G4309,"-")</f>
        <v>65</v>
      </c>
      <c r="I4309" s="6" t="str">
        <v>95</v>
      </c>
      <c r="J4309" s="6" t="s">
        <v>13836</v>
      </c>
      <c r="K4309" s="6" t="s">
        <v>13557</v>
      </c>
      <c r="L4309" s="6" t="s">
        <v>13973</v>
      </c>
      <c r="M4309" s="6" t="s">
        <v>13657</v>
      </c>
      <c r="N4309" s="6" t="s">
        <v>13851</v>
      </c>
      <c r="O4309" s="6" t="str" cm="1">
        <f t="array" ref="O4309:P4309">_xlfn.TEXTSPLIT(N4309,"-")</f>
        <v>2010</v>
      </c>
      <c r="P4309" s="6" t="str">
        <v>2012</v>
      </c>
      <c r="Q4309" s="6">
        <v>308</v>
      </c>
      <c r="R4309" s="6">
        <v>27</v>
      </c>
      <c r="S4309" s="16">
        <f t="shared" si="321"/>
        <v>8.7662337662337664E-2</v>
      </c>
      <c r="T4309" s="16">
        <f t="shared" si="322"/>
        <v>1.6114208078779661E-2</v>
      </c>
    </row>
    <row r="4310" spans="1:20" x14ac:dyDescent="0.6">
      <c r="A4310" s="6"/>
      <c r="B4310" s="6"/>
      <c r="C4310" s="6"/>
      <c r="D4310" s="6" t="s">
        <v>13813</v>
      </c>
      <c r="E4310" s="6" t="s">
        <v>13815</v>
      </c>
      <c r="F4310" s="6" t="s">
        <v>13824</v>
      </c>
      <c r="G4310" s="6" t="str">
        <f t="shared" si="320"/>
        <v>65-69</v>
      </c>
      <c r="H4310" s="6" t="str" cm="1">
        <f t="array" ref="H4310:I4310">_xlfn.TEXTSPLIT(G4310,"-")</f>
        <v>65</v>
      </c>
      <c r="I4310" s="6" t="str">
        <v>69</v>
      </c>
      <c r="J4310" s="6" t="s">
        <v>13836</v>
      </c>
      <c r="K4310" s="6" t="s">
        <v>13557</v>
      </c>
      <c r="L4310" s="6" t="s">
        <v>13973</v>
      </c>
      <c r="M4310" s="6" t="s">
        <v>13657</v>
      </c>
      <c r="N4310" s="6" t="s">
        <v>13851</v>
      </c>
      <c r="O4310" s="6" t="str" cm="1">
        <f t="array" ref="O4310:P4310">_xlfn.TEXTSPLIT(N4310,"-")</f>
        <v>2010</v>
      </c>
      <c r="P4310" s="6" t="str">
        <v>2012</v>
      </c>
      <c r="Q4310" s="6">
        <v>189</v>
      </c>
      <c r="R4310" s="6">
        <v>7</v>
      </c>
      <c r="S4310" s="16">
        <f t="shared" si="321"/>
        <v>3.7037037037037035E-2</v>
      </c>
      <c r="T4310" s="16">
        <f t="shared" si="322"/>
        <v>1.3737003463313253E-2</v>
      </c>
    </row>
    <row r="4311" spans="1:20" x14ac:dyDescent="0.6">
      <c r="A4311" s="6"/>
      <c r="B4311" s="6"/>
      <c r="C4311" s="6"/>
      <c r="D4311" s="6" t="s">
        <v>13813</v>
      </c>
      <c r="E4311" s="6" t="s">
        <v>13815</v>
      </c>
      <c r="F4311" s="6" t="s">
        <v>13825</v>
      </c>
      <c r="G4311" s="6" t="str">
        <f t="shared" si="320"/>
        <v>70-74</v>
      </c>
      <c r="H4311" s="6" t="str" cm="1">
        <f t="array" ref="H4311:I4311">_xlfn.TEXTSPLIT(G4311,"-")</f>
        <v>70</v>
      </c>
      <c r="I4311" s="6" t="str">
        <v>74</v>
      </c>
      <c r="J4311" s="6" t="s">
        <v>13836</v>
      </c>
      <c r="K4311" s="6" t="s">
        <v>13557</v>
      </c>
      <c r="L4311" s="6" t="s">
        <v>13973</v>
      </c>
      <c r="M4311" s="6" t="s">
        <v>13657</v>
      </c>
      <c r="N4311" s="6" t="s">
        <v>13851</v>
      </c>
      <c r="O4311" s="6" t="str" cm="1">
        <f t="array" ref="O4311:P4311">_xlfn.TEXTSPLIT(N4311,"-")</f>
        <v>2010</v>
      </c>
      <c r="P4311" s="6" t="str">
        <v>2012</v>
      </c>
      <c r="Q4311" s="6">
        <v>180</v>
      </c>
      <c r="R4311" s="6">
        <v>6</v>
      </c>
      <c r="S4311" s="16">
        <f t="shared" si="321"/>
        <v>3.3333333333333333E-2</v>
      </c>
      <c r="T4311" s="16">
        <f t="shared" si="322"/>
        <v>1.337954953199144E-2</v>
      </c>
    </row>
    <row r="4312" spans="1:20" x14ac:dyDescent="0.6">
      <c r="A4312" s="6"/>
      <c r="B4312" s="6"/>
      <c r="C4312" s="6"/>
      <c r="D4312" s="6" t="s">
        <v>13813</v>
      </c>
      <c r="E4312" s="6" t="s">
        <v>13815</v>
      </c>
      <c r="F4312" s="6" t="s">
        <v>13826</v>
      </c>
      <c r="G4312" s="6" t="str">
        <f t="shared" si="320"/>
        <v>75-79</v>
      </c>
      <c r="H4312" s="6" t="str" cm="1">
        <f t="array" ref="H4312:I4312">_xlfn.TEXTSPLIT(G4312,"-")</f>
        <v>75</v>
      </c>
      <c r="I4312" s="6" t="str">
        <v>79</v>
      </c>
      <c r="J4312" s="6" t="s">
        <v>13836</v>
      </c>
      <c r="K4312" s="6" t="s">
        <v>13557</v>
      </c>
      <c r="L4312" s="6" t="s">
        <v>13973</v>
      </c>
      <c r="M4312" s="6" t="s">
        <v>13657</v>
      </c>
      <c r="N4312" s="6" t="s">
        <v>13851</v>
      </c>
      <c r="O4312" s="6" t="str" cm="1">
        <f t="array" ref="O4312:P4312">_xlfn.TEXTSPLIT(N4312,"-")</f>
        <v>2010</v>
      </c>
      <c r="P4312" s="6" t="str">
        <v>2012</v>
      </c>
      <c r="Q4312" s="6">
        <v>138</v>
      </c>
      <c r="R4312" s="6">
        <v>17</v>
      </c>
      <c r="S4312" s="16">
        <f t="shared" si="321"/>
        <v>0.12318840579710146</v>
      </c>
      <c r="T4312" s="16">
        <f t="shared" si="322"/>
        <v>2.7976830796352801E-2</v>
      </c>
    </row>
    <row r="4313" spans="1:20" x14ac:dyDescent="0.6">
      <c r="A4313" s="6"/>
      <c r="B4313" s="6"/>
      <c r="C4313" s="6"/>
      <c r="D4313" s="6" t="s">
        <v>13813</v>
      </c>
      <c r="E4313" s="6" t="s">
        <v>13815</v>
      </c>
      <c r="F4313" s="6" t="s">
        <v>13821</v>
      </c>
      <c r="G4313" s="6" t="str">
        <f t="shared" si="320"/>
        <v>80-95</v>
      </c>
      <c r="H4313" s="6" t="str" cm="1">
        <f t="array" ref="H4313:I4313">_xlfn.TEXTSPLIT(G4313,"-")</f>
        <v>80</v>
      </c>
      <c r="I4313" s="6" t="str">
        <v>95</v>
      </c>
      <c r="J4313" s="6" t="s">
        <v>13836</v>
      </c>
      <c r="K4313" s="6" t="s">
        <v>13557</v>
      </c>
      <c r="L4313" s="6" t="s">
        <v>13973</v>
      </c>
      <c r="M4313" s="6" t="s">
        <v>13657</v>
      </c>
      <c r="N4313" s="6" t="s">
        <v>13851</v>
      </c>
      <c r="O4313" s="6" t="str" cm="1">
        <f t="array" ref="O4313:P4313">_xlfn.TEXTSPLIT(N4313,"-")</f>
        <v>2010</v>
      </c>
      <c r="P4313" s="6" t="str">
        <v>2012</v>
      </c>
      <c r="Q4313" s="6">
        <v>166</v>
      </c>
      <c r="R4313" s="6">
        <v>19</v>
      </c>
      <c r="S4313" s="16">
        <f t="shared" si="321"/>
        <v>0.1144578313253012</v>
      </c>
      <c r="T4313" s="16">
        <f t="shared" si="322"/>
        <v>2.4710033591276003E-2</v>
      </c>
    </row>
    <row r="4314" spans="1:20" x14ac:dyDescent="0.6">
      <c r="A4314" s="6"/>
      <c r="B4314" s="6"/>
      <c r="C4314" s="6"/>
      <c r="D4314" s="6" t="s">
        <v>13813</v>
      </c>
      <c r="E4314" s="6" t="s">
        <v>13815</v>
      </c>
      <c r="F4314" s="6" t="s">
        <v>13524</v>
      </c>
      <c r="G4314" s="6" t="str">
        <f t="shared" si="320"/>
        <v>65-95</v>
      </c>
      <c r="H4314" s="6" t="str" cm="1">
        <f t="array" ref="H4314:I4314">_xlfn.TEXTSPLIT(G4314,"-")</f>
        <v>65</v>
      </c>
      <c r="I4314" s="6" t="str">
        <v>95</v>
      </c>
      <c r="J4314" s="6" t="s">
        <v>13836</v>
      </c>
      <c r="K4314" s="6" t="s">
        <v>13557</v>
      </c>
      <c r="L4314" s="6" t="s">
        <v>13973</v>
      </c>
      <c r="M4314" s="6" t="s">
        <v>13657</v>
      </c>
      <c r="N4314" s="6" t="s">
        <v>13851</v>
      </c>
      <c r="O4314" s="6" t="str" cm="1">
        <f t="array" ref="O4314:P4314">_xlfn.TEXTSPLIT(N4314,"-")</f>
        <v>2010</v>
      </c>
      <c r="P4314" s="6" t="str">
        <v>2012</v>
      </c>
      <c r="Q4314" s="6">
        <v>673</v>
      </c>
      <c r="R4314" s="6">
        <v>49</v>
      </c>
      <c r="S4314" s="16">
        <f t="shared" si="321"/>
        <v>7.280832095096583E-2</v>
      </c>
      <c r="T4314" s="16">
        <f t="shared" si="322"/>
        <v>1.0015387073582354E-2</v>
      </c>
    </row>
    <row r="4315" spans="1:20" x14ac:dyDescent="0.6">
      <c r="A4315" s="6"/>
      <c r="B4315" s="6"/>
      <c r="C4315" s="6"/>
      <c r="D4315" s="6" t="s">
        <v>13300</v>
      </c>
      <c r="E4315" s="6" t="s">
        <v>13814</v>
      </c>
      <c r="F4315" s="6" t="s">
        <v>13824</v>
      </c>
      <c r="G4315" s="6" t="str">
        <f t="shared" si="320"/>
        <v>65-69</v>
      </c>
      <c r="H4315" s="6" t="str" cm="1">
        <f t="array" ref="H4315:I4315">_xlfn.TEXTSPLIT(G4315,"-")</f>
        <v>65</v>
      </c>
      <c r="I4315" s="6" t="str">
        <v>69</v>
      </c>
      <c r="J4315" s="6" t="s">
        <v>13836</v>
      </c>
      <c r="K4315" s="6" t="s">
        <v>13557</v>
      </c>
      <c r="L4315" s="6" t="s">
        <v>13973</v>
      </c>
      <c r="M4315" s="6" t="s">
        <v>13657</v>
      </c>
      <c r="N4315" s="6" t="s">
        <v>13851</v>
      </c>
      <c r="O4315" s="6" t="str" cm="1">
        <f t="array" ref="O4315:P4315">_xlfn.TEXTSPLIT(N4315,"-")</f>
        <v>2010</v>
      </c>
      <c r="P4315" s="6" t="str">
        <v>2012</v>
      </c>
      <c r="Q4315" s="6">
        <v>103</v>
      </c>
      <c r="R4315" s="6">
        <v>20</v>
      </c>
      <c r="S4315" s="16">
        <f t="shared" si="321"/>
        <v>0.1941747572815534</v>
      </c>
      <c r="T4315" s="16">
        <f t="shared" si="322"/>
        <v>3.8976084391922246E-2</v>
      </c>
    </row>
    <row r="4316" spans="1:20" x14ac:dyDescent="0.6">
      <c r="A4316" s="6"/>
      <c r="B4316" s="6"/>
      <c r="C4316" s="6"/>
      <c r="D4316" s="6" t="s">
        <v>13300</v>
      </c>
      <c r="E4316" s="6" t="s">
        <v>13814</v>
      </c>
      <c r="F4316" s="6" t="s">
        <v>13825</v>
      </c>
      <c r="G4316" s="6" t="str">
        <f t="shared" si="320"/>
        <v>70-74</v>
      </c>
      <c r="H4316" s="6" t="str" cm="1">
        <f t="array" ref="H4316:I4316">_xlfn.TEXTSPLIT(G4316,"-")</f>
        <v>70</v>
      </c>
      <c r="I4316" s="6" t="str">
        <v>74</v>
      </c>
      <c r="J4316" s="6" t="s">
        <v>13836</v>
      </c>
      <c r="K4316" s="6" t="s">
        <v>13557</v>
      </c>
      <c r="L4316" s="6" t="s">
        <v>13973</v>
      </c>
      <c r="M4316" s="6" t="s">
        <v>13657</v>
      </c>
      <c r="N4316" s="6" t="s">
        <v>13851</v>
      </c>
      <c r="O4316" s="6" t="str" cm="1">
        <f t="array" ref="O4316:P4316">_xlfn.TEXTSPLIT(N4316,"-")</f>
        <v>2010</v>
      </c>
      <c r="P4316" s="6" t="str">
        <v>2012</v>
      </c>
      <c r="Q4316" s="6">
        <v>96</v>
      </c>
      <c r="R4316" s="6">
        <v>21</v>
      </c>
      <c r="S4316" s="16">
        <f t="shared" si="321"/>
        <v>0.21875</v>
      </c>
      <c r="T4316" s="16">
        <f t="shared" si="322"/>
        <v>4.2192322255259505E-2</v>
      </c>
    </row>
    <row r="4317" spans="1:20" x14ac:dyDescent="0.6">
      <c r="A4317" s="6"/>
      <c r="B4317" s="6"/>
      <c r="C4317" s="6"/>
      <c r="D4317" s="6" t="s">
        <v>13300</v>
      </c>
      <c r="E4317" s="6" t="s">
        <v>13814</v>
      </c>
      <c r="F4317" s="6" t="s">
        <v>13826</v>
      </c>
      <c r="G4317" s="6" t="str">
        <f t="shared" si="320"/>
        <v>75-79</v>
      </c>
      <c r="H4317" s="6" t="str" cm="1">
        <f t="array" ref="H4317:I4317">_xlfn.TEXTSPLIT(G4317,"-")</f>
        <v>75</v>
      </c>
      <c r="I4317" s="6" t="str">
        <v>79</v>
      </c>
      <c r="J4317" s="6" t="s">
        <v>13836</v>
      </c>
      <c r="K4317" s="6" t="s">
        <v>13557</v>
      </c>
      <c r="L4317" s="6" t="s">
        <v>13973</v>
      </c>
      <c r="M4317" s="6" t="s">
        <v>13657</v>
      </c>
      <c r="N4317" s="6" t="s">
        <v>13851</v>
      </c>
      <c r="O4317" s="6" t="str" cm="1">
        <f t="array" ref="O4317:P4317">_xlfn.TEXTSPLIT(N4317,"-")</f>
        <v>2010</v>
      </c>
      <c r="P4317" s="6" t="str">
        <v>2012</v>
      </c>
      <c r="Q4317" s="6">
        <v>78</v>
      </c>
      <c r="R4317" s="6">
        <v>17</v>
      </c>
      <c r="S4317" s="16">
        <f t="shared" si="321"/>
        <v>0.21794871794871795</v>
      </c>
      <c r="T4317" s="16">
        <f t="shared" si="322"/>
        <v>4.674632500202805E-2</v>
      </c>
    </row>
    <row r="4318" spans="1:20" x14ac:dyDescent="0.6">
      <c r="A4318" s="6"/>
      <c r="B4318" s="6"/>
      <c r="C4318" s="6"/>
      <c r="D4318" s="6" t="s">
        <v>13300</v>
      </c>
      <c r="E4318" s="6" t="s">
        <v>13814</v>
      </c>
      <c r="F4318" s="6" t="s">
        <v>13821</v>
      </c>
      <c r="G4318" s="6" t="str">
        <f t="shared" si="320"/>
        <v>80-95</v>
      </c>
      <c r="H4318" s="6" t="str" cm="1">
        <f t="array" ref="H4318:I4318">_xlfn.TEXTSPLIT(G4318,"-")</f>
        <v>80</v>
      </c>
      <c r="I4318" s="6" t="str">
        <v>95</v>
      </c>
      <c r="J4318" s="6" t="s">
        <v>13836</v>
      </c>
      <c r="K4318" s="6" t="s">
        <v>13557</v>
      </c>
      <c r="L4318" s="6" t="s">
        <v>13973</v>
      </c>
      <c r="M4318" s="6" t="s">
        <v>13657</v>
      </c>
      <c r="N4318" s="6" t="s">
        <v>13851</v>
      </c>
      <c r="O4318" s="6" t="str" cm="1">
        <f t="array" ref="O4318:P4318">_xlfn.TEXTSPLIT(N4318,"-")</f>
        <v>2010</v>
      </c>
      <c r="P4318" s="6" t="str">
        <v>2012</v>
      </c>
      <c r="Q4318" s="6">
        <v>88</v>
      </c>
      <c r="R4318" s="6">
        <v>22</v>
      </c>
      <c r="S4318" s="16">
        <f t="shared" si="321"/>
        <v>0.25</v>
      </c>
      <c r="T4318" s="16">
        <f t="shared" si="322"/>
        <v>4.6159309117249775E-2</v>
      </c>
    </row>
    <row r="4319" spans="1:20" x14ac:dyDescent="0.6">
      <c r="A4319" s="6"/>
      <c r="B4319" s="6"/>
      <c r="C4319" s="6"/>
      <c r="D4319" s="6" t="s">
        <v>13300</v>
      </c>
      <c r="E4319" s="6" t="s">
        <v>13814</v>
      </c>
      <c r="F4319" s="6" t="s">
        <v>13524</v>
      </c>
      <c r="G4319" s="6" t="str">
        <f t="shared" si="320"/>
        <v>65-95</v>
      </c>
      <c r="H4319" s="6" t="str" cm="1">
        <f t="array" ref="H4319:I4319">_xlfn.TEXTSPLIT(G4319,"-")</f>
        <v>65</v>
      </c>
      <c r="I4319" s="6" t="str">
        <v>95</v>
      </c>
      <c r="J4319" s="6" t="s">
        <v>13836</v>
      </c>
      <c r="K4319" s="6" t="s">
        <v>13557</v>
      </c>
      <c r="L4319" s="6" t="s">
        <v>13973</v>
      </c>
      <c r="M4319" s="6" t="s">
        <v>13657</v>
      </c>
      <c r="N4319" s="6" t="s">
        <v>13851</v>
      </c>
      <c r="O4319" s="6" t="str" cm="1">
        <f t="array" ref="O4319:P4319">_xlfn.TEXTSPLIT(N4319,"-")</f>
        <v>2010</v>
      </c>
      <c r="P4319" s="6" t="str">
        <v>2012</v>
      </c>
      <c r="Q4319" s="6">
        <v>365</v>
      </c>
      <c r="R4319" s="6">
        <v>80</v>
      </c>
      <c r="S4319" s="16">
        <f t="shared" ref="S4319:S4329" si="323">R4319/Q4319</f>
        <v>0.21917808219178081</v>
      </c>
      <c r="T4319" s="16">
        <f t="shared" ref="T4319:T4329" si="324">SQRT(S4319*(1-S4319)/Q4319)</f>
        <v>2.1653501123375819E-2</v>
      </c>
    </row>
    <row r="4320" spans="1:20" x14ac:dyDescent="0.6">
      <c r="A4320" s="6"/>
      <c r="B4320" s="6"/>
      <c r="C4320" s="6"/>
      <c r="D4320" s="6" t="s">
        <v>13300</v>
      </c>
      <c r="E4320" s="6" t="s">
        <v>13816</v>
      </c>
      <c r="F4320" s="6" t="s">
        <v>13824</v>
      </c>
      <c r="G4320" s="6" t="str">
        <f t="shared" si="320"/>
        <v>65-69</v>
      </c>
      <c r="H4320" s="6" t="str" cm="1">
        <f t="array" ref="H4320:I4320">_xlfn.TEXTSPLIT(G4320,"-")</f>
        <v>65</v>
      </c>
      <c r="I4320" s="6" t="str">
        <v>69</v>
      </c>
      <c r="J4320" s="6" t="s">
        <v>13836</v>
      </c>
      <c r="K4320" s="6" t="s">
        <v>13557</v>
      </c>
      <c r="L4320" s="6" t="s">
        <v>13973</v>
      </c>
      <c r="M4320" s="6" t="s">
        <v>13657</v>
      </c>
      <c r="N4320" s="6" t="s">
        <v>13851</v>
      </c>
      <c r="O4320" s="6" t="str" cm="1">
        <f t="array" ref="O4320:P4320">_xlfn.TEXTSPLIT(N4320,"-")</f>
        <v>2010</v>
      </c>
      <c r="P4320" s="6" t="str">
        <v>2012</v>
      </c>
      <c r="Q4320" s="6">
        <v>86</v>
      </c>
      <c r="R4320" s="6">
        <v>13</v>
      </c>
      <c r="S4320" s="16">
        <f t="shared" si="323"/>
        <v>0.15116279069767441</v>
      </c>
      <c r="T4320" s="16">
        <f t="shared" si="324"/>
        <v>3.8626506353732631E-2</v>
      </c>
    </row>
    <row r="4321" spans="1:20" x14ac:dyDescent="0.6">
      <c r="A4321" s="6"/>
      <c r="B4321" s="6"/>
      <c r="C4321" s="6"/>
      <c r="D4321" s="6" t="s">
        <v>13300</v>
      </c>
      <c r="E4321" s="6" t="s">
        <v>13816</v>
      </c>
      <c r="F4321" s="6" t="s">
        <v>13825</v>
      </c>
      <c r="G4321" s="6" t="str">
        <f t="shared" si="320"/>
        <v>70-74</v>
      </c>
      <c r="H4321" s="6" t="str" cm="1">
        <f t="array" ref="H4321:I4321">_xlfn.TEXTSPLIT(G4321,"-")</f>
        <v>70</v>
      </c>
      <c r="I4321" s="6" t="str">
        <v>74</v>
      </c>
      <c r="J4321" s="6" t="s">
        <v>13836</v>
      </c>
      <c r="K4321" s="6" t="s">
        <v>13557</v>
      </c>
      <c r="L4321" s="6" t="s">
        <v>13973</v>
      </c>
      <c r="M4321" s="6" t="s">
        <v>13657</v>
      </c>
      <c r="N4321" s="6" t="s">
        <v>13851</v>
      </c>
      <c r="O4321" s="6" t="str" cm="1">
        <f t="array" ref="O4321:P4321">_xlfn.TEXTSPLIT(N4321,"-")</f>
        <v>2010</v>
      </c>
      <c r="P4321" s="6" t="str">
        <v>2012</v>
      </c>
      <c r="Q4321" s="6">
        <v>84</v>
      </c>
      <c r="R4321" s="6">
        <v>13</v>
      </c>
      <c r="S4321" s="16">
        <f t="shared" si="323"/>
        <v>0.15476190476190477</v>
      </c>
      <c r="T4321" s="16">
        <f t="shared" si="324"/>
        <v>3.946225707293162E-2</v>
      </c>
    </row>
    <row r="4322" spans="1:20" x14ac:dyDescent="0.6">
      <c r="A4322" s="6"/>
      <c r="B4322" s="6"/>
      <c r="C4322" s="6"/>
      <c r="D4322" s="6" t="s">
        <v>13300</v>
      </c>
      <c r="E4322" s="6" t="s">
        <v>13816</v>
      </c>
      <c r="F4322" s="6" t="s">
        <v>13826</v>
      </c>
      <c r="G4322" s="6" t="str">
        <f t="shared" si="320"/>
        <v>75-79</v>
      </c>
      <c r="H4322" s="6" t="str" cm="1">
        <f t="array" ref="H4322:I4322">_xlfn.TEXTSPLIT(G4322,"-")</f>
        <v>75</v>
      </c>
      <c r="I4322" s="6" t="str">
        <v>79</v>
      </c>
      <c r="J4322" s="6" t="s">
        <v>13836</v>
      </c>
      <c r="K4322" s="6" t="s">
        <v>13557</v>
      </c>
      <c r="L4322" s="6" t="s">
        <v>13973</v>
      </c>
      <c r="M4322" s="6" t="s">
        <v>13657</v>
      </c>
      <c r="N4322" s="6" t="s">
        <v>13851</v>
      </c>
      <c r="O4322" s="6" t="str" cm="1">
        <f t="array" ref="O4322:P4322">_xlfn.TEXTSPLIT(N4322,"-")</f>
        <v>2010</v>
      </c>
      <c r="P4322" s="6" t="str">
        <v>2012</v>
      </c>
      <c r="Q4322" s="6">
        <v>60</v>
      </c>
      <c r="R4322" s="6">
        <v>19</v>
      </c>
      <c r="S4322" s="16">
        <f t="shared" si="323"/>
        <v>0.31666666666666665</v>
      </c>
      <c r="T4322" s="16">
        <f t="shared" si="324"/>
        <v>6.0053988056427039E-2</v>
      </c>
    </row>
    <row r="4323" spans="1:20" x14ac:dyDescent="0.6">
      <c r="A4323" s="6"/>
      <c r="B4323" s="6"/>
      <c r="C4323" s="6"/>
      <c r="D4323" s="6" t="s">
        <v>13300</v>
      </c>
      <c r="E4323" s="6" t="s">
        <v>13816</v>
      </c>
      <c r="F4323" s="6" t="s">
        <v>13821</v>
      </c>
      <c r="G4323" s="6" t="str">
        <f t="shared" si="320"/>
        <v>80-95</v>
      </c>
      <c r="H4323" s="6" t="str" cm="1">
        <f t="array" ref="H4323:I4323">_xlfn.TEXTSPLIT(G4323,"-")</f>
        <v>80</v>
      </c>
      <c r="I4323" s="6" t="str">
        <v>95</v>
      </c>
      <c r="J4323" s="6" t="s">
        <v>13836</v>
      </c>
      <c r="K4323" s="6" t="s">
        <v>13557</v>
      </c>
      <c r="L4323" s="6" t="s">
        <v>13973</v>
      </c>
      <c r="M4323" s="6" t="s">
        <v>13657</v>
      </c>
      <c r="N4323" s="6" t="s">
        <v>13851</v>
      </c>
      <c r="O4323" s="6" t="str" cm="1">
        <f t="array" ref="O4323:P4323">_xlfn.TEXTSPLIT(N4323,"-")</f>
        <v>2010</v>
      </c>
      <c r="P4323" s="6" t="str">
        <v>2012</v>
      </c>
      <c r="Q4323" s="6">
        <v>78</v>
      </c>
      <c r="R4323" s="6">
        <v>25</v>
      </c>
      <c r="S4323" s="16">
        <f t="shared" si="323"/>
        <v>0.32051282051282054</v>
      </c>
      <c r="T4323" s="16">
        <f t="shared" si="324"/>
        <v>5.2840392523597991E-2</v>
      </c>
    </row>
    <row r="4324" spans="1:20" x14ac:dyDescent="0.6">
      <c r="A4324" s="6"/>
      <c r="B4324" s="6"/>
      <c r="C4324" s="6"/>
      <c r="D4324" s="6" t="s">
        <v>13300</v>
      </c>
      <c r="E4324" s="6" t="s">
        <v>13816</v>
      </c>
      <c r="F4324" s="6" t="s">
        <v>13524</v>
      </c>
      <c r="G4324" s="6" t="str">
        <f t="shared" si="320"/>
        <v>65-95</v>
      </c>
      <c r="H4324" s="6" t="str" cm="1">
        <f t="array" ref="H4324:I4324">_xlfn.TEXTSPLIT(G4324,"-")</f>
        <v>65</v>
      </c>
      <c r="I4324" s="6" t="str">
        <v>95</v>
      </c>
      <c r="J4324" s="6" t="s">
        <v>13836</v>
      </c>
      <c r="K4324" s="6" t="s">
        <v>13557</v>
      </c>
      <c r="L4324" s="6" t="s">
        <v>13973</v>
      </c>
      <c r="M4324" s="6" t="s">
        <v>13657</v>
      </c>
      <c r="N4324" s="6" t="s">
        <v>13851</v>
      </c>
      <c r="O4324" s="6" t="str" cm="1">
        <f t="array" ref="O4324:P4324">_xlfn.TEXTSPLIT(N4324,"-")</f>
        <v>2010</v>
      </c>
      <c r="P4324" s="6" t="str">
        <v>2012</v>
      </c>
      <c r="Q4324" s="6">
        <v>308</v>
      </c>
      <c r="R4324" s="6">
        <v>70</v>
      </c>
      <c r="S4324" s="16">
        <f t="shared" si="323"/>
        <v>0.22727272727272727</v>
      </c>
      <c r="T4324" s="16">
        <f t="shared" si="324"/>
        <v>2.3878740932917211E-2</v>
      </c>
    </row>
    <row r="4325" spans="1:20" x14ac:dyDescent="0.6">
      <c r="A4325" s="6"/>
      <c r="B4325" s="6"/>
      <c r="C4325" s="6"/>
      <c r="D4325" s="6" t="s">
        <v>13300</v>
      </c>
      <c r="E4325" s="6" t="s">
        <v>13815</v>
      </c>
      <c r="F4325" s="6" t="s">
        <v>13824</v>
      </c>
      <c r="G4325" s="6" t="str">
        <f t="shared" si="320"/>
        <v>65-69</v>
      </c>
      <c r="H4325" s="6" t="str" cm="1">
        <f t="array" ref="H4325:I4325">_xlfn.TEXTSPLIT(G4325,"-")</f>
        <v>65</v>
      </c>
      <c r="I4325" s="6" t="str">
        <v>69</v>
      </c>
      <c r="J4325" s="6" t="s">
        <v>13836</v>
      </c>
      <c r="K4325" s="6" t="s">
        <v>13557</v>
      </c>
      <c r="L4325" s="6" t="s">
        <v>13973</v>
      </c>
      <c r="M4325" s="6" t="s">
        <v>13657</v>
      </c>
      <c r="N4325" s="6" t="s">
        <v>13851</v>
      </c>
      <c r="O4325" s="6" t="str" cm="1">
        <f t="array" ref="O4325:P4325">_xlfn.TEXTSPLIT(N4325,"-")</f>
        <v>2010</v>
      </c>
      <c r="P4325" s="6" t="str">
        <v>2012</v>
      </c>
      <c r="Q4325" s="6">
        <v>189</v>
      </c>
      <c r="R4325" s="6">
        <v>34</v>
      </c>
      <c r="S4325" s="16">
        <f t="shared" si="323"/>
        <v>0.17989417989417988</v>
      </c>
      <c r="T4325" s="16">
        <f t="shared" si="324"/>
        <v>2.7939112173989984E-2</v>
      </c>
    </row>
    <row r="4326" spans="1:20" x14ac:dyDescent="0.6">
      <c r="A4326" s="6"/>
      <c r="B4326" s="6"/>
      <c r="C4326" s="6"/>
      <c r="D4326" s="6" t="s">
        <v>13300</v>
      </c>
      <c r="E4326" s="6" t="s">
        <v>13815</v>
      </c>
      <c r="F4326" s="6" t="s">
        <v>13825</v>
      </c>
      <c r="G4326" s="6" t="str">
        <f t="shared" si="320"/>
        <v>70-74</v>
      </c>
      <c r="H4326" s="6" t="str" cm="1">
        <f t="array" ref="H4326:I4326">_xlfn.TEXTSPLIT(G4326,"-")</f>
        <v>70</v>
      </c>
      <c r="I4326" s="6" t="str">
        <v>74</v>
      </c>
      <c r="J4326" s="6" t="s">
        <v>13836</v>
      </c>
      <c r="K4326" s="6" t="s">
        <v>13557</v>
      </c>
      <c r="L4326" s="6" t="s">
        <v>13973</v>
      </c>
      <c r="M4326" s="6" t="s">
        <v>13657</v>
      </c>
      <c r="N4326" s="6" t="s">
        <v>13851</v>
      </c>
      <c r="O4326" s="6" t="str" cm="1">
        <f t="array" ref="O4326:P4326">_xlfn.TEXTSPLIT(N4326,"-")</f>
        <v>2010</v>
      </c>
      <c r="P4326" s="6" t="str">
        <v>2012</v>
      </c>
      <c r="Q4326" s="6">
        <v>180</v>
      </c>
      <c r="R4326" s="6">
        <v>34</v>
      </c>
      <c r="S4326" s="16">
        <f t="shared" si="323"/>
        <v>0.18888888888888888</v>
      </c>
      <c r="T4326" s="16">
        <f t="shared" si="324"/>
        <v>2.9174749027122932E-2</v>
      </c>
    </row>
    <row r="4327" spans="1:20" x14ac:dyDescent="0.6">
      <c r="A4327" s="6"/>
      <c r="B4327" s="6"/>
      <c r="C4327" s="6"/>
      <c r="D4327" s="6" t="s">
        <v>13300</v>
      </c>
      <c r="E4327" s="6" t="s">
        <v>13815</v>
      </c>
      <c r="F4327" s="6" t="s">
        <v>13826</v>
      </c>
      <c r="G4327" s="6" t="str">
        <f t="shared" si="320"/>
        <v>75-79</v>
      </c>
      <c r="H4327" s="6" t="str" cm="1">
        <f t="array" ref="H4327:I4327">_xlfn.TEXTSPLIT(G4327,"-")</f>
        <v>75</v>
      </c>
      <c r="I4327" s="6" t="str">
        <v>79</v>
      </c>
      <c r="J4327" s="6" t="s">
        <v>13836</v>
      </c>
      <c r="K4327" s="6" t="s">
        <v>13557</v>
      </c>
      <c r="L4327" s="6" t="s">
        <v>13973</v>
      </c>
      <c r="M4327" s="6" t="s">
        <v>13657</v>
      </c>
      <c r="N4327" s="6" t="s">
        <v>13851</v>
      </c>
      <c r="O4327" s="6" t="str" cm="1">
        <f t="array" ref="O4327:P4327">_xlfn.TEXTSPLIT(N4327,"-")</f>
        <v>2010</v>
      </c>
      <c r="P4327" s="6" t="str">
        <v>2012</v>
      </c>
      <c r="Q4327" s="6">
        <v>138</v>
      </c>
      <c r="R4327" s="6">
        <v>36</v>
      </c>
      <c r="S4327" s="16">
        <f t="shared" si="323"/>
        <v>0.2608695652173913</v>
      </c>
      <c r="T4327" s="16">
        <f t="shared" si="324"/>
        <v>3.737943276613457E-2</v>
      </c>
    </row>
    <row r="4328" spans="1:20" x14ac:dyDescent="0.6">
      <c r="A4328" s="6"/>
      <c r="B4328" s="6"/>
      <c r="C4328" s="6"/>
      <c r="D4328" s="6" t="s">
        <v>13300</v>
      </c>
      <c r="E4328" s="6" t="s">
        <v>13815</v>
      </c>
      <c r="F4328" s="6" t="s">
        <v>13821</v>
      </c>
      <c r="G4328" s="6" t="str">
        <f t="shared" si="320"/>
        <v>80-95</v>
      </c>
      <c r="H4328" s="6" t="str" cm="1">
        <f t="array" ref="H4328:I4328">_xlfn.TEXTSPLIT(G4328,"-")</f>
        <v>80</v>
      </c>
      <c r="I4328" s="6" t="str">
        <v>95</v>
      </c>
      <c r="J4328" s="6" t="s">
        <v>13836</v>
      </c>
      <c r="K4328" s="6" t="s">
        <v>13557</v>
      </c>
      <c r="L4328" s="6" t="s">
        <v>13973</v>
      </c>
      <c r="M4328" s="6" t="s">
        <v>13657</v>
      </c>
      <c r="N4328" s="6" t="s">
        <v>13851</v>
      </c>
      <c r="O4328" s="6" t="str" cm="1">
        <f t="array" ref="O4328:P4328">_xlfn.TEXTSPLIT(N4328,"-")</f>
        <v>2010</v>
      </c>
      <c r="P4328" s="6" t="str">
        <v>2012</v>
      </c>
      <c r="Q4328" s="6">
        <v>166</v>
      </c>
      <c r="R4328" s="6">
        <v>47</v>
      </c>
      <c r="S4328" s="16">
        <f t="shared" si="323"/>
        <v>0.28313253012048195</v>
      </c>
      <c r="T4328" s="16">
        <f t="shared" si="324"/>
        <v>3.4967153305487934E-2</v>
      </c>
    </row>
    <row r="4329" spans="1:20" x14ac:dyDescent="0.6">
      <c r="A4329" s="6"/>
      <c r="B4329" s="6"/>
      <c r="C4329" s="6"/>
      <c r="D4329" s="6" t="s">
        <v>13300</v>
      </c>
      <c r="E4329" s="6" t="s">
        <v>13815</v>
      </c>
      <c r="F4329" s="6" t="s">
        <v>13524</v>
      </c>
      <c r="G4329" s="6" t="str">
        <f t="shared" si="320"/>
        <v>65-95</v>
      </c>
      <c r="H4329" s="6" t="str" cm="1">
        <f t="array" ref="H4329:I4329">_xlfn.TEXTSPLIT(G4329,"-")</f>
        <v>65</v>
      </c>
      <c r="I4329" s="6" t="str">
        <v>95</v>
      </c>
      <c r="J4329" s="6" t="s">
        <v>13836</v>
      </c>
      <c r="K4329" s="6" t="s">
        <v>13557</v>
      </c>
      <c r="L4329" s="6" t="s">
        <v>13973</v>
      </c>
      <c r="M4329" s="6" t="s">
        <v>13657</v>
      </c>
      <c r="N4329" s="6" t="s">
        <v>13851</v>
      </c>
      <c r="O4329" s="6" t="str" cm="1">
        <f t="array" ref="O4329:P4329">_xlfn.TEXTSPLIT(N4329,"-")</f>
        <v>2010</v>
      </c>
      <c r="P4329" s="6" t="str">
        <v>2012</v>
      </c>
      <c r="Q4329" s="6">
        <v>673</v>
      </c>
      <c r="R4329" s="6">
        <v>150</v>
      </c>
      <c r="S4329" s="16">
        <f t="shared" si="323"/>
        <v>0.22288261515601784</v>
      </c>
      <c r="T4329" s="16">
        <f t="shared" si="324"/>
        <v>1.6042567586442499E-2</v>
      </c>
    </row>
    <row r="4330" spans="1:20" x14ac:dyDescent="0.6">
      <c r="D4330" s="6" t="s">
        <v>13847</v>
      </c>
      <c r="E4330" s="6" t="s">
        <v>13814</v>
      </c>
      <c r="F4330" s="6" t="s">
        <v>13824</v>
      </c>
      <c r="G4330" s="6" t="str">
        <f t="shared" si="317"/>
        <v>65-69</v>
      </c>
      <c r="H4330" s="6" t="str" cm="1">
        <f t="array" ref="H4330:I4330">_xlfn.TEXTSPLIT(G4330,"-")</f>
        <v>65</v>
      </c>
      <c r="I4330" s="6" t="str">
        <v>69</v>
      </c>
      <c r="J4330" s="6" t="s">
        <v>13836</v>
      </c>
      <c r="K4330" s="6" t="s">
        <v>13557</v>
      </c>
      <c r="L4330" s="6" t="s">
        <v>13909</v>
      </c>
      <c r="M4330" s="6" t="s">
        <v>13657</v>
      </c>
      <c r="N4330" s="6" t="s">
        <v>13851</v>
      </c>
      <c r="O4330" s="6" t="str" cm="1">
        <f t="array" ref="O4330:P4330">_xlfn.TEXTSPLIT(N4330,"-")</f>
        <v>2010</v>
      </c>
      <c r="P4330" s="6" t="str">
        <v>2012</v>
      </c>
      <c r="Q4330" s="6">
        <v>103</v>
      </c>
      <c r="R4330" s="6">
        <v>13</v>
      </c>
      <c r="S4330" s="16">
        <f t="shared" si="318"/>
        <v>0.12621359223300971</v>
      </c>
      <c r="T4330" s="16">
        <f t="shared" si="319"/>
        <v>3.2721793065833005E-2</v>
      </c>
    </row>
    <row r="4331" spans="1:20" x14ac:dyDescent="0.6">
      <c r="A4331" s="6"/>
      <c r="B4331" s="6"/>
      <c r="C4331" s="6"/>
      <c r="D4331" s="6" t="s">
        <v>13847</v>
      </c>
      <c r="E4331" s="6" t="s">
        <v>13814</v>
      </c>
      <c r="F4331" s="6" t="s">
        <v>13825</v>
      </c>
      <c r="G4331" s="6" t="str">
        <f t="shared" si="317"/>
        <v>70-74</v>
      </c>
      <c r="H4331" s="6" t="str" cm="1">
        <f t="array" ref="H4331:I4331">_xlfn.TEXTSPLIT(G4331,"-")</f>
        <v>70</v>
      </c>
      <c r="I4331" s="6" t="str">
        <v>74</v>
      </c>
      <c r="J4331" s="6" t="s">
        <v>13836</v>
      </c>
      <c r="K4331" s="6" t="s">
        <v>13557</v>
      </c>
      <c r="L4331" s="6" t="s">
        <v>13909</v>
      </c>
      <c r="M4331" s="6" t="s">
        <v>13657</v>
      </c>
      <c r="N4331" s="6" t="s">
        <v>13851</v>
      </c>
      <c r="O4331" s="6" t="str" cm="1">
        <f t="array" ref="O4331:P4331">_xlfn.TEXTSPLIT(N4331,"-")</f>
        <v>2010</v>
      </c>
      <c r="P4331" s="6" t="str">
        <v>2012</v>
      </c>
      <c r="Q4331" s="6">
        <v>96</v>
      </c>
      <c r="R4331" s="6">
        <v>15</v>
      </c>
      <c r="S4331" s="16">
        <f t="shared" si="318"/>
        <v>0.15625</v>
      </c>
      <c r="T4331" s="16">
        <f t="shared" si="319"/>
        <v>3.7057941330098196E-2</v>
      </c>
    </row>
    <row r="4332" spans="1:20" x14ac:dyDescent="0.6">
      <c r="A4332" s="6"/>
      <c r="B4332" s="6"/>
      <c r="C4332" s="6"/>
      <c r="D4332" s="6" t="s">
        <v>13847</v>
      </c>
      <c r="E4332" s="6" t="s">
        <v>13814</v>
      </c>
      <c r="F4332" s="6" t="s">
        <v>13826</v>
      </c>
      <c r="G4332" s="6" t="str">
        <f t="shared" si="317"/>
        <v>75-79</v>
      </c>
      <c r="H4332" s="6" t="str" cm="1">
        <f t="array" ref="H4332:I4332">_xlfn.TEXTSPLIT(G4332,"-")</f>
        <v>75</v>
      </c>
      <c r="I4332" s="6" t="str">
        <v>79</v>
      </c>
      <c r="J4332" s="6" t="s">
        <v>13836</v>
      </c>
      <c r="K4332" s="6" t="s">
        <v>13557</v>
      </c>
      <c r="L4332" s="6" t="s">
        <v>13909</v>
      </c>
      <c r="M4332" s="6" t="s">
        <v>13657</v>
      </c>
      <c r="N4332" s="6" t="s">
        <v>13851</v>
      </c>
      <c r="O4332" s="6" t="str" cm="1">
        <f t="array" ref="O4332:P4332">_xlfn.TEXTSPLIT(N4332,"-")</f>
        <v>2010</v>
      </c>
      <c r="P4332" s="6" t="str">
        <v>2012</v>
      </c>
      <c r="Q4332" s="6">
        <v>78</v>
      </c>
      <c r="R4332" s="6">
        <v>0</v>
      </c>
      <c r="S4332" s="16">
        <f t="shared" si="318"/>
        <v>0</v>
      </c>
      <c r="T4332" s="16">
        <f t="shared" si="319"/>
        <v>0</v>
      </c>
    </row>
    <row r="4333" spans="1:20" x14ac:dyDescent="0.6">
      <c r="A4333" s="6"/>
      <c r="B4333" s="6"/>
      <c r="C4333" s="6"/>
      <c r="D4333" s="6" t="s">
        <v>13847</v>
      </c>
      <c r="E4333" s="6" t="s">
        <v>13814</v>
      </c>
      <c r="F4333" s="6" t="s">
        <v>13821</v>
      </c>
      <c r="G4333" s="6" t="str">
        <f t="shared" si="317"/>
        <v>80-95</v>
      </c>
      <c r="H4333" s="6" t="str" cm="1">
        <f t="array" ref="H4333:I4333">_xlfn.TEXTSPLIT(G4333,"-")</f>
        <v>80</v>
      </c>
      <c r="I4333" s="6" t="str">
        <v>95</v>
      </c>
      <c r="J4333" s="6" t="s">
        <v>13836</v>
      </c>
      <c r="K4333" s="6" t="s">
        <v>13557</v>
      </c>
      <c r="L4333" s="6" t="s">
        <v>13909</v>
      </c>
      <c r="M4333" s="6" t="s">
        <v>13657</v>
      </c>
      <c r="N4333" s="6" t="s">
        <v>13851</v>
      </c>
      <c r="O4333" s="6" t="str" cm="1">
        <f t="array" ref="O4333:P4333">_xlfn.TEXTSPLIT(N4333,"-")</f>
        <v>2010</v>
      </c>
      <c r="P4333" s="6" t="str">
        <v>2012</v>
      </c>
      <c r="Q4333" s="6">
        <v>88</v>
      </c>
      <c r="R4333" s="6">
        <v>6</v>
      </c>
      <c r="S4333" s="16">
        <f t="shared" si="318"/>
        <v>6.8181818181818177E-2</v>
      </c>
      <c r="T4333" s="16">
        <f t="shared" si="319"/>
        <v>2.6869435544710645E-2</v>
      </c>
    </row>
    <row r="4334" spans="1:20" x14ac:dyDescent="0.6">
      <c r="A4334" s="6"/>
      <c r="B4334" s="6"/>
      <c r="C4334" s="6"/>
      <c r="D4334" s="6" t="s">
        <v>13847</v>
      </c>
      <c r="E4334" s="6" t="s">
        <v>13814</v>
      </c>
      <c r="F4334" s="6" t="s">
        <v>13524</v>
      </c>
      <c r="G4334" s="6" t="str">
        <f t="shared" si="317"/>
        <v>65-95</v>
      </c>
      <c r="H4334" s="6" t="str" cm="1">
        <f t="array" ref="H4334:I4334">_xlfn.TEXTSPLIT(G4334,"-")</f>
        <v>65</v>
      </c>
      <c r="I4334" s="6" t="str">
        <v>95</v>
      </c>
      <c r="J4334" s="6" t="s">
        <v>13836</v>
      </c>
      <c r="K4334" s="6" t="s">
        <v>13557</v>
      </c>
      <c r="L4334" s="6" t="s">
        <v>13909</v>
      </c>
      <c r="M4334" s="6" t="s">
        <v>13657</v>
      </c>
      <c r="N4334" s="6" t="s">
        <v>13851</v>
      </c>
      <c r="O4334" s="6" t="str" cm="1">
        <f t="array" ref="O4334:P4334">_xlfn.TEXTSPLIT(N4334,"-")</f>
        <v>2010</v>
      </c>
      <c r="P4334" s="6" t="str">
        <v>2012</v>
      </c>
      <c r="Q4334" s="6">
        <v>365</v>
      </c>
      <c r="R4334" s="6">
        <v>34</v>
      </c>
      <c r="S4334" s="16">
        <f t="shared" si="318"/>
        <v>9.3150684931506855E-2</v>
      </c>
      <c r="T4334" s="16">
        <f t="shared" si="319"/>
        <v>1.5212975250355852E-2</v>
      </c>
    </row>
    <row r="4335" spans="1:20" x14ac:dyDescent="0.6">
      <c r="A4335" s="6"/>
      <c r="B4335" s="6"/>
      <c r="C4335" s="6"/>
      <c r="D4335" s="6" t="s">
        <v>13847</v>
      </c>
      <c r="E4335" s="6" t="s">
        <v>13816</v>
      </c>
      <c r="F4335" s="6" t="s">
        <v>13824</v>
      </c>
      <c r="G4335" s="6" t="str">
        <f t="shared" si="317"/>
        <v>65-69</v>
      </c>
      <c r="H4335" s="6" t="str" cm="1">
        <f t="array" ref="H4335:I4335">_xlfn.TEXTSPLIT(G4335,"-")</f>
        <v>65</v>
      </c>
      <c r="I4335" s="6" t="str">
        <v>69</v>
      </c>
      <c r="J4335" s="6" t="s">
        <v>13836</v>
      </c>
      <c r="K4335" s="6" t="s">
        <v>13557</v>
      </c>
      <c r="L4335" s="6" t="s">
        <v>13909</v>
      </c>
      <c r="M4335" s="6" t="s">
        <v>13657</v>
      </c>
      <c r="N4335" s="6" t="s">
        <v>13851</v>
      </c>
      <c r="O4335" s="6" t="str" cm="1">
        <f t="array" ref="O4335:P4335">_xlfn.TEXTSPLIT(N4335,"-")</f>
        <v>2010</v>
      </c>
      <c r="P4335" s="6" t="str">
        <v>2012</v>
      </c>
      <c r="Q4335" s="6">
        <v>86</v>
      </c>
      <c r="R4335" s="6">
        <v>7</v>
      </c>
      <c r="S4335" s="16">
        <f t="shared" si="318"/>
        <v>8.1395348837209308E-2</v>
      </c>
      <c r="T4335" s="16">
        <f t="shared" si="319"/>
        <v>2.9485933979015555E-2</v>
      </c>
    </row>
    <row r="4336" spans="1:20" x14ac:dyDescent="0.6">
      <c r="A4336" s="6"/>
      <c r="B4336" s="6"/>
      <c r="C4336" s="6"/>
      <c r="D4336" s="6" t="s">
        <v>13847</v>
      </c>
      <c r="E4336" s="6" t="s">
        <v>13816</v>
      </c>
      <c r="F4336" s="6" t="s">
        <v>13825</v>
      </c>
      <c r="G4336" s="6" t="str">
        <f t="shared" si="317"/>
        <v>70-74</v>
      </c>
      <c r="H4336" s="6" t="str" cm="1">
        <f t="array" ref="H4336:I4336">_xlfn.TEXTSPLIT(G4336,"-")</f>
        <v>70</v>
      </c>
      <c r="I4336" s="6" t="str">
        <v>74</v>
      </c>
      <c r="J4336" s="6" t="s">
        <v>13836</v>
      </c>
      <c r="K4336" s="6" t="s">
        <v>13557</v>
      </c>
      <c r="L4336" s="6" t="s">
        <v>13909</v>
      </c>
      <c r="M4336" s="6" t="s">
        <v>13657</v>
      </c>
      <c r="N4336" s="6" t="s">
        <v>13851</v>
      </c>
      <c r="O4336" s="6" t="str" cm="1">
        <f t="array" ref="O4336:P4336">_xlfn.TEXTSPLIT(N4336,"-")</f>
        <v>2010</v>
      </c>
      <c r="P4336" s="6" t="str">
        <v>2012</v>
      </c>
      <c r="Q4336" s="6">
        <v>84</v>
      </c>
      <c r="R4336" s="6">
        <v>7</v>
      </c>
      <c r="S4336" s="16">
        <f t="shared" si="318"/>
        <v>8.3333333333333329E-2</v>
      </c>
      <c r="T4336" s="16">
        <f t="shared" si="319"/>
        <v>3.0156119352322746E-2</v>
      </c>
    </row>
    <row r="4337" spans="1:20" x14ac:dyDescent="0.6">
      <c r="A4337" s="6"/>
      <c r="B4337" s="6"/>
      <c r="C4337" s="6"/>
      <c r="D4337" s="6" t="s">
        <v>13847</v>
      </c>
      <c r="E4337" s="6" t="s">
        <v>13816</v>
      </c>
      <c r="F4337" s="6" t="s">
        <v>13826</v>
      </c>
      <c r="G4337" s="6" t="str">
        <f t="shared" si="317"/>
        <v>75-79</v>
      </c>
      <c r="H4337" s="6" t="str" cm="1">
        <f t="array" ref="H4337:I4337">_xlfn.TEXTSPLIT(G4337,"-")</f>
        <v>75</v>
      </c>
      <c r="I4337" s="6" t="str">
        <v>79</v>
      </c>
      <c r="J4337" s="6" t="s">
        <v>13836</v>
      </c>
      <c r="K4337" s="6" t="s">
        <v>13557</v>
      </c>
      <c r="L4337" s="6" t="s">
        <v>13909</v>
      </c>
      <c r="M4337" s="6" t="s">
        <v>13657</v>
      </c>
      <c r="N4337" s="6" t="s">
        <v>13851</v>
      </c>
      <c r="O4337" s="6" t="str" cm="1">
        <f t="array" ref="O4337:P4337">_xlfn.TEXTSPLIT(N4337,"-")</f>
        <v>2010</v>
      </c>
      <c r="P4337" s="6" t="str">
        <v>2012</v>
      </c>
      <c r="Q4337" s="6">
        <v>60</v>
      </c>
      <c r="R4337" s="6">
        <v>4</v>
      </c>
      <c r="S4337" s="16">
        <f t="shared" si="318"/>
        <v>6.6666666666666666E-2</v>
      </c>
      <c r="T4337" s="16">
        <f t="shared" si="319"/>
        <v>3.2203059435976532E-2</v>
      </c>
    </row>
    <row r="4338" spans="1:20" x14ac:dyDescent="0.6">
      <c r="A4338" s="6"/>
      <c r="B4338" s="6"/>
      <c r="C4338" s="6"/>
      <c r="D4338" s="6" t="s">
        <v>13847</v>
      </c>
      <c r="E4338" s="6" t="s">
        <v>13816</v>
      </c>
      <c r="F4338" s="6" t="s">
        <v>13821</v>
      </c>
      <c r="G4338" s="6" t="str">
        <f t="shared" si="317"/>
        <v>80-95</v>
      </c>
      <c r="H4338" s="6" t="str" cm="1">
        <f t="array" ref="H4338:I4338">_xlfn.TEXTSPLIT(G4338,"-")</f>
        <v>80</v>
      </c>
      <c r="I4338" s="6" t="str">
        <v>95</v>
      </c>
      <c r="J4338" s="6" t="s">
        <v>13836</v>
      </c>
      <c r="K4338" s="6" t="s">
        <v>13557</v>
      </c>
      <c r="L4338" s="6" t="s">
        <v>13909</v>
      </c>
      <c r="M4338" s="6" t="s">
        <v>13657</v>
      </c>
      <c r="N4338" s="6" t="s">
        <v>13851</v>
      </c>
      <c r="O4338" s="6" t="str" cm="1">
        <f t="array" ref="O4338:P4338">_xlfn.TEXTSPLIT(N4338,"-")</f>
        <v>2010</v>
      </c>
      <c r="P4338" s="6" t="str">
        <v>2012</v>
      </c>
      <c r="Q4338" s="6">
        <v>78</v>
      </c>
      <c r="R4338" s="6">
        <v>6</v>
      </c>
      <c r="S4338" s="16">
        <f t="shared" si="318"/>
        <v>7.6923076923076927E-2</v>
      </c>
      <c r="T4338" s="16">
        <f t="shared" si="319"/>
        <v>3.017171309818216E-2</v>
      </c>
    </row>
    <row r="4339" spans="1:20" x14ac:dyDescent="0.6">
      <c r="A4339" s="6"/>
      <c r="B4339" s="6"/>
      <c r="C4339" s="6"/>
      <c r="D4339" s="6" t="s">
        <v>13847</v>
      </c>
      <c r="E4339" s="6" t="s">
        <v>13816</v>
      </c>
      <c r="F4339" s="6" t="s">
        <v>13524</v>
      </c>
      <c r="G4339" s="6" t="str">
        <f t="shared" si="317"/>
        <v>65-95</v>
      </c>
      <c r="H4339" s="6" t="str" cm="1">
        <f t="array" ref="H4339:I4339">_xlfn.TEXTSPLIT(G4339,"-")</f>
        <v>65</v>
      </c>
      <c r="I4339" s="6" t="str">
        <v>95</v>
      </c>
      <c r="J4339" s="6" t="s">
        <v>13836</v>
      </c>
      <c r="K4339" s="6" t="s">
        <v>13557</v>
      </c>
      <c r="L4339" s="6" t="s">
        <v>13909</v>
      </c>
      <c r="M4339" s="6" t="s">
        <v>13657</v>
      </c>
      <c r="N4339" s="6" t="s">
        <v>13851</v>
      </c>
      <c r="O4339" s="6" t="str" cm="1">
        <f t="array" ref="O4339:P4339">_xlfn.TEXTSPLIT(N4339,"-")</f>
        <v>2010</v>
      </c>
      <c r="P4339" s="6" t="str">
        <v>2012</v>
      </c>
      <c r="Q4339" s="6">
        <v>308</v>
      </c>
      <c r="R4339" s="6">
        <v>24</v>
      </c>
      <c r="S4339" s="16">
        <f t="shared" si="318"/>
        <v>7.792207792207792E-2</v>
      </c>
      <c r="T4339" s="16">
        <f t="shared" si="319"/>
        <v>1.5273505165701152E-2</v>
      </c>
    </row>
    <row r="4340" spans="1:20" x14ac:dyDescent="0.6">
      <c r="A4340" s="6"/>
      <c r="B4340" s="6"/>
      <c r="C4340" s="6"/>
      <c r="D4340" s="6" t="s">
        <v>13847</v>
      </c>
      <c r="E4340" s="6" t="s">
        <v>13815</v>
      </c>
      <c r="F4340" s="6" t="s">
        <v>13824</v>
      </c>
      <c r="G4340" s="6" t="str">
        <f t="shared" si="317"/>
        <v>65-69</v>
      </c>
      <c r="H4340" s="6" t="str" cm="1">
        <f t="array" ref="H4340:I4340">_xlfn.TEXTSPLIT(G4340,"-")</f>
        <v>65</v>
      </c>
      <c r="I4340" s="6" t="str">
        <v>69</v>
      </c>
      <c r="J4340" s="6" t="s">
        <v>13836</v>
      </c>
      <c r="K4340" s="6" t="s">
        <v>13557</v>
      </c>
      <c r="L4340" s="6" t="s">
        <v>13909</v>
      </c>
      <c r="M4340" s="6" t="s">
        <v>13657</v>
      </c>
      <c r="N4340" s="6" t="s">
        <v>13851</v>
      </c>
      <c r="O4340" s="6" t="str" cm="1">
        <f t="array" ref="O4340:P4340">_xlfn.TEXTSPLIT(N4340,"-")</f>
        <v>2010</v>
      </c>
      <c r="P4340" s="6" t="str">
        <v>2012</v>
      </c>
      <c r="Q4340" s="6">
        <v>189</v>
      </c>
      <c r="R4340" s="6">
        <v>20</v>
      </c>
      <c r="S4340" s="16">
        <f t="shared" si="318"/>
        <v>0.10582010582010581</v>
      </c>
      <c r="T4340" s="16">
        <f t="shared" si="319"/>
        <v>2.2375133947673601E-2</v>
      </c>
    </row>
    <row r="4341" spans="1:20" x14ac:dyDescent="0.6">
      <c r="A4341" s="6"/>
      <c r="B4341" s="6"/>
      <c r="C4341" s="6"/>
      <c r="D4341" s="6" t="s">
        <v>13847</v>
      </c>
      <c r="E4341" s="6" t="s">
        <v>13815</v>
      </c>
      <c r="F4341" s="6" t="s">
        <v>13825</v>
      </c>
      <c r="G4341" s="6" t="str">
        <f t="shared" si="317"/>
        <v>70-74</v>
      </c>
      <c r="H4341" s="6" t="str" cm="1">
        <f t="array" ref="H4341:I4341">_xlfn.TEXTSPLIT(G4341,"-")</f>
        <v>70</v>
      </c>
      <c r="I4341" s="6" t="str">
        <v>74</v>
      </c>
      <c r="J4341" s="6" t="s">
        <v>13836</v>
      </c>
      <c r="K4341" s="6" t="s">
        <v>13557</v>
      </c>
      <c r="L4341" s="6" t="s">
        <v>13909</v>
      </c>
      <c r="M4341" s="6" t="s">
        <v>13657</v>
      </c>
      <c r="N4341" s="6" t="s">
        <v>13851</v>
      </c>
      <c r="O4341" s="6" t="str" cm="1">
        <f t="array" ref="O4341:P4341">_xlfn.TEXTSPLIT(N4341,"-")</f>
        <v>2010</v>
      </c>
      <c r="P4341" s="6" t="str">
        <v>2012</v>
      </c>
      <c r="Q4341" s="6">
        <v>180</v>
      </c>
      <c r="R4341" s="6">
        <v>22</v>
      </c>
      <c r="S4341" s="16">
        <f t="shared" si="318"/>
        <v>0.12222222222222222</v>
      </c>
      <c r="T4341" s="16">
        <f t="shared" si="319"/>
        <v>2.4413560737299254E-2</v>
      </c>
    </row>
    <row r="4342" spans="1:20" x14ac:dyDescent="0.6">
      <c r="A4342" s="6"/>
      <c r="B4342" s="6"/>
      <c r="C4342" s="6"/>
      <c r="D4342" s="6" t="s">
        <v>13847</v>
      </c>
      <c r="E4342" s="6" t="s">
        <v>13815</v>
      </c>
      <c r="F4342" s="6" t="s">
        <v>13826</v>
      </c>
      <c r="G4342" s="6" t="str">
        <f t="shared" si="317"/>
        <v>75-79</v>
      </c>
      <c r="H4342" s="6" t="str" cm="1">
        <f t="array" ref="H4342:I4342">_xlfn.TEXTSPLIT(G4342,"-")</f>
        <v>75</v>
      </c>
      <c r="I4342" s="6" t="str">
        <v>79</v>
      </c>
      <c r="J4342" s="6" t="s">
        <v>13836</v>
      </c>
      <c r="K4342" s="6" t="s">
        <v>13557</v>
      </c>
      <c r="L4342" s="6" t="s">
        <v>13909</v>
      </c>
      <c r="M4342" s="6" t="s">
        <v>13657</v>
      </c>
      <c r="N4342" s="6" t="s">
        <v>13851</v>
      </c>
      <c r="O4342" s="6" t="str" cm="1">
        <f t="array" ref="O4342:P4342">_xlfn.TEXTSPLIT(N4342,"-")</f>
        <v>2010</v>
      </c>
      <c r="P4342" s="6" t="str">
        <v>2012</v>
      </c>
      <c r="Q4342" s="6">
        <v>138</v>
      </c>
      <c r="R4342" s="6">
        <v>4</v>
      </c>
      <c r="S4342" s="16">
        <f t="shared" si="318"/>
        <v>2.8985507246376812E-2</v>
      </c>
      <c r="T4342" s="16">
        <f t="shared" si="319"/>
        <v>1.4281169221012035E-2</v>
      </c>
    </row>
    <row r="4343" spans="1:20" x14ac:dyDescent="0.6">
      <c r="A4343" s="6"/>
      <c r="B4343" s="6"/>
      <c r="C4343" s="6"/>
      <c r="D4343" s="6" t="s">
        <v>13847</v>
      </c>
      <c r="E4343" s="6" t="s">
        <v>13815</v>
      </c>
      <c r="F4343" s="6" t="s">
        <v>13821</v>
      </c>
      <c r="G4343" s="6" t="str">
        <f t="shared" si="317"/>
        <v>80-95</v>
      </c>
      <c r="H4343" s="6" t="str" cm="1">
        <f t="array" ref="H4343:I4343">_xlfn.TEXTSPLIT(G4343,"-")</f>
        <v>80</v>
      </c>
      <c r="I4343" s="6" t="str">
        <v>95</v>
      </c>
      <c r="J4343" s="6" t="s">
        <v>13836</v>
      </c>
      <c r="K4343" s="6" t="s">
        <v>13557</v>
      </c>
      <c r="L4343" s="6" t="s">
        <v>13909</v>
      </c>
      <c r="M4343" s="6" t="s">
        <v>13657</v>
      </c>
      <c r="N4343" s="6" t="s">
        <v>13851</v>
      </c>
      <c r="O4343" s="6" t="str" cm="1">
        <f t="array" ref="O4343:P4343">_xlfn.TEXTSPLIT(N4343,"-")</f>
        <v>2010</v>
      </c>
      <c r="P4343" s="6" t="str">
        <v>2012</v>
      </c>
      <c r="Q4343" s="6">
        <v>166</v>
      </c>
      <c r="R4343" s="6">
        <v>12</v>
      </c>
      <c r="S4343" s="16">
        <f t="shared" si="318"/>
        <v>7.2289156626506021E-2</v>
      </c>
      <c r="T4343" s="16">
        <f t="shared" si="319"/>
        <v>2.0099666493177314E-2</v>
      </c>
    </row>
    <row r="4344" spans="1:20" x14ac:dyDescent="0.6">
      <c r="A4344" s="6"/>
      <c r="B4344" s="6"/>
      <c r="C4344" s="6"/>
      <c r="D4344" s="6" t="s">
        <v>13847</v>
      </c>
      <c r="E4344" s="6" t="s">
        <v>13815</v>
      </c>
      <c r="F4344" s="6" t="s">
        <v>13524</v>
      </c>
      <c r="G4344" s="6" t="str">
        <f t="shared" si="317"/>
        <v>65-95</v>
      </c>
      <c r="H4344" s="6" t="str" cm="1">
        <f t="array" ref="H4344:I4344">_xlfn.TEXTSPLIT(G4344,"-")</f>
        <v>65</v>
      </c>
      <c r="I4344" s="6" t="str">
        <v>95</v>
      </c>
      <c r="J4344" s="6" t="s">
        <v>13836</v>
      </c>
      <c r="K4344" s="6" t="s">
        <v>13557</v>
      </c>
      <c r="L4344" s="6" t="s">
        <v>13909</v>
      </c>
      <c r="M4344" s="6" t="s">
        <v>13657</v>
      </c>
      <c r="N4344" s="6" t="s">
        <v>13851</v>
      </c>
      <c r="O4344" s="6" t="str" cm="1">
        <f t="array" ref="O4344:P4344">_xlfn.TEXTSPLIT(N4344,"-")</f>
        <v>2010</v>
      </c>
      <c r="P4344" s="6" t="str">
        <v>2012</v>
      </c>
      <c r="Q4344" s="6">
        <v>673</v>
      </c>
      <c r="R4344" s="6">
        <v>58</v>
      </c>
      <c r="S4344" s="16">
        <f t="shared" si="318"/>
        <v>8.6181277860326894E-2</v>
      </c>
      <c r="T4344" s="16">
        <f t="shared" si="319"/>
        <v>1.0817551173111895E-2</v>
      </c>
    </row>
    <row r="4345" spans="1:20" x14ac:dyDescent="0.6">
      <c r="D4345" s="6" t="s">
        <v>13848</v>
      </c>
      <c r="E4345" s="6" t="s">
        <v>13814</v>
      </c>
      <c r="F4345" s="6" t="s">
        <v>13824</v>
      </c>
      <c r="G4345" s="6" t="str">
        <f t="shared" si="317"/>
        <v>65-69</v>
      </c>
      <c r="H4345" s="6" t="str" cm="1">
        <f t="array" ref="H4345:I4345">_xlfn.TEXTSPLIT(G4345,"-")</f>
        <v>65</v>
      </c>
      <c r="I4345" s="6" t="str">
        <v>69</v>
      </c>
      <c r="J4345" s="6" t="s">
        <v>13836</v>
      </c>
      <c r="K4345" s="6" t="s">
        <v>13557</v>
      </c>
      <c r="L4345" s="6" t="s">
        <v>13909</v>
      </c>
      <c r="M4345" s="6" t="s">
        <v>13657</v>
      </c>
      <c r="N4345" s="6" t="s">
        <v>13851</v>
      </c>
      <c r="O4345" s="6" t="str" cm="1">
        <f t="array" ref="O4345:P4345">_xlfn.TEXTSPLIT(N4345,"-")</f>
        <v>2010</v>
      </c>
      <c r="P4345" s="6" t="str">
        <v>2012</v>
      </c>
      <c r="Q4345" s="6">
        <v>103</v>
      </c>
      <c r="R4345" s="6">
        <v>4</v>
      </c>
      <c r="S4345" s="16">
        <f t="shared" si="318"/>
        <v>3.8834951456310676E-2</v>
      </c>
      <c r="T4345" s="16">
        <f t="shared" si="319"/>
        <v>1.9036703945374871E-2</v>
      </c>
    </row>
    <row r="4346" spans="1:20" x14ac:dyDescent="0.6">
      <c r="A4346" s="6"/>
      <c r="B4346" s="6"/>
      <c r="C4346" s="6"/>
      <c r="D4346" s="6" t="s">
        <v>13848</v>
      </c>
      <c r="E4346" s="6" t="s">
        <v>13814</v>
      </c>
      <c r="F4346" s="6" t="s">
        <v>13825</v>
      </c>
      <c r="G4346" s="6" t="str">
        <f t="shared" si="317"/>
        <v>70-74</v>
      </c>
      <c r="H4346" s="6" t="str" cm="1">
        <f t="array" ref="H4346:I4346">_xlfn.TEXTSPLIT(G4346,"-")</f>
        <v>70</v>
      </c>
      <c r="I4346" s="6" t="str">
        <v>74</v>
      </c>
      <c r="J4346" s="6" t="s">
        <v>13836</v>
      </c>
      <c r="K4346" s="6" t="s">
        <v>13557</v>
      </c>
      <c r="L4346" s="6" t="s">
        <v>13909</v>
      </c>
      <c r="M4346" s="6" t="s">
        <v>13657</v>
      </c>
      <c r="N4346" s="6" t="s">
        <v>13851</v>
      </c>
      <c r="O4346" s="6" t="str" cm="1">
        <f t="array" ref="O4346:P4346">_xlfn.TEXTSPLIT(N4346,"-")</f>
        <v>2010</v>
      </c>
      <c r="P4346" s="6" t="str">
        <v>2012</v>
      </c>
      <c r="Q4346" s="6">
        <v>96</v>
      </c>
      <c r="R4346" s="6">
        <v>3</v>
      </c>
      <c r="S4346" s="16">
        <f t="shared" si="318"/>
        <v>3.125E-2</v>
      </c>
      <c r="T4346" s="16">
        <f t="shared" si="319"/>
        <v>1.7758049084616999E-2</v>
      </c>
    </row>
    <row r="4347" spans="1:20" x14ac:dyDescent="0.6">
      <c r="A4347" s="6"/>
      <c r="B4347" s="6"/>
      <c r="C4347" s="6"/>
      <c r="D4347" s="6" t="s">
        <v>13848</v>
      </c>
      <c r="E4347" s="6" t="s">
        <v>13814</v>
      </c>
      <c r="F4347" s="6" t="s">
        <v>13826</v>
      </c>
      <c r="G4347" s="6" t="str">
        <f t="shared" si="317"/>
        <v>75-79</v>
      </c>
      <c r="H4347" s="6" t="str" cm="1">
        <f t="array" ref="H4347:I4347">_xlfn.TEXTSPLIT(G4347,"-")</f>
        <v>75</v>
      </c>
      <c r="I4347" s="6" t="str">
        <v>79</v>
      </c>
      <c r="J4347" s="6" t="s">
        <v>13836</v>
      </c>
      <c r="K4347" s="6" t="s">
        <v>13557</v>
      </c>
      <c r="L4347" s="6" t="s">
        <v>13909</v>
      </c>
      <c r="M4347" s="6" t="s">
        <v>13657</v>
      </c>
      <c r="N4347" s="6" t="s">
        <v>13851</v>
      </c>
      <c r="O4347" s="6" t="str" cm="1">
        <f t="array" ref="O4347:P4347">_xlfn.TEXTSPLIT(N4347,"-")</f>
        <v>2010</v>
      </c>
      <c r="P4347" s="6" t="str">
        <v>2012</v>
      </c>
      <c r="Q4347" s="6">
        <v>78</v>
      </c>
      <c r="R4347" s="6">
        <v>9</v>
      </c>
      <c r="S4347" s="16">
        <f t="shared" si="318"/>
        <v>0.11538461538461539</v>
      </c>
      <c r="T4347" s="16">
        <f t="shared" si="319"/>
        <v>3.6174613197152317E-2</v>
      </c>
    </row>
    <row r="4348" spans="1:20" x14ac:dyDescent="0.6">
      <c r="A4348" s="6"/>
      <c r="B4348" s="6"/>
      <c r="C4348" s="6"/>
      <c r="D4348" s="6" t="s">
        <v>13848</v>
      </c>
      <c r="E4348" s="6" t="s">
        <v>13814</v>
      </c>
      <c r="F4348" s="6" t="s">
        <v>13821</v>
      </c>
      <c r="G4348" s="6" t="str">
        <f t="shared" si="317"/>
        <v>80-95</v>
      </c>
      <c r="H4348" s="6" t="str" cm="1">
        <f t="array" ref="H4348:I4348">_xlfn.TEXTSPLIT(G4348,"-")</f>
        <v>80</v>
      </c>
      <c r="I4348" s="6" t="str">
        <v>95</v>
      </c>
      <c r="J4348" s="6" t="s">
        <v>13836</v>
      </c>
      <c r="K4348" s="6" t="s">
        <v>13557</v>
      </c>
      <c r="L4348" s="6" t="s">
        <v>13909</v>
      </c>
      <c r="M4348" s="6" t="s">
        <v>13657</v>
      </c>
      <c r="N4348" s="6" t="s">
        <v>13851</v>
      </c>
      <c r="O4348" s="6" t="str" cm="1">
        <f t="array" ref="O4348:P4348">_xlfn.TEXTSPLIT(N4348,"-")</f>
        <v>2010</v>
      </c>
      <c r="P4348" s="6" t="str">
        <v>2012</v>
      </c>
      <c r="Q4348" s="6">
        <v>88</v>
      </c>
      <c r="R4348" s="6">
        <v>8</v>
      </c>
      <c r="S4348" s="16">
        <f t="shared" si="318"/>
        <v>9.0909090909090912E-2</v>
      </c>
      <c r="T4348" s="16">
        <f t="shared" si="319"/>
        <v>3.0645448293783732E-2</v>
      </c>
    </row>
    <row r="4349" spans="1:20" x14ac:dyDescent="0.6">
      <c r="A4349" s="6"/>
      <c r="B4349" s="6"/>
      <c r="C4349" s="6"/>
      <c r="D4349" s="6" t="s">
        <v>13848</v>
      </c>
      <c r="E4349" s="6" t="s">
        <v>13814</v>
      </c>
      <c r="F4349" s="6" t="s">
        <v>13524</v>
      </c>
      <c r="G4349" s="6" t="str">
        <f t="shared" si="317"/>
        <v>65-95</v>
      </c>
      <c r="H4349" s="6" t="str" cm="1">
        <f t="array" ref="H4349:I4349">_xlfn.TEXTSPLIT(G4349,"-")</f>
        <v>65</v>
      </c>
      <c r="I4349" s="6" t="str">
        <v>95</v>
      </c>
      <c r="J4349" s="6" t="s">
        <v>13836</v>
      </c>
      <c r="K4349" s="6" t="s">
        <v>13557</v>
      </c>
      <c r="L4349" s="6" t="s">
        <v>13909</v>
      </c>
      <c r="M4349" s="6" t="s">
        <v>13657</v>
      </c>
      <c r="N4349" s="6" t="s">
        <v>13851</v>
      </c>
      <c r="O4349" s="6" t="str" cm="1">
        <f t="array" ref="O4349:P4349">_xlfn.TEXTSPLIT(N4349,"-")</f>
        <v>2010</v>
      </c>
      <c r="P4349" s="6" t="str">
        <v>2012</v>
      </c>
      <c r="Q4349" s="6">
        <v>365</v>
      </c>
      <c r="R4349" s="6">
        <v>24</v>
      </c>
      <c r="S4349" s="16">
        <f t="shared" si="318"/>
        <v>6.575342465753424E-2</v>
      </c>
      <c r="T4349" s="16">
        <f t="shared" si="319"/>
        <v>1.2973092469736325E-2</v>
      </c>
    </row>
    <row r="4350" spans="1:20" x14ac:dyDescent="0.6">
      <c r="A4350" s="6"/>
      <c r="B4350" s="6"/>
      <c r="C4350" s="6"/>
      <c r="D4350" s="6" t="s">
        <v>13848</v>
      </c>
      <c r="E4350" s="6" t="s">
        <v>13816</v>
      </c>
      <c r="F4350" s="6" t="s">
        <v>13824</v>
      </c>
      <c r="G4350" s="6" t="str">
        <f t="shared" si="317"/>
        <v>65-69</v>
      </c>
      <c r="H4350" s="6" t="str" cm="1">
        <f t="array" ref="H4350:I4350">_xlfn.TEXTSPLIT(G4350,"-")</f>
        <v>65</v>
      </c>
      <c r="I4350" s="6" t="str">
        <v>69</v>
      </c>
      <c r="J4350" s="6" t="s">
        <v>13836</v>
      </c>
      <c r="K4350" s="6" t="s">
        <v>13557</v>
      </c>
      <c r="L4350" s="6" t="s">
        <v>13909</v>
      </c>
      <c r="M4350" s="6" t="s">
        <v>13657</v>
      </c>
      <c r="N4350" s="6" t="s">
        <v>13851</v>
      </c>
      <c r="O4350" s="6" t="str" cm="1">
        <f t="array" ref="O4350:P4350">_xlfn.TEXTSPLIT(N4350,"-")</f>
        <v>2010</v>
      </c>
      <c r="P4350" s="6" t="str">
        <v>2012</v>
      </c>
      <c r="Q4350" s="6">
        <v>86</v>
      </c>
      <c r="R4350" s="6">
        <v>2</v>
      </c>
      <c r="S4350" s="16">
        <f t="shared" si="318"/>
        <v>2.3255813953488372E-2</v>
      </c>
      <c r="T4350" s="16">
        <f t="shared" si="319"/>
        <v>1.6252005626086228E-2</v>
      </c>
    </row>
    <row r="4351" spans="1:20" x14ac:dyDescent="0.6">
      <c r="A4351" s="6"/>
      <c r="B4351" s="6"/>
      <c r="C4351" s="6"/>
      <c r="D4351" s="6" t="s">
        <v>13848</v>
      </c>
      <c r="E4351" s="6" t="s">
        <v>13816</v>
      </c>
      <c r="F4351" s="6" t="s">
        <v>13825</v>
      </c>
      <c r="G4351" s="6" t="str">
        <f t="shared" si="317"/>
        <v>70-74</v>
      </c>
      <c r="H4351" s="6" t="str" cm="1">
        <f t="array" ref="H4351:I4351">_xlfn.TEXTSPLIT(G4351,"-")</f>
        <v>70</v>
      </c>
      <c r="I4351" s="6" t="str">
        <v>74</v>
      </c>
      <c r="J4351" s="6" t="s">
        <v>13836</v>
      </c>
      <c r="K4351" s="6" t="s">
        <v>13557</v>
      </c>
      <c r="L4351" s="6" t="s">
        <v>13909</v>
      </c>
      <c r="M4351" s="6" t="s">
        <v>13657</v>
      </c>
      <c r="N4351" s="6" t="s">
        <v>13851</v>
      </c>
      <c r="O4351" s="6" t="str" cm="1">
        <f t="array" ref="O4351:P4351">_xlfn.TEXTSPLIT(N4351,"-")</f>
        <v>2010</v>
      </c>
      <c r="P4351" s="6" t="str">
        <v>2012</v>
      </c>
      <c r="Q4351" s="6">
        <v>84</v>
      </c>
      <c r="R4351" s="6">
        <v>3</v>
      </c>
      <c r="S4351" s="16">
        <f t="shared" si="318"/>
        <v>3.5714285714285712E-2</v>
      </c>
      <c r="T4351" s="16">
        <f t="shared" si="319"/>
        <v>2.0248096768351459E-2</v>
      </c>
    </row>
    <row r="4352" spans="1:20" x14ac:dyDescent="0.6">
      <c r="A4352" s="6"/>
      <c r="B4352" s="6"/>
      <c r="C4352" s="6"/>
      <c r="D4352" s="6" t="s">
        <v>13848</v>
      </c>
      <c r="E4352" s="6" t="s">
        <v>13816</v>
      </c>
      <c r="F4352" s="6" t="s">
        <v>13826</v>
      </c>
      <c r="G4352" s="6" t="str">
        <f t="shared" si="317"/>
        <v>75-79</v>
      </c>
      <c r="H4352" s="6" t="str" cm="1">
        <f t="array" ref="H4352:I4352">_xlfn.TEXTSPLIT(G4352,"-")</f>
        <v>75</v>
      </c>
      <c r="I4352" s="6" t="str">
        <v>79</v>
      </c>
      <c r="J4352" s="6" t="s">
        <v>13836</v>
      </c>
      <c r="K4352" s="6" t="s">
        <v>13557</v>
      </c>
      <c r="L4352" s="6" t="s">
        <v>13909</v>
      </c>
      <c r="M4352" s="6" t="s">
        <v>13657</v>
      </c>
      <c r="N4352" s="6" t="s">
        <v>13851</v>
      </c>
      <c r="O4352" s="6" t="str" cm="1">
        <f t="array" ref="O4352:P4352">_xlfn.TEXTSPLIT(N4352,"-")</f>
        <v>2010</v>
      </c>
      <c r="P4352" s="6" t="str">
        <v>2012</v>
      </c>
      <c r="Q4352" s="6">
        <v>60</v>
      </c>
      <c r="R4352" s="6">
        <v>6</v>
      </c>
      <c r="S4352" s="16">
        <f t="shared" si="318"/>
        <v>0.1</v>
      </c>
      <c r="T4352" s="16">
        <f t="shared" si="319"/>
        <v>3.8729833462074169E-2</v>
      </c>
    </row>
    <row r="4353" spans="1:20" x14ac:dyDescent="0.6">
      <c r="A4353" s="6"/>
      <c r="B4353" s="6"/>
      <c r="C4353" s="6"/>
      <c r="D4353" s="6" t="s">
        <v>13848</v>
      </c>
      <c r="E4353" s="6" t="s">
        <v>13816</v>
      </c>
      <c r="F4353" s="6" t="s">
        <v>13821</v>
      </c>
      <c r="G4353" s="6" t="str">
        <f t="shared" si="317"/>
        <v>80-95</v>
      </c>
      <c r="H4353" s="6" t="str" cm="1">
        <f t="array" ref="H4353:I4353">_xlfn.TEXTSPLIT(G4353,"-")</f>
        <v>80</v>
      </c>
      <c r="I4353" s="6" t="str">
        <v>95</v>
      </c>
      <c r="J4353" s="6" t="s">
        <v>13836</v>
      </c>
      <c r="K4353" s="6" t="s">
        <v>13557</v>
      </c>
      <c r="L4353" s="6" t="s">
        <v>13909</v>
      </c>
      <c r="M4353" s="6" t="s">
        <v>13657</v>
      </c>
      <c r="N4353" s="6" t="s">
        <v>13851</v>
      </c>
      <c r="O4353" s="6" t="str" cm="1">
        <f t="array" ref="O4353:P4353">_xlfn.TEXTSPLIT(N4353,"-")</f>
        <v>2010</v>
      </c>
      <c r="P4353" s="6" t="str">
        <v>2012</v>
      </c>
      <c r="Q4353" s="6">
        <v>78</v>
      </c>
      <c r="R4353" s="6">
        <v>8</v>
      </c>
      <c r="S4353" s="16">
        <f t="shared" si="318"/>
        <v>0.10256410256410256</v>
      </c>
      <c r="T4353" s="16">
        <f t="shared" si="319"/>
        <v>3.4352006515747879E-2</v>
      </c>
    </row>
    <row r="4354" spans="1:20" x14ac:dyDescent="0.6">
      <c r="A4354" s="6"/>
      <c r="B4354" s="6"/>
      <c r="C4354" s="6"/>
      <c r="D4354" s="6" t="s">
        <v>13848</v>
      </c>
      <c r="E4354" s="6" t="s">
        <v>13816</v>
      </c>
      <c r="F4354" s="6" t="s">
        <v>13524</v>
      </c>
      <c r="G4354" s="6" t="str">
        <f t="shared" si="317"/>
        <v>65-95</v>
      </c>
      <c r="H4354" s="6" t="str" cm="1">
        <f t="array" ref="H4354:I4354">_xlfn.TEXTSPLIT(G4354,"-")</f>
        <v>65</v>
      </c>
      <c r="I4354" s="6" t="str">
        <v>95</v>
      </c>
      <c r="J4354" s="6" t="s">
        <v>13836</v>
      </c>
      <c r="K4354" s="6" t="s">
        <v>13557</v>
      </c>
      <c r="L4354" s="6" t="s">
        <v>13909</v>
      </c>
      <c r="M4354" s="6" t="s">
        <v>13657</v>
      </c>
      <c r="N4354" s="6" t="s">
        <v>13851</v>
      </c>
      <c r="O4354" s="6" t="str" cm="1">
        <f t="array" ref="O4354:P4354">_xlfn.TEXTSPLIT(N4354,"-")</f>
        <v>2010</v>
      </c>
      <c r="P4354" s="6" t="str">
        <v>2012</v>
      </c>
      <c r="Q4354" s="6">
        <v>308</v>
      </c>
      <c r="R4354" s="6">
        <v>19</v>
      </c>
      <c r="S4354" s="16">
        <f t="shared" si="318"/>
        <v>6.1688311688311688E-2</v>
      </c>
      <c r="T4354" s="16">
        <f t="shared" si="319"/>
        <v>1.3708806522237717E-2</v>
      </c>
    </row>
    <row r="4355" spans="1:20" x14ac:dyDescent="0.6">
      <c r="A4355" s="6"/>
      <c r="B4355" s="6"/>
      <c r="C4355" s="6"/>
      <c r="D4355" s="6" t="s">
        <v>13848</v>
      </c>
      <c r="E4355" s="6" t="s">
        <v>13815</v>
      </c>
      <c r="F4355" s="6" t="s">
        <v>13824</v>
      </c>
      <c r="G4355" s="6" t="str">
        <f t="shared" si="317"/>
        <v>65-69</v>
      </c>
      <c r="H4355" s="6" t="str" cm="1">
        <f t="array" ref="H4355:I4355">_xlfn.TEXTSPLIT(G4355,"-")</f>
        <v>65</v>
      </c>
      <c r="I4355" s="6" t="str">
        <v>69</v>
      </c>
      <c r="J4355" s="6" t="s">
        <v>13836</v>
      </c>
      <c r="K4355" s="6" t="s">
        <v>13557</v>
      </c>
      <c r="L4355" s="6" t="s">
        <v>13909</v>
      </c>
      <c r="M4355" s="6" t="s">
        <v>13657</v>
      </c>
      <c r="N4355" s="6" t="s">
        <v>13851</v>
      </c>
      <c r="O4355" s="6" t="str" cm="1">
        <f t="array" ref="O4355:P4355">_xlfn.TEXTSPLIT(N4355,"-")</f>
        <v>2010</v>
      </c>
      <c r="P4355" s="6" t="str">
        <v>2012</v>
      </c>
      <c r="Q4355" s="6">
        <v>189</v>
      </c>
      <c r="R4355" s="6">
        <v>6</v>
      </c>
      <c r="S4355" s="16">
        <f t="shared" si="318"/>
        <v>3.1746031746031744E-2</v>
      </c>
      <c r="T4355" s="16">
        <f t="shared" si="319"/>
        <v>1.2752885598230047E-2</v>
      </c>
    </row>
    <row r="4356" spans="1:20" x14ac:dyDescent="0.6">
      <c r="A4356" s="6"/>
      <c r="B4356" s="6"/>
      <c r="C4356" s="6"/>
      <c r="D4356" s="6" t="s">
        <v>13848</v>
      </c>
      <c r="E4356" s="6" t="s">
        <v>13815</v>
      </c>
      <c r="F4356" s="6" t="s">
        <v>13825</v>
      </c>
      <c r="G4356" s="6" t="str">
        <f t="shared" si="317"/>
        <v>70-74</v>
      </c>
      <c r="H4356" s="6" t="str" cm="1">
        <f t="array" ref="H4356:I4356">_xlfn.TEXTSPLIT(G4356,"-")</f>
        <v>70</v>
      </c>
      <c r="I4356" s="6" t="str">
        <v>74</v>
      </c>
      <c r="J4356" s="6" t="s">
        <v>13836</v>
      </c>
      <c r="K4356" s="6" t="s">
        <v>13557</v>
      </c>
      <c r="L4356" s="6" t="s">
        <v>13909</v>
      </c>
      <c r="M4356" s="6" t="s">
        <v>13657</v>
      </c>
      <c r="N4356" s="6" t="s">
        <v>13851</v>
      </c>
      <c r="O4356" s="6" t="str" cm="1">
        <f t="array" ref="O4356:P4356">_xlfn.TEXTSPLIT(N4356,"-")</f>
        <v>2010</v>
      </c>
      <c r="P4356" s="6" t="str">
        <v>2012</v>
      </c>
      <c r="Q4356" s="6">
        <v>180</v>
      </c>
      <c r="R4356" s="6">
        <v>6</v>
      </c>
      <c r="S4356" s="16">
        <f t="shared" si="318"/>
        <v>3.3333333333333333E-2</v>
      </c>
      <c r="T4356" s="16">
        <f t="shared" si="319"/>
        <v>1.337954953199144E-2</v>
      </c>
    </row>
    <row r="4357" spans="1:20" x14ac:dyDescent="0.6">
      <c r="A4357" s="6"/>
      <c r="B4357" s="6"/>
      <c r="C4357" s="6"/>
      <c r="D4357" s="6" t="s">
        <v>13848</v>
      </c>
      <c r="E4357" s="6" t="s">
        <v>13815</v>
      </c>
      <c r="F4357" s="6" t="s">
        <v>13826</v>
      </c>
      <c r="G4357" s="6" t="str">
        <f t="shared" si="317"/>
        <v>75-79</v>
      </c>
      <c r="H4357" s="6" t="str" cm="1">
        <f t="array" ref="H4357:I4357">_xlfn.TEXTSPLIT(G4357,"-")</f>
        <v>75</v>
      </c>
      <c r="I4357" s="6" t="str">
        <v>79</v>
      </c>
      <c r="J4357" s="6" t="s">
        <v>13836</v>
      </c>
      <c r="K4357" s="6" t="s">
        <v>13557</v>
      </c>
      <c r="L4357" s="6" t="s">
        <v>13909</v>
      </c>
      <c r="M4357" s="6" t="s">
        <v>13657</v>
      </c>
      <c r="N4357" s="6" t="s">
        <v>13851</v>
      </c>
      <c r="O4357" s="6" t="str" cm="1">
        <f t="array" ref="O4357:P4357">_xlfn.TEXTSPLIT(N4357,"-")</f>
        <v>2010</v>
      </c>
      <c r="P4357" s="6" t="str">
        <v>2012</v>
      </c>
      <c r="Q4357" s="6">
        <v>138</v>
      </c>
      <c r="R4357" s="6">
        <v>15</v>
      </c>
      <c r="S4357" s="16">
        <f t="shared" si="318"/>
        <v>0.10869565217391304</v>
      </c>
      <c r="T4357" s="16">
        <f t="shared" si="319"/>
        <v>2.6495953665976443E-2</v>
      </c>
    </row>
    <row r="4358" spans="1:20" x14ac:dyDescent="0.6">
      <c r="A4358" s="6"/>
      <c r="B4358" s="6"/>
      <c r="C4358" s="6"/>
      <c r="D4358" s="6" t="s">
        <v>13848</v>
      </c>
      <c r="E4358" s="6" t="s">
        <v>13815</v>
      </c>
      <c r="F4358" s="6" t="s">
        <v>13821</v>
      </c>
      <c r="G4358" s="6" t="str">
        <f t="shared" si="317"/>
        <v>80-95</v>
      </c>
      <c r="H4358" s="6" t="str" cm="1">
        <f t="array" ref="H4358:I4358">_xlfn.TEXTSPLIT(G4358,"-")</f>
        <v>80</v>
      </c>
      <c r="I4358" s="6" t="str">
        <v>95</v>
      </c>
      <c r="J4358" s="6" t="s">
        <v>13836</v>
      </c>
      <c r="K4358" s="6" t="s">
        <v>13557</v>
      </c>
      <c r="L4358" s="6" t="s">
        <v>13909</v>
      </c>
      <c r="M4358" s="6" t="s">
        <v>13657</v>
      </c>
      <c r="N4358" s="6" t="s">
        <v>13851</v>
      </c>
      <c r="O4358" s="6" t="str" cm="1">
        <f t="array" ref="O4358:P4358">_xlfn.TEXTSPLIT(N4358,"-")</f>
        <v>2010</v>
      </c>
      <c r="P4358" s="6" t="str">
        <v>2012</v>
      </c>
      <c r="Q4358" s="6">
        <v>166</v>
      </c>
      <c r="R4358" s="6">
        <v>16</v>
      </c>
      <c r="S4358" s="16">
        <f t="shared" si="318"/>
        <v>9.6385542168674704E-2</v>
      </c>
      <c r="T4358" s="16">
        <f t="shared" si="319"/>
        <v>2.2905695802089562E-2</v>
      </c>
    </row>
    <row r="4359" spans="1:20" x14ac:dyDescent="0.6">
      <c r="A4359" s="6"/>
      <c r="B4359" s="6"/>
      <c r="C4359" s="6"/>
      <c r="D4359" s="6" t="s">
        <v>13848</v>
      </c>
      <c r="E4359" s="6" t="s">
        <v>13815</v>
      </c>
      <c r="F4359" s="6" t="s">
        <v>13524</v>
      </c>
      <c r="G4359" s="6" t="str">
        <f t="shared" si="317"/>
        <v>65-95</v>
      </c>
      <c r="H4359" s="6" t="str" cm="1">
        <f t="array" ref="H4359:I4359">_xlfn.TEXTSPLIT(G4359,"-")</f>
        <v>65</v>
      </c>
      <c r="I4359" s="6" t="str">
        <v>95</v>
      </c>
      <c r="J4359" s="6" t="s">
        <v>13836</v>
      </c>
      <c r="K4359" s="6" t="s">
        <v>13557</v>
      </c>
      <c r="L4359" s="6" t="s">
        <v>13909</v>
      </c>
      <c r="M4359" s="6" t="s">
        <v>13657</v>
      </c>
      <c r="N4359" s="6" t="s">
        <v>13851</v>
      </c>
      <c r="O4359" s="6" t="str" cm="1">
        <f t="array" ref="O4359:P4359">_xlfn.TEXTSPLIT(N4359,"-")</f>
        <v>2010</v>
      </c>
      <c r="P4359" s="6" t="str">
        <v>2012</v>
      </c>
      <c r="Q4359" s="6">
        <v>673</v>
      </c>
      <c r="R4359" s="6">
        <v>43</v>
      </c>
      <c r="S4359" s="16">
        <f t="shared" si="318"/>
        <v>6.3893016344725106E-2</v>
      </c>
      <c r="T4359" s="16">
        <f t="shared" si="319"/>
        <v>9.4271823165549221E-3</v>
      </c>
    </row>
    <row r="4360" spans="1:20" x14ac:dyDescent="0.6">
      <c r="A4360" s="6"/>
      <c r="B4360" s="6"/>
      <c r="C4360" s="6"/>
      <c r="D4360" s="6" t="s">
        <v>13822</v>
      </c>
      <c r="E4360" s="6" t="s">
        <v>13814</v>
      </c>
      <c r="F4360" s="6" t="s">
        <v>13824</v>
      </c>
      <c r="G4360" s="6" t="str">
        <f t="shared" si="317"/>
        <v>65-69</v>
      </c>
      <c r="H4360" s="6" t="str" cm="1">
        <f t="array" ref="H4360:I4360">_xlfn.TEXTSPLIT(G4360,"-")</f>
        <v>65</v>
      </c>
      <c r="I4360" s="6" t="str">
        <v>69</v>
      </c>
      <c r="J4360" s="6" t="s">
        <v>13836</v>
      </c>
      <c r="K4360" s="6" t="s">
        <v>13557</v>
      </c>
      <c r="L4360" s="6" t="s">
        <v>13909</v>
      </c>
      <c r="M4360" s="6" t="s">
        <v>13657</v>
      </c>
      <c r="N4360" s="6" t="s">
        <v>13851</v>
      </c>
      <c r="O4360" s="6" t="str" cm="1">
        <f t="array" ref="O4360:P4360">_xlfn.TEXTSPLIT(N4360,"-")</f>
        <v>2010</v>
      </c>
      <c r="P4360" s="6" t="str">
        <v>2012</v>
      </c>
      <c r="Q4360" s="6">
        <v>103</v>
      </c>
      <c r="R4360" s="6">
        <v>17</v>
      </c>
      <c r="S4360" s="16">
        <f t="shared" si="318"/>
        <v>0.1650485436893204</v>
      </c>
      <c r="T4360" s="16">
        <f t="shared" si="319"/>
        <v>3.6577822597501884E-2</v>
      </c>
    </row>
    <row r="4361" spans="1:20" x14ac:dyDescent="0.6">
      <c r="A4361" s="6"/>
      <c r="B4361" s="6"/>
      <c r="C4361" s="6"/>
      <c r="D4361" s="6" t="s">
        <v>13822</v>
      </c>
      <c r="E4361" s="6" t="s">
        <v>13814</v>
      </c>
      <c r="F4361" s="6" t="s">
        <v>13825</v>
      </c>
      <c r="G4361" s="6" t="str">
        <f t="shared" si="317"/>
        <v>70-74</v>
      </c>
      <c r="H4361" s="6" t="str" cm="1">
        <f t="array" ref="H4361:I4361">_xlfn.TEXTSPLIT(G4361,"-")</f>
        <v>70</v>
      </c>
      <c r="I4361" s="6" t="str">
        <v>74</v>
      </c>
      <c r="J4361" s="6" t="s">
        <v>13836</v>
      </c>
      <c r="K4361" s="6" t="s">
        <v>13557</v>
      </c>
      <c r="L4361" s="6" t="s">
        <v>13909</v>
      </c>
      <c r="M4361" s="6" t="s">
        <v>13657</v>
      </c>
      <c r="N4361" s="6" t="s">
        <v>13851</v>
      </c>
      <c r="O4361" s="6" t="str" cm="1">
        <f t="array" ref="O4361:P4361">_xlfn.TEXTSPLIT(N4361,"-")</f>
        <v>2010</v>
      </c>
      <c r="P4361" s="6" t="str">
        <v>2012</v>
      </c>
      <c r="Q4361" s="6">
        <v>96</v>
      </c>
      <c r="R4361" s="6">
        <v>18</v>
      </c>
      <c r="S4361" s="16">
        <f t="shared" si="318"/>
        <v>0.1875</v>
      </c>
      <c r="T4361" s="16">
        <f t="shared" si="319"/>
        <v>3.9836089949943629E-2</v>
      </c>
    </row>
    <row r="4362" spans="1:20" x14ac:dyDescent="0.6">
      <c r="A4362" s="6"/>
      <c r="B4362" s="6"/>
      <c r="C4362" s="6"/>
      <c r="D4362" s="6" t="s">
        <v>13822</v>
      </c>
      <c r="E4362" s="6" t="s">
        <v>13814</v>
      </c>
      <c r="F4362" s="6" t="s">
        <v>13826</v>
      </c>
      <c r="G4362" s="6" t="str">
        <f t="shared" si="317"/>
        <v>75-79</v>
      </c>
      <c r="H4362" s="6" t="str" cm="1">
        <f t="array" ref="H4362:I4362">_xlfn.TEXTSPLIT(G4362,"-")</f>
        <v>75</v>
      </c>
      <c r="I4362" s="6" t="str">
        <v>79</v>
      </c>
      <c r="J4362" s="6" t="s">
        <v>13836</v>
      </c>
      <c r="K4362" s="6" t="s">
        <v>13557</v>
      </c>
      <c r="L4362" s="6" t="s">
        <v>13909</v>
      </c>
      <c r="M4362" s="6" t="s">
        <v>13657</v>
      </c>
      <c r="N4362" s="6" t="s">
        <v>13851</v>
      </c>
      <c r="O4362" s="6" t="str" cm="1">
        <f t="array" ref="O4362:P4362">_xlfn.TEXTSPLIT(N4362,"-")</f>
        <v>2010</v>
      </c>
      <c r="P4362" s="6" t="str">
        <v>2012</v>
      </c>
      <c r="Q4362" s="6">
        <v>78</v>
      </c>
      <c r="R4362" s="6">
        <v>9</v>
      </c>
      <c r="S4362" s="16">
        <f t="shared" si="318"/>
        <v>0.11538461538461539</v>
      </c>
      <c r="T4362" s="16">
        <f t="shared" si="319"/>
        <v>3.6174613197152317E-2</v>
      </c>
    </row>
    <row r="4363" spans="1:20" x14ac:dyDescent="0.6">
      <c r="A4363" s="6"/>
      <c r="B4363" s="6"/>
      <c r="C4363" s="6"/>
      <c r="D4363" s="6" t="s">
        <v>13822</v>
      </c>
      <c r="E4363" s="6" t="s">
        <v>13814</v>
      </c>
      <c r="F4363" s="6" t="s">
        <v>13821</v>
      </c>
      <c r="G4363" s="6" t="str">
        <f t="shared" si="317"/>
        <v>80-95</v>
      </c>
      <c r="H4363" s="6" t="str" cm="1">
        <f t="array" ref="H4363:I4363">_xlfn.TEXTSPLIT(G4363,"-")</f>
        <v>80</v>
      </c>
      <c r="I4363" s="6" t="str">
        <v>95</v>
      </c>
      <c r="J4363" s="6" t="s">
        <v>13836</v>
      </c>
      <c r="K4363" s="6" t="s">
        <v>13557</v>
      </c>
      <c r="L4363" s="6" t="s">
        <v>13909</v>
      </c>
      <c r="M4363" s="6" t="s">
        <v>13657</v>
      </c>
      <c r="N4363" s="6" t="s">
        <v>13851</v>
      </c>
      <c r="O4363" s="6" t="str" cm="1">
        <f t="array" ref="O4363:P4363">_xlfn.TEXTSPLIT(N4363,"-")</f>
        <v>2010</v>
      </c>
      <c r="P4363" s="6" t="str">
        <v>2012</v>
      </c>
      <c r="Q4363" s="6">
        <v>88</v>
      </c>
      <c r="R4363" s="6">
        <v>14</v>
      </c>
      <c r="S4363" s="16">
        <f t="shared" si="318"/>
        <v>0.15909090909090909</v>
      </c>
      <c r="T4363" s="16">
        <f t="shared" si="319"/>
        <v>3.8990236501581857E-2</v>
      </c>
    </row>
    <row r="4364" spans="1:20" x14ac:dyDescent="0.6">
      <c r="A4364" s="6"/>
      <c r="B4364" s="6"/>
      <c r="C4364" s="6"/>
      <c r="D4364" s="6" t="s">
        <v>13822</v>
      </c>
      <c r="E4364" s="6" t="s">
        <v>13814</v>
      </c>
      <c r="F4364" s="6" t="s">
        <v>13524</v>
      </c>
      <c r="G4364" s="6" t="str">
        <f t="shared" si="317"/>
        <v>65-95</v>
      </c>
      <c r="H4364" s="6" t="str" cm="1">
        <f t="array" ref="H4364:I4364">_xlfn.TEXTSPLIT(G4364,"-")</f>
        <v>65</v>
      </c>
      <c r="I4364" s="6" t="str">
        <v>95</v>
      </c>
      <c r="J4364" s="6" t="s">
        <v>13836</v>
      </c>
      <c r="K4364" s="6" t="s">
        <v>13557</v>
      </c>
      <c r="L4364" s="6" t="s">
        <v>13909</v>
      </c>
      <c r="M4364" s="6" t="s">
        <v>13657</v>
      </c>
      <c r="N4364" s="6" t="s">
        <v>13851</v>
      </c>
      <c r="O4364" s="6" t="str" cm="1">
        <f t="array" ref="O4364:P4364">_xlfn.TEXTSPLIT(N4364,"-")</f>
        <v>2010</v>
      </c>
      <c r="P4364" s="6" t="str">
        <v>2012</v>
      </c>
      <c r="Q4364" s="6">
        <v>365</v>
      </c>
      <c r="R4364" s="6">
        <v>58</v>
      </c>
      <c r="S4364" s="16">
        <f t="shared" si="318"/>
        <v>0.15890410958904111</v>
      </c>
      <c r="T4364" s="16">
        <f t="shared" si="319"/>
        <v>1.9135679472904538E-2</v>
      </c>
    </row>
    <row r="4365" spans="1:20" x14ac:dyDescent="0.6">
      <c r="A4365" s="6"/>
      <c r="B4365" s="6"/>
      <c r="C4365" s="6"/>
      <c r="D4365" s="6" t="s">
        <v>13822</v>
      </c>
      <c r="E4365" s="6" t="s">
        <v>13816</v>
      </c>
      <c r="F4365" s="6" t="s">
        <v>13824</v>
      </c>
      <c r="G4365" s="6" t="str">
        <f t="shared" si="317"/>
        <v>65-69</v>
      </c>
      <c r="H4365" s="6" t="str" cm="1">
        <f t="array" ref="H4365:I4365">_xlfn.TEXTSPLIT(G4365,"-")</f>
        <v>65</v>
      </c>
      <c r="I4365" s="6" t="str">
        <v>69</v>
      </c>
      <c r="J4365" s="6" t="s">
        <v>13836</v>
      </c>
      <c r="K4365" s="6" t="s">
        <v>13557</v>
      </c>
      <c r="L4365" s="6" t="s">
        <v>13909</v>
      </c>
      <c r="M4365" s="6" t="s">
        <v>13657</v>
      </c>
      <c r="N4365" s="6" t="s">
        <v>13851</v>
      </c>
      <c r="O4365" s="6" t="str" cm="1">
        <f t="array" ref="O4365:P4365">_xlfn.TEXTSPLIT(N4365,"-")</f>
        <v>2010</v>
      </c>
      <c r="P4365" s="6" t="str">
        <v>2012</v>
      </c>
      <c r="Q4365" s="6">
        <v>86</v>
      </c>
      <c r="R4365" s="6">
        <v>9</v>
      </c>
      <c r="S4365" s="16">
        <f t="shared" si="318"/>
        <v>0.10465116279069768</v>
      </c>
      <c r="T4365" s="16">
        <f t="shared" si="319"/>
        <v>3.3007979464671058E-2</v>
      </c>
    </row>
    <row r="4366" spans="1:20" x14ac:dyDescent="0.6">
      <c r="A4366" s="6"/>
      <c r="B4366" s="6"/>
      <c r="C4366" s="6"/>
      <c r="D4366" s="6" t="s">
        <v>13822</v>
      </c>
      <c r="E4366" s="6" t="s">
        <v>13816</v>
      </c>
      <c r="F4366" s="6" t="s">
        <v>13825</v>
      </c>
      <c r="G4366" s="6" t="str">
        <f t="shared" si="317"/>
        <v>70-74</v>
      </c>
      <c r="H4366" s="6" t="str" cm="1">
        <f t="array" ref="H4366:I4366">_xlfn.TEXTSPLIT(G4366,"-")</f>
        <v>70</v>
      </c>
      <c r="I4366" s="6" t="str">
        <v>74</v>
      </c>
      <c r="J4366" s="6" t="s">
        <v>13836</v>
      </c>
      <c r="K4366" s="6" t="s">
        <v>13557</v>
      </c>
      <c r="L4366" s="6" t="s">
        <v>13909</v>
      </c>
      <c r="M4366" s="6" t="s">
        <v>13657</v>
      </c>
      <c r="N4366" s="6" t="s">
        <v>13851</v>
      </c>
      <c r="O4366" s="6" t="str" cm="1">
        <f t="array" ref="O4366:P4366">_xlfn.TEXTSPLIT(N4366,"-")</f>
        <v>2010</v>
      </c>
      <c r="P4366" s="6" t="str">
        <v>2012</v>
      </c>
      <c r="Q4366" s="6">
        <v>84</v>
      </c>
      <c r="R4366" s="6">
        <v>10</v>
      </c>
      <c r="S4366" s="16">
        <f t="shared" si="318"/>
        <v>0.11904761904761904</v>
      </c>
      <c r="T4366" s="16">
        <f t="shared" si="319"/>
        <v>3.5334335696706173E-2</v>
      </c>
    </row>
    <row r="4367" spans="1:20" x14ac:dyDescent="0.6">
      <c r="A4367" s="6"/>
      <c r="B4367" s="6"/>
      <c r="C4367" s="6"/>
      <c r="D4367" s="6" t="s">
        <v>13822</v>
      </c>
      <c r="E4367" s="6" t="s">
        <v>13816</v>
      </c>
      <c r="F4367" s="6" t="s">
        <v>13826</v>
      </c>
      <c r="G4367" s="6" t="str">
        <f t="shared" si="317"/>
        <v>75-79</v>
      </c>
      <c r="H4367" s="6" t="str" cm="1">
        <f t="array" ref="H4367:I4367">_xlfn.TEXTSPLIT(G4367,"-")</f>
        <v>75</v>
      </c>
      <c r="I4367" s="6" t="str">
        <v>79</v>
      </c>
      <c r="J4367" s="6" t="s">
        <v>13836</v>
      </c>
      <c r="K4367" s="6" t="s">
        <v>13557</v>
      </c>
      <c r="L4367" s="6" t="s">
        <v>13909</v>
      </c>
      <c r="M4367" s="6" t="s">
        <v>13657</v>
      </c>
      <c r="N4367" s="6" t="s">
        <v>13851</v>
      </c>
      <c r="O4367" s="6" t="str" cm="1">
        <f t="array" ref="O4367:P4367">_xlfn.TEXTSPLIT(N4367,"-")</f>
        <v>2010</v>
      </c>
      <c r="P4367" s="6" t="str">
        <v>2012</v>
      </c>
      <c r="Q4367" s="6">
        <v>60</v>
      </c>
      <c r="R4367" s="6">
        <v>10</v>
      </c>
      <c r="S4367" s="16">
        <f t="shared" si="318"/>
        <v>0.16666666666666666</v>
      </c>
      <c r="T4367" s="16">
        <f t="shared" si="319"/>
        <v>4.8112522432468816E-2</v>
      </c>
    </row>
    <row r="4368" spans="1:20" x14ac:dyDescent="0.6">
      <c r="A4368" s="6"/>
      <c r="B4368" s="6"/>
      <c r="C4368" s="6"/>
      <c r="D4368" s="6" t="s">
        <v>13822</v>
      </c>
      <c r="E4368" s="6" t="s">
        <v>13816</v>
      </c>
      <c r="F4368" s="6" t="s">
        <v>13821</v>
      </c>
      <c r="G4368" s="6" t="str">
        <f t="shared" si="317"/>
        <v>80-95</v>
      </c>
      <c r="H4368" s="6" t="str" cm="1">
        <f t="array" ref="H4368:I4368">_xlfn.TEXTSPLIT(G4368,"-")</f>
        <v>80</v>
      </c>
      <c r="I4368" s="6" t="str">
        <v>95</v>
      </c>
      <c r="J4368" s="6" t="s">
        <v>13836</v>
      </c>
      <c r="K4368" s="6" t="s">
        <v>13557</v>
      </c>
      <c r="L4368" s="6" t="s">
        <v>13909</v>
      </c>
      <c r="M4368" s="6" t="s">
        <v>13657</v>
      </c>
      <c r="N4368" s="6" t="s">
        <v>13851</v>
      </c>
      <c r="O4368" s="6" t="str" cm="1">
        <f t="array" ref="O4368:P4368">_xlfn.TEXTSPLIT(N4368,"-")</f>
        <v>2010</v>
      </c>
      <c r="P4368" s="6" t="str">
        <v>2012</v>
      </c>
      <c r="Q4368" s="6">
        <v>78</v>
      </c>
      <c r="R4368" s="6">
        <v>14</v>
      </c>
      <c r="S4368" s="16">
        <f t="shared" si="318"/>
        <v>0.17948717948717949</v>
      </c>
      <c r="T4368" s="16">
        <f t="shared" si="319"/>
        <v>4.3452233114683249E-2</v>
      </c>
    </row>
    <row r="4369" spans="1:20" x14ac:dyDescent="0.6">
      <c r="A4369" s="6"/>
      <c r="B4369" s="6"/>
      <c r="C4369" s="6"/>
      <c r="D4369" s="6" t="s">
        <v>13822</v>
      </c>
      <c r="E4369" s="6" t="s">
        <v>13816</v>
      </c>
      <c r="F4369" s="6" t="s">
        <v>13524</v>
      </c>
      <c r="G4369" s="6" t="str">
        <f t="shared" si="317"/>
        <v>65-95</v>
      </c>
      <c r="H4369" s="6" t="str" cm="1">
        <f t="array" ref="H4369:I4369">_xlfn.TEXTSPLIT(G4369,"-")</f>
        <v>65</v>
      </c>
      <c r="I4369" s="6" t="str">
        <v>95</v>
      </c>
      <c r="J4369" s="6" t="s">
        <v>13836</v>
      </c>
      <c r="K4369" s="6" t="s">
        <v>13557</v>
      </c>
      <c r="L4369" s="6" t="s">
        <v>13909</v>
      </c>
      <c r="M4369" s="6" t="s">
        <v>13657</v>
      </c>
      <c r="N4369" s="6" t="s">
        <v>13851</v>
      </c>
      <c r="O4369" s="6" t="str" cm="1">
        <f t="array" ref="O4369:P4369">_xlfn.TEXTSPLIT(N4369,"-")</f>
        <v>2010</v>
      </c>
      <c r="P4369" s="6" t="str">
        <v>2012</v>
      </c>
      <c r="Q4369" s="6">
        <v>308</v>
      </c>
      <c r="R4369" s="6">
        <v>43</v>
      </c>
      <c r="S4369" s="16">
        <f t="shared" si="318"/>
        <v>0.1396103896103896</v>
      </c>
      <c r="T4369" s="16">
        <f t="shared" si="319"/>
        <v>1.9748362477176446E-2</v>
      </c>
    </row>
    <row r="4370" spans="1:20" x14ac:dyDescent="0.6">
      <c r="A4370" s="6"/>
      <c r="B4370" s="6"/>
      <c r="C4370" s="6"/>
      <c r="D4370" s="6" t="s">
        <v>13822</v>
      </c>
      <c r="E4370" s="6" t="s">
        <v>13815</v>
      </c>
      <c r="F4370" s="6" t="s">
        <v>13824</v>
      </c>
      <c r="G4370" s="6" t="str">
        <f t="shared" si="317"/>
        <v>65-69</v>
      </c>
      <c r="H4370" s="6" t="str" cm="1">
        <f t="array" ref="H4370:I4370">_xlfn.TEXTSPLIT(G4370,"-")</f>
        <v>65</v>
      </c>
      <c r="I4370" s="6" t="str">
        <v>69</v>
      </c>
      <c r="J4370" s="6" t="s">
        <v>13836</v>
      </c>
      <c r="K4370" s="6" t="s">
        <v>13557</v>
      </c>
      <c r="L4370" s="6" t="s">
        <v>13909</v>
      </c>
      <c r="M4370" s="6" t="s">
        <v>13657</v>
      </c>
      <c r="N4370" s="6" t="s">
        <v>13851</v>
      </c>
      <c r="O4370" s="6" t="str" cm="1">
        <f t="array" ref="O4370:P4370">_xlfn.TEXTSPLIT(N4370,"-")</f>
        <v>2010</v>
      </c>
      <c r="P4370" s="6" t="str">
        <v>2012</v>
      </c>
      <c r="Q4370" s="6">
        <v>189</v>
      </c>
      <c r="R4370" s="6">
        <v>26</v>
      </c>
      <c r="S4370" s="16">
        <f t="shared" si="318"/>
        <v>0.13756613756613756</v>
      </c>
      <c r="T4370" s="16">
        <f t="shared" si="319"/>
        <v>2.5054617097260305E-2</v>
      </c>
    </row>
    <row r="4371" spans="1:20" x14ac:dyDescent="0.6">
      <c r="A4371" s="6"/>
      <c r="B4371" s="6"/>
      <c r="C4371" s="6"/>
      <c r="D4371" s="6" t="s">
        <v>13822</v>
      </c>
      <c r="E4371" s="6" t="s">
        <v>13815</v>
      </c>
      <c r="F4371" s="6" t="s">
        <v>13825</v>
      </c>
      <c r="G4371" s="6" t="str">
        <f t="shared" si="317"/>
        <v>70-74</v>
      </c>
      <c r="H4371" s="6" t="str" cm="1">
        <f t="array" ref="H4371:I4371">_xlfn.TEXTSPLIT(G4371,"-")</f>
        <v>70</v>
      </c>
      <c r="I4371" s="6" t="str">
        <v>74</v>
      </c>
      <c r="J4371" s="6" t="s">
        <v>13836</v>
      </c>
      <c r="K4371" s="6" t="s">
        <v>13557</v>
      </c>
      <c r="L4371" s="6" t="s">
        <v>13909</v>
      </c>
      <c r="M4371" s="6" t="s">
        <v>13657</v>
      </c>
      <c r="N4371" s="6" t="s">
        <v>13851</v>
      </c>
      <c r="O4371" s="6" t="str" cm="1">
        <f t="array" ref="O4371:P4371">_xlfn.TEXTSPLIT(N4371,"-")</f>
        <v>2010</v>
      </c>
      <c r="P4371" s="6" t="str">
        <v>2012</v>
      </c>
      <c r="Q4371" s="6">
        <v>180</v>
      </c>
      <c r="R4371" s="6">
        <v>28</v>
      </c>
      <c r="S4371" s="16">
        <f t="shared" si="318"/>
        <v>0.15555555555555556</v>
      </c>
      <c r="T4371" s="16">
        <f t="shared" si="319"/>
        <v>2.7014196338978471E-2</v>
      </c>
    </row>
    <row r="4372" spans="1:20" x14ac:dyDescent="0.6">
      <c r="A4372" s="6"/>
      <c r="B4372" s="6"/>
      <c r="C4372" s="6"/>
      <c r="D4372" s="6" t="s">
        <v>13822</v>
      </c>
      <c r="E4372" s="6" t="s">
        <v>13815</v>
      </c>
      <c r="F4372" s="6" t="s">
        <v>13826</v>
      </c>
      <c r="G4372" s="6" t="str">
        <f t="shared" si="317"/>
        <v>75-79</v>
      </c>
      <c r="H4372" s="6" t="str" cm="1">
        <f t="array" ref="H4372:I4372">_xlfn.TEXTSPLIT(G4372,"-")</f>
        <v>75</v>
      </c>
      <c r="I4372" s="6" t="str">
        <v>79</v>
      </c>
      <c r="J4372" s="6" t="s">
        <v>13836</v>
      </c>
      <c r="K4372" s="6" t="s">
        <v>13557</v>
      </c>
      <c r="L4372" s="6" t="s">
        <v>13909</v>
      </c>
      <c r="M4372" s="6" t="s">
        <v>13657</v>
      </c>
      <c r="N4372" s="6" t="s">
        <v>13851</v>
      </c>
      <c r="O4372" s="6" t="str" cm="1">
        <f t="array" ref="O4372:P4372">_xlfn.TEXTSPLIT(N4372,"-")</f>
        <v>2010</v>
      </c>
      <c r="P4372" s="6" t="str">
        <v>2012</v>
      </c>
      <c r="Q4372" s="6">
        <v>138</v>
      </c>
      <c r="R4372" s="6">
        <v>19</v>
      </c>
      <c r="S4372" s="16">
        <f t="shared" si="318"/>
        <v>0.13768115942028986</v>
      </c>
      <c r="T4372" s="16">
        <f t="shared" si="319"/>
        <v>2.9331322941768389E-2</v>
      </c>
    </row>
    <row r="4373" spans="1:20" x14ac:dyDescent="0.6">
      <c r="A4373" s="6"/>
      <c r="B4373" s="6"/>
      <c r="C4373" s="6"/>
      <c r="D4373" s="6" t="s">
        <v>13822</v>
      </c>
      <c r="E4373" s="6" t="s">
        <v>13815</v>
      </c>
      <c r="F4373" s="6" t="s">
        <v>13821</v>
      </c>
      <c r="G4373" s="6" t="str">
        <f t="shared" si="317"/>
        <v>80-95</v>
      </c>
      <c r="H4373" s="6" t="str" cm="1">
        <f t="array" ref="H4373:I4373">_xlfn.TEXTSPLIT(G4373,"-")</f>
        <v>80</v>
      </c>
      <c r="I4373" s="6" t="str">
        <v>95</v>
      </c>
      <c r="J4373" s="6" t="s">
        <v>13836</v>
      </c>
      <c r="K4373" s="6" t="s">
        <v>13557</v>
      </c>
      <c r="L4373" s="6" t="s">
        <v>13909</v>
      </c>
      <c r="M4373" s="6" t="s">
        <v>13657</v>
      </c>
      <c r="N4373" s="6" t="s">
        <v>13851</v>
      </c>
      <c r="O4373" s="6" t="str" cm="1">
        <f t="array" ref="O4373:P4373">_xlfn.TEXTSPLIT(N4373,"-")</f>
        <v>2010</v>
      </c>
      <c r="P4373" s="6" t="str">
        <v>2012</v>
      </c>
      <c r="Q4373" s="6">
        <v>166</v>
      </c>
      <c r="R4373" s="6">
        <v>28</v>
      </c>
      <c r="S4373" s="16">
        <f t="shared" si="318"/>
        <v>0.16867469879518071</v>
      </c>
      <c r="T4373" s="16">
        <f t="shared" si="319"/>
        <v>2.9064069730276251E-2</v>
      </c>
    </row>
    <row r="4374" spans="1:20" x14ac:dyDescent="0.6">
      <c r="A4374" s="6"/>
      <c r="B4374" s="6"/>
      <c r="C4374" s="6"/>
      <c r="D4374" s="6" t="s">
        <v>13822</v>
      </c>
      <c r="E4374" s="6" t="s">
        <v>13815</v>
      </c>
      <c r="F4374" s="6" t="s">
        <v>13524</v>
      </c>
      <c r="G4374" s="6" t="str">
        <f t="shared" si="317"/>
        <v>65-95</v>
      </c>
      <c r="H4374" s="6" t="str" cm="1">
        <f t="array" ref="H4374:I4374">_xlfn.TEXTSPLIT(G4374,"-")</f>
        <v>65</v>
      </c>
      <c r="I4374" s="6" t="str">
        <v>95</v>
      </c>
      <c r="J4374" s="6" t="s">
        <v>13836</v>
      </c>
      <c r="K4374" s="6" t="s">
        <v>13557</v>
      </c>
      <c r="L4374" s="6" t="s">
        <v>13909</v>
      </c>
      <c r="M4374" s="6" t="s">
        <v>13657</v>
      </c>
      <c r="N4374" s="6" t="s">
        <v>13851</v>
      </c>
      <c r="O4374" s="6" t="str" cm="1">
        <f t="array" ref="O4374:P4374">_xlfn.TEXTSPLIT(N4374,"-")</f>
        <v>2010</v>
      </c>
      <c r="P4374" s="6" t="str">
        <v>2012</v>
      </c>
      <c r="Q4374" s="6">
        <v>673</v>
      </c>
      <c r="R4374" s="6">
        <v>101</v>
      </c>
      <c r="S4374" s="16">
        <f t="shared" si="318"/>
        <v>0.150074294205052</v>
      </c>
      <c r="T4374" s="16">
        <f t="shared" si="319"/>
        <v>1.3766898324813278E-2</v>
      </c>
    </row>
    <row r="4375" spans="1:20" x14ac:dyDescent="0.6">
      <c r="A4375" s="6"/>
      <c r="B4375" s="6"/>
      <c r="C4375" s="6"/>
      <c r="D4375" s="6" t="s">
        <v>13813</v>
      </c>
      <c r="E4375" s="6" t="s">
        <v>13814</v>
      </c>
      <c r="F4375" s="6" t="s">
        <v>13824</v>
      </c>
      <c r="G4375" s="6" t="str">
        <f t="shared" si="317"/>
        <v>65-69</v>
      </c>
      <c r="H4375" s="6" t="str" cm="1">
        <f t="array" ref="H4375:I4375">_xlfn.TEXTSPLIT(G4375,"-")</f>
        <v>65</v>
      </c>
      <c r="I4375" s="6" t="str">
        <v>69</v>
      </c>
      <c r="J4375" s="6" t="s">
        <v>13836</v>
      </c>
      <c r="K4375" s="6" t="s">
        <v>13557</v>
      </c>
      <c r="L4375" s="6" t="s">
        <v>13909</v>
      </c>
      <c r="M4375" s="6" t="s">
        <v>13657</v>
      </c>
      <c r="N4375" s="6" t="s">
        <v>13851</v>
      </c>
      <c r="O4375" s="6" t="str" cm="1">
        <f t="array" ref="O4375:P4375">_xlfn.TEXTSPLIT(N4375,"-")</f>
        <v>2010</v>
      </c>
      <c r="P4375" s="6" t="str">
        <v>2012</v>
      </c>
      <c r="Q4375" s="6">
        <v>103</v>
      </c>
      <c r="R4375" s="6">
        <v>3</v>
      </c>
      <c r="S4375" s="16">
        <f t="shared" si="318"/>
        <v>2.9126213592233011E-2</v>
      </c>
      <c r="T4375" s="16">
        <f t="shared" si="319"/>
        <v>1.6569323999667214E-2</v>
      </c>
    </row>
    <row r="4376" spans="1:20" x14ac:dyDescent="0.6">
      <c r="A4376" s="6"/>
      <c r="B4376" s="6"/>
      <c r="C4376" s="6"/>
      <c r="D4376" s="6" t="s">
        <v>13813</v>
      </c>
      <c r="E4376" s="6" t="s">
        <v>13814</v>
      </c>
      <c r="F4376" s="6" t="s">
        <v>13825</v>
      </c>
      <c r="G4376" s="6" t="str">
        <f t="shared" si="317"/>
        <v>70-74</v>
      </c>
      <c r="H4376" s="6" t="str" cm="1">
        <f t="array" ref="H4376:I4376">_xlfn.TEXTSPLIT(G4376,"-")</f>
        <v>70</v>
      </c>
      <c r="I4376" s="6" t="str">
        <v>74</v>
      </c>
      <c r="J4376" s="6" t="s">
        <v>13836</v>
      </c>
      <c r="K4376" s="6" t="s">
        <v>13557</v>
      </c>
      <c r="L4376" s="6" t="s">
        <v>13909</v>
      </c>
      <c r="M4376" s="6" t="s">
        <v>13657</v>
      </c>
      <c r="N4376" s="6" t="s">
        <v>13851</v>
      </c>
      <c r="O4376" s="6" t="str" cm="1">
        <f t="array" ref="O4376:P4376">_xlfn.TEXTSPLIT(N4376,"-")</f>
        <v>2010</v>
      </c>
      <c r="P4376" s="6" t="str">
        <v>2012</v>
      </c>
      <c r="Q4376" s="6">
        <v>96</v>
      </c>
      <c r="R4376" s="6">
        <v>3</v>
      </c>
      <c r="S4376" s="16">
        <f t="shared" si="318"/>
        <v>3.125E-2</v>
      </c>
      <c r="T4376" s="16">
        <f t="shared" si="319"/>
        <v>1.7758049084616999E-2</v>
      </c>
    </row>
    <row r="4377" spans="1:20" x14ac:dyDescent="0.6">
      <c r="A4377" s="6"/>
      <c r="B4377" s="6"/>
      <c r="C4377" s="6"/>
      <c r="D4377" s="6" t="s">
        <v>13813</v>
      </c>
      <c r="E4377" s="6" t="s">
        <v>13814</v>
      </c>
      <c r="F4377" s="6" t="s">
        <v>13826</v>
      </c>
      <c r="G4377" s="6" t="str">
        <f t="shared" si="317"/>
        <v>75-79</v>
      </c>
      <c r="H4377" s="6" t="str" cm="1">
        <f t="array" ref="H4377:I4377">_xlfn.TEXTSPLIT(G4377,"-")</f>
        <v>75</v>
      </c>
      <c r="I4377" s="6" t="str">
        <v>79</v>
      </c>
      <c r="J4377" s="6" t="s">
        <v>13836</v>
      </c>
      <c r="K4377" s="6" t="s">
        <v>13557</v>
      </c>
      <c r="L4377" s="6" t="s">
        <v>13909</v>
      </c>
      <c r="M4377" s="6" t="s">
        <v>13657</v>
      </c>
      <c r="N4377" s="6" t="s">
        <v>13851</v>
      </c>
      <c r="O4377" s="6" t="str" cm="1">
        <f t="array" ref="O4377:P4377">_xlfn.TEXTSPLIT(N4377,"-")</f>
        <v>2010</v>
      </c>
      <c r="P4377" s="6" t="str">
        <v>2012</v>
      </c>
      <c r="Q4377" s="6">
        <v>78</v>
      </c>
      <c r="R4377" s="6">
        <v>8</v>
      </c>
      <c r="S4377" s="16">
        <f t="shared" si="318"/>
        <v>0.10256410256410256</v>
      </c>
      <c r="T4377" s="16">
        <f t="shared" si="319"/>
        <v>3.4352006515747879E-2</v>
      </c>
    </row>
    <row r="4378" spans="1:20" x14ac:dyDescent="0.6">
      <c r="A4378" s="6"/>
      <c r="B4378" s="6"/>
      <c r="C4378" s="6"/>
      <c r="D4378" s="6" t="s">
        <v>13813</v>
      </c>
      <c r="E4378" s="6" t="s">
        <v>13814</v>
      </c>
      <c r="F4378" s="6" t="s">
        <v>13821</v>
      </c>
      <c r="G4378" s="6" t="str">
        <f t="shared" ref="G4378:G4490" si="325">IF(RIGHT(F4378,1)="+",LEFT(F4378,LEN(F4378)-1)&amp;"-95",F4378)</f>
        <v>80-95</v>
      </c>
      <c r="H4378" s="6" t="str" cm="1">
        <f t="array" ref="H4378:I4378">_xlfn.TEXTSPLIT(G4378,"-")</f>
        <v>80</v>
      </c>
      <c r="I4378" s="6" t="str">
        <v>95</v>
      </c>
      <c r="J4378" s="6" t="s">
        <v>13836</v>
      </c>
      <c r="K4378" s="6" t="s">
        <v>13557</v>
      </c>
      <c r="L4378" s="6" t="s">
        <v>13909</v>
      </c>
      <c r="M4378" s="6" t="s">
        <v>13657</v>
      </c>
      <c r="N4378" s="6" t="s">
        <v>13851</v>
      </c>
      <c r="O4378" s="6" t="str" cm="1">
        <f t="array" ref="O4378:P4378">_xlfn.TEXTSPLIT(N4378,"-")</f>
        <v>2010</v>
      </c>
      <c r="P4378" s="6" t="str">
        <v>2012</v>
      </c>
      <c r="Q4378" s="6">
        <v>88</v>
      </c>
      <c r="R4378" s="6">
        <v>8</v>
      </c>
      <c r="S4378" s="16">
        <f t="shared" ref="S4378:S4490" si="326">R4378/Q4378</f>
        <v>9.0909090909090912E-2</v>
      </c>
      <c r="T4378" s="16">
        <f t="shared" ref="T4378:T4490" si="327">SQRT(S4378*(1-S4378)/Q4378)</f>
        <v>3.0645448293783732E-2</v>
      </c>
    </row>
    <row r="4379" spans="1:20" x14ac:dyDescent="0.6">
      <c r="A4379" s="6"/>
      <c r="B4379" s="6"/>
      <c r="C4379" s="6"/>
      <c r="D4379" s="6" t="s">
        <v>13813</v>
      </c>
      <c r="E4379" s="6" t="s">
        <v>13814</v>
      </c>
      <c r="F4379" s="6" t="s">
        <v>13524</v>
      </c>
      <c r="G4379" s="6" t="str">
        <f t="shared" si="325"/>
        <v>65-95</v>
      </c>
      <c r="H4379" s="6" t="str" cm="1">
        <f t="array" ref="H4379:I4379">_xlfn.TEXTSPLIT(G4379,"-")</f>
        <v>65</v>
      </c>
      <c r="I4379" s="6" t="str">
        <v>95</v>
      </c>
      <c r="J4379" s="6" t="s">
        <v>13836</v>
      </c>
      <c r="K4379" s="6" t="s">
        <v>13557</v>
      </c>
      <c r="L4379" s="6" t="s">
        <v>13909</v>
      </c>
      <c r="M4379" s="6" t="s">
        <v>13657</v>
      </c>
      <c r="N4379" s="6" t="s">
        <v>13851</v>
      </c>
      <c r="O4379" s="6" t="str" cm="1">
        <f t="array" ref="O4379:P4379">_xlfn.TEXTSPLIT(N4379,"-")</f>
        <v>2010</v>
      </c>
      <c r="P4379" s="6" t="str">
        <v>2012</v>
      </c>
      <c r="Q4379" s="6">
        <v>365</v>
      </c>
      <c r="R4379" s="6">
        <v>22</v>
      </c>
      <c r="S4379" s="16">
        <f t="shared" si="326"/>
        <v>6.0273972602739728E-2</v>
      </c>
      <c r="T4379" s="16">
        <f t="shared" si="327"/>
        <v>1.2457161754778777E-2</v>
      </c>
    </row>
    <row r="4380" spans="1:20" x14ac:dyDescent="0.6">
      <c r="A4380" s="6"/>
      <c r="B4380" s="6"/>
      <c r="C4380" s="6"/>
      <c r="D4380" s="6" t="s">
        <v>13813</v>
      </c>
      <c r="E4380" s="6" t="s">
        <v>13816</v>
      </c>
      <c r="F4380" s="6" t="s">
        <v>13824</v>
      </c>
      <c r="G4380" s="6" t="str">
        <f t="shared" si="325"/>
        <v>65-69</v>
      </c>
      <c r="H4380" s="6" t="str" cm="1">
        <f t="array" ref="H4380:I4380">_xlfn.TEXTSPLIT(G4380,"-")</f>
        <v>65</v>
      </c>
      <c r="I4380" s="6" t="str">
        <v>69</v>
      </c>
      <c r="J4380" s="6" t="s">
        <v>13836</v>
      </c>
      <c r="K4380" s="6" t="s">
        <v>13557</v>
      </c>
      <c r="L4380" s="6" t="s">
        <v>13909</v>
      </c>
      <c r="M4380" s="6" t="s">
        <v>13657</v>
      </c>
      <c r="N4380" s="6" t="s">
        <v>13851</v>
      </c>
      <c r="O4380" s="6" t="str" cm="1">
        <f t="array" ref="O4380:P4380">_xlfn.TEXTSPLIT(N4380,"-")</f>
        <v>2010</v>
      </c>
      <c r="P4380" s="6" t="str">
        <v>2012</v>
      </c>
      <c r="Q4380" s="6">
        <v>86</v>
      </c>
      <c r="R4380" s="6">
        <v>4</v>
      </c>
      <c r="S4380" s="16">
        <f t="shared" si="326"/>
        <v>4.6511627906976744E-2</v>
      </c>
      <c r="T4380" s="16">
        <f t="shared" si="327"/>
        <v>2.2708541671408348E-2</v>
      </c>
    </row>
    <row r="4381" spans="1:20" x14ac:dyDescent="0.6">
      <c r="A4381" s="6"/>
      <c r="B4381" s="6"/>
      <c r="C4381" s="6"/>
      <c r="D4381" s="6" t="s">
        <v>13813</v>
      </c>
      <c r="E4381" s="6" t="s">
        <v>13816</v>
      </c>
      <c r="F4381" s="6" t="s">
        <v>13825</v>
      </c>
      <c r="G4381" s="6" t="str">
        <f t="shared" si="325"/>
        <v>70-74</v>
      </c>
      <c r="H4381" s="6" t="str" cm="1">
        <f t="array" ref="H4381:I4381">_xlfn.TEXTSPLIT(G4381,"-")</f>
        <v>70</v>
      </c>
      <c r="I4381" s="6" t="str">
        <v>74</v>
      </c>
      <c r="J4381" s="6" t="s">
        <v>13836</v>
      </c>
      <c r="K4381" s="6" t="s">
        <v>13557</v>
      </c>
      <c r="L4381" s="6" t="s">
        <v>13909</v>
      </c>
      <c r="M4381" s="6" t="s">
        <v>13657</v>
      </c>
      <c r="N4381" s="6" t="s">
        <v>13851</v>
      </c>
      <c r="O4381" s="6" t="str" cm="1">
        <f t="array" ref="O4381:P4381">_xlfn.TEXTSPLIT(N4381,"-")</f>
        <v>2010</v>
      </c>
      <c r="P4381" s="6" t="str">
        <v>2012</v>
      </c>
      <c r="Q4381" s="6">
        <v>84</v>
      </c>
      <c r="R4381" s="6">
        <v>3</v>
      </c>
      <c r="S4381" s="16">
        <f t="shared" si="326"/>
        <v>3.5714285714285712E-2</v>
      </c>
      <c r="T4381" s="16">
        <f t="shared" si="327"/>
        <v>2.0248096768351459E-2</v>
      </c>
    </row>
    <row r="4382" spans="1:20" x14ac:dyDescent="0.6">
      <c r="A4382" s="6"/>
      <c r="B4382" s="6"/>
      <c r="C4382" s="6"/>
      <c r="D4382" s="6" t="s">
        <v>13813</v>
      </c>
      <c r="E4382" s="6" t="s">
        <v>13816</v>
      </c>
      <c r="F4382" s="6" t="s">
        <v>13826</v>
      </c>
      <c r="G4382" s="6" t="str">
        <f t="shared" si="325"/>
        <v>75-79</v>
      </c>
      <c r="H4382" s="6" t="str" cm="1">
        <f t="array" ref="H4382:I4382">_xlfn.TEXTSPLIT(G4382,"-")</f>
        <v>75</v>
      </c>
      <c r="I4382" s="6" t="str">
        <v>79</v>
      </c>
      <c r="J4382" s="6" t="s">
        <v>13836</v>
      </c>
      <c r="K4382" s="6" t="s">
        <v>13557</v>
      </c>
      <c r="L4382" s="6" t="s">
        <v>13909</v>
      </c>
      <c r="M4382" s="6" t="s">
        <v>13657</v>
      </c>
      <c r="N4382" s="6" t="s">
        <v>13851</v>
      </c>
      <c r="O4382" s="6" t="str" cm="1">
        <f t="array" ref="O4382:P4382">_xlfn.TEXTSPLIT(N4382,"-")</f>
        <v>2010</v>
      </c>
      <c r="P4382" s="6" t="str">
        <v>2012</v>
      </c>
      <c r="Q4382" s="6">
        <v>60</v>
      </c>
      <c r="R4382" s="6">
        <v>9</v>
      </c>
      <c r="S4382" s="16">
        <f t="shared" si="326"/>
        <v>0.15</v>
      </c>
      <c r="T4382" s="16">
        <f t="shared" si="327"/>
        <v>4.6097722286464436E-2</v>
      </c>
    </row>
    <row r="4383" spans="1:20" x14ac:dyDescent="0.6">
      <c r="A4383" s="6"/>
      <c r="B4383" s="6"/>
      <c r="C4383" s="6"/>
      <c r="D4383" s="6" t="s">
        <v>13813</v>
      </c>
      <c r="E4383" s="6" t="s">
        <v>13816</v>
      </c>
      <c r="F4383" s="6" t="s">
        <v>13821</v>
      </c>
      <c r="G4383" s="6" t="str">
        <f t="shared" si="325"/>
        <v>80-95</v>
      </c>
      <c r="H4383" s="6" t="str" cm="1">
        <f t="array" ref="H4383:I4383">_xlfn.TEXTSPLIT(G4383,"-")</f>
        <v>80</v>
      </c>
      <c r="I4383" s="6" t="str">
        <v>95</v>
      </c>
      <c r="J4383" s="6" t="s">
        <v>13836</v>
      </c>
      <c r="K4383" s="6" t="s">
        <v>13557</v>
      </c>
      <c r="L4383" s="6" t="s">
        <v>13909</v>
      </c>
      <c r="M4383" s="6" t="s">
        <v>13657</v>
      </c>
      <c r="N4383" s="6" t="s">
        <v>13851</v>
      </c>
      <c r="O4383" s="6" t="str" cm="1">
        <f t="array" ref="O4383:P4383">_xlfn.TEXTSPLIT(N4383,"-")</f>
        <v>2010</v>
      </c>
      <c r="P4383" s="6" t="str">
        <v>2012</v>
      </c>
      <c r="Q4383" s="6">
        <v>78</v>
      </c>
      <c r="R4383" s="6">
        <v>11</v>
      </c>
      <c r="S4383" s="16">
        <f t="shared" si="326"/>
        <v>0.14102564102564102</v>
      </c>
      <c r="T4383" s="16">
        <f t="shared" si="327"/>
        <v>3.9408675603311343E-2</v>
      </c>
    </row>
    <row r="4384" spans="1:20" x14ac:dyDescent="0.6">
      <c r="A4384" s="6"/>
      <c r="B4384" s="6"/>
      <c r="C4384" s="6"/>
      <c r="D4384" s="6" t="s">
        <v>13813</v>
      </c>
      <c r="E4384" s="6" t="s">
        <v>13816</v>
      </c>
      <c r="F4384" s="6" t="s">
        <v>13524</v>
      </c>
      <c r="G4384" s="6" t="str">
        <f t="shared" si="325"/>
        <v>65-95</v>
      </c>
      <c r="H4384" s="6" t="str" cm="1">
        <f t="array" ref="H4384:I4384">_xlfn.TEXTSPLIT(G4384,"-")</f>
        <v>65</v>
      </c>
      <c r="I4384" s="6" t="str">
        <v>95</v>
      </c>
      <c r="J4384" s="6" t="s">
        <v>13836</v>
      </c>
      <c r="K4384" s="6" t="s">
        <v>13557</v>
      </c>
      <c r="L4384" s="6" t="s">
        <v>13909</v>
      </c>
      <c r="M4384" s="6" t="s">
        <v>13657</v>
      </c>
      <c r="N4384" s="6" t="s">
        <v>13851</v>
      </c>
      <c r="O4384" s="6" t="str" cm="1">
        <f t="array" ref="O4384:P4384">_xlfn.TEXTSPLIT(N4384,"-")</f>
        <v>2010</v>
      </c>
      <c r="P4384" s="6" t="str">
        <v>2012</v>
      </c>
      <c r="Q4384" s="6">
        <v>308</v>
      </c>
      <c r="R4384" s="6">
        <v>27</v>
      </c>
      <c r="S4384" s="16">
        <f t="shared" si="326"/>
        <v>8.7662337662337664E-2</v>
      </c>
      <c r="T4384" s="16">
        <f t="shared" si="327"/>
        <v>1.6114208078779661E-2</v>
      </c>
    </row>
    <row r="4385" spans="1:20" x14ac:dyDescent="0.6">
      <c r="A4385" s="6"/>
      <c r="B4385" s="6"/>
      <c r="C4385" s="6"/>
      <c r="D4385" s="6" t="s">
        <v>13813</v>
      </c>
      <c r="E4385" s="6" t="s">
        <v>13815</v>
      </c>
      <c r="F4385" s="6" t="s">
        <v>13824</v>
      </c>
      <c r="G4385" s="6" t="str">
        <f t="shared" si="325"/>
        <v>65-69</v>
      </c>
      <c r="H4385" s="6" t="str" cm="1">
        <f t="array" ref="H4385:I4385">_xlfn.TEXTSPLIT(G4385,"-")</f>
        <v>65</v>
      </c>
      <c r="I4385" s="6" t="str">
        <v>69</v>
      </c>
      <c r="J4385" s="6" t="s">
        <v>13836</v>
      </c>
      <c r="K4385" s="6" t="s">
        <v>13557</v>
      </c>
      <c r="L4385" s="6" t="s">
        <v>13909</v>
      </c>
      <c r="M4385" s="6" t="s">
        <v>13657</v>
      </c>
      <c r="N4385" s="6" t="s">
        <v>13851</v>
      </c>
      <c r="O4385" s="6" t="str" cm="1">
        <f t="array" ref="O4385:P4385">_xlfn.TEXTSPLIT(N4385,"-")</f>
        <v>2010</v>
      </c>
      <c r="P4385" s="6" t="str">
        <v>2012</v>
      </c>
      <c r="Q4385" s="6">
        <v>189</v>
      </c>
      <c r="R4385" s="6">
        <v>7</v>
      </c>
      <c r="S4385" s="16">
        <f t="shared" si="326"/>
        <v>3.7037037037037035E-2</v>
      </c>
      <c r="T4385" s="16">
        <f t="shared" si="327"/>
        <v>1.3737003463313253E-2</v>
      </c>
    </row>
    <row r="4386" spans="1:20" x14ac:dyDescent="0.6">
      <c r="A4386" s="6"/>
      <c r="B4386" s="6"/>
      <c r="C4386" s="6"/>
      <c r="D4386" s="6" t="s">
        <v>13813</v>
      </c>
      <c r="E4386" s="6" t="s">
        <v>13815</v>
      </c>
      <c r="F4386" s="6" t="s">
        <v>13825</v>
      </c>
      <c r="G4386" s="6" t="str">
        <f t="shared" si="325"/>
        <v>70-74</v>
      </c>
      <c r="H4386" s="6" t="str" cm="1">
        <f t="array" ref="H4386:I4386">_xlfn.TEXTSPLIT(G4386,"-")</f>
        <v>70</v>
      </c>
      <c r="I4386" s="6" t="str">
        <v>74</v>
      </c>
      <c r="J4386" s="6" t="s">
        <v>13836</v>
      </c>
      <c r="K4386" s="6" t="s">
        <v>13557</v>
      </c>
      <c r="L4386" s="6" t="s">
        <v>13909</v>
      </c>
      <c r="M4386" s="6" t="s">
        <v>13657</v>
      </c>
      <c r="N4386" s="6" t="s">
        <v>13851</v>
      </c>
      <c r="O4386" s="6" t="str" cm="1">
        <f t="array" ref="O4386:P4386">_xlfn.TEXTSPLIT(N4386,"-")</f>
        <v>2010</v>
      </c>
      <c r="P4386" s="6" t="str">
        <v>2012</v>
      </c>
      <c r="Q4386" s="6">
        <v>180</v>
      </c>
      <c r="R4386" s="6">
        <v>6</v>
      </c>
      <c r="S4386" s="16">
        <f t="shared" si="326"/>
        <v>3.3333333333333333E-2</v>
      </c>
      <c r="T4386" s="16">
        <f t="shared" si="327"/>
        <v>1.337954953199144E-2</v>
      </c>
    </row>
    <row r="4387" spans="1:20" x14ac:dyDescent="0.6">
      <c r="A4387" s="6"/>
      <c r="B4387" s="6"/>
      <c r="C4387" s="6"/>
      <c r="D4387" s="6" t="s">
        <v>13813</v>
      </c>
      <c r="E4387" s="6" t="s">
        <v>13815</v>
      </c>
      <c r="F4387" s="6" t="s">
        <v>13826</v>
      </c>
      <c r="G4387" s="6" t="str">
        <f t="shared" si="325"/>
        <v>75-79</v>
      </c>
      <c r="H4387" s="6" t="str" cm="1">
        <f t="array" ref="H4387:I4387">_xlfn.TEXTSPLIT(G4387,"-")</f>
        <v>75</v>
      </c>
      <c r="I4387" s="6" t="str">
        <v>79</v>
      </c>
      <c r="J4387" s="6" t="s">
        <v>13836</v>
      </c>
      <c r="K4387" s="6" t="s">
        <v>13557</v>
      </c>
      <c r="L4387" s="6" t="s">
        <v>13909</v>
      </c>
      <c r="M4387" s="6" t="s">
        <v>13657</v>
      </c>
      <c r="N4387" s="6" t="s">
        <v>13851</v>
      </c>
      <c r="O4387" s="6" t="str" cm="1">
        <f t="array" ref="O4387:P4387">_xlfn.TEXTSPLIT(N4387,"-")</f>
        <v>2010</v>
      </c>
      <c r="P4387" s="6" t="str">
        <v>2012</v>
      </c>
      <c r="Q4387" s="6">
        <v>138</v>
      </c>
      <c r="R4387" s="6">
        <v>17</v>
      </c>
      <c r="S4387" s="16">
        <f t="shared" si="326"/>
        <v>0.12318840579710146</v>
      </c>
      <c r="T4387" s="16">
        <f t="shared" si="327"/>
        <v>2.7976830796352801E-2</v>
      </c>
    </row>
    <row r="4388" spans="1:20" x14ac:dyDescent="0.6">
      <c r="A4388" s="6"/>
      <c r="B4388" s="6"/>
      <c r="C4388" s="6"/>
      <c r="D4388" s="6" t="s">
        <v>13813</v>
      </c>
      <c r="E4388" s="6" t="s">
        <v>13815</v>
      </c>
      <c r="F4388" s="6" t="s">
        <v>13821</v>
      </c>
      <c r="G4388" s="6" t="str">
        <f t="shared" si="325"/>
        <v>80-95</v>
      </c>
      <c r="H4388" s="6" t="str" cm="1">
        <f t="array" ref="H4388:I4388">_xlfn.TEXTSPLIT(G4388,"-")</f>
        <v>80</v>
      </c>
      <c r="I4388" s="6" t="str">
        <v>95</v>
      </c>
      <c r="J4388" s="6" t="s">
        <v>13836</v>
      </c>
      <c r="K4388" s="6" t="s">
        <v>13557</v>
      </c>
      <c r="L4388" s="6" t="s">
        <v>13909</v>
      </c>
      <c r="M4388" s="6" t="s">
        <v>13657</v>
      </c>
      <c r="N4388" s="6" t="s">
        <v>13851</v>
      </c>
      <c r="O4388" s="6" t="str" cm="1">
        <f t="array" ref="O4388:P4388">_xlfn.TEXTSPLIT(N4388,"-")</f>
        <v>2010</v>
      </c>
      <c r="P4388" s="6" t="str">
        <v>2012</v>
      </c>
      <c r="Q4388" s="6">
        <v>166</v>
      </c>
      <c r="R4388" s="6">
        <v>19</v>
      </c>
      <c r="S4388" s="16">
        <f t="shared" si="326"/>
        <v>0.1144578313253012</v>
      </c>
      <c r="T4388" s="16">
        <f t="shared" si="327"/>
        <v>2.4710033591276003E-2</v>
      </c>
    </row>
    <row r="4389" spans="1:20" x14ac:dyDescent="0.6">
      <c r="A4389" s="6"/>
      <c r="B4389" s="6"/>
      <c r="C4389" s="6"/>
      <c r="D4389" s="6" t="s">
        <v>13813</v>
      </c>
      <c r="E4389" s="6" t="s">
        <v>13815</v>
      </c>
      <c r="F4389" s="6" t="s">
        <v>13524</v>
      </c>
      <c r="G4389" s="6" t="str">
        <f t="shared" si="325"/>
        <v>65-95</v>
      </c>
      <c r="H4389" s="6" t="str" cm="1">
        <f t="array" ref="H4389:I4389">_xlfn.TEXTSPLIT(G4389,"-")</f>
        <v>65</v>
      </c>
      <c r="I4389" s="6" t="str">
        <v>95</v>
      </c>
      <c r="J4389" s="6" t="s">
        <v>13836</v>
      </c>
      <c r="K4389" s="6" t="s">
        <v>13557</v>
      </c>
      <c r="L4389" s="6" t="s">
        <v>13909</v>
      </c>
      <c r="M4389" s="6" t="s">
        <v>13657</v>
      </c>
      <c r="N4389" s="6" t="s">
        <v>13851</v>
      </c>
      <c r="O4389" s="6" t="str" cm="1">
        <f t="array" ref="O4389:P4389">_xlfn.TEXTSPLIT(N4389,"-")</f>
        <v>2010</v>
      </c>
      <c r="P4389" s="6" t="str">
        <v>2012</v>
      </c>
      <c r="Q4389" s="6">
        <v>673</v>
      </c>
      <c r="R4389" s="6">
        <v>49</v>
      </c>
      <c r="S4389" s="16">
        <f t="shared" si="326"/>
        <v>7.280832095096583E-2</v>
      </c>
      <c r="T4389" s="16">
        <f t="shared" si="327"/>
        <v>1.0015387073582354E-2</v>
      </c>
    </row>
    <row r="4390" spans="1:20" x14ac:dyDescent="0.6">
      <c r="A4390" s="6"/>
      <c r="B4390" s="6"/>
      <c r="C4390" s="6"/>
      <c r="D4390" s="6" t="s">
        <v>13300</v>
      </c>
      <c r="E4390" s="6" t="s">
        <v>13814</v>
      </c>
      <c r="F4390" s="6" t="s">
        <v>13824</v>
      </c>
      <c r="G4390" s="6" t="str">
        <f t="shared" si="325"/>
        <v>65-69</v>
      </c>
      <c r="H4390" s="6" t="str" cm="1">
        <f t="array" ref="H4390:I4390">_xlfn.TEXTSPLIT(G4390,"-")</f>
        <v>65</v>
      </c>
      <c r="I4390" s="6" t="str">
        <v>69</v>
      </c>
      <c r="J4390" s="6" t="s">
        <v>13836</v>
      </c>
      <c r="K4390" s="6" t="s">
        <v>13557</v>
      </c>
      <c r="L4390" s="6" t="s">
        <v>13909</v>
      </c>
      <c r="M4390" s="6" t="s">
        <v>13657</v>
      </c>
      <c r="N4390" s="6" t="s">
        <v>13851</v>
      </c>
      <c r="O4390" s="6" t="str" cm="1">
        <f t="array" ref="O4390:P4390">_xlfn.TEXTSPLIT(N4390,"-")</f>
        <v>2010</v>
      </c>
      <c r="P4390" s="6" t="str">
        <v>2012</v>
      </c>
      <c r="Q4390" s="6">
        <v>103</v>
      </c>
      <c r="R4390" s="6">
        <v>20</v>
      </c>
      <c r="S4390" s="16">
        <f t="shared" si="326"/>
        <v>0.1941747572815534</v>
      </c>
      <c r="T4390" s="16">
        <f t="shared" si="327"/>
        <v>3.8976084391922246E-2</v>
      </c>
    </row>
    <row r="4391" spans="1:20" x14ac:dyDescent="0.6">
      <c r="A4391" s="6"/>
      <c r="B4391" s="6"/>
      <c r="C4391" s="6"/>
      <c r="D4391" s="6" t="s">
        <v>13300</v>
      </c>
      <c r="E4391" s="6" t="s">
        <v>13814</v>
      </c>
      <c r="F4391" s="6" t="s">
        <v>13825</v>
      </c>
      <c r="G4391" s="6" t="str">
        <f t="shared" si="325"/>
        <v>70-74</v>
      </c>
      <c r="H4391" s="6" t="str" cm="1">
        <f t="array" ref="H4391:I4391">_xlfn.TEXTSPLIT(G4391,"-")</f>
        <v>70</v>
      </c>
      <c r="I4391" s="6" t="str">
        <v>74</v>
      </c>
      <c r="J4391" s="6" t="s">
        <v>13836</v>
      </c>
      <c r="K4391" s="6" t="s">
        <v>13557</v>
      </c>
      <c r="L4391" s="6" t="s">
        <v>13909</v>
      </c>
      <c r="M4391" s="6" t="s">
        <v>13657</v>
      </c>
      <c r="N4391" s="6" t="s">
        <v>13851</v>
      </c>
      <c r="O4391" s="6" t="str" cm="1">
        <f t="array" ref="O4391:P4391">_xlfn.TEXTSPLIT(N4391,"-")</f>
        <v>2010</v>
      </c>
      <c r="P4391" s="6" t="str">
        <v>2012</v>
      </c>
      <c r="Q4391" s="6">
        <v>96</v>
      </c>
      <c r="R4391" s="6">
        <v>21</v>
      </c>
      <c r="S4391" s="16">
        <f t="shared" si="326"/>
        <v>0.21875</v>
      </c>
      <c r="T4391" s="16">
        <f t="shared" si="327"/>
        <v>4.2192322255259505E-2</v>
      </c>
    </row>
    <row r="4392" spans="1:20" x14ac:dyDescent="0.6">
      <c r="A4392" s="6"/>
      <c r="B4392" s="6"/>
      <c r="C4392" s="6"/>
      <c r="D4392" s="6" t="s">
        <v>13300</v>
      </c>
      <c r="E4392" s="6" t="s">
        <v>13814</v>
      </c>
      <c r="F4392" s="6" t="s">
        <v>13826</v>
      </c>
      <c r="G4392" s="6" t="str">
        <f t="shared" si="325"/>
        <v>75-79</v>
      </c>
      <c r="H4392" s="6" t="str" cm="1">
        <f t="array" ref="H4392:I4392">_xlfn.TEXTSPLIT(G4392,"-")</f>
        <v>75</v>
      </c>
      <c r="I4392" s="6" t="str">
        <v>79</v>
      </c>
      <c r="J4392" s="6" t="s">
        <v>13836</v>
      </c>
      <c r="K4392" s="6" t="s">
        <v>13557</v>
      </c>
      <c r="L4392" s="6" t="s">
        <v>13909</v>
      </c>
      <c r="M4392" s="6" t="s">
        <v>13657</v>
      </c>
      <c r="N4392" s="6" t="s">
        <v>13851</v>
      </c>
      <c r="O4392" s="6" t="str" cm="1">
        <f t="array" ref="O4392:P4392">_xlfn.TEXTSPLIT(N4392,"-")</f>
        <v>2010</v>
      </c>
      <c r="P4392" s="6" t="str">
        <v>2012</v>
      </c>
      <c r="Q4392" s="6">
        <v>78</v>
      </c>
      <c r="R4392" s="6">
        <v>17</v>
      </c>
      <c r="S4392" s="16">
        <f t="shared" si="326"/>
        <v>0.21794871794871795</v>
      </c>
      <c r="T4392" s="16">
        <f t="shared" si="327"/>
        <v>4.674632500202805E-2</v>
      </c>
    </row>
    <row r="4393" spans="1:20" x14ac:dyDescent="0.6">
      <c r="A4393" s="6"/>
      <c r="B4393" s="6"/>
      <c r="C4393" s="6"/>
      <c r="D4393" s="6" t="s">
        <v>13300</v>
      </c>
      <c r="E4393" s="6" t="s">
        <v>13814</v>
      </c>
      <c r="F4393" s="6" t="s">
        <v>13821</v>
      </c>
      <c r="G4393" s="6" t="str">
        <f t="shared" si="325"/>
        <v>80-95</v>
      </c>
      <c r="H4393" s="6" t="str" cm="1">
        <f t="array" ref="H4393:I4393">_xlfn.TEXTSPLIT(G4393,"-")</f>
        <v>80</v>
      </c>
      <c r="I4393" s="6" t="str">
        <v>95</v>
      </c>
      <c r="J4393" s="6" t="s">
        <v>13836</v>
      </c>
      <c r="K4393" s="6" t="s">
        <v>13557</v>
      </c>
      <c r="L4393" s="6" t="s">
        <v>13909</v>
      </c>
      <c r="M4393" s="6" t="s">
        <v>13657</v>
      </c>
      <c r="N4393" s="6" t="s">
        <v>13851</v>
      </c>
      <c r="O4393" s="6" t="str" cm="1">
        <f t="array" ref="O4393:P4393">_xlfn.TEXTSPLIT(N4393,"-")</f>
        <v>2010</v>
      </c>
      <c r="P4393" s="6" t="str">
        <v>2012</v>
      </c>
      <c r="Q4393" s="6">
        <v>88</v>
      </c>
      <c r="R4393" s="6">
        <v>22</v>
      </c>
      <c r="S4393" s="16">
        <f t="shared" si="326"/>
        <v>0.25</v>
      </c>
      <c r="T4393" s="16">
        <f t="shared" si="327"/>
        <v>4.6159309117249775E-2</v>
      </c>
    </row>
    <row r="4394" spans="1:20" x14ac:dyDescent="0.6">
      <c r="A4394" s="6"/>
      <c r="B4394" s="6"/>
      <c r="C4394" s="6"/>
      <c r="D4394" s="6" t="s">
        <v>13300</v>
      </c>
      <c r="E4394" s="6" t="s">
        <v>13814</v>
      </c>
      <c r="F4394" s="6" t="s">
        <v>13524</v>
      </c>
      <c r="G4394" s="6" t="str">
        <f t="shared" si="325"/>
        <v>65-95</v>
      </c>
      <c r="H4394" s="6" t="str" cm="1">
        <f t="array" ref="H4394:I4394">_xlfn.TEXTSPLIT(G4394,"-")</f>
        <v>65</v>
      </c>
      <c r="I4394" s="6" t="str">
        <v>95</v>
      </c>
      <c r="J4394" s="6" t="s">
        <v>13836</v>
      </c>
      <c r="K4394" s="6" t="s">
        <v>13557</v>
      </c>
      <c r="L4394" s="6" t="s">
        <v>13909</v>
      </c>
      <c r="M4394" s="6" t="s">
        <v>13657</v>
      </c>
      <c r="N4394" s="6" t="s">
        <v>13851</v>
      </c>
      <c r="O4394" s="6" t="str" cm="1">
        <f t="array" ref="O4394:P4394">_xlfn.TEXTSPLIT(N4394,"-")</f>
        <v>2010</v>
      </c>
      <c r="P4394" s="6" t="str">
        <v>2012</v>
      </c>
      <c r="Q4394" s="6">
        <v>365</v>
      </c>
      <c r="R4394" s="6">
        <v>80</v>
      </c>
      <c r="S4394" s="16">
        <f t="shared" si="326"/>
        <v>0.21917808219178081</v>
      </c>
      <c r="T4394" s="16">
        <f t="shared" si="327"/>
        <v>2.1653501123375819E-2</v>
      </c>
    </row>
    <row r="4395" spans="1:20" x14ac:dyDescent="0.6">
      <c r="A4395" s="6"/>
      <c r="B4395" s="6"/>
      <c r="C4395" s="6"/>
      <c r="D4395" s="6" t="s">
        <v>13300</v>
      </c>
      <c r="E4395" s="6" t="s">
        <v>13816</v>
      </c>
      <c r="F4395" s="6" t="s">
        <v>13824</v>
      </c>
      <c r="G4395" s="6" t="str">
        <f t="shared" si="325"/>
        <v>65-69</v>
      </c>
      <c r="H4395" s="6" t="str" cm="1">
        <f t="array" ref="H4395:I4395">_xlfn.TEXTSPLIT(G4395,"-")</f>
        <v>65</v>
      </c>
      <c r="I4395" s="6" t="str">
        <v>69</v>
      </c>
      <c r="J4395" s="6" t="s">
        <v>13836</v>
      </c>
      <c r="K4395" s="6" t="s">
        <v>13557</v>
      </c>
      <c r="L4395" s="6" t="s">
        <v>13909</v>
      </c>
      <c r="M4395" s="6" t="s">
        <v>13657</v>
      </c>
      <c r="N4395" s="6" t="s">
        <v>13851</v>
      </c>
      <c r="O4395" s="6" t="str" cm="1">
        <f t="array" ref="O4395:P4395">_xlfn.TEXTSPLIT(N4395,"-")</f>
        <v>2010</v>
      </c>
      <c r="P4395" s="6" t="str">
        <v>2012</v>
      </c>
      <c r="Q4395" s="6">
        <v>86</v>
      </c>
      <c r="R4395" s="6">
        <v>13</v>
      </c>
      <c r="S4395" s="16">
        <f t="shared" si="326"/>
        <v>0.15116279069767441</v>
      </c>
      <c r="T4395" s="16">
        <f t="shared" si="327"/>
        <v>3.8626506353732631E-2</v>
      </c>
    </row>
    <row r="4396" spans="1:20" x14ac:dyDescent="0.6">
      <c r="A4396" s="6"/>
      <c r="B4396" s="6"/>
      <c r="C4396" s="6"/>
      <c r="D4396" s="6" t="s">
        <v>13300</v>
      </c>
      <c r="E4396" s="6" t="s">
        <v>13816</v>
      </c>
      <c r="F4396" s="6" t="s">
        <v>13825</v>
      </c>
      <c r="G4396" s="6" t="str">
        <f t="shared" si="325"/>
        <v>70-74</v>
      </c>
      <c r="H4396" s="6" t="str" cm="1">
        <f t="array" ref="H4396:I4396">_xlfn.TEXTSPLIT(G4396,"-")</f>
        <v>70</v>
      </c>
      <c r="I4396" s="6" t="str">
        <v>74</v>
      </c>
      <c r="J4396" s="6" t="s">
        <v>13836</v>
      </c>
      <c r="K4396" s="6" t="s">
        <v>13557</v>
      </c>
      <c r="L4396" s="6" t="s">
        <v>13909</v>
      </c>
      <c r="M4396" s="6" t="s">
        <v>13657</v>
      </c>
      <c r="N4396" s="6" t="s">
        <v>13851</v>
      </c>
      <c r="O4396" s="6" t="str" cm="1">
        <f t="array" ref="O4396:P4396">_xlfn.TEXTSPLIT(N4396,"-")</f>
        <v>2010</v>
      </c>
      <c r="P4396" s="6" t="str">
        <v>2012</v>
      </c>
      <c r="Q4396" s="6">
        <v>84</v>
      </c>
      <c r="R4396" s="6">
        <v>13</v>
      </c>
      <c r="S4396" s="16">
        <f t="shared" si="326"/>
        <v>0.15476190476190477</v>
      </c>
      <c r="T4396" s="16">
        <f t="shared" si="327"/>
        <v>3.946225707293162E-2</v>
      </c>
    </row>
    <row r="4397" spans="1:20" x14ac:dyDescent="0.6">
      <c r="A4397" s="6"/>
      <c r="B4397" s="6"/>
      <c r="C4397" s="6"/>
      <c r="D4397" s="6" t="s">
        <v>13300</v>
      </c>
      <c r="E4397" s="6" t="s">
        <v>13816</v>
      </c>
      <c r="F4397" s="6" t="s">
        <v>13826</v>
      </c>
      <c r="G4397" s="6" t="str">
        <f t="shared" si="325"/>
        <v>75-79</v>
      </c>
      <c r="H4397" s="6" t="str" cm="1">
        <f t="array" ref="H4397:I4397">_xlfn.TEXTSPLIT(G4397,"-")</f>
        <v>75</v>
      </c>
      <c r="I4397" s="6" t="str">
        <v>79</v>
      </c>
      <c r="J4397" s="6" t="s">
        <v>13836</v>
      </c>
      <c r="K4397" s="6" t="s">
        <v>13557</v>
      </c>
      <c r="L4397" s="6" t="s">
        <v>13909</v>
      </c>
      <c r="M4397" s="6" t="s">
        <v>13657</v>
      </c>
      <c r="N4397" s="6" t="s">
        <v>13851</v>
      </c>
      <c r="O4397" s="6" t="str" cm="1">
        <f t="array" ref="O4397:P4397">_xlfn.TEXTSPLIT(N4397,"-")</f>
        <v>2010</v>
      </c>
      <c r="P4397" s="6" t="str">
        <v>2012</v>
      </c>
      <c r="Q4397" s="6">
        <v>60</v>
      </c>
      <c r="R4397" s="6">
        <v>19</v>
      </c>
      <c r="S4397" s="16">
        <f t="shared" si="326"/>
        <v>0.31666666666666665</v>
      </c>
      <c r="T4397" s="16">
        <f t="shared" si="327"/>
        <v>6.0053988056427039E-2</v>
      </c>
    </row>
    <row r="4398" spans="1:20" x14ac:dyDescent="0.6">
      <c r="A4398" s="6"/>
      <c r="B4398" s="6"/>
      <c r="C4398" s="6"/>
      <c r="D4398" s="6" t="s">
        <v>13300</v>
      </c>
      <c r="E4398" s="6" t="s">
        <v>13816</v>
      </c>
      <c r="F4398" s="6" t="s">
        <v>13821</v>
      </c>
      <c r="G4398" s="6" t="str">
        <f t="shared" si="325"/>
        <v>80-95</v>
      </c>
      <c r="H4398" s="6" t="str" cm="1">
        <f t="array" ref="H4398:I4398">_xlfn.TEXTSPLIT(G4398,"-")</f>
        <v>80</v>
      </c>
      <c r="I4398" s="6" t="str">
        <v>95</v>
      </c>
      <c r="J4398" s="6" t="s">
        <v>13836</v>
      </c>
      <c r="K4398" s="6" t="s">
        <v>13557</v>
      </c>
      <c r="L4398" s="6" t="s">
        <v>13909</v>
      </c>
      <c r="M4398" s="6" t="s">
        <v>13657</v>
      </c>
      <c r="N4398" s="6" t="s">
        <v>13851</v>
      </c>
      <c r="O4398" s="6" t="str" cm="1">
        <f t="array" ref="O4398:P4398">_xlfn.TEXTSPLIT(N4398,"-")</f>
        <v>2010</v>
      </c>
      <c r="P4398" s="6" t="str">
        <v>2012</v>
      </c>
      <c r="Q4398" s="6">
        <v>78</v>
      </c>
      <c r="R4398" s="6">
        <v>25</v>
      </c>
      <c r="S4398" s="16">
        <f t="shared" si="326"/>
        <v>0.32051282051282054</v>
      </c>
      <c r="T4398" s="16">
        <f t="shared" si="327"/>
        <v>5.2840392523597991E-2</v>
      </c>
    </row>
    <row r="4399" spans="1:20" x14ac:dyDescent="0.6">
      <c r="A4399" s="6"/>
      <c r="B4399" s="6"/>
      <c r="C4399" s="6"/>
      <c r="D4399" s="6" t="s">
        <v>13300</v>
      </c>
      <c r="E4399" s="6" t="s">
        <v>13816</v>
      </c>
      <c r="F4399" s="6" t="s">
        <v>13524</v>
      </c>
      <c r="G4399" s="6" t="str">
        <f t="shared" si="325"/>
        <v>65-95</v>
      </c>
      <c r="H4399" s="6" t="str" cm="1">
        <f t="array" ref="H4399:I4399">_xlfn.TEXTSPLIT(G4399,"-")</f>
        <v>65</v>
      </c>
      <c r="I4399" s="6" t="str">
        <v>95</v>
      </c>
      <c r="J4399" s="6" t="s">
        <v>13836</v>
      </c>
      <c r="K4399" s="6" t="s">
        <v>13557</v>
      </c>
      <c r="L4399" s="6" t="s">
        <v>13909</v>
      </c>
      <c r="M4399" s="6" t="s">
        <v>13657</v>
      </c>
      <c r="N4399" s="6" t="s">
        <v>13851</v>
      </c>
      <c r="O4399" s="6" t="str" cm="1">
        <f t="array" ref="O4399:P4399">_xlfn.TEXTSPLIT(N4399,"-")</f>
        <v>2010</v>
      </c>
      <c r="P4399" s="6" t="str">
        <v>2012</v>
      </c>
      <c r="Q4399" s="6">
        <v>308</v>
      </c>
      <c r="R4399" s="6">
        <v>70</v>
      </c>
      <c r="S4399" s="16">
        <f t="shared" si="326"/>
        <v>0.22727272727272727</v>
      </c>
      <c r="T4399" s="16">
        <f t="shared" si="327"/>
        <v>2.3878740932917211E-2</v>
      </c>
    </row>
    <row r="4400" spans="1:20" x14ac:dyDescent="0.6">
      <c r="A4400" s="6"/>
      <c r="B4400" s="6"/>
      <c r="C4400" s="6"/>
      <c r="D4400" s="6" t="s">
        <v>13300</v>
      </c>
      <c r="E4400" s="6" t="s">
        <v>13815</v>
      </c>
      <c r="F4400" s="6" t="s">
        <v>13824</v>
      </c>
      <c r="G4400" s="6" t="str">
        <f t="shared" si="325"/>
        <v>65-69</v>
      </c>
      <c r="H4400" s="6" t="str" cm="1">
        <f t="array" ref="H4400:I4400">_xlfn.TEXTSPLIT(G4400,"-")</f>
        <v>65</v>
      </c>
      <c r="I4400" s="6" t="str">
        <v>69</v>
      </c>
      <c r="J4400" s="6" t="s">
        <v>13836</v>
      </c>
      <c r="K4400" s="6" t="s">
        <v>13557</v>
      </c>
      <c r="L4400" s="6" t="s">
        <v>13909</v>
      </c>
      <c r="M4400" s="6" t="s">
        <v>13657</v>
      </c>
      <c r="N4400" s="6" t="s">
        <v>13851</v>
      </c>
      <c r="O4400" s="6" t="str" cm="1">
        <f t="array" ref="O4400:P4400">_xlfn.TEXTSPLIT(N4400,"-")</f>
        <v>2010</v>
      </c>
      <c r="P4400" s="6" t="str">
        <v>2012</v>
      </c>
      <c r="Q4400" s="6">
        <v>189</v>
      </c>
      <c r="R4400" s="6">
        <v>34</v>
      </c>
      <c r="S4400" s="16">
        <f t="shared" si="326"/>
        <v>0.17989417989417988</v>
      </c>
      <c r="T4400" s="16">
        <f t="shared" si="327"/>
        <v>2.7939112173989984E-2</v>
      </c>
    </row>
    <row r="4401" spans="1:20" x14ac:dyDescent="0.6">
      <c r="A4401" s="6"/>
      <c r="B4401" s="6"/>
      <c r="C4401" s="6"/>
      <c r="D4401" s="6" t="s">
        <v>13300</v>
      </c>
      <c r="E4401" s="6" t="s">
        <v>13815</v>
      </c>
      <c r="F4401" s="6" t="s">
        <v>13825</v>
      </c>
      <c r="G4401" s="6" t="str">
        <f t="shared" si="325"/>
        <v>70-74</v>
      </c>
      <c r="H4401" s="6" t="str" cm="1">
        <f t="array" ref="H4401:I4401">_xlfn.TEXTSPLIT(G4401,"-")</f>
        <v>70</v>
      </c>
      <c r="I4401" s="6" t="str">
        <v>74</v>
      </c>
      <c r="J4401" s="6" t="s">
        <v>13836</v>
      </c>
      <c r="K4401" s="6" t="s">
        <v>13557</v>
      </c>
      <c r="L4401" s="6" t="s">
        <v>13909</v>
      </c>
      <c r="M4401" s="6" t="s">
        <v>13657</v>
      </c>
      <c r="N4401" s="6" t="s">
        <v>13851</v>
      </c>
      <c r="O4401" s="6" t="str" cm="1">
        <f t="array" ref="O4401:P4401">_xlfn.TEXTSPLIT(N4401,"-")</f>
        <v>2010</v>
      </c>
      <c r="P4401" s="6" t="str">
        <v>2012</v>
      </c>
      <c r="Q4401" s="6">
        <v>180</v>
      </c>
      <c r="R4401" s="6">
        <v>34</v>
      </c>
      <c r="S4401" s="16">
        <f t="shared" si="326"/>
        <v>0.18888888888888888</v>
      </c>
      <c r="T4401" s="16">
        <f t="shared" si="327"/>
        <v>2.9174749027122932E-2</v>
      </c>
    </row>
    <row r="4402" spans="1:20" x14ac:dyDescent="0.6">
      <c r="A4402" s="6"/>
      <c r="B4402" s="6"/>
      <c r="C4402" s="6"/>
      <c r="D4402" s="6" t="s">
        <v>13300</v>
      </c>
      <c r="E4402" s="6" t="s">
        <v>13815</v>
      </c>
      <c r="F4402" s="6" t="s">
        <v>13826</v>
      </c>
      <c r="G4402" s="6" t="str">
        <f t="shared" si="325"/>
        <v>75-79</v>
      </c>
      <c r="H4402" s="6" t="str" cm="1">
        <f t="array" ref="H4402:I4402">_xlfn.TEXTSPLIT(G4402,"-")</f>
        <v>75</v>
      </c>
      <c r="I4402" s="6" t="str">
        <v>79</v>
      </c>
      <c r="J4402" s="6" t="s">
        <v>13836</v>
      </c>
      <c r="K4402" s="6" t="s">
        <v>13557</v>
      </c>
      <c r="L4402" s="6" t="s">
        <v>13909</v>
      </c>
      <c r="M4402" s="6" t="s">
        <v>13657</v>
      </c>
      <c r="N4402" s="6" t="s">
        <v>13851</v>
      </c>
      <c r="O4402" s="6" t="str" cm="1">
        <f t="array" ref="O4402:P4402">_xlfn.TEXTSPLIT(N4402,"-")</f>
        <v>2010</v>
      </c>
      <c r="P4402" s="6" t="str">
        <v>2012</v>
      </c>
      <c r="Q4402" s="6">
        <v>138</v>
      </c>
      <c r="R4402" s="6">
        <v>36</v>
      </c>
      <c r="S4402" s="16">
        <f t="shared" si="326"/>
        <v>0.2608695652173913</v>
      </c>
      <c r="T4402" s="16">
        <f t="shared" si="327"/>
        <v>3.737943276613457E-2</v>
      </c>
    </row>
    <row r="4403" spans="1:20" x14ac:dyDescent="0.6">
      <c r="A4403" s="6"/>
      <c r="B4403" s="6"/>
      <c r="C4403" s="6"/>
      <c r="D4403" s="6" t="s">
        <v>13300</v>
      </c>
      <c r="E4403" s="6" t="s">
        <v>13815</v>
      </c>
      <c r="F4403" s="6" t="s">
        <v>13821</v>
      </c>
      <c r="G4403" s="6" t="str">
        <f t="shared" si="325"/>
        <v>80-95</v>
      </c>
      <c r="H4403" s="6" t="str" cm="1">
        <f t="array" ref="H4403:I4403">_xlfn.TEXTSPLIT(G4403,"-")</f>
        <v>80</v>
      </c>
      <c r="I4403" s="6" t="str">
        <v>95</v>
      </c>
      <c r="J4403" s="6" t="s">
        <v>13836</v>
      </c>
      <c r="K4403" s="6" t="s">
        <v>13557</v>
      </c>
      <c r="L4403" s="6" t="s">
        <v>13909</v>
      </c>
      <c r="M4403" s="6" t="s">
        <v>13657</v>
      </c>
      <c r="N4403" s="6" t="s">
        <v>13851</v>
      </c>
      <c r="O4403" s="6" t="str" cm="1">
        <f t="array" ref="O4403:P4403">_xlfn.TEXTSPLIT(N4403,"-")</f>
        <v>2010</v>
      </c>
      <c r="P4403" s="6" t="str">
        <v>2012</v>
      </c>
      <c r="Q4403" s="6">
        <v>166</v>
      </c>
      <c r="R4403" s="6">
        <v>47</v>
      </c>
      <c r="S4403" s="16">
        <f t="shared" si="326"/>
        <v>0.28313253012048195</v>
      </c>
      <c r="T4403" s="16">
        <f t="shared" si="327"/>
        <v>3.4967153305487934E-2</v>
      </c>
    </row>
    <row r="4404" spans="1:20" x14ac:dyDescent="0.6">
      <c r="A4404" s="6"/>
      <c r="B4404" s="6"/>
      <c r="C4404" s="6"/>
      <c r="D4404" s="6" t="s">
        <v>13300</v>
      </c>
      <c r="E4404" s="6" t="s">
        <v>13815</v>
      </c>
      <c r="F4404" s="6" t="s">
        <v>13524</v>
      </c>
      <c r="G4404" s="6" t="str">
        <f t="shared" si="325"/>
        <v>65-95</v>
      </c>
      <c r="H4404" s="6" t="str" cm="1">
        <f t="array" ref="H4404:I4404">_xlfn.TEXTSPLIT(G4404,"-")</f>
        <v>65</v>
      </c>
      <c r="I4404" s="6" t="str">
        <v>95</v>
      </c>
      <c r="J4404" s="6" t="s">
        <v>13836</v>
      </c>
      <c r="K4404" s="6" t="s">
        <v>13557</v>
      </c>
      <c r="L4404" s="6" t="s">
        <v>13909</v>
      </c>
      <c r="M4404" s="6" t="s">
        <v>13657</v>
      </c>
      <c r="N4404" s="6" t="s">
        <v>13851</v>
      </c>
      <c r="O4404" s="6" t="str" cm="1">
        <f t="array" ref="O4404:P4404">_xlfn.TEXTSPLIT(N4404,"-")</f>
        <v>2010</v>
      </c>
      <c r="P4404" s="6" t="str">
        <v>2012</v>
      </c>
      <c r="Q4404" s="6">
        <v>673</v>
      </c>
      <c r="R4404" s="6">
        <v>150</v>
      </c>
      <c r="S4404" s="16">
        <f t="shared" si="326"/>
        <v>0.22288261515601784</v>
      </c>
      <c r="T4404" s="16">
        <f t="shared" si="327"/>
        <v>1.6042567586442499E-2</v>
      </c>
    </row>
    <row r="4405" spans="1:20" x14ac:dyDescent="0.6">
      <c r="A4405" s="6">
        <v>24566902</v>
      </c>
      <c r="B4405" s="6" t="s">
        <v>13652</v>
      </c>
      <c r="C4405" s="6" t="s">
        <v>13812</v>
      </c>
      <c r="D4405" s="6" t="s">
        <v>13847</v>
      </c>
      <c r="E4405" s="6" t="s">
        <v>13815</v>
      </c>
      <c r="F4405" s="6" t="s">
        <v>13852</v>
      </c>
      <c r="G4405" s="6" t="str">
        <f t="shared" ref="G4405:G4453" si="328">IF(RIGHT(F4405,1)="+",LEFT(F4405,LEN(F4405)-1)&amp;"-95",F4405)</f>
        <v>35-44</v>
      </c>
      <c r="H4405" s="6" t="str" cm="1">
        <f t="array" ref="H4405:I4405">_xlfn.TEXTSPLIT(G4405,"-")</f>
        <v>35</v>
      </c>
      <c r="I4405" s="6" t="str">
        <v>44</v>
      </c>
      <c r="J4405" s="6" t="s">
        <v>13541</v>
      </c>
      <c r="K4405" s="6" t="s">
        <v>13651</v>
      </c>
      <c r="L4405" s="6" t="s">
        <v>13973</v>
      </c>
      <c r="M4405" s="6" t="s">
        <v>13661</v>
      </c>
      <c r="N4405" s="6" t="s">
        <v>13643</v>
      </c>
      <c r="O4405" s="6" t="str" cm="1">
        <f t="array" ref="O4405:P4405">_xlfn.TEXTSPLIT(N4405,"-")</f>
        <v>2007</v>
      </c>
      <c r="P4405" s="6" t="str">
        <v>2008</v>
      </c>
      <c r="Q4405" s="6">
        <v>1373</v>
      </c>
      <c r="R4405" s="6">
        <v>5</v>
      </c>
      <c r="S4405" s="16">
        <f t="shared" ref="S4405:S4453" si="329">R4405/Q4405</f>
        <v>3.6416605972323379E-3</v>
      </c>
      <c r="T4405" s="16">
        <f t="shared" ref="T4405:T4453" si="330">SQRT(S4405*(1-S4405)/Q4405)</f>
        <v>1.6256320201429308E-3</v>
      </c>
    </row>
    <row r="4406" spans="1:20" x14ac:dyDescent="0.6">
      <c r="A4406" s="6"/>
      <c r="B4406" s="6"/>
      <c r="C4406" s="6"/>
      <c r="D4406" s="6" t="s">
        <v>13847</v>
      </c>
      <c r="E4406" s="6" t="s">
        <v>13815</v>
      </c>
      <c r="F4406" s="6" t="s">
        <v>13853</v>
      </c>
      <c r="G4406" s="6" t="str">
        <f t="shared" si="328"/>
        <v>45-54</v>
      </c>
      <c r="H4406" s="6" t="str" cm="1">
        <f t="array" ref="H4406:I4406">_xlfn.TEXTSPLIT(G4406,"-")</f>
        <v>45</v>
      </c>
      <c r="I4406" s="6" t="str">
        <v>54</v>
      </c>
      <c r="J4406" s="6" t="s">
        <v>13541</v>
      </c>
      <c r="K4406" s="6" t="s">
        <v>13651</v>
      </c>
      <c r="L4406" s="6" t="s">
        <v>13973</v>
      </c>
      <c r="M4406" s="6" t="s">
        <v>13661</v>
      </c>
      <c r="N4406" s="6" t="s">
        <v>13643</v>
      </c>
      <c r="O4406" s="6" t="str" cm="1">
        <f t="array" ref="O4406:P4406">_xlfn.TEXTSPLIT(N4406,"-")</f>
        <v>2007</v>
      </c>
      <c r="P4406" s="6" t="str">
        <v>2008</v>
      </c>
      <c r="Q4406" s="6">
        <v>1224</v>
      </c>
      <c r="R4406" s="6">
        <v>13</v>
      </c>
      <c r="S4406" s="16">
        <f t="shared" si="329"/>
        <v>1.0620915032679739E-2</v>
      </c>
      <c r="T4406" s="16">
        <f t="shared" si="330"/>
        <v>2.9300269908508784E-3</v>
      </c>
    </row>
    <row r="4407" spans="1:20" x14ac:dyDescent="0.6">
      <c r="A4407" s="6"/>
      <c r="B4407" s="6"/>
      <c r="C4407" s="6"/>
      <c r="D4407" s="6" t="s">
        <v>13847</v>
      </c>
      <c r="E4407" s="6" t="s">
        <v>13815</v>
      </c>
      <c r="F4407" s="6" t="s">
        <v>13854</v>
      </c>
      <c r="G4407" s="6" t="str">
        <f t="shared" si="328"/>
        <v>55-64</v>
      </c>
      <c r="H4407" s="6" t="str" cm="1">
        <f t="array" ref="H4407:I4407">_xlfn.TEXTSPLIT(G4407,"-")</f>
        <v>55</v>
      </c>
      <c r="I4407" s="6" t="str">
        <v>64</v>
      </c>
      <c r="J4407" s="6" t="s">
        <v>13541</v>
      </c>
      <c r="K4407" s="6" t="s">
        <v>13651</v>
      </c>
      <c r="L4407" s="6" t="s">
        <v>13973</v>
      </c>
      <c r="M4407" s="6" t="s">
        <v>13661</v>
      </c>
      <c r="N4407" s="6" t="s">
        <v>13643</v>
      </c>
      <c r="O4407" s="6" t="str" cm="1">
        <f t="array" ref="O4407:P4407">_xlfn.TEXTSPLIT(N4407,"-")</f>
        <v>2007</v>
      </c>
      <c r="P4407" s="6" t="str">
        <v>2008</v>
      </c>
      <c r="Q4407" s="6">
        <v>909</v>
      </c>
      <c r="R4407" s="6">
        <v>29</v>
      </c>
      <c r="S4407" s="16">
        <f t="shared" si="329"/>
        <v>3.1903190319031903E-2</v>
      </c>
      <c r="T4407" s="16">
        <f t="shared" si="330"/>
        <v>5.8290061051921131E-3</v>
      </c>
    </row>
    <row r="4408" spans="1:20" x14ac:dyDescent="0.6">
      <c r="A4408" s="6"/>
      <c r="B4408" s="6"/>
      <c r="C4408" s="6"/>
      <c r="D4408" s="6" t="s">
        <v>13847</v>
      </c>
      <c r="E4408" s="6" t="s">
        <v>13815</v>
      </c>
      <c r="F4408" s="6" t="s">
        <v>13855</v>
      </c>
      <c r="G4408" s="6" t="str">
        <f t="shared" si="328"/>
        <v>65-74</v>
      </c>
      <c r="H4408" s="6" t="str" cm="1">
        <f t="array" ref="H4408:I4408">_xlfn.TEXTSPLIT(G4408,"-")</f>
        <v>65</v>
      </c>
      <c r="I4408" s="6" t="str">
        <v>74</v>
      </c>
      <c r="J4408" s="6" t="s">
        <v>13541</v>
      </c>
      <c r="K4408" s="6" t="s">
        <v>13651</v>
      </c>
      <c r="L4408" s="6" t="s">
        <v>13973</v>
      </c>
      <c r="M4408" s="6" t="s">
        <v>13661</v>
      </c>
      <c r="N4408" s="6" t="s">
        <v>13643</v>
      </c>
      <c r="O4408" s="6" t="str" cm="1">
        <f t="array" ref="O4408:P4408">_xlfn.TEXTSPLIT(N4408,"-")</f>
        <v>2007</v>
      </c>
      <c r="P4408" s="6" t="str">
        <v>2008</v>
      </c>
      <c r="Q4408" s="6">
        <v>834</v>
      </c>
      <c r="R4408" s="6">
        <v>44</v>
      </c>
      <c r="S4408" s="16">
        <f t="shared" si="329"/>
        <v>5.2757793764988008E-2</v>
      </c>
      <c r="T4408" s="16">
        <f t="shared" si="330"/>
        <v>7.7408884290829042E-3</v>
      </c>
    </row>
    <row r="4409" spans="1:20" x14ac:dyDescent="0.6">
      <c r="A4409" s="6"/>
      <c r="B4409" s="6"/>
      <c r="C4409" s="6"/>
      <c r="D4409" s="6" t="s">
        <v>13847</v>
      </c>
      <c r="E4409" s="6" t="s">
        <v>13814</v>
      </c>
      <c r="F4409" s="6" t="s">
        <v>13663</v>
      </c>
      <c r="G4409" s="6" t="str">
        <f t="shared" si="328"/>
        <v>35-74</v>
      </c>
      <c r="H4409" s="6" t="str" cm="1">
        <f t="array" ref="H4409:I4409">_xlfn.TEXTSPLIT(G4409,"-")</f>
        <v>35</v>
      </c>
      <c r="I4409" s="6" t="str">
        <v>74</v>
      </c>
      <c r="J4409" s="6" t="s">
        <v>13541</v>
      </c>
      <c r="K4409" s="6" t="s">
        <v>13651</v>
      </c>
      <c r="L4409" s="6" t="s">
        <v>13973</v>
      </c>
      <c r="M4409" s="6" t="s">
        <v>13661</v>
      </c>
      <c r="N4409" s="6" t="s">
        <v>13643</v>
      </c>
      <c r="O4409" s="6" t="str" cm="1">
        <f t="array" ref="O4409:P4409">_xlfn.TEXTSPLIT(N4409,"-")</f>
        <v>2007</v>
      </c>
      <c r="P4409" s="6" t="str">
        <v>2008</v>
      </c>
      <c r="Q4409" s="6">
        <v>2164</v>
      </c>
      <c r="R4409" s="6">
        <v>37</v>
      </c>
      <c r="S4409" s="16">
        <f t="shared" si="329"/>
        <v>1.7097966728280962E-2</v>
      </c>
      <c r="T4409" s="16">
        <f t="shared" si="330"/>
        <v>2.7867545721331089E-3</v>
      </c>
    </row>
    <row r="4410" spans="1:20" x14ac:dyDescent="0.6">
      <c r="A4410" s="6"/>
      <c r="B4410" s="6"/>
      <c r="C4410" s="6"/>
      <c r="D4410" s="6" t="s">
        <v>13847</v>
      </c>
      <c r="E4410" s="6" t="s">
        <v>13816</v>
      </c>
      <c r="F4410" s="6" t="s">
        <v>13663</v>
      </c>
      <c r="G4410" s="6" t="str">
        <f t="shared" si="328"/>
        <v>35-74</v>
      </c>
      <c r="H4410" s="6" t="str" cm="1">
        <f t="array" ref="H4410:I4410">_xlfn.TEXTSPLIT(G4410,"-")</f>
        <v>35</v>
      </c>
      <c r="I4410" s="6" t="str">
        <v>74</v>
      </c>
      <c r="J4410" s="6" t="s">
        <v>13541</v>
      </c>
      <c r="K4410" s="6" t="s">
        <v>13651</v>
      </c>
      <c r="L4410" s="6" t="s">
        <v>13973</v>
      </c>
      <c r="M4410" s="6" t="s">
        <v>13661</v>
      </c>
      <c r="N4410" s="6" t="s">
        <v>13643</v>
      </c>
      <c r="O4410" s="6" t="str" cm="1">
        <f t="array" ref="O4410:P4410">_xlfn.TEXTSPLIT(N4410,"-")</f>
        <v>2007</v>
      </c>
      <c r="P4410" s="6" t="str">
        <v>2008</v>
      </c>
      <c r="Q4410" s="6">
        <v>2176</v>
      </c>
      <c r="R4410" s="6">
        <v>54</v>
      </c>
      <c r="S4410" s="16">
        <f t="shared" si="329"/>
        <v>2.4816176470588234E-2</v>
      </c>
      <c r="T4410" s="16">
        <f t="shared" si="330"/>
        <v>3.3348878475696962E-3</v>
      </c>
    </row>
    <row r="4411" spans="1:20" x14ac:dyDescent="0.6">
      <c r="A4411" s="6"/>
      <c r="B4411" s="6"/>
      <c r="C4411" s="6"/>
      <c r="D4411" s="6" t="s">
        <v>13847</v>
      </c>
      <c r="E4411" s="6" t="s">
        <v>13815</v>
      </c>
      <c r="F4411" s="6" t="s">
        <v>13663</v>
      </c>
      <c r="G4411" s="6" t="str">
        <f t="shared" si="328"/>
        <v>35-74</v>
      </c>
      <c r="H4411" s="6" t="str" cm="1">
        <f t="array" ref="H4411:I4411">_xlfn.TEXTSPLIT(G4411,"-")</f>
        <v>35</v>
      </c>
      <c r="I4411" s="6" t="str">
        <v>74</v>
      </c>
      <c r="J4411" s="6" t="s">
        <v>13541</v>
      </c>
      <c r="K4411" s="6" t="s">
        <v>13651</v>
      </c>
      <c r="L4411" s="6" t="s">
        <v>13973</v>
      </c>
      <c r="M4411" s="6" t="s">
        <v>13661</v>
      </c>
      <c r="N4411" s="6" t="s">
        <v>13643</v>
      </c>
      <c r="O4411" s="6" t="str" cm="1">
        <f t="array" ref="O4411:P4411">_xlfn.TEXTSPLIT(N4411,"-")</f>
        <v>2007</v>
      </c>
      <c r="P4411" s="6" t="str">
        <v>2008</v>
      </c>
      <c r="Q4411" s="6">
        <v>4340</v>
      </c>
      <c r="R4411" s="6">
        <v>91</v>
      </c>
      <c r="S4411" s="16">
        <f t="shared" si="329"/>
        <v>2.0967741935483872E-2</v>
      </c>
      <c r="T4411" s="16">
        <f t="shared" si="330"/>
        <v>2.174850793844572E-3</v>
      </c>
    </row>
    <row r="4412" spans="1:20" x14ac:dyDescent="0.6">
      <c r="A4412" s="6"/>
      <c r="B4412" s="6"/>
      <c r="C4412" s="6"/>
      <c r="D4412" s="6" t="s">
        <v>13848</v>
      </c>
      <c r="E4412" s="6" t="s">
        <v>13815</v>
      </c>
      <c r="F4412" s="6" t="s">
        <v>13852</v>
      </c>
      <c r="G4412" s="6" t="str">
        <f t="shared" si="328"/>
        <v>35-44</v>
      </c>
      <c r="H4412" s="6" t="str" cm="1">
        <f t="array" ref="H4412:I4412">_xlfn.TEXTSPLIT(G4412,"-")</f>
        <v>35</v>
      </c>
      <c r="I4412" s="6" t="str">
        <v>44</v>
      </c>
      <c r="J4412" s="6" t="s">
        <v>13541</v>
      </c>
      <c r="K4412" s="6" t="s">
        <v>13651</v>
      </c>
      <c r="L4412" s="6" t="s">
        <v>13973</v>
      </c>
      <c r="M4412" s="6" t="s">
        <v>13661</v>
      </c>
      <c r="N4412" s="6" t="s">
        <v>13643</v>
      </c>
      <c r="O4412" s="6" t="str" cm="1">
        <f t="array" ref="O4412:P4412">_xlfn.TEXTSPLIT(N4412,"-")</f>
        <v>2007</v>
      </c>
      <c r="P4412" s="6" t="str">
        <v>2008</v>
      </c>
      <c r="Q4412" s="6">
        <v>1373</v>
      </c>
      <c r="R4412" s="6">
        <v>4</v>
      </c>
      <c r="S4412" s="16">
        <f t="shared" si="329"/>
        <v>2.9133284777858705E-3</v>
      </c>
      <c r="T4412" s="16">
        <f t="shared" si="330"/>
        <v>1.454540820506203E-3</v>
      </c>
    </row>
    <row r="4413" spans="1:20" x14ac:dyDescent="0.6">
      <c r="A4413" s="6"/>
      <c r="B4413" s="6"/>
      <c r="C4413" s="6"/>
      <c r="D4413" s="6" t="s">
        <v>13848</v>
      </c>
      <c r="E4413" s="6" t="s">
        <v>13815</v>
      </c>
      <c r="F4413" s="6" t="s">
        <v>13853</v>
      </c>
      <c r="G4413" s="6" t="str">
        <f t="shared" si="328"/>
        <v>45-54</v>
      </c>
      <c r="H4413" s="6" t="str" cm="1">
        <f t="array" ref="H4413:I4413">_xlfn.TEXTSPLIT(G4413,"-")</f>
        <v>45</v>
      </c>
      <c r="I4413" s="6" t="str">
        <v>54</v>
      </c>
      <c r="J4413" s="6" t="s">
        <v>13541</v>
      </c>
      <c r="K4413" s="6" t="s">
        <v>13651</v>
      </c>
      <c r="L4413" s="6" t="s">
        <v>13973</v>
      </c>
      <c r="M4413" s="6" t="s">
        <v>13661</v>
      </c>
      <c r="N4413" s="6" t="s">
        <v>13643</v>
      </c>
      <c r="O4413" s="6" t="str" cm="1">
        <f t="array" ref="O4413:P4413">_xlfn.TEXTSPLIT(N4413,"-")</f>
        <v>2007</v>
      </c>
      <c r="P4413" s="6" t="str">
        <v>2008</v>
      </c>
      <c r="Q4413" s="6">
        <v>1224</v>
      </c>
      <c r="R4413" s="6">
        <v>4</v>
      </c>
      <c r="S4413" s="16">
        <f t="shared" si="329"/>
        <v>3.2679738562091504E-3</v>
      </c>
      <c r="T4413" s="16">
        <f t="shared" si="330"/>
        <v>1.6313148299501431E-3</v>
      </c>
    </row>
    <row r="4414" spans="1:20" x14ac:dyDescent="0.6">
      <c r="A4414" s="6"/>
      <c r="B4414" s="6"/>
      <c r="C4414" s="6"/>
      <c r="D4414" s="6" t="s">
        <v>13848</v>
      </c>
      <c r="E4414" s="6" t="s">
        <v>13815</v>
      </c>
      <c r="F4414" s="6" t="s">
        <v>13854</v>
      </c>
      <c r="G4414" s="6" t="str">
        <f t="shared" si="328"/>
        <v>55-64</v>
      </c>
      <c r="H4414" s="6" t="str" cm="1">
        <f t="array" ref="H4414:I4414">_xlfn.TEXTSPLIT(G4414,"-")</f>
        <v>55</v>
      </c>
      <c r="I4414" s="6" t="str">
        <v>64</v>
      </c>
      <c r="J4414" s="6" t="s">
        <v>13541</v>
      </c>
      <c r="K4414" s="6" t="s">
        <v>13651</v>
      </c>
      <c r="L4414" s="6" t="s">
        <v>13973</v>
      </c>
      <c r="M4414" s="6" t="s">
        <v>13661</v>
      </c>
      <c r="N4414" s="6" t="s">
        <v>13643</v>
      </c>
      <c r="O4414" s="6" t="str" cm="1">
        <f t="array" ref="O4414:P4414">_xlfn.TEXTSPLIT(N4414,"-")</f>
        <v>2007</v>
      </c>
      <c r="P4414" s="6" t="str">
        <v>2008</v>
      </c>
      <c r="Q4414" s="6">
        <v>909</v>
      </c>
      <c r="R4414" s="6">
        <v>17</v>
      </c>
      <c r="S4414" s="16">
        <f t="shared" si="329"/>
        <v>1.8701870187018702E-2</v>
      </c>
      <c r="T4414" s="16">
        <f t="shared" si="330"/>
        <v>4.4932549667695137E-3</v>
      </c>
    </row>
    <row r="4415" spans="1:20" x14ac:dyDescent="0.6">
      <c r="A4415" s="6"/>
      <c r="B4415" s="6"/>
      <c r="C4415" s="6"/>
      <c r="D4415" s="6" t="s">
        <v>13848</v>
      </c>
      <c r="E4415" s="6" t="s">
        <v>13815</v>
      </c>
      <c r="F4415" s="6" t="s">
        <v>13855</v>
      </c>
      <c r="G4415" s="6" t="str">
        <f t="shared" si="328"/>
        <v>65-74</v>
      </c>
      <c r="H4415" s="6" t="str" cm="1">
        <f t="array" ref="H4415:I4415">_xlfn.TEXTSPLIT(G4415,"-")</f>
        <v>65</v>
      </c>
      <c r="I4415" s="6" t="str">
        <v>74</v>
      </c>
      <c r="J4415" s="6" t="s">
        <v>13541</v>
      </c>
      <c r="K4415" s="6" t="s">
        <v>13651</v>
      </c>
      <c r="L4415" s="6" t="s">
        <v>13973</v>
      </c>
      <c r="M4415" s="6" t="s">
        <v>13661</v>
      </c>
      <c r="N4415" s="6" t="s">
        <v>13643</v>
      </c>
      <c r="O4415" s="6" t="str" cm="1">
        <f t="array" ref="O4415:P4415">_xlfn.TEXTSPLIT(N4415,"-")</f>
        <v>2007</v>
      </c>
      <c r="P4415" s="6" t="str">
        <v>2008</v>
      </c>
      <c r="Q4415" s="6">
        <v>834</v>
      </c>
      <c r="R4415" s="6">
        <v>50</v>
      </c>
      <c r="S4415" s="16">
        <f t="shared" si="329"/>
        <v>5.9952038369304558E-2</v>
      </c>
      <c r="T4415" s="16">
        <f t="shared" si="330"/>
        <v>8.2204190602415891E-3</v>
      </c>
    </row>
    <row r="4416" spans="1:20" x14ac:dyDescent="0.6">
      <c r="A4416" s="6"/>
      <c r="B4416" s="6"/>
      <c r="C4416" s="6"/>
      <c r="D4416" s="6" t="s">
        <v>13848</v>
      </c>
      <c r="E4416" s="6" t="s">
        <v>13814</v>
      </c>
      <c r="F4416" s="6" t="s">
        <v>13663</v>
      </c>
      <c r="G4416" s="6" t="str">
        <f t="shared" si="328"/>
        <v>35-74</v>
      </c>
      <c r="H4416" s="6" t="str" cm="1">
        <f t="array" ref="H4416:I4416">_xlfn.TEXTSPLIT(G4416,"-")</f>
        <v>35</v>
      </c>
      <c r="I4416" s="6" t="str">
        <v>74</v>
      </c>
      <c r="J4416" s="6" t="s">
        <v>13541</v>
      </c>
      <c r="K4416" s="6" t="s">
        <v>13651</v>
      </c>
      <c r="L4416" s="6" t="s">
        <v>13973</v>
      </c>
      <c r="M4416" s="6" t="s">
        <v>13661</v>
      </c>
      <c r="N4416" s="6" t="s">
        <v>13643</v>
      </c>
      <c r="O4416" s="6" t="str" cm="1">
        <f t="array" ref="O4416:P4416">_xlfn.TEXTSPLIT(N4416,"-")</f>
        <v>2007</v>
      </c>
      <c r="P4416" s="6" t="str">
        <v>2008</v>
      </c>
      <c r="Q4416" s="6">
        <v>2164</v>
      </c>
      <c r="R4416" s="6">
        <v>35</v>
      </c>
      <c r="S4416" s="16">
        <f t="shared" si="329"/>
        <v>1.6173752310536044E-2</v>
      </c>
      <c r="T4416" s="16">
        <f t="shared" si="330"/>
        <v>2.7116645792837784E-3</v>
      </c>
    </row>
    <row r="4417" spans="1:20" x14ac:dyDescent="0.6">
      <c r="A4417" s="6"/>
      <c r="B4417" s="6"/>
      <c r="C4417" s="6"/>
      <c r="D4417" s="6" t="s">
        <v>13848</v>
      </c>
      <c r="E4417" s="6" t="s">
        <v>13816</v>
      </c>
      <c r="F4417" s="6" t="s">
        <v>13663</v>
      </c>
      <c r="G4417" s="6" t="str">
        <f t="shared" si="328"/>
        <v>35-74</v>
      </c>
      <c r="H4417" s="6" t="str" cm="1">
        <f t="array" ref="H4417:I4417">_xlfn.TEXTSPLIT(G4417,"-")</f>
        <v>35</v>
      </c>
      <c r="I4417" s="6" t="str">
        <v>74</v>
      </c>
      <c r="J4417" s="6" t="s">
        <v>13541</v>
      </c>
      <c r="K4417" s="6" t="s">
        <v>13651</v>
      </c>
      <c r="L4417" s="6" t="s">
        <v>13973</v>
      </c>
      <c r="M4417" s="6" t="s">
        <v>13661</v>
      </c>
      <c r="N4417" s="6" t="s">
        <v>13643</v>
      </c>
      <c r="O4417" s="6" t="str" cm="1">
        <f t="array" ref="O4417:P4417">_xlfn.TEXTSPLIT(N4417,"-")</f>
        <v>2007</v>
      </c>
      <c r="P4417" s="6" t="str">
        <v>2008</v>
      </c>
      <c r="Q4417" s="6">
        <v>2176</v>
      </c>
      <c r="R4417" s="6">
        <v>41</v>
      </c>
      <c r="S4417" s="16">
        <f t="shared" si="329"/>
        <v>1.8841911764705881E-2</v>
      </c>
      <c r="T4417" s="16">
        <f t="shared" si="330"/>
        <v>2.9147581915393329E-3</v>
      </c>
    </row>
    <row r="4418" spans="1:20" x14ac:dyDescent="0.6">
      <c r="A4418" s="6"/>
      <c r="B4418" s="6"/>
      <c r="C4418" s="6"/>
      <c r="D4418" s="6" t="s">
        <v>13848</v>
      </c>
      <c r="E4418" s="6" t="s">
        <v>13815</v>
      </c>
      <c r="F4418" s="6" t="s">
        <v>13663</v>
      </c>
      <c r="G4418" s="6" t="str">
        <f t="shared" si="328"/>
        <v>35-74</v>
      </c>
      <c r="H4418" s="6" t="str" cm="1">
        <f t="array" ref="H4418:I4418">_xlfn.TEXTSPLIT(G4418,"-")</f>
        <v>35</v>
      </c>
      <c r="I4418" s="6" t="str">
        <v>74</v>
      </c>
      <c r="J4418" s="6" t="s">
        <v>13541</v>
      </c>
      <c r="K4418" s="6" t="s">
        <v>13651</v>
      </c>
      <c r="L4418" s="6" t="s">
        <v>13973</v>
      </c>
      <c r="M4418" s="6" t="s">
        <v>13661</v>
      </c>
      <c r="N4418" s="6" t="s">
        <v>13643</v>
      </c>
      <c r="O4418" s="6" t="str" cm="1">
        <f t="array" ref="O4418:P4418">_xlfn.TEXTSPLIT(N4418,"-")</f>
        <v>2007</v>
      </c>
      <c r="P4418" s="6" t="str">
        <v>2008</v>
      </c>
      <c r="Q4418" s="6">
        <v>4340</v>
      </c>
      <c r="R4418" s="6">
        <v>78</v>
      </c>
      <c r="S4418" s="16">
        <f t="shared" si="329"/>
        <v>1.7972350230414748E-2</v>
      </c>
      <c r="T4418" s="16">
        <f t="shared" si="330"/>
        <v>2.0165984533441375E-3</v>
      </c>
    </row>
    <row r="4419" spans="1:20" x14ac:dyDescent="0.6">
      <c r="A4419" s="6"/>
      <c r="B4419" s="6"/>
      <c r="C4419" s="6"/>
      <c r="D4419" s="6" t="s">
        <v>13822</v>
      </c>
      <c r="E4419" s="6" t="s">
        <v>13815</v>
      </c>
      <c r="F4419" s="6" t="s">
        <v>13852</v>
      </c>
      <c r="G4419" s="6" t="str">
        <f t="shared" si="328"/>
        <v>35-44</v>
      </c>
      <c r="H4419" s="6" t="str" cm="1">
        <f t="array" ref="H4419:I4419">_xlfn.TEXTSPLIT(G4419,"-")</f>
        <v>35</v>
      </c>
      <c r="I4419" s="6" t="str">
        <v>44</v>
      </c>
      <c r="J4419" s="6" t="s">
        <v>13541</v>
      </c>
      <c r="K4419" s="6" t="s">
        <v>13651</v>
      </c>
      <c r="L4419" s="6" t="s">
        <v>13973</v>
      </c>
      <c r="M4419" s="6" t="s">
        <v>13661</v>
      </c>
      <c r="N4419" s="6" t="s">
        <v>13643</v>
      </c>
      <c r="O4419" s="6" t="str" cm="1">
        <f t="array" ref="O4419:P4419">_xlfn.TEXTSPLIT(N4419,"-")</f>
        <v>2007</v>
      </c>
      <c r="P4419" s="6" t="str">
        <v>2008</v>
      </c>
      <c r="Q4419" s="6">
        <v>1373</v>
      </c>
      <c r="R4419" s="6">
        <v>9</v>
      </c>
      <c r="S4419" s="16">
        <f t="shared" si="329"/>
        <v>6.5549890750182084E-3</v>
      </c>
      <c r="T4419" s="16">
        <f t="shared" si="330"/>
        <v>2.1778232705057026E-3</v>
      </c>
    </row>
    <row r="4420" spans="1:20" x14ac:dyDescent="0.6">
      <c r="A4420" s="6"/>
      <c r="B4420" s="6"/>
      <c r="C4420" s="6"/>
      <c r="D4420" s="6" t="s">
        <v>13822</v>
      </c>
      <c r="E4420" s="6" t="s">
        <v>13815</v>
      </c>
      <c r="F4420" s="6" t="s">
        <v>13853</v>
      </c>
      <c r="G4420" s="6" t="str">
        <f t="shared" si="328"/>
        <v>45-54</v>
      </c>
      <c r="H4420" s="6" t="str" cm="1">
        <f t="array" ref="H4420:I4420">_xlfn.TEXTSPLIT(G4420,"-")</f>
        <v>45</v>
      </c>
      <c r="I4420" s="6" t="str">
        <v>54</v>
      </c>
      <c r="J4420" s="6" t="s">
        <v>13541</v>
      </c>
      <c r="K4420" s="6" t="s">
        <v>13651</v>
      </c>
      <c r="L4420" s="6" t="s">
        <v>13973</v>
      </c>
      <c r="M4420" s="6" t="s">
        <v>13661</v>
      </c>
      <c r="N4420" s="6" t="s">
        <v>13643</v>
      </c>
      <c r="O4420" s="6" t="str" cm="1">
        <f t="array" ref="O4420:P4420">_xlfn.TEXTSPLIT(N4420,"-")</f>
        <v>2007</v>
      </c>
      <c r="P4420" s="6" t="str">
        <v>2008</v>
      </c>
      <c r="Q4420" s="6">
        <v>1224</v>
      </c>
      <c r="R4420" s="6">
        <v>17</v>
      </c>
      <c r="S4420" s="16">
        <f t="shared" si="329"/>
        <v>1.3888888888888888E-2</v>
      </c>
      <c r="T4420" s="16">
        <f t="shared" si="330"/>
        <v>3.3450758432838363E-3</v>
      </c>
    </row>
    <row r="4421" spans="1:20" x14ac:dyDescent="0.6">
      <c r="A4421" s="6"/>
      <c r="B4421" s="6"/>
      <c r="C4421" s="6"/>
      <c r="D4421" s="6" t="s">
        <v>13822</v>
      </c>
      <c r="E4421" s="6" t="s">
        <v>13815</v>
      </c>
      <c r="F4421" s="6" t="s">
        <v>13854</v>
      </c>
      <c r="G4421" s="6" t="str">
        <f t="shared" si="328"/>
        <v>55-64</v>
      </c>
      <c r="H4421" s="6" t="str" cm="1">
        <f t="array" ref="H4421:I4421">_xlfn.TEXTSPLIT(G4421,"-")</f>
        <v>55</v>
      </c>
      <c r="I4421" s="6" t="str">
        <v>64</v>
      </c>
      <c r="J4421" s="6" t="s">
        <v>13541</v>
      </c>
      <c r="K4421" s="6" t="s">
        <v>13651</v>
      </c>
      <c r="L4421" s="6" t="s">
        <v>13973</v>
      </c>
      <c r="M4421" s="6" t="s">
        <v>13661</v>
      </c>
      <c r="N4421" s="6" t="s">
        <v>13643</v>
      </c>
      <c r="O4421" s="6" t="str" cm="1">
        <f t="array" ref="O4421:P4421">_xlfn.TEXTSPLIT(N4421,"-")</f>
        <v>2007</v>
      </c>
      <c r="P4421" s="6" t="str">
        <v>2008</v>
      </c>
      <c r="Q4421" s="6">
        <v>909</v>
      </c>
      <c r="R4421" s="6">
        <v>46</v>
      </c>
      <c r="S4421" s="16">
        <f t="shared" si="329"/>
        <v>5.0605060506050605E-2</v>
      </c>
      <c r="T4421" s="16">
        <f t="shared" si="330"/>
        <v>7.2700682653060924E-3</v>
      </c>
    </row>
    <row r="4422" spans="1:20" x14ac:dyDescent="0.6">
      <c r="A4422" s="6"/>
      <c r="B4422" s="6"/>
      <c r="C4422" s="6"/>
      <c r="D4422" s="6" t="s">
        <v>13822</v>
      </c>
      <c r="E4422" s="6" t="s">
        <v>13815</v>
      </c>
      <c r="F4422" s="6" t="s">
        <v>13855</v>
      </c>
      <c r="G4422" s="6" t="str">
        <f t="shared" si="328"/>
        <v>65-74</v>
      </c>
      <c r="H4422" s="6" t="str" cm="1">
        <f t="array" ref="H4422:I4422">_xlfn.TEXTSPLIT(G4422,"-")</f>
        <v>65</v>
      </c>
      <c r="I4422" s="6" t="str">
        <v>74</v>
      </c>
      <c r="J4422" s="6" t="s">
        <v>13541</v>
      </c>
      <c r="K4422" s="6" t="s">
        <v>13651</v>
      </c>
      <c r="L4422" s="6" t="s">
        <v>13973</v>
      </c>
      <c r="M4422" s="6" t="s">
        <v>13661</v>
      </c>
      <c r="N4422" s="6" t="s">
        <v>13643</v>
      </c>
      <c r="O4422" s="6" t="str" cm="1">
        <f t="array" ref="O4422:P4422">_xlfn.TEXTSPLIT(N4422,"-")</f>
        <v>2007</v>
      </c>
      <c r="P4422" s="6" t="str">
        <v>2008</v>
      </c>
      <c r="Q4422" s="6">
        <v>834</v>
      </c>
      <c r="R4422" s="6">
        <v>94</v>
      </c>
      <c r="S4422" s="16">
        <f t="shared" si="329"/>
        <v>0.11270983213429256</v>
      </c>
      <c r="T4422" s="16">
        <f t="shared" si="330"/>
        <v>1.0950418335391872E-2</v>
      </c>
    </row>
    <row r="4423" spans="1:20" x14ac:dyDescent="0.6">
      <c r="A4423" s="6"/>
      <c r="B4423" s="6"/>
      <c r="C4423" s="6"/>
      <c r="D4423" s="6" t="s">
        <v>13822</v>
      </c>
      <c r="E4423" s="6" t="s">
        <v>13814</v>
      </c>
      <c r="F4423" s="6" t="s">
        <v>13663</v>
      </c>
      <c r="G4423" s="6" t="str">
        <f t="shared" si="328"/>
        <v>35-74</v>
      </c>
      <c r="H4423" s="6" t="str" cm="1">
        <f t="array" ref="H4423:I4423">_xlfn.TEXTSPLIT(G4423,"-")</f>
        <v>35</v>
      </c>
      <c r="I4423" s="6" t="str">
        <v>74</v>
      </c>
      <c r="J4423" s="6" t="s">
        <v>13541</v>
      </c>
      <c r="K4423" s="6" t="s">
        <v>13651</v>
      </c>
      <c r="L4423" s="6" t="s">
        <v>13973</v>
      </c>
      <c r="M4423" s="6" t="s">
        <v>13661</v>
      </c>
      <c r="N4423" s="6" t="s">
        <v>13643</v>
      </c>
      <c r="O4423" s="6" t="str" cm="1">
        <f t="array" ref="O4423:P4423">_xlfn.TEXTSPLIT(N4423,"-")</f>
        <v>2007</v>
      </c>
      <c r="P4423" s="6" t="str">
        <v>2008</v>
      </c>
      <c r="Q4423" s="6">
        <v>2164</v>
      </c>
      <c r="R4423" s="6">
        <v>72</v>
      </c>
      <c r="S4423" s="16">
        <f t="shared" si="329"/>
        <v>3.3271719038817003E-2</v>
      </c>
      <c r="T4423" s="16">
        <f t="shared" si="330"/>
        <v>3.8553268566297416E-3</v>
      </c>
    </row>
    <row r="4424" spans="1:20" x14ac:dyDescent="0.6">
      <c r="A4424" s="6"/>
      <c r="B4424" s="6"/>
      <c r="C4424" s="6"/>
      <c r="D4424" s="6" t="s">
        <v>13822</v>
      </c>
      <c r="E4424" s="6" t="s">
        <v>13816</v>
      </c>
      <c r="F4424" s="6" t="s">
        <v>13663</v>
      </c>
      <c r="G4424" s="6" t="str">
        <f t="shared" si="328"/>
        <v>35-74</v>
      </c>
      <c r="H4424" s="6" t="str" cm="1">
        <f t="array" ref="H4424:I4424">_xlfn.TEXTSPLIT(G4424,"-")</f>
        <v>35</v>
      </c>
      <c r="I4424" s="6" t="str">
        <v>74</v>
      </c>
      <c r="J4424" s="6" t="s">
        <v>13541</v>
      </c>
      <c r="K4424" s="6" t="s">
        <v>13651</v>
      </c>
      <c r="L4424" s="6" t="s">
        <v>13973</v>
      </c>
      <c r="M4424" s="6" t="s">
        <v>13661</v>
      </c>
      <c r="N4424" s="6" t="s">
        <v>13643</v>
      </c>
      <c r="O4424" s="6" t="str" cm="1">
        <f t="array" ref="O4424:P4424">_xlfn.TEXTSPLIT(N4424,"-")</f>
        <v>2007</v>
      </c>
      <c r="P4424" s="6" t="str">
        <v>2008</v>
      </c>
      <c r="Q4424" s="6">
        <v>2176</v>
      </c>
      <c r="R4424" s="6">
        <v>95</v>
      </c>
      <c r="S4424" s="16">
        <f t="shared" si="329"/>
        <v>4.3658088235294115E-2</v>
      </c>
      <c r="T4424" s="16">
        <f t="shared" si="330"/>
        <v>4.3803569916742897E-3</v>
      </c>
    </row>
    <row r="4425" spans="1:20" x14ac:dyDescent="0.6">
      <c r="A4425" s="6"/>
      <c r="B4425" s="6"/>
      <c r="C4425" s="6"/>
      <c r="D4425" s="6" t="s">
        <v>13822</v>
      </c>
      <c r="E4425" s="6" t="s">
        <v>13815</v>
      </c>
      <c r="F4425" s="6" t="s">
        <v>13663</v>
      </c>
      <c r="G4425" s="6" t="str">
        <f t="shared" si="328"/>
        <v>35-74</v>
      </c>
      <c r="H4425" s="6" t="str" cm="1">
        <f t="array" ref="H4425:I4425">_xlfn.TEXTSPLIT(G4425,"-")</f>
        <v>35</v>
      </c>
      <c r="I4425" s="6" t="str">
        <v>74</v>
      </c>
      <c r="J4425" s="6" t="s">
        <v>13541</v>
      </c>
      <c r="K4425" s="6" t="s">
        <v>13651</v>
      </c>
      <c r="L4425" s="6" t="s">
        <v>13973</v>
      </c>
      <c r="M4425" s="6" t="s">
        <v>13661</v>
      </c>
      <c r="N4425" s="6" t="s">
        <v>13643</v>
      </c>
      <c r="O4425" s="6" t="str" cm="1">
        <f t="array" ref="O4425:P4425">_xlfn.TEXTSPLIT(N4425,"-")</f>
        <v>2007</v>
      </c>
      <c r="P4425" s="6" t="str">
        <v>2008</v>
      </c>
      <c r="Q4425" s="6">
        <v>4340</v>
      </c>
      <c r="R4425" s="6">
        <v>169</v>
      </c>
      <c r="S4425" s="16">
        <f t="shared" si="329"/>
        <v>3.8940092165898617E-2</v>
      </c>
      <c r="T4425" s="16">
        <f t="shared" si="330"/>
        <v>2.9364922092410132E-3</v>
      </c>
    </row>
    <row r="4426" spans="1:20" x14ac:dyDescent="0.6">
      <c r="A4426" s="6"/>
      <c r="B4426" s="6"/>
      <c r="C4426" s="6"/>
      <c r="D4426" s="6" t="s">
        <v>13823</v>
      </c>
      <c r="E4426" s="6" t="s">
        <v>13815</v>
      </c>
      <c r="F4426" s="6" t="s">
        <v>13852</v>
      </c>
      <c r="G4426" s="6" t="str">
        <f t="shared" si="328"/>
        <v>35-44</v>
      </c>
      <c r="H4426" s="6" t="str" cm="1">
        <f t="array" ref="H4426:I4426">_xlfn.TEXTSPLIT(G4426,"-")</f>
        <v>35</v>
      </c>
      <c r="I4426" s="6" t="str">
        <v>44</v>
      </c>
      <c r="J4426" s="6" t="s">
        <v>13541</v>
      </c>
      <c r="K4426" s="6" t="s">
        <v>13651</v>
      </c>
      <c r="L4426" s="6" t="s">
        <v>13973</v>
      </c>
      <c r="M4426" s="6" t="s">
        <v>13661</v>
      </c>
      <c r="N4426" s="6" t="s">
        <v>13643</v>
      </c>
      <c r="O4426" s="6" t="str" cm="1">
        <f t="array" ref="O4426:P4426">_xlfn.TEXTSPLIT(N4426,"-")</f>
        <v>2007</v>
      </c>
      <c r="P4426" s="6" t="str">
        <v>2008</v>
      </c>
      <c r="Q4426" s="6">
        <v>1373</v>
      </c>
      <c r="R4426" s="6">
        <v>0</v>
      </c>
      <c r="S4426" s="16">
        <f t="shared" si="329"/>
        <v>0</v>
      </c>
      <c r="T4426" s="16">
        <f t="shared" si="330"/>
        <v>0</v>
      </c>
    </row>
    <row r="4427" spans="1:20" x14ac:dyDescent="0.6">
      <c r="A4427" s="6"/>
      <c r="B4427" s="6"/>
      <c r="C4427" s="6"/>
      <c r="D4427" s="6" t="s">
        <v>13823</v>
      </c>
      <c r="E4427" s="6" t="s">
        <v>13815</v>
      </c>
      <c r="F4427" s="6" t="s">
        <v>13853</v>
      </c>
      <c r="G4427" s="6" t="str">
        <f t="shared" si="328"/>
        <v>45-54</v>
      </c>
      <c r="H4427" s="6" t="str" cm="1">
        <f t="array" ref="H4427:I4427">_xlfn.TEXTSPLIT(G4427,"-")</f>
        <v>45</v>
      </c>
      <c r="I4427" s="6" t="str">
        <v>54</v>
      </c>
      <c r="J4427" s="6" t="s">
        <v>13541</v>
      </c>
      <c r="K4427" s="6" t="s">
        <v>13651</v>
      </c>
      <c r="L4427" s="6" t="s">
        <v>13973</v>
      </c>
      <c r="M4427" s="6" t="s">
        <v>13661</v>
      </c>
      <c r="N4427" s="6" t="s">
        <v>13643</v>
      </c>
      <c r="O4427" s="6" t="str" cm="1">
        <f t="array" ref="O4427:P4427">_xlfn.TEXTSPLIT(N4427,"-")</f>
        <v>2007</v>
      </c>
      <c r="P4427" s="6" t="str">
        <v>2008</v>
      </c>
      <c r="Q4427" s="6">
        <v>1224</v>
      </c>
      <c r="R4427" s="6">
        <v>1</v>
      </c>
      <c r="S4427" s="16">
        <f t="shared" si="329"/>
        <v>8.1699346405228761E-4</v>
      </c>
      <c r="T4427" s="16">
        <f t="shared" si="330"/>
        <v>8.166596566985977E-4</v>
      </c>
    </row>
    <row r="4428" spans="1:20" x14ac:dyDescent="0.6">
      <c r="A4428" s="6"/>
      <c r="B4428" s="6"/>
      <c r="C4428" s="6"/>
      <c r="D4428" s="6" t="s">
        <v>13823</v>
      </c>
      <c r="E4428" s="6" t="s">
        <v>13815</v>
      </c>
      <c r="F4428" s="6" t="s">
        <v>13854</v>
      </c>
      <c r="G4428" s="6" t="str">
        <f t="shared" si="328"/>
        <v>55-64</v>
      </c>
      <c r="H4428" s="6" t="str" cm="1">
        <f t="array" ref="H4428:I4428">_xlfn.TEXTSPLIT(G4428,"-")</f>
        <v>55</v>
      </c>
      <c r="I4428" s="6" t="str">
        <v>64</v>
      </c>
      <c r="J4428" s="6" t="s">
        <v>13541</v>
      </c>
      <c r="K4428" s="6" t="s">
        <v>13651</v>
      </c>
      <c r="L4428" s="6" t="s">
        <v>13973</v>
      </c>
      <c r="M4428" s="6" t="s">
        <v>13661</v>
      </c>
      <c r="N4428" s="6" t="s">
        <v>13643</v>
      </c>
      <c r="O4428" s="6" t="str" cm="1">
        <f t="array" ref="O4428:P4428">_xlfn.TEXTSPLIT(N4428,"-")</f>
        <v>2007</v>
      </c>
      <c r="P4428" s="6" t="str">
        <v>2008</v>
      </c>
      <c r="Q4428" s="6">
        <v>909</v>
      </c>
      <c r="R4428" s="6">
        <v>0</v>
      </c>
      <c r="S4428" s="16">
        <f t="shared" si="329"/>
        <v>0</v>
      </c>
      <c r="T4428" s="16">
        <f t="shared" si="330"/>
        <v>0</v>
      </c>
    </row>
    <row r="4429" spans="1:20" x14ac:dyDescent="0.6">
      <c r="A4429" s="6"/>
      <c r="B4429" s="6"/>
      <c r="C4429" s="6"/>
      <c r="D4429" s="6" t="s">
        <v>13823</v>
      </c>
      <c r="E4429" s="6" t="s">
        <v>13815</v>
      </c>
      <c r="F4429" s="6" t="s">
        <v>13855</v>
      </c>
      <c r="G4429" s="6" t="str">
        <f t="shared" si="328"/>
        <v>65-74</v>
      </c>
      <c r="H4429" s="6" t="str" cm="1">
        <f t="array" ref="H4429:I4429">_xlfn.TEXTSPLIT(G4429,"-")</f>
        <v>65</v>
      </c>
      <c r="I4429" s="6" t="str">
        <v>74</v>
      </c>
      <c r="J4429" s="6" t="s">
        <v>13541</v>
      </c>
      <c r="K4429" s="6" t="s">
        <v>13651</v>
      </c>
      <c r="L4429" s="6" t="s">
        <v>13973</v>
      </c>
      <c r="M4429" s="6" t="s">
        <v>13661</v>
      </c>
      <c r="N4429" s="6" t="s">
        <v>13643</v>
      </c>
      <c r="O4429" s="6" t="str" cm="1">
        <f t="array" ref="O4429:P4429">_xlfn.TEXTSPLIT(N4429,"-")</f>
        <v>2007</v>
      </c>
      <c r="P4429" s="6" t="str">
        <v>2008</v>
      </c>
      <c r="Q4429" s="6">
        <v>834</v>
      </c>
      <c r="R4429" s="6">
        <v>3</v>
      </c>
      <c r="S4429" s="16">
        <f t="shared" si="329"/>
        <v>3.5971223021582736E-3</v>
      </c>
      <c r="T4429" s="16">
        <f t="shared" si="330"/>
        <v>2.0730609134131418E-3</v>
      </c>
    </row>
    <row r="4430" spans="1:20" x14ac:dyDescent="0.6">
      <c r="A4430" s="6"/>
      <c r="B4430" s="6"/>
      <c r="C4430" s="6"/>
      <c r="D4430" s="6" t="s">
        <v>13823</v>
      </c>
      <c r="E4430" s="6" t="s">
        <v>13814</v>
      </c>
      <c r="F4430" s="6" t="s">
        <v>13663</v>
      </c>
      <c r="G4430" s="6" t="str">
        <f t="shared" si="328"/>
        <v>35-74</v>
      </c>
      <c r="H4430" s="6" t="str" cm="1">
        <f t="array" ref="H4430:I4430">_xlfn.TEXTSPLIT(G4430,"-")</f>
        <v>35</v>
      </c>
      <c r="I4430" s="6" t="str">
        <v>74</v>
      </c>
      <c r="J4430" s="6" t="s">
        <v>13541</v>
      </c>
      <c r="K4430" s="6" t="s">
        <v>13651</v>
      </c>
      <c r="L4430" s="6" t="s">
        <v>13973</v>
      </c>
      <c r="M4430" s="6" t="s">
        <v>13661</v>
      </c>
      <c r="N4430" s="6" t="s">
        <v>13643</v>
      </c>
      <c r="O4430" s="6" t="str" cm="1">
        <f t="array" ref="O4430:P4430">_xlfn.TEXTSPLIT(N4430,"-")</f>
        <v>2007</v>
      </c>
      <c r="P4430" s="6" t="str">
        <v>2008</v>
      </c>
      <c r="Q4430" s="6">
        <v>2164</v>
      </c>
      <c r="R4430" s="6">
        <v>2</v>
      </c>
      <c r="S4430" s="16">
        <f t="shared" si="329"/>
        <v>9.2421441774491681E-4</v>
      </c>
      <c r="T4430" s="16">
        <f t="shared" si="330"/>
        <v>6.5321621673912434E-4</v>
      </c>
    </row>
    <row r="4431" spans="1:20" x14ac:dyDescent="0.6">
      <c r="A4431" s="6"/>
      <c r="B4431" s="6"/>
      <c r="C4431" s="6"/>
      <c r="D4431" s="6" t="s">
        <v>13823</v>
      </c>
      <c r="E4431" s="6" t="s">
        <v>13816</v>
      </c>
      <c r="F4431" s="6" t="s">
        <v>13663</v>
      </c>
      <c r="G4431" s="6" t="str">
        <f t="shared" si="328"/>
        <v>35-74</v>
      </c>
      <c r="H4431" s="6" t="str" cm="1">
        <f t="array" ref="H4431:I4431">_xlfn.TEXTSPLIT(G4431,"-")</f>
        <v>35</v>
      </c>
      <c r="I4431" s="6" t="str">
        <v>74</v>
      </c>
      <c r="J4431" s="6" t="s">
        <v>13541</v>
      </c>
      <c r="K4431" s="6" t="s">
        <v>13651</v>
      </c>
      <c r="L4431" s="6" t="s">
        <v>13973</v>
      </c>
      <c r="M4431" s="6" t="s">
        <v>13661</v>
      </c>
      <c r="N4431" s="6" t="s">
        <v>13643</v>
      </c>
      <c r="O4431" s="6" t="str" cm="1">
        <f t="array" ref="O4431:P4431">_xlfn.TEXTSPLIT(N4431,"-")</f>
        <v>2007</v>
      </c>
      <c r="P4431" s="6" t="str">
        <v>2008</v>
      </c>
      <c r="Q4431" s="6">
        <v>2176</v>
      </c>
      <c r="R4431" s="6">
        <v>2</v>
      </c>
      <c r="S4431" s="16">
        <f t="shared" si="329"/>
        <v>9.1911764705882352E-4</v>
      </c>
      <c r="T4431" s="16">
        <f t="shared" si="330"/>
        <v>6.4961557842212897E-4</v>
      </c>
    </row>
    <row r="4432" spans="1:20" x14ac:dyDescent="0.6">
      <c r="A4432" s="6"/>
      <c r="B4432" s="6"/>
      <c r="C4432" s="6"/>
      <c r="D4432" s="6" t="s">
        <v>13823</v>
      </c>
      <c r="E4432" s="6" t="s">
        <v>13815</v>
      </c>
      <c r="F4432" s="6" t="s">
        <v>13663</v>
      </c>
      <c r="G4432" s="6" t="str">
        <f t="shared" si="328"/>
        <v>35-74</v>
      </c>
      <c r="H4432" s="6" t="str" cm="1">
        <f t="array" ref="H4432:I4432">_xlfn.TEXTSPLIT(G4432,"-")</f>
        <v>35</v>
      </c>
      <c r="I4432" s="6" t="str">
        <v>74</v>
      </c>
      <c r="J4432" s="6" t="s">
        <v>13541</v>
      </c>
      <c r="K4432" s="6" t="s">
        <v>13651</v>
      </c>
      <c r="L4432" s="6" t="s">
        <v>13973</v>
      </c>
      <c r="M4432" s="6" t="s">
        <v>13661</v>
      </c>
      <c r="N4432" s="6" t="s">
        <v>13643</v>
      </c>
      <c r="O4432" s="6" t="str" cm="1">
        <f t="array" ref="O4432:P4432">_xlfn.TEXTSPLIT(N4432,"-")</f>
        <v>2007</v>
      </c>
      <c r="P4432" s="6" t="str">
        <v>2008</v>
      </c>
      <c r="Q4432" s="6">
        <v>4340</v>
      </c>
      <c r="R4432" s="6">
        <v>4</v>
      </c>
      <c r="S4432" s="16">
        <f t="shared" si="329"/>
        <v>9.2165898617511521E-4</v>
      </c>
      <c r="T4432" s="16">
        <f t="shared" si="330"/>
        <v>4.6061708031153994E-4</v>
      </c>
    </row>
    <row r="4433" spans="1:20" x14ac:dyDescent="0.6">
      <c r="A4433" s="6"/>
      <c r="B4433" s="6"/>
      <c r="C4433" s="6"/>
      <c r="D4433" s="6" t="s">
        <v>13828</v>
      </c>
      <c r="E4433" s="6" t="s">
        <v>13815</v>
      </c>
      <c r="F4433" s="6" t="s">
        <v>13852</v>
      </c>
      <c r="G4433" s="6" t="str">
        <f t="shared" si="328"/>
        <v>35-44</v>
      </c>
      <c r="H4433" s="6" t="str" cm="1">
        <f t="array" ref="H4433:I4433">_xlfn.TEXTSPLIT(G4433,"-")</f>
        <v>35</v>
      </c>
      <c r="I4433" s="6" t="str">
        <v>44</v>
      </c>
      <c r="J4433" s="6" t="s">
        <v>13541</v>
      </c>
      <c r="K4433" s="6" t="s">
        <v>13651</v>
      </c>
      <c r="L4433" s="6" t="s">
        <v>13973</v>
      </c>
      <c r="M4433" s="6" t="s">
        <v>13661</v>
      </c>
      <c r="N4433" s="6" t="s">
        <v>13643</v>
      </c>
      <c r="O4433" s="6" t="str" cm="1">
        <f t="array" ref="O4433:P4433">_xlfn.TEXTSPLIT(N4433,"-")</f>
        <v>2007</v>
      </c>
      <c r="P4433" s="6" t="str">
        <v>2008</v>
      </c>
      <c r="Q4433" s="6">
        <v>1373</v>
      </c>
      <c r="R4433" s="6">
        <v>0</v>
      </c>
      <c r="S4433" s="16">
        <f t="shared" si="329"/>
        <v>0</v>
      </c>
      <c r="T4433" s="16">
        <f t="shared" si="330"/>
        <v>0</v>
      </c>
    </row>
    <row r="4434" spans="1:20" x14ac:dyDescent="0.6">
      <c r="A4434" s="6"/>
      <c r="B4434" s="6"/>
      <c r="C4434" s="6"/>
      <c r="D4434" s="6" t="s">
        <v>13828</v>
      </c>
      <c r="E4434" s="6" t="s">
        <v>13815</v>
      </c>
      <c r="F4434" s="6" t="s">
        <v>13853</v>
      </c>
      <c r="G4434" s="6" t="str">
        <f t="shared" si="328"/>
        <v>45-54</v>
      </c>
      <c r="H4434" s="6" t="str" cm="1">
        <f t="array" ref="H4434:I4434">_xlfn.TEXTSPLIT(G4434,"-")</f>
        <v>45</v>
      </c>
      <c r="I4434" s="6" t="str">
        <v>54</v>
      </c>
      <c r="J4434" s="6" t="s">
        <v>13541</v>
      </c>
      <c r="K4434" s="6" t="s">
        <v>13651</v>
      </c>
      <c r="L4434" s="6" t="s">
        <v>13973</v>
      </c>
      <c r="M4434" s="6" t="s">
        <v>13661</v>
      </c>
      <c r="N4434" s="6" t="s">
        <v>13643</v>
      </c>
      <c r="O4434" s="6" t="str" cm="1">
        <f t="array" ref="O4434:P4434">_xlfn.TEXTSPLIT(N4434,"-")</f>
        <v>2007</v>
      </c>
      <c r="P4434" s="6" t="str">
        <v>2008</v>
      </c>
      <c r="Q4434" s="6">
        <v>1224</v>
      </c>
      <c r="R4434" s="6">
        <v>0</v>
      </c>
      <c r="S4434" s="16">
        <f t="shared" si="329"/>
        <v>0</v>
      </c>
      <c r="T4434" s="16">
        <f t="shared" si="330"/>
        <v>0</v>
      </c>
    </row>
    <row r="4435" spans="1:20" x14ac:dyDescent="0.6">
      <c r="A4435" s="6"/>
      <c r="B4435" s="6"/>
      <c r="C4435" s="6"/>
      <c r="D4435" s="6" t="s">
        <v>13828</v>
      </c>
      <c r="E4435" s="6" t="s">
        <v>13815</v>
      </c>
      <c r="F4435" s="6" t="s">
        <v>13854</v>
      </c>
      <c r="G4435" s="6" t="str">
        <f t="shared" si="328"/>
        <v>55-64</v>
      </c>
      <c r="H4435" s="6" t="str" cm="1">
        <f t="array" ref="H4435:I4435">_xlfn.TEXTSPLIT(G4435,"-")</f>
        <v>55</v>
      </c>
      <c r="I4435" s="6" t="str">
        <v>64</v>
      </c>
      <c r="J4435" s="6" t="s">
        <v>13541</v>
      </c>
      <c r="K4435" s="6" t="s">
        <v>13651</v>
      </c>
      <c r="L4435" s="6" t="s">
        <v>13973</v>
      </c>
      <c r="M4435" s="6" t="s">
        <v>13661</v>
      </c>
      <c r="N4435" s="6" t="s">
        <v>13643</v>
      </c>
      <c r="O4435" s="6" t="str" cm="1">
        <f t="array" ref="O4435:P4435">_xlfn.TEXTSPLIT(N4435,"-")</f>
        <v>2007</v>
      </c>
      <c r="P4435" s="6" t="str">
        <v>2008</v>
      </c>
      <c r="Q4435" s="6">
        <v>909</v>
      </c>
      <c r="R4435" s="6">
        <v>0</v>
      </c>
      <c r="S4435" s="16">
        <f t="shared" si="329"/>
        <v>0</v>
      </c>
      <c r="T4435" s="16">
        <f t="shared" si="330"/>
        <v>0</v>
      </c>
    </row>
    <row r="4436" spans="1:20" x14ac:dyDescent="0.6">
      <c r="A4436" s="6"/>
      <c r="B4436" s="6"/>
      <c r="C4436" s="6"/>
      <c r="D4436" s="6" t="s">
        <v>13828</v>
      </c>
      <c r="E4436" s="6" t="s">
        <v>13815</v>
      </c>
      <c r="F4436" s="6" t="s">
        <v>13855</v>
      </c>
      <c r="G4436" s="6" t="str">
        <f t="shared" si="328"/>
        <v>65-74</v>
      </c>
      <c r="H4436" s="6" t="str" cm="1">
        <f t="array" ref="H4436:I4436">_xlfn.TEXTSPLIT(G4436,"-")</f>
        <v>65</v>
      </c>
      <c r="I4436" s="6" t="str">
        <v>74</v>
      </c>
      <c r="J4436" s="6" t="s">
        <v>13541</v>
      </c>
      <c r="K4436" s="6" t="s">
        <v>13651</v>
      </c>
      <c r="L4436" s="6" t="s">
        <v>13973</v>
      </c>
      <c r="M4436" s="6" t="s">
        <v>13661</v>
      </c>
      <c r="N4436" s="6" t="s">
        <v>13643</v>
      </c>
      <c r="O4436" s="6" t="str" cm="1">
        <f t="array" ref="O4436:P4436">_xlfn.TEXTSPLIT(N4436,"-")</f>
        <v>2007</v>
      </c>
      <c r="P4436" s="6" t="str">
        <v>2008</v>
      </c>
      <c r="Q4436" s="6">
        <v>834</v>
      </c>
      <c r="R4436" s="6">
        <v>3</v>
      </c>
      <c r="S4436" s="16">
        <f t="shared" si="329"/>
        <v>3.5971223021582736E-3</v>
      </c>
      <c r="T4436" s="16">
        <f t="shared" si="330"/>
        <v>2.0730609134131418E-3</v>
      </c>
    </row>
    <row r="4437" spans="1:20" x14ac:dyDescent="0.6">
      <c r="A4437" s="6"/>
      <c r="B4437" s="6"/>
      <c r="C4437" s="6"/>
      <c r="D4437" s="6" t="s">
        <v>13828</v>
      </c>
      <c r="E4437" s="6" t="s">
        <v>13814</v>
      </c>
      <c r="F4437" s="6" t="s">
        <v>13663</v>
      </c>
      <c r="G4437" s="6" t="str">
        <f t="shared" si="328"/>
        <v>35-74</v>
      </c>
      <c r="H4437" s="6" t="str" cm="1">
        <f t="array" ref="H4437:I4437">_xlfn.TEXTSPLIT(G4437,"-")</f>
        <v>35</v>
      </c>
      <c r="I4437" s="6" t="str">
        <v>74</v>
      </c>
      <c r="J4437" s="6" t="s">
        <v>13541</v>
      </c>
      <c r="K4437" s="6" t="s">
        <v>13651</v>
      </c>
      <c r="L4437" s="6" t="s">
        <v>13973</v>
      </c>
      <c r="M4437" s="6" t="s">
        <v>13661</v>
      </c>
      <c r="N4437" s="6" t="s">
        <v>13643</v>
      </c>
      <c r="O4437" s="6" t="str" cm="1">
        <f t="array" ref="O4437:P4437">_xlfn.TEXTSPLIT(N4437,"-")</f>
        <v>2007</v>
      </c>
      <c r="P4437" s="6" t="str">
        <v>2008</v>
      </c>
      <c r="Q4437" s="6">
        <v>2164</v>
      </c>
      <c r="R4437" s="6">
        <v>2</v>
      </c>
      <c r="S4437" s="16">
        <f t="shared" si="329"/>
        <v>9.2421441774491681E-4</v>
      </c>
      <c r="T4437" s="16">
        <f t="shared" si="330"/>
        <v>6.5321621673912434E-4</v>
      </c>
    </row>
    <row r="4438" spans="1:20" x14ac:dyDescent="0.6">
      <c r="A4438" s="6"/>
      <c r="B4438" s="6"/>
      <c r="C4438" s="6"/>
      <c r="D4438" s="6" t="s">
        <v>13828</v>
      </c>
      <c r="E4438" s="6" t="s">
        <v>13816</v>
      </c>
      <c r="F4438" s="6" t="s">
        <v>13663</v>
      </c>
      <c r="G4438" s="6" t="str">
        <f t="shared" si="328"/>
        <v>35-74</v>
      </c>
      <c r="H4438" s="6" t="str" cm="1">
        <f t="array" ref="H4438:I4438">_xlfn.TEXTSPLIT(G4438,"-")</f>
        <v>35</v>
      </c>
      <c r="I4438" s="6" t="str">
        <v>74</v>
      </c>
      <c r="J4438" s="6" t="s">
        <v>13541</v>
      </c>
      <c r="K4438" s="6" t="s">
        <v>13651</v>
      </c>
      <c r="L4438" s="6" t="s">
        <v>13973</v>
      </c>
      <c r="M4438" s="6" t="s">
        <v>13661</v>
      </c>
      <c r="N4438" s="6" t="s">
        <v>13643</v>
      </c>
      <c r="O4438" s="6" t="str" cm="1">
        <f t="array" ref="O4438:P4438">_xlfn.TEXTSPLIT(N4438,"-")</f>
        <v>2007</v>
      </c>
      <c r="P4438" s="6" t="str">
        <v>2008</v>
      </c>
      <c r="Q4438" s="6">
        <v>2176</v>
      </c>
      <c r="R4438" s="6">
        <v>2</v>
      </c>
      <c r="S4438" s="16">
        <f t="shared" si="329"/>
        <v>9.1911764705882352E-4</v>
      </c>
      <c r="T4438" s="16">
        <f t="shared" si="330"/>
        <v>6.4961557842212897E-4</v>
      </c>
    </row>
    <row r="4439" spans="1:20" x14ac:dyDescent="0.6">
      <c r="A4439" s="6"/>
      <c r="B4439" s="6"/>
      <c r="C4439" s="6"/>
      <c r="D4439" s="6" t="s">
        <v>13828</v>
      </c>
      <c r="E4439" s="6" t="s">
        <v>13815</v>
      </c>
      <c r="F4439" s="6" t="s">
        <v>13663</v>
      </c>
      <c r="G4439" s="6" t="str">
        <f t="shared" si="328"/>
        <v>35-74</v>
      </c>
      <c r="H4439" s="6" t="str" cm="1">
        <f t="array" ref="H4439:I4439">_xlfn.TEXTSPLIT(G4439,"-")</f>
        <v>35</v>
      </c>
      <c r="I4439" s="6" t="str">
        <v>74</v>
      </c>
      <c r="J4439" s="6" t="s">
        <v>13541</v>
      </c>
      <c r="K4439" s="6" t="s">
        <v>13651</v>
      </c>
      <c r="L4439" s="6" t="s">
        <v>13973</v>
      </c>
      <c r="M4439" s="6" t="s">
        <v>13661</v>
      </c>
      <c r="N4439" s="6" t="s">
        <v>13643</v>
      </c>
      <c r="O4439" s="6" t="str" cm="1">
        <f t="array" ref="O4439:P4439">_xlfn.TEXTSPLIT(N4439,"-")</f>
        <v>2007</v>
      </c>
      <c r="P4439" s="6" t="str">
        <v>2008</v>
      </c>
      <c r="Q4439" s="6">
        <v>4340</v>
      </c>
      <c r="R4439" s="6">
        <v>4</v>
      </c>
      <c r="S4439" s="16">
        <f t="shared" si="329"/>
        <v>9.2165898617511521E-4</v>
      </c>
      <c r="T4439" s="16">
        <f t="shared" si="330"/>
        <v>4.6061708031153994E-4</v>
      </c>
    </row>
    <row r="4440" spans="1:20" x14ac:dyDescent="0.6">
      <c r="A4440" s="6"/>
      <c r="B4440" s="6"/>
      <c r="C4440" s="6"/>
      <c r="D4440" s="6" t="s">
        <v>13813</v>
      </c>
      <c r="E4440" s="6" t="s">
        <v>13815</v>
      </c>
      <c r="F4440" s="6" t="s">
        <v>13852</v>
      </c>
      <c r="G4440" s="6" t="str">
        <f t="shared" si="328"/>
        <v>35-44</v>
      </c>
      <c r="H4440" s="6" t="str" cm="1">
        <f t="array" ref="H4440:I4440">_xlfn.TEXTSPLIT(G4440,"-")</f>
        <v>35</v>
      </c>
      <c r="I4440" s="6" t="str">
        <v>44</v>
      </c>
      <c r="J4440" s="6" t="s">
        <v>13541</v>
      </c>
      <c r="K4440" s="6" t="s">
        <v>13651</v>
      </c>
      <c r="L4440" s="6" t="s">
        <v>13973</v>
      </c>
      <c r="M4440" s="6" t="s">
        <v>13661</v>
      </c>
      <c r="N4440" s="6" t="s">
        <v>13643</v>
      </c>
      <c r="O4440" s="6" t="str" cm="1">
        <f t="array" ref="O4440:P4440">_xlfn.TEXTSPLIT(N4440,"-")</f>
        <v>2007</v>
      </c>
      <c r="P4440" s="6" t="str">
        <v>2008</v>
      </c>
      <c r="Q4440" s="6">
        <v>1373</v>
      </c>
      <c r="R4440" s="6">
        <v>0</v>
      </c>
      <c r="S4440" s="16">
        <f t="shared" si="329"/>
        <v>0</v>
      </c>
      <c r="T4440" s="16">
        <f t="shared" si="330"/>
        <v>0</v>
      </c>
    </row>
    <row r="4441" spans="1:20" x14ac:dyDescent="0.6">
      <c r="A4441" s="6"/>
      <c r="B4441" s="6"/>
      <c r="C4441" s="6"/>
      <c r="D4441" s="6" t="s">
        <v>13813</v>
      </c>
      <c r="E4441" s="6" t="s">
        <v>13815</v>
      </c>
      <c r="F4441" s="6" t="s">
        <v>13853</v>
      </c>
      <c r="G4441" s="6" t="str">
        <f t="shared" si="328"/>
        <v>45-54</v>
      </c>
      <c r="H4441" s="6" t="str" cm="1">
        <f t="array" ref="H4441:I4441">_xlfn.TEXTSPLIT(G4441,"-")</f>
        <v>45</v>
      </c>
      <c r="I4441" s="6" t="str">
        <v>54</v>
      </c>
      <c r="J4441" s="6" t="s">
        <v>13541</v>
      </c>
      <c r="K4441" s="6" t="s">
        <v>13651</v>
      </c>
      <c r="L4441" s="6" t="s">
        <v>13973</v>
      </c>
      <c r="M4441" s="6" t="s">
        <v>13661</v>
      </c>
      <c r="N4441" s="6" t="s">
        <v>13643</v>
      </c>
      <c r="O4441" s="6" t="str" cm="1">
        <f t="array" ref="O4441:P4441">_xlfn.TEXTSPLIT(N4441,"-")</f>
        <v>2007</v>
      </c>
      <c r="P4441" s="6" t="str">
        <v>2008</v>
      </c>
      <c r="Q4441" s="6">
        <v>1224</v>
      </c>
      <c r="R4441" s="6">
        <v>1</v>
      </c>
      <c r="S4441" s="16">
        <f t="shared" si="329"/>
        <v>8.1699346405228761E-4</v>
      </c>
      <c r="T4441" s="16">
        <f t="shared" si="330"/>
        <v>8.166596566985977E-4</v>
      </c>
    </row>
    <row r="4442" spans="1:20" x14ac:dyDescent="0.6">
      <c r="A4442" s="6"/>
      <c r="B4442" s="6"/>
      <c r="C4442" s="6"/>
      <c r="D4442" s="6" t="s">
        <v>13813</v>
      </c>
      <c r="E4442" s="6" t="s">
        <v>13815</v>
      </c>
      <c r="F4442" s="6" t="s">
        <v>13854</v>
      </c>
      <c r="G4442" s="6" t="str">
        <f t="shared" si="328"/>
        <v>55-64</v>
      </c>
      <c r="H4442" s="6" t="str" cm="1">
        <f t="array" ref="H4442:I4442">_xlfn.TEXTSPLIT(G4442,"-")</f>
        <v>55</v>
      </c>
      <c r="I4442" s="6" t="str">
        <v>64</v>
      </c>
      <c r="J4442" s="6" t="s">
        <v>13541</v>
      </c>
      <c r="K4442" s="6" t="s">
        <v>13651</v>
      </c>
      <c r="L4442" s="6" t="s">
        <v>13973</v>
      </c>
      <c r="M4442" s="6" t="s">
        <v>13661</v>
      </c>
      <c r="N4442" s="6" t="s">
        <v>13643</v>
      </c>
      <c r="O4442" s="6" t="str" cm="1">
        <f t="array" ref="O4442:P4442">_xlfn.TEXTSPLIT(N4442,"-")</f>
        <v>2007</v>
      </c>
      <c r="P4442" s="6" t="str">
        <v>2008</v>
      </c>
      <c r="Q4442" s="6">
        <v>909</v>
      </c>
      <c r="R4442" s="6">
        <v>0</v>
      </c>
      <c r="S4442" s="16">
        <f t="shared" si="329"/>
        <v>0</v>
      </c>
      <c r="T4442" s="16">
        <f t="shared" si="330"/>
        <v>0</v>
      </c>
    </row>
    <row r="4443" spans="1:20" x14ac:dyDescent="0.6">
      <c r="A4443" s="6"/>
      <c r="B4443" s="6"/>
      <c r="C4443" s="6"/>
      <c r="D4443" s="6" t="s">
        <v>13813</v>
      </c>
      <c r="E4443" s="6" t="s">
        <v>13815</v>
      </c>
      <c r="F4443" s="6" t="s">
        <v>13855</v>
      </c>
      <c r="G4443" s="6" t="str">
        <f t="shared" si="328"/>
        <v>65-74</v>
      </c>
      <c r="H4443" s="6" t="str" cm="1">
        <f t="array" ref="H4443:I4443">_xlfn.TEXTSPLIT(G4443,"-")</f>
        <v>65</v>
      </c>
      <c r="I4443" s="6" t="str">
        <v>74</v>
      </c>
      <c r="J4443" s="6" t="s">
        <v>13541</v>
      </c>
      <c r="K4443" s="6" t="s">
        <v>13651</v>
      </c>
      <c r="L4443" s="6" t="s">
        <v>13973</v>
      </c>
      <c r="M4443" s="6" t="s">
        <v>13661</v>
      </c>
      <c r="N4443" s="6" t="s">
        <v>13643</v>
      </c>
      <c r="O4443" s="6" t="str" cm="1">
        <f t="array" ref="O4443:P4443">_xlfn.TEXTSPLIT(N4443,"-")</f>
        <v>2007</v>
      </c>
      <c r="P4443" s="6" t="str">
        <v>2008</v>
      </c>
      <c r="Q4443" s="6">
        <v>834</v>
      </c>
      <c r="R4443" s="6">
        <v>6</v>
      </c>
      <c r="S4443" s="16">
        <f t="shared" si="329"/>
        <v>7.1942446043165471E-3</v>
      </c>
      <c r="T4443" s="16">
        <f t="shared" si="330"/>
        <v>2.9264541055281151E-3</v>
      </c>
    </row>
    <row r="4444" spans="1:20" x14ac:dyDescent="0.6">
      <c r="A4444" s="6"/>
      <c r="B4444" s="6"/>
      <c r="C4444" s="6"/>
      <c r="D4444" s="6" t="s">
        <v>13813</v>
      </c>
      <c r="E4444" s="6" t="s">
        <v>13814</v>
      </c>
      <c r="F4444" s="6" t="s">
        <v>13663</v>
      </c>
      <c r="G4444" s="6" t="str">
        <f t="shared" si="328"/>
        <v>35-74</v>
      </c>
      <c r="H4444" s="6" t="str" cm="1">
        <f t="array" ref="H4444:I4444">_xlfn.TEXTSPLIT(G4444,"-")</f>
        <v>35</v>
      </c>
      <c r="I4444" s="6" t="str">
        <v>74</v>
      </c>
      <c r="J4444" s="6" t="s">
        <v>13541</v>
      </c>
      <c r="K4444" s="6" t="s">
        <v>13651</v>
      </c>
      <c r="L4444" s="6" t="s">
        <v>13973</v>
      </c>
      <c r="M4444" s="6" t="s">
        <v>13661</v>
      </c>
      <c r="N4444" s="6" t="s">
        <v>13643</v>
      </c>
      <c r="O4444" s="6" t="str" cm="1">
        <f t="array" ref="O4444:P4444">_xlfn.TEXTSPLIT(N4444,"-")</f>
        <v>2007</v>
      </c>
      <c r="P4444" s="6" t="str">
        <v>2008</v>
      </c>
      <c r="Q4444" s="6">
        <v>2164</v>
      </c>
      <c r="R4444" s="6">
        <v>4</v>
      </c>
      <c r="S4444" s="16">
        <f t="shared" si="329"/>
        <v>1.8484288354898336E-3</v>
      </c>
      <c r="T4444" s="16">
        <f t="shared" si="330"/>
        <v>9.2335985037054927E-4</v>
      </c>
    </row>
    <row r="4445" spans="1:20" x14ac:dyDescent="0.6">
      <c r="A4445" s="6"/>
      <c r="B4445" s="6"/>
      <c r="C4445" s="6"/>
      <c r="D4445" s="6" t="s">
        <v>13813</v>
      </c>
      <c r="E4445" s="6" t="s">
        <v>13816</v>
      </c>
      <c r="F4445" s="6" t="s">
        <v>13663</v>
      </c>
      <c r="G4445" s="6" t="str">
        <f t="shared" si="328"/>
        <v>35-74</v>
      </c>
      <c r="H4445" s="6" t="str" cm="1">
        <f t="array" ref="H4445:I4445">_xlfn.TEXTSPLIT(G4445,"-")</f>
        <v>35</v>
      </c>
      <c r="I4445" s="6" t="str">
        <v>74</v>
      </c>
      <c r="J4445" s="6" t="s">
        <v>13541</v>
      </c>
      <c r="K4445" s="6" t="s">
        <v>13651</v>
      </c>
      <c r="L4445" s="6" t="s">
        <v>13973</v>
      </c>
      <c r="M4445" s="6" t="s">
        <v>13661</v>
      </c>
      <c r="N4445" s="6" t="s">
        <v>13643</v>
      </c>
      <c r="O4445" s="6" t="str" cm="1">
        <f t="array" ref="O4445:P4445">_xlfn.TEXTSPLIT(N4445,"-")</f>
        <v>2007</v>
      </c>
      <c r="P4445" s="6" t="str">
        <v>2008</v>
      </c>
      <c r="Q4445" s="6">
        <v>2176</v>
      </c>
      <c r="R4445" s="6">
        <v>4</v>
      </c>
      <c r="S4445" s="16">
        <f t="shared" si="329"/>
        <v>1.838235294117647E-3</v>
      </c>
      <c r="T4445" s="16">
        <f t="shared" si="330"/>
        <v>9.1827248122761497E-4</v>
      </c>
    </row>
    <row r="4446" spans="1:20" x14ac:dyDescent="0.6">
      <c r="A4446" s="6"/>
      <c r="B4446" s="6"/>
      <c r="C4446" s="6"/>
      <c r="D4446" s="6" t="s">
        <v>13813</v>
      </c>
      <c r="E4446" s="6" t="s">
        <v>13815</v>
      </c>
      <c r="F4446" s="6" t="s">
        <v>13663</v>
      </c>
      <c r="G4446" s="6" t="str">
        <f t="shared" si="328"/>
        <v>35-74</v>
      </c>
      <c r="H4446" s="6" t="str" cm="1">
        <f t="array" ref="H4446:I4446">_xlfn.TEXTSPLIT(G4446,"-")</f>
        <v>35</v>
      </c>
      <c r="I4446" s="6" t="str">
        <v>74</v>
      </c>
      <c r="J4446" s="6" t="s">
        <v>13541</v>
      </c>
      <c r="K4446" s="6" t="s">
        <v>13651</v>
      </c>
      <c r="L4446" s="6" t="s">
        <v>13973</v>
      </c>
      <c r="M4446" s="6" t="s">
        <v>13661</v>
      </c>
      <c r="N4446" s="6" t="s">
        <v>13643</v>
      </c>
      <c r="O4446" s="6" t="str" cm="1">
        <f t="array" ref="O4446:P4446">_xlfn.TEXTSPLIT(N4446,"-")</f>
        <v>2007</v>
      </c>
      <c r="P4446" s="6" t="str">
        <v>2008</v>
      </c>
      <c r="Q4446" s="6">
        <v>4340</v>
      </c>
      <c r="R4446" s="6">
        <v>9</v>
      </c>
      <c r="S4446" s="16">
        <f t="shared" si="329"/>
        <v>2.0737327188940094E-3</v>
      </c>
      <c r="T4446" s="16">
        <f t="shared" si="330"/>
        <v>6.9052713977180364E-4</v>
      </c>
    </row>
    <row r="4447" spans="1:20" x14ac:dyDescent="0.6">
      <c r="A4447" s="6"/>
      <c r="B4447" s="6"/>
      <c r="C4447" s="6"/>
      <c r="D4447" s="6" t="s">
        <v>13300</v>
      </c>
      <c r="E4447" s="6" t="s">
        <v>13815</v>
      </c>
      <c r="F4447" s="6" t="s">
        <v>13852</v>
      </c>
      <c r="G4447" s="6" t="str">
        <f t="shared" si="328"/>
        <v>35-44</v>
      </c>
      <c r="H4447" s="6" t="str" cm="1">
        <f t="array" ref="H4447:I4447">_xlfn.TEXTSPLIT(G4447,"-")</f>
        <v>35</v>
      </c>
      <c r="I4447" s="6" t="str">
        <v>44</v>
      </c>
      <c r="J4447" s="6" t="s">
        <v>13541</v>
      </c>
      <c r="K4447" s="6" t="s">
        <v>13651</v>
      </c>
      <c r="L4447" s="6" t="s">
        <v>13973</v>
      </c>
      <c r="M4447" s="6" t="s">
        <v>13661</v>
      </c>
      <c r="N4447" s="6" t="s">
        <v>13643</v>
      </c>
      <c r="O4447" s="6" t="str" cm="1">
        <f t="array" ref="O4447:P4447">_xlfn.TEXTSPLIT(N4447,"-")</f>
        <v>2007</v>
      </c>
      <c r="P4447" s="6" t="str">
        <v>2008</v>
      </c>
      <c r="Q4447" s="6">
        <v>1373</v>
      </c>
      <c r="R4447" s="6">
        <v>9</v>
      </c>
      <c r="S4447" s="16">
        <f t="shared" si="329"/>
        <v>6.5549890750182084E-3</v>
      </c>
      <c r="T4447" s="16">
        <f t="shared" si="330"/>
        <v>2.1778232705057026E-3</v>
      </c>
    </row>
    <row r="4448" spans="1:20" x14ac:dyDescent="0.6">
      <c r="A4448" s="6"/>
      <c r="B4448" s="6"/>
      <c r="C4448" s="6"/>
      <c r="D4448" s="6" t="s">
        <v>13300</v>
      </c>
      <c r="E4448" s="6" t="s">
        <v>13815</v>
      </c>
      <c r="F4448" s="6" t="s">
        <v>13853</v>
      </c>
      <c r="G4448" s="6" t="str">
        <f t="shared" si="328"/>
        <v>45-54</v>
      </c>
      <c r="H4448" s="6" t="str" cm="1">
        <f t="array" ref="H4448:I4448">_xlfn.TEXTSPLIT(G4448,"-")</f>
        <v>45</v>
      </c>
      <c r="I4448" s="6" t="str">
        <v>54</v>
      </c>
      <c r="J4448" s="6" t="s">
        <v>13541</v>
      </c>
      <c r="K4448" s="6" t="s">
        <v>13651</v>
      </c>
      <c r="L4448" s="6" t="s">
        <v>13973</v>
      </c>
      <c r="M4448" s="6" t="s">
        <v>13661</v>
      </c>
      <c r="N4448" s="6" t="s">
        <v>13643</v>
      </c>
      <c r="O4448" s="6" t="str" cm="1">
        <f t="array" ref="O4448:P4448">_xlfn.TEXTSPLIT(N4448,"-")</f>
        <v>2007</v>
      </c>
      <c r="P4448" s="6" t="str">
        <v>2008</v>
      </c>
      <c r="Q4448" s="6">
        <v>1224</v>
      </c>
      <c r="R4448" s="6">
        <v>18</v>
      </c>
      <c r="S4448" s="16">
        <f t="shared" si="329"/>
        <v>1.4705882352941176E-2</v>
      </c>
      <c r="T4448" s="16">
        <f t="shared" si="330"/>
        <v>3.4406284785991129E-3</v>
      </c>
    </row>
    <row r="4449" spans="1:20" x14ac:dyDescent="0.6">
      <c r="A4449" s="6"/>
      <c r="B4449" s="6"/>
      <c r="C4449" s="6"/>
      <c r="D4449" s="6" t="s">
        <v>13300</v>
      </c>
      <c r="E4449" s="6" t="s">
        <v>13815</v>
      </c>
      <c r="F4449" s="6" t="s">
        <v>13854</v>
      </c>
      <c r="G4449" s="6" t="str">
        <f t="shared" si="328"/>
        <v>55-64</v>
      </c>
      <c r="H4449" s="6" t="str" cm="1">
        <f t="array" ref="H4449:I4449">_xlfn.TEXTSPLIT(G4449,"-")</f>
        <v>55</v>
      </c>
      <c r="I4449" s="6" t="str">
        <v>64</v>
      </c>
      <c r="J4449" s="6" t="s">
        <v>13541</v>
      </c>
      <c r="K4449" s="6" t="s">
        <v>13651</v>
      </c>
      <c r="L4449" s="6" t="s">
        <v>13973</v>
      </c>
      <c r="M4449" s="6" t="s">
        <v>13661</v>
      </c>
      <c r="N4449" s="6" t="s">
        <v>13643</v>
      </c>
      <c r="O4449" s="6" t="str" cm="1">
        <f t="array" ref="O4449:P4449">_xlfn.TEXTSPLIT(N4449,"-")</f>
        <v>2007</v>
      </c>
      <c r="P4449" s="6" t="str">
        <v>2008</v>
      </c>
      <c r="Q4449" s="6">
        <v>909</v>
      </c>
      <c r="R4449" s="6">
        <v>46</v>
      </c>
      <c r="S4449" s="16">
        <f t="shared" si="329"/>
        <v>5.0605060506050605E-2</v>
      </c>
      <c r="T4449" s="16">
        <f t="shared" si="330"/>
        <v>7.2700682653060924E-3</v>
      </c>
    </row>
    <row r="4450" spans="1:20" x14ac:dyDescent="0.6">
      <c r="A4450" s="6"/>
      <c r="B4450" s="6"/>
      <c r="C4450" s="6"/>
      <c r="D4450" s="6" t="s">
        <v>13300</v>
      </c>
      <c r="E4450" s="6" t="s">
        <v>13815</v>
      </c>
      <c r="F4450" s="6" t="s">
        <v>13855</v>
      </c>
      <c r="G4450" s="6" t="str">
        <f t="shared" si="328"/>
        <v>65-74</v>
      </c>
      <c r="H4450" s="6" t="str" cm="1">
        <f t="array" ref="H4450:I4450">_xlfn.TEXTSPLIT(G4450,"-")</f>
        <v>65</v>
      </c>
      <c r="I4450" s="6" t="str">
        <v>74</v>
      </c>
      <c r="J4450" s="6" t="s">
        <v>13541</v>
      </c>
      <c r="K4450" s="6" t="s">
        <v>13651</v>
      </c>
      <c r="L4450" s="6" t="s">
        <v>13973</v>
      </c>
      <c r="M4450" s="6" t="s">
        <v>13661</v>
      </c>
      <c r="N4450" s="6" t="s">
        <v>13643</v>
      </c>
      <c r="O4450" s="6" t="str" cm="1">
        <f t="array" ref="O4450:P4450">_xlfn.TEXTSPLIT(N4450,"-")</f>
        <v>2007</v>
      </c>
      <c r="P4450" s="6" t="str">
        <v>2008</v>
      </c>
      <c r="Q4450" s="6">
        <v>834</v>
      </c>
      <c r="R4450" s="6">
        <v>100</v>
      </c>
      <c r="S4450" s="16">
        <f t="shared" si="329"/>
        <v>0.11990407673860912</v>
      </c>
      <c r="T4450" s="16">
        <f t="shared" si="330"/>
        <v>1.1248612444143952E-2</v>
      </c>
    </row>
    <row r="4451" spans="1:20" x14ac:dyDescent="0.6">
      <c r="A4451" s="6"/>
      <c r="B4451" s="6"/>
      <c r="C4451" s="6"/>
      <c r="D4451" s="6" t="s">
        <v>13300</v>
      </c>
      <c r="E4451" s="6" t="s">
        <v>13814</v>
      </c>
      <c r="F4451" s="6" t="s">
        <v>13663</v>
      </c>
      <c r="G4451" s="6" t="str">
        <f t="shared" si="328"/>
        <v>35-74</v>
      </c>
      <c r="H4451" s="6" t="str" cm="1">
        <f t="array" ref="H4451:I4451">_xlfn.TEXTSPLIT(G4451,"-")</f>
        <v>35</v>
      </c>
      <c r="I4451" s="6" t="str">
        <v>74</v>
      </c>
      <c r="J4451" s="6" t="s">
        <v>13541</v>
      </c>
      <c r="K4451" s="6" t="s">
        <v>13651</v>
      </c>
      <c r="L4451" s="6" t="s">
        <v>13973</v>
      </c>
      <c r="M4451" s="6" t="s">
        <v>13661</v>
      </c>
      <c r="N4451" s="6" t="s">
        <v>13643</v>
      </c>
      <c r="O4451" s="6" t="str" cm="1">
        <f t="array" ref="O4451:P4451">_xlfn.TEXTSPLIT(N4451,"-")</f>
        <v>2007</v>
      </c>
      <c r="P4451" s="6" t="str">
        <v>2008</v>
      </c>
      <c r="Q4451" s="6">
        <v>2164</v>
      </c>
      <c r="R4451" s="6">
        <v>76</v>
      </c>
      <c r="S4451" s="16">
        <f t="shared" si="329"/>
        <v>3.512014787430684E-2</v>
      </c>
      <c r="T4451" s="16">
        <f t="shared" si="330"/>
        <v>3.9571832183817072E-3</v>
      </c>
    </row>
    <row r="4452" spans="1:20" x14ac:dyDescent="0.6">
      <c r="A4452" s="6"/>
      <c r="B4452" s="6"/>
      <c r="C4452" s="6"/>
      <c r="D4452" s="6" t="s">
        <v>13300</v>
      </c>
      <c r="E4452" s="6" t="s">
        <v>13816</v>
      </c>
      <c r="F4452" s="6" t="s">
        <v>13663</v>
      </c>
      <c r="G4452" s="6" t="str">
        <f t="shared" si="328"/>
        <v>35-74</v>
      </c>
      <c r="H4452" s="6" t="str" cm="1">
        <f t="array" ref="H4452:I4452">_xlfn.TEXTSPLIT(G4452,"-")</f>
        <v>35</v>
      </c>
      <c r="I4452" s="6" t="str">
        <v>74</v>
      </c>
      <c r="J4452" s="6" t="s">
        <v>13541</v>
      </c>
      <c r="K4452" s="6" t="s">
        <v>13651</v>
      </c>
      <c r="L4452" s="6" t="s">
        <v>13973</v>
      </c>
      <c r="M4452" s="6" t="s">
        <v>13661</v>
      </c>
      <c r="N4452" s="6" t="s">
        <v>13643</v>
      </c>
      <c r="O4452" s="6" t="str" cm="1">
        <f t="array" ref="O4452:P4452">_xlfn.TEXTSPLIT(N4452,"-")</f>
        <v>2007</v>
      </c>
      <c r="P4452" s="6" t="str">
        <v>2008</v>
      </c>
      <c r="Q4452" s="6">
        <v>2176</v>
      </c>
      <c r="R4452" s="6">
        <v>99</v>
      </c>
      <c r="S4452" s="16">
        <f t="shared" si="329"/>
        <v>4.5496323529411763E-2</v>
      </c>
      <c r="T4452" s="16">
        <f t="shared" si="330"/>
        <v>4.4673245913998622E-3</v>
      </c>
    </row>
    <row r="4453" spans="1:20" x14ac:dyDescent="0.6">
      <c r="A4453" s="6"/>
      <c r="B4453" s="6"/>
      <c r="C4453" s="6"/>
      <c r="D4453" s="6" t="s">
        <v>13300</v>
      </c>
      <c r="E4453" s="6" t="s">
        <v>13815</v>
      </c>
      <c r="F4453" s="6" t="s">
        <v>13663</v>
      </c>
      <c r="G4453" s="6" t="str">
        <f t="shared" si="328"/>
        <v>35-74</v>
      </c>
      <c r="H4453" s="6" t="str" cm="1">
        <f t="array" ref="H4453:I4453">_xlfn.TEXTSPLIT(G4453,"-")</f>
        <v>35</v>
      </c>
      <c r="I4453" s="6" t="str">
        <v>74</v>
      </c>
      <c r="J4453" s="6" t="s">
        <v>13541</v>
      </c>
      <c r="K4453" s="6" t="s">
        <v>13651</v>
      </c>
      <c r="L4453" s="6" t="s">
        <v>13973</v>
      </c>
      <c r="M4453" s="6" t="s">
        <v>13661</v>
      </c>
      <c r="N4453" s="6" t="s">
        <v>13643</v>
      </c>
      <c r="O4453" s="6" t="str" cm="1">
        <f t="array" ref="O4453:P4453">_xlfn.TEXTSPLIT(N4453,"-")</f>
        <v>2007</v>
      </c>
      <c r="P4453" s="6" t="str">
        <v>2008</v>
      </c>
      <c r="Q4453" s="6">
        <v>4340</v>
      </c>
      <c r="R4453" s="6">
        <v>178</v>
      </c>
      <c r="S4453" s="16">
        <f t="shared" si="329"/>
        <v>4.1013824884792625E-2</v>
      </c>
      <c r="T4453" s="16">
        <f t="shared" si="330"/>
        <v>3.0104155236679634E-3</v>
      </c>
    </row>
    <row r="4454" spans="1:20" x14ac:dyDescent="0.6">
      <c r="D4454" s="6" t="s">
        <v>13847</v>
      </c>
      <c r="E4454" s="6" t="s">
        <v>13815</v>
      </c>
      <c r="F4454" s="6" t="s">
        <v>13852</v>
      </c>
      <c r="G4454" s="6" t="str">
        <f t="shared" si="325"/>
        <v>35-44</v>
      </c>
      <c r="H4454" s="6" t="str" cm="1">
        <f t="array" ref="H4454:I4454">_xlfn.TEXTSPLIT(G4454,"-")</f>
        <v>35</v>
      </c>
      <c r="I4454" s="6" t="str">
        <v>44</v>
      </c>
      <c r="J4454" s="6" t="s">
        <v>13541</v>
      </c>
      <c r="K4454" s="6" t="s">
        <v>13651</v>
      </c>
      <c r="L4454" s="6" t="s">
        <v>13517</v>
      </c>
      <c r="M4454" s="6" t="s">
        <v>13661</v>
      </c>
      <c r="N4454" s="6" t="s">
        <v>13643</v>
      </c>
      <c r="O4454" s="6" t="str" cm="1">
        <f t="array" ref="O4454:P4454">_xlfn.TEXTSPLIT(N4454,"-")</f>
        <v>2007</v>
      </c>
      <c r="P4454" s="6" t="str">
        <v>2008</v>
      </c>
      <c r="Q4454" s="6">
        <v>1373</v>
      </c>
      <c r="R4454" s="6">
        <v>5</v>
      </c>
      <c r="S4454" s="16">
        <f t="shared" si="326"/>
        <v>3.6416605972323379E-3</v>
      </c>
      <c r="T4454" s="16">
        <f t="shared" si="327"/>
        <v>1.6256320201429308E-3</v>
      </c>
    </row>
    <row r="4455" spans="1:20" x14ac:dyDescent="0.6">
      <c r="A4455" s="6"/>
      <c r="B4455" s="6"/>
      <c r="C4455" s="6"/>
      <c r="D4455" s="6" t="s">
        <v>13847</v>
      </c>
      <c r="E4455" s="6" t="s">
        <v>13815</v>
      </c>
      <c r="F4455" s="6" t="s">
        <v>13853</v>
      </c>
      <c r="G4455" s="6" t="str">
        <f t="shared" si="325"/>
        <v>45-54</v>
      </c>
      <c r="H4455" s="6" t="str" cm="1">
        <f t="array" ref="H4455:I4455">_xlfn.TEXTSPLIT(G4455,"-")</f>
        <v>45</v>
      </c>
      <c r="I4455" s="6" t="str">
        <v>54</v>
      </c>
      <c r="J4455" s="6" t="s">
        <v>13541</v>
      </c>
      <c r="K4455" s="6" t="s">
        <v>13651</v>
      </c>
      <c r="L4455" s="6" t="s">
        <v>13517</v>
      </c>
      <c r="M4455" s="6" t="s">
        <v>13661</v>
      </c>
      <c r="N4455" s="6" t="s">
        <v>13643</v>
      </c>
      <c r="O4455" s="6" t="str" cm="1">
        <f t="array" ref="O4455:P4455">_xlfn.TEXTSPLIT(N4455,"-")</f>
        <v>2007</v>
      </c>
      <c r="P4455" s="6" t="str">
        <v>2008</v>
      </c>
      <c r="Q4455" s="6">
        <v>1224</v>
      </c>
      <c r="R4455" s="6">
        <v>13</v>
      </c>
      <c r="S4455" s="16">
        <f t="shared" si="326"/>
        <v>1.0620915032679739E-2</v>
      </c>
      <c r="T4455" s="16">
        <f t="shared" si="327"/>
        <v>2.9300269908508784E-3</v>
      </c>
    </row>
    <row r="4456" spans="1:20" x14ac:dyDescent="0.6">
      <c r="A4456" s="6"/>
      <c r="B4456" s="6"/>
      <c r="C4456" s="6"/>
      <c r="D4456" s="6" t="s">
        <v>13847</v>
      </c>
      <c r="E4456" s="6" t="s">
        <v>13815</v>
      </c>
      <c r="F4456" s="6" t="s">
        <v>13854</v>
      </c>
      <c r="G4456" s="6" t="str">
        <f t="shared" si="325"/>
        <v>55-64</v>
      </c>
      <c r="H4456" s="6" t="str" cm="1">
        <f t="array" ref="H4456:I4456">_xlfn.TEXTSPLIT(G4456,"-")</f>
        <v>55</v>
      </c>
      <c r="I4456" s="6" t="str">
        <v>64</v>
      </c>
      <c r="J4456" s="6" t="s">
        <v>13541</v>
      </c>
      <c r="K4456" s="6" t="s">
        <v>13651</v>
      </c>
      <c r="L4456" s="6" t="s">
        <v>13517</v>
      </c>
      <c r="M4456" s="6" t="s">
        <v>13661</v>
      </c>
      <c r="N4456" s="6" t="s">
        <v>13643</v>
      </c>
      <c r="O4456" s="6" t="str" cm="1">
        <f t="array" ref="O4456:P4456">_xlfn.TEXTSPLIT(N4456,"-")</f>
        <v>2007</v>
      </c>
      <c r="P4456" s="6" t="str">
        <v>2008</v>
      </c>
      <c r="Q4456" s="6">
        <v>909</v>
      </c>
      <c r="R4456" s="6">
        <v>29</v>
      </c>
      <c r="S4456" s="16">
        <f t="shared" si="326"/>
        <v>3.1903190319031903E-2</v>
      </c>
      <c r="T4456" s="16">
        <f t="shared" si="327"/>
        <v>5.8290061051921131E-3</v>
      </c>
    </row>
    <row r="4457" spans="1:20" x14ac:dyDescent="0.6">
      <c r="A4457" s="6"/>
      <c r="B4457" s="6"/>
      <c r="C4457" s="6"/>
      <c r="D4457" s="6" t="s">
        <v>13847</v>
      </c>
      <c r="E4457" s="6" t="s">
        <v>13815</v>
      </c>
      <c r="F4457" s="6" t="s">
        <v>13855</v>
      </c>
      <c r="G4457" s="6" t="str">
        <f t="shared" si="325"/>
        <v>65-74</v>
      </c>
      <c r="H4457" s="6" t="str" cm="1">
        <f t="array" ref="H4457:I4457">_xlfn.TEXTSPLIT(G4457,"-")</f>
        <v>65</v>
      </c>
      <c r="I4457" s="6" t="str">
        <v>74</v>
      </c>
      <c r="J4457" s="6" t="s">
        <v>13541</v>
      </c>
      <c r="K4457" s="6" t="s">
        <v>13651</v>
      </c>
      <c r="L4457" s="6" t="s">
        <v>13517</v>
      </c>
      <c r="M4457" s="6" t="s">
        <v>13661</v>
      </c>
      <c r="N4457" s="6" t="s">
        <v>13643</v>
      </c>
      <c r="O4457" s="6" t="str" cm="1">
        <f t="array" ref="O4457:P4457">_xlfn.TEXTSPLIT(N4457,"-")</f>
        <v>2007</v>
      </c>
      <c r="P4457" s="6" t="str">
        <v>2008</v>
      </c>
      <c r="Q4457" s="6">
        <v>834</v>
      </c>
      <c r="R4457" s="6">
        <v>44</v>
      </c>
      <c r="S4457" s="16">
        <f t="shared" si="326"/>
        <v>5.2757793764988008E-2</v>
      </c>
      <c r="T4457" s="16">
        <f t="shared" si="327"/>
        <v>7.7408884290829042E-3</v>
      </c>
    </row>
    <row r="4458" spans="1:20" x14ac:dyDescent="0.6">
      <c r="A4458" s="6"/>
      <c r="B4458" s="6"/>
      <c r="C4458" s="6"/>
      <c r="D4458" s="6" t="s">
        <v>13847</v>
      </c>
      <c r="E4458" s="6" t="s">
        <v>13814</v>
      </c>
      <c r="F4458" s="6" t="s">
        <v>13663</v>
      </c>
      <c r="G4458" s="6" t="str">
        <f t="shared" si="325"/>
        <v>35-74</v>
      </c>
      <c r="H4458" s="6" t="str" cm="1">
        <f t="array" ref="H4458:I4458">_xlfn.TEXTSPLIT(G4458,"-")</f>
        <v>35</v>
      </c>
      <c r="I4458" s="6" t="str">
        <v>74</v>
      </c>
      <c r="J4458" s="6" t="s">
        <v>13541</v>
      </c>
      <c r="K4458" s="6" t="s">
        <v>13651</v>
      </c>
      <c r="L4458" s="6" t="s">
        <v>13517</v>
      </c>
      <c r="M4458" s="6" t="s">
        <v>13661</v>
      </c>
      <c r="N4458" s="6" t="s">
        <v>13643</v>
      </c>
      <c r="O4458" s="6" t="str" cm="1">
        <f t="array" ref="O4458:P4458">_xlfn.TEXTSPLIT(N4458,"-")</f>
        <v>2007</v>
      </c>
      <c r="P4458" s="6" t="str">
        <v>2008</v>
      </c>
      <c r="Q4458" s="6">
        <v>2164</v>
      </c>
      <c r="R4458" s="6">
        <v>37</v>
      </c>
      <c r="S4458" s="16">
        <f t="shared" si="326"/>
        <v>1.7097966728280962E-2</v>
      </c>
      <c r="T4458" s="16">
        <f t="shared" si="327"/>
        <v>2.7867545721331089E-3</v>
      </c>
    </row>
    <row r="4459" spans="1:20" x14ac:dyDescent="0.6">
      <c r="A4459" s="6"/>
      <c r="B4459" s="6"/>
      <c r="C4459" s="6"/>
      <c r="D4459" s="6" t="s">
        <v>13847</v>
      </c>
      <c r="E4459" s="6" t="s">
        <v>13816</v>
      </c>
      <c r="F4459" s="6" t="s">
        <v>13663</v>
      </c>
      <c r="G4459" s="6" t="str">
        <f t="shared" si="325"/>
        <v>35-74</v>
      </c>
      <c r="H4459" s="6" t="str" cm="1">
        <f t="array" ref="H4459:I4459">_xlfn.TEXTSPLIT(G4459,"-")</f>
        <v>35</v>
      </c>
      <c r="I4459" s="6" t="str">
        <v>74</v>
      </c>
      <c r="J4459" s="6" t="s">
        <v>13541</v>
      </c>
      <c r="K4459" s="6" t="s">
        <v>13651</v>
      </c>
      <c r="L4459" s="6" t="s">
        <v>13517</v>
      </c>
      <c r="M4459" s="6" t="s">
        <v>13661</v>
      </c>
      <c r="N4459" s="6" t="s">
        <v>13643</v>
      </c>
      <c r="O4459" s="6" t="str" cm="1">
        <f t="array" ref="O4459:P4459">_xlfn.TEXTSPLIT(N4459,"-")</f>
        <v>2007</v>
      </c>
      <c r="P4459" s="6" t="str">
        <v>2008</v>
      </c>
      <c r="Q4459" s="6">
        <v>2176</v>
      </c>
      <c r="R4459" s="6">
        <v>54</v>
      </c>
      <c r="S4459" s="16">
        <f t="shared" si="326"/>
        <v>2.4816176470588234E-2</v>
      </c>
      <c r="T4459" s="16">
        <f t="shared" si="327"/>
        <v>3.3348878475696962E-3</v>
      </c>
    </row>
    <row r="4460" spans="1:20" x14ac:dyDescent="0.6">
      <c r="A4460" s="6"/>
      <c r="B4460" s="6"/>
      <c r="C4460" s="6"/>
      <c r="D4460" s="6" t="s">
        <v>13847</v>
      </c>
      <c r="E4460" s="6" t="s">
        <v>13815</v>
      </c>
      <c r="F4460" s="6" t="s">
        <v>13663</v>
      </c>
      <c r="G4460" s="6" t="str">
        <f t="shared" si="325"/>
        <v>35-74</v>
      </c>
      <c r="H4460" s="6" t="str" cm="1">
        <f t="array" ref="H4460:I4460">_xlfn.TEXTSPLIT(G4460,"-")</f>
        <v>35</v>
      </c>
      <c r="I4460" s="6" t="str">
        <v>74</v>
      </c>
      <c r="J4460" s="6" t="s">
        <v>13541</v>
      </c>
      <c r="K4460" s="6" t="s">
        <v>13651</v>
      </c>
      <c r="L4460" s="6" t="s">
        <v>13517</v>
      </c>
      <c r="M4460" s="6" t="s">
        <v>13661</v>
      </c>
      <c r="N4460" s="6" t="s">
        <v>13643</v>
      </c>
      <c r="O4460" s="6" t="str" cm="1">
        <f t="array" ref="O4460:P4460">_xlfn.TEXTSPLIT(N4460,"-")</f>
        <v>2007</v>
      </c>
      <c r="P4460" s="6" t="str">
        <v>2008</v>
      </c>
      <c r="Q4460" s="6">
        <v>4340</v>
      </c>
      <c r="R4460" s="6">
        <v>91</v>
      </c>
      <c r="S4460" s="16">
        <f t="shared" si="326"/>
        <v>2.0967741935483872E-2</v>
      </c>
      <c r="T4460" s="16">
        <f t="shared" si="327"/>
        <v>2.174850793844572E-3</v>
      </c>
    </row>
    <row r="4461" spans="1:20" x14ac:dyDescent="0.6">
      <c r="A4461" s="6"/>
      <c r="B4461" s="6"/>
      <c r="C4461" s="6"/>
      <c r="D4461" s="6" t="s">
        <v>13848</v>
      </c>
      <c r="E4461" s="6" t="s">
        <v>13815</v>
      </c>
      <c r="F4461" s="6" t="s">
        <v>13852</v>
      </c>
      <c r="G4461" s="6" t="str">
        <f t="shared" si="325"/>
        <v>35-44</v>
      </c>
      <c r="H4461" s="6" t="str" cm="1">
        <f t="array" ref="H4461:I4461">_xlfn.TEXTSPLIT(G4461,"-")</f>
        <v>35</v>
      </c>
      <c r="I4461" s="6" t="str">
        <v>44</v>
      </c>
      <c r="J4461" s="6" t="s">
        <v>13541</v>
      </c>
      <c r="K4461" s="6" t="s">
        <v>13651</v>
      </c>
      <c r="L4461" s="6" t="s">
        <v>13517</v>
      </c>
      <c r="M4461" s="6" t="s">
        <v>13661</v>
      </c>
      <c r="N4461" s="6" t="s">
        <v>13643</v>
      </c>
      <c r="O4461" s="6" t="str" cm="1">
        <f t="array" ref="O4461:P4461">_xlfn.TEXTSPLIT(N4461,"-")</f>
        <v>2007</v>
      </c>
      <c r="P4461" s="6" t="str">
        <v>2008</v>
      </c>
      <c r="Q4461" s="6">
        <v>1373</v>
      </c>
      <c r="R4461" s="6">
        <v>4</v>
      </c>
      <c r="S4461" s="16">
        <f t="shared" si="326"/>
        <v>2.9133284777858705E-3</v>
      </c>
      <c r="T4461" s="16">
        <f t="shared" si="327"/>
        <v>1.454540820506203E-3</v>
      </c>
    </row>
    <row r="4462" spans="1:20" x14ac:dyDescent="0.6">
      <c r="A4462" s="6"/>
      <c r="B4462" s="6"/>
      <c r="C4462" s="6"/>
      <c r="D4462" s="6" t="s">
        <v>13848</v>
      </c>
      <c r="E4462" s="6" t="s">
        <v>13815</v>
      </c>
      <c r="F4462" s="6" t="s">
        <v>13853</v>
      </c>
      <c r="G4462" s="6" t="str">
        <f t="shared" si="325"/>
        <v>45-54</v>
      </c>
      <c r="H4462" s="6" t="str" cm="1">
        <f t="array" ref="H4462:I4462">_xlfn.TEXTSPLIT(G4462,"-")</f>
        <v>45</v>
      </c>
      <c r="I4462" s="6" t="str">
        <v>54</v>
      </c>
      <c r="J4462" s="6" t="s">
        <v>13541</v>
      </c>
      <c r="K4462" s="6" t="s">
        <v>13651</v>
      </c>
      <c r="L4462" s="6" t="s">
        <v>13517</v>
      </c>
      <c r="M4462" s="6" t="s">
        <v>13661</v>
      </c>
      <c r="N4462" s="6" t="s">
        <v>13643</v>
      </c>
      <c r="O4462" s="6" t="str" cm="1">
        <f t="array" ref="O4462:P4462">_xlfn.TEXTSPLIT(N4462,"-")</f>
        <v>2007</v>
      </c>
      <c r="P4462" s="6" t="str">
        <v>2008</v>
      </c>
      <c r="Q4462" s="6">
        <v>1224</v>
      </c>
      <c r="R4462" s="6">
        <v>4</v>
      </c>
      <c r="S4462" s="16">
        <f t="shared" si="326"/>
        <v>3.2679738562091504E-3</v>
      </c>
      <c r="T4462" s="16">
        <f t="shared" si="327"/>
        <v>1.6313148299501431E-3</v>
      </c>
    </row>
    <row r="4463" spans="1:20" x14ac:dyDescent="0.6">
      <c r="A4463" s="6"/>
      <c r="B4463" s="6"/>
      <c r="C4463" s="6"/>
      <c r="D4463" s="6" t="s">
        <v>13848</v>
      </c>
      <c r="E4463" s="6" t="s">
        <v>13815</v>
      </c>
      <c r="F4463" s="6" t="s">
        <v>13854</v>
      </c>
      <c r="G4463" s="6" t="str">
        <f t="shared" si="325"/>
        <v>55-64</v>
      </c>
      <c r="H4463" s="6" t="str" cm="1">
        <f t="array" ref="H4463:I4463">_xlfn.TEXTSPLIT(G4463,"-")</f>
        <v>55</v>
      </c>
      <c r="I4463" s="6" t="str">
        <v>64</v>
      </c>
      <c r="J4463" s="6" t="s">
        <v>13541</v>
      </c>
      <c r="K4463" s="6" t="s">
        <v>13651</v>
      </c>
      <c r="L4463" s="6" t="s">
        <v>13517</v>
      </c>
      <c r="M4463" s="6" t="s">
        <v>13661</v>
      </c>
      <c r="N4463" s="6" t="s">
        <v>13643</v>
      </c>
      <c r="O4463" s="6" t="str" cm="1">
        <f t="array" ref="O4463:P4463">_xlfn.TEXTSPLIT(N4463,"-")</f>
        <v>2007</v>
      </c>
      <c r="P4463" s="6" t="str">
        <v>2008</v>
      </c>
      <c r="Q4463" s="6">
        <v>909</v>
      </c>
      <c r="R4463" s="6">
        <v>17</v>
      </c>
      <c r="S4463" s="16">
        <f t="shared" si="326"/>
        <v>1.8701870187018702E-2</v>
      </c>
      <c r="T4463" s="16">
        <f t="shared" si="327"/>
        <v>4.4932549667695137E-3</v>
      </c>
    </row>
    <row r="4464" spans="1:20" x14ac:dyDescent="0.6">
      <c r="A4464" s="6"/>
      <c r="B4464" s="6"/>
      <c r="C4464" s="6"/>
      <c r="D4464" s="6" t="s">
        <v>13848</v>
      </c>
      <c r="E4464" s="6" t="s">
        <v>13815</v>
      </c>
      <c r="F4464" s="6" t="s">
        <v>13855</v>
      </c>
      <c r="G4464" s="6" t="str">
        <f t="shared" si="325"/>
        <v>65-74</v>
      </c>
      <c r="H4464" s="6" t="str" cm="1">
        <f t="array" ref="H4464:I4464">_xlfn.TEXTSPLIT(G4464,"-")</f>
        <v>65</v>
      </c>
      <c r="I4464" s="6" t="str">
        <v>74</v>
      </c>
      <c r="J4464" s="6" t="s">
        <v>13541</v>
      </c>
      <c r="K4464" s="6" t="s">
        <v>13651</v>
      </c>
      <c r="L4464" s="6" t="s">
        <v>13517</v>
      </c>
      <c r="M4464" s="6" t="s">
        <v>13661</v>
      </c>
      <c r="N4464" s="6" t="s">
        <v>13643</v>
      </c>
      <c r="O4464" s="6" t="str" cm="1">
        <f t="array" ref="O4464:P4464">_xlfn.TEXTSPLIT(N4464,"-")</f>
        <v>2007</v>
      </c>
      <c r="P4464" s="6" t="str">
        <v>2008</v>
      </c>
      <c r="Q4464" s="6">
        <v>834</v>
      </c>
      <c r="R4464" s="6">
        <v>50</v>
      </c>
      <c r="S4464" s="16">
        <f t="shared" si="326"/>
        <v>5.9952038369304558E-2</v>
      </c>
      <c r="T4464" s="16">
        <f t="shared" si="327"/>
        <v>8.2204190602415891E-3</v>
      </c>
    </row>
    <row r="4465" spans="1:20" x14ac:dyDescent="0.6">
      <c r="A4465" s="6"/>
      <c r="B4465" s="6"/>
      <c r="C4465" s="6"/>
      <c r="D4465" s="6" t="s">
        <v>13848</v>
      </c>
      <c r="E4465" s="6" t="s">
        <v>13814</v>
      </c>
      <c r="F4465" s="6" t="s">
        <v>13663</v>
      </c>
      <c r="G4465" s="6" t="str">
        <f t="shared" si="325"/>
        <v>35-74</v>
      </c>
      <c r="H4465" s="6" t="str" cm="1">
        <f t="array" ref="H4465:I4465">_xlfn.TEXTSPLIT(G4465,"-")</f>
        <v>35</v>
      </c>
      <c r="I4465" s="6" t="str">
        <v>74</v>
      </c>
      <c r="J4465" s="6" t="s">
        <v>13541</v>
      </c>
      <c r="K4465" s="6" t="s">
        <v>13651</v>
      </c>
      <c r="L4465" s="6" t="s">
        <v>13517</v>
      </c>
      <c r="M4465" s="6" t="s">
        <v>13661</v>
      </c>
      <c r="N4465" s="6" t="s">
        <v>13643</v>
      </c>
      <c r="O4465" s="6" t="str" cm="1">
        <f t="array" ref="O4465:P4465">_xlfn.TEXTSPLIT(N4465,"-")</f>
        <v>2007</v>
      </c>
      <c r="P4465" s="6" t="str">
        <v>2008</v>
      </c>
      <c r="Q4465" s="6">
        <v>2164</v>
      </c>
      <c r="R4465" s="6">
        <v>35</v>
      </c>
      <c r="S4465" s="16">
        <f t="shared" si="326"/>
        <v>1.6173752310536044E-2</v>
      </c>
      <c r="T4465" s="16">
        <f t="shared" si="327"/>
        <v>2.7116645792837784E-3</v>
      </c>
    </row>
    <row r="4466" spans="1:20" x14ac:dyDescent="0.6">
      <c r="A4466" s="6"/>
      <c r="B4466" s="6"/>
      <c r="C4466" s="6"/>
      <c r="D4466" s="6" t="s">
        <v>13848</v>
      </c>
      <c r="E4466" s="6" t="s">
        <v>13816</v>
      </c>
      <c r="F4466" s="6" t="s">
        <v>13663</v>
      </c>
      <c r="G4466" s="6" t="str">
        <f t="shared" si="325"/>
        <v>35-74</v>
      </c>
      <c r="H4466" s="6" t="str" cm="1">
        <f t="array" ref="H4466:I4466">_xlfn.TEXTSPLIT(G4466,"-")</f>
        <v>35</v>
      </c>
      <c r="I4466" s="6" t="str">
        <v>74</v>
      </c>
      <c r="J4466" s="6" t="s">
        <v>13541</v>
      </c>
      <c r="K4466" s="6" t="s">
        <v>13651</v>
      </c>
      <c r="L4466" s="6" t="s">
        <v>13517</v>
      </c>
      <c r="M4466" s="6" t="s">
        <v>13661</v>
      </c>
      <c r="N4466" s="6" t="s">
        <v>13643</v>
      </c>
      <c r="O4466" s="6" t="str" cm="1">
        <f t="array" ref="O4466:P4466">_xlfn.TEXTSPLIT(N4466,"-")</f>
        <v>2007</v>
      </c>
      <c r="P4466" s="6" t="str">
        <v>2008</v>
      </c>
      <c r="Q4466" s="6">
        <v>2176</v>
      </c>
      <c r="R4466" s="6">
        <v>41</v>
      </c>
      <c r="S4466" s="16">
        <f t="shared" si="326"/>
        <v>1.8841911764705881E-2</v>
      </c>
      <c r="T4466" s="16">
        <f t="shared" si="327"/>
        <v>2.9147581915393329E-3</v>
      </c>
    </row>
    <row r="4467" spans="1:20" x14ac:dyDescent="0.6">
      <c r="A4467" s="6"/>
      <c r="B4467" s="6"/>
      <c r="C4467" s="6"/>
      <c r="D4467" s="6" t="s">
        <v>13848</v>
      </c>
      <c r="E4467" s="6" t="s">
        <v>13815</v>
      </c>
      <c r="F4467" s="6" t="s">
        <v>13663</v>
      </c>
      <c r="G4467" s="6" t="str">
        <f t="shared" si="325"/>
        <v>35-74</v>
      </c>
      <c r="H4467" s="6" t="str" cm="1">
        <f t="array" ref="H4467:I4467">_xlfn.TEXTSPLIT(G4467,"-")</f>
        <v>35</v>
      </c>
      <c r="I4467" s="6" t="str">
        <v>74</v>
      </c>
      <c r="J4467" s="6" t="s">
        <v>13541</v>
      </c>
      <c r="K4467" s="6" t="s">
        <v>13651</v>
      </c>
      <c r="L4467" s="6" t="s">
        <v>13517</v>
      </c>
      <c r="M4467" s="6" t="s">
        <v>13661</v>
      </c>
      <c r="N4467" s="6" t="s">
        <v>13643</v>
      </c>
      <c r="O4467" s="6" t="str" cm="1">
        <f t="array" ref="O4467:P4467">_xlfn.TEXTSPLIT(N4467,"-")</f>
        <v>2007</v>
      </c>
      <c r="P4467" s="6" t="str">
        <v>2008</v>
      </c>
      <c r="Q4467" s="6">
        <v>4340</v>
      </c>
      <c r="R4467" s="6">
        <v>78</v>
      </c>
      <c r="S4467" s="16">
        <f t="shared" si="326"/>
        <v>1.7972350230414748E-2</v>
      </c>
      <c r="T4467" s="16">
        <f t="shared" si="327"/>
        <v>2.0165984533441375E-3</v>
      </c>
    </row>
    <row r="4468" spans="1:20" x14ac:dyDescent="0.6">
      <c r="A4468" s="6"/>
      <c r="B4468" s="6"/>
      <c r="C4468" s="6"/>
      <c r="D4468" s="6" t="s">
        <v>13822</v>
      </c>
      <c r="E4468" s="6" t="s">
        <v>13815</v>
      </c>
      <c r="F4468" s="6" t="s">
        <v>13852</v>
      </c>
      <c r="G4468" s="6" t="str">
        <f t="shared" si="325"/>
        <v>35-44</v>
      </c>
      <c r="H4468" s="6" t="str" cm="1">
        <f t="array" ref="H4468:I4468">_xlfn.TEXTSPLIT(G4468,"-")</f>
        <v>35</v>
      </c>
      <c r="I4468" s="6" t="str">
        <v>44</v>
      </c>
      <c r="J4468" s="6" t="s">
        <v>13541</v>
      </c>
      <c r="K4468" s="6" t="s">
        <v>13651</v>
      </c>
      <c r="L4468" s="6" t="s">
        <v>13517</v>
      </c>
      <c r="M4468" s="6" t="s">
        <v>13661</v>
      </c>
      <c r="N4468" s="6" t="s">
        <v>13643</v>
      </c>
      <c r="O4468" s="6" t="str" cm="1">
        <f t="array" ref="O4468:P4468">_xlfn.TEXTSPLIT(N4468,"-")</f>
        <v>2007</v>
      </c>
      <c r="P4468" s="6" t="str">
        <v>2008</v>
      </c>
      <c r="Q4468" s="6">
        <v>1373</v>
      </c>
      <c r="R4468" s="6">
        <v>9</v>
      </c>
      <c r="S4468" s="16">
        <f t="shared" si="326"/>
        <v>6.5549890750182084E-3</v>
      </c>
      <c r="T4468" s="16">
        <f t="shared" si="327"/>
        <v>2.1778232705057026E-3</v>
      </c>
    </row>
    <row r="4469" spans="1:20" x14ac:dyDescent="0.6">
      <c r="A4469" s="6"/>
      <c r="B4469" s="6"/>
      <c r="C4469" s="6"/>
      <c r="D4469" s="6" t="s">
        <v>13822</v>
      </c>
      <c r="E4469" s="6" t="s">
        <v>13815</v>
      </c>
      <c r="F4469" s="6" t="s">
        <v>13853</v>
      </c>
      <c r="G4469" s="6" t="str">
        <f t="shared" si="325"/>
        <v>45-54</v>
      </c>
      <c r="H4469" s="6" t="str" cm="1">
        <f t="array" ref="H4469:I4469">_xlfn.TEXTSPLIT(G4469,"-")</f>
        <v>45</v>
      </c>
      <c r="I4469" s="6" t="str">
        <v>54</v>
      </c>
      <c r="J4469" s="6" t="s">
        <v>13541</v>
      </c>
      <c r="K4469" s="6" t="s">
        <v>13651</v>
      </c>
      <c r="L4469" s="6" t="s">
        <v>13517</v>
      </c>
      <c r="M4469" s="6" t="s">
        <v>13661</v>
      </c>
      <c r="N4469" s="6" t="s">
        <v>13643</v>
      </c>
      <c r="O4469" s="6" t="str" cm="1">
        <f t="array" ref="O4469:P4469">_xlfn.TEXTSPLIT(N4469,"-")</f>
        <v>2007</v>
      </c>
      <c r="P4469" s="6" t="str">
        <v>2008</v>
      </c>
      <c r="Q4469" s="6">
        <v>1224</v>
      </c>
      <c r="R4469" s="6">
        <v>17</v>
      </c>
      <c r="S4469" s="16">
        <f t="shared" si="326"/>
        <v>1.3888888888888888E-2</v>
      </c>
      <c r="T4469" s="16">
        <f t="shared" si="327"/>
        <v>3.3450758432838363E-3</v>
      </c>
    </row>
    <row r="4470" spans="1:20" x14ac:dyDescent="0.6">
      <c r="A4470" s="6"/>
      <c r="B4470" s="6"/>
      <c r="C4470" s="6"/>
      <c r="D4470" s="6" t="s">
        <v>13822</v>
      </c>
      <c r="E4470" s="6" t="s">
        <v>13815</v>
      </c>
      <c r="F4470" s="6" t="s">
        <v>13854</v>
      </c>
      <c r="G4470" s="6" t="str">
        <f t="shared" si="325"/>
        <v>55-64</v>
      </c>
      <c r="H4470" s="6" t="str" cm="1">
        <f t="array" ref="H4470:I4470">_xlfn.TEXTSPLIT(G4470,"-")</f>
        <v>55</v>
      </c>
      <c r="I4470" s="6" t="str">
        <v>64</v>
      </c>
      <c r="J4470" s="6" t="s">
        <v>13541</v>
      </c>
      <c r="K4470" s="6" t="s">
        <v>13651</v>
      </c>
      <c r="L4470" s="6" t="s">
        <v>13517</v>
      </c>
      <c r="M4470" s="6" t="s">
        <v>13661</v>
      </c>
      <c r="N4470" s="6" t="s">
        <v>13643</v>
      </c>
      <c r="O4470" s="6" t="str" cm="1">
        <f t="array" ref="O4470:P4470">_xlfn.TEXTSPLIT(N4470,"-")</f>
        <v>2007</v>
      </c>
      <c r="P4470" s="6" t="str">
        <v>2008</v>
      </c>
      <c r="Q4470" s="6">
        <v>909</v>
      </c>
      <c r="R4470" s="6">
        <v>46</v>
      </c>
      <c r="S4470" s="16">
        <f t="shared" si="326"/>
        <v>5.0605060506050605E-2</v>
      </c>
      <c r="T4470" s="16">
        <f t="shared" si="327"/>
        <v>7.2700682653060924E-3</v>
      </c>
    </row>
    <row r="4471" spans="1:20" x14ac:dyDescent="0.6">
      <c r="A4471" s="6"/>
      <c r="B4471" s="6"/>
      <c r="C4471" s="6"/>
      <c r="D4471" s="6" t="s">
        <v>13822</v>
      </c>
      <c r="E4471" s="6" t="s">
        <v>13815</v>
      </c>
      <c r="F4471" s="6" t="s">
        <v>13855</v>
      </c>
      <c r="G4471" s="6" t="str">
        <f t="shared" si="325"/>
        <v>65-74</v>
      </c>
      <c r="H4471" s="6" t="str" cm="1">
        <f t="array" ref="H4471:I4471">_xlfn.TEXTSPLIT(G4471,"-")</f>
        <v>65</v>
      </c>
      <c r="I4471" s="6" t="str">
        <v>74</v>
      </c>
      <c r="J4471" s="6" t="s">
        <v>13541</v>
      </c>
      <c r="K4471" s="6" t="s">
        <v>13651</v>
      </c>
      <c r="L4471" s="6" t="s">
        <v>13517</v>
      </c>
      <c r="M4471" s="6" t="s">
        <v>13661</v>
      </c>
      <c r="N4471" s="6" t="s">
        <v>13643</v>
      </c>
      <c r="O4471" s="6" t="str" cm="1">
        <f t="array" ref="O4471:P4471">_xlfn.TEXTSPLIT(N4471,"-")</f>
        <v>2007</v>
      </c>
      <c r="P4471" s="6" t="str">
        <v>2008</v>
      </c>
      <c r="Q4471" s="6">
        <v>834</v>
      </c>
      <c r="R4471" s="6">
        <v>94</v>
      </c>
      <c r="S4471" s="16">
        <f t="shared" si="326"/>
        <v>0.11270983213429256</v>
      </c>
      <c r="T4471" s="16">
        <f t="shared" si="327"/>
        <v>1.0950418335391872E-2</v>
      </c>
    </row>
    <row r="4472" spans="1:20" x14ac:dyDescent="0.6">
      <c r="A4472" s="6"/>
      <c r="B4472" s="6"/>
      <c r="C4472" s="6"/>
      <c r="D4472" s="6" t="s">
        <v>13822</v>
      </c>
      <c r="E4472" s="6" t="s">
        <v>13814</v>
      </c>
      <c r="F4472" s="6" t="s">
        <v>13663</v>
      </c>
      <c r="G4472" s="6" t="str">
        <f t="shared" si="325"/>
        <v>35-74</v>
      </c>
      <c r="H4472" s="6" t="str" cm="1">
        <f t="array" ref="H4472:I4472">_xlfn.TEXTSPLIT(G4472,"-")</f>
        <v>35</v>
      </c>
      <c r="I4472" s="6" t="str">
        <v>74</v>
      </c>
      <c r="J4472" s="6" t="s">
        <v>13541</v>
      </c>
      <c r="K4472" s="6" t="s">
        <v>13651</v>
      </c>
      <c r="L4472" s="6" t="s">
        <v>13517</v>
      </c>
      <c r="M4472" s="6" t="s">
        <v>13661</v>
      </c>
      <c r="N4472" s="6" t="s">
        <v>13643</v>
      </c>
      <c r="O4472" s="6" t="str" cm="1">
        <f t="array" ref="O4472:P4472">_xlfn.TEXTSPLIT(N4472,"-")</f>
        <v>2007</v>
      </c>
      <c r="P4472" s="6" t="str">
        <v>2008</v>
      </c>
      <c r="Q4472" s="6">
        <v>2164</v>
      </c>
      <c r="R4472" s="6">
        <v>72</v>
      </c>
      <c r="S4472" s="16">
        <f t="shared" si="326"/>
        <v>3.3271719038817003E-2</v>
      </c>
      <c r="T4472" s="16">
        <f t="shared" si="327"/>
        <v>3.8553268566297416E-3</v>
      </c>
    </row>
    <row r="4473" spans="1:20" x14ac:dyDescent="0.6">
      <c r="A4473" s="6"/>
      <c r="B4473" s="6"/>
      <c r="C4473" s="6"/>
      <c r="D4473" s="6" t="s">
        <v>13822</v>
      </c>
      <c r="E4473" s="6" t="s">
        <v>13816</v>
      </c>
      <c r="F4473" s="6" t="s">
        <v>13663</v>
      </c>
      <c r="G4473" s="6" t="str">
        <f t="shared" si="325"/>
        <v>35-74</v>
      </c>
      <c r="H4473" s="6" t="str" cm="1">
        <f t="array" ref="H4473:I4473">_xlfn.TEXTSPLIT(G4473,"-")</f>
        <v>35</v>
      </c>
      <c r="I4473" s="6" t="str">
        <v>74</v>
      </c>
      <c r="J4473" s="6" t="s">
        <v>13541</v>
      </c>
      <c r="K4473" s="6" t="s">
        <v>13651</v>
      </c>
      <c r="L4473" s="6" t="s">
        <v>13517</v>
      </c>
      <c r="M4473" s="6" t="s">
        <v>13661</v>
      </c>
      <c r="N4473" s="6" t="s">
        <v>13643</v>
      </c>
      <c r="O4473" s="6" t="str" cm="1">
        <f t="array" ref="O4473:P4473">_xlfn.TEXTSPLIT(N4473,"-")</f>
        <v>2007</v>
      </c>
      <c r="P4473" s="6" t="str">
        <v>2008</v>
      </c>
      <c r="Q4473" s="6">
        <v>2176</v>
      </c>
      <c r="R4473" s="6">
        <v>95</v>
      </c>
      <c r="S4473" s="16">
        <f t="shared" si="326"/>
        <v>4.3658088235294115E-2</v>
      </c>
      <c r="T4473" s="16">
        <f t="shared" si="327"/>
        <v>4.3803569916742897E-3</v>
      </c>
    </row>
    <row r="4474" spans="1:20" x14ac:dyDescent="0.6">
      <c r="A4474" s="6"/>
      <c r="B4474" s="6"/>
      <c r="C4474" s="6"/>
      <c r="D4474" s="6" t="s">
        <v>13822</v>
      </c>
      <c r="E4474" s="6" t="s">
        <v>13815</v>
      </c>
      <c r="F4474" s="6" t="s">
        <v>13663</v>
      </c>
      <c r="G4474" s="6" t="str">
        <f t="shared" si="325"/>
        <v>35-74</v>
      </c>
      <c r="H4474" s="6" t="str" cm="1">
        <f t="array" ref="H4474:I4474">_xlfn.TEXTSPLIT(G4474,"-")</f>
        <v>35</v>
      </c>
      <c r="I4474" s="6" t="str">
        <v>74</v>
      </c>
      <c r="J4474" s="6" t="s">
        <v>13541</v>
      </c>
      <c r="K4474" s="6" t="s">
        <v>13651</v>
      </c>
      <c r="L4474" s="6" t="s">
        <v>13517</v>
      </c>
      <c r="M4474" s="6" t="s">
        <v>13661</v>
      </c>
      <c r="N4474" s="6" t="s">
        <v>13643</v>
      </c>
      <c r="O4474" s="6" t="str" cm="1">
        <f t="array" ref="O4474:P4474">_xlfn.TEXTSPLIT(N4474,"-")</f>
        <v>2007</v>
      </c>
      <c r="P4474" s="6" t="str">
        <v>2008</v>
      </c>
      <c r="Q4474" s="6">
        <v>4340</v>
      </c>
      <c r="R4474" s="6">
        <v>169</v>
      </c>
      <c r="S4474" s="16">
        <f t="shared" si="326"/>
        <v>3.8940092165898617E-2</v>
      </c>
      <c r="T4474" s="16">
        <f t="shared" si="327"/>
        <v>2.9364922092410132E-3</v>
      </c>
    </row>
    <row r="4475" spans="1:20" x14ac:dyDescent="0.6">
      <c r="A4475" s="6"/>
      <c r="B4475" s="6"/>
      <c r="C4475" s="6"/>
      <c r="D4475" s="6" t="s">
        <v>13823</v>
      </c>
      <c r="E4475" s="6" t="s">
        <v>13815</v>
      </c>
      <c r="F4475" s="6" t="s">
        <v>13852</v>
      </c>
      <c r="G4475" s="6" t="str">
        <f t="shared" si="325"/>
        <v>35-44</v>
      </c>
      <c r="H4475" s="6" t="str" cm="1">
        <f t="array" ref="H4475:I4475">_xlfn.TEXTSPLIT(G4475,"-")</f>
        <v>35</v>
      </c>
      <c r="I4475" s="6" t="str">
        <v>44</v>
      </c>
      <c r="J4475" s="6" t="s">
        <v>13541</v>
      </c>
      <c r="K4475" s="6" t="s">
        <v>13651</v>
      </c>
      <c r="L4475" s="6" t="s">
        <v>13517</v>
      </c>
      <c r="M4475" s="6" t="s">
        <v>13661</v>
      </c>
      <c r="N4475" s="6" t="s">
        <v>13643</v>
      </c>
      <c r="O4475" s="6" t="str" cm="1">
        <f t="array" ref="O4475:P4475">_xlfn.TEXTSPLIT(N4475,"-")</f>
        <v>2007</v>
      </c>
      <c r="P4475" s="6" t="str">
        <v>2008</v>
      </c>
      <c r="Q4475" s="6">
        <v>1373</v>
      </c>
      <c r="R4475" s="6">
        <v>0</v>
      </c>
      <c r="S4475" s="16">
        <f t="shared" si="326"/>
        <v>0</v>
      </c>
      <c r="T4475" s="16">
        <f t="shared" si="327"/>
        <v>0</v>
      </c>
    </row>
    <row r="4476" spans="1:20" x14ac:dyDescent="0.6">
      <c r="A4476" s="6"/>
      <c r="B4476" s="6"/>
      <c r="C4476" s="6"/>
      <c r="D4476" s="6" t="s">
        <v>13823</v>
      </c>
      <c r="E4476" s="6" t="s">
        <v>13815</v>
      </c>
      <c r="F4476" s="6" t="s">
        <v>13853</v>
      </c>
      <c r="G4476" s="6" t="str">
        <f t="shared" si="325"/>
        <v>45-54</v>
      </c>
      <c r="H4476" s="6" t="str" cm="1">
        <f t="array" ref="H4476:I4476">_xlfn.TEXTSPLIT(G4476,"-")</f>
        <v>45</v>
      </c>
      <c r="I4476" s="6" t="str">
        <v>54</v>
      </c>
      <c r="J4476" s="6" t="s">
        <v>13541</v>
      </c>
      <c r="K4476" s="6" t="s">
        <v>13651</v>
      </c>
      <c r="L4476" s="6" t="s">
        <v>13517</v>
      </c>
      <c r="M4476" s="6" t="s">
        <v>13661</v>
      </c>
      <c r="N4476" s="6" t="s">
        <v>13643</v>
      </c>
      <c r="O4476" s="6" t="str" cm="1">
        <f t="array" ref="O4476:P4476">_xlfn.TEXTSPLIT(N4476,"-")</f>
        <v>2007</v>
      </c>
      <c r="P4476" s="6" t="str">
        <v>2008</v>
      </c>
      <c r="Q4476" s="6">
        <v>1224</v>
      </c>
      <c r="R4476" s="6">
        <v>1</v>
      </c>
      <c r="S4476" s="16">
        <f t="shared" si="326"/>
        <v>8.1699346405228761E-4</v>
      </c>
      <c r="T4476" s="16">
        <f t="shared" si="327"/>
        <v>8.166596566985977E-4</v>
      </c>
    </row>
    <row r="4477" spans="1:20" x14ac:dyDescent="0.6">
      <c r="A4477" s="6"/>
      <c r="B4477" s="6"/>
      <c r="C4477" s="6"/>
      <c r="D4477" s="6" t="s">
        <v>13823</v>
      </c>
      <c r="E4477" s="6" t="s">
        <v>13815</v>
      </c>
      <c r="F4477" s="6" t="s">
        <v>13854</v>
      </c>
      <c r="G4477" s="6" t="str">
        <f t="shared" si="325"/>
        <v>55-64</v>
      </c>
      <c r="H4477" s="6" t="str" cm="1">
        <f t="array" ref="H4477:I4477">_xlfn.TEXTSPLIT(G4477,"-")</f>
        <v>55</v>
      </c>
      <c r="I4477" s="6" t="str">
        <v>64</v>
      </c>
      <c r="J4477" s="6" t="s">
        <v>13541</v>
      </c>
      <c r="K4477" s="6" t="s">
        <v>13651</v>
      </c>
      <c r="L4477" s="6" t="s">
        <v>13517</v>
      </c>
      <c r="M4477" s="6" t="s">
        <v>13661</v>
      </c>
      <c r="N4477" s="6" t="s">
        <v>13643</v>
      </c>
      <c r="O4477" s="6" t="str" cm="1">
        <f t="array" ref="O4477:P4477">_xlfn.TEXTSPLIT(N4477,"-")</f>
        <v>2007</v>
      </c>
      <c r="P4477" s="6" t="str">
        <v>2008</v>
      </c>
      <c r="Q4477" s="6">
        <v>909</v>
      </c>
      <c r="R4477" s="6">
        <v>0</v>
      </c>
      <c r="S4477" s="16">
        <f t="shared" si="326"/>
        <v>0</v>
      </c>
      <c r="T4477" s="16">
        <f t="shared" si="327"/>
        <v>0</v>
      </c>
    </row>
    <row r="4478" spans="1:20" x14ac:dyDescent="0.6">
      <c r="A4478" s="6"/>
      <c r="B4478" s="6"/>
      <c r="C4478" s="6"/>
      <c r="D4478" s="6" t="s">
        <v>13823</v>
      </c>
      <c r="E4478" s="6" t="s">
        <v>13815</v>
      </c>
      <c r="F4478" s="6" t="s">
        <v>13855</v>
      </c>
      <c r="G4478" s="6" t="str">
        <f t="shared" si="325"/>
        <v>65-74</v>
      </c>
      <c r="H4478" s="6" t="str" cm="1">
        <f t="array" ref="H4478:I4478">_xlfn.TEXTSPLIT(G4478,"-")</f>
        <v>65</v>
      </c>
      <c r="I4478" s="6" t="str">
        <v>74</v>
      </c>
      <c r="J4478" s="6" t="s">
        <v>13541</v>
      </c>
      <c r="K4478" s="6" t="s">
        <v>13651</v>
      </c>
      <c r="L4478" s="6" t="s">
        <v>13517</v>
      </c>
      <c r="M4478" s="6" t="s">
        <v>13661</v>
      </c>
      <c r="N4478" s="6" t="s">
        <v>13643</v>
      </c>
      <c r="O4478" s="6" t="str" cm="1">
        <f t="array" ref="O4478:P4478">_xlfn.TEXTSPLIT(N4478,"-")</f>
        <v>2007</v>
      </c>
      <c r="P4478" s="6" t="str">
        <v>2008</v>
      </c>
      <c r="Q4478" s="6">
        <v>834</v>
      </c>
      <c r="R4478" s="6">
        <v>3</v>
      </c>
      <c r="S4478" s="16">
        <f t="shared" si="326"/>
        <v>3.5971223021582736E-3</v>
      </c>
      <c r="T4478" s="16">
        <f t="shared" si="327"/>
        <v>2.0730609134131418E-3</v>
      </c>
    </row>
    <row r="4479" spans="1:20" x14ac:dyDescent="0.6">
      <c r="A4479" s="6"/>
      <c r="B4479" s="6"/>
      <c r="C4479" s="6"/>
      <c r="D4479" s="6" t="s">
        <v>13823</v>
      </c>
      <c r="E4479" s="6" t="s">
        <v>13814</v>
      </c>
      <c r="F4479" s="6" t="s">
        <v>13663</v>
      </c>
      <c r="G4479" s="6" t="str">
        <f t="shared" si="325"/>
        <v>35-74</v>
      </c>
      <c r="H4479" s="6" t="str" cm="1">
        <f t="array" ref="H4479:I4479">_xlfn.TEXTSPLIT(G4479,"-")</f>
        <v>35</v>
      </c>
      <c r="I4479" s="6" t="str">
        <v>74</v>
      </c>
      <c r="J4479" s="6" t="s">
        <v>13541</v>
      </c>
      <c r="K4479" s="6" t="s">
        <v>13651</v>
      </c>
      <c r="L4479" s="6" t="s">
        <v>13517</v>
      </c>
      <c r="M4479" s="6" t="s">
        <v>13661</v>
      </c>
      <c r="N4479" s="6" t="s">
        <v>13643</v>
      </c>
      <c r="O4479" s="6" t="str" cm="1">
        <f t="array" ref="O4479:P4479">_xlfn.TEXTSPLIT(N4479,"-")</f>
        <v>2007</v>
      </c>
      <c r="P4479" s="6" t="str">
        <v>2008</v>
      </c>
      <c r="Q4479" s="6">
        <v>2164</v>
      </c>
      <c r="R4479" s="6">
        <v>2</v>
      </c>
      <c r="S4479" s="16">
        <f t="shared" si="326"/>
        <v>9.2421441774491681E-4</v>
      </c>
      <c r="T4479" s="16">
        <f t="shared" si="327"/>
        <v>6.5321621673912434E-4</v>
      </c>
    </row>
    <row r="4480" spans="1:20" x14ac:dyDescent="0.6">
      <c r="A4480" s="6"/>
      <c r="B4480" s="6"/>
      <c r="C4480" s="6"/>
      <c r="D4480" s="6" t="s">
        <v>13823</v>
      </c>
      <c r="E4480" s="6" t="s">
        <v>13816</v>
      </c>
      <c r="F4480" s="6" t="s">
        <v>13663</v>
      </c>
      <c r="G4480" s="6" t="str">
        <f t="shared" si="325"/>
        <v>35-74</v>
      </c>
      <c r="H4480" s="6" t="str" cm="1">
        <f t="array" ref="H4480:I4480">_xlfn.TEXTSPLIT(G4480,"-")</f>
        <v>35</v>
      </c>
      <c r="I4480" s="6" t="str">
        <v>74</v>
      </c>
      <c r="J4480" s="6" t="s">
        <v>13541</v>
      </c>
      <c r="K4480" s="6" t="s">
        <v>13651</v>
      </c>
      <c r="L4480" s="6" t="s">
        <v>13517</v>
      </c>
      <c r="M4480" s="6" t="s">
        <v>13661</v>
      </c>
      <c r="N4480" s="6" t="s">
        <v>13643</v>
      </c>
      <c r="O4480" s="6" t="str" cm="1">
        <f t="array" ref="O4480:P4480">_xlfn.TEXTSPLIT(N4480,"-")</f>
        <v>2007</v>
      </c>
      <c r="P4480" s="6" t="str">
        <v>2008</v>
      </c>
      <c r="Q4480" s="6">
        <v>2176</v>
      </c>
      <c r="R4480" s="6">
        <v>2</v>
      </c>
      <c r="S4480" s="16">
        <f t="shared" si="326"/>
        <v>9.1911764705882352E-4</v>
      </c>
      <c r="T4480" s="16">
        <f t="shared" si="327"/>
        <v>6.4961557842212897E-4</v>
      </c>
    </row>
    <row r="4481" spans="1:20" x14ac:dyDescent="0.6">
      <c r="A4481" s="6"/>
      <c r="B4481" s="6"/>
      <c r="C4481" s="6"/>
      <c r="D4481" s="6" t="s">
        <v>13823</v>
      </c>
      <c r="E4481" s="6" t="s">
        <v>13815</v>
      </c>
      <c r="F4481" s="6" t="s">
        <v>13663</v>
      </c>
      <c r="G4481" s="6" t="str">
        <f t="shared" si="325"/>
        <v>35-74</v>
      </c>
      <c r="H4481" s="6" t="str" cm="1">
        <f t="array" ref="H4481:I4481">_xlfn.TEXTSPLIT(G4481,"-")</f>
        <v>35</v>
      </c>
      <c r="I4481" s="6" t="str">
        <v>74</v>
      </c>
      <c r="J4481" s="6" t="s">
        <v>13541</v>
      </c>
      <c r="K4481" s="6" t="s">
        <v>13651</v>
      </c>
      <c r="L4481" s="6" t="s">
        <v>13517</v>
      </c>
      <c r="M4481" s="6" t="s">
        <v>13661</v>
      </c>
      <c r="N4481" s="6" t="s">
        <v>13643</v>
      </c>
      <c r="O4481" s="6" t="str" cm="1">
        <f t="array" ref="O4481:P4481">_xlfn.TEXTSPLIT(N4481,"-")</f>
        <v>2007</v>
      </c>
      <c r="P4481" s="6" t="str">
        <v>2008</v>
      </c>
      <c r="Q4481" s="6">
        <v>4340</v>
      </c>
      <c r="R4481" s="6">
        <v>4</v>
      </c>
      <c r="S4481" s="16">
        <f t="shared" si="326"/>
        <v>9.2165898617511521E-4</v>
      </c>
      <c r="T4481" s="16">
        <f t="shared" si="327"/>
        <v>4.6061708031153994E-4</v>
      </c>
    </row>
    <row r="4482" spans="1:20" x14ac:dyDescent="0.6">
      <c r="A4482" s="6"/>
      <c r="B4482" s="6"/>
      <c r="C4482" s="6"/>
      <c r="D4482" s="6" t="s">
        <v>13828</v>
      </c>
      <c r="E4482" s="6" t="s">
        <v>13815</v>
      </c>
      <c r="F4482" s="6" t="s">
        <v>13852</v>
      </c>
      <c r="G4482" s="6" t="str">
        <f t="shared" si="325"/>
        <v>35-44</v>
      </c>
      <c r="H4482" s="6" t="str" cm="1">
        <f t="array" ref="H4482:I4482">_xlfn.TEXTSPLIT(G4482,"-")</f>
        <v>35</v>
      </c>
      <c r="I4482" s="6" t="str">
        <v>44</v>
      </c>
      <c r="J4482" s="6" t="s">
        <v>13541</v>
      </c>
      <c r="K4482" s="6" t="s">
        <v>13651</v>
      </c>
      <c r="L4482" s="6" t="s">
        <v>13517</v>
      </c>
      <c r="M4482" s="6" t="s">
        <v>13661</v>
      </c>
      <c r="N4482" s="6" t="s">
        <v>13643</v>
      </c>
      <c r="O4482" s="6" t="str" cm="1">
        <f t="array" ref="O4482:P4482">_xlfn.TEXTSPLIT(N4482,"-")</f>
        <v>2007</v>
      </c>
      <c r="P4482" s="6" t="str">
        <v>2008</v>
      </c>
      <c r="Q4482" s="6">
        <v>1373</v>
      </c>
      <c r="R4482" s="6">
        <v>0</v>
      </c>
      <c r="S4482" s="16">
        <f t="shared" si="326"/>
        <v>0</v>
      </c>
      <c r="T4482" s="16">
        <f t="shared" si="327"/>
        <v>0</v>
      </c>
    </row>
    <row r="4483" spans="1:20" x14ac:dyDescent="0.6">
      <c r="A4483" s="6"/>
      <c r="B4483" s="6"/>
      <c r="C4483" s="6"/>
      <c r="D4483" s="6" t="s">
        <v>13828</v>
      </c>
      <c r="E4483" s="6" t="s">
        <v>13815</v>
      </c>
      <c r="F4483" s="6" t="s">
        <v>13853</v>
      </c>
      <c r="G4483" s="6" t="str">
        <f t="shared" si="325"/>
        <v>45-54</v>
      </c>
      <c r="H4483" s="6" t="str" cm="1">
        <f t="array" ref="H4483:I4483">_xlfn.TEXTSPLIT(G4483,"-")</f>
        <v>45</v>
      </c>
      <c r="I4483" s="6" t="str">
        <v>54</v>
      </c>
      <c r="J4483" s="6" t="s">
        <v>13541</v>
      </c>
      <c r="K4483" s="6" t="s">
        <v>13651</v>
      </c>
      <c r="L4483" s="6" t="s">
        <v>13517</v>
      </c>
      <c r="M4483" s="6" t="s">
        <v>13661</v>
      </c>
      <c r="N4483" s="6" t="s">
        <v>13643</v>
      </c>
      <c r="O4483" s="6" t="str" cm="1">
        <f t="array" ref="O4483:P4483">_xlfn.TEXTSPLIT(N4483,"-")</f>
        <v>2007</v>
      </c>
      <c r="P4483" s="6" t="str">
        <v>2008</v>
      </c>
      <c r="Q4483" s="6">
        <v>1224</v>
      </c>
      <c r="R4483" s="6">
        <v>0</v>
      </c>
      <c r="S4483" s="16">
        <f t="shared" si="326"/>
        <v>0</v>
      </c>
      <c r="T4483" s="16">
        <f t="shared" si="327"/>
        <v>0</v>
      </c>
    </row>
    <row r="4484" spans="1:20" x14ac:dyDescent="0.6">
      <c r="A4484" s="6"/>
      <c r="B4484" s="6"/>
      <c r="C4484" s="6"/>
      <c r="D4484" s="6" t="s">
        <v>13828</v>
      </c>
      <c r="E4484" s="6" t="s">
        <v>13815</v>
      </c>
      <c r="F4484" s="6" t="s">
        <v>13854</v>
      </c>
      <c r="G4484" s="6" t="str">
        <f t="shared" si="325"/>
        <v>55-64</v>
      </c>
      <c r="H4484" s="6" t="str" cm="1">
        <f t="array" ref="H4484:I4484">_xlfn.TEXTSPLIT(G4484,"-")</f>
        <v>55</v>
      </c>
      <c r="I4484" s="6" t="str">
        <v>64</v>
      </c>
      <c r="J4484" s="6" t="s">
        <v>13541</v>
      </c>
      <c r="K4484" s="6" t="s">
        <v>13651</v>
      </c>
      <c r="L4484" s="6" t="s">
        <v>13517</v>
      </c>
      <c r="M4484" s="6" t="s">
        <v>13661</v>
      </c>
      <c r="N4484" s="6" t="s">
        <v>13643</v>
      </c>
      <c r="O4484" s="6" t="str" cm="1">
        <f t="array" ref="O4484:P4484">_xlfn.TEXTSPLIT(N4484,"-")</f>
        <v>2007</v>
      </c>
      <c r="P4484" s="6" t="str">
        <v>2008</v>
      </c>
      <c r="Q4484" s="6">
        <v>909</v>
      </c>
      <c r="R4484" s="6">
        <v>0</v>
      </c>
      <c r="S4484" s="16">
        <f t="shared" si="326"/>
        <v>0</v>
      </c>
      <c r="T4484" s="16">
        <f t="shared" si="327"/>
        <v>0</v>
      </c>
    </row>
    <row r="4485" spans="1:20" x14ac:dyDescent="0.6">
      <c r="A4485" s="6"/>
      <c r="B4485" s="6"/>
      <c r="C4485" s="6"/>
      <c r="D4485" s="6" t="s">
        <v>13828</v>
      </c>
      <c r="E4485" s="6" t="s">
        <v>13815</v>
      </c>
      <c r="F4485" s="6" t="s">
        <v>13855</v>
      </c>
      <c r="G4485" s="6" t="str">
        <f t="shared" si="325"/>
        <v>65-74</v>
      </c>
      <c r="H4485" s="6" t="str" cm="1">
        <f t="array" ref="H4485:I4485">_xlfn.TEXTSPLIT(G4485,"-")</f>
        <v>65</v>
      </c>
      <c r="I4485" s="6" t="str">
        <v>74</v>
      </c>
      <c r="J4485" s="6" t="s">
        <v>13541</v>
      </c>
      <c r="K4485" s="6" t="s">
        <v>13651</v>
      </c>
      <c r="L4485" s="6" t="s">
        <v>13517</v>
      </c>
      <c r="M4485" s="6" t="s">
        <v>13661</v>
      </c>
      <c r="N4485" s="6" t="s">
        <v>13643</v>
      </c>
      <c r="O4485" s="6" t="str" cm="1">
        <f t="array" ref="O4485:P4485">_xlfn.TEXTSPLIT(N4485,"-")</f>
        <v>2007</v>
      </c>
      <c r="P4485" s="6" t="str">
        <v>2008</v>
      </c>
      <c r="Q4485" s="6">
        <v>834</v>
      </c>
      <c r="R4485" s="6">
        <v>3</v>
      </c>
      <c r="S4485" s="16">
        <f t="shared" si="326"/>
        <v>3.5971223021582736E-3</v>
      </c>
      <c r="T4485" s="16">
        <f t="shared" si="327"/>
        <v>2.0730609134131418E-3</v>
      </c>
    </row>
    <row r="4486" spans="1:20" x14ac:dyDescent="0.6">
      <c r="A4486" s="6"/>
      <c r="B4486" s="6"/>
      <c r="C4486" s="6"/>
      <c r="D4486" s="6" t="s">
        <v>13828</v>
      </c>
      <c r="E4486" s="6" t="s">
        <v>13814</v>
      </c>
      <c r="F4486" s="6" t="s">
        <v>13663</v>
      </c>
      <c r="G4486" s="6" t="str">
        <f t="shared" si="325"/>
        <v>35-74</v>
      </c>
      <c r="H4486" s="6" t="str" cm="1">
        <f t="array" ref="H4486:I4486">_xlfn.TEXTSPLIT(G4486,"-")</f>
        <v>35</v>
      </c>
      <c r="I4486" s="6" t="str">
        <v>74</v>
      </c>
      <c r="J4486" s="6" t="s">
        <v>13541</v>
      </c>
      <c r="K4486" s="6" t="s">
        <v>13651</v>
      </c>
      <c r="L4486" s="6" t="s">
        <v>13517</v>
      </c>
      <c r="M4486" s="6" t="s">
        <v>13661</v>
      </c>
      <c r="N4486" s="6" t="s">
        <v>13643</v>
      </c>
      <c r="O4486" s="6" t="str" cm="1">
        <f t="array" ref="O4486:P4486">_xlfn.TEXTSPLIT(N4486,"-")</f>
        <v>2007</v>
      </c>
      <c r="P4486" s="6" t="str">
        <v>2008</v>
      </c>
      <c r="Q4486" s="6">
        <v>2164</v>
      </c>
      <c r="R4486" s="6">
        <v>2</v>
      </c>
      <c r="S4486" s="16">
        <f t="shared" si="326"/>
        <v>9.2421441774491681E-4</v>
      </c>
      <c r="T4486" s="16">
        <f t="shared" si="327"/>
        <v>6.5321621673912434E-4</v>
      </c>
    </row>
    <row r="4487" spans="1:20" x14ac:dyDescent="0.6">
      <c r="A4487" s="6"/>
      <c r="B4487" s="6"/>
      <c r="C4487" s="6"/>
      <c r="D4487" s="6" t="s">
        <v>13828</v>
      </c>
      <c r="E4487" s="6" t="s">
        <v>13816</v>
      </c>
      <c r="F4487" s="6" t="s">
        <v>13663</v>
      </c>
      <c r="G4487" s="6" t="str">
        <f t="shared" si="325"/>
        <v>35-74</v>
      </c>
      <c r="H4487" s="6" t="str" cm="1">
        <f t="array" ref="H4487:I4487">_xlfn.TEXTSPLIT(G4487,"-")</f>
        <v>35</v>
      </c>
      <c r="I4487" s="6" t="str">
        <v>74</v>
      </c>
      <c r="J4487" s="6" t="s">
        <v>13541</v>
      </c>
      <c r="K4487" s="6" t="s">
        <v>13651</v>
      </c>
      <c r="L4487" s="6" t="s">
        <v>13517</v>
      </c>
      <c r="M4487" s="6" t="s">
        <v>13661</v>
      </c>
      <c r="N4487" s="6" t="s">
        <v>13643</v>
      </c>
      <c r="O4487" s="6" t="str" cm="1">
        <f t="array" ref="O4487:P4487">_xlfn.TEXTSPLIT(N4487,"-")</f>
        <v>2007</v>
      </c>
      <c r="P4487" s="6" t="str">
        <v>2008</v>
      </c>
      <c r="Q4487" s="6">
        <v>2176</v>
      </c>
      <c r="R4487" s="6">
        <v>2</v>
      </c>
      <c r="S4487" s="16">
        <f t="shared" si="326"/>
        <v>9.1911764705882352E-4</v>
      </c>
      <c r="T4487" s="16">
        <f t="shared" si="327"/>
        <v>6.4961557842212897E-4</v>
      </c>
    </row>
    <row r="4488" spans="1:20" x14ac:dyDescent="0.6">
      <c r="A4488" s="6"/>
      <c r="B4488" s="6"/>
      <c r="C4488" s="6"/>
      <c r="D4488" s="6" t="s">
        <v>13828</v>
      </c>
      <c r="E4488" s="6" t="s">
        <v>13815</v>
      </c>
      <c r="F4488" s="6" t="s">
        <v>13663</v>
      </c>
      <c r="G4488" s="6" t="str">
        <f t="shared" si="325"/>
        <v>35-74</v>
      </c>
      <c r="H4488" s="6" t="str" cm="1">
        <f t="array" ref="H4488:I4488">_xlfn.TEXTSPLIT(G4488,"-")</f>
        <v>35</v>
      </c>
      <c r="I4488" s="6" t="str">
        <v>74</v>
      </c>
      <c r="J4488" s="6" t="s">
        <v>13541</v>
      </c>
      <c r="K4488" s="6" t="s">
        <v>13651</v>
      </c>
      <c r="L4488" s="6" t="s">
        <v>13517</v>
      </c>
      <c r="M4488" s="6" t="s">
        <v>13661</v>
      </c>
      <c r="N4488" s="6" t="s">
        <v>13643</v>
      </c>
      <c r="O4488" s="6" t="str" cm="1">
        <f t="array" ref="O4488:P4488">_xlfn.TEXTSPLIT(N4488,"-")</f>
        <v>2007</v>
      </c>
      <c r="P4488" s="6" t="str">
        <v>2008</v>
      </c>
      <c r="Q4488" s="6">
        <v>4340</v>
      </c>
      <c r="R4488" s="6">
        <v>4</v>
      </c>
      <c r="S4488" s="16">
        <f t="shared" si="326"/>
        <v>9.2165898617511521E-4</v>
      </c>
      <c r="T4488" s="16">
        <f t="shared" si="327"/>
        <v>4.6061708031153994E-4</v>
      </c>
    </row>
    <row r="4489" spans="1:20" x14ac:dyDescent="0.6">
      <c r="A4489" s="6"/>
      <c r="B4489" s="6"/>
      <c r="C4489" s="6"/>
      <c r="D4489" s="6" t="s">
        <v>13813</v>
      </c>
      <c r="E4489" s="6" t="s">
        <v>13815</v>
      </c>
      <c r="F4489" s="6" t="s">
        <v>13852</v>
      </c>
      <c r="G4489" s="6" t="str">
        <f t="shared" si="325"/>
        <v>35-44</v>
      </c>
      <c r="H4489" s="6" t="str" cm="1">
        <f t="array" ref="H4489:I4489">_xlfn.TEXTSPLIT(G4489,"-")</f>
        <v>35</v>
      </c>
      <c r="I4489" s="6" t="str">
        <v>44</v>
      </c>
      <c r="J4489" s="6" t="s">
        <v>13541</v>
      </c>
      <c r="K4489" s="6" t="s">
        <v>13651</v>
      </c>
      <c r="L4489" s="6" t="s">
        <v>13517</v>
      </c>
      <c r="M4489" s="6" t="s">
        <v>13661</v>
      </c>
      <c r="N4489" s="6" t="s">
        <v>13643</v>
      </c>
      <c r="O4489" s="6" t="str" cm="1">
        <f t="array" ref="O4489:P4489">_xlfn.TEXTSPLIT(N4489,"-")</f>
        <v>2007</v>
      </c>
      <c r="P4489" s="6" t="str">
        <v>2008</v>
      </c>
      <c r="Q4489" s="6">
        <v>1373</v>
      </c>
      <c r="R4489" s="6">
        <v>0</v>
      </c>
      <c r="S4489" s="16">
        <f t="shared" si="326"/>
        <v>0</v>
      </c>
      <c r="T4489" s="16">
        <f t="shared" si="327"/>
        <v>0</v>
      </c>
    </row>
    <row r="4490" spans="1:20" x14ac:dyDescent="0.6">
      <c r="A4490" s="6"/>
      <c r="B4490" s="6"/>
      <c r="C4490" s="6"/>
      <c r="D4490" s="6" t="s">
        <v>13813</v>
      </c>
      <c r="E4490" s="6" t="s">
        <v>13815</v>
      </c>
      <c r="F4490" s="6" t="s">
        <v>13853</v>
      </c>
      <c r="G4490" s="6" t="str">
        <f t="shared" si="325"/>
        <v>45-54</v>
      </c>
      <c r="H4490" s="6" t="str" cm="1">
        <f t="array" ref="H4490:I4490">_xlfn.TEXTSPLIT(G4490,"-")</f>
        <v>45</v>
      </c>
      <c r="I4490" s="6" t="str">
        <v>54</v>
      </c>
      <c r="J4490" s="6" t="s">
        <v>13541</v>
      </c>
      <c r="K4490" s="6" t="s">
        <v>13651</v>
      </c>
      <c r="L4490" s="6" t="s">
        <v>13517</v>
      </c>
      <c r="M4490" s="6" t="s">
        <v>13661</v>
      </c>
      <c r="N4490" s="6" t="s">
        <v>13643</v>
      </c>
      <c r="O4490" s="6" t="str" cm="1">
        <f t="array" ref="O4490:P4490">_xlfn.TEXTSPLIT(N4490,"-")</f>
        <v>2007</v>
      </c>
      <c r="P4490" s="6" t="str">
        <v>2008</v>
      </c>
      <c r="Q4490" s="6">
        <v>1224</v>
      </c>
      <c r="R4490" s="6">
        <v>1</v>
      </c>
      <c r="S4490" s="16">
        <f t="shared" si="326"/>
        <v>8.1699346405228761E-4</v>
      </c>
      <c r="T4490" s="16">
        <f t="shared" si="327"/>
        <v>8.166596566985977E-4</v>
      </c>
    </row>
    <row r="4491" spans="1:20" x14ac:dyDescent="0.6">
      <c r="A4491" s="6"/>
      <c r="B4491" s="6"/>
      <c r="C4491" s="6"/>
      <c r="D4491" s="6" t="s">
        <v>13813</v>
      </c>
      <c r="E4491" s="6" t="s">
        <v>13815</v>
      </c>
      <c r="F4491" s="6" t="s">
        <v>13854</v>
      </c>
      <c r="G4491" s="6" t="str">
        <f t="shared" ref="G4491:G4647" si="331">IF(RIGHT(F4491,1)="+",LEFT(F4491,LEN(F4491)-1)&amp;"-95",F4491)</f>
        <v>55-64</v>
      </c>
      <c r="H4491" s="6" t="str" cm="1">
        <f t="array" ref="H4491:I4491">_xlfn.TEXTSPLIT(G4491,"-")</f>
        <v>55</v>
      </c>
      <c r="I4491" s="6" t="str">
        <v>64</v>
      </c>
      <c r="J4491" s="6" t="s">
        <v>13541</v>
      </c>
      <c r="K4491" s="6" t="s">
        <v>13651</v>
      </c>
      <c r="L4491" s="6" t="s">
        <v>13517</v>
      </c>
      <c r="M4491" s="6" t="s">
        <v>13661</v>
      </c>
      <c r="N4491" s="6" t="s">
        <v>13643</v>
      </c>
      <c r="O4491" s="6" t="str" cm="1">
        <f t="array" ref="O4491:P4491">_xlfn.TEXTSPLIT(N4491,"-")</f>
        <v>2007</v>
      </c>
      <c r="P4491" s="6" t="str">
        <v>2008</v>
      </c>
      <c r="Q4491" s="6">
        <v>909</v>
      </c>
      <c r="R4491" s="6">
        <v>0</v>
      </c>
      <c r="S4491" s="16">
        <f t="shared" ref="S4491:S4647" si="332">R4491/Q4491</f>
        <v>0</v>
      </c>
      <c r="T4491" s="16">
        <f t="shared" ref="T4491:T4647" si="333">SQRT(S4491*(1-S4491)/Q4491)</f>
        <v>0</v>
      </c>
    </row>
    <row r="4492" spans="1:20" x14ac:dyDescent="0.6">
      <c r="A4492" s="6"/>
      <c r="B4492" s="6"/>
      <c r="C4492" s="6"/>
      <c r="D4492" s="6" t="s">
        <v>13813</v>
      </c>
      <c r="E4492" s="6" t="s">
        <v>13815</v>
      </c>
      <c r="F4492" s="6" t="s">
        <v>13855</v>
      </c>
      <c r="G4492" s="6" t="str">
        <f t="shared" si="331"/>
        <v>65-74</v>
      </c>
      <c r="H4492" s="6" t="str" cm="1">
        <f t="array" ref="H4492:I4492">_xlfn.TEXTSPLIT(G4492,"-")</f>
        <v>65</v>
      </c>
      <c r="I4492" s="6" t="str">
        <v>74</v>
      </c>
      <c r="J4492" s="6" t="s">
        <v>13541</v>
      </c>
      <c r="K4492" s="6" t="s">
        <v>13651</v>
      </c>
      <c r="L4492" s="6" t="s">
        <v>13517</v>
      </c>
      <c r="M4492" s="6" t="s">
        <v>13661</v>
      </c>
      <c r="N4492" s="6" t="s">
        <v>13643</v>
      </c>
      <c r="O4492" s="6" t="str" cm="1">
        <f t="array" ref="O4492:P4492">_xlfn.TEXTSPLIT(N4492,"-")</f>
        <v>2007</v>
      </c>
      <c r="P4492" s="6" t="str">
        <v>2008</v>
      </c>
      <c r="Q4492" s="6">
        <v>834</v>
      </c>
      <c r="R4492" s="6">
        <v>6</v>
      </c>
      <c r="S4492" s="16">
        <f t="shared" si="332"/>
        <v>7.1942446043165471E-3</v>
      </c>
      <c r="T4492" s="16">
        <f t="shared" si="333"/>
        <v>2.9264541055281151E-3</v>
      </c>
    </row>
    <row r="4493" spans="1:20" x14ac:dyDescent="0.6">
      <c r="A4493" s="6"/>
      <c r="B4493" s="6"/>
      <c r="C4493" s="6"/>
      <c r="D4493" s="6" t="s">
        <v>13813</v>
      </c>
      <c r="E4493" s="6" t="s">
        <v>13814</v>
      </c>
      <c r="F4493" s="6" t="s">
        <v>13663</v>
      </c>
      <c r="G4493" s="6" t="str">
        <f t="shared" si="331"/>
        <v>35-74</v>
      </c>
      <c r="H4493" s="6" t="str" cm="1">
        <f t="array" ref="H4493:I4493">_xlfn.TEXTSPLIT(G4493,"-")</f>
        <v>35</v>
      </c>
      <c r="I4493" s="6" t="str">
        <v>74</v>
      </c>
      <c r="J4493" s="6" t="s">
        <v>13541</v>
      </c>
      <c r="K4493" s="6" t="s">
        <v>13651</v>
      </c>
      <c r="L4493" s="6" t="s">
        <v>13517</v>
      </c>
      <c r="M4493" s="6" t="s">
        <v>13661</v>
      </c>
      <c r="N4493" s="6" t="s">
        <v>13643</v>
      </c>
      <c r="O4493" s="6" t="str" cm="1">
        <f t="array" ref="O4493:P4493">_xlfn.TEXTSPLIT(N4493,"-")</f>
        <v>2007</v>
      </c>
      <c r="P4493" s="6" t="str">
        <v>2008</v>
      </c>
      <c r="Q4493" s="6">
        <v>2164</v>
      </c>
      <c r="R4493" s="6">
        <v>4</v>
      </c>
      <c r="S4493" s="16">
        <f t="shared" si="332"/>
        <v>1.8484288354898336E-3</v>
      </c>
      <c r="T4493" s="16">
        <f t="shared" si="333"/>
        <v>9.2335985037054927E-4</v>
      </c>
    </row>
    <row r="4494" spans="1:20" x14ac:dyDescent="0.6">
      <c r="A4494" s="6"/>
      <c r="B4494" s="6"/>
      <c r="C4494" s="6"/>
      <c r="D4494" s="6" t="s">
        <v>13813</v>
      </c>
      <c r="E4494" s="6" t="s">
        <v>13816</v>
      </c>
      <c r="F4494" s="6" t="s">
        <v>13663</v>
      </c>
      <c r="G4494" s="6" t="str">
        <f t="shared" si="331"/>
        <v>35-74</v>
      </c>
      <c r="H4494" s="6" t="str" cm="1">
        <f t="array" ref="H4494:I4494">_xlfn.TEXTSPLIT(G4494,"-")</f>
        <v>35</v>
      </c>
      <c r="I4494" s="6" t="str">
        <v>74</v>
      </c>
      <c r="J4494" s="6" t="s">
        <v>13541</v>
      </c>
      <c r="K4494" s="6" t="s">
        <v>13651</v>
      </c>
      <c r="L4494" s="6" t="s">
        <v>13517</v>
      </c>
      <c r="M4494" s="6" t="s">
        <v>13661</v>
      </c>
      <c r="N4494" s="6" t="s">
        <v>13643</v>
      </c>
      <c r="O4494" s="6" t="str" cm="1">
        <f t="array" ref="O4494:P4494">_xlfn.TEXTSPLIT(N4494,"-")</f>
        <v>2007</v>
      </c>
      <c r="P4494" s="6" t="str">
        <v>2008</v>
      </c>
      <c r="Q4494" s="6">
        <v>2176</v>
      </c>
      <c r="R4494" s="6">
        <v>4</v>
      </c>
      <c r="S4494" s="16">
        <f t="shared" si="332"/>
        <v>1.838235294117647E-3</v>
      </c>
      <c r="T4494" s="16">
        <f t="shared" si="333"/>
        <v>9.1827248122761497E-4</v>
      </c>
    </row>
    <row r="4495" spans="1:20" x14ac:dyDescent="0.6">
      <c r="A4495" s="6"/>
      <c r="B4495" s="6"/>
      <c r="C4495" s="6"/>
      <c r="D4495" s="6" t="s">
        <v>13813</v>
      </c>
      <c r="E4495" s="6" t="s">
        <v>13815</v>
      </c>
      <c r="F4495" s="6" t="s">
        <v>13663</v>
      </c>
      <c r="G4495" s="6" t="str">
        <f t="shared" si="331"/>
        <v>35-74</v>
      </c>
      <c r="H4495" s="6" t="str" cm="1">
        <f t="array" ref="H4495:I4495">_xlfn.TEXTSPLIT(G4495,"-")</f>
        <v>35</v>
      </c>
      <c r="I4495" s="6" t="str">
        <v>74</v>
      </c>
      <c r="J4495" s="6" t="s">
        <v>13541</v>
      </c>
      <c r="K4495" s="6" t="s">
        <v>13651</v>
      </c>
      <c r="L4495" s="6" t="s">
        <v>13517</v>
      </c>
      <c r="M4495" s="6" t="s">
        <v>13661</v>
      </c>
      <c r="N4495" s="6" t="s">
        <v>13643</v>
      </c>
      <c r="O4495" s="6" t="str" cm="1">
        <f t="array" ref="O4495:P4495">_xlfn.TEXTSPLIT(N4495,"-")</f>
        <v>2007</v>
      </c>
      <c r="P4495" s="6" t="str">
        <v>2008</v>
      </c>
      <c r="Q4495" s="6">
        <v>4340</v>
      </c>
      <c r="R4495" s="6">
        <v>9</v>
      </c>
      <c r="S4495" s="16">
        <f t="shared" si="332"/>
        <v>2.0737327188940094E-3</v>
      </c>
      <c r="T4495" s="16">
        <f t="shared" si="333"/>
        <v>6.9052713977180364E-4</v>
      </c>
    </row>
    <row r="4496" spans="1:20" x14ac:dyDescent="0.6">
      <c r="A4496" s="6"/>
      <c r="B4496" s="6"/>
      <c r="C4496" s="6"/>
      <c r="D4496" s="6" t="s">
        <v>13300</v>
      </c>
      <c r="E4496" s="6" t="s">
        <v>13815</v>
      </c>
      <c r="F4496" s="6" t="s">
        <v>13852</v>
      </c>
      <c r="G4496" s="6" t="str">
        <f t="shared" si="331"/>
        <v>35-44</v>
      </c>
      <c r="H4496" s="6" t="str" cm="1">
        <f t="array" ref="H4496:I4496">_xlfn.TEXTSPLIT(G4496,"-")</f>
        <v>35</v>
      </c>
      <c r="I4496" s="6" t="str">
        <v>44</v>
      </c>
      <c r="J4496" s="6" t="s">
        <v>13541</v>
      </c>
      <c r="K4496" s="6" t="s">
        <v>13651</v>
      </c>
      <c r="L4496" s="6" t="s">
        <v>13517</v>
      </c>
      <c r="M4496" s="6" t="s">
        <v>13661</v>
      </c>
      <c r="N4496" s="6" t="s">
        <v>13643</v>
      </c>
      <c r="O4496" s="6" t="str" cm="1">
        <f t="array" ref="O4496:P4496">_xlfn.TEXTSPLIT(N4496,"-")</f>
        <v>2007</v>
      </c>
      <c r="P4496" s="6" t="str">
        <v>2008</v>
      </c>
      <c r="Q4496" s="6">
        <v>1373</v>
      </c>
      <c r="R4496" s="6">
        <v>9</v>
      </c>
      <c r="S4496" s="16">
        <f t="shared" si="332"/>
        <v>6.5549890750182084E-3</v>
      </c>
      <c r="T4496" s="16">
        <f t="shared" si="333"/>
        <v>2.1778232705057026E-3</v>
      </c>
    </row>
    <row r="4497" spans="1:20" x14ac:dyDescent="0.6">
      <c r="A4497" s="6"/>
      <c r="B4497" s="6"/>
      <c r="C4497" s="6"/>
      <c r="D4497" s="6" t="s">
        <v>13300</v>
      </c>
      <c r="E4497" s="6" t="s">
        <v>13815</v>
      </c>
      <c r="F4497" s="6" t="s">
        <v>13853</v>
      </c>
      <c r="G4497" s="6" t="str">
        <f t="shared" si="331"/>
        <v>45-54</v>
      </c>
      <c r="H4497" s="6" t="str" cm="1">
        <f t="array" ref="H4497:I4497">_xlfn.TEXTSPLIT(G4497,"-")</f>
        <v>45</v>
      </c>
      <c r="I4497" s="6" t="str">
        <v>54</v>
      </c>
      <c r="J4497" s="6" t="s">
        <v>13541</v>
      </c>
      <c r="K4497" s="6" t="s">
        <v>13651</v>
      </c>
      <c r="L4497" s="6" t="s">
        <v>13517</v>
      </c>
      <c r="M4497" s="6" t="s">
        <v>13661</v>
      </c>
      <c r="N4497" s="6" t="s">
        <v>13643</v>
      </c>
      <c r="O4497" s="6" t="str" cm="1">
        <f t="array" ref="O4497:P4497">_xlfn.TEXTSPLIT(N4497,"-")</f>
        <v>2007</v>
      </c>
      <c r="P4497" s="6" t="str">
        <v>2008</v>
      </c>
      <c r="Q4497" s="6">
        <v>1224</v>
      </c>
      <c r="R4497" s="6">
        <v>18</v>
      </c>
      <c r="S4497" s="16">
        <f t="shared" si="332"/>
        <v>1.4705882352941176E-2</v>
      </c>
      <c r="T4497" s="16">
        <f t="shared" si="333"/>
        <v>3.4406284785991129E-3</v>
      </c>
    </row>
    <row r="4498" spans="1:20" x14ac:dyDescent="0.6">
      <c r="A4498" s="6"/>
      <c r="B4498" s="6"/>
      <c r="C4498" s="6"/>
      <c r="D4498" s="6" t="s">
        <v>13300</v>
      </c>
      <c r="E4498" s="6" t="s">
        <v>13815</v>
      </c>
      <c r="F4498" s="6" t="s">
        <v>13854</v>
      </c>
      <c r="G4498" s="6" t="str">
        <f t="shared" si="331"/>
        <v>55-64</v>
      </c>
      <c r="H4498" s="6" t="str" cm="1">
        <f t="array" ref="H4498:I4498">_xlfn.TEXTSPLIT(G4498,"-")</f>
        <v>55</v>
      </c>
      <c r="I4498" s="6" t="str">
        <v>64</v>
      </c>
      <c r="J4498" s="6" t="s">
        <v>13541</v>
      </c>
      <c r="K4498" s="6" t="s">
        <v>13651</v>
      </c>
      <c r="L4498" s="6" t="s">
        <v>13517</v>
      </c>
      <c r="M4498" s="6" t="s">
        <v>13661</v>
      </c>
      <c r="N4498" s="6" t="s">
        <v>13643</v>
      </c>
      <c r="O4498" s="6" t="str" cm="1">
        <f t="array" ref="O4498:P4498">_xlfn.TEXTSPLIT(N4498,"-")</f>
        <v>2007</v>
      </c>
      <c r="P4498" s="6" t="str">
        <v>2008</v>
      </c>
      <c r="Q4498" s="6">
        <v>909</v>
      </c>
      <c r="R4498" s="6">
        <v>46</v>
      </c>
      <c r="S4498" s="16">
        <f t="shared" si="332"/>
        <v>5.0605060506050605E-2</v>
      </c>
      <c r="T4498" s="16">
        <f t="shared" si="333"/>
        <v>7.2700682653060924E-3</v>
      </c>
    </row>
    <row r="4499" spans="1:20" x14ac:dyDescent="0.6">
      <c r="A4499" s="6"/>
      <c r="B4499" s="6"/>
      <c r="C4499" s="6"/>
      <c r="D4499" s="6" t="s">
        <v>13300</v>
      </c>
      <c r="E4499" s="6" t="s">
        <v>13815</v>
      </c>
      <c r="F4499" s="6" t="s">
        <v>13855</v>
      </c>
      <c r="G4499" s="6" t="str">
        <f t="shared" si="331"/>
        <v>65-74</v>
      </c>
      <c r="H4499" s="6" t="str" cm="1">
        <f t="array" ref="H4499:I4499">_xlfn.TEXTSPLIT(G4499,"-")</f>
        <v>65</v>
      </c>
      <c r="I4499" s="6" t="str">
        <v>74</v>
      </c>
      <c r="J4499" s="6" t="s">
        <v>13541</v>
      </c>
      <c r="K4499" s="6" t="s">
        <v>13651</v>
      </c>
      <c r="L4499" s="6" t="s">
        <v>13517</v>
      </c>
      <c r="M4499" s="6" t="s">
        <v>13661</v>
      </c>
      <c r="N4499" s="6" t="s">
        <v>13643</v>
      </c>
      <c r="O4499" s="6" t="str" cm="1">
        <f t="array" ref="O4499:P4499">_xlfn.TEXTSPLIT(N4499,"-")</f>
        <v>2007</v>
      </c>
      <c r="P4499" s="6" t="str">
        <v>2008</v>
      </c>
      <c r="Q4499" s="6">
        <v>834</v>
      </c>
      <c r="R4499" s="6">
        <v>100</v>
      </c>
      <c r="S4499" s="16">
        <f t="shared" si="332"/>
        <v>0.11990407673860912</v>
      </c>
      <c r="T4499" s="16">
        <f t="shared" si="333"/>
        <v>1.1248612444143952E-2</v>
      </c>
    </row>
    <row r="4500" spans="1:20" x14ac:dyDescent="0.6">
      <c r="A4500" s="6"/>
      <c r="B4500" s="6"/>
      <c r="C4500" s="6"/>
      <c r="D4500" s="6" t="s">
        <v>13300</v>
      </c>
      <c r="E4500" s="6" t="s">
        <v>13814</v>
      </c>
      <c r="F4500" s="6" t="s">
        <v>13663</v>
      </c>
      <c r="G4500" s="6" t="str">
        <f t="shared" si="331"/>
        <v>35-74</v>
      </c>
      <c r="H4500" s="6" t="str" cm="1">
        <f t="array" ref="H4500:I4500">_xlfn.TEXTSPLIT(G4500,"-")</f>
        <v>35</v>
      </c>
      <c r="I4500" s="6" t="str">
        <v>74</v>
      </c>
      <c r="J4500" s="6" t="s">
        <v>13541</v>
      </c>
      <c r="K4500" s="6" t="s">
        <v>13651</v>
      </c>
      <c r="L4500" s="6" t="s">
        <v>13517</v>
      </c>
      <c r="M4500" s="6" t="s">
        <v>13661</v>
      </c>
      <c r="N4500" s="6" t="s">
        <v>13643</v>
      </c>
      <c r="O4500" s="6" t="str" cm="1">
        <f t="array" ref="O4500:P4500">_xlfn.TEXTSPLIT(N4500,"-")</f>
        <v>2007</v>
      </c>
      <c r="P4500" s="6" t="str">
        <v>2008</v>
      </c>
      <c r="Q4500" s="6">
        <v>2164</v>
      </c>
      <c r="R4500" s="6">
        <v>76</v>
      </c>
      <c r="S4500" s="16">
        <f t="shared" si="332"/>
        <v>3.512014787430684E-2</v>
      </c>
      <c r="T4500" s="16">
        <f t="shared" si="333"/>
        <v>3.9571832183817072E-3</v>
      </c>
    </row>
    <row r="4501" spans="1:20" x14ac:dyDescent="0.6">
      <c r="A4501" s="6"/>
      <c r="B4501" s="6"/>
      <c r="C4501" s="6"/>
      <c r="D4501" s="6" t="s">
        <v>13300</v>
      </c>
      <c r="E4501" s="6" t="s">
        <v>13816</v>
      </c>
      <c r="F4501" s="6" t="s">
        <v>13663</v>
      </c>
      <c r="G4501" s="6" t="str">
        <f t="shared" si="331"/>
        <v>35-74</v>
      </c>
      <c r="H4501" s="6" t="str" cm="1">
        <f t="array" ref="H4501:I4501">_xlfn.TEXTSPLIT(G4501,"-")</f>
        <v>35</v>
      </c>
      <c r="I4501" s="6" t="str">
        <v>74</v>
      </c>
      <c r="J4501" s="6" t="s">
        <v>13541</v>
      </c>
      <c r="K4501" s="6" t="s">
        <v>13651</v>
      </c>
      <c r="L4501" s="6" t="s">
        <v>13517</v>
      </c>
      <c r="M4501" s="6" t="s">
        <v>13661</v>
      </c>
      <c r="N4501" s="6" t="s">
        <v>13643</v>
      </c>
      <c r="O4501" s="6" t="str" cm="1">
        <f t="array" ref="O4501:P4501">_xlfn.TEXTSPLIT(N4501,"-")</f>
        <v>2007</v>
      </c>
      <c r="P4501" s="6" t="str">
        <v>2008</v>
      </c>
      <c r="Q4501" s="6">
        <v>2176</v>
      </c>
      <c r="R4501" s="6">
        <v>99</v>
      </c>
      <c r="S4501" s="16">
        <f t="shared" si="332"/>
        <v>4.5496323529411763E-2</v>
      </c>
      <c r="T4501" s="16">
        <f t="shared" si="333"/>
        <v>4.4673245913998622E-3</v>
      </c>
    </row>
    <row r="4502" spans="1:20" x14ac:dyDescent="0.6">
      <c r="A4502" s="6"/>
      <c r="B4502" s="6"/>
      <c r="C4502" s="6"/>
      <c r="D4502" s="6" t="s">
        <v>13300</v>
      </c>
      <c r="E4502" s="6" t="s">
        <v>13815</v>
      </c>
      <c r="F4502" s="6" t="s">
        <v>13663</v>
      </c>
      <c r="G4502" s="6" t="str">
        <f t="shared" si="331"/>
        <v>35-74</v>
      </c>
      <c r="H4502" s="6" t="str" cm="1">
        <f t="array" ref="H4502:I4502">_xlfn.TEXTSPLIT(G4502,"-")</f>
        <v>35</v>
      </c>
      <c r="I4502" s="6" t="str">
        <v>74</v>
      </c>
      <c r="J4502" s="6" t="s">
        <v>13541</v>
      </c>
      <c r="K4502" s="6" t="s">
        <v>13651</v>
      </c>
      <c r="L4502" s="6" t="s">
        <v>13517</v>
      </c>
      <c r="M4502" s="6" t="s">
        <v>13661</v>
      </c>
      <c r="N4502" s="6" t="s">
        <v>13643</v>
      </c>
      <c r="O4502" s="6" t="str" cm="1">
        <f t="array" ref="O4502:P4502">_xlfn.TEXTSPLIT(N4502,"-")</f>
        <v>2007</v>
      </c>
      <c r="P4502" s="6" t="str">
        <v>2008</v>
      </c>
      <c r="Q4502" s="6">
        <v>4340</v>
      </c>
      <c r="R4502" s="6">
        <v>178</v>
      </c>
      <c r="S4502" s="16">
        <f t="shared" si="332"/>
        <v>4.1013824884792625E-2</v>
      </c>
      <c r="T4502" s="16">
        <f t="shared" si="333"/>
        <v>3.0104155236679634E-3</v>
      </c>
    </row>
    <row r="4503" spans="1:20" x14ac:dyDescent="0.6">
      <c r="A4503" s="6">
        <v>25190650</v>
      </c>
      <c r="B4503" s="6" t="s">
        <v>13620</v>
      </c>
      <c r="C4503" s="6" t="s">
        <v>13812</v>
      </c>
      <c r="D4503" s="6" t="s">
        <v>13822</v>
      </c>
      <c r="E4503" s="6" t="s">
        <v>13814</v>
      </c>
      <c r="F4503" s="6" t="s">
        <v>13818</v>
      </c>
      <c r="G4503" s="6" t="str">
        <f t="shared" ref="G4503:G4547" si="334">IF(RIGHT(F4503,1)="+",LEFT(F4503,LEN(F4503)-1)&amp;"-95",F4503)</f>
        <v>50-59</v>
      </c>
      <c r="H4503" s="6" t="str" cm="1">
        <f t="array" ref="H4503:I4503">_xlfn.TEXTSPLIT(G4503,"-")</f>
        <v>50</v>
      </c>
      <c r="I4503" s="6" t="str">
        <v>59</v>
      </c>
      <c r="J4503" s="6" t="s">
        <v>13836</v>
      </c>
      <c r="K4503" s="6" t="s">
        <v>13358</v>
      </c>
      <c r="L4503" s="6" t="s">
        <v>13973</v>
      </c>
      <c r="M4503" s="6" t="s">
        <v>13664</v>
      </c>
      <c r="N4503" s="6" t="s">
        <v>13856</v>
      </c>
      <c r="O4503" s="6" t="str" cm="1">
        <f t="array" ref="O4503:P4503">_xlfn.TEXTSPLIT(N4503,"-")</f>
        <v>2012</v>
      </c>
      <c r="P4503" s="6" t="str">
        <v>2013</v>
      </c>
      <c r="Q4503" s="6">
        <v>297</v>
      </c>
      <c r="R4503" s="6">
        <v>31</v>
      </c>
      <c r="S4503" s="16">
        <f t="shared" ref="S4503:S4547" si="335">R4503/Q4503</f>
        <v>0.10437710437710437</v>
      </c>
      <c r="T4503" s="16">
        <f t="shared" ref="T4503:T4547" si="336">SQRT(S4503*(1-S4503)/Q4503)</f>
        <v>1.7741363380791162E-2</v>
      </c>
    </row>
    <row r="4504" spans="1:20" x14ac:dyDescent="0.6">
      <c r="A4504" s="6"/>
      <c r="B4504" s="6"/>
      <c r="C4504" s="6"/>
      <c r="D4504" s="6" t="s">
        <v>13822</v>
      </c>
      <c r="E4504" s="6" t="s">
        <v>13814</v>
      </c>
      <c r="F4504" s="6" t="s">
        <v>13819</v>
      </c>
      <c r="G4504" s="6" t="str">
        <f t="shared" si="334"/>
        <v>60-69</v>
      </c>
      <c r="H4504" s="6" t="str" cm="1">
        <f t="array" ref="H4504:I4504">_xlfn.TEXTSPLIT(G4504,"-")</f>
        <v>60</v>
      </c>
      <c r="I4504" s="6" t="str">
        <v>69</v>
      </c>
      <c r="J4504" s="6" t="s">
        <v>13836</v>
      </c>
      <c r="K4504" s="6" t="s">
        <v>13358</v>
      </c>
      <c r="L4504" s="6" t="s">
        <v>13973</v>
      </c>
      <c r="M4504" s="6" t="s">
        <v>13664</v>
      </c>
      <c r="N4504" s="6" t="s">
        <v>13856</v>
      </c>
      <c r="O4504" s="6" t="str" cm="1">
        <f t="array" ref="O4504:P4504">_xlfn.TEXTSPLIT(N4504,"-")</f>
        <v>2012</v>
      </c>
      <c r="P4504" s="6" t="str">
        <v>2013</v>
      </c>
      <c r="Q4504" s="6">
        <v>321</v>
      </c>
      <c r="R4504" s="6">
        <v>56</v>
      </c>
      <c r="S4504" s="16">
        <f t="shared" si="335"/>
        <v>0.17445482866043613</v>
      </c>
      <c r="T4504" s="16">
        <f t="shared" si="336"/>
        <v>2.1181631187020794E-2</v>
      </c>
    </row>
    <row r="4505" spans="1:20" x14ac:dyDescent="0.6">
      <c r="A4505" s="6"/>
      <c r="B4505" s="6"/>
      <c r="C4505" s="6"/>
      <c r="D4505" s="6" t="s">
        <v>13822</v>
      </c>
      <c r="E4505" s="6" t="s">
        <v>13814</v>
      </c>
      <c r="F4505" s="6" t="s">
        <v>13820</v>
      </c>
      <c r="G4505" s="6" t="str">
        <f t="shared" si="334"/>
        <v>70-79</v>
      </c>
      <c r="H4505" s="6" t="str" cm="1">
        <f t="array" ref="H4505:I4505">_xlfn.TEXTSPLIT(G4505,"-")</f>
        <v>70</v>
      </c>
      <c r="I4505" s="6" t="str">
        <v>79</v>
      </c>
      <c r="J4505" s="6" t="s">
        <v>13836</v>
      </c>
      <c r="K4505" s="6" t="s">
        <v>13358</v>
      </c>
      <c r="L4505" s="6" t="s">
        <v>13973</v>
      </c>
      <c r="M4505" s="6" t="s">
        <v>13664</v>
      </c>
      <c r="N4505" s="6" t="s">
        <v>13856</v>
      </c>
      <c r="O4505" s="6" t="str" cm="1">
        <f t="array" ref="O4505:P4505">_xlfn.TEXTSPLIT(N4505,"-")</f>
        <v>2012</v>
      </c>
      <c r="P4505" s="6" t="str">
        <v>2013</v>
      </c>
      <c r="Q4505" s="6">
        <v>159</v>
      </c>
      <c r="R4505" s="6">
        <v>31</v>
      </c>
      <c r="S4505" s="16">
        <f t="shared" si="335"/>
        <v>0.19496855345911951</v>
      </c>
      <c r="T4505" s="16">
        <f t="shared" si="336"/>
        <v>3.1418839901596073E-2</v>
      </c>
    </row>
    <row r="4506" spans="1:20" x14ac:dyDescent="0.6">
      <c r="A4506" s="6"/>
      <c r="B4506" s="6"/>
      <c r="C4506" s="6"/>
      <c r="D4506" s="6" t="s">
        <v>13822</v>
      </c>
      <c r="E4506" s="6" t="s">
        <v>13814</v>
      </c>
      <c r="F4506" s="6" t="s">
        <v>13857</v>
      </c>
      <c r="G4506" s="6" t="str">
        <f t="shared" si="334"/>
        <v>80-95</v>
      </c>
      <c r="H4506" s="6" t="str" cm="1">
        <f t="array" ref="H4506:I4506">_xlfn.TEXTSPLIT(G4506,"-")</f>
        <v>80</v>
      </c>
      <c r="I4506" s="6" t="str">
        <v>95</v>
      </c>
      <c r="J4506" s="6" t="s">
        <v>13836</v>
      </c>
      <c r="K4506" s="6" t="s">
        <v>13358</v>
      </c>
      <c r="L4506" s="6" t="s">
        <v>13973</v>
      </c>
      <c r="M4506" s="6" t="s">
        <v>13664</v>
      </c>
      <c r="N4506" s="6" t="s">
        <v>13856</v>
      </c>
      <c r="O4506" s="6" t="str" cm="1">
        <f t="array" ref="O4506:P4506">_xlfn.TEXTSPLIT(N4506,"-")</f>
        <v>2012</v>
      </c>
      <c r="P4506" s="6" t="str">
        <v>2013</v>
      </c>
      <c r="Q4506" s="6">
        <v>100</v>
      </c>
      <c r="R4506" s="6">
        <v>33</v>
      </c>
      <c r="S4506" s="16">
        <f t="shared" si="335"/>
        <v>0.33</v>
      </c>
      <c r="T4506" s="16">
        <f t="shared" si="336"/>
        <v>4.7021271782034989E-2</v>
      </c>
    </row>
    <row r="4507" spans="1:20" x14ac:dyDescent="0.6">
      <c r="A4507" s="6"/>
      <c r="B4507" s="6"/>
      <c r="C4507" s="6"/>
      <c r="D4507" s="6" t="s">
        <v>13822</v>
      </c>
      <c r="E4507" s="6" t="s">
        <v>13814</v>
      </c>
      <c r="F4507" s="6" t="s">
        <v>13858</v>
      </c>
      <c r="G4507" s="6" t="str">
        <f t="shared" si="334"/>
        <v>50-95</v>
      </c>
      <c r="H4507" s="6" t="str" cm="1">
        <f t="array" ref="H4507:I4507">_xlfn.TEXTSPLIT(G4507,"-")</f>
        <v>50</v>
      </c>
      <c r="I4507" s="6" t="str">
        <v>95</v>
      </c>
      <c r="J4507" s="6" t="s">
        <v>13836</v>
      </c>
      <c r="K4507" s="6" t="s">
        <v>13358</v>
      </c>
      <c r="L4507" s="6" t="s">
        <v>13973</v>
      </c>
      <c r="M4507" s="6" t="s">
        <v>13664</v>
      </c>
      <c r="N4507" s="6" t="s">
        <v>13856</v>
      </c>
      <c r="O4507" s="6" t="str" cm="1">
        <f t="array" ref="O4507:P4507">_xlfn.TEXTSPLIT(N4507,"-")</f>
        <v>2012</v>
      </c>
      <c r="P4507" s="6" t="str">
        <v>2013</v>
      </c>
      <c r="Q4507" s="6">
        <v>877</v>
      </c>
      <c r="R4507" s="6">
        <v>151</v>
      </c>
      <c r="S4507" s="16">
        <f t="shared" si="335"/>
        <v>0.17217787913340935</v>
      </c>
      <c r="T4507" s="16">
        <f t="shared" si="336"/>
        <v>1.2748450263342223E-2</v>
      </c>
    </row>
    <row r="4508" spans="1:20" x14ac:dyDescent="0.6">
      <c r="A4508" s="6"/>
      <c r="B4508" s="6"/>
      <c r="C4508" s="6"/>
      <c r="D4508" s="6" t="s">
        <v>13822</v>
      </c>
      <c r="E4508" s="6" t="s">
        <v>13816</v>
      </c>
      <c r="F4508" s="6" t="s">
        <v>13818</v>
      </c>
      <c r="G4508" s="6" t="str">
        <f t="shared" si="334"/>
        <v>50-59</v>
      </c>
      <c r="H4508" s="6" t="str" cm="1">
        <f t="array" ref="H4508:I4508">_xlfn.TEXTSPLIT(G4508,"-")</f>
        <v>50</v>
      </c>
      <c r="I4508" s="6" t="str">
        <v>59</v>
      </c>
      <c r="J4508" s="6" t="s">
        <v>13836</v>
      </c>
      <c r="K4508" s="6" t="s">
        <v>13358</v>
      </c>
      <c r="L4508" s="6" t="s">
        <v>13973</v>
      </c>
      <c r="M4508" s="6" t="s">
        <v>13664</v>
      </c>
      <c r="N4508" s="6" t="s">
        <v>13856</v>
      </c>
      <c r="O4508" s="6" t="str" cm="1">
        <f t="array" ref="O4508:P4508">_xlfn.TEXTSPLIT(N4508,"-")</f>
        <v>2012</v>
      </c>
      <c r="P4508" s="6" t="str">
        <v>2013</v>
      </c>
      <c r="Q4508" s="6">
        <v>460</v>
      </c>
      <c r="R4508" s="6">
        <v>40</v>
      </c>
      <c r="S4508" s="16">
        <f t="shared" si="335"/>
        <v>8.6956521739130432E-2</v>
      </c>
      <c r="T4508" s="16">
        <f t="shared" si="336"/>
        <v>1.3137656222226129E-2</v>
      </c>
    </row>
    <row r="4509" spans="1:20" x14ac:dyDescent="0.6">
      <c r="A4509" s="6"/>
      <c r="B4509" s="6"/>
      <c r="C4509" s="6"/>
      <c r="D4509" s="6" t="s">
        <v>13822</v>
      </c>
      <c r="E4509" s="6" t="s">
        <v>13816</v>
      </c>
      <c r="F4509" s="6" t="s">
        <v>13819</v>
      </c>
      <c r="G4509" s="6" t="str">
        <f t="shared" si="334"/>
        <v>60-69</v>
      </c>
      <c r="H4509" s="6" t="str" cm="1">
        <f t="array" ref="H4509:I4509">_xlfn.TEXTSPLIT(G4509,"-")</f>
        <v>60</v>
      </c>
      <c r="I4509" s="6" t="str">
        <v>69</v>
      </c>
      <c r="J4509" s="6" t="s">
        <v>13836</v>
      </c>
      <c r="K4509" s="6" t="s">
        <v>13358</v>
      </c>
      <c r="L4509" s="6" t="s">
        <v>13973</v>
      </c>
      <c r="M4509" s="6" t="s">
        <v>13664</v>
      </c>
      <c r="N4509" s="6" t="s">
        <v>13856</v>
      </c>
      <c r="O4509" s="6" t="str" cm="1">
        <f t="array" ref="O4509:P4509">_xlfn.TEXTSPLIT(N4509,"-")</f>
        <v>2012</v>
      </c>
      <c r="P4509" s="6" t="str">
        <v>2013</v>
      </c>
      <c r="Q4509" s="6">
        <v>351</v>
      </c>
      <c r="R4509" s="6">
        <v>33</v>
      </c>
      <c r="S4509" s="16">
        <f t="shared" si="335"/>
        <v>9.4017094017094016E-2</v>
      </c>
      <c r="T4509" s="16">
        <f t="shared" si="336"/>
        <v>1.5577933846744463E-2</v>
      </c>
    </row>
    <row r="4510" spans="1:20" x14ac:dyDescent="0.6">
      <c r="A4510" s="6"/>
      <c r="B4510" s="6"/>
      <c r="C4510" s="6"/>
      <c r="D4510" s="6" t="s">
        <v>13822</v>
      </c>
      <c r="E4510" s="6" t="s">
        <v>13816</v>
      </c>
      <c r="F4510" s="6" t="s">
        <v>13820</v>
      </c>
      <c r="G4510" s="6" t="str">
        <f t="shared" si="334"/>
        <v>70-79</v>
      </c>
      <c r="H4510" s="6" t="str" cm="1">
        <f t="array" ref="H4510:I4510">_xlfn.TEXTSPLIT(G4510,"-")</f>
        <v>70</v>
      </c>
      <c r="I4510" s="6" t="str">
        <v>79</v>
      </c>
      <c r="J4510" s="6" t="s">
        <v>13836</v>
      </c>
      <c r="K4510" s="6" t="s">
        <v>13358</v>
      </c>
      <c r="L4510" s="6" t="s">
        <v>13973</v>
      </c>
      <c r="M4510" s="6" t="s">
        <v>13664</v>
      </c>
      <c r="N4510" s="6" t="s">
        <v>13856</v>
      </c>
      <c r="O4510" s="6" t="str" cm="1">
        <f t="array" ref="O4510:P4510">_xlfn.TEXTSPLIT(N4510,"-")</f>
        <v>2012</v>
      </c>
      <c r="P4510" s="6" t="str">
        <v>2013</v>
      </c>
      <c r="Q4510" s="6">
        <v>196</v>
      </c>
      <c r="R4510" s="6">
        <v>43</v>
      </c>
      <c r="S4510" s="16">
        <f t="shared" si="335"/>
        <v>0.21938775510204081</v>
      </c>
      <c r="T4510" s="16">
        <f t="shared" si="336"/>
        <v>2.9559415090223997E-2</v>
      </c>
    </row>
    <row r="4511" spans="1:20" x14ac:dyDescent="0.6">
      <c r="A4511" s="6"/>
      <c r="B4511" s="6"/>
      <c r="C4511" s="6"/>
      <c r="D4511" s="6" t="s">
        <v>13822</v>
      </c>
      <c r="E4511" s="6" t="s">
        <v>13816</v>
      </c>
      <c r="F4511" s="6" t="s">
        <v>13857</v>
      </c>
      <c r="G4511" s="6" t="str">
        <f t="shared" si="334"/>
        <v>80-95</v>
      </c>
      <c r="H4511" s="6" t="str" cm="1">
        <f t="array" ref="H4511:I4511">_xlfn.TEXTSPLIT(G4511,"-")</f>
        <v>80</v>
      </c>
      <c r="I4511" s="6" t="str">
        <v>95</v>
      </c>
      <c r="J4511" s="6" t="s">
        <v>13836</v>
      </c>
      <c r="K4511" s="6" t="s">
        <v>13358</v>
      </c>
      <c r="L4511" s="6" t="s">
        <v>13973</v>
      </c>
      <c r="M4511" s="6" t="s">
        <v>13664</v>
      </c>
      <c r="N4511" s="6" t="s">
        <v>13856</v>
      </c>
      <c r="O4511" s="6" t="str" cm="1">
        <f t="array" ref="O4511:P4511">_xlfn.TEXTSPLIT(N4511,"-")</f>
        <v>2012</v>
      </c>
      <c r="P4511" s="6" t="str">
        <v>2013</v>
      </c>
      <c r="Q4511" s="6">
        <v>121</v>
      </c>
      <c r="R4511" s="6">
        <v>29</v>
      </c>
      <c r="S4511" s="16">
        <f t="shared" si="335"/>
        <v>0.23966942148760331</v>
      </c>
      <c r="T4511" s="16">
        <f t="shared" si="336"/>
        <v>3.8807427708925493E-2</v>
      </c>
    </row>
    <row r="4512" spans="1:20" x14ac:dyDescent="0.6">
      <c r="A4512" s="6"/>
      <c r="B4512" s="6"/>
      <c r="C4512" s="6"/>
      <c r="D4512" s="6" t="s">
        <v>13822</v>
      </c>
      <c r="E4512" s="6" t="s">
        <v>13816</v>
      </c>
      <c r="F4512" s="6" t="s">
        <v>13858</v>
      </c>
      <c r="G4512" s="6" t="str">
        <f t="shared" si="334"/>
        <v>50-95</v>
      </c>
      <c r="H4512" s="6" t="str" cm="1">
        <f t="array" ref="H4512:I4512">_xlfn.TEXTSPLIT(G4512,"-")</f>
        <v>50</v>
      </c>
      <c r="I4512" s="6" t="str">
        <v>95</v>
      </c>
      <c r="J4512" s="6" t="s">
        <v>13836</v>
      </c>
      <c r="K4512" s="6" t="s">
        <v>13358</v>
      </c>
      <c r="L4512" s="6" t="s">
        <v>13973</v>
      </c>
      <c r="M4512" s="6" t="s">
        <v>13664</v>
      </c>
      <c r="N4512" s="6" t="s">
        <v>13856</v>
      </c>
      <c r="O4512" s="6" t="str" cm="1">
        <f t="array" ref="O4512:P4512">_xlfn.TEXTSPLIT(N4512,"-")</f>
        <v>2012</v>
      </c>
      <c r="P4512" s="6" t="str">
        <v>2013</v>
      </c>
      <c r="Q4512" s="6">
        <v>1128</v>
      </c>
      <c r="R4512" s="6">
        <v>145</v>
      </c>
      <c r="S4512" s="16">
        <f t="shared" si="335"/>
        <v>0.12854609929078015</v>
      </c>
      <c r="T4512" s="16">
        <f t="shared" si="336"/>
        <v>9.9654544992088725E-3</v>
      </c>
    </row>
    <row r="4513" spans="1:20" x14ac:dyDescent="0.6">
      <c r="A4513" s="6"/>
      <c r="B4513" s="6"/>
      <c r="C4513" s="6"/>
      <c r="D4513" s="6" t="s">
        <v>13822</v>
      </c>
      <c r="E4513" s="6" t="s">
        <v>13815</v>
      </c>
      <c r="F4513" s="6" t="s">
        <v>13818</v>
      </c>
      <c r="G4513" s="6" t="str">
        <f t="shared" si="334"/>
        <v>50-59</v>
      </c>
      <c r="H4513" s="6" t="str" cm="1">
        <f t="array" ref="H4513:I4513">_xlfn.TEXTSPLIT(G4513,"-")</f>
        <v>50</v>
      </c>
      <c r="I4513" s="6" t="str">
        <v>59</v>
      </c>
      <c r="J4513" s="6" t="s">
        <v>13836</v>
      </c>
      <c r="K4513" s="6" t="s">
        <v>13358</v>
      </c>
      <c r="L4513" s="6" t="s">
        <v>13973</v>
      </c>
      <c r="M4513" s="6" t="s">
        <v>13664</v>
      </c>
      <c r="N4513" s="6" t="s">
        <v>13856</v>
      </c>
      <c r="O4513" s="6" t="str" cm="1">
        <f t="array" ref="O4513:P4513">_xlfn.TEXTSPLIT(N4513,"-")</f>
        <v>2012</v>
      </c>
      <c r="P4513" s="6" t="str">
        <v>2013</v>
      </c>
      <c r="Q4513" s="6">
        <v>757</v>
      </c>
      <c r="R4513" s="6">
        <v>71</v>
      </c>
      <c r="S4513" s="16">
        <f t="shared" si="335"/>
        <v>9.3791281373844126E-2</v>
      </c>
      <c r="T4513" s="16">
        <f t="shared" si="336"/>
        <v>1.0596133296396474E-2</v>
      </c>
    </row>
    <row r="4514" spans="1:20" x14ac:dyDescent="0.6">
      <c r="A4514" s="6"/>
      <c r="B4514" s="6"/>
      <c r="C4514" s="6"/>
      <c r="D4514" s="6" t="s">
        <v>13822</v>
      </c>
      <c r="E4514" s="6" t="s">
        <v>13815</v>
      </c>
      <c r="F4514" s="6" t="s">
        <v>13819</v>
      </c>
      <c r="G4514" s="6" t="str">
        <f t="shared" si="334"/>
        <v>60-69</v>
      </c>
      <c r="H4514" s="6" t="str" cm="1">
        <f t="array" ref="H4514:I4514">_xlfn.TEXTSPLIT(G4514,"-")</f>
        <v>60</v>
      </c>
      <c r="I4514" s="6" t="str">
        <v>69</v>
      </c>
      <c r="J4514" s="6" t="s">
        <v>13836</v>
      </c>
      <c r="K4514" s="6" t="s">
        <v>13358</v>
      </c>
      <c r="L4514" s="6" t="s">
        <v>13973</v>
      </c>
      <c r="M4514" s="6" t="s">
        <v>13664</v>
      </c>
      <c r="N4514" s="6" t="s">
        <v>13856</v>
      </c>
      <c r="O4514" s="6" t="str" cm="1">
        <f t="array" ref="O4514:P4514">_xlfn.TEXTSPLIT(N4514,"-")</f>
        <v>2012</v>
      </c>
      <c r="P4514" s="6" t="str">
        <v>2013</v>
      </c>
      <c r="Q4514" s="6">
        <v>672</v>
      </c>
      <c r="R4514" s="6">
        <v>89</v>
      </c>
      <c r="S4514" s="16">
        <f t="shared" si="335"/>
        <v>0.13244047619047619</v>
      </c>
      <c r="T4514" s="16">
        <f t="shared" si="336"/>
        <v>1.3076013826265885E-2</v>
      </c>
    </row>
    <row r="4515" spans="1:20" x14ac:dyDescent="0.6">
      <c r="A4515" s="6"/>
      <c r="B4515" s="6"/>
      <c r="C4515" s="6"/>
      <c r="D4515" s="6" t="s">
        <v>13822</v>
      </c>
      <c r="E4515" s="6" t="s">
        <v>13815</v>
      </c>
      <c r="F4515" s="6" t="s">
        <v>13820</v>
      </c>
      <c r="G4515" s="6" t="str">
        <f t="shared" si="334"/>
        <v>70-79</v>
      </c>
      <c r="H4515" s="6" t="str" cm="1">
        <f t="array" ref="H4515:I4515">_xlfn.TEXTSPLIT(G4515,"-")</f>
        <v>70</v>
      </c>
      <c r="I4515" s="6" t="str">
        <v>79</v>
      </c>
      <c r="J4515" s="6" t="s">
        <v>13836</v>
      </c>
      <c r="K4515" s="6" t="s">
        <v>13358</v>
      </c>
      <c r="L4515" s="6" t="s">
        <v>13973</v>
      </c>
      <c r="M4515" s="6" t="s">
        <v>13664</v>
      </c>
      <c r="N4515" s="6" t="s">
        <v>13856</v>
      </c>
      <c r="O4515" s="6" t="str" cm="1">
        <f t="array" ref="O4515:P4515">_xlfn.TEXTSPLIT(N4515,"-")</f>
        <v>2012</v>
      </c>
      <c r="P4515" s="6" t="str">
        <v>2013</v>
      </c>
      <c r="Q4515" s="6">
        <v>355</v>
      </c>
      <c r="R4515" s="6">
        <v>74</v>
      </c>
      <c r="S4515" s="16">
        <f t="shared" si="335"/>
        <v>0.20845070422535211</v>
      </c>
      <c r="T4515" s="16">
        <f t="shared" si="336"/>
        <v>2.1558894647075055E-2</v>
      </c>
    </row>
    <row r="4516" spans="1:20" x14ac:dyDescent="0.6">
      <c r="A4516" s="6"/>
      <c r="B4516" s="6"/>
      <c r="C4516" s="6"/>
      <c r="D4516" s="6" t="s">
        <v>13822</v>
      </c>
      <c r="E4516" s="6" t="s">
        <v>13815</v>
      </c>
      <c r="F4516" s="6" t="s">
        <v>13857</v>
      </c>
      <c r="G4516" s="6" t="str">
        <f t="shared" si="334"/>
        <v>80-95</v>
      </c>
      <c r="H4516" s="6" t="str" cm="1">
        <f t="array" ref="H4516:I4516">_xlfn.TEXTSPLIT(G4516,"-")</f>
        <v>80</v>
      </c>
      <c r="I4516" s="6" t="str">
        <v>95</v>
      </c>
      <c r="J4516" s="6" t="s">
        <v>13836</v>
      </c>
      <c r="K4516" s="6" t="s">
        <v>13358</v>
      </c>
      <c r="L4516" s="6" t="s">
        <v>13973</v>
      </c>
      <c r="M4516" s="6" t="s">
        <v>13664</v>
      </c>
      <c r="N4516" s="6" t="s">
        <v>13856</v>
      </c>
      <c r="O4516" s="6" t="str" cm="1">
        <f t="array" ref="O4516:P4516">_xlfn.TEXTSPLIT(N4516,"-")</f>
        <v>2012</v>
      </c>
      <c r="P4516" s="6" t="str">
        <v>2013</v>
      </c>
      <c r="Q4516" s="6">
        <v>221</v>
      </c>
      <c r="R4516" s="6">
        <v>62</v>
      </c>
      <c r="S4516" s="16">
        <f t="shared" si="335"/>
        <v>0.28054298642533937</v>
      </c>
      <c r="T4516" s="16">
        <f t="shared" si="336"/>
        <v>3.0220802759437865E-2</v>
      </c>
    </row>
    <row r="4517" spans="1:20" x14ac:dyDescent="0.6">
      <c r="A4517" s="6"/>
      <c r="B4517" s="6"/>
      <c r="C4517" s="6"/>
      <c r="D4517" s="6" t="s">
        <v>13822</v>
      </c>
      <c r="E4517" s="6" t="s">
        <v>13815</v>
      </c>
      <c r="F4517" s="6" t="s">
        <v>13858</v>
      </c>
      <c r="G4517" s="6" t="str">
        <f t="shared" si="334"/>
        <v>50-95</v>
      </c>
      <c r="H4517" s="6" t="str" cm="1">
        <f t="array" ref="H4517:I4517">_xlfn.TEXTSPLIT(G4517,"-")</f>
        <v>50</v>
      </c>
      <c r="I4517" s="6" t="str">
        <v>95</v>
      </c>
      <c r="J4517" s="6" t="s">
        <v>13836</v>
      </c>
      <c r="K4517" s="6" t="s">
        <v>13358</v>
      </c>
      <c r="L4517" s="6" t="s">
        <v>13973</v>
      </c>
      <c r="M4517" s="6" t="s">
        <v>13664</v>
      </c>
      <c r="N4517" s="6" t="s">
        <v>13856</v>
      </c>
      <c r="O4517" s="6" t="str" cm="1">
        <f t="array" ref="O4517:P4517">_xlfn.TEXTSPLIT(N4517,"-")</f>
        <v>2012</v>
      </c>
      <c r="P4517" s="6" t="str">
        <v>2013</v>
      </c>
      <c r="Q4517" s="6">
        <v>2005</v>
      </c>
      <c r="R4517" s="6">
        <v>296</v>
      </c>
      <c r="S4517" s="16">
        <f t="shared" si="335"/>
        <v>0.14763092269326683</v>
      </c>
      <c r="T4517" s="16">
        <f t="shared" si="336"/>
        <v>7.9221912306043901E-3</v>
      </c>
    </row>
    <row r="4518" spans="1:20" x14ac:dyDescent="0.6">
      <c r="A4518" s="6"/>
      <c r="B4518" s="6"/>
      <c r="C4518" s="6"/>
      <c r="D4518" s="6" t="s">
        <v>13813</v>
      </c>
      <c r="E4518" s="6" t="s">
        <v>13814</v>
      </c>
      <c r="F4518" s="6" t="s">
        <v>13818</v>
      </c>
      <c r="G4518" s="6" t="str">
        <f t="shared" si="334"/>
        <v>50-59</v>
      </c>
      <c r="H4518" s="6" t="str" cm="1">
        <f t="array" ref="H4518:I4518">_xlfn.TEXTSPLIT(G4518,"-")</f>
        <v>50</v>
      </c>
      <c r="I4518" s="6" t="str">
        <v>59</v>
      </c>
      <c r="J4518" s="6" t="s">
        <v>13836</v>
      </c>
      <c r="K4518" s="6" t="s">
        <v>13358</v>
      </c>
      <c r="L4518" s="6" t="s">
        <v>13973</v>
      </c>
      <c r="M4518" s="6" t="s">
        <v>13664</v>
      </c>
      <c r="N4518" s="6" t="s">
        <v>13856</v>
      </c>
      <c r="O4518" s="6" t="str" cm="1">
        <f t="array" ref="O4518:P4518">_xlfn.TEXTSPLIT(N4518,"-")</f>
        <v>2012</v>
      </c>
      <c r="P4518" s="6" t="str">
        <v>2013</v>
      </c>
      <c r="Q4518" s="6">
        <v>297</v>
      </c>
      <c r="R4518" s="6">
        <v>1</v>
      </c>
      <c r="S4518" s="16">
        <f t="shared" si="335"/>
        <v>3.3670033670033669E-3</v>
      </c>
      <c r="T4518" s="16">
        <f t="shared" si="336"/>
        <v>3.3613302317738562E-3</v>
      </c>
    </row>
    <row r="4519" spans="1:20" x14ac:dyDescent="0.6">
      <c r="A4519" s="6"/>
      <c r="B4519" s="6"/>
      <c r="C4519" s="6"/>
      <c r="D4519" s="6" t="s">
        <v>13813</v>
      </c>
      <c r="E4519" s="6" t="s">
        <v>13814</v>
      </c>
      <c r="F4519" s="6" t="s">
        <v>13819</v>
      </c>
      <c r="G4519" s="6" t="str">
        <f t="shared" si="334"/>
        <v>60-69</v>
      </c>
      <c r="H4519" s="6" t="str" cm="1">
        <f t="array" ref="H4519:I4519">_xlfn.TEXTSPLIT(G4519,"-")</f>
        <v>60</v>
      </c>
      <c r="I4519" s="6" t="str">
        <v>69</v>
      </c>
      <c r="J4519" s="6" t="s">
        <v>13836</v>
      </c>
      <c r="K4519" s="6" t="s">
        <v>13358</v>
      </c>
      <c r="L4519" s="6" t="s">
        <v>13973</v>
      </c>
      <c r="M4519" s="6" t="s">
        <v>13664</v>
      </c>
      <c r="N4519" s="6" t="s">
        <v>13856</v>
      </c>
      <c r="O4519" s="6" t="str" cm="1">
        <f t="array" ref="O4519:P4519">_xlfn.TEXTSPLIT(N4519,"-")</f>
        <v>2012</v>
      </c>
      <c r="P4519" s="6" t="str">
        <v>2013</v>
      </c>
      <c r="Q4519" s="6">
        <v>321</v>
      </c>
      <c r="R4519" s="6">
        <v>3</v>
      </c>
      <c r="S4519" s="16">
        <f t="shared" si="335"/>
        <v>9.3457943925233638E-3</v>
      </c>
      <c r="T4519" s="16">
        <f t="shared" si="336"/>
        <v>5.3705237159402588E-3</v>
      </c>
    </row>
    <row r="4520" spans="1:20" x14ac:dyDescent="0.6">
      <c r="A4520" s="6"/>
      <c r="B4520" s="6"/>
      <c r="C4520" s="6"/>
      <c r="D4520" s="6" t="s">
        <v>13813</v>
      </c>
      <c r="E4520" s="6" t="s">
        <v>13814</v>
      </c>
      <c r="F4520" s="6" t="s">
        <v>13820</v>
      </c>
      <c r="G4520" s="6" t="str">
        <f t="shared" si="334"/>
        <v>70-79</v>
      </c>
      <c r="H4520" s="6" t="str" cm="1">
        <f t="array" ref="H4520:I4520">_xlfn.TEXTSPLIT(G4520,"-")</f>
        <v>70</v>
      </c>
      <c r="I4520" s="6" t="str">
        <v>79</v>
      </c>
      <c r="J4520" s="6" t="s">
        <v>13836</v>
      </c>
      <c r="K4520" s="6" t="s">
        <v>13358</v>
      </c>
      <c r="L4520" s="6" t="s">
        <v>13973</v>
      </c>
      <c r="M4520" s="6" t="s">
        <v>13664</v>
      </c>
      <c r="N4520" s="6" t="s">
        <v>13856</v>
      </c>
      <c r="O4520" s="6" t="str" cm="1">
        <f t="array" ref="O4520:P4520">_xlfn.TEXTSPLIT(N4520,"-")</f>
        <v>2012</v>
      </c>
      <c r="P4520" s="6" t="str">
        <v>2013</v>
      </c>
      <c r="Q4520" s="6">
        <v>159</v>
      </c>
      <c r="R4520" s="6">
        <v>6</v>
      </c>
      <c r="S4520" s="16">
        <f t="shared" si="335"/>
        <v>3.7735849056603772E-2</v>
      </c>
      <c r="T4520" s="16">
        <f t="shared" si="336"/>
        <v>1.5112129068559006E-2</v>
      </c>
    </row>
    <row r="4521" spans="1:20" x14ac:dyDescent="0.6">
      <c r="A4521" s="6"/>
      <c r="B4521" s="6"/>
      <c r="C4521" s="6"/>
      <c r="D4521" s="6" t="s">
        <v>13813</v>
      </c>
      <c r="E4521" s="6" t="s">
        <v>13814</v>
      </c>
      <c r="F4521" s="6" t="s">
        <v>13857</v>
      </c>
      <c r="G4521" s="6" t="str">
        <f t="shared" si="334"/>
        <v>80-95</v>
      </c>
      <c r="H4521" s="6" t="str" cm="1">
        <f t="array" ref="H4521:I4521">_xlfn.TEXTSPLIT(G4521,"-")</f>
        <v>80</v>
      </c>
      <c r="I4521" s="6" t="str">
        <v>95</v>
      </c>
      <c r="J4521" s="6" t="s">
        <v>13836</v>
      </c>
      <c r="K4521" s="6" t="s">
        <v>13358</v>
      </c>
      <c r="L4521" s="6" t="s">
        <v>13973</v>
      </c>
      <c r="M4521" s="6" t="s">
        <v>13664</v>
      </c>
      <c r="N4521" s="6" t="s">
        <v>13856</v>
      </c>
      <c r="O4521" s="6" t="str" cm="1">
        <f t="array" ref="O4521:P4521">_xlfn.TEXTSPLIT(N4521,"-")</f>
        <v>2012</v>
      </c>
      <c r="P4521" s="6" t="str">
        <v>2013</v>
      </c>
      <c r="Q4521" s="6">
        <v>100</v>
      </c>
      <c r="R4521" s="6">
        <v>6</v>
      </c>
      <c r="S4521" s="16">
        <f t="shared" si="335"/>
        <v>0.06</v>
      </c>
      <c r="T4521" s="16">
        <f t="shared" si="336"/>
        <v>2.3748684174075833E-2</v>
      </c>
    </row>
    <row r="4522" spans="1:20" x14ac:dyDescent="0.6">
      <c r="A4522" s="6"/>
      <c r="B4522" s="6"/>
      <c r="C4522" s="6"/>
      <c r="D4522" s="6" t="s">
        <v>13813</v>
      </c>
      <c r="E4522" s="6" t="s">
        <v>13814</v>
      </c>
      <c r="F4522" s="6" t="s">
        <v>13858</v>
      </c>
      <c r="G4522" s="6" t="str">
        <f t="shared" si="334"/>
        <v>50-95</v>
      </c>
      <c r="H4522" s="6" t="str" cm="1">
        <f t="array" ref="H4522:I4522">_xlfn.TEXTSPLIT(G4522,"-")</f>
        <v>50</v>
      </c>
      <c r="I4522" s="6" t="str">
        <v>95</v>
      </c>
      <c r="J4522" s="6" t="s">
        <v>13836</v>
      </c>
      <c r="K4522" s="6" t="s">
        <v>13358</v>
      </c>
      <c r="L4522" s="6" t="s">
        <v>13973</v>
      </c>
      <c r="M4522" s="6" t="s">
        <v>13664</v>
      </c>
      <c r="N4522" s="6" t="s">
        <v>13856</v>
      </c>
      <c r="O4522" s="6" t="str" cm="1">
        <f t="array" ref="O4522:P4522">_xlfn.TEXTSPLIT(N4522,"-")</f>
        <v>2012</v>
      </c>
      <c r="P4522" s="6" t="str">
        <v>2013</v>
      </c>
      <c r="Q4522" s="6">
        <v>877</v>
      </c>
      <c r="R4522" s="6">
        <v>16</v>
      </c>
      <c r="S4522" s="16">
        <f t="shared" si="335"/>
        <v>1.8244013683010263E-2</v>
      </c>
      <c r="T4522" s="16">
        <f t="shared" si="336"/>
        <v>4.5192064024848913E-3</v>
      </c>
    </row>
    <row r="4523" spans="1:20" x14ac:dyDescent="0.6">
      <c r="A4523" s="6"/>
      <c r="B4523" s="6"/>
      <c r="C4523" s="6"/>
      <c r="D4523" s="6" t="s">
        <v>13813</v>
      </c>
      <c r="E4523" s="6" t="s">
        <v>13816</v>
      </c>
      <c r="F4523" s="6" t="s">
        <v>13818</v>
      </c>
      <c r="G4523" s="6" t="str">
        <f t="shared" si="334"/>
        <v>50-59</v>
      </c>
      <c r="H4523" s="6" t="str" cm="1">
        <f t="array" ref="H4523:I4523">_xlfn.TEXTSPLIT(G4523,"-")</f>
        <v>50</v>
      </c>
      <c r="I4523" s="6" t="str">
        <v>59</v>
      </c>
      <c r="J4523" s="6" t="s">
        <v>13836</v>
      </c>
      <c r="K4523" s="6" t="s">
        <v>13358</v>
      </c>
      <c r="L4523" s="6" t="s">
        <v>13973</v>
      </c>
      <c r="M4523" s="6" t="s">
        <v>13664</v>
      </c>
      <c r="N4523" s="6" t="s">
        <v>13856</v>
      </c>
      <c r="O4523" s="6" t="str" cm="1">
        <f t="array" ref="O4523:P4523">_xlfn.TEXTSPLIT(N4523,"-")</f>
        <v>2012</v>
      </c>
      <c r="P4523" s="6" t="str">
        <v>2013</v>
      </c>
      <c r="Q4523" s="6">
        <v>460</v>
      </c>
      <c r="R4523" s="6">
        <v>1</v>
      </c>
      <c r="S4523" s="16">
        <f t="shared" si="335"/>
        <v>2.1739130434782609E-3</v>
      </c>
      <c r="T4523" s="16">
        <f t="shared" si="336"/>
        <v>2.1715488089087856E-3</v>
      </c>
    </row>
    <row r="4524" spans="1:20" x14ac:dyDescent="0.6">
      <c r="A4524" s="6"/>
      <c r="B4524" s="6"/>
      <c r="C4524" s="6"/>
      <c r="D4524" s="6" t="s">
        <v>13813</v>
      </c>
      <c r="E4524" s="6" t="s">
        <v>13816</v>
      </c>
      <c r="F4524" s="6" t="s">
        <v>13819</v>
      </c>
      <c r="G4524" s="6" t="str">
        <f t="shared" si="334"/>
        <v>60-69</v>
      </c>
      <c r="H4524" s="6" t="str" cm="1">
        <f t="array" ref="H4524:I4524">_xlfn.TEXTSPLIT(G4524,"-")</f>
        <v>60</v>
      </c>
      <c r="I4524" s="6" t="str">
        <v>69</v>
      </c>
      <c r="J4524" s="6" t="s">
        <v>13836</v>
      </c>
      <c r="K4524" s="6" t="s">
        <v>13358</v>
      </c>
      <c r="L4524" s="6" t="s">
        <v>13973</v>
      </c>
      <c r="M4524" s="6" t="s">
        <v>13664</v>
      </c>
      <c r="N4524" s="6" t="s">
        <v>13856</v>
      </c>
      <c r="O4524" s="6" t="str" cm="1">
        <f t="array" ref="O4524:P4524">_xlfn.TEXTSPLIT(N4524,"-")</f>
        <v>2012</v>
      </c>
      <c r="P4524" s="6" t="str">
        <v>2013</v>
      </c>
      <c r="Q4524" s="6">
        <v>351</v>
      </c>
      <c r="R4524" s="6">
        <v>2</v>
      </c>
      <c r="S4524" s="16">
        <f t="shared" si="335"/>
        <v>5.6980056980056983E-3</v>
      </c>
      <c r="T4524" s="16">
        <f t="shared" si="336"/>
        <v>4.0176031568036879E-3</v>
      </c>
    </row>
    <row r="4525" spans="1:20" x14ac:dyDescent="0.6">
      <c r="A4525" s="6"/>
      <c r="B4525" s="6"/>
      <c r="C4525" s="6"/>
      <c r="D4525" s="6" t="s">
        <v>13813</v>
      </c>
      <c r="E4525" s="6" t="s">
        <v>13816</v>
      </c>
      <c r="F4525" s="6" t="s">
        <v>13820</v>
      </c>
      <c r="G4525" s="6" t="str">
        <f t="shared" si="334"/>
        <v>70-79</v>
      </c>
      <c r="H4525" s="6" t="str" cm="1">
        <f t="array" ref="H4525:I4525">_xlfn.TEXTSPLIT(G4525,"-")</f>
        <v>70</v>
      </c>
      <c r="I4525" s="6" t="str">
        <v>79</v>
      </c>
      <c r="J4525" s="6" t="s">
        <v>13836</v>
      </c>
      <c r="K4525" s="6" t="s">
        <v>13358</v>
      </c>
      <c r="L4525" s="6" t="s">
        <v>13973</v>
      </c>
      <c r="M4525" s="6" t="s">
        <v>13664</v>
      </c>
      <c r="N4525" s="6" t="s">
        <v>13856</v>
      </c>
      <c r="O4525" s="6" t="str" cm="1">
        <f t="array" ref="O4525:P4525">_xlfn.TEXTSPLIT(N4525,"-")</f>
        <v>2012</v>
      </c>
      <c r="P4525" s="6" t="str">
        <v>2013</v>
      </c>
      <c r="Q4525" s="6">
        <v>196</v>
      </c>
      <c r="R4525" s="6">
        <v>2</v>
      </c>
      <c r="S4525" s="16">
        <f t="shared" si="335"/>
        <v>1.020408163265306E-2</v>
      </c>
      <c r="T4525" s="16">
        <f t="shared" si="336"/>
        <v>7.1784677855656742E-3</v>
      </c>
    </row>
    <row r="4526" spans="1:20" x14ac:dyDescent="0.6">
      <c r="A4526" s="6"/>
      <c r="B4526" s="6"/>
      <c r="C4526" s="6"/>
      <c r="D4526" s="6" t="s">
        <v>13813</v>
      </c>
      <c r="E4526" s="6" t="s">
        <v>13816</v>
      </c>
      <c r="F4526" s="6" t="s">
        <v>13857</v>
      </c>
      <c r="G4526" s="6" t="str">
        <f t="shared" si="334"/>
        <v>80-95</v>
      </c>
      <c r="H4526" s="6" t="str" cm="1">
        <f t="array" ref="H4526:I4526">_xlfn.TEXTSPLIT(G4526,"-")</f>
        <v>80</v>
      </c>
      <c r="I4526" s="6" t="str">
        <v>95</v>
      </c>
      <c r="J4526" s="6" t="s">
        <v>13836</v>
      </c>
      <c r="K4526" s="6" t="s">
        <v>13358</v>
      </c>
      <c r="L4526" s="6" t="s">
        <v>13973</v>
      </c>
      <c r="M4526" s="6" t="s">
        <v>13664</v>
      </c>
      <c r="N4526" s="6" t="s">
        <v>13856</v>
      </c>
      <c r="O4526" s="6" t="str" cm="1">
        <f t="array" ref="O4526:P4526">_xlfn.TEXTSPLIT(N4526,"-")</f>
        <v>2012</v>
      </c>
      <c r="P4526" s="6" t="str">
        <v>2013</v>
      </c>
      <c r="Q4526" s="6">
        <v>121</v>
      </c>
      <c r="R4526" s="6">
        <v>2</v>
      </c>
      <c r="S4526" s="16">
        <f t="shared" si="335"/>
        <v>1.6528925619834711E-2</v>
      </c>
      <c r="T4526" s="16">
        <f t="shared" si="336"/>
        <v>1.1590720225801286E-2</v>
      </c>
    </row>
    <row r="4527" spans="1:20" x14ac:dyDescent="0.6">
      <c r="A4527" s="6"/>
      <c r="B4527" s="6"/>
      <c r="C4527" s="6"/>
      <c r="D4527" s="6" t="s">
        <v>13813</v>
      </c>
      <c r="E4527" s="6" t="s">
        <v>13816</v>
      </c>
      <c r="F4527" s="6" t="s">
        <v>13858</v>
      </c>
      <c r="G4527" s="6" t="str">
        <f t="shared" si="334"/>
        <v>50-95</v>
      </c>
      <c r="H4527" s="6" t="str" cm="1">
        <f t="array" ref="H4527:I4527">_xlfn.TEXTSPLIT(G4527,"-")</f>
        <v>50</v>
      </c>
      <c r="I4527" s="6" t="str">
        <v>95</v>
      </c>
      <c r="J4527" s="6" t="s">
        <v>13836</v>
      </c>
      <c r="K4527" s="6" t="s">
        <v>13358</v>
      </c>
      <c r="L4527" s="6" t="s">
        <v>13973</v>
      </c>
      <c r="M4527" s="6" t="s">
        <v>13664</v>
      </c>
      <c r="N4527" s="6" t="s">
        <v>13856</v>
      </c>
      <c r="O4527" s="6" t="str" cm="1">
        <f t="array" ref="O4527:P4527">_xlfn.TEXTSPLIT(N4527,"-")</f>
        <v>2012</v>
      </c>
      <c r="P4527" s="6" t="str">
        <v>2013</v>
      </c>
      <c r="Q4527" s="6">
        <v>1128</v>
      </c>
      <c r="R4527" s="6">
        <v>7</v>
      </c>
      <c r="S4527" s="16">
        <f t="shared" si="335"/>
        <v>6.2056737588652485E-3</v>
      </c>
      <c r="T4527" s="16">
        <f t="shared" si="336"/>
        <v>2.3382351068594789E-3</v>
      </c>
    </row>
    <row r="4528" spans="1:20" x14ac:dyDescent="0.6">
      <c r="A4528" s="6"/>
      <c r="B4528" s="6"/>
      <c r="C4528" s="6"/>
      <c r="D4528" s="6" t="s">
        <v>13813</v>
      </c>
      <c r="E4528" s="6" t="s">
        <v>13815</v>
      </c>
      <c r="F4528" s="6" t="s">
        <v>13818</v>
      </c>
      <c r="G4528" s="6" t="str">
        <f t="shared" si="334"/>
        <v>50-59</v>
      </c>
      <c r="H4528" s="6" t="str" cm="1">
        <f t="array" ref="H4528:I4528">_xlfn.TEXTSPLIT(G4528,"-")</f>
        <v>50</v>
      </c>
      <c r="I4528" s="6" t="str">
        <v>59</v>
      </c>
      <c r="J4528" s="6" t="s">
        <v>13836</v>
      </c>
      <c r="K4528" s="6" t="s">
        <v>13358</v>
      </c>
      <c r="L4528" s="6" t="s">
        <v>13973</v>
      </c>
      <c r="M4528" s="6" t="s">
        <v>13664</v>
      </c>
      <c r="N4528" s="6" t="s">
        <v>13856</v>
      </c>
      <c r="O4528" s="6" t="str" cm="1">
        <f t="array" ref="O4528:P4528">_xlfn.TEXTSPLIT(N4528,"-")</f>
        <v>2012</v>
      </c>
      <c r="P4528" s="6" t="str">
        <v>2013</v>
      </c>
      <c r="Q4528" s="6">
        <v>757</v>
      </c>
      <c r="R4528" s="6">
        <v>2</v>
      </c>
      <c r="S4528" s="16">
        <f t="shared" si="335"/>
        <v>2.6420079260237781E-3</v>
      </c>
      <c r="T4528" s="16">
        <f t="shared" si="336"/>
        <v>1.8657122127902161E-3</v>
      </c>
    </row>
    <row r="4529" spans="1:20" x14ac:dyDescent="0.6">
      <c r="A4529" s="6"/>
      <c r="B4529" s="6"/>
      <c r="C4529" s="6"/>
      <c r="D4529" s="6" t="s">
        <v>13813</v>
      </c>
      <c r="E4529" s="6" t="s">
        <v>13815</v>
      </c>
      <c r="F4529" s="6" t="s">
        <v>13819</v>
      </c>
      <c r="G4529" s="6" t="str">
        <f t="shared" si="334"/>
        <v>60-69</v>
      </c>
      <c r="H4529" s="6" t="str" cm="1">
        <f t="array" ref="H4529:I4529">_xlfn.TEXTSPLIT(G4529,"-")</f>
        <v>60</v>
      </c>
      <c r="I4529" s="6" t="str">
        <v>69</v>
      </c>
      <c r="J4529" s="6" t="s">
        <v>13836</v>
      </c>
      <c r="K4529" s="6" t="s">
        <v>13358</v>
      </c>
      <c r="L4529" s="6" t="s">
        <v>13973</v>
      </c>
      <c r="M4529" s="6" t="s">
        <v>13664</v>
      </c>
      <c r="N4529" s="6" t="s">
        <v>13856</v>
      </c>
      <c r="O4529" s="6" t="str" cm="1">
        <f t="array" ref="O4529:P4529">_xlfn.TEXTSPLIT(N4529,"-")</f>
        <v>2012</v>
      </c>
      <c r="P4529" s="6" t="str">
        <v>2013</v>
      </c>
      <c r="Q4529" s="6">
        <v>672</v>
      </c>
      <c r="R4529" s="6">
        <v>5</v>
      </c>
      <c r="S4529" s="16">
        <f t="shared" si="335"/>
        <v>7.4404761904761901E-3</v>
      </c>
      <c r="T4529" s="16">
        <f t="shared" si="336"/>
        <v>3.3150799711442959E-3</v>
      </c>
    </row>
    <row r="4530" spans="1:20" x14ac:dyDescent="0.6">
      <c r="A4530" s="6"/>
      <c r="B4530" s="6"/>
      <c r="C4530" s="6"/>
      <c r="D4530" s="6" t="s">
        <v>13813</v>
      </c>
      <c r="E4530" s="6" t="s">
        <v>13815</v>
      </c>
      <c r="F4530" s="6" t="s">
        <v>13820</v>
      </c>
      <c r="G4530" s="6" t="str">
        <f t="shared" si="334"/>
        <v>70-79</v>
      </c>
      <c r="H4530" s="6" t="str" cm="1">
        <f t="array" ref="H4530:I4530">_xlfn.TEXTSPLIT(G4530,"-")</f>
        <v>70</v>
      </c>
      <c r="I4530" s="6" t="str">
        <v>79</v>
      </c>
      <c r="J4530" s="6" t="s">
        <v>13836</v>
      </c>
      <c r="K4530" s="6" t="s">
        <v>13358</v>
      </c>
      <c r="L4530" s="6" t="s">
        <v>13973</v>
      </c>
      <c r="M4530" s="6" t="s">
        <v>13664</v>
      </c>
      <c r="N4530" s="6" t="s">
        <v>13856</v>
      </c>
      <c r="O4530" s="6" t="str" cm="1">
        <f t="array" ref="O4530:P4530">_xlfn.TEXTSPLIT(N4530,"-")</f>
        <v>2012</v>
      </c>
      <c r="P4530" s="6" t="str">
        <v>2013</v>
      </c>
      <c r="Q4530" s="6">
        <v>355</v>
      </c>
      <c r="R4530" s="6">
        <v>8</v>
      </c>
      <c r="S4530" s="16">
        <f t="shared" si="335"/>
        <v>2.2535211267605635E-2</v>
      </c>
      <c r="T4530" s="16">
        <f t="shared" si="336"/>
        <v>7.8771152796450142E-3</v>
      </c>
    </row>
    <row r="4531" spans="1:20" x14ac:dyDescent="0.6">
      <c r="A4531" s="6"/>
      <c r="B4531" s="6"/>
      <c r="C4531" s="6"/>
      <c r="D4531" s="6" t="s">
        <v>13813</v>
      </c>
      <c r="E4531" s="6" t="s">
        <v>13815</v>
      </c>
      <c r="F4531" s="6" t="s">
        <v>13857</v>
      </c>
      <c r="G4531" s="6" t="str">
        <f t="shared" si="334"/>
        <v>80-95</v>
      </c>
      <c r="H4531" s="6" t="str" cm="1">
        <f t="array" ref="H4531:I4531">_xlfn.TEXTSPLIT(G4531,"-")</f>
        <v>80</v>
      </c>
      <c r="I4531" s="6" t="str">
        <v>95</v>
      </c>
      <c r="J4531" s="6" t="s">
        <v>13836</v>
      </c>
      <c r="K4531" s="6" t="s">
        <v>13358</v>
      </c>
      <c r="L4531" s="6" t="s">
        <v>13973</v>
      </c>
      <c r="M4531" s="6" t="s">
        <v>13664</v>
      </c>
      <c r="N4531" s="6" t="s">
        <v>13856</v>
      </c>
      <c r="O4531" s="6" t="str" cm="1">
        <f t="array" ref="O4531:P4531">_xlfn.TEXTSPLIT(N4531,"-")</f>
        <v>2012</v>
      </c>
      <c r="P4531" s="6" t="str">
        <v>2013</v>
      </c>
      <c r="Q4531" s="6">
        <v>221</v>
      </c>
      <c r="R4531" s="6">
        <v>8</v>
      </c>
      <c r="S4531" s="16">
        <f t="shared" si="335"/>
        <v>3.6199095022624438E-2</v>
      </c>
      <c r="T4531" s="16">
        <f t="shared" si="336"/>
        <v>1.2564533965311389E-2</v>
      </c>
    </row>
    <row r="4532" spans="1:20" x14ac:dyDescent="0.6">
      <c r="A4532" s="6"/>
      <c r="B4532" s="6"/>
      <c r="C4532" s="6"/>
      <c r="D4532" s="6" t="s">
        <v>13813</v>
      </c>
      <c r="E4532" s="6" t="s">
        <v>13815</v>
      </c>
      <c r="F4532" s="6" t="s">
        <v>13858</v>
      </c>
      <c r="G4532" s="6" t="str">
        <f t="shared" si="334"/>
        <v>50-95</v>
      </c>
      <c r="H4532" s="6" t="str" cm="1">
        <f t="array" ref="H4532:I4532">_xlfn.TEXTSPLIT(G4532,"-")</f>
        <v>50</v>
      </c>
      <c r="I4532" s="6" t="str">
        <v>95</v>
      </c>
      <c r="J4532" s="6" t="s">
        <v>13836</v>
      </c>
      <c r="K4532" s="6" t="s">
        <v>13358</v>
      </c>
      <c r="L4532" s="6" t="s">
        <v>13973</v>
      </c>
      <c r="M4532" s="6" t="s">
        <v>13664</v>
      </c>
      <c r="N4532" s="6" t="s">
        <v>13856</v>
      </c>
      <c r="O4532" s="6" t="str" cm="1">
        <f t="array" ref="O4532:P4532">_xlfn.TEXTSPLIT(N4532,"-")</f>
        <v>2012</v>
      </c>
      <c r="P4532" s="6" t="str">
        <v>2013</v>
      </c>
      <c r="Q4532" s="6">
        <v>2005</v>
      </c>
      <c r="R4532" s="6">
        <v>23</v>
      </c>
      <c r="S4532" s="16">
        <f t="shared" si="335"/>
        <v>1.1471321695760598E-2</v>
      </c>
      <c r="T4532" s="16">
        <f t="shared" si="336"/>
        <v>2.3781770166139038E-3</v>
      </c>
    </row>
    <row r="4533" spans="1:20" x14ac:dyDescent="0.6">
      <c r="A4533" s="6"/>
      <c r="B4533" s="6"/>
      <c r="C4533" s="6"/>
      <c r="D4533" s="6" t="s">
        <v>13300</v>
      </c>
      <c r="E4533" s="6" t="s">
        <v>13814</v>
      </c>
      <c r="F4533" s="6" t="s">
        <v>13818</v>
      </c>
      <c r="G4533" s="6" t="str">
        <f t="shared" si="334"/>
        <v>50-59</v>
      </c>
      <c r="H4533" s="6" t="str" cm="1">
        <f t="array" ref="H4533:I4533">_xlfn.TEXTSPLIT(G4533,"-")</f>
        <v>50</v>
      </c>
      <c r="I4533" s="6" t="str">
        <v>59</v>
      </c>
      <c r="J4533" s="6" t="s">
        <v>13836</v>
      </c>
      <c r="K4533" s="6" t="s">
        <v>13358</v>
      </c>
      <c r="L4533" s="6" t="s">
        <v>13973</v>
      </c>
      <c r="M4533" s="6" t="s">
        <v>13664</v>
      </c>
      <c r="N4533" s="6" t="s">
        <v>13856</v>
      </c>
      <c r="O4533" s="6" t="str" cm="1">
        <f t="array" ref="O4533:P4533">_xlfn.TEXTSPLIT(N4533,"-")</f>
        <v>2012</v>
      </c>
      <c r="P4533" s="6" t="str">
        <v>2013</v>
      </c>
      <c r="Q4533" s="6">
        <v>297</v>
      </c>
      <c r="R4533" s="6">
        <v>32</v>
      </c>
      <c r="S4533" s="16">
        <f t="shared" si="335"/>
        <v>0.10774410774410774</v>
      </c>
      <c r="T4533" s="16">
        <f t="shared" si="336"/>
        <v>1.7991329279990868E-2</v>
      </c>
    </row>
    <row r="4534" spans="1:20" x14ac:dyDescent="0.6">
      <c r="A4534" s="6"/>
      <c r="B4534" s="6"/>
      <c r="C4534" s="6"/>
      <c r="D4534" s="6" t="s">
        <v>13300</v>
      </c>
      <c r="E4534" s="6" t="s">
        <v>13814</v>
      </c>
      <c r="F4534" s="6" t="s">
        <v>13819</v>
      </c>
      <c r="G4534" s="6" t="str">
        <f t="shared" si="334"/>
        <v>60-69</v>
      </c>
      <c r="H4534" s="6" t="str" cm="1">
        <f t="array" ref="H4534:I4534">_xlfn.TEXTSPLIT(G4534,"-")</f>
        <v>60</v>
      </c>
      <c r="I4534" s="6" t="str">
        <v>69</v>
      </c>
      <c r="J4534" s="6" t="s">
        <v>13836</v>
      </c>
      <c r="K4534" s="6" t="s">
        <v>13358</v>
      </c>
      <c r="L4534" s="6" t="s">
        <v>13973</v>
      </c>
      <c r="M4534" s="6" t="s">
        <v>13664</v>
      </c>
      <c r="N4534" s="6" t="s">
        <v>13856</v>
      </c>
      <c r="O4534" s="6" t="str" cm="1">
        <f t="array" ref="O4534:P4534">_xlfn.TEXTSPLIT(N4534,"-")</f>
        <v>2012</v>
      </c>
      <c r="P4534" s="6" t="str">
        <v>2013</v>
      </c>
      <c r="Q4534" s="6">
        <v>321</v>
      </c>
      <c r="R4534" s="6">
        <v>59</v>
      </c>
      <c r="S4534" s="16">
        <f t="shared" si="335"/>
        <v>0.18380062305295949</v>
      </c>
      <c r="T4534" s="16">
        <f t="shared" si="336"/>
        <v>2.1618178719479644E-2</v>
      </c>
    </row>
    <row r="4535" spans="1:20" x14ac:dyDescent="0.6">
      <c r="A4535" s="6"/>
      <c r="B4535" s="6"/>
      <c r="C4535" s="6"/>
      <c r="D4535" s="6" t="s">
        <v>13300</v>
      </c>
      <c r="E4535" s="6" t="s">
        <v>13814</v>
      </c>
      <c r="F4535" s="6" t="s">
        <v>13820</v>
      </c>
      <c r="G4535" s="6" t="str">
        <f t="shared" si="334"/>
        <v>70-79</v>
      </c>
      <c r="H4535" s="6" t="str" cm="1">
        <f t="array" ref="H4535:I4535">_xlfn.TEXTSPLIT(G4535,"-")</f>
        <v>70</v>
      </c>
      <c r="I4535" s="6" t="str">
        <v>79</v>
      </c>
      <c r="J4535" s="6" t="s">
        <v>13836</v>
      </c>
      <c r="K4535" s="6" t="s">
        <v>13358</v>
      </c>
      <c r="L4535" s="6" t="s">
        <v>13973</v>
      </c>
      <c r="M4535" s="6" t="s">
        <v>13664</v>
      </c>
      <c r="N4535" s="6" t="s">
        <v>13856</v>
      </c>
      <c r="O4535" s="6" t="str" cm="1">
        <f t="array" ref="O4535:P4535">_xlfn.TEXTSPLIT(N4535,"-")</f>
        <v>2012</v>
      </c>
      <c r="P4535" s="6" t="str">
        <v>2013</v>
      </c>
      <c r="Q4535" s="6">
        <v>159</v>
      </c>
      <c r="R4535" s="6">
        <v>37</v>
      </c>
      <c r="S4535" s="16">
        <f t="shared" si="335"/>
        <v>0.23270440251572327</v>
      </c>
      <c r="T4535" s="16">
        <f t="shared" si="336"/>
        <v>3.3510822767435333E-2</v>
      </c>
    </row>
    <row r="4536" spans="1:20" x14ac:dyDescent="0.6">
      <c r="A4536" s="6"/>
      <c r="B4536" s="6"/>
      <c r="C4536" s="6"/>
      <c r="D4536" s="6" t="s">
        <v>13300</v>
      </c>
      <c r="E4536" s="6" t="s">
        <v>13814</v>
      </c>
      <c r="F4536" s="6" t="s">
        <v>13857</v>
      </c>
      <c r="G4536" s="6" t="str">
        <f t="shared" si="334"/>
        <v>80-95</v>
      </c>
      <c r="H4536" s="6" t="str" cm="1">
        <f t="array" ref="H4536:I4536">_xlfn.TEXTSPLIT(G4536,"-")</f>
        <v>80</v>
      </c>
      <c r="I4536" s="6" t="str">
        <v>95</v>
      </c>
      <c r="J4536" s="6" t="s">
        <v>13836</v>
      </c>
      <c r="K4536" s="6" t="s">
        <v>13358</v>
      </c>
      <c r="L4536" s="6" t="s">
        <v>13973</v>
      </c>
      <c r="M4536" s="6" t="s">
        <v>13664</v>
      </c>
      <c r="N4536" s="6" t="s">
        <v>13856</v>
      </c>
      <c r="O4536" s="6" t="str" cm="1">
        <f t="array" ref="O4536:P4536">_xlfn.TEXTSPLIT(N4536,"-")</f>
        <v>2012</v>
      </c>
      <c r="P4536" s="6" t="str">
        <v>2013</v>
      </c>
      <c r="Q4536" s="6">
        <v>100</v>
      </c>
      <c r="R4536" s="6">
        <v>39</v>
      </c>
      <c r="S4536" s="16">
        <f t="shared" si="335"/>
        <v>0.39</v>
      </c>
      <c r="T4536" s="16">
        <f t="shared" si="336"/>
        <v>4.8774993593028795E-2</v>
      </c>
    </row>
    <row r="4537" spans="1:20" x14ac:dyDescent="0.6">
      <c r="A4537" s="6"/>
      <c r="B4537" s="6"/>
      <c r="C4537" s="6"/>
      <c r="D4537" s="6" t="s">
        <v>13300</v>
      </c>
      <c r="E4537" s="6" t="s">
        <v>13814</v>
      </c>
      <c r="F4537" s="6" t="s">
        <v>13858</v>
      </c>
      <c r="G4537" s="6" t="str">
        <f t="shared" si="334"/>
        <v>50-95</v>
      </c>
      <c r="H4537" s="6" t="str" cm="1">
        <f t="array" ref="H4537:I4537">_xlfn.TEXTSPLIT(G4537,"-")</f>
        <v>50</v>
      </c>
      <c r="I4537" s="6" t="str">
        <v>95</v>
      </c>
      <c r="J4537" s="6" t="s">
        <v>13836</v>
      </c>
      <c r="K4537" s="6" t="s">
        <v>13358</v>
      </c>
      <c r="L4537" s="6" t="s">
        <v>13973</v>
      </c>
      <c r="M4537" s="6" t="s">
        <v>13664</v>
      </c>
      <c r="N4537" s="6" t="s">
        <v>13856</v>
      </c>
      <c r="O4537" s="6" t="str" cm="1">
        <f t="array" ref="O4537:P4537">_xlfn.TEXTSPLIT(N4537,"-")</f>
        <v>2012</v>
      </c>
      <c r="P4537" s="6" t="str">
        <v>2013</v>
      </c>
      <c r="Q4537" s="6">
        <v>877</v>
      </c>
      <c r="R4537" s="6">
        <v>167</v>
      </c>
      <c r="S4537" s="16">
        <f t="shared" si="335"/>
        <v>0.19042189281641961</v>
      </c>
      <c r="T4537" s="16">
        <f t="shared" si="336"/>
        <v>1.325830543907801E-2</v>
      </c>
    </row>
    <row r="4538" spans="1:20" x14ac:dyDescent="0.6">
      <c r="A4538" s="6"/>
      <c r="B4538" s="6"/>
      <c r="C4538" s="6"/>
      <c r="D4538" s="6" t="s">
        <v>13300</v>
      </c>
      <c r="E4538" s="6" t="s">
        <v>13816</v>
      </c>
      <c r="F4538" s="6" t="s">
        <v>13818</v>
      </c>
      <c r="G4538" s="6" t="str">
        <f t="shared" si="334"/>
        <v>50-59</v>
      </c>
      <c r="H4538" s="6" t="str" cm="1">
        <f t="array" ref="H4538:I4538">_xlfn.TEXTSPLIT(G4538,"-")</f>
        <v>50</v>
      </c>
      <c r="I4538" s="6" t="str">
        <v>59</v>
      </c>
      <c r="J4538" s="6" t="s">
        <v>13836</v>
      </c>
      <c r="K4538" s="6" t="s">
        <v>13358</v>
      </c>
      <c r="L4538" s="6" t="s">
        <v>13973</v>
      </c>
      <c r="M4538" s="6" t="s">
        <v>13664</v>
      </c>
      <c r="N4538" s="6" t="s">
        <v>13856</v>
      </c>
      <c r="O4538" s="6" t="str" cm="1">
        <f t="array" ref="O4538:P4538">_xlfn.TEXTSPLIT(N4538,"-")</f>
        <v>2012</v>
      </c>
      <c r="P4538" s="6" t="str">
        <v>2013</v>
      </c>
      <c r="Q4538" s="6">
        <v>460</v>
      </c>
      <c r="R4538" s="6">
        <v>41</v>
      </c>
      <c r="S4538" s="16">
        <f t="shared" si="335"/>
        <v>8.9130434782608695E-2</v>
      </c>
      <c r="T4538" s="16">
        <f t="shared" si="336"/>
        <v>1.3285019380954249E-2</v>
      </c>
    </row>
    <row r="4539" spans="1:20" x14ac:dyDescent="0.6">
      <c r="A4539" s="6"/>
      <c r="B4539" s="6"/>
      <c r="C4539" s="6"/>
      <c r="D4539" s="6" t="s">
        <v>13300</v>
      </c>
      <c r="E4539" s="6" t="s">
        <v>13816</v>
      </c>
      <c r="F4539" s="6" t="s">
        <v>13819</v>
      </c>
      <c r="G4539" s="6" t="str">
        <f t="shared" si="334"/>
        <v>60-69</v>
      </c>
      <c r="H4539" s="6" t="str" cm="1">
        <f t="array" ref="H4539:I4539">_xlfn.TEXTSPLIT(G4539,"-")</f>
        <v>60</v>
      </c>
      <c r="I4539" s="6" t="str">
        <v>69</v>
      </c>
      <c r="J4539" s="6" t="s">
        <v>13836</v>
      </c>
      <c r="K4539" s="6" t="s">
        <v>13358</v>
      </c>
      <c r="L4539" s="6" t="s">
        <v>13973</v>
      </c>
      <c r="M4539" s="6" t="s">
        <v>13664</v>
      </c>
      <c r="N4539" s="6" t="s">
        <v>13856</v>
      </c>
      <c r="O4539" s="6" t="str" cm="1">
        <f t="array" ref="O4539:P4539">_xlfn.TEXTSPLIT(N4539,"-")</f>
        <v>2012</v>
      </c>
      <c r="P4539" s="6" t="str">
        <v>2013</v>
      </c>
      <c r="Q4539" s="6">
        <v>351</v>
      </c>
      <c r="R4539" s="6">
        <v>35</v>
      </c>
      <c r="S4539" s="16">
        <f t="shared" si="335"/>
        <v>9.9715099715099717E-2</v>
      </c>
      <c r="T4539" s="16">
        <f t="shared" si="336"/>
        <v>1.5992519494539066E-2</v>
      </c>
    </row>
    <row r="4540" spans="1:20" x14ac:dyDescent="0.6">
      <c r="A4540" s="6"/>
      <c r="B4540" s="6"/>
      <c r="C4540" s="6"/>
      <c r="D4540" s="6" t="s">
        <v>13300</v>
      </c>
      <c r="E4540" s="6" t="s">
        <v>13816</v>
      </c>
      <c r="F4540" s="6" t="s">
        <v>13820</v>
      </c>
      <c r="G4540" s="6" t="str">
        <f t="shared" si="334"/>
        <v>70-79</v>
      </c>
      <c r="H4540" s="6" t="str" cm="1">
        <f t="array" ref="H4540:I4540">_xlfn.TEXTSPLIT(G4540,"-")</f>
        <v>70</v>
      </c>
      <c r="I4540" s="6" t="str">
        <v>79</v>
      </c>
      <c r="J4540" s="6" t="s">
        <v>13836</v>
      </c>
      <c r="K4540" s="6" t="s">
        <v>13358</v>
      </c>
      <c r="L4540" s="6" t="s">
        <v>13973</v>
      </c>
      <c r="M4540" s="6" t="s">
        <v>13664</v>
      </c>
      <c r="N4540" s="6" t="s">
        <v>13856</v>
      </c>
      <c r="O4540" s="6" t="str" cm="1">
        <f t="array" ref="O4540:P4540">_xlfn.TEXTSPLIT(N4540,"-")</f>
        <v>2012</v>
      </c>
      <c r="P4540" s="6" t="str">
        <v>2013</v>
      </c>
      <c r="Q4540" s="6">
        <v>196</v>
      </c>
      <c r="R4540" s="6">
        <v>45</v>
      </c>
      <c r="S4540" s="16">
        <f t="shared" si="335"/>
        <v>0.22959183673469388</v>
      </c>
      <c r="T4540" s="16">
        <f t="shared" si="336"/>
        <v>3.0040739790161995E-2</v>
      </c>
    </row>
    <row r="4541" spans="1:20" x14ac:dyDescent="0.6">
      <c r="A4541" s="6"/>
      <c r="B4541" s="6"/>
      <c r="C4541" s="6"/>
      <c r="D4541" s="6" t="s">
        <v>13300</v>
      </c>
      <c r="E4541" s="6" t="s">
        <v>13816</v>
      </c>
      <c r="F4541" s="6" t="s">
        <v>13857</v>
      </c>
      <c r="G4541" s="6" t="str">
        <f t="shared" si="334"/>
        <v>80-95</v>
      </c>
      <c r="H4541" s="6" t="str" cm="1">
        <f t="array" ref="H4541:I4541">_xlfn.TEXTSPLIT(G4541,"-")</f>
        <v>80</v>
      </c>
      <c r="I4541" s="6" t="str">
        <v>95</v>
      </c>
      <c r="J4541" s="6" t="s">
        <v>13836</v>
      </c>
      <c r="K4541" s="6" t="s">
        <v>13358</v>
      </c>
      <c r="L4541" s="6" t="s">
        <v>13973</v>
      </c>
      <c r="M4541" s="6" t="s">
        <v>13664</v>
      </c>
      <c r="N4541" s="6" t="s">
        <v>13856</v>
      </c>
      <c r="O4541" s="6" t="str" cm="1">
        <f t="array" ref="O4541:P4541">_xlfn.TEXTSPLIT(N4541,"-")</f>
        <v>2012</v>
      </c>
      <c r="P4541" s="6" t="str">
        <v>2013</v>
      </c>
      <c r="Q4541" s="6">
        <v>121</v>
      </c>
      <c r="R4541" s="6">
        <v>31</v>
      </c>
      <c r="S4541" s="16">
        <f t="shared" si="335"/>
        <v>0.256198347107438</v>
      </c>
      <c r="T4541" s="16">
        <f t="shared" si="336"/>
        <v>3.9684786314783636E-2</v>
      </c>
    </row>
    <row r="4542" spans="1:20" x14ac:dyDescent="0.6">
      <c r="A4542" s="6"/>
      <c r="B4542" s="6"/>
      <c r="C4542" s="6"/>
      <c r="D4542" s="6" t="s">
        <v>13300</v>
      </c>
      <c r="E4542" s="6" t="s">
        <v>13816</v>
      </c>
      <c r="F4542" s="6" t="s">
        <v>13858</v>
      </c>
      <c r="G4542" s="6" t="str">
        <f t="shared" si="334"/>
        <v>50-95</v>
      </c>
      <c r="H4542" s="6" t="str" cm="1">
        <f t="array" ref="H4542:I4542">_xlfn.TEXTSPLIT(G4542,"-")</f>
        <v>50</v>
      </c>
      <c r="I4542" s="6" t="str">
        <v>95</v>
      </c>
      <c r="J4542" s="6" t="s">
        <v>13836</v>
      </c>
      <c r="K4542" s="6" t="s">
        <v>13358</v>
      </c>
      <c r="L4542" s="6" t="s">
        <v>13973</v>
      </c>
      <c r="M4542" s="6" t="s">
        <v>13664</v>
      </c>
      <c r="N4542" s="6" t="s">
        <v>13856</v>
      </c>
      <c r="O4542" s="6" t="str" cm="1">
        <f t="array" ref="O4542:P4542">_xlfn.TEXTSPLIT(N4542,"-")</f>
        <v>2012</v>
      </c>
      <c r="P4542" s="6" t="str">
        <v>2013</v>
      </c>
      <c r="Q4542" s="6">
        <v>1128</v>
      </c>
      <c r="R4542" s="6">
        <v>152</v>
      </c>
      <c r="S4542" s="16">
        <f t="shared" si="335"/>
        <v>0.13475177304964539</v>
      </c>
      <c r="T4542" s="16">
        <f t="shared" si="336"/>
        <v>1.0166771277930385E-2</v>
      </c>
    </row>
    <row r="4543" spans="1:20" x14ac:dyDescent="0.6">
      <c r="A4543" s="6"/>
      <c r="B4543" s="6"/>
      <c r="C4543" s="6"/>
      <c r="D4543" s="6" t="s">
        <v>13300</v>
      </c>
      <c r="E4543" s="6" t="s">
        <v>13815</v>
      </c>
      <c r="F4543" s="6" t="s">
        <v>13818</v>
      </c>
      <c r="G4543" s="6" t="str">
        <f t="shared" si="334"/>
        <v>50-59</v>
      </c>
      <c r="H4543" s="6" t="str" cm="1">
        <f t="array" ref="H4543:I4543">_xlfn.TEXTSPLIT(G4543,"-")</f>
        <v>50</v>
      </c>
      <c r="I4543" s="6" t="str">
        <v>59</v>
      </c>
      <c r="J4543" s="6" t="s">
        <v>13836</v>
      </c>
      <c r="K4543" s="6" t="s">
        <v>13358</v>
      </c>
      <c r="L4543" s="6" t="s">
        <v>13973</v>
      </c>
      <c r="M4543" s="6" t="s">
        <v>13664</v>
      </c>
      <c r="N4543" s="6" t="s">
        <v>13856</v>
      </c>
      <c r="O4543" s="6" t="str" cm="1">
        <f t="array" ref="O4543:P4543">_xlfn.TEXTSPLIT(N4543,"-")</f>
        <v>2012</v>
      </c>
      <c r="P4543" s="6" t="str">
        <v>2013</v>
      </c>
      <c r="Q4543" s="6">
        <v>757</v>
      </c>
      <c r="R4543" s="6">
        <v>73</v>
      </c>
      <c r="S4543" s="16">
        <f t="shared" si="335"/>
        <v>9.64332892998679E-2</v>
      </c>
      <c r="T4543" s="16">
        <f t="shared" si="336"/>
        <v>1.07286644295601E-2</v>
      </c>
    </row>
    <row r="4544" spans="1:20" x14ac:dyDescent="0.6">
      <c r="A4544" s="6"/>
      <c r="B4544" s="6"/>
      <c r="C4544" s="6"/>
      <c r="D4544" s="6" t="s">
        <v>13300</v>
      </c>
      <c r="E4544" s="6" t="s">
        <v>13815</v>
      </c>
      <c r="F4544" s="6" t="s">
        <v>13819</v>
      </c>
      <c r="G4544" s="6" t="str">
        <f t="shared" si="334"/>
        <v>60-69</v>
      </c>
      <c r="H4544" s="6" t="str" cm="1">
        <f t="array" ref="H4544:I4544">_xlfn.TEXTSPLIT(G4544,"-")</f>
        <v>60</v>
      </c>
      <c r="I4544" s="6" t="str">
        <v>69</v>
      </c>
      <c r="J4544" s="6" t="s">
        <v>13836</v>
      </c>
      <c r="K4544" s="6" t="s">
        <v>13358</v>
      </c>
      <c r="L4544" s="6" t="s">
        <v>13973</v>
      </c>
      <c r="M4544" s="6" t="s">
        <v>13664</v>
      </c>
      <c r="N4544" s="6" t="s">
        <v>13856</v>
      </c>
      <c r="O4544" s="6" t="str" cm="1">
        <f t="array" ref="O4544:P4544">_xlfn.TEXTSPLIT(N4544,"-")</f>
        <v>2012</v>
      </c>
      <c r="P4544" s="6" t="str">
        <v>2013</v>
      </c>
      <c r="Q4544" s="6">
        <v>672</v>
      </c>
      <c r="R4544" s="6">
        <v>94</v>
      </c>
      <c r="S4544" s="16">
        <f t="shared" si="335"/>
        <v>0.13988095238095238</v>
      </c>
      <c r="T4544" s="16">
        <f t="shared" si="336"/>
        <v>1.3380549112666243E-2</v>
      </c>
    </row>
    <row r="4545" spans="1:20" x14ac:dyDescent="0.6">
      <c r="A4545" s="6"/>
      <c r="B4545" s="6"/>
      <c r="C4545" s="6"/>
      <c r="D4545" s="6" t="s">
        <v>13300</v>
      </c>
      <c r="E4545" s="6" t="s">
        <v>13815</v>
      </c>
      <c r="F4545" s="6" t="s">
        <v>13820</v>
      </c>
      <c r="G4545" s="6" t="str">
        <f t="shared" si="334"/>
        <v>70-79</v>
      </c>
      <c r="H4545" s="6" t="str" cm="1">
        <f t="array" ref="H4545:I4545">_xlfn.TEXTSPLIT(G4545,"-")</f>
        <v>70</v>
      </c>
      <c r="I4545" s="6" t="str">
        <v>79</v>
      </c>
      <c r="J4545" s="6" t="s">
        <v>13836</v>
      </c>
      <c r="K4545" s="6" t="s">
        <v>13358</v>
      </c>
      <c r="L4545" s="6" t="s">
        <v>13973</v>
      </c>
      <c r="M4545" s="6" t="s">
        <v>13664</v>
      </c>
      <c r="N4545" s="6" t="s">
        <v>13856</v>
      </c>
      <c r="O4545" s="6" t="str" cm="1">
        <f t="array" ref="O4545:P4545">_xlfn.TEXTSPLIT(N4545,"-")</f>
        <v>2012</v>
      </c>
      <c r="P4545" s="6" t="str">
        <v>2013</v>
      </c>
      <c r="Q4545" s="6">
        <v>355</v>
      </c>
      <c r="R4545" s="6">
        <v>82</v>
      </c>
      <c r="S4545" s="16">
        <f t="shared" si="335"/>
        <v>0.23098591549295774</v>
      </c>
      <c r="T4545" s="16">
        <f t="shared" si="336"/>
        <v>2.2368956251147275E-2</v>
      </c>
    </row>
    <row r="4546" spans="1:20" x14ac:dyDescent="0.6">
      <c r="A4546" s="6"/>
      <c r="B4546" s="6"/>
      <c r="C4546" s="6"/>
      <c r="D4546" s="6" t="s">
        <v>13300</v>
      </c>
      <c r="E4546" s="6" t="s">
        <v>13815</v>
      </c>
      <c r="F4546" s="6" t="s">
        <v>13857</v>
      </c>
      <c r="G4546" s="6" t="str">
        <f t="shared" si="334"/>
        <v>80-95</v>
      </c>
      <c r="H4546" s="6" t="str" cm="1">
        <f t="array" ref="H4546:I4546">_xlfn.TEXTSPLIT(G4546,"-")</f>
        <v>80</v>
      </c>
      <c r="I4546" s="6" t="str">
        <v>95</v>
      </c>
      <c r="J4546" s="6" t="s">
        <v>13836</v>
      </c>
      <c r="K4546" s="6" t="s">
        <v>13358</v>
      </c>
      <c r="L4546" s="6" t="s">
        <v>13973</v>
      </c>
      <c r="M4546" s="6" t="s">
        <v>13664</v>
      </c>
      <c r="N4546" s="6" t="s">
        <v>13856</v>
      </c>
      <c r="O4546" s="6" t="str" cm="1">
        <f t="array" ref="O4546:P4546">_xlfn.TEXTSPLIT(N4546,"-")</f>
        <v>2012</v>
      </c>
      <c r="P4546" s="6" t="str">
        <v>2013</v>
      </c>
      <c r="Q4546" s="6">
        <v>221</v>
      </c>
      <c r="R4546" s="6">
        <v>70</v>
      </c>
      <c r="S4546" s="16">
        <f t="shared" si="335"/>
        <v>0.31674208144796379</v>
      </c>
      <c r="T4546" s="16">
        <f t="shared" si="336"/>
        <v>3.1293135679723298E-2</v>
      </c>
    </row>
    <row r="4547" spans="1:20" x14ac:dyDescent="0.6">
      <c r="A4547" s="6"/>
      <c r="B4547" s="6"/>
      <c r="C4547" s="6"/>
      <c r="D4547" s="6" t="s">
        <v>13300</v>
      </c>
      <c r="E4547" s="6" t="s">
        <v>13815</v>
      </c>
      <c r="F4547" s="6" t="s">
        <v>13858</v>
      </c>
      <c r="G4547" s="6" t="str">
        <f t="shared" si="334"/>
        <v>50-95</v>
      </c>
      <c r="H4547" s="6" t="str" cm="1">
        <f t="array" ref="H4547:I4547">_xlfn.TEXTSPLIT(G4547,"-")</f>
        <v>50</v>
      </c>
      <c r="I4547" s="6" t="str">
        <v>95</v>
      </c>
      <c r="J4547" s="6" t="s">
        <v>13836</v>
      </c>
      <c r="K4547" s="6" t="s">
        <v>13358</v>
      </c>
      <c r="L4547" s="6" t="s">
        <v>13973</v>
      </c>
      <c r="M4547" s="6" t="s">
        <v>13664</v>
      </c>
      <c r="N4547" s="6" t="s">
        <v>13856</v>
      </c>
      <c r="O4547" s="6" t="str" cm="1">
        <f t="array" ref="O4547:P4547">_xlfn.TEXTSPLIT(N4547,"-")</f>
        <v>2012</v>
      </c>
      <c r="P4547" s="6" t="str">
        <v>2013</v>
      </c>
      <c r="Q4547" s="6">
        <v>2005</v>
      </c>
      <c r="R4547" s="6">
        <v>319</v>
      </c>
      <c r="S4547" s="16">
        <f t="shared" si="335"/>
        <v>0.15910224438902743</v>
      </c>
      <c r="T4547" s="16">
        <f t="shared" si="336"/>
        <v>8.1686927507747167E-3</v>
      </c>
    </row>
    <row r="4548" spans="1:20" x14ac:dyDescent="0.6">
      <c r="D4548" s="6" t="s">
        <v>13822</v>
      </c>
      <c r="E4548" s="6" t="s">
        <v>13814</v>
      </c>
      <c r="F4548" s="6" t="s">
        <v>13818</v>
      </c>
      <c r="G4548" s="6" t="str">
        <f t="shared" si="331"/>
        <v>50-59</v>
      </c>
      <c r="H4548" s="6" t="str" cm="1">
        <f t="array" ref="H4548:I4548">_xlfn.TEXTSPLIT(G4548,"-")</f>
        <v>50</v>
      </c>
      <c r="I4548" s="6" t="str">
        <v>59</v>
      </c>
      <c r="J4548" s="6" t="s">
        <v>13836</v>
      </c>
      <c r="K4548" s="6" t="s">
        <v>13358</v>
      </c>
      <c r="L4548" s="6" t="s">
        <v>13909</v>
      </c>
      <c r="M4548" s="6" t="s">
        <v>13664</v>
      </c>
      <c r="N4548" s="6" t="s">
        <v>13856</v>
      </c>
      <c r="O4548" s="6" t="str" cm="1">
        <f t="array" ref="O4548:P4548">_xlfn.TEXTSPLIT(N4548,"-")</f>
        <v>2012</v>
      </c>
      <c r="P4548" s="6" t="str">
        <v>2013</v>
      </c>
      <c r="Q4548" s="6">
        <v>297</v>
      </c>
      <c r="R4548" s="6">
        <v>31</v>
      </c>
      <c r="S4548" s="16">
        <f t="shared" si="332"/>
        <v>0.10437710437710437</v>
      </c>
      <c r="T4548" s="16">
        <f t="shared" si="333"/>
        <v>1.7741363380791162E-2</v>
      </c>
    </row>
    <row r="4549" spans="1:20" x14ac:dyDescent="0.6">
      <c r="A4549" s="6"/>
      <c r="B4549" s="6"/>
      <c r="C4549" s="6"/>
      <c r="D4549" s="6" t="s">
        <v>13822</v>
      </c>
      <c r="E4549" s="6" t="s">
        <v>13814</v>
      </c>
      <c r="F4549" s="6" t="s">
        <v>13819</v>
      </c>
      <c r="G4549" s="6" t="str">
        <f t="shared" si="331"/>
        <v>60-69</v>
      </c>
      <c r="H4549" s="6" t="str" cm="1">
        <f t="array" ref="H4549:I4549">_xlfn.TEXTSPLIT(G4549,"-")</f>
        <v>60</v>
      </c>
      <c r="I4549" s="6" t="str">
        <v>69</v>
      </c>
      <c r="J4549" s="6" t="s">
        <v>13836</v>
      </c>
      <c r="K4549" s="6" t="s">
        <v>13358</v>
      </c>
      <c r="L4549" s="6" t="s">
        <v>13909</v>
      </c>
      <c r="M4549" s="6" t="s">
        <v>13664</v>
      </c>
      <c r="N4549" s="6" t="s">
        <v>13856</v>
      </c>
      <c r="O4549" s="6" t="str" cm="1">
        <f t="array" ref="O4549:P4549">_xlfn.TEXTSPLIT(N4549,"-")</f>
        <v>2012</v>
      </c>
      <c r="P4549" s="6" t="str">
        <v>2013</v>
      </c>
      <c r="Q4549" s="6">
        <v>321</v>
      </c>
      <c r="R4549" s="6">
        <v>56</v>
      </c>
      <c r="S4549" s="16">
        <f t="shared" si="332"/>
        <v>0.17445482866043613</v>
      </c>
      <c r="T4549" s="16">
        <f t="shared" si="333"/>
        <v>2.1181631187020794E-2</v>
      </c>
    </row>
    <row r="4550" spans="1:20" x14ac:dyDescent="0.6">
      <c r="A4550" s="6"/>
      <c r="B4550" s="6"/>
      <c r="C4550" s="6"/>
      <c r="D4550" s="6" t="s">
        <v>13822</v>
      </c>
      <c r="E4550" s="6" t="s">
        <v>13814</v>
      </c>
      <c r="F4550" s="6" t="s">
        <v>13820</v>
      </c>
      <c r="G4550" s="6" t="str">
        <f t="shared" si="331"/>
        <v>70-79</v>
      </c>
      <c r="H4550" s="6" t="str" cm="1">
        <f t="array" ref="H4550:I4550">_xlfn.TEXTSPLIT(G4550,"-")</f>
        <v>70</v>
      </c>
      <c r="I4550" s="6" t="str">
        <v>79</v>
      </c>
      <c r="J4550" s="6" t="s">
        <v>13836</v>
      </c>
      <c r="K4550" s="6" t="s">
        <v>13358</v>
      </c>
      <c r="L4550" s="6" t="s">
        <v>13909</v>
      </c>
      <c r="M4550" s="6" t="s">
        <v>13664</v>
      </c>
      <c r="N4550" s="6" t="s">
        <v>13856</v>
      </c>
      <c r="O4550" s="6" t="str" cm="1">
        <f t="array" ref="O4550:P4550">_xlfn.TEXTSPLIT(N4550,"-")</f>
        <v>2012</v>
      </c>
      <c r="P4550" s="6" t="str">
        <v>2013</v>
      </c>
      <c r="Q4550" s="6">
        <v>159</v>
      </c>
      <c r="R4550" s="6">
        <v>31</v>
      </c>
      <c r="S4550" s="16">
        <f t="shared" si="332"/>
        <v>0.19496855345911951</v>
      </c>
      <c r="T4550" s="16">
        <f t="shared" si="333"/>
        <v>3.1418839901596073E-2</v>
      </c>
    </row>
    <row r="4551" spans="1:20" x14ac:dyDescent="0.6">
      <c r="A4551" s="6"/>
      <c r="B4551" s="6"/>
      <c r="C4551" s="6"/>
      <c r="D4551" s="6" t="s">
        <v>13822</v>
      </c>
      <c r="E4551" s="6" t="s">
        <v>13814</v>
      </c>
      <c r="F4551" s="6" t="s">
        <v>13857</v>
      </c>
      <c r="G4551" s="6" t="str">
        <f t="shared" si="331"/>
        <v>80-95</v>
      </c>
      <c r="H4551" s="6" t="str" cm="1">
        <f t="array" ref="H4551:I4551">_xlfn.TEXTSPLIT(G4551,"-")</f>
        <v>80</v>
      </c>
      <c r="I4551" s="6" t="str">
        <v>95</v>
      </c>
      <c r="J4551" s="6" t="s">
        <v>13836</v>
      </c>
      <c r="K4551" s="6" t="s">
        <v>13358</v>
      </c>
      <c r="L4551" s="6" t="s">
        <v>13909</v>
      </c>
      <c r="M4551" s="6" t="s">
        <v>13664</v>
      </c>
      <c r="N4551" s="6" t="s">
        <v>13856</v>
      </c>
      <c r="O4551" s="6" t="str" cm="1">
        <f t="array" ref="O4551:P4551">_xlfn.TEXTSPLIT(N4551,"-")</f>
        <v>2012</v>
      </c>
      <c r="P4551" s="6" t="str">
        <v>2013</v>
      </c>
      <c r="Q4551" s="6">
        <v>100</v>
      </c>
      <c r="R4551" s="6">
        <v>33</v>
      </c>
      <c r="S4551" s="16">
        <f t="shared" si="332"/>
        <v>0.33</v>
      </c>
      <c r="T4551" s="16">
        <f t="shared" si="333"/>
        <v>4.7021271782034989E-2</v>
      </c>
    </row>
    <row r="4552" spans="1:20" x14ac:dyDescent="0.6">
      <c r="A4552" s="6"/>
      <c r="B4552" s="6"/>
      <c r="C4552" s="6"/>
      <c r="D4552" s="6" t="s">
        <v>13822</v>
      </c>
      <c r="E4552" s="6" t="s">
        <v>13814</v>
      </c>
      <c r="F4552" s="6" t="s">
        <v>13858</v>
      </c>
      <c r="G4552" s="6" t="str">
        <f t="shared" si="331"/>
        <v>50-95</v>
      </c>
      <c r="H4552" s="6" t="str" cm="1">
        <f t="array" ref="H4552:I4552">_xlfn.TEXTSPLIT(G4552,"-")</f>
        <v>50</v>
      </c>
      <c r="I4552" s="6" t="str">
        <v>95</v>
      </c>
      <c r="J4552" s="6" t="s">
        <v>13836</v>
      </c>
      <c r="K4552" s="6" t="s">
        <v>13358</v>
      </c>
      <c r="L4552" s="6" t="s">
        <v>13909</v>
      </c>
      <c r="M4552" s="6" t="s">
        <v>13664</v>
      </c>
      <c r="N4552" s="6" t="s">
        <v>13856</v>
      </c>
      <c r="O4552" s="6" t="str" cm="1">
        <f t="array" ref="O4552:P4552">_xlfn.TEXTSPLIT(N4552,"-")</f>
        <v>2012</v>
      </c>
      <c r="P4552" s="6" t="str">
        <v>2013</v>
      </c>
      <c r="Q4552" s="6">
        <v>877</v>
      </c>
      <c r="R4552" s="6">
        <v>151</v>
      </c>
      <c r="S4552" s="16">
        <f t="shared" si="332"/>
        <v>0.17217787913340935</v>
      </c>
      <c r="T4552" s="16">
        <f t="shared" si="333"/>
        <v>1.2748450263342223E-2</v>
      </c>
    </row>
    <row r="4553" spans="1:20" x14ac:dyDescent="0.6">
      <c r="A4553" s="6"/>
      <c r="B4553" s="6"/>
      <c r="C4553" s="6"/>
      <c r="D4553" s="6" t="s">
        <v>13822</v>
      </c>
      <c r="E4553" s="6" t="s">
        <v>13816</v>
      </c>
      <c r="F4553" s="6" t="s">
        <v>13818</v>
      </c>
      <c r="G4553" s="6" t="str">
        <f t="shared" si="331"/>
        <v>50-59</v>
      </c>
      <c r="H4553" s="6" t="str" cm="1">
        <f t="array" ref="H4553:I4553">_xlfn.TEXTSPLIT(G4553,"-")</f>
        <v>50</v>
      </c>
      <c r="I4553" s="6" t="str">
        <v>59</v>
      </c>
      <c r="J4553" s="6" t="s">
        <v>13836</v>
      </c>
      <c r="K4553" s="6" t="s">
        <v>13358</v>
      </c>
      <c r="L4553" s="6" t="s">
        <v>13909</v>
      </c>
      <c r="M4553" s="6" t="s">
        <v>13664</v>
      </c>
      <c r="N4553" s="6" t="s">
        <v>13856</v>
      </c>
      <c r="O4553" s="6" t="str" cm="1">
        <f t="array" ref="O4553:P4553">_xlfn.TEXTSPLIT(N4553,"-")</f>
        <v>2012</v>
      </c>
      <c r="P4553" s="6" t="str">
        <v>2013</v>
      </c>
      <c r="Q4553" s="6">
        <v>460</v>
      </c>
      <c r="R4553" s="6">
        <v>40</v>
      </c>
      <c r="S4553" s="16">
        <f t="shared" si="332"/>
        <v>8.6956521739130432E-2</v>
      </c>
      <c r="T4553" s="16">
        <f t="shared" si="333"/>
        <v>1.3137656222226129E-2</v>
      </c>
    </row>
    <row r="4554" spans="1:20" x14ac:dyDescent="0.6">
      <c r="A4554" s="6"/>
      <c r="B4554" s="6"/>
      <c r="C4554" s="6"/>
      <c r="D4554" s="6" t="s">
        <v>13822</v>
      </c>
      <c r="E4554" s="6" t="s">
        <v>13816</v>
      </c>
      <c r="F4554" s="6" t="s">
        <v>13819</v>
      </c>
      <c r="G4554" s="6" t="str">
        <f t="shared" si="331"/>
        <v>60-69</v>
      </c>
      <c r="H4554" s="6" t="str" cm="1">
        <f t="array" ref="H4554:I4554">_xlfn.TEXTSPLIT(G4554,"-")</f>
        <v>60</v>
      </c>
      <c r="I4554" s="6" t="str">
        <v>69</v>
      </c>
      <c r="J4554" s="6" t="s">
        <v>13836</v>
      </c>
      <c r="K4554" s="6" t="s">
        <v>13358</v>
      </c>
      <c r="L4554" s="6" t="s">
        <v>13909</v>
      </c>
      <c r="M4554" s="6" t="s">
        <v>13664</v>
      </c>
      <c r="N4554" s="6" t="s">
        <v>13856</v>
      </c>
      <c r="O4554" s="6" t="str" cm="1">
        <f t="array" ref="O4554:P4554">_xlfn.TEXTSPLIT(N4554,"-")</f>
        <v>2012</v>
      </c>
      <c r="P4554" s="6" t="str">
        <v>2013</v>
      </c>
      <c r="Q4554" s="6">
        <v>351</v>
      </c>
      <c r="R4554" s="6">
        <v>33</v>
      </c>
      <c r="S4554" s="16">
        <f t="shared" si="332"/>
        <v>9.4017094017094016E-2</v>
      </c>
      <c r="T4554" s="16">
        <f t="shared" si="333"/>
        <v>1.5577933846744463E-2</v>
      </c>
    </row>
    <row r="4555" spans="1:20" x14ac:dyDescent="0.6">
      <c r="A4555" s="6"/>
      <c r="B4555" s="6"/>
      <c r="C4555" s="6"/>
      <c r="D4555" s="6" t="s">
        <v>13822</v>
      </c>
      <c r="E4555" s="6" t="s">
        <v>13816</v>
      </c>
      <c r="F4555" s="6" t="s">
        <v>13820</v>
      </c>
      <c r="G4555" s="6" t="str">
        <f t="shared" si="331"/>
        <v>70-79</v>
      </c>
      <c r="H4555" s="6" t="str" cm="1">
        <f t="array" ref="H4555:I4555">_xlfn.TEXTSPLIT(G4555,"-")</f>
        <v>70</v>
      </c>
      <c r="I4555" s="6" t="str">
        <v>79</v>
      </c>
      <c r="J4555" s="6" t="s">
        <v>13836</v>
      </c>
      <c r="K4555" s="6" t="s">
        <v>13358</v>
      </c>
      <c r="L4555" s="6" t="s">
        <v>13909</v>
      </c>
      <c r="M4555" s="6" t="s">
        <v>13664</v>
      </c>
      <c r="N4555" s="6" t="s">
        <v>13856</v>
      </c>
      <c r="O4555" s="6" t="str" cm="1">
        <f t="array" ref="O4555:P4555">_xlfn.TEXTSPLIT(N4555,"-")</f>
        <v>2012</v>
      </c>
      <c r="P4555" s="6" t="str">
        <v>2013</v>
      </c>
      <c r="Q4555" s="6">
        <v>196</v>
      </c>
      <c r="R4555" s="6">
        <v>43</v>
      </c>
      <c r="S4555" s="16">
        <f t="shared" si="332"/>
        <v>0.21938775510204081</v>
      </c>
      <c r="T4555" s="16">
        <f t="shared" si="333"/>
        <v>2.9559415090223997E-2</v>
      </c>
    </row>
    <row r="4556" spans="1:20" x14ac:dyDescent="0.6">
      <c r="A4556" s="6"/>
      <c r="B4556" s="6"/>
      <c r="C4556" s="6"/>
      <c r="D4556" s="6" t="s">
        <v>13822</v>
      </c>
      <c r="E4556" s="6" t="s">
        <v>13816</v>
      </c>
      <c r="F4556" s="6" t="s">
        <v>13857</v>
      </c>
      <c r="G4556" s="6" t="str">
        <f t="shared" si="331"/>
        <v>80-95</v>
      </c>
      <c r="H4556" s="6" t="str" cm="1">
        <f t="array" ref="H4556:I4556">_xlfn.TEXTSPLIT(G4556,"-")</f>
        <v>80</v>
      </c>
      <c r="I4556" s="6" t="str">
        <v>95</v>
      </c>
      <c r="J4556" s="6" t="s">
        <v>13836</v>
      </c>
      <c r="K4556" s="6" t="s">
        <v>13358</v>
      </c>
      <c r="L4556" s="6" t="s">
        <v>13909</v>
      </c>
      <c r="M4556" s="6" t="s">
        <v>13664</v>
      </c>
      <c r="N4556" s="6" t="s">
        <v>13856</v>
      </c>
      <c r="O4556" s="6" t="str" cm="1">
        <f t="array" ref="O4556:P4556">_xlfn.TEXTSPLIT(N4556,"-")</f>
        <v>2012</v>
      </c>
      <c r="P4556" s="6" t="str">
        <v>2013</v>
      </c>
      <c r="Q4556" s="6">
        <v>121</v>
      </c>
      <c r="R4556" s="6">
        <v>29</v>
      </c>
      <c r="S4556" s="16">
        <f t="shared" si="332"/>
        <v>0.23966942148760331</v>
      </c>
      <c r="T4556" s="16">
        <f t="shared" si="333"/>
        <v>3.8807427708925493E-2</v>
      </c>
    </row>
    <row r="4557" spans="1:20" x14ac:dyDescent="0.6">
      <c r="A4557" s="6"/>
      <c r="B4557" s="6"/>
      <c r="C4557" s="6"/>
      <c r="D4557" s="6" t="s">
        <v>13822</v>
      </c>
      <c r="E4557" s="6" t="s">
        <v>13816</v>
      </c>
      <c r="F4557" s="6" t="s">
        <v>13858</v>
      </c>
      <c r="G4557" s="6" t="str">
        <f t="shared" si="331"/>
        <v>50-95</v>
      </c>
      <c r="H4557" s="6" t="str" cm="1">
        <f t="array" ref="H4557:I4557">_xlfn.TEXTSPLIT(G4557,"-")</f>
        <v>50</v>
      </c>
      <c r="I4557" s="6" t="str">
        <v>95</v>
      </c>
      <c r="J4557" s="6" t="s">
        <v>13836</v>
      </c>
      <c r="K4557" s="6" t="s">
        <v>13358</v>
      </c>
      <c r="L4557" s="6" t="s">
        <v>13909</v>
      </c>
      <c r="M4557" s="6" t="s">
        <v>13664</v>
      </c>
      <c r="N4557" s="6" t="s">
        <v>13856</v>
      </c>
      <c r="O4557" s="6" t="str" cm="1">
        <f t="array" ref="O4557:P4557">_xlfn.TEXTSPLIT(N4557,"-")</f>
        <v>2012</v>
      </c>
      <c r="P4557" s="6" t="str">
        <v>2013</v>
      </c>
      <c r="Q4557" s="6">
        <v>1128</v>
      </c>
      <c r="R4557" s="6">
        <v>145</v>
      </c>
      <c r="S4557" s="16">
        <f t="shared" si="332"/>
        <v>0.12854609929078015</v>
      </c>
      <c r="T4557" s="16">
        <f t="shared" si="333"/>
        <v>9.9654544992088725E-3</v>
      </c>
    </row>
    <row r="4558" spans="1:20" x14ac:dyDescent="0.6">
      <c r="A4558" s="6"/>
      <c r="B4558" s="6"/>
      <c r="C4558" s="6"/>
      <c r="D4558" s="6" t="s">
        <v>13822</v>
      </c>
      <c r="E4558" s="6" t="s">
        <v>13815</v>
      </c>
      <c r="F4558" s="6" t="s">
        <v>13818</v>
      </c>
      <c r="G4558" s="6" t="str">
        <f t="shared" si="331"/>
        <v>50-59</v>
      </c>
      <c r="H4558" s="6" t="str" cm="1">
        <f t="array" ref="H4558:I4558">_xlfn.TEXTSPLIT(G4558,"-")</f>
        <v>50</v>
      </c>
      <c r="I4558" s="6" t="str">
        <v>59</v>
      </c>
      <c r="J4558" s="6" t="s">
        <v>13836</v>
      </c>
      <c r="K4558" s="6" t="s">
        <v>13358</v>
      </c>
      <c r="L4558" s="6" t="s">
        <v>13909</v>
      </c>
      <c r="M4558" s="6" t="s">
        <v>13664</v>
      </c>
      <c r="N4558" s="6" t="s">
        <v>13856</v>
      </c>
      <c r="O4558" s="6" t="str" cm="1">
        <f t="array" ref="O4558:P4558">_xlfn.TEXTSPLIT(N4558,"-")</f>
        <v>2012</v>
      </c>
      <c r="P4558" s="6" t="str">
        <v>2013</v>
      </c>
      <c r="Q4558" s="6">
        <v>757</v>
      </c>
      <c r="R4558" s="6">
        <v>71</v>
      </c>
      <c r="S4558" s="16">
        <f t="shared" si="332"/>
        <v>9.3791281373844126E-2</v>
      </c>
      <c r="T4558" s="16">
        <f t="shared" si="333"/>
        <v>1.0596133296396474E-2</v>
      </c>
    </row>
    <row r="4559" spans="1:20" x14ac:dyDescent="0.6">
      <c r="A4559" s="6"/>
      <c r="B4559" s="6"/>
      <c r="C4559" s="6"/>
      <c r="D4559" s="6" t="s">
        <v>13822</v>
      </c>
      <c r="E4559" s="6" t="s">
        <v>13815</v>
      </c>
      <c r="F4559" s="6" t="s">
        <v>13819</v>
      </c>
      <c r="G4559" s="6" t="str">
        <f t="shared" si="331"/>
        <v>60-69</v>
      </c>
      <c r="H4559" s="6" t="str" cm="1">
        <f t="array" ref="H4559:I4559">_xlfn.TEXTSPLIT(G4559,"-")</f>
        <v>60</v>
      </c>
      <c r="I4559" s="6" t="str">
        <v>69</v>
      </c>
      <c r="J4559" s="6" t="s">
        <v>13836</v>
      </c>
      <c r="K4559" s="6" t="s">
        <v>13358</v>
      </c>
      <c r="L4559" s="6" t="s">
        <v>13909</v>
      </c>
      <c r="M4559" s="6" t="s">
        <v>13664</v>
      </c>
      <c r="N4559" s="6" t="s">
        <v>13856</v>
      </c>
      <c r="O4559" s="6" t="str" cm="1">
        <f t="array" ref="O4559:P4559">_xlfn.TEXTSPLIT(N4559,"-")</f>
        <v>2012</v>
      </c>
      <c r="P4559" s="6" t="str">
        <v>2013</v>
      </c>
      <c r="Q4559" s="6">
        <v>672</v>
      </c>
      <c r="R4559" s="6">
        <v>89</v>
      </c>
      <c r="S4559" s="16">
        <f t="shared" si="332"/>
        <v>0.13244047619047619</v>
      </c>
      <c r="T4559" s="16">
        <f t="shared" si="333"/>
        <v>1.3076013826265885E-2</v>
      </c>
    </row>
    <row r="4560" spans="1:20" x14ac:dyDescent="0.6">
      <c r="A4560" s="6"/>
      <c r="B4560" s="6"/>
      <c r="C4560" s="6"/>
      <c r="D4560" s="6" t="s">
        <v>13822</v>
      </c>
      <c r="E4560" s="6" t="s">
        <v>13815</v>
      </c>
      <c r="F4560" s="6" t="s">
        <v>13820</v>
      </c>
      <c r="G4560" s="6" t="str">
        <f t="shared" si="331"/>
        <v>70-79</v>
      </c>
      <c r="H4560" s="6" t="str" cm="1">
        <f t="array" ref="H4560:I4560">_xlfn.TEXTSPLIT(G4560,"-")</f>
        <v>70</v>
      </c>
      <c r="I4560" s="6" t="str">
        <v>79</v>
      </c>
      <c r="J4560" s="6" t="s">
        <v>13836</v>
      </c>
      <c r="K4560" s="6" t="s">
        <v>13358</v>
      </c>
      <c r="L4560" s="6" t="s">
        <v>13909</v>
      </c>
      <c r="M4560" s="6" t="s">
        <v>13664</v>
      </c>
      <c r="N4560" s="6" t="s">
        <v>13856</v>
      </c>
      <c r="O4560" s="6" t="str" cm="1">
        <f t="array" ref="O4560:P4560">_xlfn.TEXTSPLIT(N4560,"-")</f>
        <v>2012</v>
      </c>
      <c r="P4560" s="6" t="str">
        <v>2013</v>
      </c>
      <c r="Q4560" s="6">
        <v>355</v>
      </c>
      <c r="R4560" s="6">
        <v>74</v>
      </c>
      <c r="S4560" s="16">
        <f t="shared" si="332"/>
        <v>0.20845070422535211</v>
      </c>
      <c r="T4560" s="16">
        <f t="shared" si="333"/>
        <v>2.1558894647075055E-2</v>
      </c>
    </row>
    <row r="4561" spans="1:20" x14ac:dyDescent="0.6">
      <c r="A4561" s="6"/>
      <c r="B4561" s="6"/>
      <c r="C4561" s="6"/>
      <c r="D4561" s="6" t="s">
        <v>13822</v>
      </c>
      <c r="E4561" s="6" t="s">
        <v>13815</v>
      </c>
      <c r="F4561" s="6" t="s">
        <v>13857</v>
      </c>
      <c r="G4561" s="6" t="str">
        <f t="shared" si="331"/>
        <v>80-95</v>
      </c>
      <c r="H4561" s="6" t="str" cm="1">
        <f t="array" ref="H4561:I4561">_xlfn.TEXTSPLIT(G4561,"-")</f>
        <v>80</v>
      </c>
      <c r="I4561" s="6" t="str">
        <v>95</v>
      </c>
      <c r="J4561" s="6" t="s">
        <v>13836</v>
      </c>
      <c r="K4561" s="6" t="s">
        <v>13358</v>
      </c>
      <c r="L4561" s="6" t="s">
        <v>13909</v>
      </c>
      <c r="M4561" s="6" t="s">
        <v>13664</v>
      </c>
      <c r="N4561" s="6" t="s">
        <v>13856</v>
      </c>
      <c r="O4561" s="6" t="str" cm="1">
        <f t="array" ref="O4561:P4561">_xlfn.TEXTSPLIT(N4561,"-")</f>
        <v>2012</v>
      </c>
      <c r="P4561" s="6" t="str">
        <v>2013</v>
      </c>
      <c r="Q4561" s="6">
        <v>221</v>
      </c>
      <c r="R4561" s="6">
        <v>62</v>
      </c>
      <c r="S4561" s="16">
        <f t="shared" si="332"/>
        <v>0.28054298642533937</v>
      </c>
      <c r="T4561" s="16">
        <f t="shared" si="333"/>
        <v>3.0220802759437865E-2</v>
      </c>
    </row>
    <row r="4562" spans="1:20" x14ac:dyDescent="0.6">
      <c r="A4562" s="6"/>
      <c r="B4562" s="6"/>
      <c r="C4562" s="6"/>
      <c r="D4562" s="6" t="s">
        <v>13822</v>
      </c>
      <c r="E4562" s="6" t="s">
        <v>13815</v>
      </c>
      <c r="F4562" s="6" t="s">
        <v>13858</v>
      </c>
      <c r="G4562" s="6" t="str">
        <f t="shared" si="331"/>
        <v>50-95</v>
      </c>
      <c r="H4562" s="6" t="str" cm="1">
        <f t="array" ref="H4562:I4562">_xlfn.TEXTSPLIT(G4562,"-")</f>
        <v>50</v>
      </c>
      <c r="I4562" s="6" t="str">
        <v>95</v>
      </c>
      <c r="J4562" s="6" t="s">
        <v>13836</v>
      </c>
      <c r="K4562" s="6" t="s">
        <v>13358</v>
      </c>
      <c r="L4562" s="6" t="s">
        <v>13909</v>
      </c>
      <c r="M4562" s="6" t="s">
        <v>13664</v>
      </c>
      <c r="N4562" s="6" t="s">
        <v>13856</v>
      </c>
      <c r="O4562" s="6" t="str" cm="1">
        <f t="array" ref="O4562:P4562">_xlfn.TEXTSPLIT(N4562,"-")</f>
        <v>2012</v>
      </c>
      <c r="P4562" s="6" t="str">
        <v>2013</v>
      </c>
      <c r="Q4562" s="6">
        <v>2005</v>
      </c>
      <c r="R4562" s="6">
        <v>296</v>
      </c>
      <c r="S4562" s="16">
        <f t="shared" si="332"/>
        <v>0.14763092269326683</v>
      </c>
      <c r="T4562" s="16">
        <f t="shared" si="333"/>
        <v>7.9221912306043901E-3</v>
      </c>
    </row>
    <row r="4563" spans="1:20" x14ac:dyDescent="0.6">
      <c r="A4563" s="6"/>
      <c r="B4563" s="6"/>
      <c r="C4563" s="6"/>
      <c r="D4563" s="6" t="s">
        <v>13813</v>
      </c>
      <c r="E4563" s="6" t="s">
        <v>13814</v>
      </c>
      <c r="F4563" s="6" t="s">
        <v>13818</v>
      </c>
      <c r="G4563" s="6" t="str">
        <f t="shared" si="331"/>
        <v>50-59</v>
      </c>
      <c r="H4563" s="6" t="str" cm="1">
        <f t="array" ref="H4563:I4563">_xlfn.TEXTSPLIT(G4563,"-")</f>
        <v>50</v>
      </c>
      <c r="I4563" s="6" t="str">
        <v>59</v>
      </c>
      <c r="J4563" s="6" t="s">
        <v>13836</v>
      </c>
      <c r="K4563" s="6" t="s">
        <v>13358</v>
      </c>
      <c r="L4563" s="6" t="s">
        <v>13909</v>
      </c>
      <c r="M4563" s="6" t="s">
        <v>13664</v>
      </c>
      <c r="N4563" s="6" t="s">
        <v>13856</v>
      </c>
      <c r="O4563" s="6" t="str" cm="1">
        <f t="array" ref="O4563:P4563">_xlfn.TEXTSPLIT(N4563,"-")</f>
        <v>2012</v>
      </c>
      <c r="P4563" s="6" t="str">
        <v>2013</v>
      </c>
      <c r="Q4563" s="6">
        <v>297</v>
      </c>
      <c r="R4563" s="6">
        <v>1</v>
      </c>
      <c r="S4563" s="16">
        <f t="shared" si="332"/>
        <v>3.3670033670033669E-3</v>
      </c>
      <c r="T4563" s="16">
        <f t="shared" si="333"/>
        <v>3.3613302317738562E-3</v>
      </c>
    </row>
    <row r="4564" spans="1:20" x14ac:dyDescent="0.6">
      <c r="A4564" s="6"/>
      <c r="B4564" s="6"/>
      <c r="C4564" s="6"/>
      <c r="D4564" s="6" t="s">
        <v>13813</v>
      </c>
      <c r="E4564" s="6" t="s">
        <v>13814</v>
      </c>
      <c r="F4564" s="6" t="s">
        <v>13819</v>
      </c>
      <c r="G4564" s="6" t="str">
        <f t="shared" si="331"/>
        <v>60-69</v>
      </c>
      <c r="H4564" s="6" t="str" cm="1">
        <f t="array" ref="H4564:I4564">_xlfn.TEXTSPLIT(G4564,"-")</f>
        <v>60</v>
      </c>
      <c r="I4564" s="6" t="str">
        <v>69</v>
      </c>
      <c r="J4564" s="6" t="s">
        <v>13836</v>
      </c>
      <c r="K4564" s="6" t="s">
        <v>13358</v>
      </c>
      <c r="L4564" s="6" t="s">
        <v>13909</v>
      </c>
      <c r="M4564" s="6" t="s">
        <v>13664</v>
      </c>
      <c r="N4564" s="6" t="s">
        <v>13856</v>
      </c>
      <c r="O4564" s="6" t="str" cm="1">
        <f t="array" ref="O4564:P4564">_xlfn.TEXTSPLIT(N4564,"-")</f>
        <v>2012</v>
      </c>
      <c r="P4564" s="6" t="str">
        <v>2013</v>
      </c>
      <c r="Q4564" s="6">
        <v>321</v>
      </c>
      <c r="R4564" s="6">
        <v>3</v>
      </c>
      <c r="S4564" s="16">
        <f t="shared" si="332"/>
        <v>9.3457943925233638E-3</v>
      </c>
      <c r="T4564" s="16">
        <f t="shared" si="333"/>
        <v>5.3705237159402588E-3</v>
      </c>
    </row>
    <row r="4565" spans="1:20" x14ac:dyDescent="0.6">
      <c r="A4565" s="6"/>
      <c r="B4565" s="6"/>
      <c r="C4565" s="6"/>
      <c r="D4565" s="6" t="s">
        <v>13813</v>
      </c>
      <c r="E4565" s="6" t="s">
        <v>13814</v>
      </c>
      <c r="F4565" s="6" t="s">
        <v>13820</v>
      </c>
      <c r="G4565" s="6" t="str">
        <f t="shared" si="331"/>
        <v>70-79</v>
      </c>
      <c r="H4565" s="6" t="str" cm="1">
        <f t="array" ref="H4565:I4565">_xlfn.TEXTSPLIT(G4565,"-")</f>
        <v>70</v>
      </c>
      <c r="I4565" s="6" t="str">
        <v>79</v>
      </c>
      <c r="J4565" s="6" t="s">
        <v>13836</v>
      </c>
      <c r="K4565" s="6" t="s">
        <v>13358</v>
      </c>
      <c r="L4565" s="6" t="s">
        <v>13909</v>
      </c>
      <c r="M4565" s="6" t="s">
        <v>13664</v>
      </c>
      <c r="N4565" s="6" t="s">
        <v>13856</v>
      </c>
      <c r="O4565" s="6" t="str" cm="1">
        <f t="array" ref="O4565:P4565">_xlfn.TEXTSPLIT(N4565,"-")</f>
        <v>2012</v>
      </c>
      <c r="P4565" s="6" t="str">
        <v>2013</v>
      </c>
      <c r="Q4565" s="6">
        <v>159</v>
      </c>
      <c r="R4565" s="6">
        <v>6</v>
      </c>
      <c r="S4565" s="16">
        <f t="shared" si="332"/>
        <v>3.7735849056603772E-2</v>
      </c>
      <c r="T4565" s="16">
        <f t="shared" si="333"/>
        <v>1.5112129068559006E-2</v>
      </c>
    </row>
    <row r="4566" spans="1:20" x14ac:dyDescent="0.6">
      <c r="A4566" s="6"/>
      <c r="B4566" s="6"/>
      <c r="C4566" s="6"/>
      <c r="D4566" s="6" t="s">
        <v>13813</v>
      </c>
      <c r="E4566" s="6" t="s">
        <v>13814</v>
      </c>
      <c r="F4566" s="6" t="s">
        <v>13857</v>
      </c>
      <c r="G4566" s="6" t="str">
        <f t="shared" si="331"/>
        <v>80-95</v>
      </c>
      <c r="H4566" s="6" t="str" cm="1">
        <f t="array" ref="H4566:I4566">_xlfn.TEXTSPLIT(G4566,"-")</f>
        <v>80</v>
      </c>
      <c r="I4566" s="6" t="str">
        <v>95</v>
      </c>
      <c r="J4566" s="6" t="s">
        <v>13836</v>
      </c>
      <c r="K4566" s="6" t="s">
        <v>13358</v>
      </c>
      <c r="L4566" s="6" t="s">
        <v>13909</v>
      </c>
      <c r="M4566" s="6" t="s">
        <v>13664</v>
      </c>
      <c r="N4566" s="6" t="s">
        <v>13856</v>
      </c>
      <c r="O4566" s="6" t="str" cm="1">
        <f t="array" ref="O4566:P4566">_xlfn.TEXTSPLIT(N4566,"-")</f>
        <v>2012</v>
      </c>
      <c r="P4566" s="6" t="str">
        <v>2013</v>
      </c>
      <c r="Q4566" s="6">
        <v>100</v>
      </c>
      <c r="R4566" s="6">
        <v>6</v>
      </c>
      <c r="S4566" s="16">
        <f t="shared" si="332"/>
        <v>0.06</v>
      </c>
      <c r="T4566" s="16">
        <f t="shared" si="333"/>
        <v>2.3748684174075833E-2</v>
      </c>
    </row>
    <row r="4567" spans="1:20" x14ac:dyDescent="0.6">
      <c r="A4567" s="6"/>
      <c r="B4567" s="6"/>
      <c r="C4567" s="6"/>
      <c r="D4567" s="6" t="s">
        <v>13813</v>
      </c>
      <c r="E4567" s="6" t="s">
        <v>13814</v>
      </c>
      <c r="F4567" s="6" t="s">
        <v>13858</v>
      </c>
      <c r="G4567" s="6" t="str">
        <f t="shared" si="331"/>
        <v>50-95</v>
      </c>
      <c r="H4567" s="6" t="str" cm="1">
        <f t="array" ref="H4567:I4567">_xlfn.TEXTSPLIT(G4567,"-")</f>
        <v>50</v>
      </c>
      <c r="I4567" s="6" t="str">
        <v>95</v>
      </c>
      <c r="J4567" s="6" t="s">
        <v>13836</v>
      </c>
      <c r="K4567" s="6" t="s">
        <v>13358</v>
      </c>
      <c r="L4567" s="6" t="s">
        <v>13909</v>
      </c>
      <c r="M4567" s="6" t="s">
        <v>13664</v>
      </c>
      <c r="N4567" s="6" t="s">
        <v>13856</v>
      </c>
      <c r="O4567" s="6" t="str" cm="1">
        <f t="array" ref="O4567:P4567">_xlfn.TEXTSPLIT(N4567,"-")</f>
        <v>2012</v>
      </c>
      <c r="P4567" s="6" t="str">
        <v>2013</v>
      </c>
      <c r="Q4567" s="6">
        <v>877</v>
      </c>
      <c r="R4567" s="6">
        <v>16</v>
      </c>
      <c r="S4567" s="16">
        <f t="shared" si="332"/>
        <v>1.8244013683010263E-2</v>
      </c>
      <c r="T4567" s="16">
        <f t="shared" si="333"/>
        <v>4.5192064024848913E-3</v>
      </c>
    </row>
    <row r="4568" spans="1:20" x14ac:dyDescent="0.6">
      <c r="A4568" s="6"/>
      <c r="B4568" s="6"/>
      <c r="C4568" s="6"/>
      <c r="D4568" s="6" t="s">
        <v>13813</v>
      </c>
      <c r="E4568" s="6" t="s">
        <v>13816</v>
      </c>
      <c r="F4568" s="6" t="s">
        <v>13818</v>
      </c>
      <c r="G4568" s="6" t="str">
        <f t="shared" si="331"/>
        <v>50-59</v>
      </c>
      <c r="H4568" s="6" t="str" cm="1">
        <f t="array" ref="H4568:I4568">_xlfn.TEXTSPLIT(G4568,"-")</f>
        <v>50</v>
      </c>
      <c r="I4568" s="6" t="str">
        <v>59</v>
      </c>
      <c r="J4568" s="6" t="s">
        <v>13836</v>
      </c>
      <c r="K4568" s="6" t="s">
        <v>13358</v>
      </c>
      <c r="L4568" s="6" t="s">
        <v>13909</v>
      </c>
      <c r="M4568" s="6" t="s">
        <v>13664</v>
      </c>
      <c r="N4568" s="6" t="s">
        <v>13856</v>
      </c>
      <c r="O4568" s="6" t="str" cm="1">
        <f t="array" ref="O4568:P4568">_xlfn.TEXTSPLIT(N4568,"-")</f>
        <v>2012</v>
      </c>
      <c r="P4568" s="6" t="str">
        <v>2013</v>
      </c>
      <c r="Q4568" s="6">
        <v>460</v>
      </c>
      <c r="R4568" s="6">
        <v>1</v>
      </c>
      <c r="S4568" s="16">
        <f t="shared" si="332"/>
        <v>2.1739130434782609E-3</v>
      </c>
      <c r="T4568" s="16">
        <f t="shared" si="333"/>
        <v>2.1715488089087856E-3</v>
      </c>
    </row>
    <row r="4569" spans="1:20" x14ac:dyDescent="0.6">
      <c r="A4569" s="6"/>
      <c r="B4569" s="6"/>
      <c r="C4569" s="6"/>
      <c r="D4569" s="6" t="s">
        <v>13813</v>
      </c>
      <c r="E4569" s="6" t="s">
        <v>13816</v>
      </c>
      <c r="F4569" s="6" t="s">
        <v>13819</v>
      </c>
      <c r="G4569" s="6" t="str">
        <f t="shared" si="331"/>
        <v>60-69</v>
      </c>
      <c r="H4569" s="6" t="str" cm="1">
        <f t="array" ref="H4569:I4569">_xlfn.TEXTSPLIT(G4569,"-")</f>
        <v>60</v>
      </c>
      <c r="I4569" s="6" t="str">
        <v>69</v>
      </c>
      <c r="J4569" s="6" t="s">
        <v>13836</v>
      </c>
      <c r="K4569" s="6" t="s">
        <v>13358</v>
      </c>
      <c r="L4569" s="6" t="s">
        <v>13909</v>
      </c>
      <c r="M4569" s="6" t="s">
        <v>13664</v>
      </c>
      <c r="N4569" s="6" t="s">
        <v>13856</v>
      </c>
      <c r="O4569" s="6" t="str" cm="1">
        <f t="array" ref="O4569:P4569">_xlfn.TEXTSPLIT(N4569,"-")</f>
        <v>2012</v>
      </c>
      <c r="P4569" s="6" t="str">
        <v>2013</v>
      </c>
      <c r="Q4569" s="6">
        <v>351</v>
      </c>
      <c r="R4569" s="6">
        <v>2</v>
      </c>
      <c r="S4569" s="16">
        <f t="shared" si="332"/>
        <v>5.6980056980056983E-3</v>
      </c>
      <c r="T4569" s="16">
        <f t="shared" si="333"/>
        <v>4.0176031568036879E-3</v>
      </c>
    </row>
    <row r="4570" spans="1:20" x14ac:dyDescent="0.6">
      <c r="A4570" s="6"/>
      <c r="B4570" s="6"/>
      <c r="C4570" s="6"/>
      <c r="D4570" s="6" t="s">
        <v>13813</v>
      </c>
      <c r="E4570" s="6" t="s">
        <v>13816</v>
      </c>
      <c r="F4570" s="6" t="s">
        <v>13820</v>
      </c>
      <c r="G4570" s="6" t="str">
        <f t="shared" si="331"/>
        <v>70-79</v>
      </c>
      <c r="H4570" s="6" t="str" cm="1">
        <f t="array" ref="H4570:I4570">_xlfn.TEXTSPLIT(G4570,"-")</f>
        <v>70</v>
      </c>
      <c r="I4570" s="6" t="str">
        <v>79</v>
      </c>
      <c r="J4570" s="6" t="s">
        <v>13836</v>
      </c>
      <c r="K4570" s="6" t="s">
        <v>13358</v>
      </c>
      <c r="L4570" s="6" t="s">
        <v>13909</v>
      </c>
      <c r="M4570" s="6" t="s">
        <v>13664</v>
      </c>
      <c r="N4570" s="6" t="s">
        <v>13856</v>
      </c>
      <c r="O4570" s="6" t="str" cm="1">
        <f t="array" ref="O4570:P4570">_xlfn.TEXTSPLIT(N4570,"-")</f>
        <v>2012</v>
      </c>
      <c r="P4570" s="6" t="str">
        <v>2013</v>
      </c>
      <c r="Q4570" s="6">
        <v>196</v>
      </c>
      <c r="R4570" s="6">
        <v>2</v>
      </c>
      <c r="S4570" s="16">
        <f t="shared" si="332"/>
        <v>1.020408163265306E-2</v>
      </c>
      <c r="T4570" s="16">
        <f t="shared" si="333"/>
        <v>7.1784677855656742E-3</v>
      </c>
    </row>
    <row r="4571" spans="1:20" x14ac:dyDescent="0.6">
      <c r="A4571" s="6"/>
      <c r="B4571" s="6"/>
      <c r="C4571" s="6"/>
      <c r="D4571" s="6" t="s">
        <v>13813</v>
      </c>
      <c r="E4571" s="6" t="s">
        <v>13816</v>
      </c>
      <c r="F4571" s="6" t="s">
        <v>13857</v>
      </c>
      <c r="G4571" s="6" t="str">
        <f t="shared" si="331"/>
        <v>80-95</v>
      </c>
      <c r="H4571" s="6" t="str" cm="1">
        <f t="array" ref="H4571:I4571">_xlfn.TEXTSPLIT(G4571,"-")</f>
        <v>80</v>
      </c>
      <c r="I4571" s="6" t="str">
        <v>95</v>
      </c>
      <c r="J4571" s="6" t="s">
        <v>13836</v>
      </c>
      <c r="K4571" s="6" t="s">
        <v>13358</v>
      </c>
      <c r="L4571" s="6" t="s">
        <v>13909</v>
      </c>
      <c r="M4571" s="6" t="s">
        <v>13664</v>
      </c>
      <c r="N4571" s="6" t="s">
        <v>13856</v>
      </c>
      <c r="O4571" s="6" t="str" cm="1">
        <f t="array" ref="O4571:P4571">_xlfn.TEXTSPLIT(N4571,"-")</f>
        <v>2012</v>
      </c>
      <c r="P4571" s="6" t="str">
        <v>2013</v>
      </c>
      <c r="Q4571" s="6">
        <v>121</v>
      </c>
      <c r="R4571" s="6">
        <v>2</v>
      </c>
      <c r="S4571" s="16">
        <f t="shared" si="332"/>
        <v>1.6528925619834711E-2</v>
      </c>
      <c r="T4571" s="16">
        <f t="shared" si="333"/>
        <v>1.1590720225801286E-2</v>
      </c>
    </row>
    <row r="4572" spans="1:20" x14ac:dyDescent="0.6">
      <c r="A4572" s="6"/>
      <c r="B4572" s="6"/>
      <c r="C4572" s="6"/>
      <c r="D4572" s="6" t="s">
        <v>13813</v>
      </c>
      <c r="E4572" s="6" t="s">
        <v>13816</v>
      </c>
      <c r="F4572" s="6" t="s">
        <v>13858</v>
      </c>
      <c r="G4572" s="6" t="str">
        <f t="shared" si="331"/>
        <v>50-95</v>
      </c>
      <c r="H4572" s="6" t="str" cm="1">
        <f t="array" ref="H4572:I4572">_xlfn.TEXTSPLIT(G4572,"-")</f>
        <v>50</v>
      </c>
      <c r="I4572" s="6" t="str">
        <v>95</v>
      </c>
      <c r="J4572" s="6" t="s">
        <v>13836</v>
      </c>
      <c r="K4572" s="6" t="s">
        <v>13358</v>
      </c>
      <c r="L4572" s="6" t="s">
        <v>13909</v>
      </c>
      <c r="M4572" s="6" t="s">
        <v>13664</v>
      </c>
      <c r="N4572" s="6" t="s">
        <v>13856</v>
      </c>
      <c r="O4572" s="6" t="str" cm="1">
        <f t="array" ref="O4572:P4572">_xlfn.TEXTSPLIT(N4572,"-")</f>
        <v>2012</v>
      </c>
      <c r="P4572" s="6" t="str">
        <v>2013</v>
      </c>
      <c r="Q4572" s="6">
        <v>1128</v>
      </c>
      <c r="R4572" s="6">
        <v>7</v>
      </c>
      <c r="S4572" s="16">
        <f t="shared" si="332"/>
        <v>6.2056737588652485E-3</v>
      </c>
      <c r="T4572" s="16">
        <f t="shared" si="333"/>
        <v>2.3382351068594789E-3</v>
      </c>
    </row>
    <row r="4573" spans="1:20" x14ac:dyDescent="0.6">
      <c r="A4573" s="6"/>
      <c r="B4573" s="6"/>
      <c r="C4573" s="6"/>
      <c r="D4573" s="6" t="s">
        <v>13813</v>
      </c>
      <c r="E4573" s="6" t="s">
        <v>13815</v>
      </c>
      <c r="F4573" s="6" t="s">
        <v>13818</v>
      </c>
      <c r="G4573" s="6" t="str">
        <f t="shared" si="331"/>
        <v>50-59</v>
      </c>
      <c r="H4573" s="6" t="str" cm="1">
        <f t="array" ref="H4573:I4573">_xlfn.TEXTSPLIT(G4573,"-")</f>
        <v>50</v>
      </c>
      <c r="I4573" s="6" t="str">
        <v>59</v>
      </c>
      <c r="J4573" s="6" t="s">
        <v>13836</v>
      </c>
      <c r="K4573" s="6" t="s">
        <v>13358</v>
      </c>
      <c r="L4573" s="6" t="s">
        <v>13909</v>
      </c>
      <c r="M4573" s="6" t="s">
        <v>13664</v>
      </c>
      <c r="N4573" s="6" t="s">
        <v>13856</v>
      </c>
      <c r="O4573" s="6" t="str" cm="1">
        <f t="array" ref="O4573:P4573">_xlfn.TEXTSPLIT(N4573,"-")</f>
        <v>2012</v>
      </c>
      <c r="P4573" s="6" t="str">
        <v>2013</v>
      </c>
      <c r="Q4573" s="6">
        <v>757</v>
      </c>
      <c r="R4573" s="6">
        <v>2</v>
      </c>
      <c r="S4573" s="16">
        <f t="shared" si="332"/>
        <v>2.6420079260237781E-3</v>
      </c>
      <c r="T4573" s="16">
        <f t="shared" si="333"/>
        <v>1.8657122127902161E-3</v>
      </c>
    </row>
    <row r="4574" spans="1:20" x14ac:dyDescent="0.6">
      <c r="A4574" s="6"/>
      <c r="B4574" s="6"/>
      <c r="C4574" s="6"/>
      <c r="D4574" s="6" t="s">
        <v>13813</v>
      </c>
      <c r="E4574" s="6" t="s">
        <v>13815</v>
      </c>
      <c r="F4574" s="6" t="s">
        <v>13819</v>
      </c>
      <c r="G4574" s="6" t="str">
        <f t="shared" si="331"/>
        <v>60-69</v>
      </c>
      <c r="H4574" s="6" t="str" cm="1">
        <f t="array" ref="H4574:I4574">_xlfn.TEXTSPLIT(G4574,"-")</f>
        <v>60</v>
      </c>
      <c r="I4574" s="6" t="str">
        <v>69</v>
      </c>
      <c r="J4574" s="6" t="s">
        <v>13836</v>
      </c>
      <c r="K4574" s="6" t="s">
        <v>13358</v>
      </c>
      <c r="L4574" s="6" t="s">
        <v>13909</v>
      </c>
      <c r="M4574" s="6" t="s">
        <v>13664</v>
      </c>
      <c r="N4574" s="6" t="s">
        <v>13856</v>
      </c>
      <c r="O4574" s="6" t="str" cm="1">
        <f t="array" ref="O4574:P4574">_xlfn.TEXTSPLIT(N4574,"-")</f>
        <v>2012</v>
      </c>
      <c r="P4574" s="6" t="str">
        <v>2013</v>
      </c>
      <c r="Q4574" s="6">
        <v>672</v>
      </c>
      <c r="R4574" s="6">
        <v>5</v>
      </c>
      <c r="S4574" s="16">
        <f t="shared" si="332"/>
        <v>7.4404761904761901E-3</v>
      </c>
      <c r="T4574" s="16">
        <f t="shared" si="333"/>
        <v>3.3150799711442959E-3</v>
      </c>
    </row>
    <row r="4575" spans="1:20" x14ac:dyDescent="0.6">
      <c r="A4575" s="6"/>
      <c r="B4575" s="6"/>
      <c r="C4575" s="6"/>
      <c r="D4575" s="6" t="s">
        <v>13813</v>
      </c>
      <c r="E4575" s="6" t="s">
        <v>13815</v>
      </c>
      <c r="F4575" s="6" t="s">
        <v>13820</v>
      </c>
      <c r="G4575" s="6" t="str">
        <f t="shared" si="331"/>
        <v>70-79</v>
      </c>
      <c r="H4575" s="6" t="str" cm="1">
        <f t="array" ref="H4575:I4575">_xlfn.TEXTSPLIT(G4575,"-")</f>
        <v>70</v>
      </c>
      <c r="I4575" s="6" t="str">
        <v>79</v>
      </c>
      <c r="J4575" s="6" t="s">
        <v>13836</v>
      </c>
      <c r="K4575" s="6" t="s">
        <v>13358</v>
      </c>
      <c r="L4575" s="6" t="s">
        <v>13909</v>
      </c>
      <c r="M4575" s="6" t="s">
        <v>13664</v>
      </c>
      <c r="N4575" s="6" t="s">
        <v>13856</v>
      </c>
      <c r="O4575" s="6" t="str" cm="1">
        <f t="array" ref="O4575:P4575">_xlfn.TEXTSPLIT(N4575,"-")</f>
        <v>2012</v>
      </c>
      <c r="P4575" s="6" t="str">
        <v>2013</v>
      </c>
      <c r="Q4575" s="6">
        <v>355</v>
      </c>
      <c r="R4575" s="6">
        <v>8</v>
      </c>
      <c r="S4575" s="16">
        <f t="shared" si="332"/>
        <v>2.2535211267605635E-2</v>
      </c>
      <c r="T4575" s="16">
        <f t="shared" si="333"/>
        <v>7.8771152796450142E-3</v>
      </c>
    </row>
    <row r="4576" spans="1:20" x14ac:dyDescent="0.6">
      <c r="A4576" s="6"/>
      <c r="B4576" s="6"/>
      <c r="C4576" s="6"/>
      <c r="D4576" s="6" t="s">
        <v>13813</v>
      </c>
      <c r="E4576" s="6" t="s">
        <v>13815</v>
      </c>
      <c r="F4576" s="6" t="s">
        <v>13857</v>
      </c>
      <c r="G4576" s="6" t="str">
        <f t="shared" si="331"/>
        <v>80-95</v>
      </c>
      <c r="H4576" s="6" t="str" cm="1">
        <f t="array" ref="H4576:I4576">_xlfn.TEXTSPLIT(G4576,"-")</f>
        <v>80</v>
      </c>
      <c r="I4576" s="6" t="str">
        <v>95</v>
      </c>
      <c r="J4576" s="6" t="s">
        <v>13836</v>
      </c>
      <c r="K4576" s="6" t="s">
        <v>13358</v>
      </c>
      <c r="L4576" s="6" t="s">
        <v>13909</v>
      </c>
      <c r="M4576" s="6" t="s">
        <v>13664</v>
      </c>
      <c r="N4576" s="6" t="s">
        <v>13856</v>
      </c>
      <c r="O4576" s="6" t="str" cm="1">
        <f t="array" ref="O4576:P4576">_xlfn.TEXTSPLIT(N4576,"-")</f>
        <v>2012</v>
      </c>
      <c r="P4576" s="6" t="str">
        <v>2013</v>
      </c>
      <c r="Q4576" s="6">
        <v>221</v>
      </c>
      <c r="R4576" s="6">
        <v>8</v>
      </c>
      <c r="S4576" s="16">
        <f t="shared" si="332"/>
        <v>3.6199095022624438E-2</v>
      </c>
      <c r="T4576" s="16">
        <f t="shared" si="333"/>
        <v>1.2564533965311389E-2</v>
      </c>
    </row>
    <row r="4577" spans="1:20" x14ac:dyDescent="0.6">
      <c r="A4577" s="6"/>
      <c r="B4577" s="6"/>
      <c r="C4577" s="6"/>
      <c r="D4577" s="6" t="s">
        <v>13813</v>
      </c>
      <c r="E4577" s="6" t="s">
        <v>13815</v>
      </c>
      <c r="F4577" s="6" t="s">
        <v>13858</v>
      </c>
      <c r="G4577" s="6" t="str">
        <f t="shared" si="331"/>
        <v>50-95</v>
      </c>
      <c r="H4577" s="6" t="str" cm="1">
        <f t="array" ref="H4577:I4577">_xlfn.TEXTSPLIT(G4577,"-")</f>
        <v>50</v>
      </c>
      <c r="I4577" s="6" t="str">
        <v>95</v>
      </c>
      <c r="J4577" s="6" t="s">
        <v>13836</v>
      </c>
      <c r="K4577" s="6" t="s">
        <v>13358</v>
      </c>
      <c r="L4577" s="6" t="s">
        <v>13909</v>
      </c>
      <c r="M4577" s="6" t="s">
        <v>13664</v>
      </c>
      <c r="N4577" s="6" t="s">
        <v>13856</v>
      </c>
      <c r="O4577" s="6" t="str" cm="1">
        <f t="array" ref="O4577:P4577">_xlfn.TEXTSPLIT(N4577,"-")</f>
        <v>2012</v>
      </c>
      <c r="P4577" s="6" t="str">
        <v>2013</v>
      </c>
      <c r="Q4577" s="6">
        <v>2005</v>
      </c>
      <c r="R4577" s="6">
        <v>23</v>
      </c>
      <c r="S4577" s="16">
        <f t="shared" si="332"/>
        <v>1.1471321695760598E-2</v>
      </c>
      <c r="T4577" s="16">
        <f t="shared" si="333"/>
        <v>2.3781770166139038E-3</v>
      </c>
    </row>
    <row r="4578" spans="1:20" x14ac:dyDescent="0.6">
      <c r="A4578" s="6"/>
      <c r="B4578" s="6"/>
      <c r="C4578" s="6"/>
      <c r="D4578" s="6" t="s">
        <v>13300</v>
      </c>
      <c r="E4578" s="6" t="s">
        <v>13814</v>
      </c>
      <c r="F4578" s="6" t="s">
        <v>13818</v>
      </c>
      <c r="G4578" s="6" t="str">
        <f t="shared" si="331"/>
        <v>50-59</v>
      </c>
      <c r="H4578" s="6" t="str" cm="1">
        <f t="array" ref="H4578:I4578">_xlfn.TEXTSPLIT(G4578,"-")</f>
        <v>50</v>
      </c>
      <c r="I4578" s="6" t="str">
        <v>59</v>
      </c>
      <c r="J4578" s="6" t="s">
        <v>13836</v>
      </c>
      <c r="K4578" s="6" t="s">
        <v>13358</v>
      </c>
      <c r="L4578" s="6" t="s">
        <v>13909</v>
      </c>
      <c r="M4578" s="6" t="s">
        <v>13664</v>
      </c>
      <c r="N4578" s="6" t="s">
        <v>13856</v>
      </c>
      <c r="O4578" s="6" t="str" cm="1">
        <f t="array" ref="O4578:P4578">_xlfn.TEXTSPLIT(N4578,"-")</f>
        <v>2012</v>
      </c>
      <c r="P4578" s="6" t="str">
        <v>2013</v>
      </c>
      <c r="Q4578" s="6">
        <v>297</v>
      </c>
      <c r="R4578" s="6">
        <v>32</v>
      </c>
      <c r="S4578" s="16">
        <f t="shared" si="332"/>
        <v>0.10774410774410774</v>
      </c>
      <c r="T4578" s="16">
        <f t="shared" si="333"/>
        <v>1.7991329279990868E-2</v>
      </c>
    </row>
    <row r="4579" spans="1:20" x14ac:dyDescent="0.6">
      <c r="A4579" s="6"/>
      <c r="B4579" s="6"/>
      <c r="C4579" s="6"/>
      <c r="D4579" s="6" t="s">
        <v>13300</v>
      </c>
      <c r="E4579" s="6" t="s">
        <v>13814</v>
      </c>
      <c r="F4579" s="6" t="s">
        <v>13819</v>
      </c>
      <c r="G4579" s="6" t="str">
        <f t="shared" si="331"/>
        <v>60-69</v>
      </c>
      <c r="H4579" s="6" t="str" cm="1">
        <f t="array" ref="H4579:I4579">_xlfn.TEXTSPLIT(G4579,"-")</f>
        <v>60</v>
      </c>
      <c r="I4579" s="6" t="str">
        <v>69</v>
      </c>
      <c r="J4579" s="6" t="s">
        <v>13836</v>
      </c>
      <c r="K4579" s="6" t="s">
        <v>13358</v>
      </c>
      <c r="L4579" s="6" t="s">
        <v>13909</v>
      </c>
      <c r="M4579" s="6" t="s">
        <v>13664</v>
      </c>
      <c r="N4579" s="6" t="s">
        <v>13856</v>
      </c>
      <c r="O4579" s="6" t="str" cm="1">
        <f t="array" ref="O4579:P4579">_xlfn.TEXTSPLIT(N4579,"-")</f>
        <v>2012</v>
      </c>
      <c r="P4579" s="6" t="str">
        <v>2013</v>
      </c>
      <c r="Q4579" s="6">
        <v>321</v>
      </c>
      <c r="R4579" s="6">
        <v>59</v>
      </c>
      <c r="S4579" s="16">
        <f t="shared" si="332"/>
        <v>0.18380062305295949</v>
      </c>
      <c r="T4579" s="16">
        <f t="shared" si="333"/>
        <v>2.1618178719479644E-2</v>
      </c>
    </row>
    <row r="4580" spans="1:20" x14ac:dyDescent="0.6">
      <c r="A4580" s="6"/>
      <c r="B4580" s="6"/>
      <c r="C4580" s="6"/>
      <c r="D4580" s="6" t="s">
        <v>13300</v>
      </c>
      <c r="E4580" s="6" t="s">
        <v>13814</v>
      </c>
      <c r="F4580" s="6" t="s">
        <v>13820</v>
      </c>
      <c r="G4580" s="6" t="str">
        <f t="shared" si="331"/>
        <v>70-79</v>
      </c>
      <c r="H4580" s="6" t="str" cm="1">
        <f t="array" ref="H4580:I4580">_xlfn.TEXTSPLIT(G4580,"-")</f>
        <v>70</v>
      </c>
      <c r="I4580" s="6" t="str">
        <v>79</v>
      </c>
      <c r="J4580" s="6" t="s">
        <v>13836</v>
      </c>
      <c r="K4580" s="6" t="s">
        <v>13358</v>
      </c>
      <c r="L4580" s="6" t="s">
        <v>13909</v>
      </c>
      <c r="M4580" s="6" t="s">
        <v>13664</v>
      </c>
      <c r="N4580" s="6" t="s">
        <v>13856</v>
      </c>
      <c r="O4580" s="6" t="str" cm="1">
        <f t="array" ref="O4580:P4580">_xlfn.TEXTSPLIT(N4580,"-")</f>
        <v>2012</v>
      </c>
      <c r="P4580" s="6" t="str">
        <v>2013</v>
      </c>
      <c r="Q4580" s="6">
        <v>159</v>
      </c>
      <c r="R4580" s="6">
        <v>37</v>
      </c>
      <c r="S4580" s="16">
        <f t="shared" si="332"/>
        <v>0.23270440251572327</v>
      </c>
      <c r="T4580" s="16">
        <f t="shared" si="333"/>
        <v>3.3510822767435333E-2</v>
      </c>
    </row>
    <row r="4581" spans="1:20" x14ac:dyDescent="0.6">
      <c r="A4581" s="6"/>
      <c r="B4581" s="6"/>
      <c r="C4581" s="6"/>
      <c r="D4581" s="6" t="s">
        <v>13300</v>
      </c>
      <c r="E4581" s="6" t="s">
        <v>13814</v>
      </c>
      <c r="F4581" s="6" t="s">
        <v>13857</v>
      </c>
      <c r="G4581" s="6" t="str">
        <f t="shared" si="331"/>
        <v>80-95</v>
      </c>
      <c r="H4581" s="6" t="str" cm="1">
        <f t="array" ref="H4581:I4581">_xlfn.TEXTSPLIT(G4581,"-")</f>
        <v>80</v>
      </c>
      <c r="I4581" s="6" t="str">
        <v>95</v>
      </c>
      <c r="J4581" s="6" t="s">
        <v>13836</v>
      </c>
      <c r="K4581" s="6" t="s">
        <v>13358</v>
      </c>
      <c r="L4581" s="6" t="s">
        <v>13909</v>
      </c>
      <c r="M4581" s="6" t="s">
        <v>13664</v>
      </c>
      <c r="N4581" s="6" t="s">
        <v>13856</v>
      </c>
      <c r="O4581" s="6" t="str" cm="1">
        <f t="array" ref="O4581:P4581">_xlfn.TEXTSPLIT(N4581,"-")</f>
        <v>2012</v>
      </c>
      <c r="P4581" s="6" t="str">
        <v>2013</v>
      </c>
      <c r="Q4581" s="6">
        <v>100</v>
      </c>
      <c r="R4581" s="6">
        <v>39</v>
      </c>
      <c r="S4581" s="16">
        <f t="shared" si="332"/>
        <v>0.39</v>
      </c>
      <c r="T4581" s="16">
        <f t="shared" si="333"/>
        <v>4.8774993593028795E-2</v>
      </c>
    </row>
    <row r="4582" spans="1:20" x14ac:dyDescent="0.6">
      <c r="A4582" s="6"/>
      <c r="B4582" s="6"/>
      <c r="C4582" s="6"/>
      <c r="D4582" s="6" t="s">
        <v>13300</v>
      </c>
      <c r="E4582" s="6" t="s">
        <v>13814</v>
      </c>
      <c r="F4582" s="6" t="s">
        <v>13858</v>
      </c>
      <c r="G4582" s="6" t="str">
        <f t="shared" si="331"/>
        <v>50-95</v>
      </c>
      <c r="H4582" s="6" t="str" cm="1">
        <f t="array" ref="H4582:I4582">_xlfn.TEXTSPLIT(G4582,"-")</f>
        <v>50</v>
      </c>
      <c r="I4582" s="6" t="str">
        <v>95</v>
      </c>
      <c r="J4582" s="6" t="s">
        <v>13836</v>
      </c>
      <c r="K4582" s="6" t="s">
        <v>13358</v>
      </c>
      <c r="L4582" s="6" t="s">
        <v>13909</v>
      </c>
      <c r="M4582" s="6" t="s">
        <v>13664</v>
      </c>
      <c r="N4582" s="6" t="s">
        <v>13856</v>
      </c>
      <c r="O4582" s="6" t="str" cm="1">
        <f t="array" ref="O4582:P4582">_xlfn.TEXTSPLIT(N4582,"-")</f>
        <v>2012</v>
      </c>
      <c r="P4582" s="6" t="str">
        <v>2013</v>
      </c>
      <c r="Q4582" s="6">
        <v>877</v>
      </c>
      <c r="R4582" s="6">
        <v>167</v>
      </c>
      <c r="S4582" s="16">
        <f t="shared" si="332"/>
        <v>0.19042189281641961</v>
      </c>
      <c r="T4582" s="16">
        <f t="shared" si="333"/>
        <v>1.325830543907801E-2</v>
      </c>
    </row>
    <row r="4583" spans="1:20" x14ac:dyDescent="0.6">
      <c r="A4583" s="6"/>
      <c r="B4583" s="6"/>
      <c r="C4583" s="6"/>
      <c r="D4583" s="6" t="s">
        <v>13300</v>
      </c>
      <c r="E4583" s="6" t="s">
        <v>13816</v>
      </c>
      <c r="F4583" s="6" t="s">
        <v>13818</v>
      </c>
      <c r="G4583" s="6" t="str">
        <f t="shared" si="331"/>
        <v>50-59</v>
      </c>
      <c r="H4583" s="6" t="str" cm="1">
        <f t="array" ref="H4583:I4583">_xlfn.TEXTSPLIT(G4583,"-")</f>
        <v>50</v>
      </c>
      <c r="I4583" s="6" t="str">
        <v>59</v>
      </c>
      <c r="J4583" s="6" t="s">
        <v>13836</v>
      </c>
      <c r="K4583" s="6" t="s">
        <v>13358</v>
      </c>
      <c r="L4583" s="6" t="s">
        <v>13909</v>
      </c>
      <c r="M4583" s="6" t="s">
        <v>13664</v>
      </c>
      <c r="N4583" s="6" t="s">
        <v>13856</v>
      </c>
      <c r="O4583" s="6" t="str" cm="1">
        <f t="array" ref="O4583:P4583">_xlfn.TEXTSPLIT(N4583,"-")</f>
        <v>2012</v>
      </c>
      <c r="P4583" s="6" t="str">
        <v>2013</v>
      </c>
      <c r="Q4583" s="6">
        <v>460</v>
      </c>
      <c r="R4583" s="6">
        <v>41</v>
      </c>
      <c r="S4583" s="16">
        <f t="shared" si="332"/>
        <v>8.9130434782608695E-2</v>
      </c>
      <c r="T4583" s="16">
        <f t="shared" si="333"/>
        <v>1.3285019380954249E-2</v>
      </c>
    </row>
    <row r="4584" spans="1:20" x14ac:dyDescent="0.6">
      <c r="A4584" s="6"/>
      <c r="B4584" s="6"/>
      <c r="C4584" s="6"/>
      <c r="D4584" s="6" t="s">
        <v>13300</v>
      </c>
      <c r="E4584" s="6" t="s">
        <v>13816</v>
      </c>
      <c r="F4584" s="6" t="s">
        <v>13819</v>
      </c>
      <c r="G4584" s="6" t="str">
        <f t="shared" si="331"/>
        <v>60-69</v>
      </c>
      <c r="H4584" s="6" t="str" cm="1">
        <f t="array" ref="H4584:I4584">_xlfn.TEXTSPLIT(G4584,"-")</f>
        <v>60</v>
      </c>
      <c r="I4584" s="6" t="str">
        <v>69</v>
      </c>
      <c r="J4584" s="6" t="s">
        <v>13836</v>
      </c>
      <c r="K4584" s="6" t="s">
        <v>13358</v>
      </c>
      <c r="L4584" s="6" t="s">
        <v>13909</v>
      </c>
      <c r="M4584" s="6" t="s">
        <v>13664</v>
      </c>
      <c r="N4584" s="6" t="s">
        <v>13856</v>
      </c>
      <c r="O4584" s="6" t="str" cm="1">
        <f t="array" ref="O4584:P4584">_xlfn.TEXTSPLIT(N4584,"-")</f>
        <v>2012</v>
      </c>
      <c r="P4584" s="6" t="str">
        <v>2013</v>
      </c>
      <c r="Q4584" s="6">
        <v>351</v>
      </c>
      <c r="R4584" s="6">
        <v>35</v>
      </c>
      <c r="S4584" s="16">
        <f t="shared" si="332"/>
        <v>9.9715099715099717E-2</v>
      </c>
      <c r="T4584" s="16">
        <f t="shared" si="333"/>
        <v>1.5992519494539066E-2</v>
      </c>
    </row>
    <row r="4585" spans="1:20" x14ac:dyDescent="0.6">
      <c r="A4585" s="6"/>
      <c r="B4585" s="6"/>
      <c r="C4585" s="6"/>
      <c r="D4585" s="6" t="s">
        <v>13300</v>
      </c>
      <c r="E4585" s="6" t="s">
        <v>13816</v>
      </c>
      <c r="F4585" s="6" t="s">
        <v>13820</v>
      </c>
      <c r="G4585" s="6" t="str">
        <f t="shared" si="331"/>
        <v>70-79</v>
      </c>
      <c r="H4585" s="6" t="str" cm="1">
        <f t="array" ref="H4585:I4585">_xlfn.TEXTSPLIT(G4585,"-")</f>
        <v>70</v>
      </c>
      <c r="I4585" s="6" t="str">
        <v>79</v>
      </c>
      <c r="J4585" s="6" t="s">
        <v>13836</v>
      </c>
      <c r="K4585" s="6" t="s">
        <v>13358</v>
      </c>
      <c r="L4585" s="6" t="s">
        <v>13909</v>
      </c>
      <c r="M4585" s="6" t="s">
        <v>13664</v>
      </c>
      <c r="N4585" s="6" t="s">
        <v>13856</v>
      </c>
      <c r="O4585" s="6" t="str" cm="1">
        <f t="array" ref="O4585:P4585">_xlfn.TEXTSPLIT(N4585,"-")</f>
        <v>2012</v>
      </c>
      <c r="P4585" s="6" t="str">
        <v>2013</v>
      </c>
      <c r="Q4585" s="6">
        <v>196</v>
      </c>
      <c r="R4585" s="6">
        <v>45</v>
      </c>
      <c r="S4585" s="16">
        <f t="shared" si="332"/>
        <v>0.22959183673469388</v>
      </c>
      <c r="T4585" s="16">
        <f t="shared" si="333"/>
        <v>3.0040739790161995E-2</v>
      </c>
    </row>
    <row r="4586" spans="1:20" x14ac:dyDescent="0.6">
      <c r="A4586" s="6"/>
      <c r="B4586" s="6"/>
      <c r="C4586" s="6"/>
      <c r="D4586" s="6" t="s">
        <v>13300</v>
      </c>
      <c r="E4586" s="6" t="s">
        <v>13816</v>
      </c>
      <c r="F4586" s="6" t="s">
        <v>13857</v>
      </c>
      <c r="G4586" s="6" t="str">
        <f t="shared" si="331"/>
        <v>80-95</v>
      </c>
      <c r="H4586" s="6" t="str" cm="1">
        <f t="array" ref="H4586:I4586">_xlfn.TEXTSPLIT(G4586,"-")</f>
        <v>80</v>
      </c>
      <c r="I4586" s="6" t="str">
        <v>95</v>
      </c>
      <c r="J4586" s="6" t="s">
        <v>13836</v>
      </c>
      <c r="K4586" s="6" t="s">
        <v>13358</v>
      </c>
      <c r="L4586" s="6" t="s">
        <v>13909</v>
      </c>
      <c r="M4586" s="6" t="s">
        <v>13664</v>
      </c>
      <c r="N4586" s="6" t="s">
        <v>13856</v>
      </c>
      <c r="O4586" s="6" t="str" cm="1">
        <f t="array" ref="O4586:P4586">_xlfn.TEXTSPLIT(N4586,"-")</f>
        <v>2012</v>
      </c>
      <c r="P4586" s="6" t="str">
        <v>2013</v>
      </c>
      <c r="Q4586" s="6">
        <v>121</v>
      </c>
      <c r="R4586" s="6">
        <v>31</v>
      </c>
      <c r="S4586" s="16">
        <f t="shared" si="332"/>
        <v>0.256198347107438</v>
      </c>
      <c r="T4586" s="16">
        <f t="shared" si="333"/>
        <v>3.9684786314783636E-2</v>
      </c>
    </row>
    <row r="4587" spans="1:20" x14ac:dyDescent="0.6">
      <c r="A4587" s="6"/>
      <c r="B4587" s="6"/>
      <c r="C4587" s="6"/>
      <c r="D4587" s="6" t="s">
        <v>13300</v>
      </c>
      <c r="E4587" s="6" t="s">
        <v>13816</v>
      </c>
      <c r="F4587" s="6" t="s">
        <v>13858</v>
      </c>
      <c r="G4587" s="6" t="str">
        <f t="shared" si="331"/>
        <v>50-95</v>
      </c>
      <c r="H4587" s="6" t="str" cm="1">
        <f t="array" ref="H4587:I4587">_xlfn.TEXTSPLIT(G4587,"-")</f>
        <v>50</v>
      </c>
      <c r="I4587" s="6" t="str">
        <v>95</v>
      </c>
      <c r="J4587" s="6" t="s">
        <v>13836</v>
      </c>
      <c r="K4587" s="6" t="s">
        <v>13358</v>
      </c>
      <c r="L4587" s="6" t="s">
        <v>13909</v>
      </c>
      <c r="M4587" s="6" t="s">
        <v>13664</v>
      </c>
      <c r="N4587" s="6" t="s">
        <v>13856</v>
      </c>
      <c r="O4587" s="6" t="str" cm="1">
        <f t="array" ref="O4587:P4587">_xlfn.TEXTSPLIT(N4587,"-")</f>
        <v>2012</v>
      </c>
      <c r="P4587" s="6" t="str">
        <v>2013</v>
      </c>
      <c r="Q4587" s="6">
        <v>1128</v>
      </c>
      <c r="R4587" s="6">
        <v>152</v>
      </c>
      <c r="S4587" s="16">
        <f t="shared" si="332"/>
        <v>0.13475177304964539</v>
      </c>
      <c r="T4587" s="16">
        <f t="shared" si="333"/>
        <v>1.0166771277930385E-2</v>
      </c>
    </row>
    <row r="4588" spans="1:20" x14ac:dyDescent="0.6">
      <c r="A4588" s="6"/>
      <c r="B4588" s="6"/>
      <c r="C4588" s="6"/>
      <c r="D4588" s="6" t="s">
        <v>13300</v>
      </c>
      <c r="E4588" s="6" t="s">
        <v>13815</v>
      </c>
      <c r="F4588" s="6" t="s">
        <v>13818</v>
      </c>
      <c r="G4588" s="6" t="str">
        <f t="shared" si="331"/>
        <v>50-59</v>
      </c>
      <c r="H4588" s="6" t="str" cm="1">
        <f t="array" ref="H4588:I4588">_xlfn.TEXTSPLIT(G4588,"-")</f>
        <v>50</v>
      </c>
      <c r="I4588" s="6" t="str">
        <v>59</v>
      </c>
      <c r="J4588" s="6" t="s">
        <v>13836</v>
      </c>
      <c r="K4588" s="6" t="s">
        <v>13358</v>
      </c>
      <c r="L4588" s="6" t="s">
        <v>13909</v>
      </c>
      <c r="M4588" s="6" t="s">
        <v>13664</v>
      </c>
      <c r="N4588" s="6" t="s">
        <v>13856</v>
      </c>
      <c r="O4588" s="6" t="str" cm="1">
        <f t="array" ref="O4588:P4588">_xlfn.TEXTSPLIT(N4588,"-")</f>
        <v>2012</v>
      </c>
      <c r="P4588" s="6" t="str">
        <v>2013</v>
      </c>
      <c r="Q4588" s="6">
        <v>757</v>
      </c>
      <c r="R4588" s="6">
        <v>73</v>
      </c>
      <c r="S4588" s="16">
        <f t="shared" si="332"/>
        <v>9.64332892998679E-2</v>
      </c>
      <c r="T4588" s="16">
        <f t="shared" si="333"/>
        <v>1.07286644295601E-2</v>
      </c>
    </row>
    <row r="4589" spans="1:20" x14ac:dyDescent="0.6">
      <c r="A4589" s="6"/>
      <c r="B4589" s="6"/>
      <c r="C4589" s="6"/>
      <c r="D4589" s="6" t="s">
        <v>13300</v>
      </c>
      <c r="E4589" s="6" t="s">
        <v>13815</v>
      </c>
      <c r="F4589" s="6" t="s">
        <v>13819</v>
      </c>
      <c r="G4589" s="6" t="str">
        <f t="shared" si="331"/>
        <v>60-69</v>
      </c>
      <c r="H4589" s="6" t="str" cm="1">
        <f t="array" ref="H4589:I4589">_xlfn.TEXTSPLIT(G4589,"-")</f>
        <v>60</v>
      </c>
      <c r="I4589" s="6" t="str">
        <v>69</v>
      </c>
      <c r="J4589" s="6" t="s">
        <v>13836</v>
      </c>
      <c r="K4589" s="6" t="s">
        <v>13358</v>
      </c>
      <c r="L4589" s="6" t="s">
        <v>13909</v>
      </c>
      <c r="M4589" s="6" t="s">
        <v>13664</v>
      </c>
      <c r="N4589" s="6" t="s">
        <v>13856</v>
      </c>
      <c r="O4589" s="6" t="str" cm="1">
        <f t="array" ref="O4589:P4589">_xlfn.TEXTSPLIT(N4589,"-")</f>
        <v>2012</v>
      </c>
      <c r="P4589" s="6" t="str">
        <v>2013</v>
      </c>
      <c r="Q4589" s="6">
        <v>672</v>
      </c>
      <c r="R4589" s="6">
        <v>94</v>
      </c>
      <c r="S4589" s="16">
        <f t="shared" si="332"/>
        <v>0.13988095238095238</v>
      </c>
      <c r="T4589" s="16">
        <f t="shared" si="333"/>
        <v>1.3380549112666243E-2</v>
      </c>
    </row>
    <row r="4590" spans="1:20" x14ac:dyDescent="0.6">
      <c r="A4590" s="6"/>
      <c r="B4590" s="6"/>
      <c r="C4590" s="6"/>
      <c r="D4590" s="6" t="s">
        <v>13300</v>
      </c>
      <c r="E4590" s="6" t="s">
        <v>13815</v>
      </c>
      <c r="F4590" s="6" t="s">
        <v>13820</v>
      </c>
      <c r="G4590" s="6" t="str">
        <f t="shared" si="331"/>
        <v>70-79</v>
      </c>
      <c r="H4590" s="6" t="str" cm="1">
        <f t="array" ref="H4590:I4590">_xlfn.TEXTSPLIT(G4590,"-")</f>
        <v>70</v>
      </c>
      <c r="I4590" s="6" t="str">
        <v>79</v>
      </c>
      <c r="J4590" s="6" t="s">
        <v>13836</v>
      </c>
      <c r="K4590" s="6" t="s">
        <v>13358</v>
      </c>
      <c r="L4590" s="6" t="s">
        <v>13909</v>
      </c>
      <c r="M4590" s="6" t="s">
        <v>13664</v>
      </c>
      <c r="N4590" s="6" t="s">
        <v>13856</v>
      </c>
      <c r="O4590" s="6" t="str" cm="1">
        <f t="array" ref="O4590:P4590">_xlfn.TEXTSPLIT(N4590,"-")</f>
        <v>2012</v>
      </c>
      <c r="P4590" s="6" t="str">
        <v>2013</v>
      </c>
      <c r="Q4590" s="6">
        <v>355</v>
      </c>
      <c r="R4590" s="6">
        <v>82</v>
      </c>
      <c r="S4590" s="16">
        <f t="shared" si="332"/>
        <v>0.23098591549295774</v>
      </c>
      <c r="T4590" s="16">
        <f t="shared" si="333"/>
        <v>2.2368956251147275E-2</v>
      </c>
    </row>
    <row r="4591" spans="1:20" x14ac:dyDescent="0.6">
      <c r="A4591" s="6"/>
      <c r="B4591" s="6"/>
      <c r="C4591" s="6"/>
      <c r="D4591" s="6" t="s">
        <v>13300</v>
      </c>
      <c r="E4591" s="6" t="s">
        <v>13815</v>
      </c>
      <c r="F4591" s="6" t="s">
        <v>13857</v>
      </c>
      <c r="G4591" s="6" t="str">
        <f t="shared" si="331"/>
        <v>80-95</v>
      </c>
      <c r="H4591" s="6" t="str" cm="1">
        <f t="array" ref="H4591:I4591">_xlfn.TEXTSPLIT(G4591,"-")</f>
        <v>80</v>
      </c>
      <c r="I4591" s="6" t="str">
        <v>95</v>
      </c>
      <c r="J4591" s="6" t="s">
        <v>13836</v>
      </c>
      <c r="K4591" s="6" t="s">
        <v>13358</v>
      </c>
      <c r="L4591" s="6" t="s">
        <v>13909</v>
      </c>
      <c r="M4591" s="6" t="s">
        <v>13664</v>
      </c>
      <c r="N4591" s="6" t="s">
        <v>13856</v>
      </c>
      <c r="O4591" s="6" t="str" cm="1">
        <f t="array" ref="O4591:P4591">_xlfn.TEXTSPLIT(N4591,"-")</f>
        <v>2012</v>
      </c>
      <c r="P4591" s="6" t="str">
        <v>2013</v>
      </c>
      <c r="Q4591" s="6">
        <v>221</v>
      </c>
      <c r="R4591" s="6">
        <v>70</v>
      </c>
      <c r="S4591" s="16">
        <f t="shared" si="332"/>
        <v>0.31674208144796379</v>
      </c>
      <c r="T4591" s="16">
        <f t="shared" si="333"/>
        <v>3.1293135679723298E-2</v>
      </c>
    </row>
    <row r="4592" spans="1:20" x14ac:dyDescent="0.6">
      <c r="A4592" s="6"/>
      <c r="B4592" s="6"/>
      <c r="C4592" s="6"/>
      <c r="D4592" s="6" t="s">
        <v>13300</v>
      </c>
      <c r="E4592" s="6" t="s">
        <v>13815</v>
      </c>
      <c r="F4592" s="6" t="s">
        <v>13858</v>
      </c>
      <c r="G4592" s="6" t="str">
        <f t="shared" si="331"/>
        <v>50-95</v>
      </c>
      <c r="H4592" s="6" t="str" cm="1">
        <f t="array" ref="H4592:I4592">_xlfn.TEXTSPLIT(G4592,"-")</f>
        <v>50</v>
      </c>
      <c r="I4592" s="6" t="str">
        <v>95</v>
      </c>
      <c r="J4592" s="6" t="s">
        <v>13836</v>
      </c>
      <c r="K4592" s="6" t="s">
        <v>13358</v>
      </c>
      <c r="L4592" s="6" t="s">
        <v>13909</v>
      </c>
      <c r="M4592" s="6" t="s">
        <v>13664</v>
      </c>
      <c r="N4592" s="6" t="s">
        <v>13856</v>
      </c>
      <c r="O4592" s="6" t="str" cm="1">
        <f t="array" ref="O4592:P4592">_xlfn.TEXTSPLIT(N4592,"-")</f>
        <v>2012</v>
      </c>
      <c r="P4592" s="6" t="str">
        <v>2013</v>
      </c>
      <c r="Q4592" s="6">
        <v>2005</v>
      </c>
      <c r="R4592" s="6">
        <v>319</v>
      </c>
      <c r="S4592" s="16">
        <f t="shared" si="332"/>
        <v>0.15910224438902743</v>
      </c>
      <c r="T4592" s="16">
        <f t="shared" si="333"/>
        <v>8.1686927507747167E-3</v>
      </c>
    </row>
    <row r="4593" spans="1:20" x14ac:dyDescent="0.6">
      <c r="A4593" s="6">
        <v>25712825</v>
      </c>
      <c r="B4593" s="6" t="s">
        <v>13479</v>
      </c>
      <c r="C4593" s="6" t="s">
        <v>13812</v>
      </c>
      <c r="D4593" s="6" t="s">
        <v>13848</v>
      </c>
      <c r="E4593" s="6" t="s">
        <v>13814</v>
      </c>
      <c r="F4593" s="6" t="s">
        <v>13862</v>
      </c>
      <c r="G4593" s="6" t="str">
        <f t="shared" ref="G4593:G4640" si="337">IF(RIGHT(F4593,1)="+",LEFT(F4593,LEN(F4593)-1)&amp;"-95",F4593)</f>
        <v>50-64</v>
      </c>
      <c r="H4593" s="6" t="str" cm="1">
        <f t="array" ref="H4593:I4593">_xlfn.TEXTSPLIT(G4593,"-")</f>
        <v>50</v>
      </c>
      <c r="I4593" s="6" t="str">
        <v>64</v>
      </c>
      <c r="J4593" s="6" t="s">
        <v>13541</v>
      </c>
      <c r="K4593" s="6" t="s">
        <v>13671</v>
      </c>
      <c r="L4593" s="6" t="s">
        <v>13973</v>
      </c>
      <c r="M4593" s="6" t="s">
        <v>13670</v>
      </c>
      <c r="N4593" s="6" t="s">
        <v>13707</v>
      </c>
      <c r="O4593" s="6" t="str" cm="1">
        <f t="array" ref="O4593:P4593">_xlfn.TEXTSPLIT(N4593,"-")</f>
        <v>2009</v>
      </c>
      <c r="P4593" s="6" t="str">
        <v>2011</v>
      </c>
      <c r="Q4593" s="6">
        <v>1365</v>
      </c>
      <c r="R4593" s="6">
        <v>34</v>
      </c>
      <c r="S4593" s="16">
        <f t="shared" ref="S4593:S4640" si="338">R4593/Q4593</f>
        <v>2.490842490842491E-2</v>
      </c>
      <c r="T4593" s="16">
        <f t="shared" ref="T4593:T4640" si="339">SQRT(S4593*(1-S4593)/Q4593)</f>
        <v>4.2182227458181874E-3</v>
      </c>
    </row>
    <row r="4594" spans="1:20" x14ac:dyDescent="0.6">
      <c r="A4594" s="6"/>
      <c r="B4594" s="6"/>
      <c r="C4594" s="6"/>
      <c r="D4594" s="6" t="s">
        <v>13848</v>
      </c>
      <c r="E4594" s="6" t="s">
        <v>13814</v>
      </c>
      <c r="F4594" s="6" t="s">
        <v>13855</v>
      </c>
      <c r="G4594" s="6" t="str">
        <f t="shared" si="337"/>
        <v>65-74</v>
      </c>
      <c r="H4594" s="6" t="str" cm="1">
        <f t="array" ref="H4594:I4594">_xlfn.TEXTSPLIT(G4594,"-")</f>
        <v>65</v>
      </c>
      <c r="I4594" s="6" t="str">
        <v>74</v>
      </c>
      <c r="J4594" s="6" t="s">
        <v>13541</v>
      </c>
      <c r="K4594" s="6" t="s">
        <v>13671</v>
      </c>
      <c r="L4594" s="6" t="s">
        <v>13973</v>
      </c>
      <c r="M4594" s="6" t="s">
        <v>13670</v>
      </c>
      <c r="N4594" s="6" t="s">
        <v>13707</v>
      </c>
      <c r="O4594" s="6" t="str" cm="1">
        <f t="array" ref="O4594:P4594">_xlfn.TEXTSPLIT(N4594,"-")</f>
        <v>2009</v>
      </c>
      <c r="P4594" s="6" t="str">
        <v>2011</v>
      </c>
      <c r="Q4594" s="6">
        <v>603</v>
      </c>
      <c r="R4594" s="6">
        <v>29</v>
      </c>
      <c r="S4594" s="16">
        <f t="shared" si="338"/>
        <v>4.809286898839138E-2</v>
      </c>
      <c r="T4594" s="16">
        <f t="shared" si="339"/>
        <v>8.7132259640878753E-3</v>
      </c>
    </row>
    <row r="4595" spans="1:20" x14ac:dyDescent="0.6">
      <c r="A4595" s="6"/>
      <c r="B4595" s="6"/>
      <c r="C4595" s="6"/>
      <c r="D4595" s="6" t="s">
        <v>13848</v>
      </c>
      <c r="E4595" s="6" t="s">
        <v>13814</v>
      </c>
      <c r="F4595" s="6" t="s">
        <v>13845</v>
      </c>
      <c r="G4595" s="6" t="str">
        <f t="shared" si="337"/>
        <v>75-95</v>
      </c>
      <c r="H4595" s="6" t="str" cm="1">
        <f t="array" ref="H4595:I4595">_xlfn.TEXTSPLIT(G4595,"-")</f>
        <v>75</v>
      </c>
      <c r="I4595" s="6" t="str">
        <v>95</v>
      </c>
      <c r="J4595" s="6" t="s">
        <v>13541</v>
      </c>
      <c r="K4595" s="6" t="s">
        <v>13671</v>
      </c>
      <c r="L4595" s="6" t="s">
        <v>13973</v>
      </c>
      <c r="M4595" s="6" t="s">
        <v>13670</v>
      </c>
      <c r="N4595" s="6" t="s">
        <v>13707</v>
      </c>
      <c r="O4595" s="6" t="str" cm="1">
        <f t="array" ref="O4595:P4595">_xlfn.TEXTSPLIT(N4595,"-")</f>
        <v>2009</v>
      </c>
      <c r="P4595" s="6" t="str">
        <v>2011</v>
      </c>
      <c r="Q4595" s="6">
        <v>189</v>
      </c>
      <c r="R4595" s="6">
        <v>14</v>
      </c>
      <c r="S4595" s="16">
        <f t="shared" si="338"/>
        <v>7.407407407407407E-2</v>
      </c>
      <c r="T4595" s="16">
        <f t="shared" si="339"/>
        <v>1.9049796291616284E-2</v>
      </c>
    </row>
    <row r="4596" spans="1:20" x14ac:dyDescent="0.6">
      <c r="A4596" s="6"/>
      <c r="B4596" s="6"/>
      <c r="C4596" s="6"/>
      <c r="D4596" s="6" t="s">
        <v>13848</v>
      </c>
      <c r="E4596" s="6" t="s">
        <v>13814</v>
      </c>
      <c r="F4596" s="6" t="s">
        <v>13509</v>
      </c>
      <c r="G4596" s="6" t="str">
        <f t="shared" si="337"/>
        <v>50-95</v>
      </c>
      <c r="H4596" s="6" t="str" cm="1">
        <f t="array" ref="H4596:I4596">_xlfn.TEXTSPLIT(G4596,"-")</f>
        <v>50</v>
      </c>
      <c r="I4596" s="6" t="str">
        <v>95</v>
      </c>
      <c r="J4596" s="6" t="s">
        <v>13541</v>
      </c>
      <c r="K4596" s="6" t="s">
        <v>13671</v>
      </c>
      <c r="L4596" s="6" t="s">
        <v>13973</v>
      </c>
      <c r="M4596" s="6" t="s">
        <v>13670</v>
      </c>
      <c r="N4596" s="6" t="s">
        <v>13707</v>
      </c>
      <c r="O4596" s="6" t="str" cm="1">
        <f t="array" ref="O4596:P4596">_xlfn.TEXTSPLIT(N4596,"-")</f>
        <v>2009</v>
      </c>
      <c r="P4596" s="6" t="str">
        <v>2011</v>
      </c>
      <c r="Q4596" s="6">
        <v>2169</v>
      </c>
      <c r="R4596" s="6">
        <v>77</v>
      </c>
      <c r="S4596" s="16">
        <f t="shared" si="338"/>
        <v>3.5500230520977408E-2</v>
      </c>
      <c r="T4596" s="16">
        <f t="shared" si="339"/>
        <v>3.973167502940766E-3</v>
      </c>
    </row>
    <row r="4597" spans="1:20" x14ac:dyDescent="0.6">
      <c r="A4597" s="6"/>
      <c r="B4597" s="6"/>
      <c r="C4597" s="6"/>
      <c r="D4597" s="6" t="s">
        <v>13848</v>
      </c>
      <c r="E4597" s="6" t="s">
        <v>13816</v>
      </c>
      <c r="F4597" s="6" t="s">
        <v>13862</v>
      </c>
      <c r="G4597" s="6" t="str">
        <f t="shared" si="337"/>
        <v>50-64</v>
      </c>
      <c r="H4597" s="6" t="str" cm="1">
        <f t="array" ref="H4597:I4597">_xlfn.TEXTSPLIT(G4597,"-")</f>
        <v>50</v>
      </c>
      <c r="I4597" s="6" t="str">
        <v>64</v>
      </c>
      <c r="J4597" s="6" t="s">
        <v>13541</v>
      </c>
      <c r="K4597" s="6" t="s">
        <v>13671</v>
      </c>
      <c r="L4597" s="6" t="s">
        <v>13973</v>
      </c>
      <c r="M4597" s="6" t="s">
        <v>13670</v>
      </c>
      <c r="N4597" s="6" t="s">
        <v>13707</v>
      </c>
      <c r="O4597" s="6" t="str" cm="1">
        <f t="array" ref="O4597:P4597">_xlfn.TEXTSPLIT(N4597,"-")</f>
        <v>2009</v>
      </c>
      <c r="P4597" s="6" t="str">
        <v>2011</v>
      </c>
      <c r="Q4597" s="6">
        <v>1735</v>
      </c>
      <c r="R4597" s="6">
        <v>33</v>
      </c>
      <c r="S4597" s="16">
        <f t="shared" si="338"/>
        <v>1.9020172910662825E-2</v>
      </c>
      <c r="T4597" s="16">
        <f t="shared" si="339"/>
        <v>3.2793481756478184E-3</v>
      </c>
    </row>
    <row r="4598" spans="1:20" x14ac:dyDescent="0.6">
      <c r="A4598" s="6"/>
      <c r="B4598" s="6"/>
      <c r="C4598" s="6"/>
      <c r="D4598" s="6" t="s">
        <v>13848</v>
      </c>
      <c r="E4598" s="6" t="s">
        <v>13816</v>
      </c>
      <c r="F4598" s="6" t="s">
        <v>13855</v>
      </c>
      <c r="G4598" s="6" t="str">
        <f t="shared" si="337"/>
        <v>65-74</v>
      </c>
      <c r="H4598" s="6" t="str" cm="1">
        <f t="array" ref="H4598:I4598">_xlfn.TEXTSPLIT(G4598,"-")</f>
        <v>65</v>
      </c>
      <c r="I4598" s="6" t="str">
        <v>74</v>
      </c>
      <c r="J4598" s="6" t="s">
        <v>13541</v>
      </c>
      <c r="K4598" s="6" t="s">
        <v>13671</v>
      </c>
      <c r="L4598" s="6" t="s">
        <v>13973</v>
      </c>
      <c r="M4598" s="6" t="s">
        <v>13670</v>
      </c>
      <c r="N4598" s="6" t="s">
        <v>13707</v>
      </c>
      <c r="O4598" s="6" t="str" cm="1">
        <f t="array" ref="O4598:P4598">_xlfn.TEXTSPLIT(N4598,"-")</f>
        <v>2009</v>
      </c>
      <c r="P4598" s="6" t="str">
        <v>2011</v>
      </c>
      <c r="Q4598" s="6">
        <v>646</v>
      </c>
      <c r="R4598" s="6">
        <v>28</v>
      </c>
      <c r="S4598" s="16">
        <f t="shared" si="338"/>
        <v>4.3343653250773995E-2</v>
      </c>
      <c r="T4598" s="16">
        <f t="shared" si="339"/>
        <v>8.0116962653981605E-3</v>
      </c>
    </row>
    <row r="4599" spans="1:20" x14ac:dyDescent="0.6">
      <c r="A4599" s="6"/>
      <c r="B4599" s="6"/>
      <c r="C4599" s="6"/>
      <c r="D4599" s="6" t="s">
        <v>13848</v>
      </c>
      <c r="E4599" s="6" t="s">
        <v>13816</v>
      </c>
      <c r="F4599" s="6" t="s">
        <v>13845</v>
      </c>
      <c r="G4599" s="6" t="str">
        <f t="shared" si="337"/>
        <v>75-95</v>
      </c>
      <c r="H4599" s="6" t="str" cm="1">
        <f t="array" ref="H4599:I4599">_xlfn.TEXTSPLIT(G4599,"-")</f>
        <v>75</v>
      </c>
      <c r="I4599" s="6" t="str">
        <v>95</v>
      </c>
      <c r="J4599" s="6" t="s">
        <v>13541</v>
      </c>
      <c r="K4599" s="6" t="s">
        <v>13671</v>
      </c>
      <c r="L4599" s="6" t="s">
        <v>13973</v>
      </c>
      <c r="M4599" s="6" t="s">
        <v>13670</v>
      </c>
      <c r="N4599" s="6" t="s">
        <v>13707</v>
      </c>
      <c r="O4599" s="6" t="str" cm="1">
        <f t="array" ref="O4599:P4599">_xlfn.TEXTSPLIT(N4599,"-")</f>
        <v>2009</v>
      </c>
      <c r="P4599" s="6" t="str">
        <v>2011</v>
      </c>
      <c r="Q4599" s="6">
        <v>209</v>
      </c>
      <c r="R4599" s="6">
        <v>19</v>
      </c>
      <c r="S4599" s="16">
        <f t="shared" si="338"/>
        <v>9.0909090909090912E-2</v>
      </c>
      <c r="T4599" s="16">
        <f t="shared" si="339"/>
        <v>1.9885392693627595E-2</v>
      </c>
    </row>
    <row r="4600" spans="1:20" x14ac:dyDescent="0.6">
      <c r="A4600" s="6"/>
      <c r="B4600" s="6"/>
      <c r="C4600" s="6"/>
      <c r="D4600" s="6" t="s">
        <v>13848</v>
      </c>
      <c r="E4600" s="6" t="s">
        <v>13816</v>
      </c>
      <c r="F4600" s="6" t="s">
        <v>13509</v>
      </c>
      <c r="G4600" s="6" t="str">
        <f t="shared" si="337"/>
        <v>50-95</v>
      </c>
      <c r="H4600" s="6" t="str" cm="1">
        <f t="array" ref="H4600:I4600">_xlfn.TEXTSPLIT(G4600,"-")</f>
        <v>50</v>
      </c>
      <c r="I4600" s="6" t="str">
        <v>95</v>
      </c>
      <c r="J4600" s="6" t="s">
        <v>13541</v>
      </c>
      <c r="K4600" s="6" t="s">
        <v>13671</v>
      </c>
      <c r="L4600" s="6" t="s">
        <v>13973</v>
      </c>
      <c r="M4600" s="6" t="s">
        <v>13670</v>
      </c>
      <c r="N4600" s="6" t="s">
        <v>13707</v>
      </c>
      <c r="O4600" s="6" t="str" cm="1">
        <f t="array" ref="O4600:P4600">_xlfn.TEXTSPLIT(N4600,"-")</f>
        <v>2009</v>
      </c>
      <c r="P4600" s="6" t="str">
        <v>2011</v>
      </c>
      <c r="Q4600" s="6">
        <v>2582</v>
      </c>
      <c r="R4600" s="6">
        <f>SUM(R4597:R4599)</f>
        <v>80</v>
      </c>
      <c r="S4600" s="16">
        <f t="shared" si="338"/>
        <v>3.0983733539891558E-2</v>
      </c>
      <c r="T4600" s="16">
        <f t="shared" si="339"/>
        <v>3.409999295586821E-3</v>
      </c>
    </row>
    <row r="4601" spans="1:20" x14ac:dyDescent="0.6">
      <c r="A4601" s="6"/>
      <c r="B4601" s="6"/>
      <c r="C4601" s="6"/>
      <c r="D4601" s="6" t="s">
        <v>13848</v>
      </c>
      <c r="E4601" s="6" t="s">
        <v>13815</v>
      </c>
      <c r="F4601" s="6" t="s">
        <v>13862</v>
      </c>
      <c r="G4601" s="6" t="str">
        <f t="shared" si="337"/>
        <v>50-64</v>
      </c>
      <c r="H4601" s="6" t="str" cm="1">
        <f t="array" ref="H4601:I4601">_xlfn.TEXTSPLIT(G4601,"-")</f>
        <v>50</v>
      </c>
      <c r="I4601" s="6" t="str">
        <v>64</v>
      </c>
      <c r="J4601" s="6" t="s">
        <v>13541</v>
      </c>
      <c r="K4601" s="6" t="s">
        <v>13671</v>
      </c>
      <c r="L4601" s="6" t="s">
        <v>13973</v>
      </c>
      <c r="M4601" s="6" t="s">
        <v>13670</v>
      </c>
      <c r="N4601" s="6" t="s">
        <v>13707</v>
      </c>
      <c r="O4601" s="6" t="str" cm="1">
        <f t="array" ref="O4601:P4601">_xlfn.TEXTSPLIT(N4601,"-")</f>
        <v>2009</v>
      </c>
      <c r="P4601" s="6" t="str">
        <v>2011</v>
      </c>
      <c r="Q4601" s="6">
        <v>3093</v>
      </c>
      <c r="R4601" s="6">
        <v>67</v>
      </c>
      <c r="S4601" s="16">
        <f t="shared" si="338"/>
        <v>2.1661817006142902E-2</v>
      </c>
      <c r="T4601" s="16">
        <f t="shared" si="339"/>
        <v>2.6175921718115842E-3</v>
      </c>
    </row>
    <row r="4602" spans="1:20" x14ac:dyDescent="0.6">
      <c r="A4602" s="6"/>
      <c r="B4602" s="6"/>
      <c r="C4602" s="6"/>
      <c r="D4602" s="6" t="s">
        <v>13848</v>
      </c>
      <c r="E4602" s="6" t="s">
        <v>13815</v>
      </c>
      <c r="F4602" s="6" t="s">
        <v>13855</v>
      </c>
      <c r="G4602" s="6" t="str">
        <f t="shared" si="337"/>
        <v>65-74</v>
      </c>
      <c r="H4602" s="6" t="str" cm="1">
        <f t="array" ref="H4602:I4602">_xlfn.TEXTSPLIT(G4602,"-")</f>
        <v>65</v>
      </c>
      <c r="I4602" s="6" t="str">
        <v>74</v>
      </c>
      <c r="J4602" s="6" t="s">
        <v>13541</v>
      </c>
      <c r="K4602" s="6" t="s">
        <v>13671</v>
      </c>
      <c r="L4602" s="6" t="s">
        <v>13973</v>
      </c>
      <c r="M4602" s="6" t="s">
        <v>13670</v>
      </c>
      <c r="N4602" s="6" t="s">
        <v>13707</v>
      </c>
      <c r="O4602" s="6" t="str" cm="1">
        <f t="array" ref="O4602:P4602">_xlfn.TEXTSPLIT(N4602,"-")</f>
        <v>2009</v>
      </c>
      <c r="P4602" s="6" t="str">
        <v>2011</v>
      </c>
      <c r="Q4602" s="6">
        <v>1256</v>
      </c>
      <c r="R4602" s="6">
        <v>57</v>
      </c>
      <c r="S4602" s="16">
        <f t="shared" si="338"/>
        <v>4.5382165605095538E-2</v>
      </c>
      <c r="T4602" s="16">
        <f t="shared" si="339"/>
        <v>5.8730346116324314E-3</v>
      </c>
    </row>
    <row r="4603" spans="1:20" x14ac:dyDescent="0.6">
      <c r="A4603" s="6"/>
      <c r="B4603" s="6"/>
      <c r="C4603" s="6"/>
      <c r="D4603" s="6" t="s">
        <v>13848</v>
      </c>
      <c r="E4603" s="6" t="s">
        <v>13815</v>
      </c>
      <c r="F4603" s="6" t="s">
        <v>13845</v>
      </c>
      <c r="G4603" s="6" t="str">
        <f t="shared" si="337"/>
        <v>75-95</v>
      </c>
      <c r="H4603" s="6" t="str" cm="1">
        <f t="array" ref="H4603:I4603">_xlfn.TEXTSPLIT(G4603,"-")</f>
        <v>75</v>
      </c>
      <c r="I4603" s="6" t="str">
        <v>95</v>
      </c>
      <c r="J4603" s="6" t="s">
        <v>13541</v>
      </c>
      <c r="K4603" s="6" t="s">
        <v>13671</v>
      </c>
      <c r="L4603" s="6" t="s">
        <v>13973</v>
      </c>
      <c r="M4603" s="6" t="s">
        <v>13670</v>
      </c>
      <c r="N4603" s="6" t="s">
        <v>13707</v>
      </c>
      <c r="O4603" s="6" t="str" cm="1">
        <f t="array" ref="O4603:P4603">_xlfn.TEXTSPLIT(N4603,"-")</f>
        <v>2009</v>
      </c>
      <c r="P4603" s="6" t="str">
        <v>2011</v>
      </c>
      <c r="Q4603" s="6">
        <v>402</v>
      </c>
      <c r="R4603" s="6">
        <v>33</v>
      </c>
      <c r="S4603" s="16">
        <f t="shared" si="338"/>
        <v>8.2089552238805971E-2</v>
      </c>
      <c r="T4603" s="16">
        <f t="shared" si="339"/>
        <v>1.3690870841844047E-2</v>
      </c>
    </row>
    <row r="4604" spans="1:20" x14ac:dyDescent="0.6">
      <c r="A4604" s="6"/>
      <c r="B4604" s="6"/>
      <c r="C4604" s="6"/>
      <c r="D4604" s="6" t="s">
        <v>13848</v>
      </c>
      <c r="E4604" s="6" t="s">
        <v>13815</v>
      </c>
      <c r="F4604" s="6" t="s">
        <v>13509</v>
      </c>
      <c r="G4604" s="6" t="str">
        <f t="shared" si="337"/>
        <v>50-95</v>
      </c>
      <c r="H4604" s="6" t="str" cm="1">
        <f t="array" ref="H4604:I4604">_xlfn.TEXTSPLIT(G4604,"-")</f>
        <v>50</v>
      </c>
      <c r="I4604" s="6" t="str">
        <v>95</v>
      </c>
      <c r="J4604" s="6" t="s">
        <v>13541</v>
      </c>
      <c r="K4604" s="6" t="s">
        <v>13671</v>
      </c>
      <c r="L4604" s="6" t="s">
        <v>13973</v>
      </c>
      <c r="M4604" s="6" t="s">
        <v>13670</v>
      </c>
      <c r="N4604" s="6" t="s">
        <v>13707</v>
      </c>
      <c r="O4604" s="6" t="str" cm="1">
        <f t="array" ref="O4604:P4604">_xlfn.TEXTSPLIT(N4604,"-")</f>
        <v>2009</v>
      </c>
      <c r="P4604" s="6" t="str">
        <v>2011</v>
      </c>
      <c r="Q4604" s="6">
        <v>4751</v>
      </c>
      <c r="R4604" s="6">
        <f>SUM(R4601:R4603)</f>
        <v>157</v>
      </c>
      <c r="S4604" s="16">
        <f t="shared" si="338"/>
        <v>3.304567459482214E-2</v>
      </c>
      <c r="T4604" s="16">
        <f t="shared" si="339"/>
        <v>2.5933896662753992E-3</v>
      </c>
    </row>
    <row r="4605" spans="1:20" x14ac:dyDescent="0.6">
      <c r="A4605" s="6"/>
      <c r="B4605" s="6"/>
      <c r="C4605" s="6"/>
      <c r="D4605" s="6" t="s">
        <v>13813</v>
      </c>
      <c r="E4605" s="6" t="s">
        <v>13814</v>
      </c>
      <c r="F4605" s="6" t="s">
        <v>13862</v>
      </c>
      <c r="G4605" s="6" t="str">
        <f t="shared" si="337"/>
        <v>50-64</v>
      </c>
      <c r="H4605" s="6" t="str" cm="1">
        <f t="array" ref="H4605:I4605">_xlfn.TEXTSPLIT(G4605,"-")</f>
        <v>50</v>
      </c>
      <c r="I4605" s="6" t="str">
        <v>64</v>
      </c>
      <c r="J4605" s="6" t="s">
        <v>13541</v>
      </c>
      <c r="K4605" s="6" t="s">
        <v>13671</v>
      </c>
      <c r="L4605" s="6" t="s">
        <v>13973</v>
      </c>
      <c r="M4605" s="6" t="s">
        <v>13670</v>
      </c>
      <c r="N4605" s="6" t="s">
        <v>13707</v>
      </c>
      <c r="O4605" s="6" t="str" cm="1">
        <f t="array" ref="O4605:P4605">_xlfn.TEXTSPLIT(N4605,"-")</f>
        <v>2009</v>
      </c>
      <c r="P4605" s="6" t="str">
        <v>2011</v>
      </c>
      <c r="Q4605" s="6">
        <v>1365</v>
      </c>
      <c r="R4605" s="6">
        <v>1</v>
      </c>
      <c r="S4605" s="16">
        <f t="shared" si="338"/>
        <v>7.326007326007326E-4</v>
      </c>
      <c r="T4605" s="16">
        <f t="shared" si="339"/>
        <v>7.3233233151731494E-4</v>
      </c>
    </row>
    <row r="4606" spans="1:20" x14ac:dyDescent="0.6">
      <c r="A4606" s="6"/>
      <c r="B4606" s="6"/>
      <c r="C4606" s="6"/>
      <c r="D4606" s="6" t="s">
        <v>13813</v>
      </c>
      <c r="E4606" s="6" t="s">
        <v>13814</v>
      </c>
      <c r="F4606" s="6" t="s">
        <v>13855</v>
      </c>
      <c r="G4606" s="6" t="str">
        <f t="shared" si="337"/>
        <v>65-74</v>
      </c>
      <c r="H4606" s="6" t="str" cm="1">
        <f t="array" ref="H4606:I4606">_xlfn.TEXTSPLIT(G4606,"-")</f>
        <v>65</v>
      </c>
      <c r="I4606" s="6" t="str">
        <v>74</v>
      </c>
      <c r="J4606" s="6" t="s">
        <v>13541</v>
      </c>
      <c r="K4606" s="6" t="s">
        <v>13671</v>
      </c>
      <c r="L4606" s="6" t="s">
        <v>13973</v>
      </c>
      <c r="M4606" s="6" t="s">
        <v>13670</v>
      </c>
      <c r="N4606" s="6" t="s">
        <v>13707</v>
      </c>
      <c r="O4606" s="6" t="str" cm="1">
        <f t="array" ref="O4606:P4606">_xlfn.TEXTSPLIT(N4606,"-")</f>
        <v>2009</v>
      </c>
      <c r="P4606" s="6" t="str">
        <v>2011</v>
      </c>
      <c r="Q4606" s="6">
        <v>603</v>
      </c>
      <c r="R4606" s="6">
        <v>3</v>
      </c>
      <c r="S4606" s="16">
        <f t="shared" si="338"/>
        <v>4.9751243781094526E-3</v>
      </c>
      <c r="T4606" s="16">
        <f t="shared" si="339"/>
        <v>2.8652352423925711E-3</v>
      </c>
    </row>
    <row r="4607" spans="1:20" x14ac:dyDescent="0.6">
      <c r="A4607" s="6"/>
      <c r="B4607" s="6"/>
      <c r="C4607" s="6"/>
      <c r="D4607" s="6" t="s">
        <v>13813</v>
      </c>
      <c r="E4607" s="6" t="s">
        <v>13814</v>
      </c>
      <c r="F4607" s="6" t="s">
        <v>13845</v>
      </c>
      <c r="G4607" s="6" t="str">
        <f t="shared" si="337"/>
        <v>75-95</v>
      </c>
      <c r="H4607" s="6" t="str" cm="1">
        <f t="array" ref="H4607:I4607">_xlfn.TEXTSPLIT(G4607,"-")</f>
        <v>75</v>
      </c>
      <c r="I4607" s="6" t="str">
        <v>95</v>
      </c>
      <c r="J4607" s="6" t="s">
        <v>13541</v>
      </c>
      <c r="K4607" s="6" t="s">
        <v>13671</v>
      </c>
      <c r="L4607" s="6" t="s">
        <v>13973</v>
      </c>
      <c r="M4607" s="6" t="s">
        <v>13670</v>
      </c>
      <c r="N4607" s="6" t="s">
        <v>13707</v>
      </c>
      <c r="O4607" s="6" t="str" cm="1">
        <f t="array" ref="O4607:P4607">_xlfn.TEXTSPLIT(N4607,"-")</f>
        <v>2009</v>
      </c>
      <c r="P4607" s="6" t="str">
        <v>2011</v>
      </c>
      <c r="Q4607" s="6">
        <v>189</v>
      </c>
      <c r="R4607" s="6">
        <v>5</v>
      </c>
      <c r="S4607" s="16">
        <f t="shared" si="338"/>
        <v>2.6455026455026454E-2</v>
      </c>
      <c r="T4607" s="16">
        <f t="shared" si="339"/>
        <v>1.1673503219211592E-2</v>
      </c>
    </row>
    <row r="4608" spans="1:20" x14ac:dyDescent="0.6">
      <c r="A4608" s="6"/>
      <c r="B4608" s="6"/>
      <c r="C4608" s="6"/>
      <c r="D4608" s="6" t="s">
        <v>13813</v>
      </c>
      <c r="E4608" s="6" t="s">
        <v>13814</v>
      </c>
      <c r="F4608" s="6" t="s">
        <v>13509</v>
      </c>
      <c r="G4608" s="6" t="str">
        <f t="shared" si="337"/>
        <v>50-95</v>
      </c>
      <c r="H4608" s="6" t="str" cm="1">
        <f t="array" ref="H4608:I4608">_xlfn.TEXTSPLIT(G4608,"-")</f>
        <v>50</v>
      </c>
      <c r="I4608" s="6" t="str">
        <v>95</v>
      </c>
      <c r="J4608" s="6" t="s">
        <v>13541</v>
      </c>
      <c r="K4608" s="6" t="s">
        <v>13671</v>
      </c>
      <c r="L4608" s="6" t="s">
        <v>13973</v>
      </c>
      <c r="M4608" s="6" t="s">
        <v>13670</v>
      </c>
      <c r="N4608" s="6" t="s">
        <v>13707</v>
      </c>
      <c r="O4608" s="6" t="str" cm="1">
        <f t="array" ref="O4608:P4608">_xlfn.TEXTSPLIT(N4608,"-")</f>
        <v>2009</v>
      </c>
      <c r="P4608" s="6" t="str">
        <v>2011</v>
      </c>
      <c r="Q4608" s="6">
        <v>2169</v>
      </c>
      <c r="R4608" s="6">
        <v>9</v>
      </c>
      <c r="S4608" s="16">
        <f t="shared" si="338"/>
        <v>4.1493775933609959E-3</v>
      </c>
      <c r="T4608" s="16">
        <f t="shared" si="339"/>
        <v>1.3802533258088913E-3</v>
      </c>
    </row>
    <row r="4609" spans="1:20" x14ac:dyDescent="0.6">
      <c r="A4609" s="6"/>
      <c r="B4609" s="6"/>
      <c r="C4609" s="6"/>
      <c r="D4609" s="6" t="s">
        <v>13813</v>
      </c>
      <c r="E4609" s="6" t="s">
        <v>13816</v>
      </c>
      <c r="F4609" s="6" t="s">
        <v>13862</v>
      </c>
      <c r="G4609" s="6" t="str">
        <f t="shared" si="337"/>
        <v>50-64</v>
      </c>
      <c r="H4609" s="6" t="str" cm="1">
        <f t="array" ref="H4609:I4609">_xlfn.TEXTSPLIT(G4609,"-")</f>
        <v>50</v>
      </c>
      <c r="I4609" s="6" t="str">
        <v>64</v>
      </c>
      <c r="J4609" s="6" t="s">
        <v>13541</v>
      </c>
      <c r="K4609" s="6" t="s">
        <v>13671</v>
      </c>
      <c r="L4609" s="6" t="s">
        <v>13973</v>
      </c>
      <c r="M4609" s="6" t="s">
        <v>13670</v>
      </c>
      <c r="N4609" s="6" t="s">
        <v>13707</v>
      </c>
      <c r="O4609" s="6" t="str" cm="1">
        <f t="array" ref="O4609:P4609">_xlfn.TEXTSPLIT(N4609,"-")</f>
        <v>2009</v>
      </c>
      <c r="P4609" s="6" t="str">
        <v>2011</v>
      </c>
      <c r="Q4609" s="6">
        <v>1735</v>
      </c>
      <c r="R4609" s="6">
        <v>3</v>
      </c>
      <c r="S4609" s="16">
        <f t="shared" si="338"/>
        <v>1.7291066282420749E-3</v>
      </c>
      <c r="T4609" s="16">
        <f t="shared" si="339"/>
        <v>9.9743672013252477E-4</v>
      </c>
    </row>
    <row r="4610" spans="1:20" x14ac:dyDescent="0.6">
      <c r="A4610" s="6"/>
      <c r="B4610" s="6"/>
      <c r="C4610" s="6"/>
      <c r="D4610" s="6" t="s">
        <v>13813</v>
      </c>
      <c r="E4610" s="6" t="s">
        <v>13816</v>
      </c>
      <c r="F4610" s="6" t="s">
        <v>13855</v>
      </c>
      <c r="G4610" s="6" t="str">
        <f t="shared" si="337"/>
        <v>65-74</v>
      </c>
      <c r="H4610" s="6" t="str" cm="1">
        <f t="array" ref="H4610:I4610">_xlfn.TEXTSPLIT(G4610,"-")</f>
        <v>65</v>
      </c>
      <c r="I4610" s="6" t="str">
        <v>74</v>
      </c>
      <c r="J4610" s="6" t="s">
        <v>13541</v>
      </c>
      <c r="K4610" s="6" t="s">
        <v>13671</v>
      </c>
      <c r="L4610" s="6" t="s">
        <v>13973</v>
      </c>
      <c r="M4610" s="6" t="s">
        <v>13670</v>
      </c>
      <c r="N4610" s="6" t="s">
        <v>13707</v>
      </c>
      <c r="O4610" s="6" t="str" cm="1">
        <f t="array" ref="O4610:P4610">_xlfn.TEXTSPLIT(N4610,"-")</f>
        <v>2009</v>
      </c>
      <c r="P4610" s="6" t="str">
        <v>2011</v>
      </c>
      <c r="Q4610" s="6">
        <v>646</v>
      </c>
      <c r="R4610" s="6">
        <v>3</v>
      </c>
      <c r="S4610" s="16">
        <f t="shared" si="338"/>
        <v>4.6439628482972135E-3</v>
      </c>
      <c r="T4610" s="16">
        <f t="shared" si="339"/>
        <v>2.6749602749750905E-3</v>
      </c>
    </row>
    <row r="4611" spans="1:20" x14ac:dyDescent="0.6">
      <c r="A4611" s="6"/>
      <c r="B4611" s="6"/>
      <c r="C4611" s="6"/>
      <c r="D4611" s="6" t="s">
        <v>13813</v>
      </c>
      <c r="E4611" s="6" t="s">
        <v>13816</v>
      </c>
      <c r="F4611" s="6" t="s">
        <v>13845</v>
      </c>
      <c r="G4611" s="6" t="str">
        <f t="shared" si="337"/>
        <v>75-95</v>
      </c>
      <c r="H4611" s="6" t="str" cm="1">
        <f t="array" ref="H4611:I4611">_xlfn.TEXTSPLIT(G4611,"-")</f>
        <v>75</v>
      </c>
      <c r="I4611" s="6" t="str">
        <v>95</v>
      </c>
      <c r="J4611" s="6" t="s">
        <v>13541</v>
      </c>
      <c r="K4611" s="6" t="s">
        <v>13671</v>
      </c>
      <c r="L4611" s="6" t="s">
        <v>13973</v>
      </c>
      <c r="M4611" s="6" t="s">
        <v>13670</v>
      </c>
      <c r="N4611" s="6" t="s">
        <v>13707</v>
      </c>
      <c r="O4611" s="6" t="str" cm="1">
        <f t="array" ref="O4611:P4611">_xlfn.TEXTSPLIT(N4611,"-")</f>
        <v>2009</v>
      </c>
      <c r="P4611" s="6" t="str">
        <v>2011</v>
      </c>
      <c r="Q4611" s="6">
        <v>209</v>
      </c>
      <c r="R4611" s="6">
        <v>4</v>
      </c>
      <c r="S4611" s="16">
        <f t="shared" si="338"/>
        <v>1.9138755980861243E-2</v>
      </c>
      <c r="T4611" s="16">
        <f t="shared" si="339"/>
        <v>9.4773626033632478E-3</v>
      </c>
    </row>
    <row r="4612" spans="1:20" x14ac:dyDescent="0.6">
      <c r="A4612" s="6"/>
      <c r="B4612" s="6"/>
      <c r="C4612" s="6"/>
      <c r="D4612" s="6" t="s">
        <v>13813</v>
      </c>
      <c r="E4612" s="6" t="s">
        <v>13816</v>
      </c>
      <c r="F4612" s="6" t="s">
        <v>13509</v>
      </c>
      <c r="G4612" s="6" t="str">
        <f t="shared" si="337"/>
        <v>50-95</v>
      </c>
      <c r="H4612" s="6" t="str" cm="1">
        <f t="array" ref="H4612:I4612">_xlfn.TEXTSPLIT(G4612,"-")</f>
        <v>50</v>
      </c>
      <c r="I4612" s="6" t="str">
        <v>95</v>
      </c>
      <c r="J4612" s="6" t="s">
        <v>13541</v>
      </c>
      <c r="K4612" s="6" t="s">
        <v>13671</v>
      </c>
      <c r="L4612" s="6" t="s">
        <v>13973</v>
      </c>
      <c r="M4612" s="6" t="s">
        <v>13670</v>
      </c>
      <c r="N4612" s="6" t="s">
        <v>13707</v>
      </c>
      <c r="O4612" s="6" t="str" cm="1">
        <f t="array" ref="O4612:P4612">_xlfn.TEXTSPLIT(N4612,"-")</f>
        <v>2009</v>
      </c>
      <c r="P4612" s="6" t="str">
        <v>2011</v>
      </c>
      <c r="Q4612" s="6">
        <v>2582</v>
      </c>
      <c r="R4612" s="6">
        <v>10</v>
      </c>
      <c r="S4612" s="16">
        <f t="shared" si="338"/>
        <v>3.8729666924864447E-3</v>
      </c>
      <c r="T4612" s="16">
        <f t="shared" si="339"/>
        <v>1.2223656163493188E-3</v>
      </c>
    </row>
    <row r="4613" spans="1:20" x14ac:dyDescent="0.6">
      <c r="A4613" s="6"/>
      <c r="B4613" s="6"/>
      <c r="C4613" s="6"/>
      <c r="D4613" s="6" t="s">
        <v>13813</v>
      </c>
      <c r="E4613" s="6" t="s">
        <v>13815</v>
      </c>
      <c r="F4613" s="6" t="s">
        <v>13862</v>
      </c>
      <c r="G4613" s="6" t="str">
        <f t="shared" si="337"/>
        <v>50-64</v>
      </c>
      <c r="H4613" s="6" t="str" cm="1">
        <f t="array" ref="H4613:I4613">_xlfn.TEXTSPLIT(G4613,"-")</f>
        <v>50</v>
      </c>
      <c r="I4613" s="6" t="str">
        <v>64</v>
      </c>
      <c r="J4613" s="6" t="s">
        <v>13541</v>
      </c>
      <c r="K4613" s="6" t="s">
        <v>13671</v>
      </c>
      <c r="L4613" s="6" t="s">
        <v>13973</v>
      </c>
      <c r="M4613" s="6" t="s">
        <v>13670</v>
      </c>
      <c r="N4613" s="6" t="s">
        <v>13707</v>
      </c>
      <c r="O4613" s="6" t="str" cm="1">
        <f t="array" ref="O4613:P4613">_xlfn.TEXTSPLIT(N4613,"-")</f>
        <v>2009</v>
      </c>
      <c r="P4613" s="6" t="str">
        <v>2011</v>
      </c>
      <c r="Q4613" s="6">
        <v>3093</v>
      </c>
      <c r="R4613" s="6">
        <v>4</v>
      </c>
      <c r="S4613" s="16">
        <f t="shared" si="338"/>
        <v>1.2932428063368898E-3</v>
      </c>
      <c r="T4613" s="16">
        <f t="shared" si="339"/>
        <v>6.4620314865950228E-4</v>
      </c>
    </row>
    <row r="4614" spans="1:20" x14ac:dyDescent="0.6">
      <c r="A4614" s="6"/>
      <c r="B4614" s="6"/>
      <c r="C4614" s="6"/>
      <c r="D4614" s="6" t="s">
        <v>13813</v>
      </c>
      <c r="E4614" s="6" t="s">
        <v>13815</v>
      </c>
      <c r="F4614" s="6" t="s">
        <v>13855</v>
      </c>
      <c r="G4614" s="6" t="str">
        <f t="shared" si="337"/>
        <v>65-74</v>
      </c>
      <c r="H4614" s="6" t="str" cm="1">
        <f t="array" ref="H4614:I4614">_xlfn.TEXTSPLIT(G4614,"-")</f>
        <v>65</v>
      </c>
      <c r="I4614" s="6" t="str">
        <v>74</v>
      </c>
      <c r="J4614" s="6" t="s">
        <v>13541</v>
      </c>
      <c r="K4614" s="6" t="s">
        <v>13671</v>
      </c>
      <c r="L4614" s="6" t="s">
        <v>13973</v>
      </c>
      <c r="M4614" s="6" t="s">
        <v>13670</v>
      </c>
      <c r="N4614" s="6" t="s">
        <v>13707</v>
      </c>
      <c r="O4614" s="6" t="str" cm="1">
        <f t="array" ref="O4614:P4614">_xlfn.TEXTSPLIT(N4614,"-")</f>
        <v>2009</v>
      </c>
      <c r="P4614" s="6" t="str">
        <v>2011</v>
      </c>
      <c r="Q4614" s="6">
        <v>1256</v>
      </c>
      <c r="R4614" s="6">
        <v>6</v>
      </c>
      <c r="S4614" s="16">
        <f t="shared" si="338"/>
        <v>4.7770700636942673E-3</v>
      </c>
      <c r="T4614" s="16">
        <f t="shared" si="339"/>
        <v>1.9455669161556764E-3</v>
      </c>
    </row>
    <row r="4615" spans="1:20" x14ac:dyDescent="0.6">
      <c r="A4615" s="6"/>
      <c r="B4615" s="6"/>
      <c r="C4615" s="6"/>
      <c r="D4615" s="6" t="s">
        <v>13813</v>
      </c>
      <c r="E4615" s="6" t="s">
        <v>13815</v>
      </c>
      <c r="F4615" s="6" t="s">
        <v>13845</v>
      </c>
      <c r="G4615" s="6" t="str">
        <f t="shared" si="337"/>
        <v>75-95</v>
      </c>
      <c r="H4615" s="6" t="str" cm="1">
        <f t="array" ref="H4615:I4615">_xlfn.TEXTSPLIT(G4615,"-")</f>
        <v>75</v>
      </c>
      <c r="I4615" s="6" t="str">
        <v>95</v>
      </c>
      <c r="J4615" s="6" t="s">
        <v>13541</v>
      </c>
      <c r="K4615" s="6" t="s">
        <v>13671</v>
      </c>
      <c r="L4615" s="6" t="s">
        <v>13973</v>
      </c>
      <c r="M4615" s="6" t="s">
        <v>13670</v>
      </c>
      <c r="N4615" s="6" t="s">
        <v>13707</v>
      </c>
      <c r="O4615" s="6" t="str" cm="1">
        <f t="array" ref="O4615:P4615">_xlfn.TEXTSPLIT(N4615,"-")</f>
        <v>2009</v>
      </c>
      <c r="P4615" s="6" t="str">
        <v>2011</v>
      </c>
      <c r="Q4615" s="6">
        <v>402</v>
      </c>
      <c r="R4615" s="6">
        <v>9</v>
      </c>
      <c r="S4615" s="16">
        <f t="shared" si="338"/>
        <v>2.2388059701492536E-2</v>
      </c>
      <c r="T4615" s="16">
        <f t="shared" si="339"/>
        <v>7.3786761618349394E-3</v>
      </c>
    </row>
    <row r="4616" spans="1:20" x14ac:dyDescent="0.6">
      <c r="A4616" s="6"/>
      <c r="B4616" s="6"/>
      <c r="C4616" s="6"/>
      <c r="D4616" s="6" t="s">
        <v>13813</v>
      </c>
      <c r="E4616" s="6" t="s">
        <v>13815</v>
      </c>
      <c r="F4616" s="6" t="s">
        <v>13509</v>
      </c>
      <c r="G4616" s="6" t="str">
        <f t="shared" si="337"/>
        <v>50-95</v>
      </c>
      <c r="H4616" s="6" t="str" cm="1">
        <f t="array" ref="H4616:I4616">_xlfn.TEXTSPLIT(G4616,"-")</f>
        <v>50</v>
      </c>
      <c r="I4616" s="6" t="str">
        <v>95</v>
      </c>
      <c r="J4616" s="6" t="s">
        <v>13541</v>
      </c>
      <c r="K4616" s="6" t="s">
        <v>13671</v>
      </c>
      <c r="L4616" s="6" t="s">
        <v>13973</v>
      </c>
      <c r="M4616" s="6" t="s">
        <v>13670</v>
      </c>
      <c r="N4616" s="6" t="s">
        <v>13707</v>
      </c>
      <c r="O4616" s="6" t="str" cm="1">
        <f t="array" ref="O4616:P4616">_xlfn.TEXTSPLIT(N4616,"-")</f>
        <v>2009</v>
      </c>
      <c r="P4616" s="6" t="str">
        <v>2011</v>
      </c>
      <c r="Q4616" s="6">
        <v>4751</v>
      </c>
      <c r="R4616" s="6">
        <v>19</v>
      </c>
      <c r="S4616" s="16">
        <f t="shared" si="338"/>
        <v>3.9991580719848452E-3</v>
      </c>
      <c r="T4616" s="16">
        <f t="shared" si="339"/>
        <v>9.1563339275868301E-4</v>
      </c>
    </row>
    <row r="4617" spans="1:20" x14ac:dyDescent="0.6">
      <c r="A4617" s="6"/>
      <c r="B4617" s="6"/>
      <c r="C4617" s="6"/>
      <c r="D4617" s="6" t="s">
        <v>13823</v>
      </c>
      <c r="E4617" s="6" t="s">
        <v>13814</v>
      </c>
      <c r="F4617" s="6" t="s">
        <v>13862</v>
      </c>
      <c r="G4617" s="6" t="str">
        <f t="shared" si="337"/>
        <v>50-64</v>
      </c>
      <c r="H4617" s="6" t="str" cm="1">
        <f t="array" ref="H4617:I4617">_xlfn.TEXTSPLIT(G4617,"-")</f>
        <v>50</v>
      </c>
      <c r="I4617" s="6" t="str">
        <v>64</v>
      </c>
      <c r="J4617" s="6" t="s">
        <v>13541</v>
      </c>
      <c r="K4617" s="6" t="s">
        <v>13671</v>
      </c>
      <c r="L4617" s="6" t="s">
        <v>13973</v>
      </c>
      <c r="M4617" s="6" t="s">
        <v>13670</v>
      </c>
      <c r="N4617" s="6" t="s">
        <v>13707</v>
      </c>
      <c r="O4617" s="6" t="str" cm="1">
        <f t="array" ref="O4617:P4617">_xlfn.TEXTSPLIT(N4617,"-")</f>
        <v>2009</v>
      </c>
      <c r="P4617" s="6" t="str">
        <v>2011</v>
      </c>
      <c r="Q4617" s="6">
        <v>1365</v>
      </c>
      <c r="R4617" s="6">
        <v>0</v>
      </c>
      <c r="S4617" s="16">
        <f t="shared" si="338"/>
        <v>0</v>
      </c>
      <c r="T4617" s="16">
        <f t="shared" si="339"/>
        <v>0</v>
      </c>
    </row>
    <row r="4618" spans="1:20" x14ac:dyDescent="0.6">
      <c r="A4618" s="6"/>
      <c r="B4618" s="6"/>
      <c r="C4618" s="6"/>
      <c r="D4618" s="6" t="s">
        <v>13823</v>
      </c>
      <c r="E4618" s="6" t="s">
        <v>13814</v>
      </c>
      <c r="F4618" s="6" t="s">
        <v>13855</v>
      </c>
      <c r="G4618" s="6" t="str">
        <f t="shared" si="337"/>
        <v>65-74</v>
      </c>
      <c r="H4618" s="6" t="str" cm="1">
        <f t="array" ref="H4618:I4618">_xlfn.TEXTSPLIT(G4618,"-")</f>
        <v>65</v>
      </c>
      <c r="I4618" s="6" t="str">
        <v>74</v>
      </c>
      <c r="J4618" s="6" t="s">
        <v>13541</v>
      </c>
      <c r="K4618" s="6" t="s">
        <v>13671</v>
      </c>
      <c r="L4618" s="6" t="s">
        <v>13973</v>
      </c>
      <c r="M4618" s="6" t="s">
        <v>13670</v>
      </c>
      <c r="N4618" s="6" t="s">
        <v>13707</v>
      </c>
      <c r="O4618" s="6" t="str" cm="1">
        <f t="array" ref="O4618:P4618">_xlfn.TEXTSPLIT(N4618,"-")</f>
        <v>2009</v>
      </c>
      <c r="P4618" s="6" t="str">
        <v>2011</v>
      </c>
      <c r="Q4618" s="6">
        <v>603</v>
      </c>
      <c r="R4618" s="6">
        <v>2</v>
      </c>
      <c r="S4618" s="16">
        <f t="shared" si="338"/>
        <v>3.3167495854063019E-3</v>
      </c>
      <c r="T4618" s="16">
        <f t="shared" si="339"/>
        <v>2.3414035129818316E-3</v>
      </c>
    </row>
    <row r="4619" spans="1:20" x14ac:dyDescent="0.6">
      <c r="A4619" s="6"/>
      <c r="B4619" s="6"/>
      <c r="C4619" s="6"/>
      <c r="D4619" s="6" t="s">
        <v>13823</v>
      </c>
      <c r="E4619" s="6" t="s">
        <v>13814</v>
      </c>
      <c r="F4619" s="6" t="s">
        <v>13845</v>
      </c>
      <c r="G4619" s="6" t="str">
        <f t="shared" si="337"/>
        <v>75-95</v>
      </c>
      <c r="H4619" s="6" t="str" cm="1">
        <f t="array" ref="H4619:I4619">_xlfn.TEXTSPLIT(G4619,"-")</f>
        <v>75</v>
      </c>
      <c r="I4619" s="6" t="str">
        <v>95</v>
      </c>
      <c r="J4619" s="6" t="s">
        <v>13541</v>
      </c>
      <c r="K4619" s="6" t="s">
        <v>13671</v>
      </c>
      <c r="L4619" s="6" t="s">
        <v>13973</v>
      </c>
      <c r="M4619" s="6" t="s">
        <v>13670</v>
      </c>
      <c r="N4619" s="6" t="s">
        <v>13707</v>
      </c>
      <c r="O4619" s="6" t="str" cm="1">
        <f t="array" ref="O4619:P4619">_xlfn.TEXTSPLIT(N4619,"-")</f>
        <v>2009</v>
      </c>
      <c r="P4619" s="6" t="str">
        <v>2011</v>
      </c>
      <c r="Q4619" s="6">
        <v>189</v>
      </c>
      <c r="R4619" s="6">
        <v>3</v>
      </c>
      <c r="S4619" s="16">
        <f t="shared" si="338"/>
        <v>1.5873015873015872E-2</v>
      </c>
      <c r="T4619" s="16">
        <f t="shared" si="339"/>
        <v>9.091266592425656E-3</v>
      </c>
    </row>
    <row r="4620" spans="1:20" x14ac:dyDescent="0.6">
      <c r="A4620" s="6"/>
      <c r="B4620" s="6"/>
      <c r="C4620" s="6"/>
      <c r="D4620" s="6" t="s">
        <v>13823</v>
      </c>
      <c r="E4620" s="6" t="s">
        <v>13814</v>
      </c>
      <c r="F4620" s="6" t="s">
        <v>13509</v>
      </c>
      <c r="G4620" s="6" t="str">
        <f t="shared" si="337"/>
        <v>50-95</v>
      </c>
      <c r="H4620" s="6" t="str" cm="1">
        <f t="array" ref="H4620:I4620">_xlfn.TEXTSPLIT(G4620,"-")</f>
        <v>50</v>
      </c>
      <c r="I4620" s="6" t="str">
        <v>95</v>
      </c>
      <c r="J4620" s="6" t="s">
        <v>13541</v>
      </c>
      <c r="K4620" s="6" t="s">
        <v>13671</v>
      </c>
      <c r="L4620" s="6" t="s">
        <v>13973</v>
      </c>
      <c r="M4620" s="6" t="s">
        <v>13670</v>
      </c>
      <c r="N4620" s="6" t="s">
        <v>13707</v>
      </c>
      <c r="O4620" s="6" t="str" cm="1">
        <f t="array" ref="O4620:P4620">_xlfn.TEXTSPLIT(N4620,"-")</f>
        <v>2009</v>
      </c>
      <c r="P4620" s="6" t="str">
        <v>2011</v>
      </c>
      <c r="Q4620" s="6">
        <v>2169</v>
      </c>
      <c r="R4620" s="6">
        <v>5</v>
      </c>
      <c r="S4620" s="16">
        <f t="shared" si="338"/>
        <v>2.3052097740894422E-3</v>
      </c>
      <c r="T4620" s="16">
        <f t="shared" si="339"/>
        <v>1.0297322211160771E-3</v>
      </c>
    </row>
    <row r="4621" spans="1:20" x14ac:dyDescent="0.6">
      <c r="A4621" s="6"/>
      <c r="B4621" s="6"/>
      <c r="C4621" s="6"/>
      <c r="D4621" s="6" t="s">
        <v>13823</v>
      </c>
      <c r="E4621" s="6" t="s">
        <v>13816</v>
      </c>
      <c r="F4621" s="6" t="s">
        <v>13862</v>
      </c>
      <c r="G4621" s="6" t="str">
        <f t="shared" si="337"/>
        <v>50-64</v>
      </c>
      <c r="H4621" s="6" t="str" cm="1">
        <f t="array" ref="H4621:I4621">_xlfn.TEXTSPLIT(G4621,"-")</f>
        <v>50</v>
      </c>
      <c r="I4621" s="6" t="str">
        <v>64</v>
      </c>
      <c r="J4621" s="6" t="s">
        <v>13541</v>
      </c>
      <c r="K4621" s="6" t="s">
        <v>13671</v>
      </c>
      <c r="L4621" s="6" t="s">
        <v>13973</v>
      </c>
      <c r="M4621" s="6" t="s">
        <v>13670</v>
      </c>
      <c r="N4621" s="6" t="s">
        <v>13707</v>
      </c>
      <c r="O4621" s="6" t="str" cm="1">
        <f t="array" ref="O4621:P4621">_xlfn.TEXTSPLIT(N4621,"-")</f>
        <v>2009</v>
      </c>
      <c r="P4621" s="6" t="str">
        <v>2011</v>
      </c>
      <c r="Q4621" s="6">
        <v>1735</v>
      </c>
      <c r="R4621" s="6">
        <v>1</v>
      </c>
      <c r="S4621" s="16">
        <f t="shared" si="338"/>
        <v>5.7636887608069167E-4</v>
      </c>
      <c r="T4621" s="16">
        <f t="shared" si="339"/>
        <v>5.7620275159933913E-4</v>
      </c>
    </row>
    <row r="4622" spans="1:20" x14ac:dyDescent="0.6">
      <c r="A4622" s="6"/>
      <c r="B4622" s="6"/>
      <c r="C4622" s="6"/>
      <c r="D4622" s="6" t="s">
        <v>13823</v>
      </c>
      <c r="E4622" s="6" t="s">
        <v>13816</v>
      </c>
      <c r="F4622" s="6" t="s">
        <v>13855</v>
      </c>
      <c r="G4622" s="6" t="str">
        <f t="shared" si="337"/>
        <v>65-74</v>
      </c>
      <c r="H4622" s="6" t="str" cm="1">
        <f t="array" ref="H4622:I4622">_xlfn.TEXTSPLIT(G4622,"-")</f>
        <v>65</v>
      </c>
      <c r="I4622" s="6" t="str">
        <v>74</v>
      </c>
      <c r="J4622" s="6" t="s">
        <v>13541</v>
      </c>
      <c r="K4622" s="6" t="s">
        <v>13671</v>
      </c>
      <c r="L4622" s="6" t="s">
        <v>13973</v>
      </c>
      <c r="M4622" s="6" t="s">
        <v>13670</v>
      </c>
      <c r="N4622" s="6" t="s">
        <v>13707</v>
      </c>
      <c r="O4622" s="6" t="str" cm="1">
        <f t="array" ref="O4622:P4622">_xlfn.TEXTSPLIT(N4622,"-")</f>
        <v>2009</v>
      </c>
      <c r="P4622" s="6" t="str">
        <v>2011</v>
      </c>
      <c r="Q4622" s="6">
        <v>646</v>
      </c>
      <c r="R4622" s="6">
        <v>1</v>
      </c>
      <c r="S4622" s="16">
        <f t="shared" si="338"/>
        <v>1.5479876160990713E-3</v>
      </c>
      <c r="T4622" s="16">
        <f t="shared" si="339"/>
        <v>1.5467890192363493E-3</v>
      </c>
    </row>
    <row r="4623" spans="1:20" x14ac:dyDescent="0.6">
      <c r="A4623" s="6"/>
      <c r="B4623" s="6"/>
      <c r="C4623" s="6"/>
      <c r="D4623" s="6" t="s">
        <v>13823</v>
      </c>
      <c r="E4623" s="6" t="s">
        <v>13816</v>
      </c>
      <c r="F4623" s="6" t="s">
        <v>13845</v>
      </c>
      <c r="G4623" s="6" t="str">
        <f t="shared" si="337"/>
        <v>75-95</v>
      </c>
      <c r="H4623" s="6" t="str" cm="1">
        <f t="array" ref="H4623:I4623">_xlfn.TEXTSPLIT(G4623,"-")</f>
        <v>75</v>
      </c>
      <c r="I4623" s="6" t="str">
        <v>95</v>
      </c>
      <c r="J4623" s="6" t="s">
        <v>13541</v>
      </c>
      <c r="K4623" s="6" t="s">
        <v>13671</v>
      </c>
      <c r="L4623" s="6" t="s">
        <v>13973</v>
      </c>
      <c r="M4623" s="6" t="s">
        <v>13670</v>
      </c>
      <c r="N4623" s="6" t="s">
        <v>13707</v>
      </c>
      <c r="O4623" s="6" t="str" cm="1">
        <f t="array" ref="O4623:P4623">_xlfn.TEXTSPLIT(N4623,"-")</f>
        <v>2009</v>
      </c>
      <c r="P4623" s="6" t="str">
        <v>2011</v>
      </c>
      <c r="Q4623" s="6">
        <v>209</v>
      </c>
      <c r="R4623" s="6">
        <v>2</v>
      </c>
      <c r="S4623" s="16">
        <f t="shared" si="338"/>
        <v>9.5693779904306216E-3</v>
      </c>
      <c r="T4623" s="16">
        <f t="shared" si="339"/>
        <v>6.7341182986224374E-3</v>
      </c>
    </row>
    <row r="4624" spans="1:20" x14ac:dyDescent="0.6">
      <c r="A4624" s="6"/>
      <c r="B4624" s="6"/>
      <c r="C4624" s="6"/>
      <c r="D4624" s="6" t="s">
        <v>13823</v>
      </c>
      <c r="E4624" s="6" t="s">
        <v>13816</v>
      </c>
      <c r="F4624" s="6" t="s">
        <v>13509</v>
      </c>
      <c r="G4624" s="6" t="str">
        <f t="shared" si="337"/>
        <v>50-95</v>
      </c>
      <c r="H4624" s="6" t="str" cm="1">
        <f t="array" ref="H4624:I4624">_xlfn.TEXTSPLIT(G4624,"-")</f>
        <v>50</v>
      </c>
      <c r="I4624" s="6" t="str">
        <v>95</v>
      </c>
      <c r="J4624" s="6" t="s">
        <v>13541</v>
      </c>
      <c r="K4624" s="6" t="s">
        <v>13671</v>
      </c>
      <c r="L4624" s="6" t="s">
        <v>13973</v>
      </c>
      <c r="M4624" s="6" t="s">
        <v>13670</v>
      </c>
      <c r="N4624" s="6" t="s">
        <v>13707</v>
      </c>
      <c r="O4624" s="6" t="str" cm="1">
        <f t="array" ref="O4624:P4624">_xlfn.TEXTSPLIT(N4624,"-")</f>
        <v>2009</v>
      </c>
      <c r="P4624" s="6" t="str">
        <v>2011</v>
      </c>
      <c r="Q4624" s="6">
        <v>2582</v>
      </c>
      <c r="R4624" s="6">
        <v>4</v>
      </c>
      <c r="S4624" s="16">
        <f t="shared" si="338"/>
        <v>1.5491866769945779E-3</v>
      </c>
      <c r="T4624" s="16">
        <f t="shared" si="339"/>
        <v>7.7399311110107002E-4</v>
      </c>
    </row>
    <row r="4625" spans="1:20" x14ac:dyDescent="0.6">
      <c r="A4625" s="6"/>
      <c r="B4625" s="6"/>
      <c r="C4625" s="6"/>
      <c r="D4625" s="6" t="s">
        <v>13823</v>
      </c>
      <c r="E4625" s="6" t="s">
        <v>13815</v>
      </c>
      <c r="F4625" s="6" t="s">
        <v>13862</v>
      </c>
      <c r="G4625" s="6" t="str">
        <f t="shared" si="337"/>
        <v>50-64</v>
      </c>
      <c r="H4625" s="6" t="str" cm="1">
        <f t="array" ref="H4625:I4625">_xlfn.TEXTSPLIT(G4625,"-")</f>
        <v>50</v>
      </c>
      <c r="I4625" s="6" t="str">
        <v>64</v>
      </c>
      <c r="J4625" s="6" t="s">
        <v>13541</v>
      </c>
      <c r="K4625" s="6" t="s">
        <v>13671</v>
      </c>
      <c r="L4625" s="6" t="s">
        <v>13973</v>
      </c>
      <c r="M4625" s="6" t="s">
        <v>13670</v>
      </c>
      <c r="N4625" s="6" t="s">
        <v>13707</v>
      </c>
      <c r="O4625" s="6" t="str" cm="1">
        <f t="array" ref="O4625:P4625">_xlfn.TEXTSPLIT(N4625,"-")</f>
        <v>2009</v>
      </c>
      <c r="P4625" s="6" t="str">
        <v>2011</v>
      </c>
      <c r="Q4625" s="6">
        <v>3093</v>
      </c>
      <c r="R4625" s="6">
        <v>1</v>
      </c>
      <c r="S4625" s="16">
        <f t="shared" si="338"/>
        <v>3.2331070158422246E-4</v>
      </c>
      <c r="T4625" s="16">
        <f t="shared" si="339"/>
        <v>3.232584324542092E-4</v>
      </c>
    </row>
    <row r="4626" spans="1:20" x14ac:dyDescent="0.6">
      <c r="A4626" s="6"/>
      <c r="B4626" s="6"/>
      <c r="C4626" s="6"/>
      <c r="D4626" s="6" t="s">
        <v>13823</v>
      </c>
      <c r="E4626" s="6" t="s">
        <v>13815</v>
      </c>
      <c r="F4626" s="6" t="s">
        <v>13855</v>
      </c>
      <c r="G4626" s="6" t="str">
        <f t="shared" si="337"/>
        <v>65-74</v>
      </c>
      <c r="H4626" s="6" t="str" cm="1">
        <f t="array" ref="H4626:I4626">_xlfn.TEXTSPLIT(G4626,"-")</f>
        <v>65</v>
      </c>
      <c r="I4626" s="6" t="str">
        <v>74</v>
      </c>
      <c r="J4626" s="6" t="s">
        <v>13541</v>
      </c>
      <c r="K4626" s="6" t="s">
        <v>13671</v>
      </c>
      <c r="L4626" s="6" t="s">
        <v>13973</v>
      </c>
      <c r="M4626" s="6" t="s">
        <v>13670</v>
      </c>
      <c r="N4626" s="6" t="s">
        <v>13707</v>
      </c>
      <c r="O4626" s="6" t="str" cm="1">
        <f t="array" ref="O4626:P4626">_xlfn.TEXTSPLIT(N4626,"-")</f>
        <v>2009</v>
      </c>
      <c r="P4626" s="6" t="str">
        <v>2011</v>
      </c>
      <c r="Q4626" s="6">
        <v>1256</v>
      </c>
      <c r="R4626" s="6">
        <v>3</v>
      </c>
      <c r="S4626" s="16">
        <f t="shared" si="338"/>
        <v>2.3885350318471337E-3</v>
      </c>
      <c r="T4626" s="16">
        <f t="shared" si="339"/>
        <v>1.3773734386033592E-3</v>
      </c>
    </row>
    <row r="4627" spans="1:20" x14ac:dyDescent="0.6">
      <c r="A4627" s="6"/>
      <c r="B4627" s="6"/>
      <c r="C4627" s="6"/>
      <c r="D4627" s="6" t="s">
        <v>13823</v>
      </c>
      <c r="E4627" s="6" t="s">
        <v>13815</v>
      </c>
      <c r="F4627" s="6" t="s">
        <v>13845</v>
      </c>
      <c r="G4627" s="6" t="str">
        <f t="shared" si="337"/>
        <v>75-95</v>
      </c>
      <c r="H4627" s="6" t="str" cm="1">
        <f t="array" ref="H4627:I4627">_xlfn.TEXTSPLIT(G4627,"-")</f>
        <v>75</v>
      </c>
      <c r="I4627" s="6" t="str">
        <v>95</v>
      </c>
      <c r="J4627" s="6" t="s">
        <v>13541</v>
      </c>
      <c r="K4627" s="6" t="s">
        <v>13671</v>
      </c>
      <c r="L4627" s="6" t="s">
        <v>13973</v>
      </c>
      <c r="M4627" s="6" t="s">
        <v>13670</v>
      </c>
      <c r="N4627" s="6" t="s">
        <v>13707</v>
      </c>
      <c r="O4627" s="6" t="str" cm="1">
        <f t="array" ref="O4627:P4627">_xlfn.TEXTSPLIT(N4627,"-")</f>
        <v>2009</v>
      </c>
      <c r="P4627" s="6" t="str">
        <v>2011</v>
      </c>
      <c r="Q4627" s="6">
        <v>402</v>
      </c>
      <c r="R4627" s="6">
        <v>5</v>
      </c>
      <c r="S4627" s="16">
        <f t="shared" si="338"/>
        <v>1.2437810945273632E-2</v>
      </c>
      <c r="T4627" s="16">
        <f t="shared" si="339"/>
        <v>5.5276581377621675E-3</v>
      </c>
    </row>
    <row r="4628" spans="1:20" x14ac:dyDescent="0.6">
      <c r="A4628" s="6"/>
      <c r="B4628" s="6"/>
      <c r="C4628" s="6"/>
      <c r="D4628" s="6" t="s">
        <v>13823</v>
      </c>
      <c r="E4628" s="6" t="s">
        <v>13815</v>
      </c>
      <c r="F4628" s="6" t="s">
        <v>13509</v>
      </c>
      <c r="G4628" s="6" t="str">
        <f t="shared" si="337"/>
        <v>50-95</v>
      </c>
      <c r="H4628" s="6" t="str" cm="1">
        <f t="array" ref="H4628:I4628">_xlfn.TEXTSPLIT(G4628,"-")</f>
        <v>50</v>
      </c>
      <c r="I4628" s="6" t="str">
        <v>95</v>
      </c>
      <c r="J4628" s="6" t="s">
        <v>13541</v>
      </c>
      <c r="K4628" s="6" t="s">
        <v>13671</v>
      </c>
      <c r="L4628" s="6" t="s">
        <v>13973</v>
      </c>
      <c r="M4628" s="6" t="s">
        <v>13670</v>
      </c>
      <c r="N4628" s="6" t="s">
        <v>13707</v>
      </c>
      <c r="O4628" s="6" t="str" cm="1">
        <f t="array" ref="O4628:P4628">_xlfn.TEXTSPLIT(N4628,"-")</f>
        <v>2009</v>
      </c>
      <c r="P4628" s="6" t="str">
        <v>2011</v>
      </c>
      <c r="Q4628" s="6">
        <v>4751</v>
      </c>
      <c r="R4628" s="6">
        <v>9</v>
      </c>
      <c r="S4628" s="16">
        <f t="shared" si="338"/>
        <v>1.8943380340980846E-3</v>
      </c>
      <c r="T4628" s="16">
        <f t="shared" si="339"/>
        <v>6.3084764175521399E-4</v>
      </c>
    </row>
    <row r="4629" spans="1:20" x14ac:dyDescent="0.6">
      <c r="A4629" s="6"/>
      <c r="B4629" s="6"/>
      <c r="C4629" s="6"/>
      <c r="D4629" s="6" t="s">
        <v>13828</v>
      </c>
      <c r="E4629" s="6" t="s">
        <v>13814</v>
      </c>
      <c r="F4629" s="6" t="s">
        <v>13862</v>
      </c>
      <c r="G4629" s="6" t="str">
        <f t="shared" si="337"/>
        <v>50-64</v>
      </c>
      <c r="H4629" s="6" t="str" cm="1">
        <f t="array" ref="H4629:I4629">_xlfn.TEXTSPLIT(G4629,"-")</f>
        <v>50</v>
      </c>
      <c r="I4629" s="6" t="str">
        <v>64</v>
      </c>
      <c r="J4629" s="6" t="s">
        <v>13541</v>
      </c>
      <c r="K4629" s="6" t="s">
        <v>13671</v>
      </c>
      <c r="L4629" s="6" t="s">
        <v>13973</v>
      </c>
      <c r="M4629" s="6" t="s">
        <v>13670</v>
      </c>
      <c r="N4629" s="6" t="s">
        <v>13707</v>
      </c>
      <c r="O4629" s="6" t="str" cm="1">
        <f t="array" ref="O4629:P4629">_xlfn.TEXTSPLIT(N4629,"-")</f>
        <v>2009</v>
      </c>
      <c r="P4629" s="6" t="str">
        <v>2011</v>
      </c>
      <c r="Q4629" s="6">
        <v>1365</v>
      </c>
      <c r="R4629" s="6">
        <v>1</v>
      </c>
      <c r="S4629" s="16">
        <f t="shared" si="338"/>
        <v>7.326007326007326E-4</v>
      </c>
      <c r="T4629" s="16">
        <f t="shared" si="339"/>
        <v>7.3233233151731494E-4</v>
      </c>
    </row>
    <row r="4630" spans="1:20" x14ac:dyDescent="0.6">
      <c r="A4630" s="6"/>
      <c r="B4630" s="6"/>
      <c r="C4630" s="6"/>
      <c r="D4630" s="6" t="s">
        <v>13828</v>
      </c>
      <c r="E4630" s="6" t="s">
        <v>13814</v>
      </c>
      <c r="F4630" s="6" t="s">
        <v>13855</v>
      </c>
      <c r="G4630" s="6" t="str">
        <f t="shared" si="337"/>
        <v>65-74</v>
      </c>
      <c r="H4630" s="6" t="str" cm="1">
        <f t="array" ref="H4630:I4630">_xlfn.TEXTSPLIT(G4630,"-")</f>
        <v>65</v>
      </c>
      <c r="I4630" s="6" t="str">
        <v>74</v>
      </c>
      <c r="J4630" s="6" t="s">
        <v>13541</v>
      </c>
      <c r="K4630" s="6" t="s">
        <v>13671</v>
      </c>
      <c r="L4630" s="6" t="s">
        <v>13973</v>
      </c>
      <c r="M4630" s="6" t="s">
        <v>13670</v>
      </c>
      <c r="N4630" s="6" t="s">
        <v>13707</v>
      </c>
      <c r="O4630" s="6" t="str" cm="1">
        <f t="array" ref="O4630:P4630">_xlfn.TEXTSPLIT(N4630,"-")</f>
        <v>2009</v>
      </c>
      <c r="P4630" s="6" t="str">
        <v>2011</v>
      </c>
      <c r="Q4630" s="6">
        <v>603</v>
      </c>
      <c r="R4630" s="6">
        <v>1</v>
      </c>
      <c r="S4630" s="16">
        <f t="shared" si="338"/>
        <v>1.658374792703151E-3</v>
      </c>
      <c r="T4630" s="16">
        <f t="shared" si="339"/>
        <v>1.6569991186441608E-3</v>
      </c>
    </row>
    <row r="4631" spans="1:20" x14ac:dyDescent="0.6">
      <c r="A4631" s="6"/>
      <c r="B4631" s="6"/>
      <c r="C4631" s="6"/>
      <c r="D4631" s="6" t="s">
        <v>13828</v>
      </c>
      <c r="E4631" s="6" t="s">
        <v>13814</v>
      </c>
      <c r="F4631" s="6" t="s">
        <v>13845</v>
      </c>
      <c r="G4631" s="6" t="str">
        <f t="shared" si="337"/>
        <v>75-95</v>
      </c>
      <c r="H4631" s="6" t="str" cm="1">
        <f t="array" ref="H4631:I4631">_xlfn.TEXTSPLIT(G4631,"-")</f>
        <v>75</v>
      </c>
      <c r="I4631" s="6" t="str">
        <v>95</v>
      </c>
      <c r="J4631" s="6" t="s">
        <v>13541</v>
      </c>
      <c r="K4631" s="6" t="s">
        <v>13671</v>
      </c>
      <c r="L4631" s="6" t="s">
        <v>13973</v>
      </c>
      <c r="M4631" s="6" t="s">
        <v>13670</v>
      </c>
      <c r="N4631" s="6" t="s">
        <v>13707</v>
      </c>
      <c r="O4631" s="6" t="str" cm="1">
        <f t="array" ref="O4631:P4631">_xlfn.TEXTSPLIT(N4631,"-")</f>
        <v>2009</v>
      </c>
      <c r="P4631" s="6" t="str">
        <v>2011</v>
      </c>
      <c r="Q4631" s="6">
        <v>189</v>
      </c>
      <c r="R4631" s="6">
        <v>2</v>
      </c>
      <c r="S4631" s="16">
        <f t="shared" si="338"/>
        <v>1.0582010582010581E-2</v>
      </c>
      <c r="T4631" s="16">
        <f t="shared" si="339"/>
        <v>7.4429156096765016E-3</v>
      </c>
    </row>
    <row r="4632" spans="1:20" x14ac:dyDescent="0.6">
      <c r="A4632" s="6"/>
      <c r="B4632" s="6"/>
      <c r="C4632" s="6"/>
      <c r="D4632" s="6" t="s">
        <v>13828</v>
      </c>
      <c r="E4632" s="6" t="s">
        <v>13814</v>
      </c>
      <c r="F4632" s="6" t="s">
        <v>13509</v>
      </c>
      <c r="G4632" s="6" t="str">
        <f t="shared" si="337"/>
        <v>50-95</v>
      </c>
      <c r="H4632" s="6" t="str" cm="1">
        <f t="array" ref="H4632:I4632">_xlfn.TEXTSPLIT(G4632,"-")</f>
        <v>50</v>
      </c>
      <c r="I4632" s="6" t="str">
        <v>95</v>
      </c>
      <c r="J4632" s="6" t="s">
        <v>13541</v>
      </c>
      <c r="K4632" s="6" t="s">
        <v>13671</v>
      </c>
      <c r="L4632" s="6" t="s">
        <v>13973</v>
      </c>
      <c r="M4632" s="6" t="s">
        <v>13670</v>
      </c>
      <c r="N4632" s="6" t="s">
        <v>13707</v>
      </c>
      <c r="O4632" s="6" t="str" cm="1">
        <f t="array" ref="O4632:P4632">_xlfn.TEXTSPLIT(N4632,"-")</f>
        <v>2009</v>
      </c>
      <c r="P4632" s="6" t="str">
        <v>2011</v>
      </c>
      <c r="Q4632" s="6">
        <v>2169</v>
      </c>
      <c r="R4632" s="6">
        <v>4</v>
      </c>
      <c r="S4632" s="16">
        <f t="shared" si="338"/>
        <v>1.8441678192715537E-3</v>
      </c>
      <c r="T4632" s="16">
        <f t="shared" si="339"/>
        <v>9.2123327854176846E-4</v>
      </c>
    </row>
    <row r="4633" spans="1:20" x14ac:dyDescent="0.6">
      <c r="A4633" s="6"/>
      <c r="B4633" s="6"/>
      <c r="C4633" s="6"/>
      <c r="D4633" s="6" t="s">
        <v>13828</v>
      </c>
      <c r="E4633" s="6" t="s">
        <v>13816</v>
      </c>
      <c r="F4633" s="6" t="s">
        <v>13862</v>
      </c>
      <c r="G4633" s="6" t="str">
        <f t="shared" si="337"/>
        <v>50-64</v>
      </c>
      <c r="H4633" s="6" t="str" cm="1">
        <f t="array" ref="H4633:I4633">_xlfn.TEXTSPLIT(G4633,"-")</f>
        <v>50</v>
      </c>
      <c r="I4633" s="6" t="str">
        <v>64</v>
      </c>
      <c r="J4633" s="6" t="s">
        <v>13541</v>
      </c>
      <c r="K4633" s="6" t="s">
        <v>13671</v>
      </c>
      <c r="L4633" s="6" t="s">
        <v>13973</v>
      </c>
      <c r="M4633" s="6" t="s">
        <v>13670</v>
      </c>
      <c r="N4633" s="6" t="s">
        <v>13707</v>
      </c>
      <c r="O4633" s="6" t="str" cm="1">
        <f t="array" ref="O4633:P4633">_xlfn.TEXTSPLIT(N4633,"-")</f>
        <v>2009</v>
      </c>
      <c r="P4633" s="6" t="str">
        <v>2011</v>
      </c>
      <c r="Q4633" s="6">
        <v>1735</v>
      </c>
      <c r="R4633" s="6">
        <v>2</v>
      </c>
      <c r="S4633" s="16">
        <f t="shared" si="338"/>
        <v>1.1527377521613833E-3</v>
      </c>
      <c r="T4633" s="16">
        <f t="shared" si="339"/>
        <v>8.1463874274033832E-4</v>
      </c>
    </row>
    <row r="4634" spans="1:20" x14ac:dyDescent="0.6">
      <c r="A4634" s="6"/>
      <c r="B4634" s="6"/>
      <c r="C4634" s="6"/>
      <c r="D4634" s="6" t="s">
        <v>13828</v>
      </c>
      <c r="E4634" s="6" t="s">
        <v>13816</v>
      </c>
      <c r="F4634" s="6" t="s">
        <v>13855</v>
      </c>
      <c r="G4634" s="6" t="str">
        <f t="shared" si="337"/>
        <v>65-74</v>
      </c>
      <c r="H4634" s="6" t="str" cm="1">
        <f t="array" ref="H4634:I4634">_xlfn.TEXTSPLIT(G4634,"-")</f>
        <v>65</v>
      </c>
      <c r="I4634" s="6" t="str">
        <v>74</v>
      </c>
      <c r="J4634" s="6" t="s">
        <v>13541</v>
      </c>
      <c r="K4634" s="6" t="s">
        <v>13671</v>
      </c>
      <c r="L4634" s="6" t="s">
        <v>13973</v>
      </c>
      <c r="M4634" s="6" t="s">
        <v>13670</v>
      </c>
      <c r="N4634" s="6" t="s">
        <v>13707</v>
      </c>
      <c r="O4634" s="6" t="str" cm="1">
        <f t="array" ref="O4634:P4634">_xlfn.TEXTSPLIT(N4634,"-")</f>
        <v>2009</v>
      </c>
      <c r="P4634" s="6" t="str">
        <v>2011</v>
      </c>
      <c r="Q4634" s="6">
        <v>646</v>
      </c>
      <c r="R4634" s="6">
        <v>1</v>
      </c>
      <c r="S4634" s="16">
        <f t="shared" si="338"/>
        <v>1.5479876160990713E-3</v>
      </c>
      <c r="T4634" s="16">
        <f t="shared" si="339"/>
        <v>1.5467890192363493E-3</v>
      </c>
    </row>
    <row r="4635" spans="1:20" x14ac:dyDescent="0.6">
      <c r="A4635" s="6"/>
      <c r="B4635" s="6"/>
      <c r="C4635" s="6"/>
      <c r="D4635" s="6" t="s">
        <v>13828</v>
      </c>
      <c r="E4635" s="6" t="s">
        <v>13816</v>
      </c>
      <c r="F4635" s="6" t="s">
        <v>13845</v>
      </c>
      <c r="G4635" s="6" t="str">
        <f t="shared" si="337"/>
        <v>75-95</v>
      </c>
      <c r="H4635" s="6" t="str" cm="1">
        <f t="array" ref="H4635:I4635">_xlfn.TEXTSPLIT(G4635,"-")</f>
        <v>75</v>
      </c>
      <c r="I4635" s="6" t="str">
        <v>95</v>
      </c>
      <c r="J4635" s="6" t="s">
        <v>13541</v>
      </c>
      <c r="K4635" s="6" t="s">
        <v>13671</v>
      </c>
      <c r="L4635" s="6" t="s">
        <v>13973</v>
      </c>
      <c r="M4635" s="6" t="s">
        <v>13670</v>
      </c>
      <c r="N4635" s="6" t="s">
        <v>13707</v>
      </c>
      <c r="O4635" s="6" t="str" cm="1">
        <f t="array" ref="O4635:P4635">_xlfn.TEXTSPLIT(N4635,"-")</f>
        <v>2009</v>
      </c>
      <c r="P4635" s="6" t="str">
        <v>2011</v>
      </c>
      <c r="Q4635" s="6">
        <v>209</v>
      </c>
      <c r="R4635" s="6">
        <v>2</v>
      </c>
      <c r="S4635" s="16">
        <f t="shared" si="338"/>
        <v>9.5693779904306216E-3</v>
      </c>
      <c r="T4635" s="16">
        <f t="shared" si="339"/>
        <v>6.7341182986224374E-3</v>
      </c>
    </row>
    <row r="4636" spans="1:20" x14ac:dyDescent="0.6">
      <c r="A4636" s="6"/>
      <c r="B4636" s="6"/>
      <c r="C4636" s="6"/>
      <c r="D4636" s="6" t="s">
        <v>13828</v>
      </c>
      <c r="E4636" s="6" t="s">
        <v>13816</v>
      </c>
      <c r="F4636" s="6" t="s">
        <v>13509</v>
      </c>
      <c r="G4636" s="6" t="str">
        <f t="shared" si="337"/>
        <v>50-95</v>
      </c>
      <c r="H4636" s="6" t="str" cm="1">
        <f t="array" ref="H4636:I4636">_xlfn.TEXTSPLIT(G4636,"-")</f>
        <v>50</v>
      </c>
      <c r="I4636" s="6" t="str">
        <v>95</v>
      </c>
      <c r="J4636" s="6" t="s">
        <v>13541</v>
      </c>
      <c r="K4636" s="6" t="s">
        <v>13671</v>
      </c>
      <c r="L4636" s="6" t="s">
        <v>13973</v>
      </c>
      <c r="M4636" s="6" t="s">
        <v>13670</v>
      </c>
      <c r="N4636" s="6" t="s">
        <v>13707</v>
      </c>
      <c r="O4636" s="6" t="str" cm="1">
        <f t="array" ref="O4636:P4636">_xlfn.TEXTSPLIT(N4636,"-")</f>
        <v>2009</v>
      </c>
      <c r="P4636" s="6" t="str">
        <v>2011</v>
      </c>
      <c r="Q4636" s="6">
        <v>2582</v>
      </c>
      <c r="R4636" s="6">
        <v>5</v>
      </c>
      <c r="S4636" s="16">
        <f t="shared" si="338"/>
        <v>1.9364833462432224E-3</v>
      </c>
      <c r="T4636" s="16">
        <f t="shared" si="339"/>
        <v>8.6518275528121651E-4</v>
      </c>
    </row>
    <row r="4637" spans="1:20" x14ac:dyDescent="0.6">
      <c r="A4637" s="6"/>
      <c r="B4637" s="6"/>
      <c r="C4637" s="6"/>
      <c r="D4637" s="6" t="s">
        <v>13828</v>
      </c>
      <c r="E4637" s="6" t="s">
        <v>13815</v>
      </c>
      <c r="F4637" s="6" t="s">
        <v>13862</v>
      </c>
      <c r="G4637" s="6" t="str">
        <f t="shared" si="337"/>
        <v>50-64</v>
      </c>
      <c r="H4637" s="6" t="str" cm="1">
        <f t="array" ref="H4637:I4637">_xlfn.TEXTSPLIT(G4637,"-")</f>
        <v>50</v>
      </c>
      <c r="I4637" s="6" t="str">
        <v>64</v>
      </c>
      <c r="J4637" s="6" t="s">
        <v>13541</v>
      </c>
      <c r="K4637" s="6" t="s">
        <v>13671</v>
      </c>
      <c r="L4637" s="6" t="s">
        <v>13973</v>
      </c>
      <c r="M4637" s="6" t="s">
        <v>13670</v>
      </c>
      <c r="N4637" s="6" t="s">
        <v>13707</v>
      </c>
      <c r="O4637" s="6" t="str" cm="1">
        <f t="array" ref="O4637:P4637">_xlfn.TEXTSPLIT(N4637,"-")</f>
        <v>2009</v>
      </c>
      <c r="P4637" s="6" t="str">
        <v>2011</v>
      </c>
      <c r="Q4637" s="6">
        <v>3093</v>
      </c>
      <c r="R4637" s="6">
        <v>3</v>
      </c>
      <c r="S4637" s="16">
        <f t="shared" si="338"/>
        <v>9.6993210475266732E-4</v>
      </c>
      <c r="T4637" s="16">
        <f t="shared" si="339"/>
        <v>5.5971891947787498E-4</v>
      </c>
    </row>
    <row r="4638" spans="1:20" x14ac:dyDescent="0.6">
      <c r="A4638" s="6"/>
      <c r="B4638" s="6"/>
      <c r="C4638" s="6"/>
      <c r="D4638" s="6" t="s">
        <v>13828</v>
      </c>
      <c r="E4638" s="6" t="s">
        <v>13815</v>
      </c>
      <c r="F4638" s="6" t="s">
        <v>13855</v>
      </c>
      <c r="G4638" s="6" t="str">
        <f t="shared" si="337"/>
        <v>65-74</v>
      </c>
      <c r="H4638" s="6" t="str" cm="1">
        <f t="array" ref="H4638:I4638">_xlfn.TEXTSPLIT(G4638,"-")</f>
        <v>65</v>
      </c>
      <c r="I4638" s="6" t="str">
        <v>74</v>
      </c>
      <c r="J4638" s="6" t="s">
        <v>13541</v>
      </c>
      <c r="K4638" s="6" t="s">
        <v>13671</v>
      </c>
      <c r="L4638" s="6" t="s">
        <v>13973</v>
      </c>
      <c r="M4638" s="6" t="s">
        <v>13670</v>
      </c>
      <c r="N4638" s="6" t="s">
        <v>13707</v>
      </c>
      <c r="O4638" s="6" t="str" cm="1">
        <f t="array" ref="O4638:P4638">_xlfn.TEXTSPLIT(N4638,"-")</f>
        <v>2009</v>
      </c>
      <c r="P4638" s="6" t="str">
        <v>2011</v>
      </c>
      <c r="Q4638" s="6">
        <v>1256</v>
      </c>
      <c r="R4638" s="6">
        <v>2</v>
      </c>
      <c r="S4638" s="16">
        <f t="shared" si="338"/>
        <v>1.5923566878980893E-3</v>
      </c>
      <c r="T4638" s="16">
        <f t="shared" si="339"/>
        <v>1.1250693850070278E-3</v>
      </c>
    </row>
    <row r="4639" spans="1:20" x14ac:dyDescent="0.6">
      <c r="A4639" s="6"/>
      <c r="B4639" s="6"/>
      <c r="C4639" s="6"/>
      <c r="D4639" s="6" t="s">
        <v>13828</v>
      </c>
      <c r="E4639" s="6" t="s">
        <v>13815</v>
      </c>
      <c r="F4639" s="6" t="s">
        <v>13845</v>
      </c>
      <c r="G4639" s="6" t="str">
        <f t="shared" si="337"/>
        <v>75-95</v>
      </c>
      <c r="H4639" s="6" t="str" cm="1">
        <f t="array" ref="H4639:I4639">_xlfn.TEXTSPLIT(G4639,"-")</f>
        <v>75</v>
      </c>
      <c r="I4639" s="6" t="str">
        <v>95</v>
      </c>
      <c r="J4639" s="6" t="s">
        <v>13541</v>
      </c>
      <c r="K4639" s="6" t="s">
        <v>13671</v>
      </c>
      <c r="L4639" s="6" t="s">
        <v>13973</v>
      </c>
      <c r="M4639" s="6" t="s">
        <v>13670</v>
      </c>
      <c r="N4639" s="6" t="s">
        <v>13707</v>
      </c>
      <c r="O4639" s="6" t="str" cm="1">
        <f t="array" ref="O4639:P4639">_xlfn.TEXTSPLIT(N4639,"-")</f>
        <v>2009</v>
      </c>
      <c r="P4639" s="6" t="str">
        <v>2011</v>
      </c>
      <c r="Q4639" s="6">
        <v>402</v>
      </c>
      <c r="R4639" s="6">
        <v>4</v>
      </c>
      <c r="S4639" s="16">
        <f t="shared" si="338"/>
        <v>9.9502487562189053E-3</v>
      </c>
      <c r="T4639" s="16">
        <f t="shared" si="339"/>
        <v>4.9503106354885969E-3</v>
      </c>
    </row>
    <row r="4640" spans="1:20" x14ac:dyDescent="0.6">
      <c r="A4640" s="6"/>
      <c r="B4640" s="6"/>
      <c r="C4640" s="6"/>
      <c r="D4640" s="6" t="s">
        <v>13828</v>
      </c>
      <c r="E4640" s="6" t="s">
        <v>13815</v>
      </c>
      <c r="F4640" s="6" t="s">
        <v>13509</v>
      </c>
      <c r="G4640" s="6" t="str">
        <f t="shared" si="337"/>
        <v>50-95</v>
      </c>
      <c r="H4640" s="6" t="str" cm="1">
        <f t="array" ref="H4640:I4640">_xlfn.TEXTSPLIT(G4640,"-")</f>
        <v>50</v>
      </c>
      <c r="I4640" s="6" t="str">
        <v>95</v>
      </c>
      <c r="J4640" s="6" t="s">
        <v>13541</v>
      </c>
      <c r="K4640" s="6" t="s">
        <v>13671</v>
      </c>
      <c r="L4640" s="6" t="s">
        <v>13973</v>
      </c>
      <c r="M4640" s="6" t="s">
        <v>13670</v>
      </c>
      <c r="N4640" s="6" t="s">
        <v>13707</v>
      </c>
      <c r="O4640" s="6" t="str" cm="1">
        <f t="array" ref="O4640:P4640">_xlfn.TEXTSPLIT(N4640,"-")</f>
        <v>2009</v>
      </c>
      <c r="P4640" s="6" t="str">
        <v>2011</v>
      </c>
      <c r="Q4640" s="6">
        <v>4751</v>
      </c>
      <c r="R4640" s="6">
        <v>9</v>
      </c>
      <c r="S4640" s="16">
        <f t="shared" si="338"/>
        <v>1.8943380340980846E-3</v>
      </c>
      <c r="T4640" s="16">
        <f t="shared" si="339"/>
        <v>6.3084764175521399E-4</v>
      </c>
    </row>
    <row r="4641" spans="1:20" x14ac:dyDescent="0.6">
      <c r="D4641" s="6" t="s">
        <v>13848</v>
      </c>
      <c r="E4641" s="6" t="s">
        <v>13814</v>
      </c>
      <c r="F4641" s="6" t="s">
        <v>13862</v>
      </c>
      <c r="G4641" s="6" t="str">
        <f t="shared" si="331"/>
        <v>50-64</v>
      </c>
      <c r="H4641" s="6" t="str" cm="1">
        <f t="array" ref="H4641:I4641">_xlfn.TEXTSPLIT(G4641,"-")</f>
        <v>50</v>
      </c>
      <c r="I4641" s="6" t="str">
        <v>64</v>
      </c>
      <c r="J4641" s="6" t="s">
        <v>13541</v>
      </c>
      <c r="K4641" s="6" t="s">
        <v>13671</v>
      </c>
      <c r="L4641" s="6" t="s">
        <v>13517</v>
      </c>
      <c r="M4641" s="6" t="s">
        <v>13670</v>
      </c>
      <c r="N4641" s="6" t="s">
        <v>13707</v>
      </c>
      <c r="O4641" s="6" t="str" cm="1">
        <f t="array" ref="O4641:P4641">_xlfn.TEXTSPLIT(N4641,"-")</f>
        <v>2009</v>
      </c>
      <c r="P4641" s="6" t="str">
        <v>2011</v>
      </c>
      <c r="Q4641" s="6">
        <v>1365</v>
      </c>
      <c r="R4641" s="6">
        <v>34</v>
      </c>
      <c r="S4641" s="16">
        <f t="shared" si="332"/>
        <v>2.490842490842491E-2</v>
      </c>
      <c r="T4641" s="16">
        <f t="shared" si="333"/>
        <v>4.2182227458181874E-3</v>
      </c>
    </row>
    <row r="4642" spans="1:20" x14ac:dyDescent="0.6">
      <c r="A4642" s="6"/>
      <c r="B4642" s="6"/>
      <c r="C4642" s="6"/>
      <c r="D4642" s="6" t="s">
        <v>13848</v>
      </c>
      <c r="E4642" s="6" t="s">
        <v>13814</v>
      </c>
      <c r="F4642" s="6" t="s">
        <v>13855</v>
      </c>
      <c r="G4642" s="6" t="str">
        <f t="shared" si="331"/>
        <v>65-74</v>
      </c>
      <c r="H4642" s="6" t="str" cm="1">
        <f t="array" ref="H4642:I4642">_xlfn.TEXTSPLIT(G4642,"-")</f>
        <v>65</v>
      </c>
      <c r="I4642" s="6" t="str">
        <v>74</v>
      </c>
      <c r="J4642" s="6" t="s">
        <v>13541</v>
      </c>
      <c r="K4642" s="6" t="s">
        <v>13671</v>
      </c>
      <c r="L4642" s="6" t="s">
        <v>13517</v>
      </c>
      <c r="M4642" s="6" t="s">
        <v>13670</v>
      </c>
      <c r="N4642" s="6" t="s">
        <v>13707</v>
      </c>
      <c r="O4642" s="6" t="str" cm="1">
        <f t="array" ref="O4642:P4642">_xlfn.TEXTSPLIT(N4642,"-")</f>
        <v>2009</v>
      </c>
      <c r="P4642" s="6" t="str">
        <v>2011</v>
      </c>
      <c r="Q4642" s="6">
        <v>603</v>
      </c>
      <c r="R4642" s="6">
        <v>29</v>
      </c>
      <c r="S4642" s="16">
        <f t="shared" si="332"/>
        <v>4.809286898839138E-2</v>
      </c>
      <c r="T4642" s="16">
        <f t="shared" si="333"/>
        <v>8.7132259640878753E-3</v>
      </c>
    </row>
    <row r="4643" spans="1:20" x14ac:dyDescent="0.6">
      <c r="A4643" s="6"/>
      <c r="B4643" s="6"/>
      <c r="C4643" s="6"/>
      <c r="D4643" s="6" t="s">
        <v>13848</v>
      </c>
      <c r="E4643" s="6" t="s">
        <v>13814</v>
      </c>
      <c r="F4643" s="6" t="s">
        <v>13845</v>
      </c>
      <c r="G4643" s="6" t="str">
        <f t="shared" si="331"/>
        <v>75-95</v>
      </c>
      <c r="H4643" s="6" t="str" cm="1">
        <f t="array" ref="H4643:I4643">_xlfn.TEXTSPLIT(G4643,"-")</f>
        <v>75</v>
      </c>
      <c r="I4643" s="6" t="str">
        <v>95</v>
      </c>
      <c r="J4643" s="6" t="s">
        <v>13541</v>
      </c>
      <c r="K4643" s="6" t="s">
        <v>13671</v>
      </c>
      <c r="L4643" s="6" t="s">
        <v>13517</v>
      </c>
      <c r="M4643" s="6" t="s">
        <v>13670</v>
      </c>
      <c r="N4643" s="6" t="s">
        <v>13707</v>
      </c>
      <c r="O4643" s="6" t="str" cm="1">
        <f t="array" ref="O4643:P4643">_xlfn.TEXTSPLIT(N4643,"-")</f>
        <v>2009</v>
      </c>
      <c r="P4643" s="6" t="str">
        <v>2011</v>
      </c>
      <c r="Q4643" s="6">
        <v>189</v>
      </c>
      <c r="R4643" s="6">
        <v>14</v>
      </c>
      <c r="S4643" s="16">
        <f t="shared" si="332"/>
        <v>7.407407407407407E-2</v>
      </c>
      <c r="T4643" s="16">
        <f t="shared" si="333"/>
        <v>1.9049796291616284E-2</v>
      </c>
    </row>
    <row r="4644" spans="1:20" x14ac:dyDescent="0.6">
      <c r="A4644" s="6"/>
      <c r="B4644" s="6"/>
      <c r="C4644" s="6"/>
      <c r="D4644" s="6" t="s">
        <v>13848</v>
      </c>
      <c r="E4644" s="6" t="s">
        <v>13814</v>
      </c>
      <c r="F4644" s="6" t="s">
        <v>13509</v>
      </c>
      <c r="G4644" s="6" t="str">
        <f t="shared" si="331"/>
        <v>50-95</v>
      </c>
      <c r="H4644" s="6" t="str" cm="1">
        <f t="array" ref="H4644:I4644">_xlfn.TEXTSPLIT(G4644,"-")</f>
        <v>50</v>
      </c>
      <c r="I4644" s="6" t="str">
        <v>95</v>
      </c>
      <c r="J4644" s="6" t="s">
        <v>13541</v>
      </c>
      <c r="K4644" s="6" t="s">
        <v>13671</v>
      </c>
      <c r="L4644" s="6" t="s">
        <v>13517</v>
      </c>
      <c r="M4644" s="6" t="s">
        <v>13670</v>
      </c>
      <c r="N4644" s="6" t="s">
        <v>13707</v>
      </c>
      <c r="O4644" s="6" t="str" cm="1">
        <f t="array" ref="O4644:P4644">_xlfn.TEXTSPLIT(N4644,"-")</f>
        <v>2009</v>
      </c>
      <c r="P4644" s="6" t="str">
        <v>2011</v>
      </c>
      <c r="Q4644" s="6">
        <v>2169</v>
      </c>
      <c r="R4644" s="6">
        <v>77</v>
      </c>
      <c r="S4644" s="16">
        <f t="shared" si="332"/>
        <v>3.5500230520977408E-2</v>
      </c>
      <c r="T4644" s="16">
        <f t="shared" si="333"/>
        <v>3.973167502940766E-3</v>
      </c>
    </row>
    <row r="4645" spans="1:20" x14ac:dyDescent="0.6">
      <c r="A4645" s="6"/>
      <c r="B4645" s="6"/>
      <c r="C4645" s="6"/>
      <c r="D4645" s="6" t="s">
        <v>13848</v>
      </c>
      <c r="E4645" s="6" t="s">
        <v>13816</v>
      </c>
      <c r="F4645" s="6" t="s">
        <v>13862</v>
      </c>
      <c r="G4645" s="6" t="str">
        <f t="shared" si="331"/>
        <v>50-64</v>
      </c>
      <c r="H4645" s="6" t="str" cm="1">
        <f t="array" ref="H4645:I4645">_xlfn.TEXTSPLIT(G4645,"-")</f>
        <v>50</v>
      </c>
      <c r="I4645" s="6" t="str">
        <v>64</v>
      </c>
      <c r="J4645" s="6" t="s">
        <v>13541</v>
      </c>
      <c r="K4645" s="6" t="s">
        <v>13671</v>
      </c>
      <c r="L4645" s="6" t="s">
        <v>13517</v>
      </c>
      <c r="M4645" s="6" t="s">
        <v>13670</v>
      </c>
      <c r="N4645" s="6" t="s">
        <v>13707</v>
      </c>
      <c r="O4645" s="6" t="str" cm="1">
        <f t="array" ref="O4645:P4645">_xlfn.TEXTSPLIT(N4645,"-")</f>
        <v>2009</v>
      </c>
      <c r="P4645" s="6" t="str">
        <v>2011</v>
      </c>
      <c r="Q4645" s="6">
        <v>1735</v>
      </c>
      <c r="R4645" s="6">
        <v>33</v>
      </c>
      <c r="S4645" s="16">
        <f t="shared" si="332"/>
        <v>1.9020172910662825E-2</v>
      </c>
      <c r="T4645" s="16">
        <f t="shared" si="333"/>
        <v>3.2793481756478184E-3</v>
      </c>
    </row>
    <row r="4646" spans="1:20" x14ac:dyDescent="0.6">
      <c r="A4646" s="6"/>
      <c r="B4646" s="6"/>
      <c r="C4646" s="6"/>
      <c r="D4646" s="6" t="s">
        <v>13848</v>
      </c>
      <c r="E4646" s="6" t="s">
        <v>13816</v>
      </c>
      <c r="F4646" s="6" t="s">
        <v>13855</v>
      </c>
      <c r="G4646" s="6" t="str">
        <f t="shared" si="331"/>
        <v>65-74</v>
      </c>
      <c r="H4646" s="6" t="str" cm="1">
        <f t="array" ref="H4646:I4646">_xlfn.TEXTSPLIT(G4646,"-")</f>
        <v>65</v>
      </c>
      <c r="I4646" s="6" t="str">
        <v>74</v>
      </c>
      <c r="J4646" s="6" t="s">
        <v>13541</v>
      </c>
      <c r="K4646" s="6" t="s">
        <v>13671</v>
      </c>
      <c r="L4646" s="6" t="s">
        <v>13517</v>
      </c>
      <c r="M4646" s="6" t="s">
        <v>13670</v>
      </c>
      <c r="N4646" s="6" t="s">
        <v>13707</v>
      </c>
      <c r="O4646" s="6" t="str" cm="1">
        <f t="array" ref="O4646:P4646">_xlfn.TEXTSPLIT(N4646,"-")</f>
        <v>2009</v>
      </c>
      <c r="P4646" s="6" t="str">
        <v>2011</v>
      </c>
      <c r="Q4646" s="6">
        <v>646</v>
      </c>
      <c r="R4646" s="6">
        <v>28</v>
      </c>
      <c r="S4646" s="16">
        <f t="shared" si="332"/>
        <v>4.3343653250773995E-2</v>
      </c>
      <c r="T4646" s="16">
        <f t="shared" si="333"/>
        <v>8.0116962653981605E-3</v>
      </c>
    </row>
    <row r="4647" spans="1:20" x14ac:dyDescent="0.6">
      <c r="A4647" s="6"/>
      <c r="B4647" s="6"/>
      <c r="C4647" s="6"/>
      <c r="D4647" s="6" t="s">
        <v>13848</v>
      </c>
      <c r="E4647" s="6" t="s">
        <v>13816</v>
      </c>
      <c r="F4647" s="6" t="s">
        <v>13845</v>
      </c>
      <c r="G4647" s="6" t="str">
        <f t="shared" si="331"/>
        <v>75-95</v>
      </c>
      <c r="H4647" s="6" t="str" cm="1">
        <f t="array" ref="H4647:I4647">_xlfn.TEXTSPLIT(G4647,"-")</f>
        <v>75</v>
      </c>
      <c r="I4647" s="6" t="str">
        <v>95</v>
      </c>
      <c r="J4647" s="6" t="s">
        <v>13541</v>
      </c>
      <c r="K4647" s="6" t="s">
        <v>13671</v>
      </c>
      <c r="L4647" s="6" t="s">
        <v>13517</v>
      </c>
      <c r="M4647" s="6" t="s">
        <v>13670</v>
      </c>
      <c r="N4647" s="6" t="s">
        <v>13707</v>
      </c>
      <c r="O4647" s="6" t="str" cm="1">
        <f t="array" ref="O4647:P4647">_xlfn.TEXTSPLIT(N4647,"-")</f>
        <v>2009</v>
      </c>
      <c r="P4647" s="6" t="str">
        <v>2011</v>
      </c>
      <c r="Q4647" s="6">
        <v>209</v>
      </c>
      <c r="R4647" s="6">
        <v>19</v>
      </c>
      <c r="S4647" s="16">
        <f t="shared" si="332"/>
        <v>9.0909090909090912E-2</v>
      </c>
      <c r="T4647" s="16">
        <f t="shared" si="333"/>
        <v>1.9885392693627595E-2</v>
      </c>
    </row>
    <row r="4648" spans="1:20" x14ac:dyDescent="0.6">
      <c r="A4648" s="6"/>
      <c r="B4648" s="6"/>
      <c r="C4648" s="6"/>
      <c r="D4648" s="6" t="s">
        <v>13848</v>
      </c>
      <c r="E4648" s="6" t="s">
        <v>13816</v>
      </c>
      <c r="F4648" s="6" t="s">
        <v>13509</v>
      </c>
      <c r="G4648" s="6" t="str">
        <f t="shared" ref="G4648:G4738" si="340">IF(RIGHT(F4648,1)="+",LEFT(F4648,LEN(F4648)-1)&amp;"-95",F4648)</f>
        <v>50-95</v>
      </c>
      <c r="H4648" s="6" t="str" cm="1">
        <f t="array" ref="H4648:I4648">_xlfn.TEXTSPLIT(G4648,"-")</f>
        <v>50</v>
      </c>
      <c r="I4648" s="6" t="str">
        <v>95</v>
      </c>
      <c r="J4648" s="6" t="s">
        <v>13541</v>
      </c>
      <c r="K4648" s="6" t="s">
        <v>13671</v>
      </c>
      <c r="L4648" s="6" t="s">
        <v>13517</v>
      </c>
      <c r="M4648" s="6" t="s">
        <v>13670</v>
      </c>
      <c r="N4648" s="6" t="s">
        <v>13707</v>
      </c>
      <c r="O4648" s="6" t="str" cm="1">
        <f t="array" ref="O4648:P4648">_xlfn.TEXTSPLIT(N4648,"-")</f>
        <v>2009</v>
      </c>
      <c r="P4648" s="6" t="str">
        <v>2011</v>
      </c>
      <c r="Q4648" s="6">
        <v>2582</v>
      </c>
      <c r="R4648" s="6">
        <f>SUM(R4645:R4647)</f>
        <v>80</v>
      </c>
      <c r="S4648" s="16">
        <f t="shared" ref="S4648:S4738" si="341">R4648/Q4648</f>
        <v>3.0983733539891558E-2</v>
      </c>
      <c r="T4648" s="16">
        <f t="shared" ref="T4648:T4738" si="342">SQRT(S4648*(1-S4648)/Q4648)</f>
        <v>3.409999295586821E-3</v>
      </c>
    </row>
    <row r="4649" spans="1:20" x14ac:dyDescent="0.6">
      <c r="A4649" s="6"/>
      <c r="B4649" s="6"/>
      <c r="C4649" s="6"/>
      <c r="D4649" s="6" t="s">
        <v>13848</v>
      </c>
      <c r="E4649" s="6" t="s">
        <v>13815</v>
      </c>
      <c r="F4649" s="6" t="s">
        <v>13862</v>
      </c>
      <c r="G4649" s="6" t="str">
        <f t="shared" si="340"/>
        <v>50-64</v>
      </c>
      <c r="H4649" s="6" t="str" cm="1">
        <f t="array" ref="H4649:I4649">_xlfn.TEXTSPLIT(G4649,"-")</f>
        <v>50</v>
      </c>
      <c r="I4649" s="6" t="str">
        <v>64</v>
      </c>
      <c r="J4649" s="6" t="s">
        <v>13541</v>
      </c>
      <c r="K4649" s="6" t="s">
        <v>13671</v>
      </c>
      <c r="L4649" s="6" t="s">
        <v>13517</v>
      </c>
      <c r="M4649" s="6" t="s">
        <v>13670</v>
      </c>
      <c r="N4649" s="6" t="s">
        <v>13707</v>
      </c>
      <c r="O4649" s="6" t="str" cm="1">
        <f t="array" ref="O4649:P4649">_xlfn.TEXTSPLIT(N4649,"-")</f>
        <v>2009</v>
      </c>
      <c r="P4649" s="6" t="str">
        <v>2011</v>
      </c>
      <c r="Q4649" s="6">
        <v>3093</v>
      </c>
      <c r="R4649" s="6">
        <v>67</v>
      </c>
      <c r="S4649" s="16">
        <f t="shared" si="341"/>
        <v>2.1661817006142902E-2</v>
      </c>
      <c r="T4649" s="16">
        <f t="shared" si="342"/>
        <v>2.6175921718115842E-3</v>
      </c>
    </row>
    <row r="4650" spans="1:20" x14ac:dyDescent="0.6">
      <c r="A4650" s="6"/>
      <c r="B4650" s="6"/>
      <c r="C4650" s="6"/>
      <c r="D4650" s="6" t="s">
        <v>13848</v>
      </c>
      <c r="E4650" s="6" t="s">
        <v>13815</v>
      </c>
      <c r="F4650" s="6" t="s">
        <v>13855</v>
      </c>
      <c r="G4650" s="6" t="str">
        <f t="shared" si="340"/>
        <v>65-74</v>
      </c>
      <c r="H4650" s="6" t="str" cm="1">
        <f t="array" ref="H4650:I4650">_xlfn.TEXTSPLIT(G4650,"-")</f>
        <v>65</v>
      </c>
      <c r="I4650" s="6" t="str">
        <v>74</v>
      </c>
      <c r="J4650" s="6" t="s">
        <v>13541</v>
      </c>
      <c r="K4650" s="6" t="s">
        <v>13671</v>
      </c>
      <c r="L4650" s="6" t="s">
        <v>13517</v>
      </c>
      <c r="M4650" s="6" t="s">
        <v>13670</v>
      </c>
      <c r="N4650" s="6" t="s">
        <v>13707</v>
      </c>
      <c r="O4650" s="6" t="str" cm="1">
        <f t="array" ref="O4650:P4650">_xlfn.TEXTSPLIT(N4650,"-")</f>
        <v>2009</v>
      </c>
      <c r="P4650" s="6" t="str">
        <v>2011</v>
      </c>
      <c r="Q4650" s="6">
        <v>1256</v>
      </c>
      <c r="R4650" s="6">
        <v>57</v>
      </c>
      <c r="S4650" s="16">
        <f t="shared" si="341"/>
        <v>4.5382165605095538E-2</v>
      </c>
      <c r="T4650" s="16">
        <f t="shared" si="342"/>
        <v>5.8730346116324314E-3</v>
      </c>
    </row>
    <row r="4651" spans="1:20" x14ac:dyDescent="0.6">
      <c r="A4651" s="6"/>
      <c r="B4651" s="6"/>
      <c r="C4651" s="6"/>
      <c r="D4651" s="6" t="s">
        <v>13848</v>
      </c>
      <c r="E4651" s="6" t="s">
        <v>13815</v>
      </c>
      <c r="F4651" s="6" t="s">
        <v>13845</v>
      </c>
      <c r="G4651" s="6" t="str">
        <f t="shared" si="340"/>
        <v>75-95</v>
      </c>
      <c r="H4651" s="6" t="str" cm="1">
        <f t="array" ref="H4651:I4651">_xlfn.TEXTSPLIT(G4651,"-")</f>
        <v>75</v>
      </c>
      <c r="I4651" s="6" t="str">
        <v>95</v>
      </c>
      <c r="J4651" s="6" t="s">
        <v>13541</v>
      </c>
      <c r="K4651" s="6" t="s">
        <v>13671</v>
      </c>
      <c r="L4651" s="6" t="s">
        <v>13517</v>
      </c>
      <c r="M4651" s="6" t="s">
        <v>13670</v>
      </c>
      <c r="N4651" s="6" t="s">
        <v>13707</v>
      </c>
      <c r="O4651" s="6" t="str" cm="1">
        <f t="array" ref="O4651:P4651">_xlfn.TEXTSPLIT(N4651,"-")</f>
        <v>2009</v>
      </c>
      <c r="P4651" s="6" t="str">
        <v>2011</v>
      </c>
      <c r="Q4651" s="6">
        <v>402</v>
      </c>
      <c r="R4651" s="6">
        <v>33</v>
      </c>
      <c r="S4651" s="16">
        <f t="shared" si="341"/>
        <v>8.2089552238805971E-2</v>
      </c>
      <c r="T4651" s="16">
        <f t="shared" si="342"/>
        <v>1.3690870841844047E-2</v>
      </c>
    </row>
    <row r="4652" spans="1:20" x14ac:dyDescent="0.6">
      <c r="A4652" s="6"/>
      <c r="B4652" s="6"/>
      <c r="C4652" s="6"/>
      <c r="D4652" s="6" t="s">
        <v>13848</v>
      </c>
      <c r="E4652" s="6" t="s">
        <v>13815</v>
      </c>
      <c r="F4652" s="6" t="s">
        <v>13509</v>
      </c>
      <c r="G4652" s="6" t="str">
        <f t="shared" si="340"/>
        <v>50-95</v>
      </c>
      <c r="H4652" s="6" t="str" cm="1">
        <f t="array" ref="H4652:I4652">_xlfn.TEXTSPLIT(G4652,"-")</f>
        <v>50</v>
      </c>
      <c r="I4652" s="6" t="str">
        <v>95</v>
      </c>
      <c r="J4652" s="6" t="s">
        <v>13541</v>
      </c>
      <c r="K4652" s="6" t="s">
        <v>13671</v>
      </c>
      <c r="L4652" s="6" t="s">
        <v>13517</v>
      </c>
      <c r="M4652" s="6" t="s">
        <v>13670</v>
      </c>
      <c r="N4652" s="6" t="s">
        <v>13707</v>
      </c>
      <c r="O4652" s="6" t="str" cm="1">
        <f t="array" ref="O4652:P4652">_xlfn.TEXTSPLIT(N4652,"-")</f>
        <v>2009</v>
      </c>
      <c r="P4652" s="6" t="str">
        <v>2011</v>
      </c>
      <c r="Q4652" s="6">
        <v>4751</v>
      </c>
      <c r="R4652" s="6">
        <f>SUM(R4649:R4651)</f>
        <v>157</v>
      </c>
      <c r="S4652" s="16">
        <f t="shared" si="341"/>
        <v>3.304567459482214E-2</v>
      </c>
      <c r="T4652" s="16">
        <f t="shared" si="342"/>
        <v>2.5933896662753992E-3</v>
      </c>
    </row>
    <row r="4653" spans="1:20" x14ac:dyDescent="0.6">
      <c r="A4653" s="6"/>
      <c r="B4653" s="6"/>
      <c r="C4653" s="6"/>
      <c r="D4653" s="6" t="s">
        <v>13813</v>
      </c>
      <c r="E4653" s="6" t="s">
        <v>13814</v>
      </c>
      <c r="F4653" s="6" t="s">
        <v>13862</v>
      </c>
      <c r="G4653" s="6" t="str">
        <f t="shared" si="340"/>
        <v>50-64</v>
      </c>
      <c r="H4653" s="6" t="str" cm="1">
        <f t="array" ref="H4653:I4653">_xlfn.TEXTSPLIT(G4653,"-")</f>
        <v>50</v>
      </c>
      <c r="I4653" s="6" t="str">
        <v>64</v>
      </c>
      <c r="J4653" s="6" t="s">
        <v>13541</v>
      </c>
      <c r="K4653" s="6" t="s">
        <v>13671</v>
      </c>
      <c r="L4653" s="6" t="s">
        <v>13517</v>
      </c>
      <c r="M4653" s="6" t="s">
        <v>13670</v>
      </c>
      <c r="N4653" s="6" t="s">
        <v>13707</v>
      </c>
      <c r="O4653" s="6" t="str" cm="1">
        <f t="array" ref="O4653:P4653">_xlfn.TEXTSPLIT(N4653,"-")</f>
        <v>2009</v>
      </c>
      <c r="P4653" s="6" t="str">
        <v>2011</v>
      </c>
      <c r="Q4653" s="6">
        <v>1365</v>
      </c>
      <c r="R4653" s="6">
        <v>1</v>
      </c>
      <c r="S4653" s="16">
        <f t="shared" si="341"/>
        <v>7.326007326007326E-4</v>
      </c>
      <c r="T4653" s="16">
        <f t="shared" si="342"/>
        <v>7.3233233151731494E-4</v>
      </c>
    </row>
    <row r="4654" spans="1:20" x14ac:dyDescent="0.6">
      <c r="A4654" s="6"/>
      <c r="B4654" s="6"/>
      <c r="C4654" s="6"/>
      <c r="D4654" s="6" t="s">
        <v>13813</v>
      </c>
      <c r="E4654" s="6" t="s">
        <v>13814</v>
      </c>
      <c r="F4654" s="6" t="s">
        <v>13855</v>
      </c>
      <c r="G4654" s="6" t="str">
        <f t="shared" si="340"/>
        <v>65-74</v>
      </c>
      <c r="H4654" s="6" t="str" cm="1">
        <f t="array" ref="H4654:I4654">_xlfn.TEXTSPLIT(G4654,"-")</f>
        <v>65</v>
      </c>
      <c r="I4654" s="6" t="str">
        <v>74</v>
      </c>
      <c r="J4654" s="6" t="s">
        <v>13541</v>
      </c>
      <c r="K4654" s="6" t="s">
        <v>13671</v>
      </c>
      <c r="L4654" s="6" t="s">
        <v>13517</v>
      </c>
      <c r="M4654" s="6" t="s">
        <v>13670</v>
      </c>
      <c r="N4654" s="6" t="s">
        <v>13707</v>
      </c>
      <c r="O4654" s="6" t="str" cm="1">
        <f t="array" ref="O4654:P4654">_xlfn.TEXTSPLIT(N4654,"-")</f>
        <v>2009</v>
      </c>
      <c r="P4654" s="6" t="str">
        <v>2011</v>
      </c>
      <c r="Q4654" s="6">
        <v>603</v>
      </c>
      <c r="R4654" s="6">
        <v>3</v>
      </c>
      <c r="S4654" s="16">
        <f t="shared" si="341"/>
        <v>4.9751243781094526E-3</v>
      </c>
      <c r="T4654" s="16">
        <f t="shared" si="342"/>
        <v>2.8652352423925711E-3</v>
      </c>
    </row>
    <row r="4655" spans="1:20" x14ac:dyDescent="0.6">
      <c r="A4655" s="6"/>
      <c r="B4655" s="6"/>
      <c r="C4655" s="6"/>
      <c r="D4655" s="6" t="s">
        <v>13813</v>
      </c>
      <c r="E4655" s="6" t="s">
        <v>13814</v>
      </c>
      <c r="F4655" s="6" t="s">
        <v>13845</v>
      </c>
      <c r="G4655" s="6" t="str">
        <f t="shared" si="340"/>
        <v>75-95</v>
      </c>
      <c r="H4655" s="6" t="str" cm="1">
        <f t="array" ref="H4655:I4655">_xlfn.TEXTSPLIT(G4655,"-")</f>
        <v>75</v>
      </c>
      <c r="I4655" s="6" t="str">
        <v>95</v>
      </c>
      <c r="J4655" s="6" t="s">
        <v>13541</v>
      </c>
      <c r="K4655" s="6" t="s">
        <v>13671</v>
      </c>
      <c r="L4655" s="6" t="s">
        <v>13517</v>
      </c>
      <c r="M4655" s="6" t="s">
        <v>13670</v>
      </c>
      <c r="N4655" s="6" t="s">
        <v>13707</v>
      </c>
      <c r="O4655" s="6" t="str" cm="1">
        <f t="array" ref="O4655:P4655">_xlfn.TEXTSPLIT(N4655,"-")</f>
        <v>2009</v>
      </c>
      <c r="P4655" s="6" t="str">
        <v>2011</v>
      </c>
      <c r="Q4655" s="6">
        <v>189</v>
      </c>
      <c r="R4655" s="6">
        <v>5</v>
      </c>
      <c r="S4655" s="16">
        <f t="shared" si="341"/>
        <v>2.6455026455026454E-2</v>
      </c>
      <c r="T4655" s="16">
        <f t="shared" si="342"/>
        <v>1.1673503219211592E-2</v>
      </c>
    </row>
    <row r="4656" spans="1:20" x14ac:dyDescent="0.6">
      <c r="A4656" s="6"/>
      <c r="B4656" s="6"/>
      <c r="C4656" s="6"/>
      <c r="D4656" s="6" t="s">
        <v>13813</v>
      </c>
      <c r="E4656" s="6" t="s">
        <v>13814</v>
      </c>
      <c r="F4656" s="6" t="s">
        <v>13509</v>
      </c>
      <c r="G4656" s="6" t="str">
        <f t="shared" si="340"/>
        <v>50-95</v>
      </c>
      <c r="H4656" s="6" t="str" cm="1">
        <f t="array" ref="H4656:I4656">_xlfn.TEXTSPLIT(G4656,"-")</f>
        <v>50</v>
      </c>
      <c r="I4656" s="6" t="str">
        <v>95</v>
      </c>
      <c r="J4656" s="6" t="s">
        <v>13541</v>
      </c>
      <c r="K4656" s="6" t="s">
        <v>13671</v>
      </c>
      <c r="L4656" s="6" t="s">
        <v>13517</v>
      </c>
      <c r="M4656" s="6" t="s">
        <v>13670</v>
      </c>
      <c r="N4656" s="6" t="s">
        <v>13707</v>
      </c>
      <c r="O4656" s="6" t="str" cm="1">
        <f t="array" ref="O4656:P4656">_xlfn.TEXTSPLIT(N4656,"-")</f>
        <v>2009</v>
      </c>
      <c r="P4656" s="6" t="str">
        <v>2011</v>
      </c>
      <c r="Q4656" s="6">
        <v>2169</v>
      </c>
      <c r="R4656" s="6">
        <v>9</v>
      </c>
      <c r="S4656" s="16">
        <f t="shared" si="341"/>
        <v>4.1493775933609959E-3</v>
      </c>
      <c r="T4656" s="16">
        <f t="shared" si="342"/>
        <v>1.3802533258088913E-3</v>
      </c>
    </row>
    <row r="4657" spans="1:20" x14ac:dyDescent="0.6">
      <c r="A4657" s="6"/>
      <c r="B4657" s="6"/>
      <c r="C4657" s="6"/>
      <c r="D4657" s="6" t="s">
        <v>13813</v>
      </c>
      <c r="E4657" s="6" t="s">
        <v>13816</v>
      </c>
      <c r="F4657" s="6" t="s">
        <v>13862</v>
      </c>
      <c r="G4657" s="6" t="str">
        <f t="shared" si="340"/>
        <v>50-64</v>
      </c>
      <c r="H4657" s="6" t="str" cm="1">
        <f t="array" ref="H4657:I4657">_xlfn.TEXTSPLIT(G4657,"-")</f>
        <v>50</v>
      </c>
      <c r="I4657" s="6" t="str">
        <v>64</v>
      </c>
      <c r="J4657" s="6" t="s">
        <v>13541</v>
      </c>
      <c r="K4657" s="6" t="s">
        <v>13671</v>
      </c>
      <c r="L4657" s="6" t="s">
        <v>13517</v>
      </c>
      <c r="M4657" s="6" t="s">
        <v>13670</v>
      </c>
      <c r="N4657" s="6" t="s">
        <v>13707</v>
      </c>
      <c r="O4657" s="6" t="str" cm="1">
        <f t="array" ref="O4657:P4657">_xlfn.TEXTSPLIT(N4657,"-")</f>
        <v>2009</v>
      </c>
      <c r="P4657" s="6" t="str">
        <v>2011</v>
      </c>
      <c r="Q4657" s="6">
        <v>1735</v>
      </c>
      <c r="R4657" s="6">
        <v>3</v>
      </c>
      <c r="S4657" s="16">
        <f t="shared" si="341"/>
        <v>1.7291066282420749E-3</v>
      </c>
      <c r="T4657" s="16">
        <f t="shared" si="342"/>
        <v>9.9743672013252477E-4</v>
      </c>
    </row>
    <row r="4658" spans="1:20" x14ac:dyDescent="0.6">
      <c r="A4658" s="6"/>
      <c r="B4658" s="6"/>
      <c r="C4658" s="6"/>
      <c r="D4658" s="6" t="s">
        <v>13813</v>
      </c>
      <c r="E4658" s="6" t="s">
        <v>13816</v>
      </c>
      <c r="F4658" s="6" t="s">
        <v>13855</v>
      </c>
      <c r="G4658" s="6" t="str">
        <f t="shared" si="340"/>
        <v>65-74</v>
      </c>
      <c r="H4658" s="6" t="str" cm="1">
        <f t="array" ref="H4658:I4658">_xlfn.TEXTSPLIT(G4658,"-")</f>
        <v>65</v>
      </c>
      <c r="I4658" s="6" t="str">
        <v>74</v>
      </c>
      <c r="J4658" s="6" t="s">
        <v>13541</v>
      </c>
      <c r="K4658" s="6" t="s">
        <v>13671</v>
      </c>
      <c r="L4658" s="6" t="s">
        <v>13517</v>
      </c>
      <c r="M4658" s="6" t="s">
        <v>13670</v>
      </c>
      <c r="N4658" s="6" t="s">
        <v>13707</v>
      </c>
      <c r="O4658" s="6" t="str" cm="1">
        <f t="array" ref="O4658:P4658">_xlfn.TEXTSPLIT(N4658,"-")</f>
        <v>2009</v>
      </c>
      <c r="P4658" s="6" t="str">
        <v>2011</v>
      </c>
      <c r="Q4658" s="6">
        <v>646</v>
      </c>
      <c r="R4658" s="6">
        <v>3</v>
      </c>
      <c r="S4658" s="16">
        <f t="shared" si="341"/>
        <v>4.6439628482972135E-3</v>
      </c>
      <c r="T4658" s="16">
        <f t="shared" si="342"/>
        <v>2.6749602749750905E-3</v>
      </c>
    </row>
    <row r="4659" spans="1:20" x14ac:dyDescent="0.6">
      <c r="A4659" s="6"/>
      <c r="B4659" s="6"/>
      <c r="C4659" s="6"/>
      <c r="D4659" s="6" t="s">
        <v>13813</v>
      </c>
      <c r="E4659" s="6" t="s">
        <v>13816</v>
      </c>
      <c r="F4659" s="6" t="s">
        <v>13845</v>
      </c>
      <c r="G4659" s="6" t="str">
        <f t="shared" si="340"/>
        <v>75-95</v>
      </c>
      <c r="H4659" s="6" t="str" cm="1">
        <f t="array" ref="H4659:I4659">_xlfn.TEXTSPLIT(G4659,"-")</f>
        <v>75</v>
      </c>
      <c r="I4659" s="6" t="str">
        <v>95</v>
      </c>
      <c r="J4659" s="6" t="s">
        <v>13541</v>
      </c>
      <c r="K4659" s="6" t="s">
        <v>13671</v>
      </c>
      <c r="L4659" s="6" t="s">
        <v>13517</v>
      </c>
      <c r="M4659" s="6" t="s">
        <v>13670</v>
      </c>
      <c r="N4659" s="6" t="s">
        <v>13707</v>
      </c>
      <c r="O4659" s="6" t="str" cm="1">
        <f t="array" ref="O4659:P4659">_xlfn.TEXTSPLIT(N4659,"-")</f>
        <v>2009</v>
      </c>
      <c r="P4659" s="6" t="str">
        <v>2011</v>
      </c>
      <c r="Q4659" s="6">
        <v>209</v>
      </c>
      <c r="R4659" s="6">
        <v>4</v>
      </c>
      <c r="S4659" s="16">
        <f t="shared" si="341"/>
        <v>1.9138755980861243E-2</v>
      </c>
      <c r="T4659" s="16">
        <f t="shared" si="342"/>
        <v>9.4773626033632478E-3</v>
      </c>
    </row>
    <row r="4660" spans="1:20" x14ac:dyDescent="0.6">
      <c r="A4660" s="6"/>
      <c r="B4660" s="6"/>
      <c r="C4660" s="6"/>
      <c r="D4660" s="6" t="s">
        <v>13813</v>
      </c>
      <c r="E4660" s="6" t="s">
        <v>13816</v>
      </c>
      <c r="F4660" s="6" t="s">
        <v>13509</v>
      </c>
      <c r="G4660" s="6" t="str">
        <f t="shared" si="340"/>
        <v>50-95</v>
      </c>
      <c r="H4660" s="6" t="str" cm="1">
        <f t="array" ref="H4660:I4660">_xlfn.TEXTSPLIT(G4660,"-")</f>
        <v>50</v>
      </c>
      <c r="I4660" s="6" t="str">
        <v>95</v>
      </c>
      <c r="J4660" s="6" t="s">
        <v>13541</v>
      </c>
      <c r="K4660" s="6" t="s">
        <v>13671</v>
      </c>
      <c r="L4660" s="6" t="s">
        <v>13517</v>
      </c>
      <c r="M4660" s="6" t="s">
        <v>13670</v>
      </c>
      <c r="N4660" s="6" t="s">
        <v>13707</v>
      </c>
      <c r="O4660" s="6" t="str" cm="1">
        <f t="array" ref="O4660:P4660">_xlfn.TEXTSPLIT(N4660,"-")</f>
        <v>2009</v>
      </c>
      <c r="P4660" s="6" t="str">
        <v>2011</v>
      </c>
      <c r="Q4660" s="6">
        <v>2582</v>
      </c>
      <c r="R4660" s="6">
        <v>10</v>
      </c>
      <c r="S4660" s="16">
        <f t="shared" si="341"/>
        <v>3.8729666924864447E-3</v>
      </c>
      <c r="T4660" s="16">
        <f t="shared" si="342"/>
        <v>1.2223656163493188E-3</v>
      </c>
    </row>
    <row r="4661" spans="1:20" x14ac:dyDescent="0.6">
      <c r="A4661" s="6"/>
      <c r="B4661" s="6"/>
      <c r="C4661" s="6"/>
      <c r="D4661" s="6" t="s">
        <v>13813</v>
      </c>
      <c r="E4661" s="6" t="s">
        <v>13815</v>
      </c>
      <c r="F4661" s="6" t="s">
        <v>13862</v>
      </c>
      <c r="G4661" s="6" t="str">
        <f t="shared" si="340"/>
        <v>50-64</v>
      </c>
      <c r="H4661" s="6" t="str" cm="1">
        <f t="array" ref="H4661:I4661">_xlfn.TEXTSPLIT(G4661,"-")</f>
        <v>50</v>
      </c>
      <c r="I4661" s="6" t="str">
        <v>64</v>
      </c>
      <c r="J4661" s="6" t="s">
        <v>13541</v>
      </c>
      <c r="K4661" s="6" t="s">
        <v>13671</v>
      </c>
      <c r="L4661" s="6" t="s">
        <v>13517</v>
      </c>
      <c r="M4661" s="6" t="s">
        <v>13670</v>
      </c>
      <c r="N4661" s="6" t="s">
        <v>13707</v>
      </c>
      <c r="O4661" s="6" t="str" cm="1">
        <f t="array" ref="O4661:P4661">_xlfn.TEXTSPLIT(N4661,"-")</f>
        <v>2009</v>
      </c>
      <c r="P4661" s="6" t="str">
        <v>2011</v>
      </c>
      <c r="Q4661" s="6">
        <v>3093</v>
      </c>
      <c r="R4661" s="6">
        <v>4</v>
      </c>
      <c r="S4661" s="16">
        <f t="shared" si="341"/>
        <v>1.2932428063368898E-3</v>
      </c>
      <c r="T4661" s="16">
        <f t="shared" si="342"/>
        <v>6.4620314865950228E-4</v>
      </c>
    </row>
    <row r="4662" spans="1:20" x14ac:dyDescent="0.6">
      <c r="A4662" s="6"/>
      <c r="B4662" s="6"/>
      <c r="C4662" s="6"/>
      <c r="D4662" s="6" t="s">
        <v>13813</v>
      </c>
      <c r="E4662" s="6" t="s">
        <v>13815</v>
      </c>
      <c r="F4662" s="6" t="s">
        <v>13855</v>
      </c>
      <c r="G4662" s="6" t="str">
        <f t="shared" si="340"/>
        <v>65-74</v>
      </c>
      <c r="H4662" s="6" t="str" cm="1">
        <f t="array" ref="H4662:I4662">_xlfn.TEXTSPLIT(G4662,"-")</f>
        <v>65</v>
      </c>
      <c r="I4662" s="6" t="str">
        <v>74</v>
      </c>
      <c r="J4662" s="6" t="s">
        <v>13541</v>
      </c>
      <c r="K4662" s="6" t="s">
        <v>13671</v>
      </c>
      <c r="L4662" s="6" t="s">
        <v>13517</v>
      </c>
      <c r="M4662" s="6" t="s">
        <v>13670</v>
      </c>
      <c r="N4662" s="6" t="s">
        <v>13707</v>
      </c>
      <c r="O4662" s="6" t="str" cm="1">
        <f t="array" ref="O4662:P4662">_xlfn.TEXTSPLIT(N4662,"-")</f>
        <v>2009</v>
      </c>
      <c r="P4662" s="6" t="str">
        <v>2011</v>
      </c>
      <c r="Q4662" s="6">
        <v>1256</v>
      </c>
      <c r="R4662" s="6">
        <v>6</v>
      </c>
      <c r="S4662" s="16">
        <f t="shared" si="341"/>
        <v>4.7770700636942673E-3</v>
      </c>
      <c r="T4662" s="16">
        <f t="shared" si="342"/>
        <v>1.9455669161556764E-3</v>
      </c>
    </row>
    <row r="4663" spans="1:20" x14ac:dyDescent="0.6">
      <c r="A4663" s="6"/>
      <c r="B4663" s="6"/>
      <c r="C4663" s="6"/>
      <c r="D4663" s="6" t="s">
        <v>13813</v>
      </c>
      <c r="E4663" s="6" t="s">
        <v>13815</v>
      </c>
      <c r="F4663" s="6" t="s">
        <v>13845</v>
      </c>
      <c r="G4663" s="6" t="str">
        <f t="shared" si="340"/>
        <v>75-95</v>
      </c>
      <c r="H4663" s="6" t="str" cm="1">
        <f t="array" ref="H4663:I4663">_xlfn.TEXTSPLIT(G4663,"-")</f>
        <v>75</v>
      </c>
      <c r="I4663" s="6" t="str">
        <v>95</v>
      </c>
      <c r="J4663" s="6" t="s">
        <v>13541</v>
      </c>
      <c r="K4663" s="6" t="s">
        <v>13671</v>
      </c>
      <c r="L4663" s="6" t="s">
        <v>13517</v>
      </c>
      <c r="M4663" s="6" t="s">
        <v>13670</v>
      </c>
      <c r="N4663" s="6" t="s">
        <v>13707</v>
      </c>
      <c r="O4663" s="6" t="str" cm="1">
        <f t="array" ref="O4663:P4663">_xlfn.TEXTSPLIT(N4663,"-")</f>
        <v>2009</v>
      </c>
      <c r="P4663" s="6" t="str">
        <v>2011</v>
      </c>
      <c r="Q4663" s="6">
        <v>402</v>
      </c>
      <c r="R4663" s="6">
        <v>9</v>
      </c>
      <c r="S4663" s="16">
        <f t="shared" si="341"/>
        <v>2.2388059701492536E-2</v>
      </c>
      <c r="T4663" s="16">
        <f t="shared" si="342"/>
        <v>7.3786761618349394E-3</v>
      </c>
    </row>
    <row r="4664" spans="1:20" x14ac:dyDescent="0.6">
      <c r="A4664" s="6"/>
      <c r="B4664" s="6"/>
      <c r="C4664" s="6"/>
      <c r="D4664" s="6" t="s">
        <v>13813</v>
      </c>
      <c r="E4664" s="6" t="s">
        <v>13815</v>
      </c>
      <c r="F4664" s="6" t="s">
        <v>13509</v>
      </c>
      <c r="G4664" s="6" t="str">
        <f t="shared" si="340"/>
        <v>50-95</v>
      </c>
      <c r="H4664" s="6" t="str" cm="1">
        <f t="array" ref="H4664:I4664">_xlfn.TEXTSPLIT(G4664,"-")</f>
        <v>50</v>
      </c>
      <c r="I4664" s="6" t="str">
        <v>95</v>
      </c>
      <c r="J4664" s="6" t="s">
        <v>13541</v>
      </c>
      <c r="K4664" s="6" t="s">
        <v>13671</v>
      </c>
      <c r="L4664" s="6" t="s">
        <v>13517</v>
      </c>
      <c r="M4664" s="6" t="s">
        <v>13670</v>
      </c>
      <c r="N4664" s="6" t="s">
        <v>13707</v>
      </c>
      <c r="O4664" s="6" t="str" cm="1">
        <f t="array" ref="O4664:P4664">_xlfn.TEXTSPLIT(N4664,"-")</f>
        <v>2009</v>
      </c>
      <c r="P4664" s="6" t="str">
        <v>2011</v>
      </c>
      <c r="Q4664" s="6">
        <v>4751</v>
      </c>
      <c r="R4664" s="6">
        <v>19</v>
      </c>
      <c r="S4664" s="16">
        <f t="shared" si="341"/>
        <v>3.9991580719848452E-3</v>
      </c>
      <c r="T4664" s="16">
        <f t="shared" si="342"/>
        <v>9.1563339275868301E-4</v>
      </c>
    </row>
    <row r="4665" spans="1:20" x14ac:dyDescent="0.6">
      <c r="A4665" s="6"/>
      <c r="B4665" s="6"/>
      <c r="C4665" s="6"/>
      <c r="D4665" s="6" t="s">
        <v>13823</v>
      </c>
      <c r="E4665" s="6" t="s">
        <v>13814</v>
      </c>
      <c r="F4665" s="6" t="s">
        <v>13862</v>
      </c>
      <c r="G4665" s="6" t="str">
        <f t="shared" si="340"/>
        <v>50-64</v>
      </c>
      <c r="H4665" s="6" t="str" cm="1">
        <f t="array" ref="H4665:I4665">_xlfn.TEXTSPLIT(G4665,"-")</f>
        <v>50</v>
      </c>
      <c r="I4665" s="6" t="str">
        <v>64</v>
      </c>
      <c r="J4665" s="6" t="s">
        <v>13541</v>
      </c>
      <c r="K4665" s="6" t="s">
        <v>13671</v>
      </c>
      <c r="L4665" s="6" t="s">
        <v>13517</v>
      </c>
      <c r="M4665" s="6" t="s">
        <v>13670</v>
      </c>
      <c r="N4665" s="6" t="s">
        <v>13707</v>
      </c>
      <c r="O4665" s="6" t="str" cm="1">
        <f t="array" ref="O4665:P4665">_xlfn.TEXTSPLIT(N4665,"-")</f>
        <v>2009</v>
      </c>
      <c r="P4665" s="6" t="str">
        <v>2011</v>
      </c>
      <c r="Q4665" s="6">
        <v>1365</v>
      </c>
      <c r="R4665" s="6">
        <v>0</v>
      </c>
      <c r="S4665" s="16">
        <f t="shared" si="341"/>
        <v>0</v>
      </c>
      <c r="T4665" s="16">
        <f t="shared" si="342"/>
        <v>0</v>
      </c>
    </row>
    <row r="4666" spans="1:20" x14ac:dyDescent="0.6">
      <c r="A4666" s="6"/>
      <c r="B4666" s="6"/>
      <c r="C4666" s="6"/>
      <c r="D4666" s="6" t="s">
        <v>13823</v>
      </c>
      <c r="E4666" s="6" t="s">
        <v>13814</v>
      </c>
      <c r="F4666" s="6" t="s">
        <v>13855</v>
      </c>
      <c r="G4666" s="6" t="str">
        <f t="shared" si="340"/>
        <v>65-74</v>
      </c>
      <c r="H4666" s="6" t="str" cm="1">
        <f t="array" ref="H4666:I4666">_xlfn.TEXTSPLIT(G4666,"-")</f>
        <v>65</v>
      </c>
      <c r="I4666" s="6" t="str">
        <v>74</v>
      </c>
      <c r="J4666" s="6" t="s">
        <v>13541</v>
      </c>
      <c r="K4666" s="6" t="s">
        <v>13671</v>
      </c>
      <c r="L4666" s="6" t="s">
        <v>13517</v>
      </c>
      <c r="M4666" s="6" t="s">
        <v>13670</v>
      </c>
      <c r="N4666" s="6" t="s">
        <v>13707</v>
      </c>
      <c r="O4666" s="6" t="str" cm="1">
        <f t="array" ref="O4666:P4666">_xlfn.TEXTSPLIT(N4666,"-")</f>
        <v>2009</v>
      </c>
      <c r="P4666" s="6" t="str">
        <v>2011</v>
      </c>
      <c r="Q4666" s="6">
        <v>603</v>
      </c>
      <c r="R4666" s="6">
        <v>2</v>
      </c>
      <c r="S4666" s="16">
        <f t="shared" si="341"/>
        <v>3.3167495854063019E-3</v>
      </c>
      <c r="T4666" s="16">
        <f t="shared" si="342"/>
        <v>2.3414035129818316E-3</v>
      </c>
    </row>
    <row r="4667" spans="1:20" x14ac:dyDescent="0.6">
      <c r="A4667" s="6"/>
      <c r="B4667" s="6"/>
      <c r="C4667" s="6"/>
      <c r="D4667" s="6" t="s">
        <v>13823</v>
      </c>
      <c r="E4667" s="6" t="s">
        <v>13814</v>
      </c>
      <c r="F4667" s="6" t="s">
        <v>13845</v>
      </c>
      <c r="G4667" s="6" t="str">
        <f t="shared" si="340"/>
        <v>75-95</v>
      </c>
      <c r="H4667" s="6" t="str" cm="1">
        <f t="array" ref="H4667:I4667">_xlfn.TEXTSPLIT(G4667,"-")</f>
        <v>75</v>
      </c>
      <c r="I4667" s="6" t="str">
        <v>95</v>
      </c>
      <c r="J4667" s="6" t="s">
        <v>13541</v>
      </c>
      <c r="K4667" s="6" t="s">
        <v>13671</v>
      </c>
      <c r="L4667" s="6" t="s">
        <v>13517</v>
      </c>
      <c r="M4667" s="6" t="s">
        <v>13670</v>
      </c>
      <c r="N4667" s="6" t="s">
        <v>13707</v>
      </c>
      <c r="O4667" s="6" t="str" cm="1">
        <f t="array" ref="O4667:P4667">_xlfn.TEXTSPLIT(N4667,"-")</f>
        <v>2009</v>
      </c>
      <c r="P4667" s="6" t="str">
        <v>2011</v>
      </c>
      <c r="Q4667" s="6">
        <v>189</v>
      </c>
      <c r="R4667" s="6">
        <v>3</v>
      </c>
      <c r="S4667" s="16">
        <f t="shared" si="341"/>
        <v>1.5873015873015872E-2</v>
      </c>
      <c r="T4667" s="16">
        <f t="shared" si="342"/>
        <v>9.091266592425656E-3</v>
      </c>
    </row>
    <row r="4668" spans="1:20" x14ac:dyDescent="0.6">
      <c r="A4668" s="6"/>
      <c r="B4668" s="6"/>
      <c r="C4668" s="6"/>
      <c r="D4668" s="6" t="s">
        <v>13823</v>
      </c>
      <c r="E4668" s="6" t="s">
        <v>13814</v>
      </c>
      <c r="F4668" s="6" t="s">
        <v>13509</v>
      </c>
      <c r="G4668" s="6" t="str">
        <f t="shared" si="340"/>
        <v>50-95</v>
      </c>
      <c r="H4668" s="6" t="str" cm="1">
        <f t="array" ref="H4668:I4668">_xlfn.TEXTSPLIT(G4668,"-")</f>
        <v>50</v>
      </c>
      <c r="I4668" s="6" t="str">
        <v>95</v>
      </c>
      <c r="J4668" s="6" t="s">
        <v>13541</v>
      </c>
      <c r="K4668" s="6" t="s">
        <v>13671</v>
      </c>
      <c r="L4668" s="6" t="s">
        <v>13517</v>
      </c>
      <c r="M4668" s="6" t="s">
        <v>13670</v>
      </c>
      <c r="N4668" s="6" t="s">
        <v>13707</v>
      </c>
      <c r="O4668" s="6" t="str" cm="1">
        <f t="array" ref="O4668:P4668">_xlfn.TEXTSPLIT(N4668,"-")</f>
        <v>2009</v>
      </c>
      <c r="P4668" s="6" t="str">
        <v>2011</v>
      </c>
      <c r="Q4668" s="6">
        <v>2169</v>
      </c>
      <c r="R4668" s="6">
        <v>5</v>
      </c>
      <c r="S4668" s="16">
        <f t="shared" si="341"/>
        <v>2.3052097740894422E-3</v>
      </c>
      <c r="T4668" s="16">
        <f t="shared" si="342"/>
        <v>1.0297322211160771E-3</v>
      </c>
    </row>
    <row r="4669" spans="1:20" x14ac:dyDescent="0.6">
      <c r="A4669" s="6"/>
      <c r="B4669" s="6"/>
      <c r="C4669" s="6"/>
      <c r="D4669" s="6" t="s">
        <v>13823</v>
      </c>
      <c r="E4669" s="6" t="s">
        <v>13816</v>
      </c>
      <c r="F4669" s="6" t="s">
        <v>13862</v>
      </c>
      <c r="G4669" s="6" t="str">
        <f t="shared" si="340"/>
        <v>50-64</v>
      </c>
      <c r="H4669" s="6" t="str" cm="1">
        <f t="array" ref="H4669:I4669">_xlfn.TEXTSPLIT(G4669,"-")</f>
        <v>50</v>
      </c>
      <c r="I4669" s="6" t="str">
        <v>64</v>
      </c>
      <c r="J4669" s="6" t="s">
        <v>13541</v>
      </c>
      <c r="K4669" s="6" t="s">
        <v>13671</v>
      </c>
      <c r="L4669" s="6" t="s">
        <v>13517</v>
      </c>
      <c r="M4669" s="6" t="s">
        <v>13670</v>
      </c>
      <c r="N4669" s="6" t="s">
        <v>13707</v>
      </c>
      <c r="O4669" s="6" t="str" cm="1">
        <f t="array" ref="O4669:P4669">_xlfn.TEXTSPLIT(N4669,"-")</f>
        <v>2009</v>
      </c>
      <c r="P4669" s="6" t="str">
        <v>2011</v>
      </c>
      <c r="Q4669" s="6">
        <v>1735</v>
      </c>
      <c r="R4669" s="6">
        <v>1</v>
      </c>
      <c r="S4669" s="16">
        <f t="shared" si="341"/>
        <v>5.7636887608069167E-4</v>
      </c>
      <c r="T4669" s="16">
        <f t="shared" si="342"/>
        <v>5.7620275159933913E-4</v>
      </c>
    </row>
    <row r="4670" spans="1:20" x14ac:dyDescent="0.6">
      <c r="A4670" s="6"/>
      <c r="B4670" s="6"/>
      <c r="C4670" s="6"/>
      <c r="D4670" s="6" t="s">
        <v>13823</v>
      </c>
      <c r="E4670" s="6" t="s">
        <v>13816</v>
      </c>
      <c r="F4670" s="6" t="s">
        <v>13855</v>
      </c>
      <c r="G4670" s="6" t="str">
        <f t="shared" si="340"/>
        <v>65-74</v>
      </c>
      <c r="H4670" s="6" t="str" cm="1">
        <f t="array" ref="H4670:I4670">_xlfn.TEXTSPLIT(G4670,"-")</f>
        <v>65</v>
      </c>
      <c r="I4670" s="6" t="str">
        <v>74</v>
      </c>
      <c r="J4670" s="6" t="s">
        <v>13541</v>
      </c>
      <c r="K4670" s="6" t="s">
        <v>13671</v>
      </c>
      <c r="L4670" s="6" t="s">
        <v>13517</v>
      </c>
      <c r="M4670" s="6" t="s">
        <v>13670</v>
      </c>
      <c r="N4670" s="6" t="s">
        <v>13707</v>
      </c>
      <c r="O4670" s="6" t="str" cm="1">
        <f t="array" ref="O4670:P4670">_xlfn.TEXTSPLIT(N4670,"-")</f>
        <v>2009</v>
      </c>
      <c r="P4670" s="6" t="str">
        <v>2011</v>
      </c>
      <c r="Q4670" s="6">
        <v>646</v>
      </c>
      <c r="R4670" s="6">
        <v>1</v>
      </c>
      <c r="S4670" s="16">
        <f t="shared" si="341"/>
        <v>1.5479876160990713E-3</v>
      </c>
      <c r="T4670" s="16">
        <f t="shared" si="342"/>
        <v>1.5467890192363493E-3</v>
      </c>
    </row>
    <row r="4671" spans="1:20" x14ac:dyDescent="0.6">
      <c r="A4671" s="6"/>
      <c r="B4671" s="6"/>
      <c r="C4671" s="6"/>
      <c r="D4671" s="6" t="s">
        <v>13823</v>
      </c>
      <c r="E4671" s="6" t="s">
        <v>13816</v>
      </c>
      <c r="F4671" s="6" t="s">
        <v>13845</v>
      </c>
      <c r="G4671" s="6" t="str">
        <f t="shared" si="340"/>
        <v>75-95</v>
      </c>
      <c r="H4671" s="6" t="str" cm="1">
        <f t="array" ref="H4671:I4671">_xlfn.TEXTSPLIT(G4671,"-")</f>
        <v>75</v>
      </c>
      <c r="I4671" s="6" t="str">
        <v>95</v>
      </c>
      <c r="J4671" s="6" t="s">
        <v>13541</v>
      </c>
      <c r="K4671" s="6" t="s">
        <v>13671</v>
      </c>
      <c r="L4671" s="6" t="s">
        <v>13517</v>
      </c>
      <c r="M4671" s="6" t="s">
        <v>13670</v>
      </c>
      <c r="N4671" s="6" t="s">
        <v>13707</v>
      </c>
      <c r="O4671" s="6" t="str" cm="1">
        <f t="array" ref="O4671:P4671">_xlfn.TEXTSPLIT(N4671,"-")</f>
        <v>2009</v>
      </c>
      <c r="P4671" s="6" t="str">
        <v>2011</v>
      </c>
      <c r="Q4671" s="6">
        <v>209</v>
      </c>
      <c r="R4671" s="6">
        <v>2</v>
      </c>
      <c r="S4671" s="16">
        <f t="shared" si="341"/>
        <v>9.5693779904306216E-3</v>
      </c>
      <c r="T4671" s="16">
        <f t="shared" si="342"/>
        <v>6.7341182986224374E-3</v>
      </c>
    </row>
    <row r="4672" spans="1:20" x14ac:dyDescent="0.6">
      <c r="A4672" s="6"/>
      <c r="B4672" s="6"/>
      <c r="C4672" s="6"/>
      <c r="D4672" s="6" t="s">
        <v>13823</v>
      </c>
      <c r="E4672" s="6" t="s">
        <v>13816</v>
      </c>
      <c r="F4672" s="6" t="s">
        <v>13509</v>
      </c>
      <c r="G4672" s="6" t="str">
        <f t="shared" si="340"/>
        <v>50-95</v>
      </c>
      <c r="H4672" s="6" t="str" cm="1">
        <f t="array" ref="H4672:I4672">_xlfn.TEXTSPLIT(G4672,"-")</f>
        <v>50</v>
      </c>
      <c r="I4672" s="6" t="str">
        <v>95</v>
      </c>
      <c r="J4672" s="6" t="s">
        <v>13541</v>
      </c>
      <c r="K4672" s="6" t="s">
        <v>13671</v>
      </c>
      <c r="L4672" s="6" t="s">
        <v>13517</v>
      </c>
      <c r="M4672" s="6" t="s">
        <v>13670</v>
      </c>
      <c r="N4672" s="6" t="s">
        <v>13707</v>
      </c>
      <c r="O4672" s="6" t="str" cm="1">
        <f t="array" ref="O4672:P4672">_xlfn.TEXTSPLIT(N4672,"-")</f>
        <v>2009</v>
      </c>
      <c r="P4672" s="6" t="str">
        <v>2011</v>
      </c>
      <c r="Q4672" s="6">
        <v>2582</v>
      </c>
      <c r="R4672" s="6">
        <v>4</v>
      </c>
      <c r="S4672" s="16">
        <f t="shared" si="341"/>
        <v>1.5491866769945779E-3</v>
      </c>
      <c r="T4672" s="16">
        <f t="shared" si="342"/>
        <v>7.7399311110107002E-4</v>
      </c>
    </row>
    <row r="4673" spans="1:20" x14ac:dyDescent="0.6">
      <c r="A4673" s="6"/>
      <c r="B4673" s="6"/>
      <c r="C4673" s="6"/>
      <c r="D4673" s="6" t="s">
        <v>13823</v>
      </c>
      <c r="E4673" s="6" t="s">
        <v>13815</v>
      </c>
      <c r="F4673" s="6" t="s">
        <v>13862</v>
      </c>
      <c r="G4673" s="6" t="str">
        <f t="shared" si="340"/>
        <v>50-64</v>
      </c>
      <c r="H4673" s="6" t="str" cm="1">
        <f t="array" ref="H4673:I4673">_xlfn.TEXTSPLIT(G4673,"-")</f>
        <v>50</v>
      </c>
      <c r="I4673" s="6" t="str">
        <v>64</v>
      </c>
      <c r="J4673" s="6" t="s">
        <v>13541</v>
      </c>
      <c r="K4673" s="6" t="s">
        <v>13671</v>
      </c>
      <c r="L4673" s="6" t="s">
        <v>13517</v>
      </c>
      <c r="M4673" s="6" t="s">
        <v>13670</v>
      </c>
      <c r="N4673" s="6" t="s">
        <v>13707</v>
      </c>
      <c r="O4673" s="6" t="str" cm="1">
        <f t="array" ref="O4673:P4673">_xlfn.TEXTSPLIT(N4673,"-")</f>
        <v>2009</v>
      </c>
      <c r="P4673" s="6" t="str">
        <v>2011</v>
      </c>
      <c r="Q4673" s="6">
        <v>3093</v>
      </c>
      <c r="R4673" s="6">
        <v>1</v>
      </c>
      <c r="S4673" s="16">
        <f t="shared" si="341"/>
        <v>3.2331070158422246E-4</v>
      </c>
      <c r="T4673" s="16">
        <f t="shared" si="342"/>
        <v>3.232584324542092E-4</v>
      </c>
    </row>
    <row r="4674" spans="1:20" x14ac:dyDescent="0.6">
      <c r="A4674" s="6"/>
      <c r="B4674" s="6"/>
      <c r="C4674" s="6"/>
      <c r="D4674" s="6" t="s">
        <v>13823</v>
      </c>
      <c r="E4674" s="6" t="s">
        <v>13815</v>
      </c>
      <c r="F4674" s="6" t="s">
        <v>13855</v>
      </c>
      <c r="G4674" s="6" t="str">
        <f t="shared" si="340"/>
        <v>65-74</v>
      </c>
      <c r="H4674" s="6" t="str" cm="1">
        <f t="array" ref="H4674:I4674">_xlfn.TEXTSPLIT(G4674,"-")</f>
        <v>65</v>
      </c>
      <c r="I4674" s="6" t="str">
        <v>74</v>
      </c>
      <c r="J4674" s="6" t="s">
        <v>13541</v>
      </c>
      <c r="K4674" s="6" t="s">
        <v>13671</v>
      </c>
      <c r="L4674" s="6" t="s">
        <v>13517</v>
      </c>
      <c r="M4674" s="6" t="s">
        <v>13670</v>
      </c>
      <c r="N4674" s="6" t="s">
        <v>13707</v>
      </c>
      <c r="O4674" s="6" t="str" cm="1">
        <f t="array" ref="O4674:P4674">_xlfn.TEXTSPLIT(N4674,"-")</f>
        <v>2009</v>
      </c>
      <c r="P4674" s="6" t="str">
        <v>2011</v>
      </c>
      <c r="Q4674" s="6">
        <v>1256</v>
      </c>
      <c r="R4674" s="6">
        <v>3</v>
      </c>
      <c r="S4674" s="16">
        <f t="shared" si="341"/>
        <v>2.3885350318471337E-3</v>
      </c>
      <c r="T4674" s="16">
        <f t="shared" si="342"/>
        <v>1.3773734386033592E-3</v>
      </c>
    </row>
    <row r="4675" spans="1:20" x14ac:dyDescent="0.6">
      <c r="A4675" s="6"/>
      <c r="B4675" s="6"/>
      <c r="C4675" s="6"/>
      <c r="D4675" s="6" t="s">
        <v>13823</v>
      </c>
      <c r="E4675" s="6" t="s">
        <v>13815</v>
      </c>
      <c r="F4675" s="6" t="s">
        <v>13845</v>
      </c>
      <c r="G4675" s="6" t="str">
        <f t="shared" si="340"/>
        <v>75-95</v>
      </c>
      <c r="H4675" s="6" t="str" cm="1">
        <f t="array" ref="H4675:I4675">_xlfn.TEXTSPLIT(G4675,"-")</f>
        <v>75</v>
      </c>
      <c r="I4675" s="6" t="str">
        <v>95</v>
      </c>
      <c r="J4675" s="6" t="s">
        <v>13541</v>
      </c>
      <c r="K4675" s="6" t="s">
        <v>13671</v>
      </c>
      <c r="L4675" s="6" t="s">
        <v>13517</v>
      </c>
      <c r="M4675" s="6" t="s">
        <v>13670</v>
      </c>
      <c r="N4675" s="6" t="s">
        <v>13707</v>
      </c>
      <c r="O4675" s="6" t="str" cm="1">
        <f t="array" ref="O4675:P4675">_xlfn.TEXTSPLIT(N4675,"-")</f>
        <v>2009</v>
      </c>
      <c r="P4675" s="6" t="str">
        <v>2011</v>
      </c>
      <c r="Q4675" s="6">
        <v>402</v>
      </c>
      <c r="R4675" s="6">
        <v>5</v>
      </c>
      <c r="S4675" s="16">
        <f t="shared" si="341"/>
        <v>1.2437810945273632E-2</v>
      </c>
      <c r="T4675" s="16">
        <f t="shared" si="342"/>
        <v>5.5276581377621675E-3</v>
      </c>
    </row>
    <row r="4676" spans="1:20" x14ac:dyDescent="0.6">
      <c r="A4676" s="6"/>
      <c r="B4676" s="6"/>
      <c r="C4676" s="6"/>
      <c r="D4676" s="6" t="s">
        <v>13823</v>
      </c>
      <c r="E4676" s="6" t="s">
        <v>13815</v>
      </c>
      <c r="F4676" s="6" t="s">
        <v>13509</v>
      </c>
      <c r="G4676" s="6" t="str">
        <f t="shared" si="340"/>
        <v>50-95</v>
      </c>
      <c r="H4676" s="6" t="str" cm="1">
        <f t="array" ref="H4676:I4676">_xlfn.TEXTSPLIT(G4676,"-")</f>
        <v>50</v>
      </c>
      <c r="I4676" s="6" t="str">
        <v>95</v>
      </c>
      <c r="J4676" s="6" t="s">
        <v>13541</v>
      </c>
      <c r="K4676" s="6" t="s">
        <v>13671</v>
      </c>
      <c r="L4676" s="6" t="s">
        <v>13517</v>
      </c>
      <c r="M4676" s="6" t="s">
        <v>13670</v>
      </c>
      <c r="N4676" s="6" t="s">
        <v>13707</v>
      </c>
      <c r="O4676" s="6" t="str" cm="1">
        <f t="array" ref="O4676:P4676">_xlfn.TEXTSPLIT(N4676,"-")</f>
        <v>2009</v>
      </c>
      <c r="P4676" s="6" t="str">
        <v>2011</v>
      </c>
      <c r="Q4676" s="6">
        <v>4751</v>
      </c>
      <c r="R4676" s="6">
        <v>9</v>
      </c>
      <c r="S4676" s="16">
        <f t="shared" si="341"/>
        <v>1.8943380340980846E-3</v>
      </c>
      <c r="T4676" s="16">
        <f t="shared" si="342"/>
        <v>6.3084764175521399E-4</v>
      </c>
    </row>
    <row r="4677" spans="1:20" x14ac:dyDescent="0.6">
      <c r="A4677" s="6"/>
      <c r="B4677" s="6"/>
      <c r="C4677" s="6"/>
      <c r="D4677" s="6" t="s">
        <v>13828</v>
      </c>
      <c r="E4677" s="6" t="s">
        <v>13814</v>
      </c>
      <c r="F4677" s="6" t="s">
        <v>13862</v>
      </c>
      <c r="G4677" s="6" t="str">
        <f t="shared" si="340"/>
        <v>50-64</v>
      </c>
      <c r="H4677" s="6" t="str" cm="1">
        <f t="array" ref="H4677:I4677">_xlfn.TEXTSPLIT(G4677,"-")</f>
        <v>50</v>
      </c>
      <c r="I4677" s="6" t="str">
        <v>64</v>
      </c>
      <c r="J4677" s="6" t="s">
        <v>13541</v>
      </c>
      <c r="K4677" s="6" t="s">
        <v>13671</v>
      </c>
      <c r="L4677" s="6" t="s">
        <v>13517</v>
      </c>
      <c r="M4677" s="6" t="s">
        <v>13670</v>
      </c>
      <c r="N4677" s="6" t="s">
        <v>13707</v>
      </c>
      <c r="O4677" s="6" t="str" cm="1">
        <f t="array" ref="O4677:P4677">_xlfn.TEXTSPLIT(N4677,"-")</f>
        <v>2009</v>
      </c>
      <c r="P4677" s="6" t="str">
        <v>2011</v>
      </c>
      <c r="Q4677" s="6">
        <v>1365</v>
      </c>
      <c r="R4677" s="6">
        <v>1</v>
      </c>
      <c r="S4677" s="16">
        <f t="shared" si="341"/>
        <v>7.326007326007326E-4</v>
      </c>
      <c r="T4677" s="16">
        <f t="shared" si="342"/>
        <v>7.3233233151731494E-4</v>
      </c>
    </row>
    <row r="4678" spans="1:20" x14ac:dyDescent="0.6">
      <c r="A4678" s="6"/>
      <c r="B4678" s="6"/>
      <c r="C4678" s="6"/>
      <c r="D4678" s="6" t="s">
        <v>13828</v>
      </c>
      <c r="E4678" s="6" t="s">
        <v>13814</v>
      </c>
      <c r="F4678" s="6" t="s">
        <v>13855</v>
      </c>
      <c r="G4678" s="6" t="str">
        <f t="shared" si="340"/>
        <v>65-74</v>
      </c>
      <c r="H4678" s="6" t="str" cm="1">
        <f t="array" ref="H4678:I4678">_xlfn.TEXTSPLIT(G4678,"-")</f>
        <v>65</v>
      </c>
      <c r="I4678" s="6" t="str">
        <v>74</v>
      </c>
      <c r="J4678" s="6" t="s">
        <v>13541</v>
      </c>
      <c r="K4678" s="6" t="s">
        <v>13671</v>
      </c>
      <c r="L4678" s="6" t="s">
        <v>13517</v>
      </c>
      <c r="M4678" s="6" t="s">
        <v>13670</v>
      </c>
      <c r="N4678" s="6" t="s">
        <v>13707</v>
      </c>
      <c r="O4678" s="6" t="str" cm="1">
        <f t="array" ref="O4678:P4678">_xlfn.TEXTSPLIT(N4678,"-")</f>
        <v>2009</v>
      </c>
      <c r="P4678" s="6" t="str">
        <v>2011</v>
      </c>
      <c r="Q4678" s="6">
        <v>603</v>
      </c>
      <c r="R4678" s="6">
        <v>1</v>
      </c>
      <c r="S4678" s="16">
        <f t="shared" si="341"/>
        <v>1.658374792703151E-3</v>
      </c>
      <c r="T4678" s="16">
        <f t="shared" si="342"/>
        <v>1.6569991186441608E-3</v>
      </c>
    </row>
    <row r="4679" spans="1:20" x14ac:dyDescent="0.6">
      <c r="A4679" s="6"/>
      <c r="B4679" s="6"/>
      <c r="C4679" s="6"/>
      <c r="D4679" s="6" t="s">
        <v>13828</v>
      </c>
      <c r="E4679" s="6" t="s">
        <v>13814</v>
      </c>
      <c r="F4679" s="6" t="s">
        <v>13845</v>
      </c>
      <c r="G4679" s="6" t="str">
        <f t="shared" si="340"/>
        <v>75-95</v>
      </c>
      <c r="H4679" s="6" t="str" cm="1">
        <f t="array" ref="H4679:I4679">_xlfn.TEXTSPLIT(G4679,"-")</f>
        <v>75</v>
      </c>
      <c r="I4679" s="6" t="str">
        <v>95</v>
      </c>
      <c r="J4679" s="6" t="s">
        <v>13541</v>
      </c>
      <c r="K4679" s="6" t="s">
        <v>13671</v>
      </c>
      <c r="L4679" s="6" t="s">
        <v>13517</v>
      </c>
      <c r="M4679" s="6" t="s">
        <v>13670</v>
      </c>
      <c r="N4679" s="6" t="s">
        <v>13707</v>
      </c>
      <c r="O4679" s="6" t="str" cm="1">
        <f t="array" ref="O4679:P4679">_xlfn.TEXTSPLIT(N4679,"-")</f>
        <v>2009</v>
      </c>
      <c r="P4679" s="6" t="str">
        <v>2011</v>
      </c>
      <c r="Q4679" s="6">
        <v>189</v>
      </c>
      <c r="R4679" s="6">
        <v>2</v>
      </c>
      <c r="S4679" s="16">
        <f t="shared" si="341"/>
        <v>1.0582010582010581E-2</v>
      </c>
      <c r="T4679" s="16">
        <f t="shared" si="342"/>
        <v>7.4429156096765016E-3</v>
      </c>
    </row>
    <row r="4680" spans="1:20" x14ac:dyDescent="0.6">
      <c r="A4680" s="6"/>
      <c r="B4680" s="6"/>
      <c r="C4680" s="6"/>
      <c r="D4680" s="6" t="s">
        <v>13828</v>
      </c>
      <c r="E4680" s="6" t="s">
        <v>13814</v>
      </c>
      <c r="F4680" s="6" t="s">
        <v>13509</v>
      </c>
      <c r="G4680" s="6" t="str">
        <f t="shared" si="340"/>
        <v>50-95</v>
      </c>
      <c r="H4680" s="6" t="str" cm="1">
        <f t="array" ref="H4680:I4680">_xlfn.TEXTSPLIT(G4680,"-")</f>
        <v>50</v>
      </c>
      <c r="I4680" s="6" t="str">
        <v>95</v>
      </c>
      <c r="J4680" s="6" t="s">
        <v>13541</v>
      </c>
      <c r="K4680" s="6" t="s">
        <v>13671</v>
      </c>
      <c r="L4680" s="6" t="s">
        <v>13517</v>
      </c>
      <c r="M4680" s="6" t="s">
        <v>13670</v>
      </c>
      <c r="N4680" s="6" t="s">
        <v>13707</v>
      </c>
      <c r="O4680" s="6" t="str" cm="1">
        <f t="array" ref="O4680:P4680">_xlfn.TEXTSPLIT(N4680,"-")</f>
        <v>2009</v>
      </c>
      <c r="P4680" s="6" t="str">
        <v>2011</v>
      </c>
      <c r="Q4680" s="6">
        <v>2169</v>
      </c>
      <c r="R4680" s="6">
        <v>4</v>
      </c>
      <c r="S4680" s="16">
        <f t="shared" si="341"/>
        <v>1.8441678192715537E-3</v>
      </c>
      <c r="T4680" s="16">
        <f t="shared" si="342"/>
        <v>9.2123327854176846E-4</v>
      </c>
    </row>
    <row r="4681" spans="1:20" x14ac:dyDescent="0.6">
      <c r="A4681" s="6"/>
      <c r="B4681" s="6"/>
      <c r="C4681" s="6"/>
      <c r="D4681" s="6" t="s">
        <v>13828</v>
      </c>
      <c r="E4681" s="6" t="s">
        <v>13816</v>
      </c>
      <c r="F4681" s="6" t="s">
        <v>13862</v>
      </c>
      <c r="G4681" s="6" t="str">
        <f t="shared" si="340"/>
        <v>50-64</v>
      </c>
      <c r="H4681" s="6" t="str" cm="1">
        <f t="array" ref="H4681:I4681">_xlfn.TEXTSPLIT(G4681,"-")</f>
        <v>50</v>
      </c>
      <c r="I4681" s="6" t="str">
        <v>64</v>
      </c>
      <c r="J4681" s="6" t="s">
        <v>13541</v>
      </c>
      <c r="K4681" s="6" t="s">
        <v>13671</v>
      </c>
      <c r="L4681" s="6" t="s">
        <v>13517</v>
      </c>
      <c r="M4681" s="6" t="s">
        <v>13670</v>
      </c>
      <c r="N4681" s="6" t="s">
        <v>13707</v>
      </c>
      <c r="O4681" s="6" t="str" cm="1">
        <f t="array" ref="O4681:P4681">_xlfn.TEXTSPLIT(N4681,"-")</f>
        <v>2009</v>
      </c>
      <c r="P4681" s="6" t="str">
        <v>2011</v>
      </c>
      <c r="Q4681" s="6">
        <v>1735</v>
      </c>
      <c r="R4681" s="6">
        <v>2</v>
      </c>
      <c r="S4681" s="16">
        <f t="shared" si="341"/>
        <v>1.1527377521613833E-3</v>
      </c>
      <c r="T4681" s="16">
        <f t="shared" si="342"/>
        <v>8.1463874274033832E-4</v>
      </c>
    </row>
    <row r="4682" spans="1:20" x14ac:dyDescent="0.6">
      <c r="A4682" s="6"/>
      <c r="B4682" s="6"/>
      <c r="C4682" s="6"/>
      <c r="D4682" s="6" t="s">
        <v>13828</v>
      </c>
      <c r="E4682" s="6" t="s">
        <v>13816</v>
      </c>
      <c r="F4682" s="6" t="s">
        <v>13855</v>
      </c>
      <c r="G4682" s="6" t="str">
        <f t="shared" si="340"/>
        <v>65-74</v>
      </c>
      <c r="H4682" s="6" t="str" cm="1">
        <f t="array" ref="H4682:I4682">_xlfn.TEXTSPLIT(G4682,"-")</f>
        <v>65</v>
      </c>
      <c r="I4682" s="6" t="str">
        <v>74</v>
      </c>
      <c r="J4682" s="6" t="s">
        <v>13541</v>
      </c>
      <c r="K4682" s="6" t="s">
        <v>13671</v>
      </c>
      <c r="L4682" s="6" t="s">
        <v>13517</v>
      </c>
      <c r="M4682" s="6" t="s">
        <v>13670</v>
      </c>
      <c r="N4682" s="6" t="s">
        <v>13707</v>
      </c>
      <c r="O4682" s="6" t="str" cm="1">
        <f t="array" ref="O4682:P4682">_xlfn.TEXTSPLIT(N4682,"-")</f>
        <v>2009</v>
      </c>
      <c r="P4682" s="6" t="str">
        <v>2011</v>
      </c>
      <c r="Q4682" s="6">
        <v>646</v>
      </c>
      <c r="R4682" s="6">
        <v>1</v>
      </c>
      <c r="S4682" s="16">
        <f t="shared" si="341"/>
        <v>1.5479876160990713E-3</v>
      </c>
      <c r="T4682" s="16">
        <f t="shared" si="342"/>
        <v>1.5467890192363493E-3</v>
      </c>
    </row>
    <row r="4683" spans="1:20" x14ac:dyDescent="0.6">
      <c r="A4683" s="6"/>
      <c r="B4683" s="6"/>
      <c r="C4683" s="6"/>
      <c r="D4683" s="6" t="s">
        <v>13828</v>
      </c>
      <c r="E4683" s="6" t="s">
        <v>13816</v>
      </c>
      <c r="F4683" s="6" t="s">
        <v>13845</v>
      </c>
      <c r="G4683" s="6" t="str">
        <f t="shared" si="340"/>
        <v>75-95</v>
      </c>
      <c r="H4683" s="6" t="str" cm="1">
        <f t="array" ref="H4683:I4683">_xlfn.TEXTSPLIT(G4683,"-")</f>
        <v>75</v>
      </c>
      <c r="I4683" s="6" t="str">
        <v>95</v>
      </c>
      <c r="J4683" s="6" t="s">
        <v>13541</v>
      </c>
      <c r="K4683" s="6" t="s">
        <v>13671</v>
      </c>
      <c r="L4683" s="6" t="s">
        <v>13517</v>
      </c>
      <c r="M4683" s="6" t="s">
        <v>13670</v>
      </c>
      <c r="N4683" s="6" t="s">
        <v>13707</v>
      </c>
      <c r="O4683" s="6" t="str" cm="1">
        <f t="array" ref="O4683:P4683">_xlfn.TEXTSPLIT(N4683,"-")</f>
        <v>2009</v>
      </c>
      <c r="P4683" s="6" t="str">
        <v>2011</v>
      </c>
      <c r="Q4683" s="6">
        <v>209</v>
      </c>
      <c r="R4683" s="6">
        <v>2</v>
      </c>
      <c r="S4683" s="16">
        <f t="shared" si="341"/>
        <v>9.5693779904306216E-3</v>
      </c>
      <c r="T4683" s="16">
        <f t="shared" si="342"/>
        <v>6.7341182986224374E-3</v>
      </c>
    </row>
    <row r="4684" spans="1:20" x14ac:dyDescent="0.6">
      <c r="A4684" s="6"/>
      <c r="B4684" s="6"/>
      <c r="C4684" s="6"/>
      <c r="D4684" s="6" t="s">
        <v>13828</v>
      </c>
      <c r="E4684" s="6" t="s">
        <v>13816</v>
      </c>
      <c r="F4684" s="6" t="s">
        <v>13509</v>
      </c>
      <c r="G4684" s="6" t="str">
        <f t="shared" si="340"/>
        <v>50-95</v>
      </c>
      <c r="H4684" s="6" t="str" cm="1">
        <f t="array" ref="H4684:I4684">_xlfn.TEXTSPLIT(G4684,"-")</f>
        <v>50</v>
      </c>
      <c r="I4684" s="6" t="str">
        <v>95</v>
      </c>
      <c r="J4684" s="6" t="s">
        <v>13541</v>
      </c>
      <c r="K4684" s="6" t="s">
        <v>13671</v>
      </c>
      <c r="L4684" s="6" t="s">
        <v>13517</v>
      </c>
      <c r="M4684" s="6" t="s">
        <v>13670</v>
      </c>
      <c r="N4684" s="6" t="s">
        <v>13707</v>
      </c>
      <c r="O4684" s="6" t="str" cm="1">
        <f t="array" ref="O4684:P4684">_xlfn.TEXTSPLIT(N4684,"-")</f>
        <v>2009</v>
      </c>
      <c r="P4684" s="6" t="str">
        <v>2011</v>
      </c>
      <c r="Q4684" s="6">
        <v>2582</v>
      </c>
      <c r="R4684" s="6">
        <v>5</v>
      </c>
      <c r="S4684" s="16">
        <f t="shared" si="341"/>
        <v>1.9364833462432224E-3</v>
      </c>
      <c r="T4684" s="16">
        <f t="shared" si="342"/>
        <v>8.6518275528121651E-4</v>
      </c>
    </row>
    <row r="4685" spans="1:20" x14ac:dyDescent="0.6">
      <c r="A4685" s="6"/>
      <c r="B4685" s="6"/>
      <c r="C4685" s="6"/>
      <c r="D4685" s="6" t="s">
        <v>13828</v>
      </c>
      <c r="E4685" s="6" t="s">
        <v>13815</v>
      </c>
      <c r="F4685" s="6" t="s">
        <v>13862</v>
      </c>
      <c r="G4685" s="6" t="str">
        <f t="shared" si="340"/>
        <v>50-64</v>
      </c>
      <c r="H4685" s="6" t="str" cm="1">
        <f t="array" ref="H4685:I4685">_xlfn.TEXTSPLIT(G4685,"-")</f>
        <v>50</v>
      </c>
      <c r="I4685" s="6" t="str">
        <v>64</v>
      </c>
      <c r="J4685" s="6" t="s">
        <v>13541</v>
      </c>
      <c r="K4685" s="6" t="s">
        <v>13671</v>
      </c>
      <c r="L4685" s="6" t="s">
        <v>13517</v>
      </c>
      <c r="M4685" s="6" t="s">
        <v>13670</v>
      </c>
      <c r="N4685" s="6" t="s">
        <v>13707</v>
      </c>
      <c r="O4685" s="6" t="str" cm="1">
        <f t="array" ref="O4685:P4685">_xlfn.TEXTSPLIT(N4685,"-")</f>
        <v>2009</v>
      </c>
      <c r="P4685" s="6" t="str">
        <v>2011</v>
      </c>
      <c r="Q4685" s="6">
        <v>3093</v>
      </c>
      <c r="R4685" s="6">
        <v>3</v>
      </c>
      <c r="S4685" s="16">
        <f t="shared" si="341"/>
        <v>9.6993210475266732E-4</v>
      </c>
      <c r="T4685" s="16">
        <f t="shared" si="342"/>
        <v>5.5971891947787498E-4</v>
      </c>
    </row>
    <row r="4686" spans="1:20" x14ac:dyDescent="0.6">
      <c r="A4686" s="6"/>
      <c r="B4686" s="6"/>
      <c r="C4686" s="6"/>
      <c r="D4686" s="6" t="s">
        <v>13828</v>
      </c>
      <c r="E4686" s="6" t="s">
        <v>13815</v>
      </c>
      <c r="F4686" s="6" t="s">
        <v>13855</v>
      </c>
      <c r="G4686" s="6" t="str">
        <f t="shared" si="340"/>
        <v>65-74</v>
      </c>
      <c r="H4686" s="6" t="str" cm="1">
        <f t="array" ref="H4686:I4686">_xlfn.TEXTSPLIT(G4686,"-")</f>
        <v>65</v>
      </c>
      <c r="I4686" s="6" t="str">
        <v>74</v>
      </c>
      <c r="J4686" s="6" t="s">
        <v>13541</v>
      </c>
      <c r="K4686" s="6" t="s">
        <v>13671</v>
      </c>
      <c r="L4686" s="6" t="s">
        <v>13517</v>
      </c>
      <c r="M4686" s="6" t="s">
        <v>13670</v>
      </c>
      <c r="N4686" s="6" t="s">
        <v>13707</v>
      </c>
      <c r="O4686" s="6" t="str" cm="1">
        <f t="array" ref="O4686:P4686">_xlfn.TEXTSPLIT(N4686,"-")</f>
        <v>2009</v>
      </c>
      <c r="P4686" s="6" t="str">
        <v>2011</v>
      </c>
      <c r="Q4686" s="6">
        <v>1256</v>
      </c>
      <c r="R4686" s="6">
        <v>2</v>
      </c>
      <c r="S4686" s="16">
        <f t="shared" si="341"/>
        <v>1.5923566878980893E-3</v>
      </c>
      <c r="T4686" s="16">
        <f t="shared" si="342"/>
        <v>1.1250693850070278E-3</v>
      </c>
    </row>
    <row r="4687" spans="1:20" x14ac:dyDescent="0.6">
      <c r="A4687" s="6"/>
      <c r="B4687" s="6"/>
      <c r="C4687" s="6"/>
      <c r="D4687" s="6" t="s">
        <v>13828</v>
      </c>
      <c r="E4687" s="6" t="s">
        <v>13815</v>
      </c>
      <c r="F4687" s="6" t="s">
        <v>13845</v>
      </c>
      <c r="G4687" s="6" t="str">
        <f t="shared" si="340"/>
        <v>75-95</v>
      </c>
      <c r="H4687" s="6" t="str" cm="1">
        <f t="array" ref="H4687:I4687">_xlfn.TEXTSPLIT(G4687,"-")</f>
        <v>75</v>
      </c>
      <c r="I4687" s="6" t="str">
        <v>95</v>
      </c>
      <c r="J4687" s="6" t="s">
        <v>13541</v>
      </c>
      <c r="K4687" s="6" t="s">
        <v>13671</v>
      </c>
      <c r="L4687" s="6" t="s">
        <v>13517</v>
      </c>
      <c r="M4687" s="6" t="s">
        <v>13670</v>
      </c>
      <c r="N4687" s="6" t="s">
        <v>13707</v>
      </c>
      <c r="O4687" s="6" t="str" cm="1">
        <f t="array" ref="O4687:P4687">_xlfn.TEXTSPLIT(N4687,"-")</f>
        <v>2009</v>
      </c>
      <c r="P4687" s="6" t="str">
        <v>2011</v>
      </c>
      <c r="Q4687" s="6">
        <v>402</v>
      </c>
      <c r="R4687" s="6">
        <v>4</v>
      </c>
      <c r="S4687" s="16">
        <f t="shared" si="341"/>
        <v>9.9502487562189053E-3</v>
      </c>
      <c r="T4687" s="16">
        <f t="shared" si="342"/>
        <v>4.9503106354885969E-3</v>
      </c>
    </row>
    <row r="4688" spans="1:20" x14ac:dyDescent="0.6">
      <c r="A4688" s="6"/>
      <c r="B4688" s="6"/>
      <c r="C4688" s="6"/>
      <c r="D4688" s="6" t="s">
        <v>13828</v>
      </c>
      <c r="E4688" s="6" t="s">
        <v>13815</v>
      </c>
      <c r="F4688" s="6" t="s">
        <v>13509</v>
      </c>
      <c r="G4688" s="6" t="str">
        <f t="shared" si="340"/>
        <v>50-95</v>
      </c>
      <c r="H4688" s="6" t="str" cm="1">
        <f t="array" ref="H4688:I4688">_xlfn.TEXTSPLIT(G4688,"-")</f>
        <v>50</v>
      </c>
      <c r="I4688" s="6" t="str">
        <v>95</v>
      </c>
      <c r="J4688" s="6" t="s">
        <v>13541</v>
      </c>
      <c r="K4688" s="6" t="s">
        <v>13671</v>
      </c>
      <c r="L4688" s="6" t="s">
        <v>13517</v>
      </c>
      <c r="M4688" s="6" t="s">
        <v>13670</v>
      </c>
      <c r="N4688" s="6" t="s">
        <v>13707</v>
      </c>
      <c r="O4688" s="6" t="str" cm="1">
        <f t="array" ref="O4688:P4688">_xlfn.TEXTSPLIT(N4688,"-")</f>
        <v>2009</v>
      </c>
      <c r="P4688" s="6" t="str">
        <v>2011</v>
      </c>
      <c r="Q4688" s="6">
        <v>4751</v>
      </c>
      <c r="R4688" s="6">
        <v>9</v>
      </c>
      <c r="S4688" s="16">
        <f t="shared" si="341"/>
        <v>1.8943380340980846E-3</v>
      </c>
      <c r="T4688" s="16">
        <f t="shared" si="342"/>
        <v>6.3084764175521399E-4</v>
      </c>
    </row>
    <row r="4689" spans="1:20" x14ac:dyDescent="0.6">
      <c r="A4689" s="6">
        <v>26176222</v>
      </c>
      <c r="B4689" s="6" t="s">
        <v>13620</v>
      </c>
      <c r="C4689" s="6" t="s">
        <v>13812</v>
      </c>
      <c r="D4689" s="6" t="s">
        <v>13813</v>
      </c>
      <c r="E4689" s="6" t="s">
        <v>13815</v>
      </c>
      <c r="F4689" s="6" t="s">
        <v>13863</v>
      </c>
      <c r="G4689" s="6" t="str">
        <f t="shared" ref="G4689" si="343">IF(RIGHT(F4689,1)="+",LEFT(F4689,LEN(F4689)-1)&amp;"-95",F4689)</f>
        <v>44-91</v>
      </c>
      <c r="H4689" s="6" t="str" cm="1">
        <f t="array" ref="H4689:I4689">_xlfn.TEXTSPLIT(G4689,"-")</f>
        <v>44</v>
      </c>
      <c r="I4689" s="6" t="str">
        <v>91</v>
      </c>
      <c r="J4689" s="6" t="s">
        <v>13541</v>
      </c>
      <c r="K4689" s="6" t="s">
        <v>13491</v>
      </c>
      <c r="L4689" s="6" t="s">
        <v>13973</v>
      </c>
      <c r="M4689" s="6" t="s">
        <v>13675</v>
      </c>
      <c r="N4689" s="6" t="s">
        <v>13932</v>
      </c>
      <c r="O4689" s="6" t="str" cm="1">
        <f t="array" ref="O4689:P4689">_xlfn.TEXTSPLIT(N4689,"-")</f>
        <v xml:space="preserve"> 2006</v>
      </c>
      <c r="P4689" s="6" t="str">
        <v>2011</v>
      </c>
      <c r="Q4689" s="6">
        <v>5344</v>
      </c>
      <c r="R4689" s="6">
        <v>28</v>
      </c>
      <c r="S4689" s="16">
        <f t="shared" ref="S4689" si="344">R4689/Q4689</f>
        <v>5.239520958083832E-3</v>
      </c>
      <c r="T4689" s="16">
        <f t="shared" ref="T4689" si="345">SQRT(S4689*(1-S4689)/Q4689)</f>
        <v>9.8757895710774031E-4</v>
      </c>
    </row>
    <row r="4690" spans="1:20" x14ac:dyDescent="0.6">
      <c r="D4690" s="6" t="s">
        <v>13813</v>
      </c>
      <c r="E4690" s="6" t="s">
        <v>13815</v>
      </c>
      <c r="F4690" s="6" t="s">
        <v>13863</v>
      </c>
      <c r="G4690" s="6" t="str">
        <f t="shared" si="340"/>
        <v>44-91</v>
      </c>
      <c r="H4690" s="6" t="str" cm="1">
        <f t="array" ref="H4690:I4690">_xlfn.TEXTSPLIT(G4690,"-")</f>
        <v>44</v>
      </c>
      <c r="I4690" s="6" t="str">
        <v>91</v>
      </c>
      <c r="J4690" s="6" t="s">
        <v>13541</v>
      </c>
      <c r="K4690" s="6" t="s">
        <v>13491</v>
      </c>
      <c r="L4690" s="6" t="s">
        <v>13517</v>
      </c>
      <c r="M4690" s="6" t="s">
        <v>13675</v>
      </c>
      <c r="N4690" s="6" t="s">
        <v>13932</v>
      </c>
      <c r="O4690" s="6" t="str" cm="1">
        <f t="array" ref="O4690:P4690">_xlfn.TEXTSPLIT(N4690,"-")</f>
        <v xml:space="preserve"> 2006</v>
      </c>
      <c r="P4690" s="6" t="str">
        <v>2011</v>
      </c>
      <c r="Q4690" s="6">
        <v>5344</v>
      </c>
      <c r="R4690" s="6">
        <v>28</v>
      </c>
      <c r="S4690" s="16">
        <f t="shared" si="341"/>
        <v>5.239520958083832E-3</v>
      </c>
      <c r="T4690" s="16">
        <f t="shared" si="342"/>
        <v>9.8757895710774031E-4</v>
      </c>
    </row>
    <row r="4691" spans="1:20" x14ac:dyDescent="0.6">
      <c r="A4691" s="6">
        <v>25777306</v>
      </c>
      <c r="B4691" s="6" t="s">
        <v>13680</v>
      </c>
      <c r="C4691" s="6" t="s">
        <v>13812</v>
      </c>
      <c r="D4691" s="6" t="s">
        <v>13848</v>
      </c>
      <c r="E4691" s="6" t="s">
        <v>13815</v>
      </c>
      <c r="F4691" s="6" t="s">
        <v>13865</v>
      </c>
      <c r="G4691" s="6" t="str">
        <f t="shared" ref="G4691:G4692" si="346">IF(RIGHT(F4691,1)="+",LEFT(F4691,LEN(F4691)-1)&amp;"-95",F4691)</f>
        <v>40-69</v>
      </c>
      <c r="H4691" s="6" t="str" cm="1">
        <f t="array" ref="H4691:I4691">_xlfn.TEXTSPLIT(G4691,"-")</f>
        <v>40</v>
      </c>
      <c r="I4691" s="6" t="str">
        <v>69</v>
      </c>
      <c r="J4691" s="6" t="s">
        <v>13864</v>
      </c>
      <c r="K4691" s="6" t="s">
        <v>13357</v>
      </c>
      <c r="L4691" s="6" t="s">
        <v>13973</v>
      </c>
      <c r="M4691" s="6" t="s">
        <v>13678</v>
      </c>
      <c r="N4691" s="6" t="s">
        <v>13934</v>
      </c>
      <c r="O4691" s="6" t="str" cm="1">
        <f t="array" ref="O4691:P4691">_xlfn.TEXTSPLIT(N4691,"-")</f>
        <v>2003</v>
      </c>
      <c r="P4691" s="6" t="str">
        <v>2007</v>
      </c>
      <c r="Q4691" s="6">
        <v>18316</v>
      </c>
      <c r="R4691" s="6">
        <v>2694</v>
      </c>
      <c r="S4691" s="16">
        <f t="shared" ref="S4691:S4692" si="347">R4691/Q4691</f>
        <v>0.14708451626992794</v>
      </c>
      <c r="T4691" s="16">
        <f t="shared" ref="T4691:T4692" si="348">SQRT(S4691*(1-S4691)/Q4691)</f>
        <v>2.6171050781634672E-3</v>
      </c>
    </row>
    <row r="4692" spans="1:20" x14ac:dyDescent="0.6">
      <c r="D4692" s="6" t="s">
        <v>13813</v>
      </c>
      <c r="E4692" s="6" t="s">
        <v>13815</v>
      </c>
      <c r="F4692" s="6" t="s">
        <v>13865</v>
      </c>
      <c r="G4692" s="6" t="str">
        <f t="shared" si="346"/>
        <v>40-69</v>
      </c>
      <c r="H4692" s="6" t="str" cm="1">
        <f t="array" ref="H4692:I4692">_xlfn.TEXTSPLIT(G4692,"-")</f>
        <v>40</v>
      </c>
      <c r="I4692" s="6" t="str">
        <v>69</v>
      </c>
      <c r="J4692" s="6" t="s">
        <v>13864</v>
      </c>
      <c r="K4692" s="6" t="s">
        <v>13357</v>
      </c>
      <c r="L4692" s="6" t="s">
        <v>13973</v>
      </c>
      <c r="M4692" s="6" t="s">
        <v>13678</v>
      </c>
      <c r="N4692" s="6" t="s">
        <v>13934</v>
      </c>
      <c r="O4692" s="6" t="str" cm="1">
        <f t="array" ref="O4692:P4692">_xlfn.TEXTSPLIT(N4692,"-")</f>
        <v>2003</v>
      </c>
      <c r="P4692" s="6" t="str">
        <v>2007</v>
      </c>
      <c r="Q4692" s="6">
        <v>18316</v>
      </c>
      <c r="R4692" s="6">
        <v>122</v>
      </c>
      <c r="S4692" s="16">
        <f t="shared" si="347"/>
        <v>6.6608429788163354E-3</v>
      </c>
      <c r="T4692" s="16">
        <f t="shared" si="348"/>
        <v>6.0103264078839428E-4</v>
      </c>
    </row>
    <row r="4693" spans="1:20" x14ac:dyDescent="0.6">
      <c r="D4693" s="6" t="s">
        <v>13848</v>
      </c>
      <c r="E4693" s="6" t="s">
        <v>13815</v>
      </c>
      <c r="F4693" s="6" t="s">
        <v>13865</v>
      </c>
      <c r="G4693" s="6" t="str">
        <f t="shared" si="340"/>
        <v>40-69</v>
      </c>
      <c r="H4693" s="6" t="str" cm="1">
        <f t="array" ref="H4693:I4693">_xlfn.TEXTSPLIT(G4693,"-")</f>
        <v>40</v>
      </c>
      <c r="I4693" s="6" t="str">
        <v>69</v>
      </c>
      <c r="J4693" s="6" t="s">
        <v>13864</v>
      </c>
      <c r="K4693" s="6" t="s">
        <v>13357</v>
      </c>
      <c r="L4693" s="6" t="s">
        <v>13517</v>
      </c>
      <c r="M4693" s="6" t="s">
        <v>13678</v>
      </c>
      <c r="N4693" s="6" t="s">
        <v>13934</v>
      </c>
      <c r="O4693" s="6" t="str" cm="1">
        <f t="array" ref="O4693:P4693">_xlfn.TEXTSPLIT(N4693,"-")</f>
        <v>2003</v>
      </c>
      <c r="P4693" s="6" t="str">
        <v>2007</v>
      </c>
      <c r="Q4693" s="6">
        <v>18316</v>
      </c>
      <c r="R4693" s="6">
        <v>2694</v>
      </c>
      <c r="S4693" s="16">
        <f t="shared" si="341"/>
        <v>0.14708451626992794</v>
      </c>
      <c r="T4693" s="16">
        <f t="shared" si="342"/>
        <v>2.6171050781634672E-3</v>
      </c>
    </row>
    <row r="4694" spans="1:20" x14ac:dyDescent="0.6">
      <c r="A4694" s="6"/>
      <c r="B4694" s="6"/>
      <c r="C4694" s="6"/>
      <c r="D4694" s="6" t="s">
        <v>13813</v>
      </c>
      <c r="E4694" s="6" t="s">
        <v>13815</v>
      </c>
      <c r="F4694" s="6" t="s">
        <v>13865</v>
      </c>
      <c r="G4694" s="6" t="str">
        <f t="shared" si="340"/>
        <v>40-69</v>
      </c>
      <c r="H4694" s="6" t="str" cm="1">
        <f t="array" ref="H4694:I4694">_xlfn.TEXTSPLIT(G4694,"-")</f>
        <v>40</v>
      </c>
      <c r="I4694" s="6" t="str">
        <v>69</v>
      </c>
      <c r="J4694" s="6" t="s">
        <v>13864</v>
      </c>
      <c r="K4694" s="6" t="s">
        <v>13357</v>
      </c>
      <c r="L4694" s="6" t="s">
        <v>13517</v>
      </c>
      <c r="M4694" s="6" t="s">
        <v>13678</v>
      </c>
      <c r="N4694" s="6" t="s">
        <v>13934</v>
      </c>
      <c r="O4694" s="6" t="str" cm="1">
        <f t="array" ref="O4694:P4694">_xlfn.TEXTSPLIT(N4694,"-")</f>
        <v>2003</v>
      </c>
      <c r="P4694" s="6" t="str">
        <v>2007</v>
      </c>
      <c r="Q4694" s="6">
        <v>18316</v>
      </c>
      <c r="R4694" s="6">
        <v>122</v>
      </c>
      <c r="S4694" s="16">
        <f t="shared" si="341"/>
        <v>6.6608429788163354E-3</v>
      </c>
      <c r="T4694" s="16">
        <f t="shared" si="342"/>
        <v>6.0103264078839428E-4</v>
      </c>
    </row>
    <row r="4695" spans="1:20" x14ac:dyDescent="0.6">
      <c r="A4695" s="6">
        <v>25788651</v>
      </c>
      <c r="B4695" s="6" t="s">
        <v>13839</v>
      </c>
      <c r="C4695" s="6" t="s">
        <v>13812</v>
      </c>
      <c r="D4695" s="6" t="s">
        <v>13848</v>
      </c>
      <c r="E4695" s="6" t="s">
        <v>13814</v>
      </c>
      <c r="F4695" s="6" t="s">
        <v>13819</v>
      </c>
      <c r="G4695" s="6" t="str">
        <f t="shared" ref="G4695:G4718" si="349">IF(RIGHT(F4695,1)="+",LEFT(F4695,LEN(F4695)-1)&amp;"-95",F4695)</f>
        <v>60-69</v>
      </c>
      <c r="H4695" s="6" t="str" cm="1">
        <f t="array" ref="H4695:I4695">_xlfn.TEXTSPLIT(G4695,"-")</f>
        <v>60</v>
      </c>
      <c r="I4695" s="6" t="str">
        <v>69</v>
      </c>
      <c r="J4695" s="6" t="s">
        <v>13836</v>
      </c>
      <c r="K4695" s="6" t="s">
        <v>13511</v>
      </c>
      <c r="L4695" s="6" t="s">
        <v>13973</v>
      </c>
      <c r="M4695" s="6" t="s">
        <v>13683</v>
      </c>
      <c r="N4695" s="6" t="s">
        <v>13851</v>
      </c>
      <c r="O4695" s="6" t="str" cm="1">
        <f t="array" ref="O4695:P4695">_xlfn.TEXTSPLIT(N4695,"-")</f>
        <v>2010</v>
      </c>
      <c r="P4695" s="6" t="str">
        <v>2012</v>
      </c>
      <c r="Q4695" s="6">
        <v>74</v>
      </c>
      <c r="R4695" s="6">
        <v>26</v>
      </c>
      <c r="S4695" s="16">
        <f t="shared" ref="S4695:S4718" si="350">R4695/Q4695</f>
        <v>0.35135135135135137</v>
      </c>
      <c r="T4695" s="16">
        <f t="shared" ref="T4695:T4718" si="351">SQRT(S4695*(1-S4695)/Q4695)</f>
        <v>5.5495748468144861E-2</v>
      </c>
    </row>
    <row r="4696" spans="1:20" x14ac:dyDescent="0.6">
      <c r="A4696" s="6"/>
      <c r="B4696" s="6"/>
      <c r="C4696" s="6"/>
      <c r="D4696" s="6" t="s">
        <v>13848</v>
      </c>
      <c r="E4696" s="6" t="s">
        <v>13814</v>
      </c>
      <c r="F4696" s="6" t="s">
        <v>13820</v>
      </c>
      <c r="G4696" s="6" t="str">
        <f t="shared" si="349"/>
        <v>70-79</v>
      </c>
      <c r="H4696" s="6" t="str" cm="1">
        <f t="array" ref="H4696:I4696">_xlfn.TEXTSPLIT(G4696,"-")</f>
        <v>70</v>
      </c>
      <c r="I4696" s="6" t="str">
        <v>79</v>
      </c>
      <c r="J4696" s="6" t="s">
        <v>13836</v>
      </c>
      <c r="K4696" s="6" t="s">
        <v>13511</v>
      </c>
      <c r="L4696" s="6" t="s">
        <v>13973</v>
      </c>
      <c r="M4696" s="6" t="s">
        <v>13683</v>
      </c>
      <c r="N4696" s="6" t="s">
        <v>13851</v>
      </c>
      <c r="O4696" s="6" t="str" cm="1">
        <f t="array" ref="O4696:P4696">_xlfn.TEXTSPLIT(N4696,"-")</f>
        <v>2010</v>
      </c>
      <c r="P4696" s="6" t="str">
        <v>2012</v>
      </c>
      <c r="Q4696" s="6">
        <v>182</v>
      </c>
      <c r="R4696" s="6">
        <v>65</v>
      </c>
      <c r="S4696" s="16">
        <f t="shared" si="350"/>
        <v>0.35714285714285715</v>
      </c>
      <c r="T4696" s="16">
        <f t="shared" si="351"/>
        <v>3.5517511292774778E-2</v>
      </c>
    </row>
    <row r="4697" spans="1:20" x14ac:dyDescent="0.6">
      <c r="A4697" s="6"/>
      <c r="B4697" s="6"/>
      <c r="C4697" s="6"/>
      <c r="D4697" s="6" t="s">
        <v>13848</v>
      </c>
      <c r="E4697" s="6" t="s">
        <v>13814</v>
      </c>
      <c r="F4697" s="6" t="s">
        <v>13866</v>
      </c>
      <c r="G4697" s="6" t="str">
        <f t="shared" si="349"/>
        <v>80-89</v>
      </c>
      <c r="H4697" s="6" t="str" cm="1">
        <f t="array" ref="H4697:I4697">_xlfn.TEXTSPLIT(G4697,"-")</f>
        <v>80</v>
      </c>
      <c r="I4697" s="6" t="str">
        <v>89</v>
      </c>
      <c r="J4697" s="6" t="s">
        <v>13836</v>
      </c>
      <c r="K4697" s="6" t="s">
        <v>13511</v>
      </c>
      <c r="L4697" s="6" t="s">
        <v>13973</v>
      </c>
      <c r="M4697" s="6" t="s">
        <v>13683</v>
      </c>
      <c r="N4697" s="6" t="s">
        <v>13851</v>
      </c>
      <c r="O4697" s="6" t="str" cm="1">
        <f t="array" ref="O4697:P4697">_xlfn.TEXTSPLIT(N4697,"-")</f>
        <v>2010</v>
      </c>
      <c r="P4697" s="6" t="str">
        <v>2012</v>
      </c>
      <c r="Q4697" s="6">
        <v>32</v>
      </c>
      <c r="R4697" s="6">
        <v>9</v>
      </c>
      <c r="S4697" s="16">
        <f t="shared" si="350"/>
        <v>0.28125</v>
      </c>
      <c r="T4697" s="16">
        <f t="shared" si="351"/>
        <v>7.9480429489749232E-2</v>
      </c>
    </row>
    <row r="4698" spans="1:20" x14ac:dyDescent="0.6">
      <c r="A4698" s="6"/>
      <c r="B4698" s="6"/>
      <c r="C4698" s="6"/>
      <c r="D4698" s="6" t="s">
        <v>13848</v>
      </c>
      <c r="E4698" s="6" t="s">
        <v>13814</v>
      </c>
      <c r="F4698" s="6" t="s">
        <v>13490</v>
      </c>
      <c r="G4698" s="6" t="str">
        <f t="shared" si="349"/>
        <v>60-89</v>
      </c>
      <c r="H4698" s="6" t="str" cm="1">
        <f t="array" ref="H4698:I4698">_xlfn.TEXTSPLIT(G4698,"-")</f>
        <v>60</v>
      </c>
      <c r="I4698" s="6" t="str">
        <v>89</v>
      </c>
      <c r="J4698" s="6" t="s">
        <v>13836</v>
      </c>
      <c r="K4698" s="6" t="s">
        <v>13511</v>
      </c>
      <c r="L4698" s="6" t="s">
        <v>13973</v>
      </c>
      <c r="M4698" s="6" t="s">
        <v>13683</v>
      </c>
      <c r="N4698" s="6" t="s">
        <v>13851</v>
      </c>
      <c r="O4698" s="6" t="str" cm="1">
        <f t="array" ref="O4698:P4698">_xlfn.TEXTSPLIT(N4698,"-")</f>
        <v>2010</v>
      </c>
      <c r="P4698" s="6" t="str">
        <v>2012</v>
      </c>
      <c r="Q4698" s="6">
        <v>288</v>
      </c>
      <c r="R4698" s="6">
        <v>100</v>
      </c>
      <c r="S4698" s="16">
        <f t="shared" si="350"/>
        <v>0.34722222222222221</v>
      </c>
      <c r="T4698" s="16">
        <f t="shared" si="351"/>
        <v>2.8053702878566719E-2</v>
      </c>
    </row>
    <row r="4699" spans="1:20" x14ac:dyDescent="0.6">
      <c r="A4699" s="6"/>
      <c r="B4699" s="6"/>
      <c r="C4699" s="6"/>
      <c r="D4699" s="6" t="s">
        <v>13848</v>
      </c>
      <c r="E4699" s="6" t="s">
        <v>13816</v>
      </c>
      <c r="F4699" s="6" t="s">
        <v>13819</v>
      </c>
      <c r="G4699" s="6" t="str">
        <f t="shared" si="349"/>
        <v>60-69</v>
      </c>
      <c r="H4699" s="6" t="str" cm="1">
        <f t="array" ref="H4699:I4699">_xlfn.TEXTSPLIT(G4699,"-")</f>
        <v>60</v>
      </c>
      <c r="I4699" s="6" t="str">
        <v>69</v>
      </c>
      <c r="J4699" s="6" t="s">
        <v>13836</v>
      </c>
      <c r="K4699" s="6" t="s">
        <v>13511</v>
      </c>
      <c r="L4699" s="6" t="s">
        <v>13973</v>
      </c>
      <c r="M4699" s="6" t="s">
        <v>13683</v>
      </c>
      <c r="N4699" s="6" t="s">
        <v>13851</v>
      </c>
      <c r="O4699" s="6" t="str" cm="1">
        <f t="array" ref="O4699:P4699">_xlfn.TEXTSPLIT(N4699,"-")</f>
        <v>2010</v>
      </c>
      <c r="P4699" s="6" t="str">
        <v>2012</v>
      </c>
      <c r="Q4699" s="6">
        <v>61</v>
      </c>
      <c r="R4699" s="6">
        <v>19</v>
      </c>
      <c r="S4699" s="16">
        <f t="shared" si="350"/>
        <v>0.31147540983606559</v>
      </c>
      <c r="T4699" s="16">
        <f t="shared" si="351"/>
        <v>5.929344625597481E-2</v>
      </c>
    </row>
    <row r="4700" spans="1:20" x14ac:dyDescent="0.6">
      <c r="A4700" s="6"/>
      <c r="B4700" s="6"/>
      <c r="C4700" s="6"/>
      <c r="D4700" s="6" t="s">
        <v>13848</v>
      </c>
      <c r="E4700" s="6" t="s">
        <v>13816</v>
      </c>
      <c r="F4700" s="6" t="s">
        <v>13820</v>
      </c>
      <c r="G4700" s="6" t="str">
        <f t="shared" si="349"/>
        <v>70-79</v>
      </c>
      <c r="H4700" s="6" t="str" cm="1">
        <f t="array" ref="H4700:I4700">_xlfn.TEXTSPLIT(G4700,"-")</f>
        <v>70</v>
      </c>
      <c r="I4700" s="6" t="str">
        <v>79</v>
      </c>
      <c r="J4700" s="6" t="s">
        <v>13836</v>
      </c>
      <c r="K4700" s="6" t="s">
        <v>13511</v>
      </c>
      <c r="L4700" s="6" t="s">
        <v>13973</v>
      </c>
      <c r="M4700" s="6" t="s">
        <v>13683</v>
      </c>
      <c r="N4700" s="6" t="s">
        <v>13851</v>
      </c>
      <c r="O4700" s="6" t="str" cm="1">
        <f t="array" ref="O4700:P4700">_xlfn.TEXTSPLIT(N4700,"-")</f>
        <v>2010</v>
      </c>
      <c r="P4700" s="6" t="str">
        <v>2012</v>
      </c>
      <c r="Q4700" s="6">
        <v>100</v>
      </c>
      <c r="R4700" s="6">
        <v>44</v>
      </c>
      <c r="S4700" s="16">
        <f t="shared" si="350"/>
        <v>0.44</v>
      </c>
      <c r="T4700" s="16">
        <f t="shared" si="351"/>
        <v>4.963869458396343E-2</v>
      </c>
    </row>
    <row r="4701" spans="1:20" x14ac:dyDescent="0.6">
      <c r="A4701" s="6"/>
      <c r="B4701" s="6"/>
      <c r="C4701" s="6"/>
      <c r="D4701" s="6" t="s">
        <v>13848</v>
      </c>
      <c r="E4701" s="6" t="s">
        <v>13816</v>
      </c>
      <c r="F4701" s="6" t="s">
        <v>13866</v>
      </c>
      <c r="G4701" s="6" t="str">
        <f t="shared" si="349"/>
        <v>80-89</v>
      </c>
      <c r="H4701" s="6" t="str" cm="1">
        <f t="array" ref="H4701:I4701">_xlfn.TEXTSPLIT(G4701,"-")</f>
        <v>80</v>
      </c>
      <c r="I4701" s="6" t="str">
        <v>89</v>
      </c>
      <c r="J4701" s="6" t="s">
        <v>13836</v>
      </c>
      <c r="K4701" s="6" t="s">
        <v>13511</v>
      </c>
      <c r="L4701" s="6" t="s">
        <v>13973</v>
      </c>
      <c r="M4701" s="6" t="s">
        <v>13683</v>
      </c>
      <c r="N4701" s="6" t="s">
        <v>13851</v>
      </c>
      <c r="O4701" s="6" t="str" cm="1">
        <f t="array" ref="O4701:P4701">_xlfn.TEXTSPLIT(N4701,"-")</f>
        <v>2010</v>
      </c>
      <c r="P4701" s="6" t="str">
        <v>2012</v>
      </c>
      <c r="Q4701" s="6">
        <v>31</v>
      </c>
      <c r="R4701" s="6">
        <v>13</v>
      </c>
      <c r="S4701" s="16">
        <f t="shared" si="350"/>
        <v>0.41935483870967744</v>
      </c>
      <c r="T4701" s="16">
        <f t="shared" si="351"/>
        <v>8.8626865139927513E-2</v>
      </c>
    </row>
    <row r="4702" spans="1:20" x14ac:dyDescent="0.6">
      <c r="A4702" s="6"/>
      <c r="B4702" s="6"/>
      <c r="C4702" s="6"/>
      <c r="D4702" s="6" t="s">
        <v>13848</v>
      </c>
      <c r="E4702" s="6" t="s">
        <v>13816</v>
      </c>
      <c r="F4702" s="6" t="s">
        <v>13490</v>
      </c>
      <c r="G4702" s="6" t="str">
        <f t="shared" si="349"/>
        <v>60-89</v>
      </c>
      <c r="H4702" s="6" t="str" cm="1">
        <f t="array" ref="H4702:I4702">_xlfn.TEXTSPLIT(G4702,"-")</f>
        <v>60</v>
      </c>
      <c r="I4702" s="6" t="str">
        <v>89</v>
      </c>
      <c r="J4702" s="6" t="s">
        <v>13836</v>
      </c>
      <c r="K4702" s="6" t="s">
        <v>13511</v>
      </c>
      <c r="L4702" s="6" t="s">
        <v>13973</v>
      </c>
      <c r="M4702" s="6" t="s">
        <v>13683</v>
      </c>
      <c r="N4702" s="6" t="s">
        <v>13851</v>
      </c>
      <c r="O4702" s="6" t="str" cm="1">
        <f t="array" ref="O4702:P4702">_xlfn.TEXTSPLIT(N4702,"-")</f>
        <v>2010</v>
      </c>
      <c r="P4702" s="6" t="str">
        <v>2012</v>
      </c>
      <c r="Q4702" s="6">
        <v>192</v>
      </c>
      <c r="R4702" s="6">
        <v>76</v>
      </c>
      <c r="S4702" s="16">
        <f t="shared" si="350"/>
        <v>0.39583333333333331</v>
      </c>
      <c r="T4702" s="16">
        <f t="shared" si="351"/>
        <v>3.5292623871972434E-2</v>
      </c>
    </row>
    <row r="4703" spans="1:20" x14ac:dyDescent="0.6">
      <c r="A4703" s="6"/>
      <c r="B4703" s="6"/>
      <c r="C4703" s="6"/>
      <c r="D4703" s="6" t="s">
        <v>13848</v>
      </c>
      <c r="E4703" s="6" t="s">
        <v>13815</v>
      </c>
      <c r="F4703" s="6" t="s">
        <v>13819</v>
      </c>
      <c r="G4703" s="6" t="str">
        <f t="shared" si="349"/>
        <v>60-69</v>
      </c>
      <c r="H4703" s="6" t="str" cm="1">
        <f t="array" ref="H4703:I4703">_xlfn.TEXTSPLIT(G4703,"-")</f>
        <v>60</v>
      </c>
      <c r="I4703" s="6" t="str">
        <v>69</v>
      </c>
      <c r="J4703" s="6" t="s">
        <v>13836</v>
      </c>
      <c r="K4703" s="6" t="s">
        <v>13511</v>
      </c>
      <c r="L4703" s="6" t="s">
        <v>13973</v>
      </c>
      <c r="M4703" s="6" t="s">
        <v>13683</v>
      </c>
      <c r="N4703" s="6" t="s">
        <v>13851</v>
      </c>
      <c r="O4703" s="6" t="str" cm="1">
        <f t="array" ref="O4703:P4703">_xlfn.TEXTSPLIT(N4703,"-")</f>
        <v>2010</v>
      </c>
      <c r="P4703" s="6" t="str">
        <v>2012</v>
      </c>
      <c r="Q4703" s="6">
        <v>135</v>
      </c>
      <c r="R4703" s="6">
        <v>45</v>
      </c>
      <c r="S4703" s="16">
        <f t="shared" si="350"/>
        <v>0.33333333333333331</v>
      </c>
      <c r="T4703" s="16">
        <f t="shared" si="351"/>
        <v>4.0572041296678976E-2</v>
      </c>
    </row>
    <row r="4704" spans="1:20" x14ac:dyDescent="0.6">
      <c r="A4704" s="6"/>
      <c r="B4704" s="6"/>
      <c r="C4704" s="6"/>
      <c r="D4704" s="6" t="s">
        <v>13848</v>
      </c>
      <c r="E4704" s="6" t="s">
        <v>13815</v>
      </c>
      <c r="F4704" s="6" t="s">
        <v>13820</v>
      </c>
      <c r="G4704" s="6" t="str">
        <f t="shared" si="349"/>
        <v>70-79</v>
      </c>
      <c r="H4704" s="6" t="str" cm="1">
        <f t="array" ref="H4704:I4704">_xlfn.TEXTSPLIT(G4704,"-")</f>
        <v>70</v>
      </c>
      <c r="I4704" s="6" t="str">
        <v>79</v>
      </c>
      <c r="J4704" s="6" t="s">
        <v>13836</v>
      </c>
      <c r="K4704" s="6" t="s">
        <v>13511</v>
      </c>
      <c r="L4704" s="6" t="s">
        <v>13973</v>
      </c>
      <c r="M4704" s="6" t="s">
        <v>13683</v>
      </c>
      <c r="N4704" s="6" t="s">
        <v>13851</v>
      </c>
      <c r="O4704" s="6" t="str" cm="1">
        <f t="array" ref="O4704:P4704">_xlfn.TEXTSPLIT(N4704,"-")</f>
        <v>2010</v>
      </c>
      <c r="P4704" s="6" t="str">
        <v>2012</v>
      </c>
      <c r="Q4704" s="6">
        <v>282</v>
      </c>
      <c r="R4704" s="6">
        <v>109</v>
      </c>
      <c r="S4704" s="16">
        <f t="shared" si="350"/>
        <v>0.38652482269503546</v>
      </c>
      <c r="T4704" s="16">
        <f t="shared" si="351"/>
        <v>2.8997638943725444E-2</v>
      </c>
    </row>
    <row r="4705" spans="1:20" x14ac:dyDescent="0.6">
      <c r="A4705" s="6"/>
      <c r="B4705" s="6"/>
      <c r="C4705" s="6"/>
      <c r="D4705" s="6" t="s">
        <v>13848</v>
      </c>
      <c r="E4705" s="6" t="s">
        <v>13815</v>
      </c>
      <c r="F4705" s="6" t="s">
        <v>13866</v>
      </c>
      <c r="G4705" s="6" t="str">
        <f t="shared" si="349"/>
        <v>80-89</v>
      </c>
      <c r="H4705" s="6" t="str" cm="1">
        <f t="array" ref="H4705:I4705">_xlfn.TEXTSPLIT(G4705,"-")</f>
        <v>80</v>
      </c>
      <c r="I4705" s="6" t="str">
        <v>89</v>
      </c>
      <c r="J4705" s="6" t="s">
        <v>13836</v>
      </c>
      <c r="K4705" s="6" t="s">
        <v>13511</v>
      </c>
      <c r="L4705" s="6" t="s">
        <v>13973</v>
      </c>
      <c r="M4705" s="6" t="s">
        <v>13683</v>
      </c>
      <c r="N4705" s="6" t="s">
        <v>13851</v>
      </c>
      <c r="O4705" s="6" t="str" cm="1">
        <f t="array" ref="O4705:P4705">_xlfn.TEXTSPLIT(N4705,"-")</f>
        <v>2010</v>
      </c>
      <c r="P4705" s="6" t="str">
        <v>2012</v>
      </c>
      <c r="Q4705" s="6">
        <v>63</v>
      </c>
      <c r="R4705" s="6">
        <v>22</v>
      </c>
      <c r="S4705" s="16">
        <f t="shared" si="350"/>
        <v>0.34920634920634919</v>
      </c>
      <c r="T4705" s="16">
        <f t="shared" si="351"/>
        <v>6.006098420353418E-2</v>
      </c>
    </row>
    <row r="4706" spans="1:20" x14ac:dyDescent="0.6">
      <c r="A4706" s="6"/>
      <c r="B4706" s="6"/>
      <c r="C4706" s="6"/>
      <c r="D4706" s="6" t="s">
        <v>13848</v>
      </c>
      <c r="E4706" s="6" t="s">
        <v>13815</v>
      </c>
      <c r="F4706" s="6" t="s">
        <v>13490</v>
      </c>
      <c r="G4706" s="6" t="str">
        <f t="shared" si="349"/>
        <v>60-89</v>
      </c>
      <c r="H4706" s="6" t="str" cm="1">
        <f t="array" ref="H4706:I4706">_xlfn.TEXTSPLIT(G4706,"-")</f>
        <v>60</v>
      </c>
      <c r="I4706" s="6" t="str">
        <v>89</v>
      </c>
      <c r="J4706" s="6" t="s">
        <v>13836</v>
      </c>
      <c r="K4706" s="6" t="s">
        <v>13511</v>
      </c>
      <c r="L4706" s="6" t="s">
        <v>13973</v>
      </c>
      <c r="M4706" s="6" t="s">
        <v>13683</v>
      </c>
      <c r="N4706" s="6" t="s">
        <v>13851</v>
      </c>
      <c r="O4706" s="6" t="str" cm="1">
        <f t="array" ref="O4706:P4706">_xlfn.TEXTSPLIT(N4706,"-")</f>
        <v>2010</v>
      </c>
      <c r="P4706" s="6" t="str">
        <v>2012</v>
      </c>
      <c r="Q4706" s="6">
        <v>480</v>
      </c>
      <c r="R4706" s="6">
        <v>176</v>
      </c>
      <c r="S4706" s="16">
        <f t="shared" si="350"/>
        <v>0.36666666666666664</v>
      </c>
      <c r="T4706" s="16">
        <f t="shared" si="351"/>
        <v>2.1995369883143503E-2</v>
      </c>
    </row>
    <row r="4707" spans="1:20" x14ac:dyDescent="0.6">
      <c r="A4707" s="6"/>
      <c r="B4707" s="6"/>
      <c r="C4707" s="6"/>
      <c r="D4707" s="6" t="s">
        <v>13813</v>
      </c>
      <c r="E4707" s="6" t="s">
        <v>13814</v>
      </c>
      <c r="F4707" s="6" t="s">
        <v>13819</v>
      </c>
      <c r="G4707" s="6" t="str">
        <f t="shared" si="349"/>
        <v>60-69</v>
      </c>
      <c r="H4707" s="6" t="str" cm="1">
        <f t="array" ref="H4707:I4707">_xlfn.TEXTSPLIT(G4707,"-")</f>
        <v>60</v>
      </c>
      <c r="I4707" s="6" t="str">
        <v>69</v>
      </c>
      <c r="J4707" s="6" t="s">
        <v>13836</v>
      </c>
      <c r="K4707" s="6" t="s">
        <v>13511</v>
      </c>
      <c r="L4707" s="6" t="s">
        <v>13973</v>
      </c>
      <c r="M4707" s="6" t="s">
        <v>13683</v>
      </c>
      <c r="N4707" s="6" t="s">
        <v>13851</v>
      </c>
      <c r="O4707" s="6" t="str" cm="1">
        <f t="array" ref="O4707:P4707">_xlfn.TEXTSPLIT(N4707,"-")</f>
        <v>2010</v>
      </c>
      <c r="P4707" s="6" t="str">
        <v>2012</v>
      </c>
      <c r="Q4707" s="6">
        <v>74</v>
      </c>
      <c r="R4707" s="6">
        <v>0</v>
      </c>
      <c r="S4707" s="16">
        <f t="shared" si="350"/>
        <v>0</v>
      </c>
      <c r="T4707" s="16">
        <f t="shared" si="351"/>
        <v>0</v>
      </c>
    </row>
    <row r="4708" spans="1:20" x14ac:dyDescent="0.6">
      <c r="A4708" s="6"/>
      <c r="B4708" s="6"/>
      <c r="C4708" s="6"/>
      <c r="D4708" s="6" t="s">
        <v>13813</v>
      </c>
      <c r="E4708" s="6" t="s">
        <v>13814</v>
      </c>
      <c r="F4708" s="6" t="s">
        <v>13820</v>
      </c>
      <c r="G4708" s="6" t="str">
        <f t="shared" si="349"/>
        <v>70-79</v>
      </c>
      <c r="H4708" s="6" t="str" cm="1">
        <f t="array" ref="H4708:I4708">_xlfn.TEXTSPLIT(G4708,"-")</f>
        <v>70</v>
      </c>
      <c r="I4708" s="6" t="str">
        <v>79</v>
      </c>
      <c r="J4708" s="6" t="s">
        <v>13836</v>
      </c>
      <c r="K4708" s="6" t="s">
        <v>13511</v>
      </c>
      <c r="L4708" s="6" t="s">
        <v>13973</v>
      </c>
      <c r="M4708" s="6" t="s">
        <v>13683</v>
      </c>
      <c r="N4708" s="6" t="s">
        <v>13851</v>
      </c>
      <c r="O4708" s="6" t="str" cm="1">
        <f t="array" ref="O4708:P4708">_xlfn.TEXTSPLIT(N4708,"-")</f>
        <v>2010</v>
      </c>
      <c r="P4708" s="6" t="str">
        <v>2012</v>
      </c>
      <c r="Q4708" s="6">
        <v>182</v>
      </c>
      <c r="R4708" s="6">
        <v>2</v>
      </c>
      <c r="S4708" s="16">
        <f t="shared" si="350"/>
        <v>1.098901098901099E-2</v>
      </c>
      <c r="T4708" s="16">
        <f t="shared" si="351"/>
        <v>7.727591718766409E-3</v>
      </c>
    </row>
    <row r="4709" spans="1:20" x14ac:dyDescent="0.6">
      <c r="A4709" s="6"/>
      <c r="B4709" s="6"/>
      <c r="C4709" s="6"/>
      <c r="D4709" s="6" t="s">
        <v>13813</v>
      </c>
      <c r="E4709" s="6" t="s">
        <v>13814</v>
      </c>
      <c r="F4709" s="6" t="s">
        <v>13866</v>
      </c>
      <c r="G4709" s="6" t="str">
        <f t="shared" si="349"/>
        <v>80-89</v>
      </c>
      <c r="H4709" s="6" t="str" cm="1">
        <f t="array" ref="H4709:I4709">_xlfn.TEXTSPLIT(G4709,"-")</f>
        <v>80</v>
      </c>
      <c r="I4709" s="6" t="str">
        <v>89</v>
      </c>
      <c r="J4709" s="6" t="s">
        <v>13836</v>
      </c>
      <c r="K4709" s="6" t="s">
        <v>13511</v>
      </c>
      <c r="L4709" s="6" t="s">
        <v>13973</v>
      </c>
      <c r="M4709" s="6" t="s">
        <v>13683</v>
      </c>
      <c r="N4709" s="6" t="s">
        <v>13851</v>
      </c>
      <c r="O4709" s="6" t="str" cm="1">
        <f t="array" ref="O4709:P4709">_xlfn.TEXTSPLIT(N4709,"-")</f>
        <v>2010</v>
      </c>
      <c r="P4709" s="6" t="str">
        <v>2012</v>
      </c>
      <c r="Q4709" s="6">
        <v>32</v>
      </c>
      <c r="R4709" s="6">
        <v>0</v>
      </c>
      <c r="S4709" s="16">
        <f t="shared" si="350"/>
        <v>0</v>
      </c>
      <c r="T4709" s="16">
        <f t="shared" si="351"/>
        <v>0</v>
      </c>
    </row>
    <row r="4710" spans="1:20" x14ac:dyDescent="0.6">
      <c r="A4710" s="6"/>
      <c r="B4710" s="6"/>
      <c r="C4710" s="6"/>
      <c r="D4710" s="6" t="s">
        <v>13813</v>
      </c>
      <c r="E4710" s="6" t="s">
        <v>13814</v>
      </c>
      <c r="F4710" s="6" t="s">
        <v>13490</v>
      </c>
      <c r="G4710" s="6" t="str">
        <f t="shared" si="349"/>
        <v>60-89</v>
      </c>
      <c r="H4710" s="6" t="str" cm="1">
        <f t="array" ref="H4710:I4710">_xlfn.TEXTSPLIT(G4710,"-")</f>
        <v>60</v>
      </c>
      <c r="I4710" s="6" t="str">
        <v>89</v>
      </c>
      <c r="J4710" s="6" t="s">
        <v>13836</v>
      </c>
      <c r="K4710" s="6" t="s">
        <v>13511</v>
      </c>
      <c r="L4710" s="6" t="s">
        <v>13973</v>
      </c>
      <c r="M4710" s="6" t="s">
        <v>13683</v>
      </c>
      <c r="N4710" s="6" t="s">
        <v>13851</v>
      </c>
      <c r="O4710" s="6" t="str" cm="1">
        <f t="array" ref="O4710:P4710">_xlfn.TEXTSPLIT(N4710,"-")</f>
        <v>2010</v>
      </c>
      <c r="P4710" s="6" t="str">
        <v>2012</v>
      </c>
      <c r="Q4710" s="6">
        <v>288</v>
      </c>
      <c r="R4710" s="6">
        <v>2</v>
      </c>
      <c r="S4710" s="16">
        <f t="shared" si="350"/>
        <v>6.9444444444444441E-3</v>
      </c>
      <c r="T4710" s="16">
        <f t="shared" si="351"/>
        <v>4.8933838325485425E-3</v>
      </c>
    </row>
    <row r="4711" spans="1:20" x14ac:dyDescent="0.6">
      <c r="A4711" s="6"/>
      <c r="B4711" s="6"/>
      <c r="C4711" s="6"/>
      <c r="D4711" s="6" t="s">
        <v>13813</v>
      </c>
      <c r="E4711" s="6" t="s">
        <v>13816</v>
      </c>
      <c r="F4711" s="6" t="s">
        <v>13819</v>
      </c>
      <c r="G4711" s="6" t="str">
        <f t="shared" si="349"/>
        <v>60-69</v>
      </c>
      <c r="H4711" s="6" t="str" cm="1">
        <f t="array" ref="H4711:I4711">_xlfn.TEXTSPLIT(G4711,"-")</f>
        <v>60</v>
      </c>
      <c r="I4711" s="6" t="str">
        <v>69</v>
      </c>
      <c r="J4711" s="6" t="s">
        <v>13836</v>
      </c>
      <c r="K4711" s="6" t="s">
        <v>13511</v>
      </c>
      <c r="L4711" s="6" t="s">
        <v>13973</v>
      </c>
      <c r="M4711" s="6" t="s">
        <v>13683</v>
      </c>
      <c r="N4711" s="6" t="s">
        <v>13851</v>
      </c>
      <c r="O4711" s="6" t="str" cm="1">
        <f t="array" ref="O4711:P4711">_xlfn.TEXTSPLIT(N4711,"-")</f>
        <v>2010</v>
      </c>
      <c r="P4711" s="6" t="str">
        <v>2012</v>
      </c>
      <c r="Q4711" s="6">
        <v>61</v>
      </c>
      <c r="R4711" s="6">
        <v>0</v>
      </c>
      <c r="S4711" s="16">
        <f t="shared" si="350"/>
        <v>0</v>
      </c>
      <c r="T4711" s="16">
        <f t="shared" si="351"/>
        <v>0</v>
      </c>
    </row>
    <row r="4712" spans="1:20" x14ac:dyDescent="0.6">
      <c r="A4712" s="6"/>
      <c r="B4712" s="6"/>
      <c r="C4712" s="6"/>
      <c r="D4712" s="6" t="s">
        <v>13813</v>
      </c>
      <c r="E4712" s="6" t="s">
        <v>13816</v>
      </c>
      <c r="F4712" s="6" t="s">
        <v>13820</v>
      </c>
      <c r="G4712" s="6" t="str">
        <f t="shared" si="349"/>
        <v>70-79</v>
      </c>
      <c r="H4712" s="6" t="str" cm="1">
        <f t="array" ref="H4712:I4712">_xlfn.TEXTSPLIT(G4712,"-")</f>
        <v>70</v>
      </c>
      <c r="I4712" s="6" t="str">
        <v>79</v>
      </c>
      <c r="J4712" s="6" t="s">
        <v>13836</v>
      </c>
      <c r="K4712" s="6" t="s">
        <v>13511</v>
      </c>
      <c r="L4712" s="6" t="s">
        <v>13973</v>
      </c>
      <c r="M4712" s="6" t="s">
        <v>13683</v>
      </c>
      <c r="N4712" s="6" t="s">
        <v>13851</v>
      </c>
      <c r="O4712" s="6" t="str" cm="1">
        <f t="array" ref="O4712:P4712">_xlfn.TEXTSPLIT(N4712,"-")</f>
        <v>2010</v>
      </c>
      <c r="P4712" s="6" t="str">
        <v>2012</v>
      </c>
      <c r="Q4712" s="6">
        <v>100</v>
      </c>
      <c r="R4712" s="6">
        <v>0</v>
      </c>
      <c r="S4712" s="16">
        <f t="shared" si="350"/>
        <v>0</v>
      </c>
      <c r="T4712" s="16">
        <f t="shared" si="351"/>
        <v>0</v>
      </c>
    </row>
    <row r="4713" spans="1:20" x14ac:dyDescent="0.6">
      <c r="A4713" s="6"/>
      <c r="B4713" s="6"/>
      <c r="C4713" s="6"/>
      <c r="D4713" s="6" t="s">
        <v>13813</v>
      </c>
      <c r="E4713" s="6" t="s">
        <v>13816</v>
      </c>
      <c r="F4713" s="6" t="s">
        <v>13866</v>
      </c>
      <c r="G4713" s="6" t="str">
        <f t="shared" si="349"/>
        <v>80-89</v>
      </c>
      <c r="H4713" s="6" t="str" cm="1">
        <f t="array" ref="H4713:I4713">_xlfn.TEXTSPLIT(G4713,"-")</f>
        <v>80</v>
      </c>
      <c r="I4713" s="6" t="str">
        <v>89</v>
      </c>
      <c r="J4713" s="6" t="s">
        <v>13836</v>
      </c>
      <c r="K4713" s="6" t="s">
        <v>13511</v>
      </c>
      <c r="L4713" s="6" t="s">
        <v>13973</v>
      </c>
      <c r="M4713" s="6" t="s">
        <v>13683</v>
      </c>
      <c r="N4713" s="6" t="s">
        <v>13851</v>
      </c>
      <c r="O4713" s="6" t="str" cm="1">
        <f t="array" ref="O4713:P4713">_xlfn.TEXTSPLIT(N4713,"-")</f>
        <v>2010</v>
      </c>
      <c r="P4713" s="6" t="str">
        <v>2012</v>
      </c>
      <c r="Q4713" s="6">
        <v>31</v>
      </c>
      <c r="R4713" s="6">
        <v>1</v>
      </c>
      <c r="S4713" s="16">
        <f t="shared" si="350"/>
        <v>3.2258064516129031E-2</v>
      </c>
      <c r="T4713" s="16">
        <f t="shared" si="351"/>
        <v>3.1733508183094498E-2</v>
      </c>
    </row>
    <row r="4714" spans="1:20" x14ac:dyDescent="0.6">
      <c r="A4714" s="6"/>
      <c r="B4714" s="6"/>
      <c r="C4714" s="6"/>
      <c r="D4714" s="6" t="s">
        <v>13813</v>
      </c>
      <c r="E4714" s="6" t="s">
        <v>13816</v>
      </c>
      <c r="F4714" s="6" t="s">
        <v>13490</v>
      </c>
      <c r="G4714" s="6" t="str">
        <f t="shared" si="349"/>
        <v>60-89</v>
      </c>
      <c r="H4714" s="6" t="str" cm="1">
        <f t="array" ref="H4714:I4714">_xlfn.TEXTSPLIT(G4714,"-")</f>
        <v>60</v>
      </c>
      <c r="I4714" s="6" t="str">
        <v>89</v>
      </c>
      <c r="J4714" s="6" t="s">
        <v>13836</v>
      </c>
      <c r="K4714" s="6" t="s">
        <v>13511</v>
      </c>
      <c r="L4714" s="6" t="s">
        <v>13973</v>
      </c>
      <c r="M4714" s="6" t="s">
        <v>13683</v>
      </c>
      <c r="N4714" s="6" t="s">
        <v>13851</v>
      </c>
      <c r="O4714" s="6" t="str" cm="1">
        <f t="array" ref="O4714:P4714">_xlfn.TEXTSPLIT(N4714,"-")</f>
        <v>2010</v>
      </c>
      <c r="P4714" s="6" t="str">
        <v>2012</v>
      </c>
      <c r="Q4714" s="6">
        <v>192</v>
      </c>
      <c r="R4714" s="6">
        <v>1</v>
      </c>
      <c r="S4714" s="16">
        <f t="shared" si="350"/>
        <v>5.208333333333333E-3</v>
      </c>
      <c r="T4714" s="16">
        <f t="shared" si="351"/>
        <v>5.1947522585007915E-3</v>
      </c>
    </row>
    <row r="4715" spans="1:20" x14ac:dyDescent="0.6">
      <c r="A4715" s="6"/>
      <c r="B4715" s="6"/>
      <c r="C4715" s="6"/>
      <c r="D4715" s="6" t="s">
        <v>13813</v>
      </c>
      <c r="E4715" s="6" t="s">
        <v>13815</v>
      </c>
      <c r="F4715" s="6" t="s">
        <v>13819</v>
      </c>
      <c r="G4715" s="6" t="str">
        <f t="shared" si="349"/>
        <v>60-69</v>
      </c>
      <c r="H4715" s="6" t="str" cm="1">
        <f t="array" ref="H4715:I4715">_xlfn.TEXTSPLIT(G4715,"-")</f>
        <v>60</v>
      </c>
      <c r="I4715" s="6" t="str">
        <v>69</v>
      </c>
      <c r="J4715" s="6" t="s">
        <v>13836</v>
      </c>
      <c r="K4715" s="6" t="s">
        <v>13511</v>
      </c>
      <c r="L4715" s="6" t="s">
        <v>13973</v>
      </c>
      <c r="M4715" s="6" t="s">
        <v>13683</v>
      </c>
      <c r="N4715" s="6" t="s">
        <v>13851</v>
      </c>
      <c r="O4715" s="6" t="str" cm="1">
        <f t="array" ref="O4715:P4715">_xlfn.TEXTSPLIT(N4715,"-")</f>
        <v>2010</v>
      </c>
      <c r="P4715" s="6" t="str">
        <v>2012</v>
      </c>
      <c r="Q4715" s="6">
        <v>135</v>
      </c>
      <c r="R4715" s="6">
        <v>0</v>
      </c>
      <c r="S4715" s="16">
        <f t="shared" si="350"/>
        <v>0</v>
      </c>
      <c r="T4715" s="16">
        <f t="shared" si="351"/>
        <v>0</v>
      </c>
    </row>
    <row r="4716" spans="1:20" x14ac:dyDescent="0.6">
      <c r="A4716" s="6"/>
      <c r="B4716" s="6"/>
      <c r="C4716" s="6"/>
      <c r="D4716" s="6" t="s">
        <v>13813</v>
      </c>
      <c r="E4716" s="6" t="s">
        <v>13815</v>
      </c>
      <c r="F4716" s="6" t="s">
        <v>13820</v>
      </c>
      <c r="G4716" s="6" t="str">
        <f t="shared" si="349"/>
        <v>70-79</v>
      </c>
      <c r="H4716" s="6" t="str" cm="1">
        <f t="array" ref="H4716:I4716">_xlfn.TEXTSPLIT(G4716,"-")</f>
        <v>70</v>
      </c>
      <c r="I4716" s="6" t="str">
        <v>79</v>
      </c>
      <c r="J4716" s="6" t="s">
        <v>13836</v>
      </c>
      <c r="K4716" s="6" t="s">
        <v>13511</v>
      </c>
      <c r="L4716" s="6" t="s">
        <v>13973</v>
      </c>
      <c r="M4716" s="6" t="s">
        <v>13683</v>
      </c>
      <c r="N4716" s="6" t="s">
        <v>13851</v>
      </c>
      <c r="O4716" s="6" t="str" cm="1">
        <f t="array" ref="O4716:P4716">_xlfn.TEXTSPLIT(N4716,"-")</f>
        <v>2010</v>
      </c>
      <c r="P4716" s="6" t="str">
        <v>2012</v>
      </c>
      <c r="Q4716" s="6">
        <v>282</v>
      </c>
      <c r="R4716" s="6">
        <v>2</v>
      </c>
      <c r="S4716" s="16">
        <f t="shared" si="350"/>
        <v>7.0921985815602835E-3</v>
      </c>
      <c r="T4716" s="16">
        <f t="shared" si="351"/>
        <v>4.9971265859945846E-3</v>
      </c>
    </row>
    <row r="4717" spans="1:20" x14ac:dyDescent="0.6">
      <c r="A4717" s="6"/>
      <c r="B4717" s="6"/>
      <c r="C4717" s="6"/>
      <c r="D4717" s="6" t="s">
        <v>13813</v>
      </c>
      <c r="E4717" s="6" t="s">
        <v>13815</v>
      </c>
      <c r="F4717" s="6" t="s">
        <v>13866</v>
      </c>
      <c r="G4717" s="6" t="str">
        <f t="shared" si="349"/>
        <v>80-89</v>
      </c>
      <c r="H4717" s="6" t="str" cm="1">
        <f t="array" ref="H4717:I4717">_xlfn.TEXTSPLIT(G4717,"-")</f>
        <v>80</v>
      </c>
      <c r="I4717" s="6" t="str">
        <v>89</v>
      </c>
      <c r="J4717" s="6" t="s">
        <v>13836</v>
      </c>
      <c r="K4717" s="6" t="s">
        <v>13511</v>
      </c>
      <c r="L4717" s="6" t="s">
        <v>13973</v>
      </c>
      <c r="M4717" s="6" t="s">
        <v>13683</v>
      </c>
      <c r="N4717" s="6" t="s">
        <v>13851</v>
      </c>
      <c r="O4717" s="6" t="str" cm="1">
        <f t="array" ref="O4717:P4717">_xlfn.TEXTSPLIT(N4717,"-")</f>
        <v>2010</v>
      </c>
      <c r="P4717" s="6" t="str">
        <v>2012</v>
      </c>
      <c r="Q4717" s="6">
        <v>63</v>
      </c>
      <c r="R4717" s="6">
        <v>1</v>
      </c>
      <c r="S4717" s="16">
        <f t="shared" si="350"/>
        <v>1.5873015873015872E-2</v>
      </c>
      <c r="T4717" s="16">
        <f t="shared" si="351"/>
        <v>1.5746535643234815E-2</v>
      </c>
    </row>
    <row r="4718" spans="1:20" x14ac:dyDescent="0.6">
      <c r="A4718" s="6"/>
      <c r="B4718" s="6"/>
      <c r="C4718" s="6"/>
      <c r="D4718" s="6" t="s">
        <v>13813</v>
      </c>
      <c r="E4718" s="6" t="s">
        <v>13815</v>
      </c>
      <c r="F4718" s="6" t="s">
        <v>13490</v>
      </c>
      <c r="G4718" s="6" t="str">
        <f t="shared" si="349"/>
        <v>60-89</v>
      </c>
      <c r="H4718" s="6" t="str" cm="1">
        <f t="array" ref="H4718:I4718">_xlfn.TEXTSPLIT(G4718,"-")</f>
        <v>60</v>
      </c>
      <c r="I4718" s="6" t="str">
        <v>89</v>
      </c>
      <c r="J4718" s="6" t="s">
        <v>13836</v>
      </c>
      <c r="K4718" s="6" t="s">
        <v>13511</v>
      </c>
      <c r="L4718" s="6" t="s">
        <v>13973</v>
      </c>
      <c r="M4718" s="6" t="s">
        <v>13683</v>
      </c>
      <c r="N4718" s="6" t="s">
        <v>13851</v>
      </c>
      <c r="O4718" s="6" t="str" cm="1">
        <f t="array" ref="O4718:P4718">_xlfn.TEXTSPLIT(N4718,"-")</f>
        <v>2010</v>
      </c>
      <c r="P4718" s="6" t="str">
        <v>2012</v>
      </c>
      <c r="Q4718" s="6">
        <v>480</v>
      </c>
      <c r="R4718" s="6">
        <v>3</v>
      </c>
      <c r="S4718" s="16">
        <f t="shared" si="350"/>
        <v>6.2500000000000003E-3</v>
      </c>
      <c r="T4718" s="16">
        <f t="shared" si="351"/>
        <v>3.5971451353816685E-3</v>
      </c>
    </row>
    <row r="4719" spans="1:20" x14ac:dyDescent="0.6">
      <c r="D4719" s="6" t="s">
        <v>13848</v>
      </c>
      <c r="E4719" s="6" t="s">
        <v>13814</v>
      </c>
      <c r="F4719" s="6" t="s">
        <v>13819</v>
      </c>
      <c r="G4719" s="6" t="str">
        <f t="shared" si="340"/>
        <v>60-69</v>
      </c>
      <c r="H4719" s="6" t="str" cm="1">
        <f t="array" ref="H4719:I4719">_xlfn.TEXTSPLIT(G4719,"-")</f>
        <v>60</v>
      </c>
      <c r="I4719" s="6" t="str">
        <v>69</v>
      </c>
      <c r="J4719" s="6" t="s">
        <v>13836</v>
      </c>
      <c r="K4719" s="6" t="s">
        <v>13511</v>
      </c>
      <c r="L4719" s="6" t="s">
        <v>13909</v>
      </c>
      <c r="M4719" s="6" t="s">
        <v>13683</v>
      </c>
      <c r="N4719" s="6" t="s">
        <v>13851</v>
      </c>
      <c r="O4719" s="6" t="str" cm="1">
        <f t="array" ref="O4719:P4719">_xlfn.TEXTSPLIT(N4719,"-")</f>
        <v>2010</v>
      </c>
      <c r="P4719" s="6" t="str">
        <v>2012</v>
      </c>
      <c r="Q4719" s="6">
        <v>74</v>
      </c>
      <c r="R4719" s="6">
        <v>26</v>
      </c>
      <c r="S4719" s="16">
        <f t="shared" si="341"/>
        <v>0.35135135135135137</v>
      </c>
      <c r="T4719" s="16">
        <f t="shared" si="342"/>
        <v>5.5495748468144861E-2</v>
      </c>
    </row>
    <row r="4720" spans="1:20" x14ac:dyDescent="0.6">
      <c r="A4720" s="6"/>
      <c r="B4720" s="6"/>
      <c r="C4720" s="6"/>
      <c r="D4720" s="6" t="s">
        <v>13848</v>
      </c>
      <c r="E4720" s="6" t="s">
        <v>13814</v>
      </c>
      <c r="F4720" s="6" t="s">
        <v>13820</v>
      </c>
      <c r="G4720" s="6" t="str">
        <f t="shared" si="340"/>
        <v>70-79</v>
      </c>
      <c r="H4720" s="6" t="str" cm="1">
        <f t="array" ref="H4720:I4720">_xlfn.TEXTSPLIT(G4720,"-")</f>
        <v>70</v>
      </c>
      <c r="I4720" s="6" t="str">
        <v>79</v>
      </c>
      <c r="J4720" s="6" t="s">
        <v>13836</v>
      </c>
      <c r="K4720" s="6" t="s">
        <v>13511</v>
      </c>
      <c r="L4720" s="6" t="s">
        <v>13909</v>
      </c>
      <c r="M4720" s="6" t="s">
        <v>13683</v>
      </c>
      <c r="N4720" s="6" t="s">
        <v>13851</v>
      </c>
      <c r="O4720" s="6" t="str" cm="1">
        <f t="array" ref="O4720:P4720">_xlfn.TEXTSPLIT(N4720,"-")</f>
        <v>2010</v>
      </c>
      <c r="P4720" s="6" t="str">
        <v>2012</v>
      </c>
      <c r="Q4720" s="6">
        <v>182</v>
      </c>
      <c r="R4720" s="6">
        <v>65</v>
      </c>
      <c r="S4720" s="16">
        <f t="shared" si="341"/>
        <v>0.35714285714285715</v>
      </c>
      <c r="T4720" s="16">
        <f t="shared" si="342"/>
        <v>3.5517511292774778E-2</v>
      </c>
    </row>
    <row r="4721" spans="1:20" x14ac:dyDescent="0.6">
      <c r="A4721" s="6"/>
      <c r="B4721" s="6"/>
      <c r="C4721" s="6"/>
      <c r="D4721" s="6" t="s">
        <v>13848</v>
      </c>
      <c r="E4721" s="6" t="s">
        <v>13814</v>
      </c>
      <c r="F4721" s="6" t="s">
        <v>13866</v>
      </c>
      <c r="G4721" s="6" t="str">
        <f t="shared" si="340"/>
        <v>80-89</v>
      </c>
      <c r="H4721" s="6" t="str" cm="1">
        <f t="array" ref="H4721:I4721">_xlfn.TEXTSPLIT(G4721,"-")</f>
        <v>80</v>
      </c>
      <c r="I4721" s="6" t="str">
        <v>89</v>
      </c>
      <c r="J4721" s="6" t="s">
        <v>13836</v>
      </c>
      <c r="K4721" s="6" t="s">
        <v>13511</v>
      </c>
      <c r="L4721" s="6" t="s">
        <v>13909</v>
      </c>
      <c r="M4721" s="6" t="s">
        <v>13683</v>
      </c>
      <c r="N4721" s="6" t="s">
        <v>13851</v>
      </c>
      <c r="O4721" s="6" t="str" cm="1">
        <f t="array" ref="O4721:P4721">_xlfn.TEXTSPLIT(N4721,"-")</f>
        <v>2010</v>
      </c>
      <c r="P4721" s="6" t="str">
        <v>2012</v>
      </c>
      <c r="Q4721" s="6">
        <v>32</v>
      </c>
      <c r="R4721" s="6">
        <v>9</v>
      </c>
      <c r="S4721" s="16">
        <f t="shared" si="341"/>
        <v>0.28125</v>
      </c>
      <c r="T4721" s="16">
        <f t="shared" si="342"/>
        <v>7.9480429489749232E-2</v>
      </c>
    </row>
    <row r="4722" spans="1:20" x14ac:dyDescent="0.6">
      <c r="A4722" s="6"/>
      <c r="B4722" s="6"/>
      <c r="C4722" s="6"/>
      <c r="D4722" s="6" t="s">
        <v>13848</v>
      </c>
      <c r="E4722" s="6" t="s">
        <v>13814</v>
      </c>
      <c r="F4722" s="6" t="s">
        <v>13490</v>
      </c>
      <c r="G4722" s="6" t="str">
        <f t="shared" si="340"/>
        <v>60-89</v>
      </c>
      <c r="H4722" s="6" t="str" cm="1">
        <f t="array" ref="H4722:I4722">_xlfn.TEXTSPLIT(G4722,"-")</f>
        <v>60</v>
      </c>
      <c r="I4722" s="6" t="str">
        <v>89</v>
      </c>
      <c r="J4722" s="6" t="s">
        <v>13836</v>
      </c>
      <c r="K4722" s="6" t="s">
        <v>13511</v>
      </c>
      <c r="L4722" s="6" t="s">
        <v>13909</v>
      </c>
      <c r="M4722" s="6" t="s">
        <v>13683</v>
      </c>
      <c r="N4722" s="6" t="s">
        <v>13851</v>
      </c>
      <c r="O4722" s="6" t="str" cm="1">
        <f t="array" ref="O4722:P4722">_xlfn.TEXTSPLIT(N4722,"-")</f>
        <v>2010</v>
      </c>
      <c r="P4722" s="6" t="str">
        <v>2012</v>
      </c>
      <c r="Q4722" s="6">
        <v>288</v>
      </c>
      <c r="R4722" s="6">
        <v>100</v>
      </c>
      <c r="S4722" s="16">
        <f t="shared" si="341"/>
        <v>0.34722222222222221</v>
      </c>
      <c r="T4722" s="16">
        <f t="shared" si="342"/>
        <v>2.8053702878566719E-2</v>
      </c>
    </row>
    <row r="4723" spans="1:20" x14ac:dyDescent="0.6">
      <c r="A4723" s="6"/>
      <c r="B4723" s="6"/>
      <c r="C4723" s="6"/>
      <c r="D4723" s="6" t="s">
        <v>13848</v>
      </c>
      <c r="E4723" s="6" t="s">
        <v>13816</v>
      </c>
      <c r="F4723" s="6" t="s">
        <v>13819</v>
      </c>
      <c r="G4723" s="6" t="str">
        <f t="shared" si="340"/>
        <v>60-69</v>
      </c>
      <c r="H4723" s="6" t="str" cm="1">
        <f t="array" ref="H4723:I4723">_xlfn.TEXTSPLIT(G4723,"-")</f>
        <v>60</v>
      </c>
      <c r="I4723" s="6" t="str">
        <v>69</v>
      </c>
      <c r="J4723" s="6" t="s">
        <v>13836</v>
      </c>
      <c r="K4723" s="6" t="s">
        <v>13511</v>
      </c>
      <c r="L4723" s="6" t="s">
        <v>13909</v>
      </c>
      <c r="M4723" s="6" t="s">
        <v>13683</v>
      </c>
      <c r="N4723" s="6" t="s">
        <v>13851</v>
      </c>
      <c r="O4723" s="6" t="str" cm="1">
        <f t="array" ref="O4723:P4723">_xlfn.TEXTSPLIT(N4723,"-")</f>
        <v>2010</v>
      </c>
      <c r="P4723" s="6" t="str">
        <v>2012</v>
      </c>
      <c r="Q4723" s="6">
        <v>61</v>
      </c>
      <c r="R4723" s="6">
        <v>19</v>
      </c>
      <c r="S4723" s="16">
        <f t="shared" si="341"/>
        <v>0.31147540983606559</v>
      </c>
      <c r="T4723" s="16">
        <f t="shared" si="342"/>
        <v>5.929344625597481E-2</v>
      </c>
    </row>
    <row r="4724" spans="1:20" x14ac:dyDescent="0.6">
      <c r="A4724" s="6"/>
      <c r="B4724" s="6"/>
      <c r="C4724" s="6"/>
      <c r="D4724" s="6" t="s">
        <v>13848</v>
      </c>
      <c r="E4724" s="6" t="s">
        <v>13816</v>
      </c>
      <c r="F4724" s="6" t="s">
        <v>13820</v>
      </c>
      <c r="G4724" s="6" t="str">
        <f t="shared" si="340"/>
        <v>70-79</v>
      </c>
      <c r="H4724" s="6" t="str" cm="1">
        <f t="array" ref="H4724:I4724">_xlfn.TEXTSPLIT(G4724,"-")</f>
        <v>70</v>
      </c>
      <c r="I4724" s="6" t="str">
        <v>79</v>
      </c>
      <c r="J4724" s="6" t="s">
        <v>13836</v>
      </c>
      <c r="K4724" s="6" t="s">
        <v>13511</v>
      </c>
      <c r="L4724" s="6" t="s">
        <v>13909</v>
      </c>
      <c r="M4724" s="6" t="s">
        <v>13683</v>
      </c>
      <c r="N4724" s="6" t="s">
        <v>13851</v>
      </c>
      <c r="O4724" s="6" t="str" cm="1">
        <f t="array" ref="O4724:P4724">_xlfn.TEXTSPLIT(N4724,"-")</f>
        <v>2010</v>
      </c>
      <c r="P4724" s="6" t="str">
        <v>2012</v>
      </c>
      <c r="Q4724" s="6">
        <v>100</v>
      </c>
      <c r="R4724" s="6">
        <v>44</v>
      </c>
      <c r="S4724" s="16">
        <f t="shared" si="341"/>
        <v>0.44</v>
      </c>
      <c r="T4724" s="16">
        <f t="shared" si="342"/>
        <v>4.963869458396343E-2</v>
      </c>
    </row>
    <row r="4725" spans="1:20" x14ac:dyDescent="0.6">
      <c r="A4725" s="6"/>
      <c r="B4725" s="6"/>
      <c r="C4725" s="6"/>
      <c r="D4725" s="6" t="s">
        <v>13848</v>
      </c>
      <c r="E4725" s="6" t="s">
        <v>13816</v>
      </c>
      <c r="F4725" s="6" t="s">
        <v>13866</v>
      </c>
      <c r="G4725" s="6" t="str">
        <f t="shared" si="340"/>
        <v>80-89</v>
      </c>
      <c r="H4725" s="6" t="str" cm="1">
        <f t="array" ref="H4725:I4725">_xlfn.TEXTSPLIT(G4725,"-")</f>
        <v>80</v>
      </c>
      <c r="I4725" s="6" t="str">
        <v>89</v>
      </c>
      <c r="J4725" s="6" t="s">
        <v>13836</v>
      </c>
      <c r="K4725" s="6" t="s">
        <v>13511</v>
      </c>
      <c r="L4725" s="6" t="s">
        <v>13909</v>
      </c>
      <c r="M4725" s="6" t="s">
        <v>13683</v>
      </c>
      <c r="N4725" s="6" t="s">
        <v>13851</v>
      </c>
      <c r="O4725" s="6" t="str" cm="1">
        <f t="array" ref="O4725:P4725">_xlfn.TEXTSPLIT(N4725,"-")</f>
        <v>2010</v>
      </c>
      <c r="P4725" s="6" t="str">
        <v>2012</v>
      </c>
      <c r="Q4725" s="6">
        <v>31</v>
      </c>
      <c r="R4725" s="6">
        <v>13</v>
      </c>
      <c r="S4725" s="16">
        <f t="shared" si="341"/>
        <v>0.41935483870967744</v>
      </c>
      <c r="T4725" s="16">
        <f t="shared" si="342"/>
        <v>8.8626865139927513E-2</v>
      </c>
    </row>
    <row r="4726" spans="1:20" x14ac:dyDescent="0.6">
      <c r="A4726" s="6"/>
      <c r="B4726" s="6"/>
      <c r="C4726" s="6"/>
      <c r="D4726" s="6" t="s">
        <v>13848</v>
      </c>
      <c r="E4726" s="6" t="s">
        <v>13816</v>
      </c>
      <c r="F4726" s="6" t="s">
        <v>13490</v>
      </c>
      <c r="G4726" s="6" t="str">
        <f t="shared" si="340"/>
        <v>60-89</v>
      </c>
      <c r="H4726" s="6" t="str" cm="1">
        <f t="array" ref="H4726:I4726">_xlfn.TEXTSPLIT(G4726,"-")</f>
        <v>60</v>
      </c>
      <c r="I4726" s="6" t="str">
        <v>89</v>
      </c>
      <c r="J4726" s="6" t="s">
        <v>13836</v>
      </c>
      <c r="K4726" s="6" t="s">
        <v>13511</v>
      </c>
      <c r="L4726" s="6" t="s">
        <v>13909</v>
      </c>
      <c r="M4726" s="6" t="s">
        <v>13683</v>
      </c>
      <c r="N4726" s="6" t="s">
        <v>13851</v>
      </c>
      <c r="O4726" s="6" t="str" cm="1">
        <f t="array" ref="O4726:P4726">_xlfn.TEXTSPLIT(N4726,"-")</f>
        <v>2010</v>
      </c>
      <c r="P4726" s="6" t="str">
        <v>2012</v>
      </c>
      <c r="Q4726" s="6">
        <v>192</v>
      </c>
      <c r="R4726" s="6">
        <v>76</v>
      </c>
      <c r="S4726" s="16">
        <f t="shared" si="341"/>
        <v>0.39583333333333331</v>
      </c>
      <c r="T4726" s="16">
        <f t="shared" si="342"/>
        <v>3.5292623871972434E-2</v>
      </c>
    </row>
    <row r="4727" spans="1:20" x14ac:dyDescent="0.6">
      <c r="A4727" s="6"/>
      <c r="B4727" s="6"/>
      <c r="C4727" s="6"/>
      <c r="D4727" s="6" t="s">
        <v>13848</v>
      </c>
      <c r="E4727" s="6" t="s">
        <v>13815</v>
      </c>
      <c r="F4727" s="6" t="s">
        <v>13819</v>
      </c>
      <c r="G4727" s="6" t="str">
        <f t="shared" si="340"/>
        <v>60-69</v>
      </c>
      <c r="H4727" s="6" t="str" cm="1">
        <f t="array" ref="H4727:I4727">_xlfn.TEXTSPLIT(G4727,"-")</f>
        <v>60</v>
      </c>
      <c r="I4727" s="6" t="str">
        <v>69</v>
      </c>
      <c r="J4727" s="6" t="s">
        <v>13836</v>
      </c>
      <c r="K4727" s="6" t="s">
        <v>13511</v>
      </c>
      <c r="L4727" s="6" t="s">
        <v>13909</v>
      </c>
      <c r="M4727" s="6" t="s">
        <v>13683</v>
      </c>
      <c r="N4727" s="6" t="s">
        <v>13851</v>
      </c>
      <c r="O4727" s="6" t="str" cm="1">
        <f t="array" ref="O4727:P4727">_xlfn.TEXTSPLIT(N4727,"-")</f>
        <v>2010</v>
      </c>
      <c r="P4727" s="6" t="str">
        <v>2012</v>
      </c>
      <c r="Q4727" s="6">
        <v>135</v>
      </c>
      <c r="R4727" s="6">
        <v>45</v>
      </c>
      <c r="S4727" s="16">
        <f t="shared" si="341"/>
        <v>0.33333333333333331</v>
      </c>
      <c r="T4727" s="16">
        <f t="shared" si="342"/>
        <v>4.0572041296678976E-2</v>
      </c>
    </row>
    <row r="4728" spans="1:20" x14ac:dyDescent="0.6">
      <c r="A4728" s="6"/>
      <c r="B4728" s="6"/>
      <c r="C4728" s="6"/>
      <c r="D4728" s="6" t="s">
        <v>13848</v>
      </c>
      <c r="E4728" s="6" t="s">
        <v>13815</v>
      </c>
      <c r="F4728" s="6" t="s">
        <v>13820</v>
      </c>
      <c r="G4728" s="6" t="str">
        <f t="shared" si="340"/>
        <v>70-79</v>
      </c>
      <c r="H4728" s="6" t="str" cm="1">
        <f t="array" ref="H4728:I4728">_xlfn.TEXTSPLIT(G4728,"-")</f>
        <v>70</v>
      </c>
      <c r="I4728" s="6" t="str">
        <v>79</v>
      </c>
      <c r="J4728" s="6" t="s">
        <v>13836</v>
      </c>
      <c r="K4728" s="6" t="s">
        <v>13511</v>
      </c>
      <c r="L4728" s="6" t="s">
        <v>13909</v>
      </c>
      <c r="M4728" s="6" t="s">
        <v>13683</v>
      </c>
      <c r="N4728" s="6" t="s">
        <v>13851</v>
      </c>
      <c r="O4728" s="6" t="str" cm="1">
        <f t="array" ref="O4728:P4728">_xlfn.TEXTSPLIT(N4728,"-")</f>
        <v>2010</v>
      </c>
      <c r="P4728" s="6" t="str">
        <v>2012</v>
      </c>
      <c r="Q4728" s="6">
        <v>282</v>
      </c>
      <c r="R4728" s="6">
        <v>109</v>
      </c>
      <c r="S4728" s="16">
        <f t="shared" si="341"/>
        <v>0.38652482269503546</v>
      </c>
      <c r="T4728" s="16">
        <f t="shared" si="342"/>
        <v>2.8997638943725444E-2</v>
      </c>
    </row>
    <row r="4729" spans="1:20" x14ac:dyDescent="0.6">
      <c r="A4729" s="6"/>
      <c r="B4729" s="6"/>
      <c r="C4729" s="6"/>
      <c r="D4729" s="6" t="s">
        <v>13848</v>
      </c>
      <c r="E4729" s="6" t="s">
        <v>13815</v>
      </c>
      <c r="F4729" s="6" t="s">
        <v>13866</v>
      </c>
      <c r="G4729" s="6" t="str">
        <f t="shared" si="340"/>
        <v>80-89</v>
      </c>
      <c r="H4729" s="6" t="str" cm="1">
        <f t="array" ref="H4729:I4729">_xlfn.TEXTSPLIT(G4729,"-")</f>
        <v>80</v>
      </c>
      <c r="I4729" s="6" t="str">
        <v>89</v>
      </c>
      <c r="J4729" s="6" t="s">
        <v>13836</v>
      </c>
      <c r="K4729" s="6" t="s">
        <v>13511</v>
      </c>
      <c r="L4729" s="6" t="s">
        <v>13909</v>
      </c>
      <c r="M4729" s="6" t="s">
        <v>13683</v>
      </c>
      <c r="N4729" s="6" t="s">
        <v>13851</v>
      </c>
      <c r="O4729" s="6" t="str" cm="1">
        <f t="array" ref="O4729:P4729">_xlfn.TEXTSPLIT(N4729,"-")</f>
        <v>2010</v>
      </c>
      <c r="P4729" s="6" t="str">
        <v>2012</v>
      </c>
      <c r="Q4729" s="6">
        <v>63</v>
      </c>
      <c r="R4729" s="6">
        <v>22</v>
      </c>
      <c r="S4729" s="16">
        <f t="shared" si="341"/>
        <v>0.34920634920634919</v>
      </c>
      <c r="T4729" s="16">
        <f t="shared" si="342"/>
        <v>6.006098420353418E-2</v>
      </c>
    </row>
    <row r="4730" spans="1:20" x14ac:dyDescent="0.6">
      <c r="A4730" s="6"/>
      <c r="B4730" s="6"/>
      <c r="C4730" s="6"/>
      <c r="D4730" s="6" t="s">
        <v>13848</v>
      </c>
      <c r="E4730" s="6" t="s">
        <v>13815</v>
      </c>
      <c r="F4730" s="6" t="s">
        <v>13490</v>
      </c>
      <c r="G4730" s="6" t="str">
        <f t="shared" si="340"/>
        <v>60-89</v>
      </c>
      <c r="H4730" s="6" t="str" cm="1">
        <f t="array" ref="H4730:I4730">_xlfn.TEXTSPLIT(G4730,"-")</f>
        <v>60</v>
      </c>
      <c r="I4730" s="6" t="str">
        <v>89</v>
      </c>
      <c r="J4730" s="6" t="s">
        <v>13836</v>
      </c>
      <c r="K4730" s="6" t="s">
        <v>13511</v>
      </c>
      <c r="L4730" s="6" t="s">
        <v>13909</v>
      </c>
      <c r="M4730" s="6" t="s">
        <v>13683</v>
      </c>
      <c r="N4730" s="6" t="s">
        <v>13851</v>
      </c>
      <c r="O4730" s="6" t="str" cm="1">
        <f t="array" ref="O4730:P4730">_xlfn.TEXTSPLIT(N4730,"-")</f>
        <v>2010</v>
      </c>
      <c r="P4730" s="6" t="str">
        <v>2012</v>
      </c>
      <c r="Q4730" s="6">
        <v>480</v>
      </c>
      <c r="R4730" s="6">
        <v>176</v>
      </c>
      <c r="S4730" s="16">
        <f t="shared" si="341"/>
        <v>0.36666666666666664</v>
      </c>
      <c r="T4730" s="16">
        <f t="shared" si="342"/>
        <v>2.1995369883143503E-2</v>
      </c>
    </row>
    <row r="4731" spans="1:20" x14ac:dyDescent="0.6">
      <c r="A4731" s="6"/>
      <c r="B4731" s="6"/>
      <c r="C4731" s="6"/>
      <c r="D4731" s="6" t="s">
        <v>13813</v>
      </c>
      <c r="E4731" s="6" t="s">
        <v>13814</v>
      </c>
      <c r="F4731" s="6" t="s">
        <v>13819</v>
      </c>
      <c r="G4731" s="6" t="str">
        <f t="shared" si="340"/>
        <v>60-69</v>
      </c>
      <c r="H4731" s="6" t="str" cm="1">
        <f t="array" ref="H4731:I4731">_xlfn.TEXTSPLIT(G4731,"-")</f>
        <v>60</v>
      </c>
      <c r="I4731" s="6" t="str">
        <v>69</v>
      </c>
      <c r="J4731" s="6" t="s">
        <v>13836</v>
      </c>
      <c r="K4731" s="6" t="s">
        <v>13511</v>
      </c>
      <c r="L4731" s="6" t="s">
        <v>13909</v>
      </c>
      <c r="M4731" s="6" t="s">
        <v>13683</v>
      </c>
      <c r="N4731" s="6" t="s">
        <v>13851</v>
      </c>
      <c r="O4731" s="6" t="str" cm="1">
        <f t="array" ref="O4731:P4731">_xlfn.TEXTSPLIT(N4731,"-")</f>
        <v>2010</v>
      </c>
      <c r="P4731" s="6" t="str">
        <v>2012</v>
      </c>
      <c r="Q4731" s="6">
        <v>74</v>
      </c>
      <c r="R4731" s="6">
        <v>0</v>
      </c>
      <c r="S4731" s="16">
        <f t="shared" si="341"/>
        <v>0</v>
      </c>
      <c r="T4731" s="16">
        <f t="shared" si="342"/>
        <v>0</v>
      </c>
    </row>
    <row r="4732" spans="1:20" x14ac:dyDescent="0.6">
      <c r="A4732" s="6"/>
      <c r="B4732" s="6"/>
      <c r="C4732" s="6"/>
      <c r="D4732" s="6" t="s">
        <v>13813</v>
      </c>
      <c r="E4732" s="6" t="s">
        <v>13814</v>
      </c>
      <c r="F4732" s="6" t="s">
        <v>13820</v>
      </c>
      <c r="G4732" s="6" t="str">
        <f t="shared" si="340"/>
        <v>70-79</v>
      </c>
      <c r="H4732" s="6" t="str" cm="1">
        <f t="array" ref="H4732:I4732">_xlfn.TEXTSPLIT(G4732,"-")</f>
        <v>70</v>
      </c>
      <c r="I4732" s="6" t="str">
        <v>79</v>
      </c>
      <c r="J4732" s="6" t="s">
        <v>13836</v>
      </c>
      <c r="K4732" s="6" t="s">
        <v>13511</v>
      </c>
      <c r="L4732" s="6" t="s">
        <v>13909</v>
      </c>
      <c r="M4732" s="6" t="s">
        <v>13683</v>
      </c>
      <c r="N4732" s="6" t="s">
        <v>13851</v>
      </c>
      <c r="O4732" s="6" t="str" cm="1">
        <f t="array" ref="O4732:P4732">_xlfn.TEXTSPLIT(N4732,"-")</f>
        <v>2010</v>
      </c>
      <c r="P4732" s="6" t="str">
        <v>2012</v>
      </c>
      <c r="Q4732" s="6">
        <v>182</v>
      </c>
      <c r="R4732" s="6">
        <v>2</v>
      </c>
      <c r="S4732" s="16">
        <f t="shared" si="341"/>
        <v>1.098901098901099E-2</v>
      </c>
      <c r="T4732" s="16">
        <f t="shared" si="342"/>
        <v>7.727591718766409E-3</v>
      </c>
    </row>
    <row r="4733" spans="1:20" x14ac:dyDescent="0.6">
      <c r="A4733" s="6"/>
      <c r="B4733" s="6"/>
      <c r="C4733" s="6"/>
      <c r="D4733" s="6" t="s">
        <v>13813</v>
      </c>
      <c r="E4733" s="6" t="s">
        <v>13814</v>
      </c>
      <c r="F4733" s="6" t="s">
        <v>13866</v>
      </c>
      <c r="G4733" s="6" t="str">
        <f t="shared" si="340"/>
        <v>80-89</v>
      </c>
      <c r="H4733" s="6" t="str" cm="1">
        <f t="array" ref="H4733:I4733">_xlfn.TEXTSPLIT(G4733,"-")</f>
        <v>80</v>
      </c>
      <c r="I4733" s="6" t="str">
        <v>89</v>
      </c>
      <c r="J4733" s="6" t="s">
        <v>13836</v>
      </c>
      <c r="K4733" s="6" t="s">
        <v>13511</v>
      </c>
      <c r="L4733" s="6" t="s">
        <v>13909</v>
      </c>
      <c r="M4733" s="6" t="s">
        <v>13683</v>
      </c>
      <c r="N4733" s="6" t="s">
        <v>13851</v>
      </c>
      <c r="O4733" s="6" t="str" cm="1">
        <f t="array" ref="O4733:P4733">_xlfn.TEXTSPLIT(N4733,"-")</f>
        <v>2010</v>
      </c>
      <c r="P4733" s="6" t="str">
        <v>2012</v>
      </c>
      <c r="Q4733" s="6">
        <v>32</v>
      </c>
      <c r="R4733" s="6">
        <v>0</v>
      </c>
      <c r="S4733" s="16">
        <f t="shared" si="341"/>
        <v>0</v>
      </c>
      <c r="T4733" s="16">
        <f t="shared" si="342"/>
        <v>0</v>
      </c>
    </row>
    <row r="4734" spans="1:20" x14ac:dyDescent="0.6">
      <c r="A4734" s="6"/>
      <c r="B4734" s="6"/>
      <c r="C4734" s="6"/>
      <c r="D4734" s="6" t="s">
        <v>13813</v>
      </c>
      <c r="E4734" s="6" t="s">
        <v>13814</v>
      </c>
      <c r="F4734" s="6" t="s">
        <v>13490</v>
      </c>
      <c r="G4734" s="6" t="str">
        <f t="shared" si="340"/>
        <v>60-89</v>
      </c>
      <c r="H4734" s="6" t="str" cm="1">
        <f t="array" ref="H4734:I4734">_xlfn.TEXTSPLIT(G4734,"-")</f>
        <v>60</v>
      </c>
      <c r="I4734" s="6" t="str">
        <v>89</v>
      </c>
      <c r="J4734" s="6" t="s">
        <v>13836</v>
      </c>
      <c r="K4734" s="6" t="s">
        <v>13511</v>
      </c>
      <c r="L4734" s="6" t="s">
        <v>13909</v>
      </c>
      <c r="M4734" s="6" t="s">
        <v>13683</v>
      </c>
      <c r="N4734" s="6" t="s">
        <v>13851</v>
      </c>
      <c r="O4734" s="6" t="str" cm="1">
        <f t="array" ref="O4734:P4734">_xlfn.TEXTSPLIT(N4734,"-")</f>
        <v>2010</v>
      </c>
      <c r="P4734" s="6" t="str">
        <v>2012</v>
      </c>
      <c r="Q4734" s="6">
        <v>288</v>
      </c>
      <c r="R4734" s="6">
        <v>2</v>
      </c>
      <c r="S4734" s="16">
        <f t="shared" si="341"/>
        <v>6.9444444444444441E-3</v>
      </c>
      <c r="T4734" s="16">
        <f t="shared" si="342"/>
        <v>4.8933838325485425E-3</v>
      </c>
    </row>
    <row r="4735" spans="1:20" x14ac:dyDescent="0.6">
      <c r="A4735" s="6"/>
      <c r="B4735" s="6"/>
      <c r="C4735" s="6"/>
      <c r="D4735" s="6" t="s">
        <v>13813</v>
      </c>
      <c r="E4735" s="6" t="s">
        <v>13816</v>
      </c>
      <c r="F4735" s="6" t="s">
        <v>13819</v>
      </c>
      <c r="G4735" s="6" t="str">
        <f t="shared" si="340"/>
        <v>60-69</v>
      </c>
      <c r="H4735" s="6" t="str" cm="1">
        <f t="array" ref="H4735:I4735">_xlfn.TEXTSPLIT(G4735,"-")</f>
        <v>60</v>
      </c>
      <c r="I4735" s="6" t="str">
        <v>69</v>
      </c>
      <c r="J4735" s="6" t="s">
        <v>13836</v>
      </c>
      <c r="K4735" s="6" t="s">
        <v>13511</v>
      </c>
      <c r="L4735" s="6" t="s">
        <v>13909</v>
      </c>
      <c r="M4735" s="6" t="s">
        <v>13683</v>
      </c>
      <c r="N4735" s="6" t="s">
        <v>13851</v>
      </c>
      <c r="O4735" s="6" t="str" cm="1">
        <f t="array" ref="O4735:P4735">_xlfn.TEXTSPLIT(N4735,"-")</f>
        <v>2010</v>
      </c>
      <c r="P4735" s="6" t="str">
        <v>2012</v>
      </c>
      <c r="Q4735" s="6">
        <v>61</v>
      </c>
      <c r="R4735" s="6">
        <v>0</v>
      </c>
      <c r="S4735" s="16">
        <f t="shared" si="341"/>
        <v>0</v>
      </c>
      <c r="T4735" s="16">
        <f t="shared" si="342"/>
        <v>0</v>
      </c>
    </row>
    <row r="4736" spans="1:20" x14ac:dyDescent="0.6">
      <c r="A4736" s="6"/>
      <c r="B4736" s="6"/>
      <c r="C4736" s="6"/>
      <c r="D4736" s="6" t="s">
        <v>13813</v>
      </c>
      <c r="E4736" s="6" t="s">
        <v>13816</v>
      </c>
      <c r="F4736" s="6" t="s">
        <v>13820</v>
      </c>
      <c r="G4736" s="6" t="str">
        <f t="shared" si="340"/>
        <v>70-79</v>
      </c>
      <c r="H4736" s="6" t="str" cm="1">
        <f t="array" ref="H4736:I4736">_xlfn.TEXTSPLIT(G4736,"-")</f>
        <v>70</v>
      </c>
      <c r="I4736" s="6" t="str">
        <v>79</v>
      </c>
      <c r="J4736" s="6" t="s">
        <v>13836</v>
      </c>
      <c r="K4736" s="6" t="s">
        <v>13511</v>
      </c>
      <c r="L4736" s="6" t="s">
        <v>13909</v>
      </c>
      <c r="M4736" s="6" t="s">
        <v>13683</v>
      </c>
      <c r="N4736" s="6" t="s">
        <v>13851</v>
      </c>
      <c r="O4736" s="6" t="str" cm="1">
        <f t="array" ref="O4736:P4736">_xlfn.TEXTSPLIT(N4736,"-")</f>
        <v>2010</v>
      </c>
      <c r="P4736" s="6" t="str">
        <v>2012</v>
      </c>
      <c r="Q4736" s="6">
        <v>100</v>
      </c>
      <c r="R4736" s="6">
        <v>0</v>
      </c>
      <c r="S4736" s="16">
        <f t="shared" si="341"/>
        <v>0</v>
      </c>
      <c r="T4736" s="16">
        <f t="shared" si="342"/>
        <v>0</v>
      </c>
    </row>
    <row r="4737" spans="1:20" x14ac:dyDescent="0.6">
      <c r="A4737" s="6"/>
      <c r="B4737" s="6"/>
      <c r="C4737" s="6"/>
      <c r="D4737" s="6" t="s">
        <v>13813</v>
      </c>
      <c r="E4737" s="6" t="s">
        <v>13816</v>
      </c>
      <c r="F4737" s="6" t="s">
        <v>13866</v>
      </c>
      <c r="G4737" s="6" t="str">
        <f t="shared" si="340"/>
        <v>80-89</v>
      </c>
      <c r="H4737" s="6" t="str" cm="1">
        <f t="array" ref="H4737:I4737">_xlfn.TEXTSPLIT(G4737,"-")</f>
        <v>80</v>
      </c>
      <c r="I4737" s="6" t="str">
        <v>89</v>
      </c>
      <c r="J4737" s="6" t="s">
        <v>13836</v>
      </c>
      <c r="K4737" s="6" t="s">
        <v>13511</v>
      </c>
      <c r="L4737" s="6" t="s">
        <v>13909</v>
      </c>
      <c r="M4737" s="6" t="s">
        <v>13683</v>
      </c>
      <c r="N4737" s="6" t="s">
        <v>13851</v>
      </c>
      <c r="O4737" s="6" t="str" cm="1">
        <f t="array" ref="O4737:P4737">_xlfn.TEXTSPLIT(N4737,"-")</f>
        <v>2010</v>
      </c>
      <c r="P4737" s="6" t="str">
        <v>2012</v>
      </c>
      <c r="Q4737" s="6">
        <v>31</v>
      </c>
      <c r="R4737" s="6">
        <v>1</v>
      </c>
      <c r="S4737" s="16">
        <f t="shared" si="341"/>
        <v>3.2258064516129031E-2</v>
      </c>
      <c r="T4737" s="16">
        <f t="shared" si="342"/>
        <v>3.1733508183094498E-2</v>
      </c>
    </row>
    <row r="4738" spans="1:20" x14ac:dyDescent="0.6">
      <c r="A4738" s="6"/>
      <c r="B4738" s="6"/>
      <c r="C4738" s="6"/>
      <c r="D4738" s="6" t="s">
        <v>13813</v>
      </c>
      <c r="E4738" s="6" t="s">
        <v>13816</v>
      </c>
      <c r="F4738" s="6" t="s">
        <v>13490</v>
      </c>
      <c r="G4738" s="6" t="str">
        <f t="shared" si="340"/>
        <v>60-89</v>
      </c>
      <c r="H4738" s="6" t="str" cm="1">
        <f t="array" ref="H4738:I4738">_xlfn.TEXTSPLIT(G4738,"-")</f>
        <v>60</v>
      </c>
      <c r="I4738" s="6" t="str">
        <v>89</v>
      </c>
      <c r="J4738" s="6" t="s">
        <v>13836</v>
      </c>
      <c r="K4738" s="6" t="s">
        <v>13511</v>
      </c>
      <c r="L4738" s="6" t="s">
        <v>13909</v>
      </c>
      <c r="M4738" s="6" t="s">
        <v>13683</v>
      </c>
      <c r="N4738" s="6" t="s">
        <v>13851</v>
      </c>
      <c r="O4738" s="6" t="str" cm="1">
        <f t="array" ref="O4738:P4738">_xlfn.TEXTSPLIT(N4738,"-")</f>
        <v>2010</v>
      </c>
      <c r="P4738" s="6" t="str">
        <v>2012</v>
      </c>
      <c r="Q4738" s="6">
        <v>192</v>
      </c>
      <c r="R4738" s="6">
        <v>1</v>
      </c>
      <c r="S4738" s="16">
        <f t="shared" si="341"/>
        <v>5.208333333333333E-3</v>
      </c>
      <c r="T4738" s="16">
        <f t="shared" si="342"/>
        <v>5.1947522585007915E-3</v>
      </c>
    </row>
    <row r="4739" spans="1:20" x14ac:dyDescent="0.6">
      <c r="A4739" s="6"/>
      <c r="B4739" s="6"/>
      <c r="C4739" s="6"/>
      <c r="D4739" s="6" t="s">
        <v>13813</v>
      </c>
      <c r="E4739" s="6" t="s">
        <v>13815</v>
      </c>
      <c r="F4739" s="6" t="s">
        <v>13819</v>
      </c>
      <c r="G4739" s="6" t="str">
        <f t="shared" ref="G4739:G4864" si="352">IF(RIGHT(F4739,1)="+",LEFT(F4739,LEN(F4739)-1)&amp;"-95",F4739)</f>
        <v>60-69</v>
      </c>
      <c r="H4739" s="6" t="str" cm="1">
        <f t="array" ref="H4739:I4739">_xlfn.TEXTSPLIT(G4739,"-")</f>
        <v>60</v>
      </c>
      <c r="I4739" s="6" t="str">
        <v>69</v>
      </c>
      <c r="J4739" s="6" t="s">
        <v>13836</v>
      </c>
      <c r="K4739" s="6" t="s">
        <v>13511</v>
      </c>
      <c r="L4739" s="6" t="s">
        <v>13909</v>
      </c>
      <c r="M4739" s="6" t="s">
        <v>13683</v>
      </c>
      <c r="N4739" s="6" t="s">
        <v>13851</v>
      </c>
      <c r="O4739" s="6" t="str" cm="1">
        <f t="array" ref="O4739:P4739">_xlfn.TEXTSPLIT(N4739,"-")</f>
        <v>2010</v>
      </c>
      <c r="P4739" s="6" t="str">
        <v>2012</v>
      </c>
      <c r="Q4739" s="6">
        <v>135</v>
      </c>
      <c r="R4739" s="6">
        <v>0</v>
      </c>
      <c r="S4739" s="16">
        <f t="shared" ref="S4739:S4864" si="353">R4739/Q4739</f>
        <v>0</v>
      </c>
      <c r="T4739" s="16">
        <f t="shared" ref="T4739:T4864" si="354">SQRT(S4739*(1-S4739)/Q4739)</f>
        <v>0</v>
      </c>
    </row>
    <row r="4740" spans="1:20" x14ac:dyDescent="0.6">
      <c r="A4740" s="6"/>
      <c r="B4740" s="6"/>
      <c r="C4740" s="6"/>
      <c r="D4740" s="6" t="s">
        <v>13813</v>
      </c>
      <c r="E4740" s="6" t="s">
        <v>13815</v>
      </c>
      <c r="F4740" s="6" t="s">
        <v>13820</v>
      </c>
      <c r="G4740" s="6" t="str">
        <f t="shared" si="352"/>
        <v>70-79</v>
      </c>
      <c r="H4740" s="6" t="str" cm="1">
        <f t="array" ref="H4740:I4740">_xlfn.TEXTSPLIT(G4740,"-")</f>
        <v>70</v>
      </c>
      <c r="I4740" s="6" t="str">
        <v>79</v>
      </c>
      <c r="J4740" s="6" t="s">
        <v>13836</v>
      </c>
      <c r="K4740" s="6" t="s">
        <v>13511</v>
      </c>
      <c r="L4740" s="6" t="s">
        <v>13909</v>
      </c>
      <c r="M4740" s="6" t="s">
        <v>13683</v>
      </c>
      <c r="N4740" s="6" t="s">
        <v>13851</v>
      </c>
      <c r="O4740" s="6" t="str" cm="1">
        <f t="array" ref="O4740:P4740">_xlfn.TEXTSPLIT(N4740,"-")</f>
        <v>2010</v>
      </c>
      <c r="P4740" s="6" t="str">
        <v>2012</v>
      </c>
      <c r="Q4740" s="6">
        <v>282</v>
      </c>
      <c r="R4740" s="6">
        <v>2</v>
      </c>
      <c r="S4740" s="16">
        <f t="shared" si="353"/>
        <v>7.0921985815602835E-3</v>
      </c>
      <c r="T4740" s="16">
        <f t="shared" si="354"/>
        <v>4.9971265859945846E-3</v>
      </c>
    </row>
    <row r="4741" spans="1:20" x14ac:dyDescent="0.6">
      <c r="A4741" s="6"/>
      <c r="B4741" s="6"/>
      <c r="C4741" s="6"/>
      <c r="D4741" s="6" t="s">
        <v>13813</v>
      </c>
      <c r="E4741" s="6" t="s">
        <v>13815</v>
      </c>
      <c r="F4741" s="6" t="s">
        <v>13866</v>
      </c>
      <c r="G4741" s="6" t="str">
        <f t="shared" si="352"/>
        <v>80-89</v>
      </c>
      <c r="H4741" s="6" t="str" cm="1">
        <f t="array" ref="H4741:I4741">_xlfn.TEXTSPLIT(G4741,"-")</f>
        <v>80</v>
      </c>
      <c r="I4741" s="6" t="str">
        <v>89</v>
      </c>
      <c r="J4741" s="6" t="s">
        <v>13836</v>
      </c>
      <c r="K4741" s="6" t="s">
        <v>13511</v>
      </c>
      <c r="L4741" s="6" t="s">
        <v>13909</v>
      </c>
      <c r="M4741" s="6" t="s">
        <v>13683</v>
      </c>
      <c r="N4741" s="6" t="s">
        <v>13851</v>
      </c>
      <c r="O4741" s="6" t="str" cm="1">
        <f t="array" ref="O4741:P4741">_xlfn.TEXTSPLIT(N4741,"-")</f>
        <v>2010</v>
      </c>
      <c r="P4741" s="6" t="str">
        <v>2012</v>
      </c>
      <c r="Q4741" s="6">
        <v>63</v>
      </c>
      <c r="R4741" s="6">
        <v>1</v>
      </c>
      <c r="S4741" s="16">
        <f t="shared" si="353"/>
        <v>1.5873015873015872E-2</v>
      </c>
      <c r="T4741" s="16">
        <f t="shared" si="354"/>
        <v>1.5746535643234815E-2</v>
      </c>
    </row>
    <row r="4742" spans="1:20" x14ac:dyDescent="0.6">
      <c r="A4742" s="6"/>
      <c r="B4742" s="6"/>
      <c r="C4742" s="6"/>
      <c r="D4742" s="6" t="s">
        <v>13813</v>
      </c>
      <c r="E4742" s="6" t="s">
        <v>13815</v>
      </c>
      <c r="F4742" s="6" t="s">
        <v>13490</v>
      </c>
      <c r="G4742" s="6" t="str">
        <f t="shared" si="352"/>
        <v>60-89</v>
      </c>
      <c r="H4742" s="6" t="str" cm="1">
        <f t="array" ref="H4742:I4742">_xlfn.TEXTSPLIT(G4742,"-")</f>
        <v>60</v>
      </c>
      <c r="I4742" s="6" t="str">
        <v>89</v>
      </c>
      <c r="J4742" s="6" t="s">
        <v>13836</v>
      </c>
      <c r="K4742" s="6" t="s">
        <v>13511</v>
      </c>
      <c r="L4742" s="6" t="s">
        <v>13909</v>
      </c>
      <c r="M4742" s="6" t="s">
        <v>13683</v>
      </c>
      <c r="N4742" s="6" t="s">
        <v>13851</v>
      </c>
      <c r="O4742" s="6" t="str" cm="1">
        <f t="array" ref="O4742:P4742">_xlfn.TEXTSPLIT(N4742,"-")</f>
        <v>2010</v>
      </c>
      <c r="P4742" s="6" t="str">
        <v>2012</v>
      </c>
      <c r="Q4742" s="6">
        <v>480</v>
      </c>
      <c r="R4742" s="6">
        <v>3</v>
      </c>
      <c r="S4742" s="16">
        <f t="shared" si="353"/>
        <v>6.2500000000000003E-3</v>
      </c>
      <c r="T4742" s="16">
        <f t="shared" si="354"/>
        <v>3.5971451353816685E-3</v>
      </c>
    </row>
    <row r="4743" spans="1:20" x14ac:dyDescent="0.6">
      <c r="A4743" s="6">
        <v>25577765</v>
      </c>
      <c r="B4743" s="6" t="s">
        <v>13652</v>
      </c>
      <c r="C4743" s="6" t="s">
        <v>13812</v>
      </c>
      <c r="D4743" s="6" t="s">
        <v>13848</v>
      </c>
      <c r="E4743" s="6" t="s">
        <v>13815</v>
      </c>
      <c r="F4743" s="6" t="s">
        <v>13516</v>
      </c>
      <c r="G4743" s="6" t="str">
        <f t="shared" ref="G4743:G4744" si="355">IF(RIGHT(F4743,1)="+",LEFT(F4743,LEN(F4743)-1)&amp;"-95",F4743)</f>
        <v>60-95</v>
      </c>
      <c r="H4743" s="6" t="str" cm="1">
        <f t="array" ref="H4743:I4743">_xlfn.TEXTSPLIT(G4743,"-")</f>
        <v>60</v>
      </c>
      <c r="I4743" s="6" t="str">
        <v>95</v>
      </c>
      <c r="J4743" s="6" t="s">
        <v>13864</v>
      </c>
      <c r="K4743" s="6" t="s">
        <v>13357</v>
      </c>
      <c r="L4743" s="6" t="s">
        <v>13973</v>
      </c>
      <c r="M4743" s="6" t="s">
        <v>13689</v>
      </c>
      <c r="N4743" s="6" t="s">
        <v>13868</v>
      </c>
      <c r="O4743" s="6" t="str" cm="1">
        <f t="array" ref="O4743:P4743">_xlfn.TEXTSPLIT(N4743,"-")</f>
        <v>2009</v>
      </c>
      <c r="P4743" s="6" t="str">
        <v>2012</v>
      </c>
      <c r="Q4743" s="6">
        <v>1290</v>
      </c>
      <c r="R4743" s="6">
        <v>74</v>
      </c>
      <c r="S4743" s="16">
        <f t="shared" ref="S4743:S4744" si="356">R4743/Q4743</f>
        <v>5.7364341085271317E-2</v>
      </c>
      <c r="T4743" s="16">
        <f t="shared" ref="T4743:T4744" si="357">SQRT(S4743*(1-S4743)/Q4743)</f>
        <v>6.4743784507357858E-3</v>
      </c>
    </row>
    <row r="4744" spans="1:20" x14ac:dyDescent="0.6">
      <c r="A4744" s="6"/>
      <c r="B4744" s="6"/>
      <c r="C4744" s="6"/>
      <c r="D4744" s="6" t="s">
        <v>13813</v>
      </c>
      <c r="E4744" s="6" t="s">
        <v>13815</v>
      </c>
      <c r="F4744" s="6" t="s">
        <v>13516</v>
      </c>
      <c r="G4744" s="6" t="str">
        <f t="shared" si="355"/>
        <v>60-95</v>
      </c>
      <c r="H4744" s="6" t="str" cm="1">
        <f t="array" ref="H4744:I4744">_xlfn.TEXTSPLIT(G4744,"-")</f>
        <v>60</v>
      </c>
      <c r="I4744" s="6" t="str">
        <v>95</v>
      </c>
      <c r="J4744" s="6" t="s">
        <v>13864</v>
      </c>
      <c r="K4744" s="6" t="s">
        <v>13357</v>
      </c>
      <c r="L4744" s="6" t="s">
        <v>13973</v>
      </c>
      <c r="M4744" s="6" t="s">
        <v>13689</v>
      </c>
      <c r="N4744" s="6" t="s">
        <v>13868</v>
      </c>
      <c r="O4744" s="6" t="str" cm="1">
        <f t="array" ref="O4744:P4744">_xlfn.TEXTSPLIT(N4744,"-")</f>
        <v>2009</v>
      </c>
      <c r="P4744" s="6" t="str">
        <v>2012</v>
      </c>
      <c r="Q4744" s="6">
        <v>1290</v>
      </c>
      <c r="R4744" s="6">
        <v>15</v>
      </c>
      <c r="S4744" s="16">
        <f t="shared" si="356"/>
        <v>1.1627906976744186E-2</v>
      </c>
      <c r="T4744" s="16">
        <f t="shared" si="357"/>
        <v>2.9848063259056154E-3</v>
      </c>
    </row>
    <row r="4745" spans="1:20" x14ac:dyDescent="0.6">
      <c r="D4745" s="6" t="s">
        <v>13848</v>
      </c>
      <c r="E4745" s="6" t="s">
        <v>13815</v>
      </c>
      <c r="F4745" s="6" t="s">
        <v>13516</v>
      </c>
      <c r="G4745" s="6" t="str">
        <f t="shared" si="352"/>
        <v>60-95</v>
      </c>
      <c r="H4745" s="6" t="str" cm="1">
        <f t="array" ref="H4745:I4745">_xlfn.TEXTSPLIT(G4745,"-")</f>
        <v>60</v>
      </c>
      <c r="I4745" s="6" t="str">
        <v>95</v>
      </c>
      <c r="J4745" s="6" t="s">
        <v>13864</v>
      </c>
      <c r="K4745" s="6" t="s">
        <v>13357</v>
      </c>
      <c r="L4745" s="6" t="s">
        <v>13517</v>
      </c>
      <c r="M4745" s="6" t="s">
        <v>13689</v>
      </c>
      <c r="N4745" s="6" t="s">
        <v>13868</v>
      </c>
      <c r="O4745" s="6" t="str" cm="1">
        <f t="array" ref="O4745:P4745">_xlfn.TEXTSPLIT(N4745,"-")</f>
        <v>2009</v>
      </c>
      <c r="P4745" s="6" t="str">
        <v>2012</v>
      </c>
      <c r="Q4745" s="6">
        <v>1290</v>
      </c>
      <c r="R4745" s="6">
        <v>74</v>
      </c>
      <c r="S4745" s="16">
        <f t="shared" si="353"/>
        <v>5.7364341085271317E-2</v>
      </c>
      <c r="T4745" s="16">
        <f t="shared" si="354"/>
        <v>6.4743784507357858E-3</v>
      </c>
    </row>
    <row r="4746" spans="1:20" x14ac:dyDescent="0.6">
      <c r="A4746" s="6"/>
      <c r="B4746" s="6"/>
      <c r="C4746" s="6"/>
      <c r="D4746" s="6" t="s">
        <v>13813</v>
      </c>
      <c r="E4746" s="6" t="s">
        <v>13815</v>
      </c>
      <c r="F4746" s="6" t="s">
        <v>13516</v>
      </c>
      <c r="G4746" s="6" t="str">
        <f t="shared" si="352"/>
        <v>60-95</v>
      </c>
      <c r="H4746" s="6" t="str" cm="1">
        <f t="array" ref="H4746:I4746">_xlfn.TEXTSPLIT(G4746,"-")</f>
        <v>60</v>
      </c>
      <c r="I4746" s="6" t="str">
        <v>95</v>
      </c>
      <c r="J4746" s="6" t="s">
        <v>13864</v>
      </c>
      <c r="K4746" s="6" t="s">
        <v>13357</v>
      </c>
      <c r="L4746" s="6" t="s">
        <v>13517</v>
      </c>
      <c r="M4746" s="6" t="s">
        <v>13689</v>
      </c>
      <c r="N4746" s="6" t="s">
        <v>13868</v>
      </c>
      <c r="O4746" s="6" t="str" cm="1">
        <f t="array" ref="O4746:P4746">_xlfn.TEXTSPLIT(N4746,"-")</f>
        <v>2009</v>
      </c>
      <c r="P4746" s="6" t="str">
        <v>2012</v>
      </c>
      <c r="Q4746" s="6">
        <v>1290</v>
      </c>
      <c r="R4746" s="6">
        <v>15</v>
      </c>
      <c r="S4746" s="16">
        <f t="shared" si="353"/>
        <v>1.1627906976744186E-2</v>
      </c>
      <c r="T4746" s="16">
        <f t="shared" si="354"/>
        <v>2.9848063259056154E-3</v>
      </c>
    </row>
    <row r="4747" spans="1:20" x14ac:dyDescent="0.6">
      <c r="A4747" s="6">
        <v>27410056</v>
      </c>
      <c r="B4747" s="6" t="s">
        <v>13479</v>
      </c>
      <c r="C4747" s="6" t="s">
        <v>13812</v>
      </c>
      <c r="D4747" s="6" t="s">
        <v>13813</v>
      </c>
      <c r="E4747" s="6" t="s">
        <v>13815</v>
      </c>
      <c r="F4747" s="6" t="s">
        <v>13870</v>
      </c>
      <c r="G4747" s="6" t="str">
        <f t="shared" si="352"/>
        <v>55-65</v>
      </c>
      <c r="H4747" s="6" t="str" cm="1">
        <f t="array" ref="H4747:I4747">_xlfn.TEXTSPLIT(G4747,"-")</f>
        <v>55</v>
      </c>
      <c r="I4747" s="6" t="str">
        <v>65</v>
      </c>
      <c r="J4747" s="6" t="s">
        <v>13840</v>
      </c>
      <c r="K4747" s="6" t="s">
        <v>13869</v>
      </c>
      <c r="L4747" s="6" t="s">
        <v>13973</v>
      </c>
      <c r="M4747" s="6" t="s">
        <v>13692</v>
      </c>
      <c r="N4747" s="6">
        <v>2011</v>
      </c>
      <c r="O4747" s="6" t="str" cm="1">
        <f t="array" ref="O4747">_xlfn.TEXTSPLIT(N4747,"-")</f>
        <v>2011</v>
      </c>
      <c r="P4747" s="6" t="str" cm="1">
        <f t="array" ref="P4747">_xlfn.TEXTSPLIT(O4747,"-")</f>
        <v>2011</v>
      </c>
      <c r="Q4747" s="6">
        <v>434</v>
      </c>
      <c r="R4747" s="6">
        <v>12</v>
      </c>
      <c r="S4747" s="16">
        <f t="shared" si="353"/>
        <v>2.7649769585253458E-2</v>
      </c>
      <c r="T4747" s="16">
        <f t="shared" si="354"/>
        <v>7.8706799762365796E-3</v>
      </c>
    </row>
    <row r="4748" spans="1:20" x14ac:dyDescent="0.6">
      <c r="A4748" s="6"/>
      <c r="B4748" s="6"/>
      <c r="C4748" s="6"/>
      <c r="D4748" s="6" t="s">
        <v>13813</v>
      </c>
      <c r="E4748" s="6" t="s">
        <v>13815</v>
      </c>
      <c r="F4748" s="6" t="s">
        <v>13871</v>
      </c>
      <c r="G4748" s="6" t="str">
        <f t="shared" si="352"/>
        <v>65-75</v>
      </c>
      <c r="H4748" s="6" t="str" cm="1">
        <f t="array" ref="H4748:I4748">_xlfn.TEXTSPLIT(G4748,"-")</f>
        <v>65</v>
      </c>
      <c r="I4748" s="6" t="str">
        <v>75</v>
      </c>
      <c r="J4748" s="6" t="s">
        <v>13840</v>
      </c>
      <c r="K4748" s="6" t="s">
        <v>13869</v>
      </c>
      <c r="L4748" s="6" t="s">
        <v>13973</v>
      </c>
      <c r="M4748" s="6" t="s">
        <v>13692</v>
      </c>
      <c r="N4748" s="6">
        <v>2011</v>
      </c>
      <c r="O4748" s="6" t="str" cm="1">
        <f t="array" ref="O4748">_xlfn.TEXTSPLIT(N4748,"-")</f>
        <v>2011</v>
      </c>
      <c r="P4748" s="6" t="str" cm="1">
        <f t="array" ref="P4748">_xlfn.TEXTSPLIT(O4748,"-")</f>
        <v>2011</v>
      </c>
      <c r="Q4748" s="6">
        <v>473</v>
      </c>
      <c r="R4748" s="6">
        <v>17</v>
      </c>
      <c r="S4748" s="16">
        <f t="shared" si="353"/>
        <v>3.5940803382663845E-2</v>
      </c>
      <c r="T4748" s="16">
        <f t="shared" si="354"/>
        <v>8.5588451873213553E-3</v>
      </c>
    </row>
    <row r="4749" spans="1:20" x14ac:dyDescent="0.6">
      <c r="A4749" s="6"/>
      <c r="B4749" s="6"/>
      <c r="C4749" s="6"/>
      <c r="D4749" s="6" t="s">
        <v>13813</v>
      </c>
      <c r="E4749" s="6" t="s">
        <v>13815</v>
      </c>
      <c r="F4749" s="6" t="s">
        <v>13872</v>
      </c>
      <c r="G4749" s="6" t="str">
        <f t="shared" si="352"/>
        <v>75-85</v>
      </c>
      <c r="H4749" s="6" t="str" cm="1">
        <f t="array" ref="H4749:I4749">_xlfn.TEXTSPLIT(G4749,"-")</f>
        <v>75</v>
      </c>
      <c r="I4749" s="6" t="str">
        <v>85</v>
      </c>
      <c r="J4749" s="6" t="s">
        <v>13840</v>
      </c>
      <c r="K4749" s="6" t="s">
        <v>13869</v>
      </c>
      <c r="L4749" s="6" t="s">
        <v>13973</v>
      </c>
      <c r="M4749" s="6" t="s">
        <v>13692</v>
      </c>
      <c r="N4749" s="6">
        <v>2011</v>
      </c>
      <c r="O4749" s="6" t="str" cm="1">
        <f t="array" ref="O4749">_xlfn.TEXTSPLIT(N4749,"-")</f>
        <v>2011</v>
      </c>
      <c r="P4749" s="6" t="str" cm="1">
        <f t="array" ref="P4749">_xlfn.TEXTSPLIT(O4749,"-")</f>
        <v>2011</v>
      </c>
      <c r="Q4749" s="6">
        <v>196</v>
      </c>
      <c r="R4749" s="6">
        <v>26</v>
      </c>
      <c r="S4749" s="16">
        <f t="shared" si="353"/>
        <v>0.1326530612244898</v>
      </c>
      <c r="T4749" s="16">
        <f t="shared" si="354"/>
        <v>2.4228527898826038E-2</v>
      </c>
    </row>
    <row r="4750" spans="1:20" x14ac:dyDescent="0.6">
      <c r="A4750" s="6"/>
      <c r="B4750" s="6"/>
      <c r="C4750" s="6"/>
      <c r="D4750" s="6" t="s">
        <v>13813</v>
      </c>
      <c r="E4750" s="6" t="s">
        <v>13815</v>
      </c>
      <c r="F4750" s="6" t="s">
        <v>13861</v>
      </c>
      <c r="G4750" s="6" t="str">
        <f t="shared" si="352"/>
        <v>85-95</v>
      </c>
      <c r="H4750" s="6" t="str" cm="1">
        <f t="array" ref="H4750:I4750">_xlfn.TEXTSPLIT(G4750,"-")</f>
        <v>85</v>
      </c>
      <c r="I4750" s="6" t="str">
        <v>95</v>
      </c>
      <c r="J4750" s="6" t="s">
        <v>13840</v>
      </c>
      <c r="K4750" s="6" t="s">
        <v>13869</v>
      </c>
      <c r="L4750" s="6" t="s">
        <v>13973</v>
      </c>
      <c r="M4750" s="6" t="s">
        <v>13692</v>
      </c>
      <c r="N4750" s="6">
        <v>2011</v>
      </c>
      <c r="O4750" s="6" t="str" cm="1">
        <f t="array" ref="O4750">_xlfn.TEXTSPLIT(N4750,"-")</f>
        <v>2011</v>
      </c>
      <c r="P4750" s="6" t="str" cm="1">
        <f t="array" ref="P4750">_xlfn.TEXTSPLIT(O4750,"-")</f>
        <v>2011</v>
      </c>
      <c r="Q4750" s="6">
        <v>78</v>
      </c>
      <c r="R4750" s="6">
        <v>13</v>
      </c>
      <c r="S4750" s="16">
        <f t="shared" si="353"/>
        <v>0.16666666666666666</v>
      </c>
      <c r="T4750" s="16">
        <f t="shared" si="354"/>
        <v>4.219747362848611E-2</v>
      </c>
    </row>
    <row r="4751" spans="1:20" x14ac:dyDescent="0.6">
      <c r="A4751" s="6"/>
      <c r="B4751" s="6"/>
      <c r="C4751" s="6"/>
      <c r="D4751" s="6" t="s">
        <v>13813</v>
      </c>
      <c r="E4751" s="6" t="s">
        <v>13815</v>
      </c>
      <c r="F4751" s="6" t="s">
        <v>13526</v>
      </c>
      <c r="G4751" s="6" t="str">
        <f t="shared" si="352"/>
        <v>55-95</v>
      </c>
      <c r="H4751" s="6" t="str" cm="1">
        <f t="array" ref="H4751:I4751">_xlfn.TEXTSPLIT(G4751,"-")</f>
        <v>55</v>
      </c>
      <c r="I4751" s="6" t="str">
        <v>95</v>
      </c>
      <c r="J4751" s="6" t="s">
        <v>13840</v>
      </c>
      <c r="K4751" s="6" t="s">
        <v>13869</v>
      </c>
      <c r="L4751" s="6" t="s">
        <v>13973</v>
      </c>
      <c r="M4751" s="6" t="s">
        <v>13692</v>
      </c>
      <c r="N4751" s="6">
        <v>2011</v>
      </c>
      <c r="O4751" s="6" t="str" cm="1">
        <f t="array" ref="O4751">_xlfn.TEXTSPLIT(N4751,"-")</f>
        <v>2011</v>
      </c>
      <c r="P4751" s="6" t="str" cm="1">
        <f t="array" ref="P4751">_xlfn.TEXTSPLIT(O4751,"-")</f>
        <v>2011</v>
      </c>
      <c r="Q4751" s="6">
        <v>1136</v>
      </c>
      <c r="R4751" s="6">
        <v>68</v>
      </c>
      <c r="S4751" s="16">
        <f t="shared" si="353"/>
        <v>5.9859154929577461E-2</v>
      </c>
      <c r="T4751" s="16">
        <f t="shared" si="354"/>
        <v>7.0383779754471174E-3</v>
      </c>
    </row>
    <row r="4752" spans="1:20" x14ac:dyDescent="0.6">
      <c r="A4752" s="6"/>
      <c r="B4752" s="6"/>
      <c r="C4752" s="6"/>
      <c r="D4752" s="6" t="s">
        <v>13813</v>
      </c>
      <c r="E4752" s="6" t="s">
        <v>13816</v>
      </c>
      <c r="F4752" s="6" t="s">
        <v>13526</v>
      </c>
      <c r="G4752" s="6" t="str">
        <f t="shared" si="352"/>
        <v>55-95</v>
      </c>
      <c r="H4752" s="6" t="str" cm="1">
        <f t="array" ref="H4752:I4752">_xlfn.TEXTSPLIT(G4752,"-")</f>
        <v>55</v>
      </c>
      <c r="I4752" s="6" t="str">
        <v>95</v>
      </c>
      <c r="J4752" s="6" t="s">
        <v>13840</v>
      </c>
      <c r="K4752" s="6" t="s">
        <v>13869</v>
      </c>
      <c r="L4752" s="6" t="s">
        <v>13973</v>
      </c>
      <c r="M4752" s="6" t="s">
        <v>13692</v>
      </c>
      <c r="N4752" s="6">
        <v>2011</v>
      </c>
      <c r="O4752" s="6" t="str" cm="1">
        <f t="array" ref="O4752">_xlfn.TEXTSPLIT(N4752,"-")</f>
        <v>2011</v>
      </c>
      <c r="P4752" s="6" t="str" cm="1">
        <f t="array" ref="P4752">_xlfn.TEXTSPLIT(O4752,"-")</f>
        <v>2011</v>
      </c>
      <c r="Q4752" s="6">
        <v>670</v>
      </c>
      <c r="R4752" s="6">
        <v>34</v>
      </c>
      <c r="S4752" s="16">
        <f t="shared" si="353"/>
        <v>5.0746268656716415E-2</v>
      </c>
      <c r="T4752" s="16">
        <f t="shared" si="354"/>
        <v>8.4792182188683663E-3</v>
      </c>
    </row>
    <row r="4753" spans="1:20" x14ac:dyDescent="0.6">
      <c r="A4753" s="6"/>
      <c r="B4753" s="6"/>
      <c r="C4753" s="6"/>
      <c r="D4753" s="6" t="s">
        <v>13813</v>
      </c>
      <c r="E4753" s="6" t="s">
        <v>13814</v>
      </c>
      <c r="F4753" s="6" t="s">
        <v>13526</v>
      </c>
      <c r="G4753" s="6" t="str">
        <f t="shared" si="352"/>
        <v>55-95</v>
      </c>
      <c r="H4753" s="6" t="str" cm="1">
        <f t="array" ref="H4753:I4753">_xlfn.TEXTSPLIT(G4753,"-")</f>
        <v>55</v>
      </c>
      <c r="I4753" s="6" t="str">
        <v>95</v>
      </c>
      <c r="J4753" s="6" t="s">
        <v>13840</v>
      </c>
      <c r="K4753" s="6" t="s">
        <v>13869</v>
      </c>
      <c r="L4753" s="6" t="s">
        <v>13973</v>
      </c>
      <c r="M4753" s="6" t="s">
        <v>13692</v>
      </c>
      <c r="N4753" s="6">
        <v>2011</v>
      </c>
      <c r="O4753" s="6" t="str" cm="1">
        <f t="array" ref="O4753">_xlfn.TEXTSPLIT(N4753,"-")</f>
        <v>2011</v>
      </c>
      <c r="P4753" s="6" t="str" cm="1">
        <f t="array" ref="P4753">_xlfn.TEXTSPLIT(O4753,"-")</f>
        <v>2011</v>
      </c>
      <c r="Q4753" s="6">
        <v>513</v>
      </c>
      <c r="R4753" s="6">
        <v>34</v>
      </c>
      <c r="S4753" s="16">
        <f t="shared" si="353"/>
        <v>6.6276803118908378E-2</v>
      </c>
      <c r="T4753" s="16">
        <f t="shared" si="354"/>
        <v>1.0983257548145735E-2</v>
      </c>
    </row>
    <row r="4754" spans="1:20" x14ac:dyDescent="0.6">
      <c r="A4754" s="6"/>
      <c r="B4754" s="6"/>
      <c r="C4754" s="6"/>
      <c r="D4754" s="6" t="s">
        <v>13813</v>
      </c>
      <c r="E4754" s="6" t="s">
        <v>13815</v>
      </c>
      <c r="F4754" s="6" t="s">
        <v>13526</v>
      </c>
      <c r="G4754" s="6" t="str">
        <f t="shared" si="352"/>
        <v>55-95</v>
      </c>
      <c r="H4754" s="6" t="str" cm="1">
        <f t="array" ref="H4754:I4754">_xlfn.TEXTSPLIT(G4754,"-")</f>
        <v>55</v>
      </c>
      <c r="I4754" s="6" t="str">
        <v>95</v>
      </c>
      <c r="J4754" s="6" t="s">
        <v>13840</v>
      </c>
      <c r="K4754" s="6" t="s">
        <v>13869</v>
      </c>
      <c r="L4754" s="6" t="s">
        <v>13517</v>
      </c>
      <c r="M4754" s="6" t="s">
        <v>13692</v>
      </c>
      <c r="N4754" s="6">
        <v>2011</v>
      </c>
      <c r="O4754" s="6" t="str" cm="1">
        <f t="array" ref="O4754">_xlfn.TEXTSPLIT(N4754,"-")</f>
        <v>2011</v>
      </c>
      <c r="P4754" s="6" t="str" cm="1">
        <f t="array" ref="P4754">_xlfn.TEXTSPLIT(O4754,"-")</f>
        <v>2011</v>
      </c>
      <c r="Q4754" s="6">
        <v>1036</v>
      </c>
      <c r="R4754" s="6">
        <v>41</v>
      </c>
      <c r="S4754" s="16">
        <f t="shared" si="353"/>
        <v>3.9575289575289573E-2</v>
      </c>
      <c r="T4754" s="16">
        <f t="shared" si="354"/>
        <v>6.0570873346085128E-3</v>
      </c>
    </row>
    <row r="4755" spans="1:20" x14ac:dyDescent="0.6">
      <c r="A4755" s="6"/>
      <c r="B4755" s="6"/>
      <c r="C4755" s="6"/>
      <c r="D4755" s="6" t="s">
        <v>13813</v>
      </c>
      <c r="E4755" s="6" t="s">
        <v>13815</v>
      </c>
      <c r="F4755" s="6" t="s">
        <v>13526</v>
      </c>
      <c r="G4755" s="6" t="str">
        <f t="shared" si="352"/>
        <v>55-95</v>
      </c>
      <c r="H4755" s="6" t="str" cm="1">
        <f t="array" ref="H4755:I4755">_xlfn.TEXTSPLIT(G4755,"-")</f>
        <v>55</v>
      </c>
      <c r="I4755" s="6" t="str">
        <v>95</v>
      </c>
      <c r="J4755" s="6" t="s">
        <v>13840</v>
      </c>
      <c r="K4755" s="6" t="s">
        <v>13869</v>
      </c>
      <c r="L4755" s="6" t="s">
        <v>13484</v>
      </c>
      <c r="M4755" s="6" t="s">
        <v>13692</v>
      </c>
      <c r="N4755" s="6">
        <v>2011</v>
      </c>
      <c r="O4755" s="6" t="str" cm="1">
        <f t="array" ref="O4755">_xlfn.TEXTSPLIT(N4755,"-")</f>
        <v>2011</v>
      </c>
      <c r="P4755" s="6" t="str" cm="1">
        <f t="array" ref="P4755">_xlfn.TEXTSPLIT(O4755,"-")</f>
        <v>2011</v>
      </c>
      <c r="Q4755" s="6">
        <v>110</v>
      </c>
      <c r="R4755" s="6">
        <v>21</v>
      </c>
      <c r="S4755" s="16">
        <f t="shared" si="353"/>
        <v>0.19090909090909092</v>
      </c>
      <c r="T4755" s="16">
        <f t="shared" si="354"/>
        <v>3.7472754941224283E-2</v>
      </c>
    </row>
    <row r="4756" spans="1:20" x14ac:dyDescent="0.6">
      <c r="A4756" s="6">
        <v>26806024</v>
      </c>
      <c r="B4756" s="6" t="s">
        <v>13479</v>
      </c>
      <c r="C4756" s="6" t="s">
        <v>13812</v>
      </c>
      <c r="D4756" s="6" t="s">
        <v>13848</v>
      </c>
      <c r="E4756" s="6" t="s">
        <v>13816</v>
      </c>
      <c r="F4756" s="6" t="s">
        <v>13854</v>
      </c>
      <c r="G4756" s="6" t="str">
        <f t="shared" ref="G4756:G4815" si="358">IF(RIGHT(F4756,1)="+",LEFT(F4756,LEN(F4756)-1)&amp;"-95",F4756)</f>
        <v>55-64</v>
      </c>
      <c r="H4756" s="6" t="str" cm="1">
        <f t="array" ref="H4756:I4756">_xlfn.TEXTSPLIT(G4756,"-")</f>
        <v>55</v>
      </c>
      <c r="I4756" s="6" t="str">
        <v>64</v>
      </c>
      <c r="J4756" s="6" t="s">
        <v>13541</v>
      </c>
      <c r="K4756" s="6" t="s">
        <v>13875</v>
      </c>
      <c r="L4756" s="6" t="s">
        <v>13973</v>
      </c>
      <c r="M4756" s="6" t="s">
        <v>13701</v>
      </c>
      <c r="N4756" s="6" t="s">
        <v>13707</v>
      </c>
      <c r="O4756" s="6" t="str" cm="1">
        <f t="array" ref="O4756:P4756">_xlfn.TEXTSPLIT(N4756,"-")</f>
        <v>2009</v>
      </c>
      <c r="P4756" s="6" t="str">
        <v>2011</v>
      </c>
      <c r="Q4756" s="6">
        <v>1311</v>
      </c>
      <c r="R4756" s="6">
        <v>108</v>
      </c>
      <c r="S4756" s="16">
        <f t="shared" ref="S4756:S4815" si="359">R4756/Q4756</f>
        <v>8.2379862700228831E-2</v>
      </c>
      <c r="T4756" s="16">
        <f t="shared" ref="T4756:T4815" si="360">SQRT(S4756*(1-S4756)/Q4756)</f>
        <v>7.5934765110464448E-3</v>
      </c>
    </row>
    <row r="4757" spans="1:20" x14ac:dyDescent="0.6">
      <c r="A4757" s="6"/>
      <c r="B4757" s="6"/>
      <c r="C4757" s="6"/>
      <c r="D4757" s="6" t="s">
        <v>13848</v>
      </c>
      <c r="E4757" s="6" t="s">
        <v>13816</v>
      </c>
      <c r="F4757" s="6" t="s">
        <v>13855</v>
      </c>
      <c r="G4757" s="6" t="str">
        <f t="shared" si="358"/>
        <v>65-74</v>
      </c>
      <c r="H4757" s="6" t="str" cm="1">
        <f t="array" ref="H4757:I4757">_xlfn.TEXTSPLIT(G4757,"-")</f>
        <v>65</v>
      </c>
      <c r="I4757" s="6" t="str">
        <v>74</v>
      </c>
      <c r="J4757" s="6" t="s">
        <v>13541</v>
      </c>
      <c r="K4757" s="6" t="s">
        <v>13875</v>
      </c>
      <c r="L4757" s="6" t="s">
        <v>13973</v>
      </c>
      <c r="M4757" s="6" t="s">
        <v>13701</v>
      </c>
      <c r="N4757" s="6" t="s">
        <v>13707</v>
      </c>
      <c r="O4757" s="6" t="str" cm="1">
        <f t="array" ref="O4757:P4757">_xlfn.TEXTSPLIT(N4757,"-")</f>
        <v>2009</v>
      </c>
      <c r="P4757" s="6" t="str">
        <v>2011</v>
      </c>
      <c r="Q4757" s="6">
        <v>1206</v>
      </c>
      <c r="R4757" s="6">
        <v>139</v>
      </c>
      <c r="S4757" s="16">
        <f t="shared" si="359"/>
        <v>0.11525704809286899</v>
      </c>
      <c r="T4757" s="16">
        <f t="shared" si="360"/>
        <v>9.195358126582601E-3</v>
      </c>
    </row>
    <row r="4758" spans="1:20" x14ac:dyDescent="0.6">
      <c r="A4758" s="6"/>
      <c r="B4758" s="6"/>
      <c r="C4758" s="6"/>
      <c r="D4758" s="6" t="s">
        <v>13848</v>
      </c>
      <c r="E4758" s="6" t="s">
        <v>13816</v>
      </c>
      <c r="F4758" s="6" t="s">
        <v>13874</v>
      </c>
      <c r="G4758" s="6" t="str">
        <f t="shared" si="358"/>
        <v>75-84</v>
      </c>
      <c r="H4758" s="6" t="str" cm="1">
        <f t="array" ref="H4758:I4758">_xlfn.TEXTSPLIT(G4758,"-")</f>
        <v>75</v>
      </c>
      <c r="I4758" s="6" t="str">
        <v>84</v>
      </c>
      <c r="J4758" s="6" t="s">
        <v>13541</v>
      </c>
      <c r="K4758" s="6" t="s">
        <v>13875</v>
      </c>
      <c r="L4758" s="6" t="s">
        <v>13973</v>
      </c>
      <c r="M4758" s="6" t="s">
        <v>13701</v>
      </c>
      <c r="N4758" s="6" t="s">
        <v>13707</v>
      </c>
      <c r="O4758" s="6" t="str" cm="1">
        <f t="array" ref="O4758:P4758">_xlfn.TEXTSPLIT(N4758,"-")</f>
        <v>2009</v>
      </c>
      <c r="P4758" s="6" t="str">
        <v>2011</v>
      </c>
      <c r="Q4758" s="6">
        <v>717</v>
      </c>
      <c r="R4758" s="6">
        <v>113</v>
      </c>
      <c r="S4758" s="16">
        <f t="shared" si="359"/>
        <v>0.15760111576011157</v>
      </c>
      <c r="T4758" s="16">
        <f t="shared" si="360"/>
        <v>1.3607519255715624E-2</v>
      </c>
    </row>
    <row r="4759" spans="1:20" x14ac:dyDescent="0.6">
      <c r="A4759" s="6"/>
      <c r="B4759" s="6"/>
      <c r="C4759" s="6"/>
      <c r="D4759" s="6" t="s">
        <v>13848</v>
      </c>
      <c r="E4759" s="6" t="s">
        <v>13816</v>
      </c>
      <c r="F4759" s="6" t="s">
        <v>13861</v>
      </c>
      <c r="G4759" s="6" t="str">
        <f t="shared" si="358"/>
        <v>85-95</v>
      </c>
      <c r="H4759" s="6" t="str" cm="1">
        <f t="array" ref="H4759:I4759">_xlfn.TEXTSPLIT(G4759,"-")</f>
        <v>85</v>
      </c>
      <c r="I4759" s="6" t="str">
        <v>95</v>
      </c>
      <c r="J4759" s="6" t="s">
        <v>13541</v>
      </c>
      <c r="K4759" s="6" t="s">
        <v>13875</v>
      </c>
      <c r="L4759" s="6" t="s">
        <v>13973</v>
      </c>
      <c r="M4759" s="6" t="s">
        <v>13701</v>
      </c>
      <c r="N4759" s="6" t="s">
        <v>13707</v>
      </c>
      <c r="O4759" s="6" t="str" cm="1">
        <f t="array" ref="O4759:P4759">_xlfn.TEXTSPLIT(N4759,"-")</f>
        <v>2009</v>
      </c>
      <c r="P4759" s="6" t="str">
        <v>2011</v>
      </c>
      <c r="Q4759" s="6">
        <v>145</v>
      </c>
      <c r="R4759" s="6">
        <v>19</v>
      </c>
      <c r="S4759" s="16">
        <f t="shared" si="359"/>
        <v>0.1310344827586207</v>
      </c>
      <c r="T4759" s="16">
        <f t="shared" si="360"/>
        <v>2.8022705952039904E-2</v>
      </c>
    </row>
    <row r="4760" spans="1:20" x14ac:dyDescent="0.6">
      <c r="A4760" s="6"/>
      <c r="B4760" s="6"/>
      <c r="C4760" s="6"/>
      <c r="D4760" s="6" t="s">
        <v>13848</v>
      </c>
      <c r="E4760" s="6" t="s">
        <v>13816</v>
      </c>
      <c r="F4760" s="6" t="s">
        <v>13526</v>
      </c>
      <c r="G4760" s="6" t="str">
        <f t="shared" si="358"/>
        <v>55-95</v>
      </c>
      <c r="H4760" s="6" t="str" cm="1">
        <f t="array" ref="H4760:I4760">_xlfn.TEXTSPLIT(G4760,"-")</f>
        <v>55</v>
      </c>
      <c r="I4760" s="6" t="str">
        <v>95</v>
      </c>
      <c r="J4760" s="6" t="s">
        <v>13541</v>
      </c>
      <c r="K4760" s="6" t="s">
        <v>13875</v>
      </c>
      <c r="L4760" s="6" t="s">
        <v>13973</v>
      </c>
      <c r="M4760" s="6" t="s">
        <v>13701</v>
      </c>
      <c r="N4760" s="6" t="s">
        <v>13707</v>
      </c>
      <c r="O4760" s="6" t="str" cm="1">
        <f t="array" ref="O4760:P4760">_xlfn.TEXTSPLIT(N4760,"-")</f>
        <v>2009</v>
      </c>
      <c r="P4760" s="6" t="str">
        <v>2011</v>
      </c>
      <c r="Q4760" s="6">
        <v>3379</v>
      </c>
      <c r="R4760" s="6">
        <v>379</v>
      </c>
      <c r="S4760" s="16">
        <f t="shared" si="359"/>
        <v>0.11216336194140278</v>
      </c>
      <c r="T4760" s="16">
        <f t="shared" si="360"/>
        <v>5.428726278640896E-3</v>
      </c>
    </row>
    <row r="4761" spans="1:20" x14ac:dyDescent="0.6">
      <c r="A4761" s="6"/>
      <c r="B4761" s="6"/>
      <c r="C4761" s="6"/>
      <c r="D4761" s="6" t="s">
        <v>13848</v>
      </c>
      <c r="E4761" s="6" t="s">
        <v>13814</v>
      </c>
      <c r="F4761" s="6" t="s">
        <v>13854</v>
      </c>
      <c r="G4761" s="6" t="str">
        <f t="shared" si="358"/>
        <v>55-64</v>
      </c>
      <c r="H4761" s="6" t="str" cm="1">
        <f t="array" ref="H4761:I4761">_xlfn.TEXTSPLIT(G4761,"-")</f>
        <v>55</v>
      </c>
      <c r="I4761" s="6" t="str">
        <v>64</v>
      </c>
      <c r="J4761" s="6" t="s">
        <v>13541</v>
      </c>
      <c r="K4761" s="6" t="s">
        <v>13875</v>
      </c>
      <c r="L4761" s="6" t="s">
        <v>13973</v>
      </c>
      <c r="M4761" s="6" t="s">
        <v>13701</v>
      </c>
      <c r="N4761" s="6" t="s">
        <v>13707</v>
      </c>
      <c r="O4761" s="6" t="str" cm="1">
        <f t="array" ref="O4761:P4761">_xlfn.TEXTSPLIT(N4761,"-")</f>
        <v>2009</v>
      </c>
      <c r="P4761" s="6" t="str">
        <v>2011</v>
      </c>
      <c r="Q4761" s="6">
        <v>1006</v>
      </c>
      <c r="R4761" s="6">
        <v>88</v>
      </c>
      <c r="S4761" s="16">
        <f t="shared" si="359"/>
        <v>8.74751491053678E-2</v>
      </c>
      <c r="T4761" s="16">
        <f t="shared" si="360"/>
        <v>8.9077025325228487E-3</v>
      </c>
    </row>
    <row r="4762" spans="1:20" x14ac:dyDescent="0.6">
      <c r="A4762" s="6"/>
      <c r="B4762" s="6"/>
      <c r="C4762" s="6"/>
      <c r="D4762" s="6" t="s">
        <v>13848</v>
      </c>
      <c r="E4762" s="6" t="s">
        <v>13814</v>
      </c>
      <c r="F4762" s="6" t="s">
        <v>13855</v>
      </c>
      <c r="G4762" s="6" t="str">
        <f t="shared" si="358"/>
        <v>65-74</v>
      </c>
      <c r="H4762" s="6" t="str" cm="1">
        <f t="array" ref="H4762:I4762">_xlfn.TEXTSPLIT(G4762,"-")</f>
        <v>65</v>
      </c>
      <c r="I4762" s="6" t="str">
        <v>74</v>
      </c>
      <c r="J4762" s="6" t="s">
        <v>13541</v>
      </c>
      <c r="K4762" s="6" t="s">
        <v>13875</v>
      </c>
      <c r="L4762" s="6" t="s">
        <v>13973</v>
      </c>
      <c r="M4762" s="6" t="s">
        <v>13701</v>
      </c>
      <c r="N4762" s="6" t="s">
        <v>13707</v>
      </c>
      <c r="O4762" s="6" t="str" cm="1">
        <f t="array" ref="O4762:P4762">_xlfn.TEXTSPLIT(N4762,"-")</f>
        <v>2009</v>
      </c>
      <c r="P4762" s="6" t="str">
        <v>2011</v>
      </c>
      <c r="Q4762" s="6">
        <v>999</v>
      </c>
      <c r="R4762" s="6">
        <v>111</v>
      </c>
      <c r="S4762" s="16">
        <f t="shared" si="359"/>
        <v>0.1111111111111111</v>
      </c>
      <c r="T4762" s="16">
        <f t="shared" si="360"/>
        <v>9.9430526698373965E-3</v>
      </c>
    </row>
    <row r="4763" spans="1:20" x14ac:dyDescent="0.6">
      <c r="A4763" s="6"/>
      <c r="B4763" s="6"/>
      <c r="C4763" s="6"/>
      <c r="D4763" s="6" t="s">
        <v>13848</v>
      </c>
      <c r="E4763" s="6" t="s">
        <v>13814</v>
      </c>
      <c r="F4763" s="6" t="s">
        <v>13874</v>
      </c>
      <c r="G4763" s="6" t="str">
        <f t="shared" si="358"/>
        <v>75-84</v>
      </c>
      <c r="H4763" s="6" t="str" cm="1">
        <f t="array" ref="H4763:I4763">_xlfn.TEXTSPLIT(G4763,"-")</f>
        <v>75</v>
      </c>
      <c r="I4763" s="6" t="str">
        <v>84</v>
      </c>
      <c r="J4763" s="6" t="s">
        <v>13541</v>
      </c>
      <c r="K4763" s="6" t="s">
        <v>13875</v>
      </c>
      <c r="L4763" s="6" t="s">
        <v>13973</v>
      </c>
      <c r="M4763" s="6" t="s">
        <v>13701</v>
      </c>
      <c r="N4763" s="6" t="s">
        <v>13707</v>
      </c>
      <c r="O4763" s="6" t="str" cm="1">
        <f t="array" ref="O4763:P4763">_xlfn.TEXTSPLIT(N4763,"-")</f>
        <v>2009</v>
      </c>
      <c r="P4763" s="6" t="str">
        <v>2011</v>
      </c>
      <c r="Q4763" s="6">
        <v>518</v>
      </c>
      <c r="R4763" s="6">
        <v>87</v>
      </c>
      <c r="S4763" s="16">
        <f t="shared" si="359"/>
        <v>0.16795366795366795</v>
      </c>
      <c r="T4763" s="16">
        <f t="shared" si="360"/>
        <v>1.6424933570887396E-2</v>
      </c>
    </row>
    <row r="4764" spans="1:20" x14ac:dyDescent="0.6">
      <c r="A4764" s="6"/>
      <c r="B4764" s="6"/>
      <c r="C4764" s="6"/>
      <c r="D4764" s="6" t="s">
        <v>13848</v>
      </c>
      <c r="E4764" s="6" t="s">
        <v>13814</v>
      </c>
      <c r="F4764" s="6" t="s">
        <v>13861</v>
      </c>
      <c r="G4764" s="6" t="str">
        <f t="shared" si="358"/>
        <v>85-95</v>
      </c>
      <c r="H4764" s="6" t="str" cm="1">
        <f t="array" ref="H4764:I4764">_xlfn.TEXTSPLIT(G4764,"-")</f>
        <v>85</v>
      </c>
      <c r="I4764" s="6" t="str">
        <v>95</v>
      </c>
      <c r="J4764" s="6" t="s">
        <v>13541</v>
      </c>
      <c r="K4764" s="6" t="s">
        <v>13875</v>
      </c>
      <c r="L4764" s="6" t="s">
        <v>13973</v>
      </c>
      <c r="M4764" s="6" t="s">
        <v>13701</v>
      </c>
      <c r="N4764" s="6" t="s">
        <v>13707</v>
      </c>
      <c r="O4764" s="6" t="str" cm="1">
        <f t="array" ref="O4764:P4764">_xlfn.TEXTSPLIT(N4764,"-")</f>
        <v>2009</v>
      </c>
      <c r="P4764" s="6" t="str">
        <v>2011</v>
      </c>
      <c r="Q4764" s="6">
        <v>94</v>
      </c>
      <c r="R4764" s="6">
        <v>8</v>
      </c>
      <c r="S4764" s="16">
        <f t="shared" si="359"/>
        <v>8.5106382978723402E-2</v>
      </c>
      <c r="T4764" s="16">
        <f t="shared" si="360"/>
        <v>2.8780771978727627E-2</v>
      </c>
    </row>
    <row r="4765" spans="1:20" x14ac:dyDescent="0.6">
      <c r="A4765" s="6"/>
      <c r="B4765" s="6"/>
      <c r="C4765" s="6"/>
      <c r="D4765" s="6" t="s">
        <v>13848</v>
      </c>
      <c r="E4765" s="6" t="s">
        <v>13814</v>
      </c>
      <c r="F4765" s="6" t="s">
        <v>13526</v>
      </c>
      <c r="G4765" s="6" t="str">
        <f t="shared" si="358"/>
        <v>55-95</v>
      </c>
      <c r="H4765" s="6" t="str" cm="1">
        <f t="array" ref="H4765:I4765">_xlfn.TEXTSPLIT(G4765,"-")</f>
        <v>55</v>
      </c>
      <c r="I4765" s="6" t="str">
        <v>95</v>
      </c>
      <c r="J4765" s="6" t="s">
        <v>13541</v>
      </c>
      <c r="K4765" s="6" t="s">
        <v>13875</v>
      </c>
      <c r="L4765" s="6" t="s">
        <v>13973</v>
      </c>
      <c r="M4765" s="6" t="s">
        <v>13701</v>
      </c>
      <c r="N4765" s="6" t="s">
        <v>13707</v>
      </c>
      <c r="O4765" s="6" t="str" cm="1">
        <f t="array" ref="O4765:P4765">_xlfn.TEXTSPLIT(N4765,"-")</f>
        <v>2009</v>
      </c>
      <c r="P4765" s="6" t="str">
        <v>2011</v>
      </c>
      <c r="Q4765" s="6">
        <v>2617</v>
      </c>
      <c r="R4765" s="6">
        <v>294</v>
      </c>
      <c r="S4765" s="16">
        <f t="shared" si="359"/>
        <v>0.11234237676729079</v>
      </c>
      <c r="T4765" s="16">
        <f t="shared" si="360"/>
        <v>6.1729489607957686E-3</v>
      </c>
    </row>
    <row r="4766" spans="1:20" x14ac:dyDescent="0.6">
      <c r="A4766" s="6"/>
      <c r="B4766" s="6"/>
      <c r="C4766" s="6"/>
      <c r="D4766" s="6" t="s">
        <v>13848</v>
      </c>
      <c r="E4766" s="6" t="s">
        <v>13815</v>
      </c>
      <c r="F4766" s="6" t="s">
        <v>13854</v>
      </c>
      <c r="G4766" s="6" t="str">
        <f t="shared" si="358"/>
        <v>55-64</v>
      </c>
      <c r="H4766" s="6" t="str" cm="1">
        <f t="array" ref="H4766:I4766">_xlfn.TEXTSPLIT(G4766,"-")</f>
        <v>55</v>
      </c>
      <c r="I4766" s="6" t="str">
        <v>64</v>
      </c>
      <c r="J4766" s="6" t="s">
        <v>13541</v>
      </c>
      <c r="K4766" s="6" t="s">
        <v>13875</v>
      </c>
      <c r="L4766" s="6" t="s">
        <v>13973</v>
      </c>
      <c r="M4766" s="6" t="s">
        <v>13701</v>
      </c>
      <c r="N4766" s="6" t="s">
        <v>13707</v>
      </c>
      <c r="O4766" s="6" t="str" cm="1">
        <f t="array" ref="O4766:P4766">_xlfn.TEXTSPLIT(N4766,"-")</f>
        <v>2009</v>
      </c>
      <c r="P4766" s="6" t="str">
        <v>2011</v>
      </c>
      <c r="Q4766" s="6">
        <v>2317</v>
      </c>
      <c r="R4766" s="6">
        <v>196</v>
      </c>
      <c r="S4766" s="16">
        <f t="shared" si="359"/>
        <v>8.4592145015105744E-2</v>
      </c>
      <c r="T4766" s="16">
        <f t="shared" si="360"/>
        <v>5.781084525375276E-3</v>
      </c>
    </row>
    <row r="4767" spans="1:20" x14ac:dyDescent="0.6">
      <c r="A4767" s="6"/>
      <c r="B4767" s="6"/>
      <c r="C4767" s="6"/>
      <c r="D4767" s="6" t="s">
        <v>13848</v>
      </c>
      <c r="E4767" s="6" t="s">
        <v>13815</v>
      </c>
      <c r="F4767" s="6" t="s">
        <v>13855</v>
      </c>
      <c r="G4767" s="6" t="str">
        <f t="shared" si="358"/>
        <v>65-74</v>
      </c>
      <c r="H4767" s="6" t="str" cm="1">
        <f t="array" ref="H4767:I4767">_xlfn.TEXTSPLIT(G4767,"-")</f>
        <v>65</v>
      </c>
      <c r="I4767" s="6" t="str">
        <v>74</v>
      </c>
      <c r="J4767" s="6" t="s">
        <v>13541</v>
      </c>
      <c r="K4767" s="6" t="s">
        <v>13875</v>
      </c>
      <c r="L4767" s="6" t="s">
        <v>13973</v>
      </c>
      <c r="M4767" s="6" t="s">
        <v>13701</v>
      </c>
      <c r="N4767" s="6" t="s">
        <v>13707</v>
      </c>
      <c r="O4767" s="6" t="str" cm="1">
        <f t="array" ref="O4767:P4767">_xlfn.TEXTSPLIT(N4767,"-")</f>
        <v>2009</v>
      </c>
      <c r="P4767" s="6" t="str">
        <v>2011</v>
      </c>
      <c r="Q4767" s="6">
        <v>2205</v>
      </c>
      <c r="R4767" s="6">
        <v>250</v>
      </c>
      <c r="S4767" s="16">
        <f t="shared" si="359"/>
        <v>0.11337868480725624</v>
      </c>
      <c r="T4767" s="16">
        <f t="shared" si="360"/>
        <v>6.7519698524407656E-3</v>
      </c>
    </row>
    <row r="4768" spans="1:20" x14ac:dyDescent="0.6">
      <c r="A4768" s="6"/>
      <c r="B4768" s="6"/>
      <c r="C4768" s="6"/>
      <c r="D4768" s="6" t="s">
        <v>13848</v>
      </c>
      <c r="E4768" s="6" t="s">
        <v>13815</v>
      </c>
      <c r="F4768" s="6" t="s">
        <v>13874</v>
      </c>
      <c r="G4768" s="6" t="str">
        <f t="shared" si="358"/>
        <v>75-84</v>
      </c>
      <c r="H4768" s="6" t="str" cm="1">
        <f t="array" ref="H4768:I4768">_xlfn.TEXTSPLIT(G4768,"-")</f>
        <v>75</v>
      </c>
      <c r="I4768" s="6" t="str">
        <v>84</v>
      </c>
      <c r="J4768" s="6" t="s">
        <v>13541</v>
      </c>
      <c r="K4768" s="6" t="s">
        <v>13875</v>
      </c>
      <c r="L4768" s="6" t="s">
        <v>13973</v>
      </c>
      <c r="M4768" s="6" t="s">
        <v>13701</v>
      </c>
      <c r="N4768" s="6" t="s">
        <v>13707</v>
      </c>
      <c r="O4768" s="6" t="str" cm="1">
        <f t="array" ref="O4768:P4768">_xlfn.TEXTSPLIT(N4768,"-")</f>
        <v>2009</v>
      </c>
      <c r="P4768" s="6" t="str">
        <v>2011</v>
      </c>
      <c r="Q4768" s="6">
        <v>1235</v>
      </c>
      <c r="R4768" s="6">
        <v>200</v>
      </c>
      <c r="S4768" s="16">
        <f t="shared" si="359"/>
        <v>0.16194331983805668</v>
      </c>
      <c r="T4768" s="16">
        <f t="shared" si="360"/>
        <v>1.0482979495715883E-2</v>
      </c>
    </row>
    <row r="4769" spans="1:20" x14ac:dyDescent="0.6">
      <c r="A4769" s="6"/>
      <c r="B4769" s="6"/>
      <c r="C4769" s="6"/>
      <c r="D4769" s="6" t="s">
        <v>13848</v>
      </c>
      <c r="E4769" s="6" t="s">
        <v>13815</v>
      </c>
      <c r="F4769" s="6" t="s">
        <v>13861</v>
      </c>
      <c r="G4769" s="6" t="str">
        <f t="shared" si="358"/>
        <v>85-95</v>
      </c>
      <c r="H4769" s="6" t="str" cm="1">
        <f t="array" ref="H4769:I4769">_xlfn.TEXTSPLIT(G4769,"-")</f>
        <v>85</v>
      </c>
      <c r="I4769" s="6" t="str">
        <v>95</v>
      </c>
      <c r="J4769" s="6" t="s">
        <v>13541</v>
      </c>
      <c r="K4769" s="6" t="s">
        <v>13875</v>
      </c>
      <c r="L4769" s="6" t="s">
        <v>13973</v>
      </c>
      <c r="M4769" s="6" t="s">
        <v>13701</v>
      </c>
      <c r="N4769" s="6" t="s">
        <v>13707</v>
      </c>
      <c r="O4769" s="6" t="str" cm="1">
        <f t="array" ref="O4769:P4769">_xlfn.TEXTSPLIT(N4769,"-")</f>
        <v>2009</v>
      </c>
      <c r="P4769" s="6" t="str">
        <v>2011</v>
      </c>
      <c r="Q4769" s="6">
        <v>239</v>
      </c>
      <c r="R4769" s="6">
        <v>27</v>
      </c>
      <c r="S4769" s="16">
        <f t="shared" si="359"/>
        <v>0.11297071129707113</v>
      </c>
      <c r="T4769" s="16">
        <f t="shared" si="360"/>
        <v>2.047636965303672E-2</v>
      </c>
    </row>
    <row r="4770" spans="1:20" x14ac:dyDescent="0.6">
      <c r="A4770" s="6"/>
      <c r="B4770" s="6"/>
      <c r="C4770" s="6"/>
      <c r="D4770" s="6" t="s">
        <v>13848</v>
      </c>
      <c r="E4770" s="6" t="s">
        <v>13815</v>
      </c>
      <c r="F4770" s="6" t="s">
        <v>13526</v>
      </c>
      <c r="G4770" s="6" t="str">
        <f t="shared" si="358"/>
        <v>55-95</v>
      </c>
      <c r="H4770" s="6" t="str" cm="1">
        <f t="array" ref="H4770:I4770">_xlfn.TEXTSPLIT(G4770,"-")</f>
        <v>55</v>
      </c>
      <c r="I4770" s="6" t="str">
        <v>95</v>
      </c>
      <c r="J4770" s="6" t="s">
        <v>13541</v>
      </c>
      <c r="K4770" s="6" t="s">
        <v>13875</v>
      </c>
      <c r="L4770" s="6" t="s">
        <v>13973</v>
      </c>
      <c r="M4770" s="6" t="s">
        <v>13701</v>
      </c>
      <c r="N4770" s="6" t="s">
        <v>13707</v>
      </c>
      <c r="O4770" s="6" t="str" cm="1">
        <f t="array" ref="O4770:P4770">_xlfn.TEXTSPLIT(N4770,"-")</f>
        <v>2009</v>
      </c>
      <c r="P4770" s="6" t="str">
        <v>2011</v>
      </c>
      <c r="Q4770" s="6">
        <v>5996</v>
      </c>
      <c r="R4770" s="6">
        <v>673</v>
      </c>
      <c r="S4770" s="16">
        <f t="shared" si="359"/>
        <v>0.11224149432955303</v>
      </c>
      <c r="T4770" s="16">
        <f t="shared" si="360"/>
        <v>4.0765552142685759E-3</v>
      </c>
    </row>
    <row r="4771" spans="1:20" x14ac:dyDescent="0.6">
      <c r="A4771" s="6"/>
      <c r="B4771" s="6"/>
      <c r="C4771" s="6"/>
      <c r="D4771" s="6" t="s">
        <v>13813</v>
      </c>
      <c r="E4771" s="6" t="s">
        <v>13816</v>
      </c>
      <c r="F4771" s="6" t="s">
        <v>13854</v>
      </c>
      <c r="G4771" s="6" t="str">
        <f t="shared" si="358"/>
        <v>55-64</v>
      </c>
      <c r="H4771" s="6" t="str" cm="1">
        <f t="array" ref="H4771:I4771">_xlfn.TEXTSPLIT(G4771,"-")</f>
        <v>55</v>
      </c>
      <c r="I4771" s="6" t="str">
        <v>64</v>
      </c>
      <c r="J4771" s="6" t="s">
        <v>13541</v>
      </c>
      <c r="K4771" s="6" t="s">
        <v>13875</v>
      </c>
      <c r="L4771" s="6" t="s">
        <v>13973</v>
      </c>
      <c r="M4771" s="6" t="s">
        <v>13701</v>
      </c>
      <c r="N4771" s="6" t="s">
        <v>13707</v>
      </c>
      <c r="O4771" s="6" t="str" cm="1">
        <f t="array" ref="O4771:P4771">_xlfn.TEXTSPLIT(N4771,"-")</f>
        <v>2009</v>
      </c>
      <c r="P4771" s="6" t="str">
        <v>2011</v>
      </c>
      <c r="Q4771" s="6">
        <v>1311</v>
      </c>
      <c r="R4771" s="6">
        <v>3</v>
      </c>
      <c r="S4771" s="16">
        <f t="shared" si="359"/>
        <v>2.2883295194508009E-3</v>
      </c>
      <c r="T4771" s="16">
        <f t="shared" si="360"/>
        <v>1.3196551647968455E-3</v>
      </c>
    </row>
    <row r="4772" spans="1:20" x14ac:dyDescent="0.6">
      <c r="A4772" s="6"/>
      <c r="B4772" s="6"/>
      <c r="C4772" s="6"/>
      <c r="D4772" s="6" t="s">
        <v>13813</v>
      </c>
      <c r="E4772" s="6" t="s">
        <v>13816</v>
      </c>
      <c r="F4772" s="6" t="s">
        <v>13855</v>
      </c>
      <c r="G4772" s="6" t="str">
        <f t="shared" si="358"/>
        <v>65-74</v>
      </c>
      <c r="H4772" s="6" t="str" cm="1">
        <f t="array" ref="H4772:I4772">_xlfn.TEXTSPLIT(G4772,"-")</f>
        <v>65</v>
      </c>
      <c r="I4772" s="6" t="str">
        <v>74</v>
      </c>
      <c r="J4772" s="6" t="s">
        <v>13541</v>
      </c>
      <c r="K4772" s="6" t="s">
        <v>13875</v>
      </c>
      <c r="L4772" s="6" t="s">
        <v>13973</v>
      </c>
      <c r="M4772" s="6" t="s">
        <v>13701</v>
      </c>
      <c r="N4772" s="6" t="s">
        <v>13707</v>
      </c>
      <c r="O4772" s="6" t="str" cm="1">
        <f t="array" ref="O4772:P4772">_xlfn.TEXTSPLIT(N4772,"-")</f>
        <v>2009</v>
      </c>
      <c r="P4772" s="6" t="str">
        <v>2011</v>
      </c>
      <c r="Q4772" s="6">
        <v>1206</v>
      </c>
      <c r="R4772" s="6">
        <v>6</v>
      </c>
      <c r="S4772" s="16">
        <f t="shared" si="359"/>
        <v>4.9751243781094526E-3</v>
      </c>
      <c r="T4772" s="16">
        <f t="shared" si="360"/>
        <v>2.0260272695904681E-3</v>
      </c>
    </row>
    <row r="4773" spans="1:20" x14ac:dyDescent="0.6">
      <c r="A4773" s="6"/>
      <c r="B4773" s="6"/>
      <c r="C4773" s="6"/>
      <c r="D4773" s="6" t="s">
        <v>13813</v>
      </c>
      <c r="E4773" s="6" t="s">
        <v>13816</v>
      </c>
      <c r="F4773" s="6" t="s">
        <v>13874</v>
      </c>
      <c r="G4773" s="6" t="str">
        <f t="shared" si="358"/>
        <v>75-84</v>
      </c>
      <c r="H4773" s="6" t="str" cm="1">
        <f t="array" ref="H4773:I4773">_xlfn.TEXTSPLIT(G4773,"-")</f>
        <v>75</v>
      </c>
      <c r="I4773" s="6" t="str">
        <v>84</v>
      </c>
      <c r="J4773" s="6" t="s">
        <v>13541</v>
      </c>
      <c r="K4773" s="6" t="s">
        <v>13875</v>
      </c>
      <c r="L4773" s="6" t="s">
        <v>13973</v>
      </c>
      <c r="M4773" s="6" t="s">
        <v>13701</v>
      </c>
      <c r="N4773" s="6" t="s">
        <v>13707</v>
      </c>
      <c r="O4773" s="6" t="str" cm="1">
        <f t="array" ref="O4773:P4773">_xlfn.TEXTSPLIT(N4773,"-")</f>
        <v>2009</v>
      </c>
      <c r="P4773" s="6" t="str">
        <v>2011</v>
      </c>
      <c r="Q4773" s="6">
        <v>717</v>
      </c>
      <c r="R4773" s="6">
        <v>17</v>
      </c>
      <c r="S4773" s="16">
        <f t="shared" si="359"/>
        <v>2.3709902370990237E-2</v>
      </c>
      <c r="T4773" s="16">
        <f t="shared" si="360"/>
        <v>5.6819151922402715E-3</v>
      </c>
    </row>
    <row r="4774" spans="1:20" x14ac:dyDescent="0.6">
      <c r="A4774" s="6"/>
      <c r="B4774" s="6"/>
      <c r="C4774" s="6"/>
      <c r="D4774" s="6" t="s">
        <v>13813</v>
      </c>
      <c r="E4774" s="6" t="s">
        <v>13816</v>
      </c>
      <c r="F4774" s="6" t="s">
        <v>13861</v>
      </c>
      <c r="G4774" s="6" t="str">
        <f t="shared" si="358"/>
        <v>85-95</v>
      </c>
      <c r="H4774" s="6" t="str" cm="1">
        <f t="array" ref="H4774:I4774">_xlfn.TEXTSPLIT(G4774,"-")</f>
        <v>85</v>
      </c>
      <c r="I4774" s="6" t="str">
        <v>95</v>
      </c>
      <c r="J4774" s="6" t="s">
        <v>13541</v>
      </c>
      <c r="K4774" s="6" t="s">
        <v>13875</v>
      </c>
      <c r="L4774" s="6" t="s">
        <v>13973</v>
      </c>
      <c r="M4774" s="6" t="s">
        <v>13701</v>
      </c>
      <c r="N4774" s="6" t="s">
        <v>13707</v>
      </c>
      <c r="O4774" s="6" t="str" cm="1">
        <f t="array" ref="O4774:P4774">_xlfn.TEXTSPLIT(N4774,"-")</f>
        <v>2009</v>
      </c>
      <c r="P4774" s="6" t="str">
        <v>2011</v>
      </c>
      <c r="Q4774" s="6">
        <v>145</v>
      </c>
      <c r="R4774" s="6">
        <v>8</v>
      </c>
      <c r="S4774" s="16">
        <f t="shared" si="359"/>
        <v>5.5172413793103448E-2</v>
      </c>
      <c r="T4774" s="16">
        <f t="shared" si="360"/>
        <v>1.8960652278417953E-2</v>
      </c>
    </row>
    <row r="4775" spans="1:20" x14ac:dyDescent="0.6">
      <c r="A4775" s="6"/>
      <c r="B4775" s="6"/>
      <c r="C4775" s="6"/>
      <c r="D4775" s="6" t="s">
        <v>13813</v>
      </c>
      <c r="E4775" s="6" t="s">
        <v>13816</v>
      </c>
      <c r="F4775" s="6" t="s">
        <v>13526</v>
      </c>
      <c r="G4775" s="6" t="str">
        <f t="shared" si="358"/>
        <v>55-95</v>
      </c>
      <c r="H4775" s="6" t="str" cm="1">
        <f t="array" ref="H4775:I4775">_xlfn.TEXTSPLIT(G4775,"-")</f>
        <v>55</v>
      </c>
      <c r="I4775" s="6" t="str">
        <v>95</v>
      </c>
      <c r="J4775" s="6" t="s">
        <v>13541</v>
      </c>
      <c r="K4775" s="6" t="s">
        <v>13875</v>
      </c>
      <c r="L4775" s="6" t="s">
        <v>13973</v>
      </c>
      <c r="M4775" s="6" t="s">
        <v>13701</v>
      </c>
      <c r="N4775" s="6" t="s">
        <v>13707</v>
      </c>
      <c r="O4775" s="6" t="str" cm="1">
        <f t="array" ref="O4775:P4775">_xlfn.TEXTSPLIT(N4775,"-")</f>
        <v>2009</v>
      </c>
      <c r="P4775" s="6" t="str">
        <v>2011</v>
      </c>
      <c r="Q4775" s="6">
        <v>3379</v>
      </c>
      <c r="R4775" s="6">
        <v>34</v>
      </c>
      <c r="S4775" s="16">
        <f t="shared" si="359"/>
        <v>1.0062148564664102E-2</v>
      </c>
      <c r="T4775" s="16">
        <f t="shared" si="360"/>
        <v>1.7169404478915443E-3</v>
      </c>
    </row>
    <row r="4776" spans="1:20" x14ac:dyDescent="0.6">
      <c r="A4776" s="6"/>
      <c r="B4776" s="6"/>
      <c r="C4776" s="6"/>
      <c r="D4776" s="6" t="s">
        <v>13813</v>
      </c>
      <c r="E4776" s="6" t="s">
        <v>13814</v>
      </c>
      <c r="F4776" s="6" t="s">
        <v>13854</v>
      </c>
      <c r="G4776" s="6" t="str">
        <f t="shared" si="358"/>
        <v>55-64</v>
      </c>
      <c r="H4776" s="6" t="str" cm="1">
        <f t="array" ref="H4776:I4776">_xlfn.TEXTSPLIT(G4776,"-")</f>
        <v>55</v>
      </c>
      <c r="I4776" s="6" t="str">
        <v>64</v>
      </c>
      <c r="J4776" s="6" t="s">
        <v>13541</v>
      </c>
      <c r="K4776" s="6" t="s">
        <v>13875</v>
      </c>
      <c r="L4776" s="6" t="s">
        <v>13973</v>
      </c>
      <c r="M4776" s="6" t="s">
        <v>13701</v>
      </c>
      <c r="N4776" s="6" t="s">
        <v>13707</v>
      </c>
      <c r="O4776" s="6" t="str" cm="1">
        <f t="array" ref="O4776:P4776">_xlfn.TEXTSPLIT(N4776,"-")</f>
        <v>2009</v>
      </c>
      <c r="P4776" s="6" t="str">
        <v>2011</v>
      </c>
      <c r="Q4776" s="6">
        <v>1006</v>
      </c>
      <c r="R4776" s="6">
        <v>2</v>
      </c>
      <c r="S4776" s="16">
        <f t="shared" si="359"/>
        <v>1.9880715705765406E-3</v>
      </c>
      <c r="T4776" s="16">
        <f t="shared" si="360"/>
        <v>1.4043807992956273E-3</v>
      </c>
    </row>
    <row r="4777" spans="1:20" x14ac:dyDescent="0.6">
      <c r="A4777" s="6"/>
      <c r="B4777" s="6"/>
      <c r="C4777" s="6"/>
      <c r="D4777" s="6" t="s">
        <v>13813</v>
      </c>
      <c r="E4777" s="6" t="s">
        <v>13814</v>
      </c>
      <c r="F4777" s="6" t="s">
        <v>13855</v>
      </c>
      <c r="G4777" s="6" t="str">
        <f t="shared" si="358"/>
        <v>65-74</v>
      </c>
      <c r="H4777" s="6" t="str" cm="1">
        <f t="array" ref="H4777:I4777">_xlfn.TEXTSPLIT(G4777,"-")</f>
        <v>65</v>
      </c>
      <c r="I4777" s="6" t="str">
        <v>74</v>
      </c>
      <c r="J4777" s="6" t="s">
        <v>13541</v>
      </c>
      <c r="K4777" s="6" t="s">
        <v>13875</v>
      </c>
      <c r="L4777" s="6" t="s">
        <v>13973</v>
      </c>
      <c r="M4777" s="6" t="s">
        <v>13701</v>
      </c>
      <c r="N4777" s="6" t="s">
        <v>13707</v>
      </c>
      <c r="O4777" s="6" t="str" cm="1">
        <f t="array" ref="O4777:P4777">_xlfn.TEXTSPLIT(N4777,"-")</f>
        <v>2009</v>
      </c>
      <c r="P4777" s="6" t="str">
        <v>2011</v>
      </c>
      <c r="Q4777" s="6">
        <v>999</v>
      </c>
      <c r="R4777" s="6">
        <v>8</v>
      </c>
      <c r="S4777" s="16">
        <f t="shared" si="359"/>
        <v>8.0080080080080079E-3</v>
      </c>
      <c r="T4777" s="16">
        <f t="shared" si="360"/>
        <v>2.8198992264616631E-3</v>
      </c>
    </row>
    <row r="4778" spans="1:20" x14ac:dyDescent="0.6">
      <c r="A4778" s="6"/>
      <c r="B4778" s="6"/>
      <c r="C4778" s="6"/>
      <c r="D4778" s="6" t="s">
        <v>13813</v>
      </c>
      <c r="E4778" s="6" t="s">
        <v>13814</v>
      </c>
      <c r="F4778" s="6" t="s">
        <v>13874</v>
      </c>
      <c r="G4778" s="6" t="str">
        <f t="shared" si="358"/>
        <v>75-84</v>
      </c>
      <c r="H4778" s="6" t="str" cm="1">
        <f t="array" ref="H4778:I4778">_xlfn.TEXTSPLIT(G4778,"-")</f>
        <v>75</v>
      </c>
      <c r="I4778" s="6" t="str">
        <v>84</v>
      </c>
      <c r="J4778" s="6" t="s">
        <v>13541</v>
      </c>
      <c r="K4778" s="6" t="s">
        <v>13875</v>
      </c>
      <c r="L4778" s="6" t="s">
        <v>13973</v>
      </c>
      <c r="M4778" s="6" t="s">
        <v>13701</v>
      </c>
      <c r="N4778" s="6" t="s">
        <v>13707</v>
      </c>
      <c r="O4778" s="6" t="str" cm="1">
        <f t="array" ref="O4778:P4778">_xlfn.TEXTSPLIT(N4778,"-")</f>
        <v>2009</v>
      </c>
      <c r="P4778" s="6" t="str">
        <v>2011</v>
      </c>
      <c r="Q4778" s="6">
        <v>518</v>
      </c>
      <c r="R4778" s="6">
        <v>11</v>
      </c>
      <c r="S4778" s="16">
        <f t="shared" si="359"/>
        <v>2.1235521235521235E-2</v>
      </c>
      <c r="T4778" s="16">
        <f t="shared" si="360"/>
        <v>6.3344028911345865E-3</v>
      </c>
    </row>
    <row r="4779" spans="1:20" x14ac:dyDescent="0.6">
      <c r="A4779" s="6"/>
      <c r="B4779" s="6"/>
      <c r="C4779" s="6"/>
      <c r="D4779" s="6" t="s">
        <v>13813</v>
      </c>
      <c r="E4779" s="6" t="s">
        <v>13814</v>
      </c>
      <c r="F4779" s="6" t="s">
        <v>13861</v>
      </c>
      <c r="G4779" s="6" t="str">
        <f t="shared" si="358"/>
        <v>85-95</v>
      </c>
      <c r="H4779" s="6" t="str" cm="1">
        <f t="array" ref="H4779:I4779">_xlfn.TEXTSPLIT(G4779,"-")</f>
        <v>85</v>
      </c>
      <c r="I4779" s="6" t="str">
        <v>95</v>
      </c>
      <c r="J4779" s="6" t="s">
        <v>13541</v>
      </c>
      <c r="K4779" s="6" t="s">
        <v>13875</v>
      </c>
      <c r="L4779" s="6" t="s">
        <v>13973</v>
      </c>
      <c r="M4779" s="6" t="s">
        <v>13701</v>
      </c>
      <c r="N4779" s="6" t="s">
        <v>13707</v>
      </c>
      <c r="O4779" s="6" t="str" cm="1">
        <f t="array" ref="O4779:P4779">_xlfn.TEXTSPLIT(N4779,"-")</f>
        <v>2009</v>
      </c>
      <c r="P4779" s="6" t="str">
        <v>2011</v>
      </c>
      <c r="Q4779" s="6">
        <v>94</v>
      </c>
      <c r="R4779" s="6">
        <v>4</v>
      </c>
      <c r="S4779" s="16">
        <f t="shared" si="359"/>
        <v>4.2553191489361701E-2</v>
      </c>
      <c r="T4779" s="16">
        <f t="shared" si="360"/>
        <v>2.0818981054897091E-2</v>
      </c>
    </row>
    <row r="4780" spans="1:20" x14ac:dyDescent="0.6">
      <c r="A4780" s="6"/>
      <c r="B4780" s="6"/>
      <c r="C4780" s="6"/>
      <c r="D4780" s="6" t="s">
        <v>13813</v>
      </c>
      <c r="E4780" s="6" t="s">
        <v>13814</v>
      </c>
      <c r="F4780" s="6" t="s">
        <v>13526</v>
      </c>
      <c r="G4780" s="6" t="str">
        <f t="shared" si="358"/>
        <v>55-95</v>
      </c>
      <c r="H4780" s="6" t="str" cm="1">
        <f t="array" ref="H4780:I4780">_xlfn.TEXTSPLIT(G4780,"-")</f>
        <v>55</v>
      </c>
      <c r="I4780" s="6" t="str">
        <v>95</v>
      </c>
      <c r="J4780" s="6" t="s">
        <v>13541</v>
      </c>
      <c r="K4780" s="6" t="s">
        <v>13875</v>
      </c>
      <c r="L4780" s="6" t="s">
        <v>13973</v>
      </c>
      <c r="M4780" s="6" t="s">
        <v>13701</v>
      </c>
      <c r="N4780" s="6" t="s">
        <v>13707</v>
      </c>
      <c r="O4780" s="6" t="str" cm="1">
        <f t="array" ref="O4780:P4780">_xlfn.TEXTSPLIT(N4780,"-")</f>
        <v>2009</v>
      </c>
      <c r="P4780" s="6" t="str">
        <v>2011</v>
      </c>
      <c r="Q4780" s="6">
        <v>2617</v>
      </c>
      <c r="R4780" s="6">
        <v>25</v>
      </c>
      <c r="S4780" s="16">
        <f t="shared" si="359"/>
        <v>9.5529231944975167E-3</v>
      </c>
      <c r="T4780" s="16">
        <f t="shared" si="360"/>
        <v>1.901436905418521E-3</v>
      </c>
    </row>
    <row r="4781" spans="1:20" x14ac:dyDescent="0.6">
      <c r="A4781" s="6"/>
      <c r="B4781" s="6"/>
      <c r="C4781" s="6"/>
      <c r="D4781" s="6" t="s">
        <v>13813</v>
      </c>
      <c r="E4781" s="6" t="s">
        <v>13815</v>
      </c>
      <c r="F4781" s="6" t="s">
        <v>13854</v>
      </c>
      <c r="G4781" s="6" t="str">
        <f t="shared" si="358"/>
        <v>55-64</v>
      </c>
      <c r="H4781" s="6" t="str" cm="1">
        <f t="array" ref="H4781:I4781">_xlfn.TEXTSPLIT(G4781,"-")</f>
        <v>55</v>
      </c>
      <c r="I4781" s="6" t="str">
        <v>64</v>
      </c>
      <c r="J4781" s="6" t="s">
        <v>13541</v>
      </c>
      <c r="K4781" s="6" t="s">
        <v>13875</v>
      </c>
      <c r="L4781" s="6" t="s">
        <v>13973</v>
      </c>
      <c r="M4781" s="6" t="s">
        <v>13701</v>
      </c>
      <c r="N4781" s="6" t="s">
        <v>13707</v>
      </c>
      <c r="O4781" s="6" t="str" cm="1">
        <f t="array" ref="O4781:P4781">_xlfn.TEXTSPLIT(N4781,"-")</f>
        <v>2009</v>
      </c>
      <c r="P4781" s="6" t="str">
        <v>2011</v>
      </c>
      <c r="Q4781" s="6">
        <v>2317</v>
      </c>
      <c r="R4781" s="6">
        <v>5</v>
      </c>
      <c r="S4781" s="16">
        <f t="shared" si="359"/>
        <v>2.1579628830384117E-3</v>
      </c>
      <c r="T4781" s="16">
        <f t="shared" si="360"/>
        <v>9.6402848451771341E-4</v>
      </c>
    </row>
    <row r="4782" spans="1:20" x14ac:dyDescent="0.6">
      <c r="A4782" s="6"/>
      <c r="B4782" s="6"/>
      <c r="C4782" s="6"/>
      <c r="D4782" s="6" t="s">
        <v>13813</v>
      </c>
      <c r="E4782" s="6" t="s">
        <v>13815</v>
      </c>
      <c r="F4782" s="6" t="s">
        <v>13855</v>
      </c>
      <c r="G4782" s="6" t="str">
        <f t="shared" si="358"/>
        <v>65-74</v>
      </c>
      <c r="H4782" s="6" t="str" cm="1">
        <f t="array" ref="H4782:I4782">_xlfn.TEXTSPLIT(G4782,"-")</f>
        <v>65</v>
      </c>
      <c r="I4782" s="6" t="str">
        <v>74</v>
      </c>
      <c r="J4782" s="6" t="s">
        <v>13541</v>
      </c>
      <c r="K4782" s="6" t="s">
        <v>13875</v>
      </c>
      <c r="L4782" s="6" t="s">
        <v>13973</v>
      </c>
      <c r="M4782" s="6" t="s">
        <v>13701</v>
      </c>
      <c r="N4782" s="6" t="s">
        <v>13707</v>
      </c>
      <c r="O4782" s="6" t="str" cm="1">
        <f t="array" ref="O4782:P4782">_xlfn.TEXTSPLIT(N4782,"-")</f>
        <v>2009</v>
      </c>
      <c r="P4782" s="6" t="str">
        <v>2011</v>
      </c>
      <c r="Q4782" s="6">
        <v>2205</v>
      </c>
      <c r="R4782" s="6">
        <v>14</v>
      </c>
      <c r="S4782" s="16">
        <f t="shared" si="359"/>
        <v>6.3492063492063492E-3</v>
      </c>
      <c r="T4782" s="16">
        <f t="shared" si="360"/>
        <v>1.6915012221556298E-3</v>
      </c>
    </row>
    <row r="4783" spans="1:20" x14ac:dyDescent="0.6">
      <c r="A4783" s="6"/>
      <c r="B4783" s="6"/>
      <c r="C4783" s="6"/>
      <c r="D4783" s="6" t="s">
        <v>13813</v>
      </c>
      <c r="E4783" s="6" t="s">
        <v>13815</v>
      </c>
      <c r="F4783" s="6" t="s">
        <v>13874</v>
      </c>
      <c r="G4783" s="6" t="str">
        <f t="shared" si="358"/>
        <v>75-84</v>
      </c>
      <c r="H4783" s="6" t="str" cm="1">
        <f t="array" ref="H4783:I4783">_xlfn.TEXTSPLIT(G4783,"-")</f>
        <v>75</v>
      </c>
      <c r="I4783" s="6" t="str">
        <v>84</v>
      </c>
      <c r="J4783" s="6" t="s">
        <v>13541</v>
      </c>
      <c r="K4783" s="6" t="s">
        <v>13875</v>
      </c>
      <c r="L4783" s="6" t="s">
        <v>13973</v>
      </c>
      <c r="M4783" s="6" t="s">
        <v>13701</v>
      </c>
      <c r="N4783" s="6" t="s">
        <v>13707</v>
      </c>
      <c r="O4783" s="6" t="str" cm="1">
        <f t="array" ref="O4783:P4783">_xlfn.TEXTSPLIT(N4783,"-")</f>
        <v>2009</v>
      </c>
      <c r="P4783" s="6" t="str">
        <v>2011</v>
      </c>
      <c r="Q4783" s="6">
        <v>1235</v>
      </c>
      <c r="R4783" s="6">
        <v>28</v>
      </c>
      <c r="S4783" s="16">
        <f t="shared" si="359"/>
        <v>2.2672064777327937E-2</v>
      </c>
      <c r="T4783" s="16">
        <f t="shared" si="360"/>
        <v>4.235768480487569E-3</v>
      </c>
    </row>
    <row r="4784" spans="1:20" x14ac:dyDescent="0.6">
      <c r="A4784" s="6"/>
      <c r="B4784" s="6"/>
      <c r="C4784" s="6"/>
      <c r="D4784" s="6" t="s">
        <v>13813</v>
      </c>
      <c r="E4784" s="6" t="s">
        <v>13815</v>
      </c>
      <c r="F4784" s="6" t="s">
        <v>13861</v>
      </c>
      <c r="G4784" s="6" t="str">
        <f t="shared" si="358"/>
        <v>85-95</v>
      </c>
      <c r="H4784" s="6" t="str" cm="1">
        <f t="array" ref="H4784:I4784">_xlfn.TEXTSPLIT(G4784,"-")</f>
        <v>85</v>
      </c>
      <c r="I4784" s="6" t="str">
        <v>95</v>
      </c>
      <c r="J4784" s="6" t="s">
        <v>13541</v>
      </c>
      <c r="K4784" s="6" t="s">
        <v>13875</v>
      </c>
      <c r="L4784" s="6" t="s">
        <v>13973</v>
      </c>
      <c r="M4784" s="6" t="s">
        <v>13701</v>
      </c>
      <c r="N4784" s="6" t="s">
        <v>13707</v>
      </c>
      <c r="O4784" s="6" t="str" cm="1">
        <f t="array" ref="O4784:P4784">_xlfn.TEXTSPLIT(N4784,"-")</f>
        <v>2009</v>
      </c>
      <c r="P4784" s="6" t="str">
        <v>2011</v>
      </c>
      <c r="Q4784" s="6">
        <v>239</v>
      </c>
      <c r="R4784" s="6">
        <v>12</v>
      </c>
      <c r="S4784" s="16">
        <f t="shared" si="359"/>
        <v>5.0209205020920501E-2</v>
      </c>
      <c r="T4784" s="16">
        <f t="shared" si="360"/>
        <v>1.4125593371042819E-2</v>
      </c>
    </row>
    <row r="4785" spans="1:20" x14ac:dyDescent="0.6">
      <c r="A4785" s="6"/>
      <c r="B4785" s="6"/>
      <c r="C4785" s="6"/>
      <c r="D4785" s="6" t="s">
        <v>13813</v>
      </c>
      <c r="E4785" s="6" t="s">
        <v>13815</v>
      </c>
      <c r="F4785" s="6" t="s">
        <v>13526</v>
      </c>
      <c r="G4785" s="6" t="str">
        <f t="shared" si="358"/>
        <v>55-95</v>
      </c>
      <c r="H4785" s="6" t="str" cm="1">
        <f t="array" ref="H4785:I4785">_xlfn.TEXTSPLIT(G4785,"-")</f>
        <v>55</v>
      </c>
      <c r="I4785" s="6" t="str">
        <v>95</v>
      </c>
      <c r="J4785" s="6" t="s">
        <v>13541</v>
      </c>
      <c r="K4785" s="6" t="s">
        <v>13875</v>
      </c>
      <c r="L4785" s="6" t="s">
        <v>13973</v>
      </c>
      <c r="M4785" s="6" t="s">
        <v>13701</v>
      </c>
      <c r="N4785" s="6" t="s">
        <v>13707</v>
      </c>
      <c r="O4785" s="6" t="str" cm="1">
        <f t="array" ref="O4785:P4785">_xlfn.TEXTSPLIT(N4785,"-")</f>
        <v>2009</v>
      </c>
      <c r="P4785" s="6" t="str">
        <v>2011</v>
      </c>
      <c r="Q4785" s="6">
        <v>5996</v>
      </c>
      <c r="R4785" s="6">
        <v>59</v>
      </c>
      <c r="S4785" s="16">
        <f t="shared" si="359"/>
        <v>9.8398932621747825E-3</v>
      </c>
      <c r="T4785" s="16">
        <f t="shared" si="360"/>
        <v>1.2747267338366827E-3</v>
      </c>
    </row>
    <row r="4786" spans="1:20" x14ac:dyDescent="0.6">
      <c r="A4786" s="6"/>
      <c r="B4786" s="6"/>
      <c r="C4786" s="6"/>
      <c r="D4786" s="6" t="s">
        <v>13823</v>
      </c>
      <c r="E4786" s="6" t="s">
        <v>13816</v>
      </c>
      <c r="F4786" s="6" t="s">
        <v>13854</v>
      </c>
      <c r="G4786" s="6" t="str">
        <f t="shared" si="358"/>
        <v>55-64</v>
      </c>
      <c r="H4786" s="6" t="str" cm="1">
        <f t="array" ref="H4786:I4786">_xlfn.TEXTSPLIT(G4786,"-")</f>
        <v>55</v>
      </c>
      <c r="I4786" s="6" t="str">
        <v>64</v>
      </c>
      <c r="J4786" s="6" t="s">
        <v>13541</v>
      </c>
      <c r="K4786" s="6" t="s">
        <v>13875</v>
      </c>
      <c r="L4786" s="6" t="s">
        <v>13973</v>
      </c>
      <c r="M4786" s="6" t="s">
        <v>13701</v>
      </c>
      <c r="N4786" s="6" t="s">
        <v>13707</v>
      </c>
      <c r="O4786" s="6" t="str" cm="1">
        <f t="array" ref="O4786:P4786">_xlfn.TEXTSPLIT(N4786,"-")</f>
        <v>2009</v>
      </c>
      <c r="P4786" s="6" t="str">
        <v>2011</v>
      </c>
      <c r="Q4786" s="6">
        <v>1311</v>
      </c>
      <c r="R4786" s="6">
        <v>1</v>
      </c>
      <c r="S4786" s="16">
        <f t="shared" si="359"/>
        <v>7.6277650648360034E-4</v>
      </c>
      <c r="T4786" s="16">
        <f t="shared" si="360"/>
        <v>7.6248553698741984E-4</v>
      </c>
    </row>
    <row r="4787" spans="1:20" x14ac:dyDescent="0.6">
      <c r="A4787" s="6"/>
      <c r="B4787" s="6"/>
      <c r="C4787" s="6"/>
      <c r="D4787" s="6" t="s">
        <v>13823</v>
      </c>
      <c r="E4787" s="6" t="s">
        <v>13816</v>
      </c>
      <c r="F4787" s="6" t="s">
        <v>13855</v>
      </c>
      <c r="G4787" s="6" t="str">
        <f t="shared" si="358"/>
        <v>65-74</v>
      </c>
      <c r="H4787" s="6" t="str" cm="1">
        <f t="array" ref="H4787:I4787">_xlfn.TEXTSPLIT(G4787,"-")</f>
        <v>65</v>
      </c>
      <c r="I4787" s="6" t="str">
        <v>74</v>
      </c>
      <c r="J4787" s="6" t="s">
        <v>13541</v>
      </c>
      <c r="K4787" s="6" t="s">
        <v>13875</v>
      </c>
      <c r="L4787" s="6" t="s">
        <v>13973</v>
      </c>
      <c r="M4787" s="6" t="s">
        <v>13701</v>
      </c>
      <c r="N4787" s="6" t="s">
        <v>13707</v>
      </c>
      <c r="O4787" s="6" t="str" cm="1">
        <f t="array" ref="O4787:P4787">_xlfn.TEXTSPLIT(N4787,"-")</f>
        <v>2009</v>
      </c>
      <c r="P4787" s="6" t="str">
        <v>2011</v>
      </c>
      <c r="Q4787" s="6">
        <v>1206</v>
      </c>
      <c r="R4787" s="6">
        <v>3</v>
      </c>
      <c r="S4787" s="16">
        <f t="shared" si="359"/>
        <v>2.4875621890547263E-3</v>
      </c>
      <c r="T4787" s="16">
        <f t="shared" si="360"/>
        <v>1.4344072753871226E-3</v>
      </c>
    </row>
    <row r="4788" spans="1:20" x14ac:dyDescent="0.6">
      <c r="A4788" s="6"/>
      <c r="B4788" s="6"/>
      <c r="C4788" s="6"/>
      <c r="D4788" s="6" t="s">
        <v>13823</v>
      </c>
      <c r="E4788" s="6" t="s">
        <v>13816</v>
      </c>
      <c r="F4788" s="6" t="s">
        <v>13874</v>
      </c>
      <c r="G4788" s="6" t="str">
        <f t="shared" si="358"/>
        <v>75-84</v>
      </c>
      <c r="H4788" s="6" t="str" cm="1">
        <f t="array" ref="H4788:I4788">_xlfn.TEXTSPLIT(G4788,"-")</f>
        <v>75</v>
      </c>
      <c r="I4788" s="6" t="str">
        <v>84</v>
      </c>
      <c r="J4788" s="6" t="s">
        <v>13541</v>
      </c>
      <c r="K4788" s="6" t="s">
        <v>13875</v>
      </c>
      <c r="L4788" s="6" t="s">
        <v>13973</v>
      </c>
      <c r="M4788" s="6" t="s">
        <v>13701</v>
      </c>
      <c r="N4788" s="6" t="s">
        <v>13707</v>
      </c>
      <c r="O4788" s="6" t="str" cm="1">
        <f t="array" ref="O4788:P4788">_xlfn.TEXTSPLIT(N4788,"-")</f>
        <v>2009</v>
      </c>
      <c r="P4788" s="6" t="str">
        <v>2011</v>
      </c>
      <c r="Q4788" s="6">
        <v>717</v>
      </c>
      <c r="R4788" s="6">
        <v>4</v>
      </c>
      <c r="S4788" s="16">
        <f t="shared" si="359"/>
        <v>5.5788005578800556E-3</v>
      </c>
      <c r="T4788" s="16">
        <f t="shared" si="360"/>
        <v>2.7816086428292816E-3</v>
      </c>
    </row>
    <row r="4789" spans="1:20" x14ac:dyDescent="0.6">
      <c r="A4789" s="6"/>
      <c r="B4789" s="6"/>
      <c r="C4789" s="6"/>
      <c r="D4789" s="6" t="s">
        <v>13823</v>
      </c>
      <c r="E4789" s="6" t="s">
        <v>13816</v>
      </c>
      <c r="F4789" s="6" t="s">
        <v>13861</v>
      </c>
      <c r="G4789" s="6" t="str">
        <f t="shared" si="358"/>
        <v>85-95</v>
      </c>
      <c r="H4789" s="6" t="str" cm="1">
        <f t="array" ref="H4789:I4789">_xlfn.TEXTSPLIT(G4789,"-")</f>
        <v>85</v>
      </c>
      <c r="I4789" s="6" t="str">
        <v>95</v>
      </c>
      <c r="J4789" s="6" t="s">
        <v>13541</v>
      </c>
      <c r="K4789" s="6" t="s">
        <v>13875</v>
      </c>
      <c r="L4789" s="6" t="s">
        <v>13973</v>
      </c>
      <c r="M4789" s="6" t="s">
        <v>13701</v>
      </c>
      <c r="N4789" s="6" t="s">
        <v>13707</v>
      </c>
      <c r="O4789" s="6" t="str" cm="1">
        <f t="array" ref="O4789:P4789">_xlfn.TEXTSPLIT(N4789,"-")</f>
        <v>2009</v>
      </c>
      <c r="P4789" s="6" t="str">
        <v>2011</v>
      </c>
      <c r="Q4789" s="6">
        <v>145</v>
      </c>
      <c r="R4789" s="6">
        <v>7</v>
      </c>
      <c r="S4789" s="16">
        <f t="shared" si="359"/>
        <v>4.8275862068965517E-2</v>
      </c>
      <c r="T4789" s="16">
        <f t="shared" si="360"/>
        <v>1.7800678640775572E-2</v>
      </c>
    </row>
    <row r="4790" spans="1:20" x14ac:dyDescent="0.6">
      <c r="A4790" s="6"/>
      <c r="B4790" s="6"/>
      <c r="C4790" s="6"/>
      <c r="D4790" s="6" t="s">
        <v>13823</v>
      </c>
      <c r="E4790" s="6" t="s">
        <v>13816</v>
      </c>
      <c r="F4790" s="6" t="s">
        <v>13526</v>
      </c>
      <c r="G4790" s="6" t="str">
        <f t="shared" si="358"/>
        <v>55-95</v>
      </c>
      <c r="H4790" s="6" t="str" cm="1">
        <f t="array" ref="H4790:I4790">_xlfn.TEXTSPLIT(G4790,"-")</f>
        <v>55</v>
      </c>
      <c r="I4790" s="6" t="str">
        <v>95</v>
      </c>
      <c r="J4790" s="6" t="s">
        <v>13541</v>
      </c>
      <c r="K4790" s="6" t="s">
        <v>13875</v>
      </c>
      <c r="L4790" s="6" t="s">
        <v>13973</v>
      </c>
      <c r="M4790" s="6" t="s">
        <v>13701</v>
      </c>
      <c r="N4790" s="6" t="s">
        <v>13707</v>
      </c>
      <c r="O4790" s="6" t="str" cm="1">
        <f t="array" ref="O4790:P4790">_xlfn.TEXTSPLIT(N4790,"-")</f>
        <v>2009</v>
      </c>
      <c r="P4790" s="6" t="str">
        <v>2011</v>
      </c>
      <c r="Q4790" s="6">
        <v>3379</v>
      </c>
      <c r="R4790" s="6">
        <v>15</v>
      </c>
      <c r="S4790" s="16">
        <f t="shared" si="359"/>
        <v>4.4391831902929864E-3</v>
      </c>
      <c r="T4790" s="16">
        <f t="shared" si="360"/>
        <v>1.1436452629165819E-3</v>
      </c>
    </row>
    <row r="4791" spans="1:20" x14ac:dyDescent="0.6">
      <c r="A4791" s="6"/>
      <c r="B4791" s="6"/>
      <c r="C4791" s="6"/>
      <c r="D4791" s="6" t="s">
        <v>13823</v>
      </c>
      <c r="E4791" s="6" t="s">
        <v>13814</v>
      </c>
      <c r="F4791" s="6" t="s">
        <v>13854</v>
      </c>
      <c r="G4791" s="6" t="str">
        <f t="shared" si="358"/>
        <v>55-64</v>
      </c>
      <c r="H4791" s="6" t="str" cm="1">
        <f t="array" ref="H4791:I4791">_xlfn.TEXTSPLIT(G4791,"-")</f>
        <v>55</v>
      </c>
      <c r="I4791" s="6" t="str">
        <v>64</v>
      </c>
      <c r="J4791" s="6" t="s">
        <v>13541</v>
      </c>
      <c r="K4791" s="6" t="s">
        <v>13875</v>
      </c>
      <c r="L4791" s="6" t="s">
        <v>13973</v>
      </c>
      <c r="M4791" s="6" t="s">
        <v>13701</v>
      </c>
      <c r="N4791" s="6" t="s">
        <v>13707</v>
      </c>
      <c r="O4791" s="6" t="str" cm="1">
        <f t="array" ref="O4791:P4791">_xlfn.TEXTSPLIT(N4791,"-")</f>
        <v>2009</v>
      </c>
      <c r="P4791" s="6" t="str">
        <v>2011</v>
      </c>
      <c r="Q4791" s="6">
        <v>1006</v>
      </c>
      <c r="R4791" s="6">
        <v>1</v>
      </c>
      <c r="S4791" s="16">
        <f t="shared" si="359"/>
        <v>9.9403578528827028E-4</v>
      </c>
      <c r="T4791" s="16">
        <f t="shared" si="360"/>
        <v>9.9354160887926094E-4</v>
      </c>
    </row>
    <row r="4792" spans="1:20" x14ac:dyDescent="0.6">
      <c r="A4792" s="6"/>
      <c r="B4792" s="6"/>
      <c r="C4792" s="6"/>
      <c r="D4792" s="6" t="s">
        <v>13823</v>
      </c>
      <c r="E4792" s="6" t="s">
        <v>13814</v>
      </c>
      <c r="F4792" s="6" t="s">
        <v>13855</v>
      </c>
      <c r="G4792" s="6" t="str">
        <f t="shared" si="358"/>
        <v>65-74</v>
      </c>
      <c r="H4792" s="6" t="str" cm="1">
        <f t="array" ref="H4792:I4792">_xlfn.TEXTSPLIT(G4792,"-")</f>
        <v>65</v>
      </c>
      <c r="I4792" s="6" t="str">
        <v>74</v>
      </c>
      <c r="J4792" s="6" t="s">
        <v>13541</v>
      </c>
      <c r="K4792" s="6" t="s">
        <v>13875</v>
      </c>
      <c r="L4792" s="6" t="s">
        <v>13973</v>
      </c>
      <c r="M4792" s="6" t="s">
        <v>13701</v>
      </c>
      <c r="N4792" s="6" t="s">
        <v>13707</v>
      </c>
      <c r="O4792" s="6" t="str" cm="1">
        <f t="array" ref="O4792:P4792">_xlfn.TEXTSPLIT(N4792,"-")</f>
        <v>2009</v>
      </c>
      <c r="P4792" s="6" t="str">
        <v>2011</v>
      </c>
      <c r="Q4792" s="6">
        <v>999</v>
      </c>
      <c r="R4792" s="6">
        <v>2</v>
      </c>
      <c r="S4792" s="16">
        <f t="shared" si="359"/>
        <v>2.002002002002002E-3</v>
      </c>
      <c r="T4792" s="16">
        <f t="shared" si="360"/>
        <v>1.4142114353836743E-3</v>
      </c>
    </row>
    <row r="4793" spans="1:20" x14ac:dyDescent="0.6">
      <c r="A4793" s="6"/>
      <c r="B4793" s="6"/>
      <c r="C4793" s="6"/>
      <c r="D4793" s="6" t="s">
        <v>13823</v>
      </c>
      <c r="E4793" s="6" t="s">
        <v>13814</v>
      </c>
      <c r="F4793" s="6" t="s">
        <v>13874</v>
      </c>
      <c r="G4793" s="6" t="str">
        <f t="shared" si="358"/>
        <v>75-84</v>
      </c>
      <c r="H4793" s="6" t="str" cm="1">
        <f t="array" ref="H4793:I4793">_xlfn.TEXTSPLIT(G4793,"-")</f>
        <v>75</v>
      </c>
      <c r="I4793" s="6" t="str">
        <v>84</v>
      </c>
      <c r="J4793" s="6" t="s">
        <v>13541</v>
      </c>
      <c r="K4793" s="6" t="s">
        <v>13875</v>
      </c>
      <c r="L4793" s="6" t="s">
        <v>13973</v>
      </c>
      <c r="M4793" s="6" t="s">
        <v>13701</v>
      </c>
      <c r="N4793" s="6" t="s">
        <v>13707</v>
      </c>
      <c r="O4793" s="6" t="str" cm="1">
        <f t="array" ref="O4793:P4793">_xlfn.TEXTSPLIT(N4793,"-")</f>
        <v>2009</v>
      </c>
      <c r="P4793" s="6" t="str">
        <v>2011</v>
      </c>
      <c r="Q4793" s="6">
        <v>518</v>
      </c>
      <c r="R4793" s="6">
        <v>8</v>
      </c>
      <c r="S4793" s="16">
        <f t="shared" si="359"/>
        <v>1.5444015444015444E-2</v>
      </c>
      <c r="T4793" s="16">
        <f t="shared" si="360"/>
        <v>5.4179556030804358E-3</v>
      </c>
    </row>
    <row r="4794" spans="1:20" x14ac:dyDescent="0.6">
      <c r="A4794" s="6"/>
      <c r="B4794" s="6"/>
      <c r="C4794" s="6"/>
      <c r="D4794" s="6" t="s">
        <v>13823</v>
      </c>
      <c r="E4794" s="6" t="s">
        <v>13814</v>
      </c>
      <c r="F4794" s="6" t="s">
        <v>13861</v>
      </c>
      <c r="G4794" s="6" t="str">
        <f t="shared" si="358"/>
        <v>85-95</v>
      </c>
      <c r="H4794" s="6" t="str" cm="1">
        <f t="array" ref="H4794:I4794">_xlfn.TEXTSPLIT(G4794,"-")</f>
        <v>85</v>
      </c>
      <c r="I4794" s="6" t="str">
        <v>95</v>
      </c>
      <c r="J4794" s="6" t="s">
        <v>13541</v>
      </c>
      <c r="K4794" s="6" t="s">
        <v>13875</v>
      </c>
      <c r="L4794" s="6" t="s">
        <v>13973</v>
      </c>
      <c r="M4794" s="6" t="s">
        <v>13701</v>
      </c>
      <c r="N4794" s="6" t="s">
        <v>13707</v>
      </c>
      <c r="O4794" s="6" t="str" cm="1">
        <f t="array" ref="O4794:P4794">_xlfn.TEXTSPLIT(N4794,"-")</f>
        <v>2009</v>
      </c>
      <c r="P4794" s="6" t="str">
        <v>2011</v>
      </c>
      <c r="Q4794" s="6">
        <v>94</v>
      </c>
      <c r="R4794" s="6">
        <v>2</v>
      </c>
      <c r="S4794" s="16">
        <f t="shared" si="359"/>
        <v>2.1276595744680851E-2</v>
      </c>
      <c r="T4794" s="16">
        <f t="shared" si="360"/>
        <v>1.4883913284539245E-2</v>
      </c>
    </row>
    <row r="4795" spans="1:20" x14ac:dyDescent="0.6">
      <c r="A4795" s="6"/>
      <c r="B4795" s="6"/>
      <c r="C4795" s="6"/>
      <c r="D4795" s="6" t="s">
        <v>13823</v>
      </c>
      <c r="E4795" s="6" t="s">
        <v>13814</v>
      </c>
      <c r="F4795" s="6" t="s">
        <v>13526</v>
      </c>
      <c r="G4795" s="6" t="str">
        <f t="shared" si="358"/>
        <v>55-95</v>
      </c>
      <c r="H4795" s="6" t="str" cm="1">
        <f t="array" ref="H4795:I4795">_xlfn.TEXTSPLIT(G4795,"-")</f>
        <v>55</v>
      </c>
      <c r="I4795" s="6" t="str">
        <v>95</v>
      </c>
      <c r="J4795" s="6" t="s">
        <v>13541</v>
      </c>
      <c r="K4795" s="6" t="s">
        <v>13875</v>
      </c>
      <c r="L4795" s="6" t="s">
        <v>13973</v>
      </c>
      <c r="M4795" s="6" t="s">
        <v>13701</v>
      </c>
      <c r="N4795" s="6" t="s">
        <v>13707</v>
      </c>
      <c r="O4795" s="6" t="str" cm="1">
        <f t="array" ref="O4795:P4795">_xlfn.TEXTSPLIT(N4795,"-")</f>
        <v>2009</v>
      </c>
      <c r="P4795" s="6" t="str">
        <v>2011</v>
      </c>
      <c r="Q4795" s="6">
        <v>2617</v>
      </c>
      <c r="R4795" s="6">
        <v>13</v>
      </c>
      <c r="S4795" s="16">
        <f t="shared" si="359"/>
        <v>4.9675200611387083E-3</v>
      </c>
      <c r="T4795" s="16">
        <f t="shared" si="360"/>
        <v>1.3743159351053465E-3</v>
      </c>
    </row>
    <row r="4796" spans="1:20" x14ac:dyDescent="0.6">
      <c r="A4796" s="6"/>
      <c r="B4796" s="6"/>
      <c r="C4796" s="6"/>
      <c r="D4796" s="6" t="s">
        <v>13823</v>
      </c>
      <c r="E4796" s="6" t="s">
        <v>13815</v>
      </c>
      <c r="F4796" s="6" t="s">
        <v>13854</v>
      </c>
      <c r="G4796" s="6" t="str">
        <f t="shared" si="358"/>
        <v>55-64</v>
      </c>
      <c r="H4796" s="6" t="str" cm="1">
        <f t="array" ref="H4796:I4796">_xlfn.TEXTSPLIT(G4796,"-")</f>
        <v>55</v>
      </c>
      <c r="I4796" s="6" t="str">
        <v>64</v>
      </c>
      <c r="J4796" s="6" t="s">
        <v>13541</v>
      </c>
      <c r="K4796" s="6" t="s">
        <v>13875</v>
      </c>
      <c r="L4796" s="6" t="s">
        <v>13973</v>
      </c>
      <c r="M4796" s="6" t="s">
        <v>13701</v>
      </c>
      <c r="N4796" s="6" t="s">
        <v>13707</v>
      </c>
      <c r="O4796" s="6" t="str" cm="1">
        <f t="array" ref="O4796:P4796">_xlfn.TEXTSPLIT(N4796,"-")</f>
        <v>2009</v>
      </c>
      <c r="P4796" s="6" t="str">
        <v>2011</v>
      </c>
      <c r="Q4796" s="6">
        <v>2317</v>
      </c>
      <c r="R4796" s="6">
        <v>2</v>
      </c>
      <c r="S4796" s="16">
        <f t="shared" si="359"/>
        <v>8.6318515321536469E-4</v>
      </c>
      <c r="T4796" s="16">
        <f t="shared" si="360"/>
        <v>6.1010058978276107E-4</v>
      </c>
    </row>
    <row r="4797" spans="1:20" x14ac:dyDescent="0.6">
      <c r="A4797" s="6"/>
      <c r="B4797" s="6"/>
      <c r="C4797" s="6"/>
      <c r="D4797" s="6" t="s">
        <v>13823</v>
      </c>
      <c r="E4797" s="6" t="s">
        <v>13815</v>
      </c>
      <c r="F4797" s="6" t="s">
        <v>13855</v>
      </c>
      <c r="G4797" s="6" t="str">
        <f t="shared" si="358"/>
        <v>65-74</v>
      </c>
      <c r="H4797" s="6" t="str" cm="1">
        <f t="array" ref="H4797:I4797">_xlfn.TEXTSPLIT(G4797,"-")</f>
        <v>65</v>
      </c>
      <c r="I4797" s="6" t="str">
        <v>74</v>
      </c>
      <c r="J4797" s="6" t="s">
        <v>13541</v>
      </c>
      <c r="K4797" s="6" t="s">
        <v>13875</v>
      </c>
      <c r="L4797" s="6" t="s">
        <v>13973</v>
      </c>
      <c r="M4797" s="6" t="s">
        <v>13701</v>
      </c>
      <c r="N4797" s="6" t="s">
        <v>13707</v>
      </c>
      <c r="O4797" s="6" t="str" cm="1">
        <f t="array" ref="O4797:P4797">_xlfn.TEXTSPLIT(N4797,"-")</f>
        <v>2009</v>
      </c>
      <c r="P4797" s="6" t="str">
        <v>2011</v>
      </c>
      <c r="Q4797" s="6">
        <v>2205</v>
      </c>
      <c r="R4797" s="6">
        <v>5</v>
      </c>
      <c r="S4797" s="16">
        <f t="shared" si="359"/>
        <v>2.2675736961451248E-3</v>
      </c>
      <c r="T4797" s="16">
        <f t="shared" si="360"/>
        <v>1.0129393715200149E-3</v>
      </c>
    </row>
    <row r="4798" spans="1:20" x14ac:dyDescent="0.6">
      <c r="A4798" s="6"/>
      <c r="B4798" s="6"/>
      <c r="C4798" s="6"/>
      <c r="D4798" s="6" t="s">
        <v>13823</v>
      </c>
      <c r="E4798" s="6" t="s">
        <v>13815</v>
      </c>
      <c r="F4798" s="6" t="s">
        <v>13874</v>
      </c>
      <c r="G4798" s="6" t="str">
        <f t="shared" si="358"/>
        <v>75-84</v>
      </c>
      <c r="H4798" s="6" t="str" cm="1">
        <f t="array" ref="H4798:I4798">_xlfn.TEXTSPLIT(G4798,"-")</f>
        <v>75</v>
      </c>
      <c r="I4798" s="6" t="str">
        <v>84</v>
      </c>
      <c r="J4798" s="6" t="s">
        <v>13541</v>
      </c>
      <c r="K4798" s="6" t="s">
        <v>13875</v>
      </c>
      <c r="L4798" s="6" t="s">
        <v>13973</v>
      </c>
      <c r="M4798" s="6" t="s">
        <v>13701</v>
      </c>
      <c r="N4798" s="6" t="s">
        <v>13707</v>
      </c>
      <c r="O4798" s="6" t="str" cm="1">
        <f t="array" ref="O4798:P4798">_xlfn.TEXTSPLIT(N4798,"-")</f>
        <v>2009</v>
      </c>
      <c r="P4798" s="6" t="str">
        <v>2011</v>
      </c>
      <c r="Q4798" s="6">
        <v>1235</v>
      </c>
      <c r="R4798" s="6">
        <v>12</v>
      </c>
      <c r="S4798" s="16">
        <f t="shared" si="359"/>
        <v>9.7165991902834013E-3</v>
      </c>
      <c r="T4798" s="16">
        <f t="shared" si="360"/>
        <v>2.7912800729621551E-3</v>
      </c>
    </row>
    <row r="4799" spans="1:20" x14ac:dyDescent="0.6">
      <c r="A4799" s="6"/>
      <c r="B4799" s="6"/>
      <c r="C4799" s="6"/>
      <c r="D4799" s="6" t="s">
        <v>13823</v>
      </c>
      <c r="E4799" s="6" t="s">
        <v>13815</v>
      </c>
      <c r="F4799" s="6" t="s">
        <v>13861</v>
      </c>
      <c r="G4799" s="6" t="str">
        <f t="shared" si="358"/>
        <v>85-95</v>
      </c>
      <c r="H4799" s="6" t="str" cm="1">
        <f t="array" ref="H4799:I4799">_xlfn.TEXTSPLIT(G4799,"-")</f>
        <v>85</v>
      </c>
      <c r="I4799" s="6" t="str">
        <v>95</v>
      </c>
      <c r="J4799" s="6" t="s">
        <v>13541</v>
      </c>
      <c r="K4799" s="6" t="s">
        <v>13875</v>
      </c>
      <c r="L4799" s="6" t="s">
        <v>13973</v>
      </c>
      <c r="M4799" s="6" t="s">
        <v>13701</v>
      </c>
      <c r="N4799" s="6" t="s">
        <v>13707</v>
      </c>
      <c r="O4799" s="6" t="str" cm="1">
        <f t="array" ref="O4799:P4799">_xlfn.TEXTSPLIT(N4799,"-")</f>
        <v>2009</v>
      </c>
      <c r="P4799" s="6" t="str">
        <v>2011</v>
      </c>
      <c r="Q4799" s="6">
        <v>239</v>
      </c>
      <c r="R4799" s="6">
        <v>9</v>
      </c>
      <c r="S4799" s="16">
        <f t="shared" si="359"/>
        <v>3.7656903765690378E-2</v>
      </c>
      <c r="T4799" s="16">
        <f t="shared" si="360"/>
        <v>1.2313692987799819E-2</v>
      </c>
    </row>
    <row r="4800" spans="1:20" x14ac:dyDescent="0.6">
      <c r="A4800" s="6"/>
      <c r="B4800" s="6"/>
      <c r="C4800" s="6"/>
      <c r="D4800" s="6" t="s">
        <v>13823</v>
      </c>
      <c r="E4800" s="6" t="s">
        <v>13815</v>
      </c>
      <c r="F4800" s="6" t="s">
        <v>13526</v>
      </c>
      <c r="G4800" s="6" t="str">
        <f t="shared" si="358"/>
        <v>55-95</v>
      </c>
      <c r="H4800" s="6" t="str" cm="1">
        <f t="array" ref="H4800:I4800">_xlfn.TEXTSPLIT(G4800,"-")</f>
        <v>55</v>
      </c>
      <c r="I4800" s="6" t="str">
        <v>95</v>
      </c>
      <c r="J4800" s="6" t="s">
        <v>13541</v>
      </c>
      <c r="K4800" s="6" t="s">
        <v>13875</v>
      </c>
      <c r="L4800" s="6" t="s">
        <v>13973</v>
      </c>
      <c r="M4800" s="6" t="s">
        <v>13701</v>
      </c>
      <c r="N4800" s="6" t="s">
        <v>13707</v>
      </c>
      <c r="O4800" s="6" t="str" cm="1">
        <f t="array" ref="O4800:P4800">_xlfn.TEXTSPLIT(N4800,"-")</f>
        <v>2009</v>
      </c>
      <c r="P4800" s="6" t="str">
        <v>2011</v>
      </c>
      <c r="Q4800" s="6">
        <v>5996</v>
      </c>
      <c r="R4800" s="6">
        <v>28</v>
      </c>
      <c r="S4800" s="16">
        <f t="shared" si="359"/>
        <v>4.6697798532354907E-3</v>
      </c>
      <c r="T4800" s="16">
        <f t="shared" si="360"/>
        <v>8.8044247636956104E-4</v>
      </c>
    </row>
    <row r="4801" spans="1:20" x14ac:dyDescent="0.6">
      <c r="A4801" s="6"/>
      <c r="B4801" s="6"/>
      <c r="C4801" s="6"/>
      <c r="D4801" s="6" t="s">
        <v>13828</v>
      </c>
      <c r="E4801" s="6" t="s">
        <v>13816</v>
      </c>
      <c r="F4801" s="6" t="s">
        <v>13854</v>
      </c>
      <c r="G4801" s="6" t="str">
        <f t="shared" si="358"/>
        <v>55-64</v>
      </c>
      <c r="H4801" s="6" t="str" cm="1">
        <f t="array" ref="H4801:I4801">_xlfn.TEXTSPLIT(G4801,"-")</f>
        <v>55</v>
      </c>
      <c r="I4801" s="6" t="str">
        <v>64</v>
      </c>
      <c r="J4801" s="6" t="s">
        <v>13541</v>
      </c>
      <c r="K4801" s="6" t="s">
        <v>13875</v>
      </c>
      <c r="L4801" s="6" t="s">
        <v>13973</v>
      </c>
      <c r="M4801" s="6" t="s">
        <v>13701</v>
      </c>
      <c r="N4801" s="6" t="s">
        <v>13707</v>
      </c>
      <c r="O4801" s="6" t="str" cm="1">
        <f t="array" ref="O4801:P4801">_xlfn.TEXTSPLIT(N4801,"-")</f>
        <v>2009</v>
      </c>
      <c r="P4801" s="6" t="str">
        <v>2011</v>
      </c>
      <c r="Q4801" s="6">
        <v>1311</v>
      </c>
      <c r="R4801" s="6">
        <v>2</v>
      </c>
      <c r="S4801" s="16">
        <f t="shared" si="359"/>
        <v>1.5255530129672007E-3</v>
      </c>
      <c r="T4801" s="16">
        <f t="shared" si="360"/>
        <v>1.0779057374248101E-3</v>
      </c>
    </row>
    <row r="4802" spans="1:20" x14ac:dyDescent="0.6">
      <c r="A4802" s="6"/>
      <c r="B4802" s="6"/>
      <c r="C4802" s="6"/>
      <c r="D4802" s="6" t="s">
        <v>13828</v>
      </c>
      <c r="E4802" s="6" t="s">
        <v>13816</v>
      </c>
      <c r="F4802" s="6" t="s">
        <v>13855</v>
      </c>
      <c r="G4802" s="6" t="str">
        <f t="shared" si="358"/>
        <v>65-74</v>
      </c>
      <c r="H4802" s="6" t="str" cm="1">
        <f t="array" ref="H4802:I4802">_xlfn.TEXTSPLIT(G4802,"-")</f>
        <v>65</v>
      </c>
      <c r="I4802" s="6" t="str">
        <v>74</v>
      </c>
      <c r="J4802" s="6" t="s">
        <v>13541</v>
      </c>
      <c r="K4802" s="6" t="s">
        <v>13875</v>
      </c>
      <c r="L4802" s="6" t="s">
        <v>13973</v>
      </c>
      <c r="M4802" s="6" t="s">
        <v>13701</v>
      </c>
      <c r="N4802" s="6" t="s">
        <v>13707</v>
      </c>
      <c r="O4802" s="6" t="str" cm="1">
        <f t="array" ref="O4802:P4802">_xlfn.TEXTSPLIT(N4802,"-")</f>
        <v>2009</v>
      </c>
      <c r="P4802" s="6" t="str">
        <v>2011</v>
      </c>
      <c r="Q4802" s="6">
        <v>1206</v>
      </c>
      <c r="R4802" s="6">
        <v>3</v>
      </c>
      <c r="S4802" s="16">
        <f t="shared" si="359"/>
        <v>2.4875621890547263E-3</v>
      </c>
      <c r="T4802" s="16">
        <f t="shared" si="360"/>
        <v>1.4344072753871226E-3</v>
      </c>
    </row>
    <row r="4803" spans="1:20" x14ac:dyDescent="0.6">
      <c r="A4803" s="6"/>
      <c r="B4803" s="6"/>
      <c r="C4803" s="6"/>
      <c r="D4803" s="6" t="s">
        <v>13828</v>
      </c>
      <c r="E4803" s="6" t="s">
        <v>13816</v>
      </c>
      <c r="F4803" s="6" t="s">
        <v>13874</v>
      </c>
      <c r="G4803" s="6" t="str">
        <f t="shared" si="358"/>
        <v>75-84</v>
      </c>
      <c r="H4803" s="6" t="str" cm="1">
        <f t="array" ref="H4803:I4803">_xlfn.TEXTSPLIT(G4803,"-")</f>
        <v>75</v>
      </c>
      <c r="I4803" s="6" t="str">
        <v>84</v>
      </c>
      <c r="J4803" s="6" t="s">
        <v>13541</v>
      </c>
      <c r="K4803" s="6" t="s">
        <v>13875</v>
      </c>
      <c r="L4803" s="6" t="s">
        <v>13973</v>
      </c>
      <c r="M4803" s="6" t="s">
        <v>13701</v>
      </c>
      <c r="N4803" s="6" t="s">
        <v>13707</v>
      </c>
      <c r="O4803" s="6" t="str" cm="1">
        <f t="array" ref="O4803:P4803">_xlfn.TEXTSPLIT(N4803,"-")</f>
        <v>2009</v>
      </c>
      <c r="P4803" s="6" t="str">
        <v>2011</v>
      </c>
      <c r="Q4803" s="6">
        <v>717</v>
      </c>
      <c r="R4803" s="6">
        <v>13</v>
      </c>
      <c r="S4803" s="16">
        <f t="shared" si="359"/>
        <v>1.813110181311018E-2</v>
      </c>
      <c r="T4803" s="16">
        <f t="shared" si="360"/>
        <v>4.9828667344031206E-3</v>
      </c>
    </row>
    <row r="4804" spans="1:20" x14ac:dyDescent="0.6">
      <c r="A4804" s="6"/>
      <c r="B4804" s="6"/>
      <c r="C4804" s="6"/>
      <c r="D4804" s="6" t="s">
        <v>13828</v>
      </c>
      <c r="E4804" s="6" t="s">
        <v>13816</v>
      </c>
      <c r="F4804" s="6" t="s">
        <v>13861</v>
      </c>
      <c r="G4804" s="6" t="str">
        <f t="shared" si="358"/>
        <v>85-95</v>
      </c>
      <c r="H4804" s="6" t="str" cm="1">
        <f t="array" ref="H4804:I4804">_xlfn.TEXTSPLIT(G4804,"-")</f>
        <v>85</v>
      </c>
      <c r="I4804" s="6" t="str">
        <v>95</v>
      </c>
      <c r="J4804" s="6" t="s">
        <v>13541</v>
      </c>
      <c r="K4804" s="6" t="s">
        <v>13875</v>
      </c>
      <c r="L4804" s="6" t="s">
        <v>13973</v>
      </c>
      <c r="M4804" s="6" t="s">
        <v>13701</v>
      </c>
      <c r="N4804" s="6" t="s">
        <v>13707</v>
      </c>
      <c r="O4804" s="6" t="str" cm="1">
        <f t="array" ref="O4804:P4804">_xlfn.TEXTSPLIT(N4804,"-")</f>
        <v>2009</v>
      </c>
      <c r="P4804" s="6" t="str">
        <v>2011</v>
      </c>
      <c r="Q4804" s="6">
        <v>145</v>
      </c>
      <c r="R4804" s="6">
        <v>1</v>
      </c>
      <c r="S4804" s="16">
        <f t="shared" si="359"/>
        <v>6.8965517241379309E-3</v>
      </c>
      <c r="T4804" s="16">
        <f t="shared" si="360"/>
        <v>6.8727293672060661E-3</v>
      </c>
    </row>
    <row r="4805" spans="1:20" x14ac:dyDescent="0.6">
      <c r="A4805" s="6"/>
      <c r="B4805" s="6"/>
      <c r="C4805" s="6"/>
      <c r="D4805" s="6" t="s">
        <v>13828</v>
      </c>
      <c r="E4805" s="6" t="s">
        <v>13816</v>
      </c>
      <c r="F4805" s="6" t="s">
        <v>13526</v>
      </c>
      <c r="G4805" s="6" t="str">
        <f t="shared" si="358"/>
        <v>55-95</v>
      </c>
      <c r="H4805" s="6" t="str" cm="1">
        <f t="array" ref="H4805:I4805">_xlfn.TEXTSPLIT(G4805,"-")</f>
        <v>55</v>
      </c>
      <c r="I4805" s="6" t="str">
        <v>95</v>
      </c>
      <c r="J4805" s="6" t="s">
        <v>13541</v>
      </c>
      <c r="K4805" s="6" t="s">
        <v>13875</v>
      </c>
      <c r="L4805" s="6" t="s">
        <v>13973</v>
      </c>
      <c r="M4805" s="6" t="s">
        <v>13701</v>
      </c>
      <c r="N4805" s="6" t="s">
        <v>13707</v>
      </c>
      <c r="O4805" s="6" t="str" cm="1">
        <f t="array" ref="O4805:P4805">_xlfn.TEXTSPLIT(N4805,"-")</f>
        <v>2009</v>
      </c>
      <c r="P4805" s="6" t="str">
        <v>2011</v>
      </c>
      <c r="Q4805" s="6">
        <v>3379</v>
      </c>
      <c r="R4805" s="6">
        <v>19</v>
      </c>
      <c r="S4805" s="16">
        <f t="shared" si="359"/>
        <v>5.6229653743711154E-3</v>
      </c>
      <c r="T4805" s="16">
        <f t="shared" si="360"/>
        <v>1.2863648116910504E-3</v>
      </c>
    </row>
    <row r="4806" spans="1:20" x14ac:dyDescent="0.6">
      <c r="A4806" s="6"/>
      <c r="B4806" s="6"/>
      <c r="C4806" s="6"/>
      <c r="D4806" s="6" t="s">
        <v>13828</v>
      </c>
      <c r="E4806" s="6" t="s">
        <v>13814</v>
      </c>
      <c r="F4806" s="6" t="s">
        <v>13854</v>
      </c>
      <c r="G4806" s="6" t="str">
        <f t="shared" si="358"/>
        <v>55-64</v>
      </c>
      <c r="H4806" s="6" t="str" cm="1">
        <f t="array" ref="H4806:I4806">_xlfn.TEXTSPLIT(G4806,"-")</f>
        <v>55</v>
      </c>
      <c r="I4806" s="6" t="str">
        <v>64</v>
      </c>
      <c r="J4806" s="6" t="s">
        <v>13541</v>
      </c>
      <c r="K4806" s="6" t="s">
        <v>13875</v>
      </c>
      <c r="L4806" s="6" t="s">
        <v>13973</v>
      </c>
      <c r="M4806" s="6" t="s">
        <v>13701</v>
      </c>
      <c r="N4806" s="6" t="s">
        <v>13707</v>
      </c>
      <c r="O4806" s="6" t="str" cm="1">
        <f t="array" ref="O4806:P4806">_xlfn.TEXTSPLIT(N4806,"-")</f>
        <v>2009</v>
      </c>
      <c r="P4806" s="6" t="str">
        <v>2011</v>
      </c>
      <c r="Q4806" s="6">
        <v>1006</v>
      </c>
      <c r="R4806" s="6">
        <v>1</v>
      </c>
      <c r="S4806" s="16">
        <f t="shared" si="359"/>
        <v>9.9403578528827028E-4</v>
      </c>
      <c r="T4806" s="16">
        <f t="shared" si="360"/>
        <v>9.9354160887926094E-4</v>
      </c>
    </row>
    <row r="4807" spans="1:20" x14ac:dyDescent="0.6">
      <c r="A4807" s="6"/>
      <c r="B4807" s="6"/>
      <c r="C4807" s="6"/>
      <c r="D4807" s="6" t="s">
        <v>13828</v>
      </c>
      <c r="E4807" s="6" t="s">
        <v>13814</v>
      </c>
      <c r="F4807" s="6" t="s">
        <v>13855</v>
      </c>
      <c r="G4807" s="6" t="str">
        <f t="shared" si="358"/>
        <v>65-74</v>
      </c>
      <c r="H4807" s="6" t="str" cm="1">
        <f t="array" ref="H4807:I4807">_xlfn.TEXTSPLIT(G4807,"-")</f>
        <v>65</v>
      </c>
      <c r="I4807" s="6" t="str">
        <v>74</v>
      </c>
      <c r="J4807" s="6" t="s">
        <v>13541</v>
      </c>
      <c r="K4807" s="6" t="s">
        <v>13875</v>
      </c>
      <c r="L4807" s="6" t="s">
        <v>13973</v>
      </c>
      <c r="M4807" s="6" t="s">
        <v>13701</v>
      </c>
      <c r="N4807" s="6" t="s">
        <v>13707</v>
      </c>
      <c r="O4807" s="6" t="str" cm="1">
        <f t="array" ref="O4807:P4807">_xlfn.TEXTSPLIT(N4807,"-")</f>
        <v>2009</v>
      </c>
      <c r="P4807" s="6" t="str">
        <v>2011</v>
      </c>
      <c r="Q4807" s="6">
        <v>999</v>
      </c>
      <c r="R4807" s="6">
        <v>6</v>
      </c>
      <c r="S4807" s="16">
        <f t="shared" si="359"/>
        <v>6.006006006006006E-3</v>
      </c>
      <c r="T4807" s="16">
        <f t="shared" si="360"/>
        <v>2.4445674070619314E-3</v>
      </c>
    </row>
    <row r="4808" spans="1:20" x14ac:dyDescent="0.6">
      <c r="A4808" s="6"/>
      <c r="B4808" s="6"/>
      <c r="C4808" s="6"/>
      <c r="D4808" s="6" t="s">
        <v>13828</v>
      </c>
      <c r="E4808" s="6" t="s">
        <v>13814</v>
      </c>
      <c r="F4808" s="6" t="s">
        <v>13874</v>
      </c>
      <c r="G4808" s="6" t="str">
        <f t="shared" si="358"/>
        <v>75-84</v>
      </c>
      <c r="H4808" s="6" t="str" cm="1">
        <f t="array" ref="H4808:I4808">_xlfn.TEXTSPLIT(G4808,"-")</f>
        <v>75</v>
      </c>
      <c r="I4808" s="6" t="str">
        <v>84</v>
      </c>
      <c r="J4808" s="6" t="s">
        <v>13541</v>
      </c>
      <c r="K4808" s="6" t="s">
        <v>13875</v>
      </c>
      <c r="L4808" s="6" t="s">
        <v>13973</v>
      </c>
      <c r="M4808" s="6" t="s">
        <v>13701</v>
      </c>
      <c r="N4808" s="6" t="s">
        <v>13707</v>
      </c>
      <c r="O4808" s="6" t="str" cm="1">
        <f t="array" ref="O4808:P4808">_xlfn.TEXTSPLIT(N4808,"-")</f>
        <v>2009</v>
      </c>
      <c r="P4808" s="6" t="str">
        <v>2011</v>
      </c>
      <c r="Q4808" s="6">
        <v>518</v>
      </c>
      <c r="R4808" s="6">
        <v>3</v>
      </c>
      <c r="S4808" s="16">
        <f t="shared" si="359"/>
        <v>5.7915057915057912E-3</v>
      </c>
      <c r="T4808" s="16">
        <f t="shared" si="360"/>
        <v>3.3340307593932891E-3</v>
      </c>
    </row>
    <row r="4809" spans="1:20" x14ac:dyDescent="0.6">
      <c r="A4809" s="6"/>
      <c r="B4809" s="6"/>
      <c r="C4809" s="6"/>
      <c r="D4809" s="6" t="s">
        <v>13828</v>
      </c>
      <c r="E4809" s="6" t="s">
        <v>13814</v>
      </c>
      <c r="F4809" s="6" t="s">
        <v>13861</v>
      </c>
      <c r="G4809" s="6" t="str">
        <f t="shared" si="358"/>
        <v>85-95</v>
      </c>
      <c r="H4809" s="6" t="str" cm="1">
        <f t="array" ref="H4809:I4809">_xlfn.TEXTSPLIT(G4809,"-")</f>
        <v>85</v>
      </c>
      <c r="I4809" s="6" t="str">
        <v>95</v>
      </c>
      <c r="J4809" s="6" t="s">
        <v>13541</v>
      </c>
      <c r="K4809" s="6" t="s">
        <v>13875</v>
      </c>
      <c r="L4809" s="6" t="s">
        <v>13973</v>
      </c>
      <c r="M4809" s="6" t="s">
        <v>13701</v>
      </c>
      <c r="N4809" s="6" t="s">
        <v>13707</v>
      </c>
      <c r="O4809" s="6" t="str" cm="1">
        <f t="array" ref="O4809:P4809">_xlfn.TEXTSPLIT(N4809,"-")</f>
        <v>2009</v>
      </c>
      <c r="P4809" s="6" t="str">
        <v>2011</v>
      </c>
      <c r="Q4809" s="6">
        <v>94</v>
      </c>
      <c r="R4809" s="6">
        <v>2</v>
      </c>
      <c r="S4809" s="16">
        <f t="shared" si="359"/>
        <v>2.1276595744680851E-2</v>
      </c>
      <c r="T4809" s="16">
        <f t="shared" si="360"/>
        <v>1.4883913284539245E-2</v>
      </c>
    </row>
    <row r="4810" spans="1:20" x14ac:dyDescent="0.6">
      <c r="A4810" s="6"/>
      <c r="B4810" s="6"/>
      <c r="C4810" s="6"/>
      <c r="D4810" s="6" t="s">
        <v>13828</v>
      </c>
      <c r="E4810" s="6" t="s">
        <v>13814</v>
      </c>
      <c r="F4810" s="6" t="s">
        <v>13526</v>
      </c>
      <c r="G4810" s="6" t="str">
        <f t="shared" si="358"/>
        <v>55-95</v>
      </c>
      <c r="H4810" s="6" t="str" cm="1">
        <f t="array" ref="H4810:I4810">_xlfn.TEXTSPLIT(G4810,"-")</f>
        <v>55</v>
      </c>
      <c r="I4810" s="6" t="str">
        <v>95</v>
      </c>
      <c r="J4810" s="6" t="s">
        <v>13541</v>
      </c>
      <c r="K4810" s="6" t="s">
        <v>13875</v>
      </c>
      <c r="L4810" s="6" t="s">
        <v>13973</v>
      </c>
      <c r="M4810" s="6" t="s">
        <v>13701</v>
      </c>
      <c r="N4810" s="6" t="s">
        <v>13707</v>
      </c>
      <c r="O4810" s="6" t="str" cm="1">
        <f t="array" ref="O4810:P4810">_xlfn.TEXTSPLIT(N4810,"-")</f>
        <v>2009</v>
      </c>
      <c r="P4810" s="6" t="str">
        <v>2011</v>
      </c>
      <c r="Q4810" s="6">
        <v>2617</v>
      </c>
      <c r="R4810" s="6">
        <v>12</v>
      </c>
      <c r="S4810" s="16">
        <f t="shared" si="359"/>
        <v>4.5854031333588076E-3</v>
      </c>
      <c r="T4810" s="16">
        <f t="shared" si="360"/>
        <v>1.3206535492978394E-3</v>
      </c>
    </row>
    <row r="4811" spans="1:20" x14ac:dyDescent="0.6">
      <c r="A4811" s="6"/>
      <c r="B4811" s="6"/>
      <c r="C4811" s="6"/>
      <c r="D4811" s="6" t="s">
        <v>13828</v>
      </c>
      <c r="E4811" s="6" t="s">
        <v>13815</v>
      </c>
      <c r="F4811" s="6" t="s">
        <v>13854</v>
      </c>
      <c r="G4811" s="6" t="str">
        <f t="shared" si="358"/>
        <v>55-64</v>
      </c>
      <c r="H4811" s="6" t="str" cm="1">
        <f t="array" ref="H4811:I4811">_xlfn.TEXTSPLIT(G4811,"-")</f>
        <v>55</v>
      </c>
      <c r="I4811" s="6" t="str">
        <v>64</v>
      </c>
      <c r="J4811" s="6" t="s">
        <v>13541</v>
      </c>
      <c r="K4811" s="6" t="s">
        <v>13875</v>
      </c>
      <c r="L4811" s="6" t="s">
        <v>13973</v>
      </c>
      <c r="M4811" s="6" t="s">
        <v>13701</v>
      </c>
      <c r="N4811" s="6" t="s">
        <v>13707</v>
      </c>
      <c r="O4811" s="6" t="str" cm="1">
        <f t="array" ref="O4811:P4811">_xlfn.TEXTSPLIT(N4811,"-")</f>
        <v>2009</v>
      </c>
      <c r="P4811" s="6" t="str">
        <v>2011</v>
      </c>
      <c r="Q4811" s="6">
        <v>2317</v>
      </c>
      <c r="R4811" s="6">
        <v>3</v>
      </c>
      <c r="S4811" s="16">
        <f t="shared" si="359"/>
        <v>1.294777729823047E-3</v>
      </c>
      <c r="T4811" s="16">
        <f t="shared" si="360"/>
        <v>7.4705616485347122E-4</v>
      </c>
    </row>
    <row r="4812" spans="1:20" x14ac:dyDescent="0.6">
      <c r="A4812" s="6"/>
      <c r="B4812" s="6"/>
      <c r="C4812" s="6"/>
      <c r="D4812" s="6" t="s">
        <v>13828</v>
      </c>
      <c r="E4812" s="6" t="s">
        <v>13815</v>
      </c>
      <c r="F4812" s="6" t="s">
        <v>13855</v>
      </c>
      <c r="G4812" s="6" t="str">
        <f t="shared" si="358"/>
        <v>65-74</v>
      </c>
      <c r="H4812" s="6" t="str" cm="1">
        <f t="array" ref="H4812:I4812">_xlfn.TEXTSPLIT(G4812,"-")</f>
        <v>65</v>
      </c>
      <c r="I4812" s="6" t="str">
        <v>74</v>
      </c>
      <c r="J4812" s="6" t="s">
        <v>13541</v>
      </c>
      <c r="K4812" s="6" t="s">
        <v>13875</v>
      </c>
      <c r="L4812" s="6" t="s">
        <v>13973</v>
      </c>
      <c r="M4812" s="6" t="s">
        <v>13701</v>
      </c>
      <c r="N4812" s="6" t="s">
        <v>13707</v>
      </c>
      <c r="O4812" s="6" t="str" cm="1">
        <f t="array" ref="O4812:P4812">_xlfn.TEXTSPLIT(N4812,"-")</f>
        <v>2009</v>
      </c>
      <c r="P4812" s="6" t="str">
        <v>2011</v>
      </c>
      <c r="Q4812" s="6">
        <v>2205</v>
      </c>
      <c r="R4812" s="6">
        <v>9</v>
      </c>
      <c r="S4812" s="16">
        <f t="shared" si="359"/>
        <v>4.0816326530612249E-3</v>
      </c>
      <c r="T4812" s="16">
        <f t="shared" si="360"/>
        <v>1.3577647577510579E-3</v>
      </c>
    </row>
    <row r="4813" spans="1:20" x14ac:dyDescent="0.6">
      <c r="A4813" s="6"/>
      <c r="B4813" s="6"/>
      <c r="C4813" s="6"/>
      <c r="D4813" s="6" t="s">
        <v>13828</v>
      </c>
      <c r="E4813" s="6" t="s">
        <v>13815</v>
      </c>
      <c r="F4813" s="6" t="s">
        <v>13874</v>
      </c>
      <c r="G4813" s="6" t="str">
        <f t="shared" si="358"/>
        <v>75-84</v>
      </c>
      <c r="H4813" s="6" t="str" cm="1">
        <f t="array" ref="H4813:I4813">_xlfn.TEXTSPLIT(G4813,"-")</f>
        <v>75</v>
      </c>
      <c r="I4813" s="6" t="str">
        <v>84</v>
      </c>
      <c r="J4813" s="6" t="s">
        <v>13541</v>
      </c>
      <c r="K4813" s="6" t="s">
        <v>13875</v>
      </c>
      <c r="L4813" s="6" t="s">
        <v>13973</v>
      </c>
      <c r="M4813" s="6" t="s">
        <v>13701</v>
      </c>
      <c r="N4813" s="6" t="s">
        <v>13707</v>
      </c>
      <c r="O4813" s="6" t="str" cm="1">
        <f t="array" ref="O4813:P4813">_xlfn.TEXTSPLIT(N4813,"-")</f>
        <v>2009</v>
      </c>
      <c r="P4813" s="6" t="str">
        <v>2011</v>
      </c>
      <c r="Q4813" s="6">
        <v>1235</v>
      </c>
      <c r="R4813" s="6">
        <v>16</v>
      </c>
      <c r="S4813" s="16">
        <f t="shared" si="359"/>
        <v>1.2955465587044534E-2</v>
      </c>
      <c r="T4813" s="16">
        <f t="shared" si="360"/>
        <v>3.2178174888379874E-3</v>
      </c>
    </row>
    <row r="4814" spans="1:20" x14ac:dyDescent="0.6">
      <c r="A4814" s="6"/>
      <c r="B4814" s="6"/>
      <c r="C4814" s="6"/>
      <c r="D4814" s="6" t="s">
        <v>13828</v>
      </c>
      <c r="E4814" s="6" t="s">
        <v>13815</v>
      </c>
      <c r="F4814" s="6" t="s">
        <v>13861</v>
      </c>
      <c r="G4814" s="6" t="str">
        <f t="shared" si="358"/>
        <v>85-95</v>
      </c>
      <c r="H4814" s="6" t="str" cm="1">
        <f t="array" ref="H4814:I4814">_xlfn.TEXTSPLIT(G4814,"-")</f>
        <v>85</v>
      </c>
      <c r="I4814" s="6" t="str">
        <v>95</v>
      </c>
      <c r="J4814" s="6" t="s">
        <v>13541</v>
      </c>
      <c r="K4814" s="6" t="s">
        <v>13875</v>
      </c>
      <c r="L4814" s="6" t="s">
        <v>13973</v>
      </c>
      <c r="M4814" s="6" t="s">
        <v>13701</v>
      </c>
      <c r="N4814" s="6" t="s">
        <v>13707</v>
      </c>
      <c r="O4814" s="6" t="str" cm="1">
        <f t="array" ref="O4814:P4814">_xlfn.TEXTSPLIT(N4814,"-")</f>
        <v>2009</v>
      </c>
      <c r="P4814" s="6" t="str">
        <v>2011</v>
      </c>
      <c r="Q4814" s="6">
        <v>239</v>
      </c>
      <c r="R4814" s="6">
        <v>3</v>
      </c>
      <c r="S4814" s="16">
        <f t="shared" si="359"/>
        <v>1.2552301255230125E-2</v>
      </c>
      <c r="T4814" s="16">
        <f t="shared" si="360"/>
        <v>7.2014471431626845E-3</v>
      </c>
    </row>
    <row r="4815" spans="1:20" x14ac:dyDescent="0.6">
      <c r="A4815" s="6"/>
      <c r="B4815" s="6"/>
      <c r="C4815" s="6"/>
      <c r="D4815" s="6" t="s">
        <v>13828</v>
      </c>
      <c r="E4815" s="6" t="s">
        <v>13815</v>
      </c>
      <c r="F4815" s="6" t="s">
        <v>13526</v>
      </c>
      <c r="G4815" s="6" t="str">
        <f t="shared" si="358"/>
        <v>55-95</v>
      </c>
      <c r="H4815" s="6" t="str" cm="1">
        <f t="array" ref="H4815:I4815">_xlfn.TEXTSPLIT(G4815,"-")</f>
        <v>55</v>
      </c>
      <c r="I4815" s="6" t="str">
        <v>95</v>
      </c>
      <c r="J4815" s="6" t="s">
        <v>13541</v>
      </c>
      <c r="K4815" s="6" t="s">
        <v>13875</v>
      </c>
      <c r="L4815" s="6" t="s">
        <v>13973</v>
      </c>
      <c r="M4815" s="6" t="s">
        <v>13701</v>
      </c>
      <c r="N4815" s="6" t="s">
        <v>13707</v>
      </c>
      <c r="O4815" s="6" t="str" cm="1">
        <f t="array" ref="O4815:P4815">_xlfn.TEXTSPLIT(N4815,"-")</f>
        <v>2009</v>
      </c>
      <c r="P4815" s="6" t="str">
        <v>2011</v>
      </c>
      <c r="Q4815" s="6">
        <v>5996</v>
      </c>
      <c r="R4815" s="6">
        <v>31</v>
      </c>
      <c r="S4815" s="16">
        <f t="shared" si="359"/>
        <v>5.1701134089392926E-3</v>
      </c>
      <c r="T4815" s="16">
        <f t="shared" si="360"/>
        <v>9.2617623826635686E-4</v>
      </c>
    </row>
    <row r="4816" spans="1:20" x14ac:dyDescent="0.6">
      <c r="D4816" s="6" t="s">
        <v>13848</v>
      </c>
      <c r="E4816" s="6" t="s">
        <v>13816</v>
      </c>
      <c r="F4816" s="6" t="s">
        <v>13854</v>
      </c>
      <c r="G4816" s="6" t="str">
        <f t="shared" si="352"/>
        <v>55-64</v>
      </c>
      <c r="H4816" s="6" t="str" cm="1">
        <f t="array" ref="H4816:I4816">_xlfn.TEXTSPLIT(G4816,"-")</f>
        <v>55</v>
      </c>
      <c r="I4816" s="6" t="str">
        <v>64</v>
      </c>
      <c r="J4816" s="6" t="s">
        <v>13541</v>
      </c>
      <c r="K4816" s="6" t="s">
        <v>13875</v>
      </c>
      <c r="L4816" s="6" t="s">
        <v>13517</v>
      </c>
      <c r="M4816" s="6" t="s">
        <v>13701</v>
      </c>
      <c r="N4816" s="6" t="s">
        <v>13707</v>
      </c>
      <c r="O4816" s="6" t="str" cm="1">
        <f t="array" ref="O4816:P4816">_xlfn.TEXTSPLIT(N4816,"-")</f>
        <v>2009</v>
      </c>
      <c r="P4816" s="6" t="str">
        <v>2011</v>
      </c>
      <c r="Q4816" s="6">
        <v>1311</v>
      </c>
      <c r="R4816" s="6">
        <v>108</v>
      </c>
      <c r="S4816" s="16">
        <f t="shared" si="353"/>
        <v>8.2379862700228831E-2</v>
      </c>
      <c r="T4816" s="16">
        <f t="shared" si="354"/>
        <v>7.5934765110464448E-3</v>
      </c>
    </row>
    <row r="4817" spans="1:20" x14ac:dyDescent="0.6">
      <c r="A4817" s="6"/>
      <c r="B4817" s="6"/>
      <c r="C4817" s="6"/>
      <c r="D4817" s="6" t="s">
        <v>13848</v>
      </c>
      <c r="E4817" s="6" t="s">
        <v>13816</v>
      </c>
      <c r="F4817" s="6" t="s">
        <v>13855</v>
      </c>
      <c r="G4817" s="6" t="str">
        <f t="shared" si="352"/>
        <v>65-74</v>
      </c>
      <c r="H4817" s="6" t="str" cm="1">
        <f t="array" ref="H4817:I4817">_xlfn.TEXTSPLIT(G4817,"-")</f>
        <v>65</v>
      </c>
      <c r="I4817" s="6" t="str">
        <v>74</v>
      </c>
      <c r="J4817" s="6" t="s">
        <v>13541</v>
      </c>
      <c r="K4817" s="6" t="s">
        <v>13875</v>
      </c>
      <c r="L4817" s="6" t="s">
        <v>13517</v>
      </c>
      <c r="M4817" s="6" t="s">
        <v>13701</v>
      </c>
      <c r="N4817" s="6" t="s">
        <v>13707</v>
      </c>
      <c r="O4817" s="6" t="str" cm="1">
        <f t="array" ref="O4817:P4817">_xlfn.TEXTSPLIT(N4817,"-")</f>
        <v>2009</v>
      </c>
      <c r="P4817" s="6" t="str">
        <v>2011</v>
      </c>
      <c r="Q4817" s="6">
        <v>1206</v>
      </c>
      <c r="R4817" s="6">
        <v>139</v>
      </c>
      <c r="S4817" s="16">
        <f t="shared" si="353"/>
        <v>0.11525704809286899</v>
      </c>
      <c r="T4817" s="16">
        <f t="shared" si="354"/>
        <v>9.195358126582601E-3</v>
      </c>
    </row>
    <row r="4818" spans="1:20" x14ac:dyDescent="0.6">
      <c r="A4818" s="6"/>
      <c r="B4818" s="6"/>
      <c r="C4818" s="6"/>
      <c r="D4818" s="6" t="s">
        <v>13848</v>
      </c>
      <c r="E4818" s="6" t="s">
        <v>13816</v>
      </c>
      <c r="F4818" s="6" t="s">
        <v>13874</v>
      </c>
      <c r="G4818" s="6" t="str">
        <f t="shared" si="352"/>
        <v>75-84</v>
      </c>
      <c r="H4818" s="6" t="str" cm="1">
        <f t="array" ref="H4818:I4818">_xlfn.TEXTSPLIT(G4818,"-")</f>
        <v>75</v>
      </c>
      <c r="I4818" s="6" t="str">
        <v>84</v>
      </c>
      <c r="J4818" s="6" t="s">
        <v>13541</v>
      </c>
      <c r="K4818" s="6" t="s">
        <v>13875</v>
      </c>
      <c r="L4818" s="6" t="s">
        <v>13517</v>
      </c>
      <c r="M4818" s="6" t="s">
        <v>13701</v>
      </c>
      <c r="N4818" s="6" t="s">
        <v>13707</v>
      </c>
      <c r="O4818" s="6" t="str" cm="1">
        <f t="array" ref="O4818:P4818">_xlfn.TEXTSPLIT(N4818,"-")</f>
        <v>2009</v>
      </c>
      <c r="P4818" s="6" t="str">
        <v>2011</v>
      </c>
      <c r="Q4818" s="6">
        <v>717</v>
      </c>
      <c r="R4818" s="6">
        <v>113</v>
      </c>
      <c r="S4818" s="16">
        <f t="shared" si="353"/>
        <v>0.15760111576011157</v>
      </c>
      <c r="T4818" s="16">
        <f t="shared" si="354"/>
        <v>1.3607519255715624E-2</v>
      </c>
    </row>
    <row r="4819" spans="1:20" x14ac:dyDescent="0.6">
      <c r="A4819" s="6"/>
      <c r="B4819" s="6"/>
      <c r="C4819" s="6"/>
      <c r="D4819" s="6" t="s">
        <v>13848</v>
      </c>
      <c r="E4819" s="6" t="s">
        <v>13816</v>
      </c>
      <c r="F4819" s="6" t="s">
        <v>13861</v>
      </c>
      <c r="G4819" s="6" t="str">
        <f t="shared" si="352"/>
        <v>85-95</v>
      </c>
      <c r="H4819" s="6" t="str" cm="1">
        <f t="array" ref="H4819:I4819">_xlfn.TEXTSPLIT(G4819,"-")</f>
        <v>85</v>
      </c>
      <c r="I4819" s="6" t="str">
        <v>95</v>
      </c>
      <c r="J4819" s="6" t="s">
        <v>13541</v>
      </c>
      <c r="K4819" s="6" t="s">
        <v>13875</v>
      </c>
      <c r="L4819" s="6" t="s">
        <v>13517</v>
      </c>
      <c r="M4819" s="6" t="s">
        <v>13701</v>
      </c>
      <c r="N4819" s="6" t="s">
        <v>13707</v>
      </c>
      <c r="O4819" s="6" t="str" cm="1">
        <f t="array" ref="O4819:P4819">_xlfn.TEXTSPLIT(N4819,"-")</f>
        <v>2009</v>
      </c>
      <c r="P4819" s="6" t="str">
        <v>2011</v>
      </c>
      <c r="Q4819" s="6">
        <v>145</v>
      </c>
      <c r="R4819" s="6">
        <v>19</v>
      </c>
      <c r="S4819" s="16">
        <f t="shared" si="353"/>
        <v>0.1310344827586207</v>
      </c>
      <c r="T4819" s="16">
        <f t="shared" si="354"/>
        <v>2.8022705952039904E-2</v>
      </c>
    </row>
    <row r="4820" spans="1:20" x14ac:dyDescent="0.6">
      <c r="A4820" s="6"/>
      <c r="B4820" s="6"/>
      <c r="C4820" s="6"/>
      <c r="D4820" s="6" t="s">
        <v>13848</v>
      </c>
      <c r="E4820" s="6" t="s">
        <v>13816</v>
      </c>
      <c r="F4820" s="6" t="s">
        <v>13526</v>
      </c>
      <c r="G4820" s="6" t="str">
        <f t="shared" si="352"/>
        <v>55-95</v>
      </c>
      <c r="H4820" s="6" t="str" cm="1">
        <f t="array" ref="H4820:I4820">_xlfn.TEXTSPLIT(G4820,"-")</f>
        <v>55</v>
      </c>
      <c r="I4820" s="6" t="str">
        <v>95</v>
      </c>
      <c r="J4820" s="6" t="s">
        <v>13541</v>
      </c>
      <c r="K4820" s="6" t="s">
        <v>13875</v>
      </c>
      <c r="L4820" s="6" t="s">
        <v>13517</v>
      </c>
      <c r="M4820" s="6" t="s">
        <v>13701</v>
      </c>
      <c r="N4820" s="6" t="s">
        <v>13707</v>
      </c>
      <c r="O4820" s="6" t="str" cm="1">
        <f t="array" ref="O4820:P4820">_xlfn.TEXTSPLIT(N4820,"-")</f>
        <v>2009</v>
      </c>
      <c r="P4820" s="6" t="str">
        <v>2011</v>
      </c>
      <c r="Q4820" s="6">
        <v>3379</v>
      </c>
      <c r="R4820" s="6">
        <v>379</v>
      </c>
      <c r="S4820" s="16">
        <f t="shared" si="353"/>
        <v>0.11216336194140278</v>
      </c>
      <c r="T4820" s="16">
        <f t="shared" si="354"/>
        <v>5.428726278640896E-3</v>
      </c>
    </row>
    <row r="4821" spans="1:20" x14ac:dyDescent="0.6">
      <c r="A4821" s="6"/>
      <c r="B4821" s="6"/>
      <c r="C4821" s="6"/>
      <c r="D4821" s="6" t="s">
        <v>13848</v>
      </c>
      <c r="E4821" s="6" t="s">
        <v>13814</v>
      </c>
      <c r="F4821" s="6" t="s">
        <v>13854</v>
      </c>
      <c r="G4821" s="6" t="str">
        <f t="shared" si="352"/>
        <v>55-64</v>
      </c>
      <c r="H4821" s="6" t="str" cm="1">
        <f t="array" ref="H4821:I4821">_xlfn.TEXTSPLIT(G4821,"-")</f>
        <v>55</v>
      </c>
      <c r="I4821" s="6" t="str">
        <v>64</v>
      </c>
      <c r="J4821" s="6" t="s">
        <v>13541</v>
      </c>
      <c r="K4821" s="6" t="s">
        <v>13875</v>
      </c>
      <c r="L4821" s="6" t="s">
        <v>13517</v>
      </c>
      <c r="M4821" s="6" t="s">
        <v>13701</v>
      </c>
      <c r="N4821" s="6" t="s">
        <v>13707</v>
      </c>
      <c r="O4821" s="6" t="str" cm="1">
        <f t="array" ref="O4821:P4821">_xlfn.TEXTSPLIT(N4821,"-")</f>
        <v>2009</v>
      </c>
      <c r="P4821" s="6" t="str">
        <v>2011</v>
      </c>
      <c r="Q4821" s="6">
        <v>1006</v>
      </c>
      <c r="R4821" s="6">
        <v>88</v>
      </c>
      <c r="S4821" s="16">
        <f t="shared" si="353"/>
        <v>8.74751491053678E-2</v>
      </c>
      <c r="T4821" s="16">
        <f t="shared" si="354"/>
        <v>8.9077025325228487E-3</v>
      </c>
    </row>
    <row r="4822" spans="1:20" x14ac:dyDescent="0.6">
      <c r="A4822" s="6"/>
      <c r="B4822" s="6"/>
      <c r="C4822" s="6"/>
      <c r="D4822" s="6" t="s">
        <v>13848</v>
      </c>
      <c r="E4822" s="6" t="s">
        <v>13814</v>
      </c>
      <c r="F4822" s="6" t="s">
        <v>13855</v>
      </c>
      <c r="G4822" s="6" t="str">
        <f t="shared" si="352"/>
        <v>65-74</v>
      </c>
      <c r="H4822" s="6" t="str" cm="1">
        <f t="array" ref="H4822:I4822">_xlfn.TEXTSPLIT(G4822,"-")</f>
        <v>65</v>
      </c>
      <c r="I4822" s="6" t="str">
        <v>74</v>
      </c>
      <c r="J4822" s="6" t="s">
        <v>13541</v>
      </c>
      <c r="K4822" s="6" t="s">
        <v>13875</v>
      </c>
      <c r="L4822" s="6" t="s">
        <v>13517</v>
      </c>
      <c r="M4822" s="6" t="s">
        <v>13701</v>
      </c>
      <c r="N4822" s="6" t="s">
        <v>13707</v>
      </c>
      <c r="O4822" s="6" t="str" cm="1">
        <f t="array" ref="O4822:P4822">_xlfn.TEXTSPLIT(N4822,"-")</f>
        <v>2009</v>
      </c>
      <c r="P4822" s="6" t="str">
        <v>2011</v>
      </c>
      <c r="Q4822" s="6">
        <v>999</v>
      </c>
      <c r="R4822" s="6">
        <v>111</v>
      </c>
      <c r="S4822" s="16">
        <f t="shared" si="353"/>
        <v>0.1111111111111111</v>
      </c>
      <c r="T4822" s="16">
        <f t="shared" si="354"/>
        <v>9.9430526698373965E-3</v>
      </c>
    </row>
    <row r="4823" spans="1:20" x14ac:dyDescent="0.6">
      <c r="A4823" s="6"/>
      <c r="B4823" s="6"/>
      <c r="C4823" s="6"/>
      <c r="D4823" s="6" t="s">
        <v>13848</v>
      </c>
      <c r="E4823" s="6" t="s">
        <v>13814</v>
      </c>
      <c r="F4823" s="6" t="s">
        <v>13874</v>
      </c>
      <c r="G4823" s="6" t="str">
        <f t="shared" si="352"/>
        <v>75-84</v>
      </c>
      <c r="H4823" s="6" t="str" cm="1">
        <f t="array" ref="H4823:I4823">_xlfn.TEXTSPLIT(G4823,"-")</f>
        <v>75</v>
      </c>
      <c r="I4823" s="6" t="str">
        <v>84</v>
      </c>
      <c r="J4823" s="6" t="s">
        <v>13541</v>
      </c>
      <c r="K4823" s="6" t="s">
        <v>13875</v>
      </c>
      <c r="L4823" s="6" t="s">
        <v>13517</v>
      </c>
      <c r="M4823" s="6" t="s">
        <v>13701</v>
      </c>
      <c r="N4823" s="6" t="s">
        <v>13707</v>
      </c>
      <c r="O4823" s="6" t="str" cm="1">
        <f t="array" ref="O4823:P4823">_xlfn.TEXTSPLIT(N4823,"-")</f>
        <v>2009</v>
      </c>
      <c r="P4823" s="6" t="str">
        <v>2011</v>
      </c>
      <c r="Q4823" s="6">
        <v>518</v>
      </c>
      <c r="R4823" s="6">
        <v>87</v>
      </c>
      <c r="S4823" s="16">
        <f t="shared" si="353"/>
        <v>0.16795366795366795</v>
      </c>
      <c r="T4823" s="16">
        <f t="shared" si="354"/>
        <v>1.6424933570887396E-2</v>
      </c>
    </row>
    <row r="4824" spans="1:20" x14ac:dyDescent="0.6">
      <c r="A4824" s="6"/>
      <c r="B4824" s="6"/>
      <c r="C4824" s="6"/>
      <c r="D4824" s="6" t="s">
        <v>13848</v>
      </c>
      <c r="E4824" s="6" t="s">
        <v>13814</v>
      </c>
      <c r="F4824" s="6" t="s">
        <v>13861</v>
      </c>
      <c r="G4824" s="6" t="str">
        <f t="shared" si="352"/>
        <v>85-95</v>
      </c>
      <c r="H4824" s="6" t="str" cm="1">
        <f t="array" ref="H4824:I4824">_xlfn.TEXTSPLIT(G4824,"-")</f>
        <v>85</v>
      </c>
      <c r="I4824" s="6" t="str">
        <v>95</v>
      </c>
      <c r="J4824" s="6" t="s">
        <v>13541</v>
      </c>
      <c r="K4824" s="6" t="s">
        <v>13875</v>
      </c>
      <c r="L4824" s="6" t="s">
        <v>13517</v>
      </c>
      <c r="M4824" s="6" t="s">
        <v>13701</v>
      </c>
      <c r="N4824" s="6" t="s">
        <v>13707</v>
      </c>
      <c r="O4824" s="6" t="str" cm="1">
        <f t="array" ref="O4824:P4824">_xlfn.TEXTSPLIT(N4824,"-")</f>
        <v>2009</v>
      </c>
      <c r="P4824" s="6" t="str">
        <v>2011</v>
      </c>
      <c r="Q4824" s="6">
        <v>94</v>
      </c>
      <c r="R4824" s="6">
        <v>8</v>
      </c>
      <c r="S4824" s="16">
        <f t="shared" si="353"/>
        <v>8.5106382978723402E-2</v>
      </c>
      <c r="T4824" s="16">
        <f t="shared" si="354"/>
        <v>2.8780771978727627E-2</v>
      </c>
    </row>
    <row r="4825" spans="1:20" x14ac:dyDescent="0.6">
      <c r="A4825" s="6"/>
      <c r="B4825" s="6"/>
      <c r="C4825" s="6"/>
      <c r="D4825" s="6" t="s">
        <v>13848</v>
      </c>
      <c r="E4825" s="6" t="s">
        <v>13814</v>
      </c>
      <c r="F4825" s="6" t="s">
        <v>13526</v>
      </c>
      <c r="G4825" s="6" t="str">
        <f t="shared" si="352"/>
        <v>55-95</v>
      </c>
      <c r="H4825" s="6" t="str" cm="1">
        <f t="array" ref="H4825:I4825">_xlfn.TEXTSPLIT(G4825,"-")</f>
        <v>55</v>
      </c>
      <c r="I4825" s="6" t="str">
        <v>95</v>
      </c>
      <c r="J4825" s="6" t="s">
        <v>13541</v>
      </c>
      <c r="K4825" s="6" t="s">
        <v>13875</v>
      </c>
      <c r="L4825" s="6" t="s">
        <v>13517</v>
      </c>
      <c r="M4825" s="6" t="s">
        <v>13701</v>
      </c>
      <c r="N4825" s="6" t="s">
        <v>13707</v>
      </c>
      <c r="O4825" s="6" t="str" cm="1">
        <f t="array" ref="O4825:P4825">_xlfn.TEXTSPLIT(N4825,"-")</f>
        <v>2009</v>
      </c>
      <c r="P4825" s="6" t="str">
        <v>2011</v>
      </c>
      <c r="Q4825" s="6">
        <v>2617</v>
      </c>
      <c r="R4825" s="6">
        <v>294</v>
      </c>
      <c r="S4825" s="16">
        <f t="shared" si="353"/>
        <v>0.11234237676729079</v>
      </c>
      <c r="T4825" s="16">
        <f t="shared" si="354"/>
        <v>6.1729489607957686E-3</v>
      </c>
    </row>
    <row r="4826" spans="1:20" x14ac:dyDescent="0.6">
      <c r="A4826" s="6"/>
      <c r="B4826" s="6"/>
      <c r="C4826" s="6"/>
      <c r="D4826" s="6" t="s">
        <v>13848</v>
      </c>
      <c r="E4826" s="6" t="s">
        <v>13815</v>
      </c>
      <c r="F4826" s="6" t="s">
        <v>13854</v>
      </c>
      <c r="G4826" s="6" t="str">
        <f t="shared" si="352"/>
        <v>55-64</v>
      </c>
      <c r="H4826" s="6" t="str" cm="1">
        <f t="array" ref="H4826:I4826">_xlfn.TEXTSPLIT(G4826,"-")</f>
        <v>55</v>
      </c>
      <c r="I4826" s="6" t="str">
        <v>64</v>
      </c>
      <c r="J4826" s="6" t="s">
        <v>13541</v>
      </c>
      <c r="K4826" s="6" t="s">
        <v>13875</v>
      </c>
      <c r="L4826" s="6" t="s">
        <v>13517</v>
      </c>
      <c r="M4826" s="6" t="s">
        <v>13701</v>
      </c>
      <c r="N4826" s="6" t="s">
        <v>13707</v>
      </c>
      <c r="O4826" s="6" t="str" cm="1">
        <f t="array" ref="O4826:P4826">_xlfn.TEXTSPLIT(N4826,"-")</f>
        <v>2009</v>
      </c>
      <c r="P4826" s="6" t="str">
        <v>2011</v>
      </c>
      <c r="Q4826" s="6">
        <v>2317</v>
      </c>
      <c r="R4826" s="6">
        <v>196</v>
      </c>
      <c r="S4826" s="16">
        <f t="shared" si="353"/>
        <v>8.4592145015105744E-2</v>
      </c>
      <c r="T4826" s="16">
        <f t="shared" si="354"/>
        <v>5.781084525375276E-3</v>
      </c>
    </row>
    <row r="4827" spans="1:20" x14ac:dyDescent="0.6">
      <c r="A4827" s="6"/>
      <c r="B4827" s="6"/>
      <c r="C4827" s="6"/>
      <c r="D4827" s="6" t="s">
        <v>13848</v>
      </c>
      <c r="E4827" s="6" t="s">
        <v>13815</v>
      </c>
      <c r="F4827" s="6" t="s">
        <v>13855</v>
      </c>
      <c r="G4827" s="6" t="str">
        <f t="shared" si="352"/>
        <v>65-74</v>
      </c>
      <c r="H4827" s="6" t="str" cm="1">
        <f t="array" ref="H4827:I4827">_xlfn.TEXTSPLIT(G4827,"-")</f>
        <v>65</v>
      </c>
      <c r="I4827" s="6" t="str">
        <v>74</v>
      </c>
      <c r="J4827" s="6" t="s">
        <v>13541</v>
      </c>
      <c r="K4827" s="6" t="s">
        <v>13875</v>
      </c>
      <c r="L4827" s="6" t="s">
        <v>13517</v>
      </c>
      <c r="M4827" s="6" t="s">
        <v>13701</v>
      </c>
      <c r="N4827" s="6" t="s">
        <v>13707</v>
      </c>
      <c r="O4827" s="6" t="str" cm="1">
        <f t="array" ref="O4827:P4827">_xlfn.TEXTSPLIT(N4827,"-")</f>
        <v>2009</v>
      </c>
      <c r="P4827" s="6" t="str">
        <v>2011</v>
      </c>
      <c r="Q4827" s="6">
        <v>2205</v>
      </c>
      <c r="R4827" s="6">
        <v>250</v>
      </c>
      <c r="S4827" s="16">
        <f t="shared" si="353"/>
        <v>0.11337868480725624</v>
      </c>
      <c r="T4827" s="16">
        <f t="shared" si="354"/>
        <v>6.7519698524407656E-3</v>
      </c>
    </row>
    <row r="4828" spans="1:20" x14ac:dyDescent="0.6">
      <c r="A4828" s="6"/>
      <c r="B4828" s="6"/>
      <c r="C4828" s="6"/>
      <c r="D4828" s="6" t="s">
        <v>13848</v>
      </c>
      <c r="E4828" s="6" t="s">
        <v>13815</v>
      </c>
      <c r="F4828" s="6" t="s">
        <v>13874</v>
      </c>
      <c r="G4828" s="6" t="str">
        <f t="shared" si="352"/>
        <v>75-84</v>
      </c>
      <c r="H4828" s="6" t="str" cm="1">
        <f t="array" ref="H4828:I4828">_xlfn.TEXTSPLIT(G4828,"-")</f>
        <v>75</v>
      </c>
      <c r="I4828" s="6" t="str">
        <v>84</v>
      </c>
      <c r="J4828" s="6" t="s">
        <v>13541</v>
      </c>
      <c r="K4828" s="6" t="s">
        <v>13875</v>
      </c>
      <c r="L4828" s="6" t="s">
        <v>13517</v>
      </c>
      <c r="M4828" s="6" t="s">
        <v>13701</v>
      </c>
      <c r="N4828" s="6" t="s">
        <v>13707</v>
      </c>
      <c r="O4828" s="6" t="str" cm="1">
        <f t="array" ref="O4828:P4828">_xlfn.TEXTSPLIT(N4828,"-")</f>
        <v>2009</v>
      </c>
      <c r="P4828" s="6" t="str">
        <v>2011</v>
      </c>
      <c r="Q4828" s="6">
        <v>1235</v>
      </c>
      <c r="R4828" s="6">
        <v>200</v>
      </c>
      <c r="S4828" s="16">
        <f t="shared" si="353"/>
        <v>0.16194331983805668</v>
      </c>
      <c r="T4828" s="16">
        <f t="shared" si="354"/>
        <v>1.0482979495715883E-2</v>
      </c>
    </row>
    <row r="4829" spans="1:20" x14ac:dyDescent="0.6">
      <c r="A4829" s="6"/>
      <c r="B4829" s="6"/>
      <c r="C4829" s="6"/>
      <c r="D4829" s="6" t="s">
        <v>13848</v>
      </c>
      <c r="E4829" s="6" t="s">
        <v>13815</v>
      </c>
      <c r="F4829" s="6" t="s">
        <v>13861</v>
      </c>
      <c r="G4829" s="6" t="str">
        <f t="shared" si="352"/>
        <v>85-95</v>
      </c>
      <c r="H4829" s="6" t="str" cm="1">
        <f t="array" ref="H4829:I4829">_xlfn.TEXTSPLIT(G4829,"-")</f>
        <v>85</v>
      </c>
      <c r="I4829" s="6" t="str">
        <v>95</v>
      </c>
      <c r="J4829" s="6" t="s">
        <v>13541</v>
      </c>
      <c r="K4829" s="6" t="s">
        <v>13875</v>
      </c>
      <c r="L4829" s="6" t="s">
        <v>13517</v>
      </c>
      <c r="M4829" s="6" t="s">
        <v>13701</v>
      </c>
      <c r="N4829" s="6" t="s">
        <v>13707</v>
      </c>
      <c r="O4829" s="6" t="str" cm="1">
        <f t="array" ref="O4829:P4829">_xlfn.TEXTSPLIT(N4829,"-")</f>
        <v>2009</v>
      </c>
      <c r="P4829" s="6" t="str">
        <v>2011</v>
      </c>
      <c r="Q4829" s="6">
        <v>239</v>
      </c>
      <c r="R4829" s="6">
        <v>27</v>
      </c>
      <c r="S4829" s="16">
        <f t="shared" si="353"/>
        <v>0.11297071129707113</v>
      </c>
      <c r="T4829" s="16">
        <f t="shared" si="354"/>
        <v>2.047636965303672E-2</v>
      </c>
    </row>
    <row r="4830" spans="1:20" x14ac:dyDescent="0.6">
      <c r="A4830" s="6"/>
      <c r="B4830" s="6"/>
      <c r="C4830" s="6"/>
      <c r="D4830" s="6" t="s">
        <v>13848</v>
      </c>
      <c r="E4830" s="6" t="s">
        <v>13815</v>
      </c>
      <c r="F4830" s="6" t="s">
        <v>13526</v>
      </c>
      <c r="G4830" s="6" t="str">
        <f t="shared" si="352"/>
        <v>55-95</v>
      </c>
      <c r="H4830" s="6" t="str" cm="1">
        <f t="array" ref="H4830:I4830">_xlfn.TEXTSPLIT(G4830,"-")</f>
        <v>55</v>
      </c>
      <c r="I4830" s="6" t="str">
        <v>95</v>
      </c>
      <c r="J4830" s="6" t="s">
        <v>13541</v>
      </c>
      <c r="K4830" s="6" t="s">
        <v>13875</v>
      </c>
      <c r="L4830" s="6" t="s">
        <v>13517</v>
      </c>
      <c r="M4830" s="6" t="s">
        <v>13701</v>
      </c>
      <c r="N4830" s="6" t="s">
        <v>13707</v>
      </c>
      <c r="O4830" s="6" t="str" cm="1">
        <f t="array" ref="O4830:P4830">_xlfn.TEXTSPLIT(N4830,"-")</f>
        <v>2009</v>
      </c>
      <c r="P4830" s="6" t="str">
        <v>2011</v>
      </c>
      <c r="Q4830" s="6">
        <v>5996</v>
      </c>
      <c r="R4830" s="6">
        <v>673</v>
      </c>
      <c r="S4830" s="16">
        <f t="shared" si="353"/>
        <v>0.11224149432955303</v>
      </c>
      <c r="T4830" s="16">
        <f t="shared" si="354"/>
        <v>4.0765552142685759E-3</v>
      </c>
    </row>
    <row r="4831" spans="1:20" x14ac:dyDescent="0.6">
      <c r="A4831" s="6"/>
      <c r="B4831" s="6"/>
      <c r="C4831" s="6"/>
      <c r="D4831" s="6" t="s">
        <v>13813</v>
      </c>
      <c r="E4831" s="6" t="s">
        <v>13816</v>
      </c>
      <c r="F4831" s="6" t="s">
        <v>13854</v>
      </c>
      <c r="G4831" s="6" t="str">
        <f t="shared" si="352"/>
        <v>55-64</v>
      </c>
      <c r="H4831" s="6" t="str" cm="1">
        <f t="array" ref="H4831:I4831">_xlfn.TEXTSPLIT(G4831,"-")</f>
        <v>55</v>
      </c>
      <c r="I4831" s="6" t="str">
        <v>64</v>
      </c>
      <c r="J4831" s="6" t="s">
        <v>13541</v>
      </c>
      <c r="K4831" s="6" t="s">
        <v>13875</v>
      </c>
      <c r="L4831" s="6" t="s">
        <v>13517</v>
      </c>
      <c r="M4831" s="6" t="s">
        <v>13701</v>
      </c>
      <c r="N4831" s="6" t="s">
        <v>13707</v>
      </c>
      <c r="O4831" s="6" t="str" cm="1">
        <f t="array" ref="O4831:P4831">_xlfn.TEXTSPLIT(N4831,"-")</f>
        <v>2009</v>
      </c>
      <c r="P4831" s="6" t="str">
        <v>2011</v>
      </c>
      <c r="Q4831" s="6">
        <v>1311</v>
      </c>
      <c r="R4831" s="6">
        <v>3</v>
      </c>
      <c r="S4831" s="16">
        <f t="shared" si="353"/>
        <v>2.2883295194508009E-3</v>
      </c>
      <c r="T4831" s="16">
        <f t="shared" si="354"/>
        <v>1.3196551647968455E-3</v>
      </c>
    </row>
    <row r="4832" spans="1:20" x14ac:dyDescent="0.6">
      <c r="A4832" s="6"/>
      <c r="B4832" s="6"/>
      <c r="C4832" s="6"/>
      <c r="D4832" s="6" t="s">
        <v>13813</v>
      </c>
      <c r="E4832" s="6" t="s">
        <v>13816</v>
      </c>
      <c r="F4832" s="6" t="s">
        <v>13855</v>
      </c>
      <c r="G4832" s="6" t="str">
        <f t="shared" si="352"/>
        <v>65-74</v>
      </c>
      <c r="H4832" s="6" t="str" cm="1">
        <f t="array" ref="H4832:I4832">_xlfn.TEXTSPLIT(G4832,"-")</f>
        <v>65</v>
      </c>
      <c r="I4832" s="6" t="str">
        <v>74</v>
      </c>
      <c r="J4832" s="6" t="s">
        <v>13541</v>
      </c>
      <c r="K4832" s="6" t="s">
        <v>13875</v>
      </c>
      <c r="L4832" s="6" t="s">
        <v>13517</v>
      </c>
      <c r="M4832" s="6" t="s">
        <v>13701</v>
      </c>
      <c r="N4832" s="6" t="s">
        <v>13707</v>
      </c>
      <c r="O4832" s="6" t="str" cm="1">
        <f t="array" ref="O4832:P4832">_xlfn.TEXTSPLIT(N4832,"-")</f>
        <v>2009</v>
      </c>
      <c r="P4832" s="6" t="str">
        <v>2011</v>
      </c>
      <c r="Q4832" s="6">
        <v>1206</v>
      </c>
      <c r="R4832" s="6">
        <v>6</v>
      </c>
      <c r="S4832" s="16">
        <f t="shared" si="353"/>
        <v>4.9751243781094526E-3</v>
      </c>
      <c r="T4832" s="16">
        <f t="shared" si="354"/>
        <v>2.0260272695904681E-3</v>
      </c>
    </row>
    <row r="4833" spans="1:20" x14ac:dyDescent="0.6">
      <c r="A4833" s="6"/>
      <c r="B4833" s="6"/>
      <c r="C4833" s="6"/>
      <c r="D4833" s="6" t="s">
        <v>13813</v>
      </c>
      <c r="E4833" s="6" t="s">
        <v>13816</v>
      </c>
      <c r="F4833" s="6" t="s">
        <v>13874</v>
      </c>
      <c r="G4833" s="6" t="str">
        <f t="shared" si="352"/>
        <v>75-84</v>
      </c>
      <c r="H4833" s="6" t="str" cm="1">
        <f t="array" ref="H4833:I4833">_xlfn.TEXTSPLIT(G4833,"-")</f>
        <v>75</v>
      </c>
      <c r="I4833" s="6" t="str">
        <v>84</v>
      </c>
      <c r="J4833" s="6" t="s">
        <v>13541</v>
      </c>
      <c r="K4833" s="6" t="s">
        <v>13875</v>
      </c>
      <c r="L4833" s="6" t="s">
        <v>13517</v>
      </c>
      <c r="M4833" s="6" t="s">
        <v>13701</v>
      </c>
      <c r="N4833" s="6" t="s">
        <v>13707</v>
      </c>
      <c r="O4833" s="6" t="str" cm="1">
        <f t="array" ref="O4833:P4833">_xlfn.TEXTSPLIT(N4833,"-")</f>
        <v>2009</v>
      </c>
      <c r="P4833" s="6" t="str">
        <v>2011</v>
      </c>
      <c r="Q4833" s="6">
        <v>717</v>
      </c>
      <c r="R4833" s="6">
        <v>17</v>
      </c>
      <c r="S4833" s="16">
        <f t="shared" si="353"/>
        <v>2.3709902370990237E-2</v>
      </c>
      <c r="T4833" s="16">
        <f t="shared" si="354"/>
        <v>5.6819151922402715E-3</v>
      </c>
    </row>
    <row r="4834" spans="1:20" x14ac:dyDescent="0.6">
      <c r="A4834" s="6"/>
      <c r="B4834" s="6"/>
      <c r="C4834" s="6"/>
      <c r="D4834" s="6" t="s">
        <v>13813</v>
      </c>
      <c r="E4834" s="6" t="s">
        <v>13816</v>
      </c>
      <c r="F4834" s="6" t="s">
        <v>13861</v>
      </c>
      <c r="G4834" s="6" t="str">
        <f t="shared" si="352"/>
        <v>85-95</v>
      </c>
      <c r="H4834" s="6" t="str" cm="1">
        <f t="array" ref="H4834:I4834">_xlfn.TEXTSPLIT(G4834,"-")</f>
        <v>85</v>
      </c>
      <c r="I4834" s="6" t="str">
        <v>95</v>
      </c>
      <c r="J4834" s="6" t="s">
        <v>13541</v>
      </c>
      <c r="K4834" s="6" t="s">
        <v>13875</v>
      </c>
      <c r="L4834" s="6" t="s">
        <v>13517</v>
      </c>
      <c r="M4834" s="6" t="s">
        <v>13701</v>
      </c>
      <c r="N4834" s="6" t="s">
        <v>13707</v>
      </c>
      <c r="O4834" s="6" t="str" cm="1">
        <f t="array" ref="O4834:P4834">_xlfn.TEXTSPLIT(N4834,"-")</f>
        <v>2009</v>
      </c>
      <c r="P4834" s="6" t="str">
        <v>2011</v>
      </c>
      <c r="Q4834" s="6">
        <v>145</v>
      </c>
      <c r="R4834" s="6">
        <v>8</v>
      </c>
      <c r="S4834" s="16">
        <f t="shared" si="353"/>
        <v>5.5172413793103448E-2</v>
      </c>
      <c r="T4834" s="16">
        <f t="shared" si="354"/>
        <v>1.8960652278417953E-2</v>
      </c>
    </row>
    <row r="4835" spans="1:20" x14ac:dyDescent="0.6">
      <c r="A4835" s="6"/>
      <c r="B4835" s="6"/>
      <c r="C4835" s="6"/>
      <c r="D4835" s="6" t="s">
        <v>13813</v>
      </c>
      <c r="E4835" s="6" t="s">
        <v>13816</v>
      </c>
      <c r="F4835" s="6" t="s">
        <v>13526</v>
      </c>
      <c r="G4835" s="6" t="str">
        <f t="shared" si="352"/>
        <v>55-95</v>
      </c>
      <c r="H4835" s="6" t="str" cm="1">
        <f t="array" ref="H4835:I4835">_xlfn.TEXTSPLIT(G4835,"-")</f>
        <v>55</v>
      </c>
      <c r="I4835" s="6" t="str">
        <v>95</v>
      </c>
      <c r="J4835" s="6" t="s">
        <v>13541</v>
      </c>
      <c r="K4835" s="6" t="s">
        <v>13875</v>
      </c>
      <c r="L4835" s="6" t="s">
        <v>13517</v>
      </c>
      <c r="M4835" s="6" t="s">
        <v>13701</v>
      </c>
      <c r="N4835" s="6" t="s">
        <v>13707</v>
      </c>
      <c r="O4835" s="6" t="str" cm="1">
        <f t="array" ref="O4835:P4835">_xlfn.TEXTSPLIT(N4835,"-")</f>
        <v>2009</v>
      </c>
      <c r="P4835" s="6" t="str">
        <v>2011</v>
      </c>
      <c r="Q4835" s="6">
        <v>3379</v>
      </c>
      <c r="R4835" s="6">
        <v>34</v>
      </c>
      <c r="S4835" s="16">
        <f t="shared" si="353"/>
        <v>1.0062148564664102E-2</v>
      </c>
      <c r="T4835" s="16">
        <f t="shared" si="354"/>
        <v>1.7169404478915443E-3</v>
      </c>
    </row>
    <row r="4836" spans="1:20" x14ac:dyDescent="0.6">
      <c r="A4836" s="6"/>
      <c r="B4836" s="6"/>
      <c r="C4836" s="6"/>
      <c r="D4836" s="6" t="s">
        <v>13813</v>
      </c>
      <c r="E4836" s="6" t="s">
        <v>13814</v>
      </c>
      <c r="F4836" s="6" t="s">
        <v>13854</v>
      </c>
      <c r="G4836" s="6" t="str">
        <f t="shared" si="352"/>
        <v>55-64</v>
      </c>
      <c r="H4836" s="6" t="str" cm="1">
        <f t="array" ref="H4836:I4836">_xlfn.TEXTSPLIT(G4836,"-")</f>
        <v>55</v>
      </c>
      <c r="I4836" s="6" t="str">
        <v>64</v>
      </c>
      <c r="J4836" s="6" t="s">
        <v>13541</v>
      </c>
      <c r="K4836" s="6" t="s">
        <v>13875</v>
      </c>
      <c r="L4836" s="6" t="s">
        <v>13517</v>
      </c>
      <c r="M4836" s="6" t="s">
        <v>13701</v>
      </c>
      <c r="N4836" s="6" t="s">
        <v>13707</v>
      </c>
      <c r="O4836" s="6" t="str" cm="1">
        <f t="array" ref="O4836:P4836">_xlfn.TEXTSPLIT(N4836,"-")</f>
        <v>2009</v>
      </c>
      <c r="P4836" s="6" t="str">
        <v>2011</v>
      </c>
      <c r="Q4836" s="6">
        <v>1006</v>
      </c>
      <c r="R4836" s="6">
        <v>2</v>
      </c>
      <c r="S4836" s="16">
        <f t="shared" si="353"/>
        <v>1.9880715705765406E-3</v>
      </c>
      <c r="T4836" s="16">
        <f t="shared" si="354"/>
        <v>1.4043807992956273E-3</v>
      </c>
    </row>
    <row r="4837" spans="1:20" x14ac:dyDescent="0.6">
      <c r="A4837" s="6"/>
      <c r="B4837" s="6"/>
      <c r="C4837" s="6"/>
      <c r="D4837" s="6" t="s">
        <v>13813</v>
      </c>
      <c r="E4837" s="6" t="s">
        <v>13814</v>
      </c>
      <c r="F4837" s="6" t="s">
        <v>13855</v>
      </c>
      <c r="G4837" s="6" t="str">
        <f t="shared" si="352"/>
        <v>65-74</v>
      </c>
      <c r="H4837" s="6" t="str" cm="1">
        <f t="array" ref="H4837:I4837">_xlfn.TEXTSPLIT(G4837,"-")</f>
        <v>65</v>
      </c>
      <c r="I4837" s="6" t="str">
        <v>74</v>
      </c>
      <c r="J4837" s="6" t="s">
        <v>13541</v>
      </c>
      <c r="K4837" s="6" t="s">
        <v>13875</v>
      </c>
      <c r="L4837" s="6" t="s">
        <v>13517</v>
      </c>
      <c r="M4837" s="6" t="s">
        <v>13701</v>
      </c>
      <c r="N4837" s="6" t="s">
        <v>13707</v>
      </c>
      <c r="O4837" s="6" t="str" cm="1">
        <f t="array" ref="O4837:P4837">_xlfn.TEXTSPLIT(N4837,"-")</f>
        <v>2009</v>
      </c>
      <c r="P4837" s="6" t="str">
        <v>2011</v>
      </c>
      <c r="Q4837" s="6">
        <v>999</v>
      </c>
      <c r="R4837" s="6">
        <v>8</v>
      </c>
      <c r="S4837" s="16">
        <f t="shared" si="353"/>
        <v>8.0080080080080079E-3</v>
      </c>
      <c r="T4837" s="16">
        <f t="shared" si="354"/>
        <v>2.8198992264616631E-3</v>
      </c>
    </row>
    <row r="4838" spans="1:20" x14ac:dyDescent="0.6">
      <c r="A4838" s="6"/>
      <c r="B4838" s="6"/>
      <c r="C4838" s="6"/>
      <c r="D4838" s="6" t="s">
        <v>13813</v>
      </c>
      <c r="E4838" s="6" t="s">
        <v>13814</v>
      </c>
      <c r="F4838" s="6" t="s">
        <v>13874</v>
      </c>
      <c r="G4838" s="6" t="str">
        <f t="shared" si="352"/>
        <v>75-84</v>
      </c>
      <c r="H4838" s="6" t="str" cm="1">
        <f t="array" ref="H4838:I4838">_xlfn.TEXTSPLIT(G4838,"-")</f>
        <v>75</v>
      </c>
      <c r="I4838" s="6" t="str">
        <v>84</v>
      </c>
      <c r="J4838" s="6" t="s">
        <v>13541</v>
      </c>
      <c r="K4838" s="6" t="s">
        <v>13875</v>
      </c>
      <c r="L4838" s="6" t="s">
        <v>13517</v>
      </c>
      <c r="M4838" s="6" t="s">
        <v>13701</v>
      </c>
      <c r="N4838" s="6" t="s">
        <v>13707</v>
      </c>
      <c r="O4838" s="6" t="str" cm="1">
        <f t="array" ref="O4838:P4838">_xlfn.TEXTSPLIT(N4838,"-")</f>
        <v>2009</v>
      </c>
      <c r="P4838" s="6" t="str">
        <v>2011</v>
      </c>
      <c r="Q4838" s="6">
        <v>518</v>
      </c>
      <c r="R4838" s="6">
        <v>11</v>
      </c>
      <c r="S4838" s="16">
        <f t="shared" si="353"/>
        <v>2.1235521235521235E-2</v>
      </c>
      <c r="T4838" s="16">
        <f t="shared" si="354"/>
        <v>6.3344028911345865E-3</v>
      </c>
    </row>
    <row r="4839" spans="1:20" x14ac:dyDescent="0.6">
      <c r="A4839" s="6"/>
      <c r="B4839" s="6"/>
      <c r="C4839" s="6"/>
      <c r="D4839" s="6" t="s">
        <v>13813</v>
      </c>
      <c r="E4839" s="6" t="s">
        <v>13814</v>
      </c>
      <c r="F4839" s="6" t="s">
        <v>13861</v>
      </c>
      <c r="G4839" s="6" t="str">
        <f t="shared" si="352"/>
        <v>85-95</v>
      </c>
      <c r="H4839" s="6" t="str" cm="1">
        <f t="array" ref="H4839:I4839">_xlfn.TEXTSPLIT(G4839,"-")</f>
        <v>85</v>
      </c>
      <c r="I4839" s="6" t="str">
        <v>95</v>
      </c>
      <c r="J4839" s="6" t="s">
        <v>13541</v>
      </c>
      <c r="K4839" s="6" t="s">
        <v>13875</v>
      </c>
      <c r="L4839" s="6" t="s">
        <v>13517</v>
      </c>
      <c r="M4839" s="6" t="s">
        <v>13701</v>
      </c>
      <c r="N4839" s="6" t="s">
        <v>13707</v>
      </c>
      <c r="O4839" s="6" t="str" cm="1">
        <f t="array" ref="O4839:P4839">_xlfn.TEXTSPLIT(N4839,"-")</f>
        <v>2009</v>
      </c>
      <c r="P4839" s="6" t="str">
        <v>2011</v>
      </c>
      <c r="Q4839" s="6">
        <v>94</v>
      </c>
      <c r="R4839" s="6">
        <v>4</v>
      </c>
      <c r="S4839" s="16">
        <f t="shared" si="353"/>
        <v>4.2553191489361701E-2</v>
      </c>
      <c r="T4839" s="16">
        <f t="shared" si="354"/>
        <v>2.0818981054897091E-2</v>
      </c>
    </row>
    <row r="4840" spans="1:20" x14ac:dyDescent="0.6">
      <c r="A4840" s="6"/>
      <c r="B4840" s="6"/>
      <c r="C4840" s="6"/>
      <c r="D4840" s="6" t="s">
        <v>13813</v>
      </c>
      <c r="E4840" s="6" t="s">
        <v>13814</v>
      </c>
      <c r="F4840" s="6" t="s">
        <v>13526</v>
      </c>
      <c r="G4840" s="6" t="str">
        <f t="shared" si="352"/>
        <v>55-95</v>
      </c>
      <c r="H4840" s="6" t="str" cm="1">
        <f t="array" ref="H4840:I4840">_xlfn.TEXTSPLIT(G4840,"-")</f>
        <v>55</v>
      </c>
      <c r="I4840" s="6" t="str">
        <v>95</v>
      </c>
      <c r="J4840" s="6" t="s">
        <v>13541</v>
      </c>
      <c r="K4840" s="6" t="s">
        <v>13875</v>
      </c>
      <c r="L4840" s="6" t="s">
        <v>13517</v>
      </c>
      <c r="M4840" s="6" t="s">
        <v>13701</v>
      </c>
      <c r="N4840" s="6" t="s">
        <v>13707</v>
      </c>
      <c r="O4840" s="6" t="str" cm="1">
        <f t="array" ref="O4840:P4840">_xlfn.TEXTSPLIT(N4840,"-")</f>
        <v>2009</v>
      </c>
      <c r="P4840" s="6" t="str">
        <v>2011</v>
      </c>
      <c r="Q4840" s="6">
        <v>2617</v>
      </c>
      <c r="R4840" s="6">
        <v>25</v>
      </c>
      <c r="S4840" s="16">
        <f t="shared" si="353"/>
        <v>9.5529231944975167E-3</v>
      </c>
      <c r="T4840" s="16">
        <f t="shared" si="354"/>
        <v>1.901436905418521E-3</v>
      </c>
    </row>
    <row r="4841" spans="1:20" x14ac:dyDescent="0.6">
      <c r="A4841" s="6"/>
      <c r="B4841" s="6"/>
      <c r="C4841" s="6"/>
      <c r="D4841" s="6" t="s">
        <v>13813</v>
      </c>
      <c r="E4841" s="6" t="s">
        <v>13815</v>
      </c>
      <c r="F4841" s="6" t="s">
        <v>13854</v>
      </c>
      <c r="G4841" s="6" t="str">
        <f t="shared" si="352"/>
        <v>55-64</v>
      </c>
      <c r="H4841" s="6" t="str" cm="1">
        <f t="array" ref="H4841:I4841">_xlfn.TEXTSPLIT(G4841,"-")</f>
        <v>55</v>
      </c>
      <c r="I4841" s="6" t="str">
        <v>64</v>
      </c>
      <c r="J4841" s="6" t="s">
        <v>13541</v>
      </c>
      <c r="K4841" s="6" t="s">
        <v>13875</v>
      </c>
      <c r="L4841" s="6" t="s">
        <v>13517</v>
      </c>
      <c r="M4841" s="6" t="s">
        <v>13701</v>
      </c>
      <c r="N4841" s="6" t="s">
        <v>13707</v>
      </c>
      <c r="O4841" s="6" t="str" cm="1">
        <f t="array" ref="O4841:P4841">_xlfn.TEXTSPLIT(N4841,"-")</f>
        <v>2009</v>
      </c>
      <c r="P4841" s="6" t="str">
        <v>2011</v>
      </c>
      <c r="Q4841" s="6">
        <v>2317</v>
      </c>
      <c r="R4841" s="6">
        <v>5</v>
      </c>
      <c r="S4841" s="16">
        <f t="shared" si="353"/>
        <v>2.1579628830384117E-3</v>
      </c>
      <c r="T4841" s="16">
        <f t="shared" si="354"/>
        <v>9.6402848451771341E-4</v>
      </c>
    </row>
    <row r="4842" spans="1:20" x14ac:dyDescent="0.6">
      <c r="A4842" s="6"/>
      <c r="B4842" s="6"/>
      <c r="C4842" s="6"/>
      <c r="D4842" s="6" t="s">
        <v>13813</v>
      </c>
      <c r="E4842" s="6" t="s">
        <v>13815</v>
      </c>
      <c r="F4842" s="6" t="s">
        <v>13855</v>
      </c>
      <c r="G4842" s="6" t="str">
        <f t="shared" si="352"/>
        <v>65-74</v>
      </c>
      <c r="H4842" s="6" t="str" cm="1">
        <f t="array" ref="H4842:I4842">_xlfn.TEXTSPLIT(G4842,"-")</f>
        <v>65</v>
      </c>
      <c r="I4842" s="6" t="str">
        <v>74</v>
      </c>
      <c r="J4842" s="6" t="s">
        <v>13541</v>
      </c>
      <c r="K4842" s="6" t="s">
        <v>13875</v>
      </c>
      <c r="L4842" s="6" t="s">
        <v>13517</v>
      </c>
      <c r="M4842" s="6" t="s">
        <v>13701</v>
      </c>
      <c r="N4842" s="6" t="s">
        <v>13707</v>
      </c>
      <c r="O4842" s="6" t="str" cm="1">
        <f t="array" ref="O4842:P4842">_xlfn.TEXTSPLIT(N4842,"-")</f>
        <v>2009</v>
      </c>
      <c r="P4842" s="6" t="str">
        <v>2011</v>
      </c>
      <c r="Q4842" s="6">
        <v>2205</v>
      </c>
      <c r="R4842" s="6">
        <v>14</v>
      </c>
      <c r="S4842" s="16">
        <f t="shared" si="353"/>
        <v>6.3492063492063492E-3</v>
      </c>
      <c r="T4842" s="16">
        <f t="shared" si="354"/>
        <v>1.6915012221556298E-3</v>
      </c>
    </row>
    <row r="4843" spans="1:20" x14ac:dyDescent="0.6">
      <c r="A4843" s="6"/>
      <c r="B4843" s="6"/>
      <c r="C4843" s="6"/>
      <c r="D4843" s="6" t="s">
        <v>13813</v>
      </c>
      <c r="E4843" s="6" t="s">
        <v>13815</v>
      </c>
      <c r="F4843" s="6" t="s">
        <v>13874</v>
      </c>
      <c r="G4843" s="6" t="str">
        <f t="shared" si="352"/>
        <v>75-84</v>
      </c>
      <c r="H4843" s="6" t="str" cm="1">
        <f t="array" ref="H4843:I4843">_xlfn.TEXTSPLIT(G4843,"-")</f>
        <v>75</v>
      </c>
      <c r="I4843" s="6" t="str">
        <v>84</v>
      </c>
      <c r="J4843" s="6" t="s">
        <v>13541</v>
      </c>
      <c r="K4843" s="6" t="s">
        <v>13875</v>
      </c>
      <c r="L4843" s="6" t="s">
        <v>13517</v>
      </c>
      <c r="M4843" s="6" t="s">
        <v>13701</v>
      </c>
      <c r="N4843" s="6" t="s">
        <v>13707</v>
      </c>
      <c r="O4843" s="6" t="str" cm="1">
        <f t="array" ref="O4843:P4843">_xlfn.TEXTSPLIT(N4843,"-")</f>
        <v>2009</v>
      </c>
      <c r="P4843" s="6" t="str">
        <v>2011</v>
      </c>
      <c r="Q4843" s="6">
        <v>1235</v>
      </c>
      <c r="R4843" s="6">
        <v>28</v>
      </c>
      <c r="S4843" s="16">
        <f t="shared" si="353"/>
        <v>2.2672064777327937E-2</v>
      </c>
      <c r="T4843" s="16">
        <f t="shared" si="354"/>
        <v>4.235768480487569E-3</v>
      </c>
    </row>
    <row r="4844" spans="1:20" x14ac:dyDescent="0.6">
      <c r="A4844" s="6"/>
      <c r="B4844" s="6"/>
      <c r="C4844" s="6"/>
      <c r="D4844" s="6" t="s">
        <v>13813</v>
      </c>
      <c r="E4844" s="6" t="s">
        <v>13815</v>
      </c>
      <c r="F4844" s="6" t="s">
        <v>13861</v>
      </c>
      <c r="G4844" s="6" t="str">
        <f t="shared" si="352"/>
        <v>85-95</v>
      </c>
      <c r="H4844" s="6" t="str" cm="1">
        <f t="array" ref="H4844:I4844">_xlfn.TEXTSPLIT(G4844,"-")</f>
        <v>85</v>
      </c>
      <c r="I4844" s="6" t="str">
        <v>95</v>
      </c>
      <c r="J4844" s="6" t="s">
        <v>13541</v>
      </c>
      <c r="K4844" s="6" t="s">
        <v>13875</v>
      </c>
      <c r="L4844" s="6" t="s">
        <v>13517</v>
      </c>
      <c r="M4844" s="6" t="s">
        <v>13701</v>
      </c>
      <c r="N4844" s="6" t="s">
        <v>13707</v>
      </c>
      <c r="O4844" s="6" t="str" cm="1">
        <f t="array" ref="O4844:P4844">_xlfn.TEXTSPLIT(N4844,"-")</f>
        <v>2009</v>
      </c>
      <c r="P4844" s="6" t="str">
        <v>2011</v>
      </c>
      <c r="Q4844" s="6">
        <v>239</v>
      </c>
      <c r="R4844" s="6">
        <v>12</v>
      </c>
      <c r="S4844" s="16">
        <f t="shared" si="353"/>
        <v>5.0209205020920501E-2</v>
      </c>
      <c r="T4844" s="16">
        <f t="shared" si="354"/>
        <v>1.4125593371042819E-2</v>
      </c>
    </row>
    <row r="4845" spans="1:20" x14ac:dyDescent="0.6">
      <c r="A4845" s="6"/>
      <c r="B4845" s="6"/>
      <c r="C4845" s="6"/>
      <c r="D4845" s="6" t="s">
        <v>13813</v>
      </c>
      <c r="E4845" s="6" t="s">
        <v>13815</v>
      </c>
      <c r="F4845" s="6" t="s">
        <v>13526</v>
      </c>
      <c r="G4845" s="6" t="str">
        <f t="shared" si="352"/>
        <v>55-95</v>
      </c>
      <c r="H4845" s="6" t="str" cm="1">
        <f t="array" ref="H4845:I4845">_xlfn.TEXTSPLIT(G4845,"-")</f>
        <v>55</v>
      </c>
      <c r="I4845" s="6" t="str">
        <v>95</v>
      </c>
      <c r="J4845" s="6" t="s">
        <v>13541</v>
      </c>
      <c r="K4845" s="6" t="s">
        <v>13875</v>
      </c>
      <c r="L4845" s="6" t="s">
        <v>13517</v>
      </c>
      <c r="M4845" s="6" t="s">
        <v>13701</v>
      </c>
      <c r="N4845" s="6" t="s">
        <v>13707</v>
      </c>
      <c r="O4845" s="6" t="str" cm="1">
        <f t="array" ref="O4845:P4845">_xlfn.TEXTSPLIT(N4845,"-")</f>
        <v>2009</v>
      </c>
      <c r="P4845" s="6" t="str">
        <v>2011</v>
      </c>
      <c r="Q4845" s="6">
        <v>5996</v>
      </c>
      <c r="R4845" s="6">
        <v>59</v>
      </c>
      <c r="S4845" s="16">
        <f t="shared" si="353"/>
        <v>9.8398932621747825E-3</v>
      </c>
      <c r="T4845" s="16">
        <f t="shared" si="354"/>
        <v>1.2747267338366827E-3</v>
      </c>
    </row>
    <row r="4846" spans="1:20" x14ac:dyDescent="0.6">
      <c r="A4846" s="6"/>
      <c r="B4846" s="6"/>
      <c r="C4846" s="6"/>
      <c r="D4846" s="6" t="s">
        <v>13823</v>
      </c>
      <c r="E4846" s="6" t="s">
        <v>13816</v>
      </c>
      <c r="F4846" s="6" t="s">
        <v>13854</v>
      </c>
      <c r="G4846" s="6" t="str">
        <f t="shared" si="352"/>
        <v>55-64</v>
      </c>
      <c r="H4846" s="6" t="str" cm="1">
        <f t="array" ref="H4846:I4846">_xlfn.TEXTSPLIT(G4846,"-")</f>
        <v>55</v>
      </c>
      <c r="I4846" s="6" t="str">
        <v>64</v>
      </c>
      <c r="J4846" s="6" t="s">
        <v>13541</v>
      </c>
      <c r="K4846" s="6" t="s">
        <v>13875</v>
      </c>
      <c r="L4846" s="6" t="s">
        <v>13517</v>
      </c>
      <c r="M4846" s="6" t="s">
        <v>13701</v>
      </c>
      <c r="N4846" s="6" t="s">
        <v>13707</v>
      </c>
      <c r="O4846" s="6" t="str" cm="1">
        <f t="array" ref="O4846:P4846">_xlfn.TEXTSPLIT(N4846,"-")</f>
        <v>2009</v>
      </c>
      <c r="P4846" s="6" t="str">
        <v>2011</v>
      </c>
      <c r="Q4846" s="6">
        <v>1311</v>
      </c>
      <c r="R4846" s="6">
        <v>1</v>
      </c>
      <c r="S4846" s="16">
        <f t="shared" si="353"/>
        <v>7.6277650648360034E-4</v>
      </c>
      <c r="T4846" s="16">
        <f t="shared" si="354"/>
        <v>7.6248553698741984E-4</v>
      </c>
    </row>
    <row r="4847" spans="1:20" x14ac:dyDescent="0.6">
      <c r="A4847" s="6"/>
      <c r="B4847" s="6"/>
      <c r="C4847" s="6"/>
      <c r="D4847" s="6" t="s">
        <v>13823</v>
      </c>
      <c r="E4847" s="6" t="s">
        <v>13816</v>
      </c>
      <c r="F4847" s="6" t="s">
        <v>13855</v>
      </c>
      <c r="G4847" s="6" t="str">
        <f t="shared" si="352"/>
        <v>65-74</v>
      </c>
      <c r="H4847" s="6" t="str" cm="1">
        <f t="array" ref="H4847:I4847">_xlfn.TEXTSPLIT(G4847,"-")</f>
        <v>65</v>
      </c>
      <c r="I4847" s="6" t="str">
        <v>74</v>
      </c>
      <c r="J4847" s="6" t="s">
        <v>13541</v>
      </c>
      <c r="K4847" s="6" t="s">
        <v>13875</v>
      </c>
      <c r="L4847" s="6" t="s">
        <v>13517</v>
      </c>
      <c r="M4847" s="6" t="s">
        <v>13701</v>
      </c>
      <c r="N4847" s="6" t="s">
        <v>13707</v>
      </c>
      <c r="O4847" s="6" t="str" cm="1">
        <f t="array" ref="O4847:P4847">_xlfn.TEXTSPLIT(N4847,"-")</f>
        <v>2009</v>
      </c>
      <c r="P4847" s="6" t="str">
        <v>2011</v>
      </c>
      <c r="Q4847" s="6">
        <v>1206</v>
      </c>
      <c r="R4847" s="6">
        <v>3</v>
      </c>
      <c r="S4847" s="16">
        <f t="shared" si="353"/>
        <v>2.4875621890547263E-3</v>
      </c>
      <c r="T4847" s="16">
        <f t="shared" si="354"/>
        <v>1.4344072753871226E-3</v>
      </c>
    </row>
    <row r="4848" spans="1:20" x14ac:dyDescent="0.6">
      <c r="A4848" s="6"/>
      <c r="B4848" s="6"/>
      <c r="C4848" s="6"/>
      <c r="D4848" s="6" t="s">
        <v>13823</v>
      </c>
      <c r="E4848" s="6" t="s">
        <v>13816</v>
      </c>
      <c r="F4848" s="6" t="s">
        <v>13874</v>
      </c>
      <c r="G4848" s="6" t="str">
        <f t="shared" si="352"/>
        <v>75-84</v>
      </c>
      <c r="H4848" s="6" t="str" cm="1">
        <f t="array" ref="H4848:I4848">_xlfn.TEXTSPLIT(G4848,"-")</f>
        <v>75</v>
      </c>
      <c r="I4848" s="6" t="str">
        <v>84</v>
      </c>
      <c r="J4848" s="6" t="s">
        <v>13541</v>
      </c>
      <c r="K4848" s="6" t="s">
        <v>13875</v>
      </c>
      <c r="L4848" s="6" t="s">
        <v>13517</v>
      </c>
      <c r="M4848" s="6" t="s">
        <v>13701</v>
      </c>
      <c r="N4848" s="6" t="s">
        <v>13707</v>
      </c>
      <c r="O4848" s="6" t="str" cm="1">
        <f t="array" ref="O4848:P4848">_xlfn.TEXTSPLIT(N4848,"-")</f>
        <v>2009</v>
      </c>
      <c r="P4848" s="6" t="str">
        <v>2011</v>
      </c>
      <c r="Q4848" s="6">
        <v>717</v>
      </c>
      <c r="R4848" s="6">
        <v>4</v>
      </c>
      <c r="S4848" s="16">
        <f t="shared" si="353"/>
        <v>5.5788005578800556E-3</v>
      </c>
      <c r="T4848" s="16">
        <f t="shared" si="354"/>
        <v>2.7816086428292816E-3</v>
      </c>
    </row>
    <row r="4849" spans="1:20" x14ac:dyDescent="0.6">
      <c r="A4849" s="6"/>
      <c r="B4849" s="6"/>
      <c r="C4849" s="6"/>
      <c r="D4849" s="6" t="s">
        <v>13823</v>
      </c>
      <c r="E4849" s="6" t="s">
        <v>13816</v>
      </c>
      <c r="F4849" s="6" t="s">
        <v>13861</v>
      </c>
      <c r="G4849" s="6" t="str">
        <f t="shared" si="352"/>
        <v>85-95</v>
      </c>
      <c r="H4849" s="6" t="str" cm="1">
        <f t="array" ref="H4849:I4849">_xlfn.TEXTSPLIT(G4849,"-")</f>
        <v>85</v>
      </c>
      <c r="I4849" s="6" t="str">
        <v>95</v>
      </c>
      <c r="J4849" s="6" t="s">
        <v>13541</v>
      </c>
      <c r="K4849" s="6" t="s">
        <v>13875</v>
      </c>
      <c r="L4849" s="6" t="s">
        <v>13517</v>
      </c>
      <c r="M4849" s="6" t="s">
        <v>13701</v>
      </c>
      <c r="N4849" s="6" t="s">
        <v>13707</v>
      </c>
      <c r="O4849" s="6" t="str" cm="1">
        <f t="array" ref="O4849:P4849">_xlfn.TEXTSPLIT(N4849,"-")</f>
        <v>2009</v>
      </c>
      <c r="P4849" s="6" t="str">
        <v>2011</v>
      </c>
      <c r="Q4849" s="6">
        <v>145</v>
      </c>
      <c r="R4849" s="6">
        <v>7</v>
      </c>
      <c r="S4849" s="16">
        <f t="shared" si="353"/>
        <v>4.8275862068965517E-2</v>
      </c>
      <c r="T4849" s="16">
        <f t="shared" si="354"/>
        <v>1.7800678640775572E-2</v>
      </c>
    </row>
    <row r="4850" spans="1:20" x14ac:dyDescent="0.6">
      <c r="A4850" s="6"/>
      <c r="B4850" s="6"/>
      <c r="C4850" s="6"/>
      <c r="D4850" s="6" t="s">
        <v>13823</v>
      </c>
      <c r="E4850" s="6" t="s">
        <v>13816</v>
      </c>
      <c r="F4850" s="6" t="s">
        <v>13526</v>
      </c>
      <c r="G4850" s="6" t="str">
        <f t="shared" si="352"/>
        <v>55-95</v>
      </c>
      <c r="H4850" s="6" t="str" cm="1">
        <f t="array" ref="H4850:I4850">_xlfn.TEXTSPLIT(G4850,"-")</f>
        <v>55</v>
      </c>
      <c r="I4850" s="6" t="str">
        <v>95</v>
      </c>
      <c r="J4850" s="6" t="s">
        <v>13541</v>
      </c>
      <c r="K4850" s="6" t="s">
        <v>13875</v>
      </c>
      <c r="L4850" s="6" t="s">
        <v>13517</v>
      </c>
      <c r="M4850" s="6" t="s">
        <v>13701</v>
      </c>
      <c r="N4850" s="6" t="s">
        <v>13707</v>
      </c>
      <c r="O4850" s="6" t="str" cm="1">
        <f t="array" ref="O4850:P4850">_xlfn.TEXTSPLIT(N4850,"-")</f>
        <v>2009</v>
      </c>
      <c r="P4850" s="6" t="str">
        <v>2011</v>
      </c>
      <c r="Q4850" s="6">
        <v>3379</v>
      </c>
      <c r="R4850" s="6">
        <v>15</v>
      </c>
      <c r="S4850" s="16">
        <f t="shared" si="353"/>
        <v>4.4391831902929864E-3</v>
      </c>
      <c r="T4850" s="16">
        <f t="shared" si="354"/>
        <v>1.1436452629165819E-3</v>
      </c>
    </row>
    <row r="4851" spans="1:20" x14ac:dyDescent="0.6">
      <c r="A4851" s="6"/>
      <c r="B4851" s="6"/>
      <c r="C4851" s="6"/>
      <c r="D4851" s="6" t="s">
        <v>13823</v>
      </c>
      <c r="E4851" s="6" t="s">
        <v>13814</v>
      </c>
      <c r="F4851" s="6" t="s">
        <v>13854</v>
      </c>
      <c r="G4851" s="6" t="str">
        <f t="shared" si="352"/>
        <v>55-64</v>
      </c>
      <c r="H4851" s="6" t="str" cm="1">
        <f t="array" ref="H4851:I4851">_xlfn.TEXTSPLIT(G4851,"-")</f>
        <v>55</v>
      </c>
      <c r="I4851" s="6" t="str">
        <v>64</v>
      </c>
      <c r="J4851" s="6" t="s">
        <v>13541</v>
      </c>
      <c r="K4851" s="6" t="s">
        <v>13875</v>
      </c>
      <c r="L4851" s="6" t="s">
        <v>13517</v>
      </c>
      <c r="M4851" s="6" t="s">
        <v>13701</v>
      </c>
      <c r="N4851" s="6" t="s">
        <v>13707</v>
      </c>
      <c r="O4851" s="6" t="str" cm="1">
        <f t="array" ref="O4851:P4851">_xlfn.TEXTSPLIT(N4851,"-")</f>
        <v>2009</v>
      </c>
      <c r="P4851" s="6" t="str">
        <v>2011</v>
      </c>
      <c r="Q4851" s="6">
        <v>1006</v>
      </c>
      <c r="R4851" s="6">
        <v>1</v>
      </c>
      <c r="S4851" s="16">
        <f t="shared" si="353"/>
        <v>9.9403578528827028E-4</v>
      </c>
      <c r="T4851" s="16">
        <f t="shared" si="354"/>
        <v>9.9354160887926094E-4</v>
      </c>
    </row>
    <row r="4852" spans="1:20" x14ac:dyDescent="0.6">
      <c r="A4852" s="6"/>
      <c r="B4852" s="6"/>
      <c r="C4852" s="6"/>
      <c r="D4852" s="6" t="s">
        <v>13823</v>
      </c>
      <c r="E4852" s="6" t="s">
        <v>13814</v>
      </c>
      <c r="F4852" s="6" t="s">
        <v>13855</v>
      </c>
      <c r="G4852" s="6" t="str">
        <f t="shared" si="352"/>
        <v>65-74</v>
      </c>
      <c r="H4852" s="6" t="str" cm="1">
        <f t="array" ref="H4852:I4852">_xlfn.TEXTSPLIT(G4852,"-")</f>
        <v>65</v>
      </c>
      <c r="I4852" s="6" t="str">
        <v>74</v>
      </c>
      <c r="J4852" s="6" t="s">
        <v>13541</v>
      </c>
      <c r="K4852" s="6" t="s">
        <v>13875</v>
      </c>
      <c r="L4852" s="6" t="s">
        <v>13517</v>
      </c>
      <c r="M4852" s="6" t="s">
        <v>13701</v>
      </c>
      <c r="N4852" s="6" t="s">
        <v>13707</v>
      </c>
      <c r="O4852" s="6" t="str" cm="1">
        <f t="array" ref="O4852:P4852">_xlfn.TEXTSPLIT(N4852,"-")</f>
        <v>2009</v>
      </c>
      <c r="P4852" s="6" t="str">
        <v>2011</v>
      </c>
      <c r="Q4852" s="6">
        <v>999</v>
      </c>
      <c r="R4852" s="6">
        <v>2</v>
      </c>
      <c r="S4852" s="16">
        <f t="shared" si="353"/>
        <v>2.002002002002002E-3</v>
      </c>
      <c r="T4852" s="16">
        <f t="shared" si="354"/>
        <v>1.4142114353836743E-3</v>
      </c>
    </row>
    <row r="4853" spans="1:20" x14ac:dyDescent="0.6">
      <c r="A4853" s="6"/>
      <c r="B4853" s="6"/>
      <c r="C4853" s="6"/>
      <c r="D4853" s="6" t="s">
        <v>13823</v>
      </c>
      <c r="E4853" s="6" t="s">
        <v>13814</v>
      </c>
      <c r="F4853" s="6" t="s">
        <v>13874</v>
      </c>
      <c r="G4853" s="6" t="str">
        <f t="shared" si="352"/>
        <v>75-84</v>
      </c>
      <c r="H4853" s="6" t="str" cm="1">
        <f t="array" ref="H4853:I4853">_xlfn.TEXTSPLIT(G4853,"-")</f>
        <v>75</v>
      </c>
      <c r="I4853" s="6" t="str">
        <v>84</v>
      </c>
      <c r="J4853" s="6" t="s">
        <v>13541</v>
      </c>
      <c r="K4853" s="6" t="s">
        <v>13875</v>
      </c>
      <c r="L4853" s="6" t="s">
        <v>13517</v>
      </c>
      <c r="M4853" s="6" t="s">
        <v>13701</v>
      </c>
      <c r="N4853" s="6" t="s">
        <v>13707</v>
      </c>
      <c r="O4853" s="6" t="str" cm="1">
        <f t="array" ref="O4853:P4853">_xlfn.TEXTSPLIT(N4853,"-")</f>
        <v>2009</v>
      </c>
      <c r="P4853" s="6" t="str">
        <v>2011</v>
      </c>
      <c r="Q4853" s="6">
        <v>518</v>
      </c>
      <c r="R4853" s="6">
        <v>8</v>
      </c>
      <c r="S4853" s="16">
        <f t="shared" si="353"/>
        <v>1.5444015444015444E-2</v>
      </c>
      <c r="T4853" s="16">
        <f t="shared" si="354"/>
        <v>5.4179556030804358E-3</v>
      </c>
    </row>
    <row r="4854" spans="1:20" x14ac:dyDescent="0.6">
      <c r="A4854" s="6"/>
      <c r="B4854" s="6"/>
      <c r="C4854" s="6"/>
      <c r="D4854" s="6" t="s">
        <v>13823</v>
      </c>
      <c r="E4854" s="6" t="s">
        <v>13814</v>
      </c>
      <c r="F4854" s="6" t="s">
        <v>13861</v>
      </c>
      <c r="G4854" s="6" t="str">
        <f t="shared" si="352"/>
        <v>85-95</v>
      </c>
      <c r="H4854" s="6" t="str" cm="1">
        <f t="array" ref="H4854:I4854">_xlfn.TEXTSPLIT(G4854,"-")</f>
        <v>85</v>
      </c>
      <c r="I4854" s="6" t="str">
        <v>95</v>
      </c>
      <c r="J4854" s="6" t="s">
        <v>13541</v>
      </c>
      <c r="K4854" s="6" t="s">
        <v>13875</v>
      </c>
      <c r="L4854" s="6" t="s">
        <v>13517</v>
      </c>
      <c r="M4854" s="6" t="s">
        <v>13701</v>
      </c>
      <c r="N4854" s="6" t="s">
        <v>13707</v>
      </c>
      <c r="O4854" s="6" t="str" cm="1">
        <f t="array" ref="O4854:P4854">_xlfn.TEXTSPLIT(N4854,"-")</f>
        <v>2009</v>
      </c>
      <c r="P4854" s="6" t="str">
        <v>2011</v>
      </c>
      <c r="Q4854" s="6">
        <v>94</v>
      </c>
      <c r="R4854" s="6">
        <v>2</v>
      </c>
      <c r="S4854" s="16">
        <f t="shared" si="353"/>
        <v>2.1276595744680851E-2</v>
      </c>
      <c r="T4854" s="16">
        <f t="shared" si="354"/>
        <v>1.4883913284539245E-2</v>
      </c>
    </row>
    <row r="4855" spans="1:20" x14ac:dyDescent="0.6">
      <c r="A4855" s="6"/>
      <c r="B4855" s="6"/>
      <c r="C4855" s="6"/>
      <c r="D4855" s="6" t="s">
        <v>13823</v>
      </c>
      <c r="E4855" s="6" t="s">
        <v>13814</v>
      </c>
      <c r="F4855" s="6" t="s">
        <v>13526</v>
      </c>
      <c r="G4855" s="6" t="str">
        <f t="shared" si="352"/>
        <v>55-95</v>
      </c>
      <c r="H4855" s="6" t="str" cm="1">
        <f t="array" ref="H4855:I4855">_xlfn.TEXTSPLIT(G4855,"-")</f>
        <v>55</v>
      </c>
      <c r="I4855" s="6" t="str">
        <v>95</v>
      </c>
      <c r="J4855" s="6" t="s">
        <v>13541</v>
      </c>
      <c r="K4855" s="6" t="s">
        <v>13875</v>
      </c>
      <c r="L4855" s="6" t="s">
        <v>13517</v>
      </c>
      <c r="M4855" s="6" t="s">
        <v>13701</v>
      </c>
      <c r="N4855" s="6" t="s">
        <v>13707</v>
      </c>
      <c r="O4855" s="6" t="str" cm="1">
        <f t="array" ref="O4855:P4855">_xlfn.TEXTSPLIT(N4855,"-")</f>
        <v>2009</v>
      </c>
      <c r="P4855" s="6" t="str">
        <v>2011</v>
      </c>
      <c r="Q4855" s="6">
        <v>2617</v>
      </c>
      <c r="R4855" s="6">
        <v>13</v>
      </c>
      <c r="S4855" s="16">
        <f t="shared" si="353"/>
        <v>4.9675200611387083E-3</v>
      </c>
      <c r="T4855" s="16">
        <f t="shared" si="354"/>
        <v>1.3743159351053465E-3</v>
      </c>
    </row>
    <row r="4856" spans="1:20" x14ac:dyDescent="0.6">
      <c r="A4856" s="6"/>
      <c r="B4856" s="6"/>
      <c r="C4856" s="6"/>
      <c r="D4856" s="6" t="s">
        <v>13823</v>
      </c>
      <c r="E4856" s="6" t="s">
        <v>13815</v>
      </c>
      <c r="F4856" s="6" t="s">
        <v>13854</v>
      </c>
      <c r="G4856" s="6" t="str">
        <f t="shared" si="352"/>
        <v>55-64</v>
      </c>
      <c r="H4856" s="6" t="str" cm="1">
        <f t="array" ref="H4856:I4856">_xlfn.TEXTSPLIT(G4856,"-")</f>
        <v>55</v>
      </c>
      <c r="I4856" s="6" t="str">
        <v>64</v>
      </c>
      <c r="J4856" s="6" t="s">
        <v>13541</v>
      </c>
      <c r="K4856" s="6" t="s">
        <v>13875</v>
      </c>
      <c r="L4856" s="6" t="s">
        <v>13517</v>
      </c>
      <c r="M4856" s="6" t="s">
        <v>13701</v>
      </c>
      <c r="N4856" s="6" t="s">
        <v>13707</v>
      </c>
      <c r="O4856" s="6" t="str" cm="1">
        <f t="array" ref="O4856:P4856">_xlfn.TEXTSPLIT(N4856,"-")</f>
        <v>2009</v>
      </c>
      <c r="P4856" s="6" t="str">
        <v>2011</v>
      </c>
      <c r="Q4856" s="6">
        <v>2317</v>
      </c>
      <c r="R4856" s="6">
        <v>2</v>
      </c>
      <c r="S4856" s="16">
        <f t="shared" si="353"/>
        <v>8.6318515321536469E-4</v>
      </c>
      <c r="T4856" s="16">
        <f t="shared" si="354"/>
        <v>6.1010058978276107E-4</v>
      </c>
    </row>
    <row r="4857" spans="1:20" x14ac:dyDescent="0.6">
      <c r="A4857" s="6"/>
      <c r="B4857" s="6"/>
      <c r="C4857" s="6"/>
      <c r="D4857" s="6" t="s">
        <v>13823</v>
      </c>
      <c r="E4857" s="6" t="s">
        <v>13815</v>
      </c>
      <c r="F4857" s="6" t="s">
        <v>13855</v>
      </c>
      <c r="G4857" s="6" t="str">
        <f t="shared" si="352"/>
        <v>65-74</v>
      </c>
      <c r="H4857" s="6" t="str" cm="1">
        <f t="array" ref="H4857:I4857">_xlfn.TEXTSPLIT(G4857,"-")</f>
        <v>65</v>
      </c>
      <c r="I4857" s="6" t="str">
        <v>74</v>
      </c>
      <c r="J4857" s="6" t="s">
        <v>13541</v>
      </c>
      <c r="K4857" s="6" t="s">
        <v>13875</v>
      </c>
      <c r="L4857" s="6" t="s">
        <v>13517</v>
      </c>
      <c r="M4857" s="6" t="s">
        <v>13701</v>
      </c>
      <c r="N4857" s="6" t="s">
        <v>13707</v>
      </c>
      <c r="O4857" s="6" t="str" cm="1">
        <f t="array" ref="O4857:P4857">_xlfn.TEXTSPLIT(N4857,"-")</f>
        <v>2009</v>
      </c>
      <c r="P4857" s="6" t="str">
        <v>2011</v>
      </c>
      <c r="Q4857" s="6">
        <v>2205</v>
      </c>
      <c r="R4857" s="6">
        <v>5</v>
      </c>
      <c r="S4857" s="16">
        <f t="shared" si="353"/>
        <v>2.2675736961451248E-3</v>
      </c>
      <c r="T4857" s="16">
        <f t="shared" si="354"/>
        <v>1.0129393715200149E-3</v>
      </c>
    </row>
    <row r="4858" spans="1:20" x14ac:dyDescent="0.6">
      <c r="A4858" s="6"/>
      <c r="B4858" s="6"/>
      <c r="C4858" s="6"/>
      <c r="D4858" s="6" t="s">
        <v>13823</v>
      </c>
      <c r="E4858" s="6" t="s">
        <v>13815</v>
      </c>
      <c r="F4858" s="6" t="s">
        <v>13874</v>
      </c>
      <c r="G4858" s="6" t="str">
        <f t="shared" si="352"/>
        <v>75-84</v>
      </c>
      <c r="H4858" s="6" t="str" cm="1">
        <f t="array" ref="H4858:I4858">_xlfn.TEXTSPLIT(G4858,"-")</f>
        <v>75</v>
      </c>
      <c r="I4858" s="6" t="str">
        <v>84</v>
      </c>
      <c r="J4858" s="6" t="s">
        <v>13541</v>
      </c>
      <c r="K4858" s="6" t="s">
        <v>13875</v>
      </c>
      <c r="L4858" s="6" t="s">
        <v>13517</v>
      </c>
      <c r="M4858" s="6" t="s">
        <v>13701</v>
      </c>
      <c r="N4858" s="6" t="s">
        <v>13707</v>
      </c>
      <c r="O4858" s="6" t="str" cm="1">
        <f t="array" ref="O4858:P4858">_xlfn.TEXTSPLIT(N4858,"-")</f>
        <v>2009</v>
      </c>
      <c r="P4858" s="6" t="str">
        <v>2011</v>
      </c>
      <c r="Q4858" s="6">
        <v>1235</v>
      </c>
      <c r="R4858" s="6">
        <v>12</v>
      </c>
      <c r="S4858" s="16">
        <f t="shared" si="353"/>
        <v>9.7165991902834013E-3</v>
      </c>
      <c r="T4858" s="16">
        <f t="shared" si="354"/>
        <v>2.7912800729621551E-3</v>
      </c>
    </row>
    <row r="4859" spans="1:20" x14ac:dyDescent="0.6">
      <c r="A4859" s="6"/>
      <c r="B4859" s="6"/>
      <c r="C4859" s="6"/>
      <c r="D4859" s="6" t="s">
        <v>13823</v>
      </c>
      <c r="E4859" s="6" t="s">
        <v>13815</v>
      </c>
      <c r="F4859" s="6" t="s">
        <v>13861</v>
      </c>
      <c r="G4859" s="6" t="str">
        <f t="shared" si="352"/>
        <v>85-95</v>
      </c>
      <c r="H4859" s="6" t="str" cm="1">
        <f t="array" ref="H4859:I4859">_xlfn.TEXTSPLIT(G4859,"-")</f>
        <v>85</v>
      </c>
      <c r="I4859" s="6" t="str">
        <v>95</v>
      </c>
      <c r="J4859" s="6" t="s">
        <v>13541</v>
      </c>
      <c r="K4859" s="6" t="s">
        <v>13875</v>
      </c>
      <c r="L4859" s="6" t="s">
        <v>13517</v>
      </c>
      <c r="M4859" s="6" t="s">
        <v>13701</v>
      </c>
      <c r="N4859" s="6" t="s">
        <v>13707</v>
      </c>
      <c r="O4859" s="6" t="str" cm="1">
        <f t="array" ref="O4859:P4859">_xlfn.TEXTSPLIT(N4859,"-")</f>
        <v>2009</v>
      </c>
      <c r="P4859" s="6" t="str">
        <v>2011</v>
      </c>
      <c r="Q4859" s="6">
        <v>239</v>
      </c>
      <c r="R4859" s="6">
        <v>9</v>
      </c>
      <c r="S4859" s="16">
        <f t="shared" si="353"/>
        <v>3.7656903765690378E-2</v>
      </c>
      <c r="T4859" s="16">
        <f t="shared" si="354"/>
        <v>1.2313692987799819E-2</v>
      </c>
    </row>
    <row r="4860" spans="1:20" x14ac:dyDescent="0.6">
      <c r="A4860" s="6"/>
      <c r="B4860" s="6"/>
      <c r="C4860" s="6"/>
      <c r="D4860" s="6" t="s">
        <v>13823</v>
      </c>
      <c r="E4860" s="6" t="s">
        <v>13815</v>
      </c>
      <c r="F4860" s="6" t="s">
        <v>13526</v>
      </c>
      <c r="G4860" s="6" t="str">
        <f t="shared" si="352"/>
        <v>55-95</v>
      </c>
      <c r="H4860" s="6" t="str" cm="1">
        <f t="array" ref="H4860:I4860">_xlfn.TEXTSPLIT(G4860,"-")</f>
        <v>55</v>
      </c>
      <c r="I4860" s="6" t="str">
        <v>95</v>
      </c>
      <c r="J4860" s="6" t="s">
        <v>13541</v>
      </c>
      <c r="K4860" s="6" t="s">
        <v>13875</v>
      </c>
      <c r="L4860" s="6" t="s">
        <v>13517</v>
      </c>
      <c r="M4860" s="6" t="s">
        <v>13701</v>
      </c>
      <c r="N4860" s="6" t="s">
        <v>13707</v>
      </c>
      <c r="O4860" s="6" t="str" cm="1">
        <f t="array" ref="O4860:P4860">_xlfn.TEXTSPLIT(N4860,"-")</f>
        <v>2009</v>
      </c>
      <c r="P4860" s="6" t="str">
        <v>2011</v>
      </c>
      <c r="Q4860" s="6">
        <v>5996</v>
      </c>
      <c r="R4860" s="6">
        <v>28</v>
      </c>
      <c r="S4860" s="16">
        <f t="shared" si="353"/>
        <v>4.6697798532354907E-3</v>
      </c>
      <c r="T4860" s="16">
        <f t="shared" si="354"/>
        <v>8.8044247636956104E-4</v>
      </c>
    </row>
    <row r="4861" spans="1:20" x14ac:dyDescent="0.6">
      <c r="A4861" s="6"/>
      <c r="B4861" s="6"/>
      <c r="C4861" s="6"/>
      <c r="D4861" s="6" t="s">
        <v>13828</v>
      </c>
      <c r="E4861" s="6" t="s">
        <v>13816</v>
      </c>
      <c r="F4861" s="6" t="s">
        <v>13854</v>
      </c>
      <c r="G4861" s="6" t="str">
        <f t="shared" si="352"/>
        <v>55-64</v>
      </c>
      <c r="H4861" s="6" t="str" cm="1">
        <f t="array" ref="H4861:I4861">_xlfn.TEXTSPLIT(G4861,"-")</f>
        <v>55</v>
      </c>
      <c r="I4861" s="6" t="str">
        <v>64</v>
      </c>
      <c r="J4861" s="6" t="s">
        <v>13541</v>
      </c>
      <c r="K4861" s="6" t="s">
        <v>13875</v>
      </c>
      <c r="L4861" s="6" t="s">
        <v>13517</v>
      </c>
      <c r="M4861" s="6" t="s">
        <v>13701</v>
      </c>
      <c r="N4861" s="6" t="s">
        <v>13707</v>
      </c>
      <c r="O4861" s="6" t="str" cm="1">
        <f t="array" ref="O4861:P4861">_xlfn.TEXTSPLIT(N4861,"-")</f>
        <v>2009</v>
      </c>
      <c r="P4861" s="6" t="str">
        <v>2011</v>
      </c>
      <c r="Q4861" s="6">
        <v>1311</v>
      </c>
      <c r="R4861" s="6">
        <v>2</v>
      </c>
      <c r="S4861" s="16">
        <f t="shared" si="353"/>
        <v>1.5255530129672007E-3</v>
      </c>
      <c r="T4861" s="16">
        <f t="shared" si="354"/>
        <v>1.0779057374248101E-3</v>
      </c>
    </row>
    <row r="4862" spans="1:20" x14ac:dyDescent="0.6">
      <c r="A4862" s="6"/>
      <c r="B4862" s="6"/>
      <c r="C4862" s="6"/>
      <c r="D4862" s="6" t="s">
        <v>13828</v>
      </c>
      <c r="E4862" s="6" t="s">
        <v>13816</v>
      </c>
      <c r="F4862" s="6" t="s">
        <v>13855</v>
      </c>
      <c r="G4862" s="6" t="str">
        <f t="shared" si="352"/>
        <v>65-74</v>
      </c>
      <c r="H4862" s="6" t="str" cm="1">
        <f t="array" ref="H4862:I4862">_xlfn.TEXTSPLIT(G4862,"-")</f>
        <v>65</v>
      </c>
      <c r="I4862" s="6" t="str">
        <v>74</v>
      </c>
      <c r="J4862" s="6" t="s">
        <v>13541</v>
      </c>
      <c r="K4862" s="6" t="s">
        <v>13875</v>
      </c>
      <c r="L4862" s="6" t="s">
        <v>13517</v>
      </c>
      <c r="M4862" s="6" t="s">
        <v>13701</v>
      </c>
      <c r="N4862" s="6" t="s">
        <v>13707</v>
      </c>
      <c r="O4862" s="6" t="str" cm="1">
        <f t="array" ref="O4862:P4862">_xlfn.TEXTSPLIT(N4862,"-")</f>
        <v>2009</v>
      </c>
      <c r="P4862" s="6" t="str">
        <v>2011</v>
      </c>
      <c r="Q4862" s="6">
        <v>1206</v>
      </c>
      <c r="R4862" s="6">
        <v>3</v>
      </c>
      <c r="S4862" s="16">
        <f t="shared" si="353"/>
        <v>2.4875621890547263E-3</v>
      </c>
      <c r="T4862" s="16">
        <f t="shared" si="354"/>
        <v>1.4344072753871226E-3</v>
      </c>
    </row>
    <row r="4863" spans="1:20" x14ac:dyDescent="0.6">
      <c r="A4863" s="6"/>
      <c r="B4863" s="6"/>
      <c r="C4863" s="6"/>
      <c r="D4863" s="6" t="s">
        <v>13828</v>
      </c>
      <c r="E4863" s="6" t="s">
        <v>13816</v>
      </c>
      <c r="F4863" s="6" t="s">
        <v>13874</v>
      </c>
      <c r="G4863" s="6" t="str">
        <f t="shared" si="352"/>
        <v>75-84</v>
      </c>
      <c r="H4863" s="6" t="str" cm="1">
        <f t="array" ref="H4863:I4863">_xlfn.TEXTSPLIT(G4863,"-")</f>
        <v>75</v>
      </c>
      <c r="I4863" s="6" t="str">
        <v>84</v>
      </c>
      <c r="J4863" s="6" t="s">
        <v>13541</v>
      </c>
      <c r="K4863" s="6" t="s">
        <v>13875</v>
      </c>
      <c r="L4863" s="6" t="s">
        <v>13517</v>
      </c>
      <c r="M4863" s="6" t="s">
        <v>13701</v>
      </c>
      <c r="N4863" s="6" t="s">
        <v>13707</v>
      </c>
      <c r="O4863" s="6" t="str" cm="1">
        <f t="array" ref="O4863:P4863">_xlfn.TEXTSPLIT(N4863,"-")</f>
        <v>2009</v>
      </c>
      <c r="P4863" s="6" t="str">
        <v>2011</v>
      </c>
      <c r="Q4863" s="6">
        <v>717</v>
      </c>
      <c r="R4863" s="6">
        <v>13</v>
      </c>
      <c r="S4863" s="16">
        <f t="shared" si="353"/>
        <v>1.813110181311018E-2</v>
      </c>
      <c r="T4863" s="16">
        <f t="shared" si="354"/>
        <v>4.9828667344031206E-3</v>
      </c>
    </row>
    <row r="4864" spans="1:20" x14ac:dyDescent="0.6">
      <c r="A4864" s="6"/>
      <c r="B4864" s="6"/>
      <c r="C4864" s="6"/>
      <c r="D4864" s="6" t="s">
        <v>13828</v>
      </c>
      <c r="E4864" s="6" t="s">
        <v>13816</v>
      </c>
      <c r="F4864" s="6" t="s">
        <v>13861</v>
      </c>
      <c r="G4864" s="6" t="str">
        <f t="shared" si="352"/>
        <v>85-95</v>
      </c>
      <c r="H4864" s="6" t="str" cm="1">
        <f t="array" ref="H4864:I4864">_xlfn.TEXTSPLIT(G4864,"-")</f>
        <v>85</v>
      </c>
      <c r="I4864" s="6" t="str">
        <v>95</v>
      </c>
      <c r="J4864" s="6" t="s">
        <v>13541</v>
      </c>
      <c r="K4864" s="6" t="s">
        <v>13875</v>
      </c>
      <c r="L4864" s="6" t="s">
        <v>13517</v>
      </c>
      <c r="M4864" s="6" t="s">
        <v>13701</v>
      </c>
      <c r="N4864" s="6" t="s">
        <v>13707</v>
      </c>
      <c r="O4864" s="6" t="str" cm="1">
        <f t="array" ref="O4864:P4864">_xlfn.TEXTSPLIT(N4864,"-")</f>
        <v>2009</v>
      </c>
      <c r="P4864" s="6" t="str">
        <v>2011</v>
      </c>
      <c r="Q4864" s="6">
        <v>145</v>
      </c>
      <c r="R4864" s="6">
        <v>1</v>
      </c>
      <c r="S4864" s="16">
        <f t="shared" si="353"/>
        <v>6.8965517241379309E-3</v>
      </c>
      <c r="T4864" s="16">
        <f t="shared" si="354"/>
        <v>6.8727293672060661E-3</v>
      </c>
    </row>
    <row r="4865" spans="1:20" x14ac:dyDescent="0.6">
      <c r="A4865" s="6"/>
      <c r="B4865" s="6"/>
      <c r="C4865" s="6"/>
      <c r="D4865" s="6" t="s">
        <v>13828</v>
      </c>
      <c r="E4865" s="6" t="s">
        <v>13816</v>
      </c>
      <c r="F4865" s="6" t="s">
        <v>13526</v>
      </c>
      <c r="G4865" s="6" t="str">
        <f t="shared" ref="G4865:G4985" si="361">IF(RIGHT(F4865,1)="+",LEFT(F4865,LEN(F4865)-1)&amp;"-95",F4865)</f>
        <v>55-95</v>
      </c>
      <c r="H4865" s="6" t="str" cm="1">
        <f t="array" ref="H4865:I4865">_xlfn.TEXTSPLIT(G4865,"-")</f>
        <v>55</v>
      </c>
      <c r="I4865" s="6" t="str">
        <v>95</v>
      </c>
      <c r="J4865" s="6" t="s">
        <v>13541</v>
      </c>
      <c r="K4865" s="6" t="s">
        <v>13875</v>
      </c>
      <c r="L4865" s="6" t="s">
        <v>13517</v>
      </c>
      <c r="M4865" s="6" t="s">
        <v>13701</v>
      </c>
      <c r="N4865" s="6" t="s">
        <v>13707</v>
      </c>
      <c r="O4865" s="6" t="str" cm="1">
        <f t="array" ref="O4865:P4865">_xlfn.TEXTSPLIT(N4865,"-")</f>
        <v>2009</v>
      </c>
      <c r="P4865" s="6" t="str">
        <v>2011</v>
      </c>
      <c r="Q4865" s="6">
        <v>3379</v>
      </c>
      <c r="R4865" s="6">
        <v>19</v>
      </c>
      <c r="S4865" s="16">
        <f t="shared" ref="S4865:S4985" si="362">R4865/Q4865</f>
        <v>5.6229653743711154E-3</v>
      </c>
      <c r="T4865" s="16">
        <f t="shared" ref="T4865:T4985" si="363">SQRT(S4865*(1-S4865)/Q4865)</f>
        <v>1.2863648116910504E-3</v>
      </c>
    </row>
    <row r="4866" spans="1:20" x14ac:dyDescent="0.6">
      <c r="A4866" s="6"/>
      <c r="B4866" s="6"/>
      <c r="C4866" s="6"/>
      <c r="D4866" s="6" t="s">
        <v>13828</v>
      </c>
      <c r="E4866" s="6" t="s">
        <v>13814</v>
      </c>
      <c r="F4866" s="6" t="s">
        <v>13854</v>
      </c>
      <c r="G4866" s="6" t="str">
        <f t="shared" si="361"/>
        <v>55-64</v>
      </c>
      <c r="H4866" s="6" t="str" cm="1">
        <f t="array" ref="H4866:I4866">_xlfn.TEXTSPLIT(G4866,"-")</f>
        <v>55</v>
      </c>
      <c r="I4866" s="6" t="str">
        <v>64</v>
      </c>
      <c r="J4866" s="6" t="s">
        <v>13541</v>
      </c>
      <c r="K4866" s="6" t="s">
        <v>13875</v>
      </c>
      <c r="L4866" s="6" t="s">
        <v>13517</v>
      </c>
      <c r="M4866" s="6" t="s">
        <v>13701</v>
      </c>
      <c r="N4866" s="6" t="s">
        <v>13707</v>
      </c>
      <c r="O4866" s="6" t="str" cm="1">
        <f t="array" ref="O4866:P4866">_xlfn.TEXTSPLIT(N4866,"-")</f>
        <v>2009</v>
      </c>
      <c r="P4866" s="6" t="str">
        <v>2011</v>
      </c>
      <c r="Q4866" s="6">
        <v>1006</v>
      </c>
      <c r="R4866" s="6">
        <v>1</v>
      </c>
      <c r="S4866" s="16">
        <f t="shared" si="362"/>
        <v>9.9403578528827028E-4</v>
      </c>
      <c r="T4866" s="16">
        <f t="shared" si="363"/>
        <v>9.9354160887926094E-4</v>
      </c>
    </row>
    <row r="4867" spans="1:20" x14ac:dyDescent="0.6">
      <c r="A4867" s="6"/>
      <c r="B4867" s="6"/>
      <c r="C4867" s="6"/>
      <c r="D4867" s="6" t="s">
        <v>13828</v>
      </c>
      <c r="E4867" s="6" t="s">
        <v>13814</v>
      </c>
      <c r="F4867" s="6" t="s">
        <v>13855</v>
      </c>
      <c r="G4867" s="6" t="str">
        <f t="shared" si="361"/>
        <v>65-74</v>
      </c>
      <c r="H4867" s="6" t="str" cm="1">
        <f t="array" ref="H4867:I4867">_xlfn.TEXTSPLIT(G4867,"-")</f>
        <v>65</v>
      </c>
      <c r="I4867" s="6" t="str">
        <v>74</v>
      </c>
      <c r="J4867" s="6" t="s">
        <v>13541</v>
      </c>
      <c r="K4867" s="6" t="s">
        <v>13875</v>
      </c>
      <c r="L4867" s="6" t="s">
        <v>13517</v>
      </c>
      <c r="M4867" s="6" t="s">
        <v>13701</v>
      </c>
      <c r="N4867" s="6" t="s">
        <v>13707</v>
      </c>
      <c r="O4867" s="6" t="str" cm="1">
        <f t="array" ref="O4867:P4867">_xlfn.TEXTSPLIT(N4867,"-")</f>
        <v>2009</v>
      </c>
      <c r="P4867" s="6" t="str">
        <v>2011</v>
      </c>
      <c r="Q4867" s="6">
        <v>999</v>
      </c>
      <c r="R4867" s="6">
        <v>6</v>
      </c>
      <c r="S4867" s="16">
        <f t="shared" si="362"/>
        <v>6.006006006006006E-3</v>
      </c>
      <c r="T4867" s="16">
        <f t="shared" si="363"/>
        <v>2.4445674070619314E-3</v>
      </c>
    </row>
    <row r="4868" spans="1:20" x14ac:dyDescent="0.6">
      <c r="A4868" s="6"/>
      <c r="B4868" s="6"/>
      <c r="C4868" s="6"/>
      <c r="D4868" s="6" t="s">
        <v>13828</v>
      </c>
      <c r="E4868" s="6" t="s">
        <v>13814</v>
      </c>
      <c r="F4868" s="6" t="s">
        <v>13874</v>
      </c>
      <c r="G4868" s="6" t="str">
        <f t="shared" si="361"/>
        <v>75-84</v>
      </c>
      <c r="H4868" s="6" t="str" cm="1">
        <f t="array" ref="H4868:I4868">_xlfn.TEXTSPLIT(G4868,"-")</f>
        <v>75</v>
      </c>
      <c r="I4868" s="6" t="str">
        <v>84</v>
      </c>
      <c r="J4868" s="6" t="s">
        <v>13541</v>
      </c>
      <c r="K4868" s="6" t="s">
        <v>13875</v>
      </c>
      <c r="L4868" s="6" t="s">
        <v>13517</v>
      </c>
      <c r="M4868" s="6" t="s">
        <v>13701</v>
      </c>
      <c r="N4868" s="6" t="s">
        <v>13707</v>
      </c>
      <c r="O4868" s="6" t="str" cm="1">
        <f t="array" ref="O4868:P4868">_xlfn.TEXTSPLIT(N4868,"-")</f>
        <v>2009</v>
      </c>
      <c r="P4868" s="6" t="str">
        <v>2011</v>
      </c>
      <c r="Q4868" s="6">
        <v>518</v>
      </c>
      <c r="R4868" s="6">
        <v>3</v>
      </c>
      <c r="S4868" s="16">
        <f t="shared" si="362"/>
        <v>5.7915057915057912E-3</v>
      </c>
      <c r="T4868" s="16">
        <f t="shared" si="363"/>
        <v>3.3340307593932891E-3</v>
      </c>
    </row>
    <row r="4869" spans="1:20" x14ac:dyDescent="0.6">
      <c r="A4869" s="6"/>
      <c r="B4869" s="6"/>
      <c r="C4869" s="6"/>
      <c r="D4869" s="6" t="s">
        <v>13828</v>
      </c>
      <c r="E4869" s="6" t="s">
        <v>13814</v>
      </c>
      <c r="F4869" s="6" t="s">
        <v>13861</v>
      </c>
      <c r="G4869" s="6" t="str">
        <f t="shared" si="361"/>
        <v>85-95</v>
      </c>
      <c r="H4869" s="6" t="str" cm="1">
        <f t="array" ref="H4869:I4869">_xlfn.TEXTSPLIT(G4869,"-")</f>
        <v>85</v>
      </c>
      <c r="I4869" s="6" t="str">
        <v>95</v>
      </c>
      <c r="J4869" s="6" t="s">
        <v>13541</v>
      </c>
      <c r="K4869" s="6" t="s">
        <v>13875</v>
      </c>
      <c r="L4869" s="6" t="s">
        <v>13517</v>
      </c>
      <c r="M4869" s="6" t="s">
        <v>13701</v>
      </c>
      <c r="N4869" s="6" t="s">
        <v>13707</v>
      </c>
      <c r="O4869" s="6" t="str" cm="1">
        <f t="array" ref="O4869:P4869">_xlfn.TEXTSPLIT(N4869,"-")</f>
        <v>2009</v>
      </c>
      <c r="P4869" s="6" t="str">
        <v>2011</v>
      </c>
      <c r="Q4869" s="6">
        <v>94</v>
      </c>
      <c r="R4869" s="6">
        <v>2</v>
      </c>
      <c r="S4869" s="16">
        <f t="shared" si="362"/>
        <v>2.1276595744680851E-2</v>
      </c>
      <c r="T4869" s="16">
        <f t="shared" si="363"/>
        <v>1.4883913284539245E-2</v>
      </c>
    </row>
    <row r="4870" spans="1:20" x14ac:dyDescent="0.6">
      <c r="A4870" s="6"/>
      <c r="B4870" s="6"/>
      <c r="C4870" s="6"/>
      <c r="D4870" s="6" t="s">
        <v>13828</v>
      </c>
      <c r="E4870" s="6" t="s">
        <v>13814</v>
      </c>
      <c r="F4870" s="6" t="s">
        <v>13526</v>
      </c>
      <c r="G4870" s="6" t="str">
        <f t="shared" si="361"/>
        <v>55-95</v>
      </c>
      <c r="H4870" s="6" t="str" cm="1">
        <f t="array" ref="H4870:I4870">_xlfn.TEXTSPLIT(G4870,"-")</f>
        <v>55</v>
      </c>
      <c r="I4870" s="6" t="str">
        <v>95</v>
      </c>
      <c r="J4870" s="6" t="s">
        <v>13541</v>
      </c>
      <c r="K4870" s="6" t="s">
        <v>13875</v>
      </c>
      <c r="L4870" s="6" t="s">
        <v>13517</v>
      </c>
      <c r="M4870" s="6" t="s">
        <v>13701</v>
      </c>
      <c r="N4870" s="6" t="s">
        <v>13707</v>
      </c>
      <c r="O4870" s="6" t="str" cm="1">
        <f t="array" ref="O4870:P4870">_xlfn.TEXTSPLIT(N4870,"-")</f>
        <v>2009</v>
      </c>
      <c r="P4870" s="6" t="str">
        <v>2011</v>
      </c>
      <c r="Q4870" s="6">
        <v>2617</v>
      </c>
      <c r="R4870" s="6">
        <v>12</v>
      </c>
      <c r="S4870" s="16">
        <f t="shared" si="362"/>
        <v>4.5854031333588076E-3</v>
      </c>
      <c r="T4870" s="16">
        <f t="shared" si="363"/>
        <v>1.3206535492978394E-3</v>
      </c>
    </row>
    <row r="4871" spans="1:20" x14ac:dyDescent="0.6">
      <c r="A4871" s="6"/>
      <c r="B4871" s="6"/>
      <c r="C4871" s="6"/>
      <c r="D4871" s="6" t="s">
        <v>13828</v>
      </c>
      <c r="E4871" s="6" t="s">
        <v>13815</v>
      </c>
      <c r="F4871" s="6" t="s">
        <v>13854</v>
      </c>
      <c r="G4871" s="6" t="str">
        <f t="shared" si="361"/>
        <v>55-64</v>
      </c>
      <c r="H4871" s="6" t="str" cm="1">
        <f t="array" ref="H4871:I4871">_xlfn.TEXTSPLIT(G4871,"-")</f>
        <v>55</v>
      </c>
      <c r="I4871" s="6" t="str">
        <v>64</v>
      </c>
      <c r="J4871" s="6" t="s">
        <v>13541</v>
      </c>
      <c r="K4871" s="6" t="s">
        <v>13875</v>
      </c>
      <c r="L4871" s="6" t="s">
        <v>13517</v>
      </c>
      <c r="M4871" s="6" t="s">
        <v>13701</v>
      </c>
      <c r="N4871" s="6" t="s">
        <v>13707</v>
      </c>
      <c r="O4871" s="6" t="str" cm="1">
        <f t="array" ref="O4871:P4871">_xlfn.TEXTSPLIT(N4871,"-")</f>
        <v>2009</v>
      </c>
      <c r="P4871" s="6" t="str">
        <v>2011</v>
      </c>
      <c r="Q4871" s="6">
        <v>2317</v>
      </c>
      <c r="R4871" s="6">
        <v>3</v>
      </c>
      <c r="S4871" s="16">
        <f t="shared" si="362"/>
        <v>1.294777729823047E-3</v>
      </c>
      <c r="T4871" s="16">
        <f t="shared" si="363"/>
        <v>7.4705616485347122E-4</v>
      </c>
    </row>
    <row r="4872" spans="1:20" x14ac:dyDescent="0.6">
      <c r="A4872" s="6"/>
      <c r="B4872" s="6"/>
      <c r="C4872" s="6"/>
      <c r="D4872" s="6" t="s">
        <v>13828</v>
      </c>
      <c r="E4872" s="6" t="s">
        <v>13815</v>
      </c>
      <c r="F4872" s="6" t="s">
        <v>13855</v>
      </c>
      <c r="G4872" s="6" t="str">
        <f t="shared" si="361"/>
        <v>65-74</v>
      </c>
      <c r="H4872" s="6" t="str" cm="1">
        <f t="array" ref="H4872:I4872">_xlfn.TEXTSPLIT(G4872,"-")</f>
        <v>65</v>
      </c>
      <c r="I4872" s="6" t="str">
        <v>74</v>
      </c>
      <c r="J4872" s="6" t="s">
        <v>13541</v>
      </c>
      <c r="K4872" s="6" t="s">
        <v>13875</v>
      </c>
      <c r="L4872" s="6" t="s">
        <v>13517</v>
      </c>
      <c r="M4872" s="6" t="s">
        <v>13701</v>
      </c>
      <c r="N4872" s="6" t="s">
        <v>13707</v>
      </c>
      <c r="O4872" s="6" t="str" cm="1">
        <f t="array" ref="O4872:P4872">_xlfn.TEXTSPLIT(N4872,"-")</f>
        <v>2009</v>
      </c>
      <c r="P4872" s="6" t="str">
        <v>2011</v>
      </c>
      <c r="Q4872" s="6">
        <v>2205</v>
      </c>
      <c r="R4872" s="6">
        <v>9</v>
      </c>
      <c r="S4872" s="16">
        <f t="shared" si="362"/>
        <v>4.0816326530612249E-3</v>
      </c>
      <c r="T4872" s="16">
        <f t="shared" si="363"/>
        <v>1.3577647577510579E-3</v>
      </c>
    </row>
    <row r="4873" spans="1:20" x14ac:dyDescent="0.6">
      <c r="A4873" s="6"/>
      <c r="B4873" s="6"/>
      <c r="C4873" s="6"/>
      <c r="D4873" s="6" t="s">
        <v>13828</v>
      </c>
      <c r="E4873" s="6" t="s">
        <v>13815</v>
      </c>
      <c r="F4873" s="6" t="s">
        <v>13874</v>
      </c>
      <c r="G4873" s="6" t="str">
        <f t="shared" si="361"/>
        <v>75-84</v>
      </c>
      <c r="H4873" s="6" t="str" cm="1">
        <f t="array" ref="H4873:I4873">_xlfn.TEXTSPLIT(G4873,"-")</f>
        <v>75</v>
      </c>
      <c r="I4873" s="6" t="str">
        <v>84</v>
      </c>
      <c r="J4873" s="6" t="s">
        <v>13541</v>
      </c>
      <c r="K4873" s="6" t="s">
        <v>13875</v>
      </c>
      <c r="L4873" s="6" t="s">
        <v>13517</v>
      </c>
      <c r="M4873" s="6" t="s">
        <v>13701</v>
      </c>
      <c r="N4873" s="6" t="s">
        <v>13707</v>
      </c>
      <c r="O4873" s="6" t="str" cm="1">
        <f t="array" ref="O4873:P4873">_xlfn.TEXTSPLIT(N4873,"-")</f>
        <v>2009</v>
      </c>
      <c r="P4873" s="6" t="str">
        <v>2011</v>
      </c>
      <c r="Q4873" s="6">
        <v>1235</v>
      </c>
      <c r="R4873" s="6">
        <v>16</v>
      </c>
      <c r="S4873" s="16">
        <f t="shared" si="362"/>
        <v>1.2955465587044534E-2</v>
      </c>
      <c r="T4873" s="16">
        <f t="shared" si="363"/>
        <v>3.2178174888379874E-3</v>
      </c>
    </row>
    <row r="4874" spans="1:20" x14ac:dyDescent="0.6">
      <c r="A4874" s="6"/>
      <c r="B4874" s="6"/>
      <c r="C4874" s="6"/>
      <c r="D4874" s="6" t="s">
        <v>13828</v>
      </c>
      <c r="E4874" s="6" t="s">
        <v>13815</v>
      </c>
      <c r="F4874" s="6" t="s">
        <v>13861</v>
      </c>
      <c r="G4874" s="6" t="str">
        <f t="shared" si="361"/>
        <v>85-95</v>
      </c>
      <c r="H4874" s="6" t="str" cm="1">
        <f t="array" ref="H4874:I4874">_xlfn.TEXTSPLIT(G4874,"-")</f>
        <v>85</v>
      </c>
      <c r="I4874" s="6" t="str">
        <v>95</v>
      </c>
      <c r="J4874" s="6" t="s">
        <v>13541</v>
      </c>
      <c r="K4874" s="6" t="s">
        <v>13875</v>
      </c>
      <c r="L4874" s="6" t="s">
        <v>13517</v>
      </c>
      <c r="M4874" s="6" t="s">
        <v>13701</v>
      </c>
      <c r="N4874" s="6" t="s">
        <v>13707</v>
      </c>
      <c r="O4874" s="6" t="str" cm="1">
        <f t="array" ref="O4874:P4874">_xlfn.TEXTSPLIT(N4874,"-")</f>
        <v>2009</v>
      </c>
      <c r="P4874" s="6" t="str">
        <v>2011</v>
      </c>
      <c r="Q4874" s="6">
        <v>239</v>
      </c>
      <c r="R4874" s="6">
        <v>3</v>
      </c>
      <c r="S4874" s="16">
        <f t="shared" si="362"/>
        <v>1.2552301255230125E-2</v>
      </c>
      <c r="T4874" s="16">
        <f t="shared" si="363"/>
        <v>7.2014471431626845E-3</v>
      </c>
    </row>
    <row r="4875" spans="1:20" x14ac:dyDescent="0.6">
      <c r="A4875" s="6"/>
      <c r="B4875" s="6"/>
      <c r="C4875" s="6"/>
      <c r="D4875" s="6" t="s">
        <v>13828</v>
      </c>
      <c r="E4875" s="6" t="s">
        <v>13815</v>
      </c>
      <c r="F4875" s="6" t="s">
        <v>13526</v>
      </c>
      <c r="G4875" s="6" t="str">
        <f t="shared" si="361"/>
        <v>55-95</v>
      </c>
      <c r="H4875" s="6" t="str" cm="1">
        <f t="array" ref="H4875:I4875">_xlfn.TEXTSPLIT(G4875,"-")</f>
        <v>55</v>
      </c>
      <c r="I4875" s="6" t="str">
        <v>95</v>
      </c>
      <c r="J4875" s="6" t="s">
        <v>13541</v>
      </c>
      <c r="K4875" s="6" t="s">
        <v>13875</v>
      </c>
      <c r="L4875" s="6" t="s">
        <v>13517</v>
      </c>
      <c r="M4875" s="6" t="s">
        <v>13701</v>
      </c>
      <c r="N4875" s="6" t="s">
        <v>13707</v>
      </c>
      <c r="O4875" s="6" t="str" cm="1">
        <f t="array" ref="O4875:P4875">_xlfn.TEXTSPLIT(N4875,"-")</f>
        <v>2009</v>
      </c>
      <c r="P4875" s="6" t="str">
        <v>2011</v>
      </c>
      <c r="Q4875" s="6">
        <v>5996</v>
      </c>
      <c r="R4875" s="6">
        <v>31</v>
      </c>
      <c r="S4875" s="16">
        <f t="shared" si="362"/>
        <v>5.1701134089392926E-3</v>
      </c>
      <c r="T4875" s="16">
        <f t="shared" si="363"/>
        <v>9.2617623826635686E-4</v>
      </c>
    </row>
    <row r="4876" spans="1:20" x14ac:dyDescent="0.6">
      <c r="A4876" s="6">
        <v>26915746</v>
      </c>
      <c r="B4876" s="6" t="s">
        <v>13479</v>
      </c>
      <c r="C4876" s="6" t="s">
        <v>13812</v>
      </c>
      <c r="D4876" s="6" t="s">
        <v>13822</v>
      </c>
      <c r="E4876" s="6" t="s">
        <v>13815</v>
      </c>
      <c r="F4876" s="6" t="s">
        <v>13516</v>
      </c>
      <c r="G4876" s="6" t="str">
        <f t="shared" ref="G4876:G4882" si="364">IF(RIGHT(F4876,1)="+",LEFT(F4876,LEN(F4876)-1)&amp;"-95",F4876)</f>
        <v>60-95</v>
      </c>
      <c r="H4876" s="6" t="str" cm="1">
        <f t="array" ref="H4876:I4876">_xlfn.TEXTSPLIT(G4876,"-")</f>
        <v>60</v>
      </c>
      <c r="I4876" s="6" t="str">
        <v>95</v>
      </c>
      <c r="J4876" s="6" t="s">
        <v>13836</v>
      </c>
      <c r="K4876" s="6" t="s">
        <v>13480</v>
      </c>
      <c r="L4876" s="6" t="s">
        <v>13973</v>
      </c>
      <c r="M4876" s="6" t="s">
        <v>13705</v>
      </c>
      <c r="N4876" s="6" t="s">
        <v>13707</v>
      </c>
      <c r="O4876" s="6" t="str" cm="1">
        <f t="array" ref="O4876:P4876">_xlfn.TEXTSPLIT(N4876,"-")</f>
        <v>2009</v>
      </c>
      <c r="P4876" s="6" t="str">
        <v>2011</v>
      </c>
      <c r="Q4876" s="6">
        <v>4791</v>
      </c>
      <c r="R4876" s="6">
        <v>893</v>
      </c>
      <c r="S4876" s="16">
        <f t="shared" ref="S4876:S4882" si="365">R4876/Q4876</f>
        <v>0.18639115007305365</v>
      </c>
      <c r="T4876" s="16">
        <f t="shared" ref="T4876:T4882" si="366">SQRT(S4876*(1-S4876)/Q4876)</f>
        <v>5.6260992663673673E-3</v>
      </c>
    </row>
    <row r="4877" spans="1:20" x14ac:dyDescent="0.6">
      <c r="A4877" s="6"/>
      <c r="B4877" s="6"/>
      <c r="C4877" s="6"/>
      <c r="D4877" s="6" t="s">
        <v>13822</v>
      </c>
      <c r="E4877" s="6" t="s">
        <v>13815</v>
      </c>
      <c r="F4877" s="6" t="s">
        <v>13844</v>
      </c>
      <c r="G4877" s="6" t="str">
        <f t="shared" si="364"/>
        <v>60-64</v>
      </c>
      <c r="H4877" s="6" t="str" cm="1">
        <f t="array" ref="H4877:I4877">_xlfn.TEXTSPLIT(G4877,"-")</f>
        <v>60</v>
      </c>
      <c r="I4877" s="6" t="str">
        <v>64</v>
      </c>
      <c r="J4877" s="6" t="s">
        <v>13836</v>
      </c>
      <c r="K4877" s="6" t="s">
        <v>13480</v>
      </c>
      <c r="L4877" s="6" t="s">
        <v>13973</v>
      </c>
      <c r="M4877" s="6" t="s">
        <v>13705</v>
      </c>
      <c r="N4877" s="6" t="s">
        <v>13707</v>
      </c>
      <c r="O4877" s="6" t="str" cm="1">
        <f t="array" ref="O4877:P4877">_xlfn.TEXTSPLIT(N4877,"-")</f>
        <v>2009</v>
      </c>
      <c r="P4877" s="6" t="str">
        <v>2011</v>
      </c>
      <c r="Q4877" s="6">
        <v>2263</v>
      </c>
      <c r="R4877" s="6">
        <v>408</v>
      </c>
      <c r="S4877" s="16">
        <f t="shared" si="365"/>
        <v>0.1802916482545294</v>
      </c>
      <c r="T4877" s="16">
        <f t="shared" si="366"/>
        <v>8.0811879501108894E-3</v>
      </c>
    </row>
    <row r="4878" spans="1:20" x14ac:dyDescent="0.6">
      <c r="A4878" s="6"/>
      <c r="B4878" s="6"/>
      <c r="C4878" s="6"/>
      <c r="D4878" s="6" t="s">
        <v>13822</v>
      </c>
      <c r="E4878" s="6" t="s">
        <v>13815</v>
      </c>
      <c r="F4878" s="6" t="s">
        <v>13824</v>
      </c>
      <c r="G4878" s="6" t="str">
        <f t="shared" si="364"/>
        <v>65-69</v>
      </c>
      <c r="H4878" s="6" t="str" cm="1">
        <f t="array" ref="H4878:I4878">_xlfn.TEXTSPLIT(G4878,"-")</f>
        <v>65</v>
      </c>
      <c r="I4878" s="6" t="str">
        <v>69</v>
      </c>
      <c r="J4878" s="6" t="s">
        <v>13836</v>
      </c>
      <c r="K4878" s="6" t="s">
        <v>13480</v>
      </c>
      <c r="L4878" s="6" t="s">
        <v>13973</v>
      </c>
      <c r="M4878" s="6" t="s">
        <v>13705</v>
      </c>
      <c r="N4878" s="6" t="s">
        <v>13707</v>
      </c>
      <c r="O4878" s="6" t="str" cm="1">
        <f t="array" ref="O4878:P4878">_xlfn.TEXTSPLIT(N4878,"-")</f>
        <v>2009</v>
      </c>
      <c r="P4878" s="6" t="str">
        <v>2011</v>
      </c>
      <c r="Q4878" s="6">
        <v>1192</v>
      </c>
      <c r="R4878" s="6">
        <v>219</v>
      </c>
      <c r="S4878" s="16">
        <f t="shared" si="365"/>
        <v>0.1837248322147651</v>
      </c>
      <c r="T4878" s="16">
        <f t="shared" si="366"/>
        <v>1.1216673914013309E-2</v>
      </c>
    </row>
    <row r="4879" spans="1:20" x14ac:dyDescent="0.6">
      <c r="A4879" s="6"/>
      <c r="B4879" s="6"/>
      <c r="C4879" s="6"/>
      <c r="D4879" s="6" t="s">
        <v>13822</v>
      </c>
      <c r="E4879" s="6" t="s">
        <v>13815</v>
      </c>
      <c r="F4879" s="6" t="s">
        <v>13825</v>
      </c>
      <c r="G4879" s="6" t="str">
        <f t="shared" si="364"/>
        <v>70-74</v>
      </c>
      <c r="H4879" s="6" t="str" cm="1">
        <f t="array" ref="H4879:I4879">_xlfn.TEXTSPLIT(G4879,"-")</f>
        <v>70</v>
      </c>
      <c r="I4879" s="6" t="str">
        <v>74</v>
      </c>
      <c r="J4879" s="6" t="s">
        <v>13836</v>
      </c>
      <c r="K4879" s="6" t="s">
        <v>13480</v>
      </c>
      <c r="L4879" s="6" t="s">
        <v>13973</v>
      </c>
      <c r="M4879" s="6" t="s">
        <v>13705</v>
      </c>
      <c r="N4879" s="6" t="s">
        <v>13707</v>
      </c>
      <c r="O4879" s="6" t="str" cm="1">
        <f t="array" ref="O4879:P4879">_xlfn.TEXTSPLIT(N4879,"-")</f>
        <v>2009</v>
      </c>
      <c r="P4879" s="6" t="str">
        <v>2011</v>
      </c>
      <c r="Q4879" s="6">
        <v>789</v>
      </c>
      <c r="R4879" s="6">
        <v>152</v>
      </c>
      <c r="S4879" s="16">
        <f t="shared" si="365"/>
        <v>0.1926489226869455</v>
      </c>
      <c r="T4879" s="16">
        <f t="shared" si="366"/>
        <v>1.4040287644987852E-2</v>
      </c>
    </row>
    <row r="4880" spans="1:20" x14ac:dyDescent="0.6">
      <c r="A4880" s="6"/>
      <c r="B4880" s="6"/>
      <c r="C4880" s="6"/>
      <c r="D4880" s="6" t="s">
        <v>13822</v>
      </c>
      <c r="E4880" s="6" t="s">
        <v>13815</v>
      </c>
      <c r="F4880" s="6" t="s">
        <v>13845</v>
      </c>
      <c r="G4880" s="6" t="str">
        <f t="shared" si="364"/>
        <v>75-95</v>
      </c>
      <c r="H4880" s="6" t="str" cm="1">
        <f t="array" ref="H4880:I4880">_xlfn.TEXTSPLIT(G4880,"-")</f>
        <v>75</v>
      </c>
      <c r="I4880" s="6" t="str">
        <v>95</v>
      </c>
      <c r="J4880" s="6" t="s">
        <v>13836</v>
      </c>
      <c r="K4880" s="6" t="s">
        <v>13480</v>
      </c>
      <c r="L4880" s="6" t="s">
        <v>13973</v>
      </c>
      <c r="M4880" s="6" t="s">
        <v>13705</v>
      </c>
      <c r="N4880" s="6" t="s">
        <v>13707</v>
      </c>
      <c r="O4880" s="6" t="str" cm="1">
        <f t="array" ref="O4880:P4880">_xlfn.TEXTSPLIT(N4880,"-")</f>
        <v>2009</v>
      </c>
      <c r="P4880" s="6" t="str">
        <v>2011</v>
      </c>
      <c r="Q4880" s="6">
        <v>307</v>
      </c>
      <c r="R4880" s="6">
        <v>115</v>
      </c>
      <c r="S4880" s="16">
        <f t="shared" si="365"/>
        <v>0.3745928338762215</v>
      </c>
      <c r="T4880" s="16">
        <f t="shared" si="366"/>
        <v>2.7624343857658117E-2</v>
      </c>
    </row>
    <row r="4881" spans="1:20" x14ac:dyDescent="0.6">
      <c r="A4881" s="6"/>
      <c r="B4881" s="6"/>
      <c r="C4881" s="6"/>
      <c r="D4881" s="6" t="s">
        <v>13813</v>
      </c>
      <c r="E4881" s="6" t="s">
        <v>13815</v>
      </c>
      <c r="F4881" s="6" t="s">
        <v>13516</v>
      </c>
      <c r="G4881" s="6" t="str">
        <f t="shared" si="364"/>
        <v>60-95</v>
      </c>
      <c r="H4881" s="6" t="str" cm="1">
        <f t="array" ref="H4881:I4881">_xlfn.TEXTSPLIT(G4881,"-")</f>
        <v>60</v>
      </c>
      <c r="I4881" s="6" t="str">
        <v>95</v>
      </c>
      <c r="J4881" s="6" t="s">
        <v>13836</v>
      </c>
      <c r="K4881" s="6" t="s">
        <v>13480</v>
      </c>
      <c r="L4881" s="6" t="s">
        <v>13973</v>
      </c>
      <c r="M4881" s="6" t="s">
        <v>13705</v>
      </c>
      <c r="N4881" s="6" t="s">
        <v>13707</v>
      </c>
      <c r="O4881" s="6" t="str" cm="1">
        <f t="array" ref="O4881:P4881">_xlfn.TEXTSPLIT(N4881,"-")</f>
        <v>2009</v>
      </c>
      <c r="P4881" s="6" t="str">
        <v>2011</v>
      </c>
      <c r="Q4881" s="6">
        <v>4791</v>
      </c>
      <c r="R4881" s="6">
        <v>93</v>
      </c>
      <c r="S4881" s="16">
        <f t="shared" si="365"/>
        <v>1.9411396368190358E-2</v>
      </c>
      <c r="T4881" s="16">
        <f t="shared" si="366"/>
        <v>1.9932360083172035E-3</v>
      </c>
    </row>
    <row r="4882" spans="1:20" x14ac:dyDescent="0.6">
      <c r="A4882" s="6"/>
      <c r="B4882" s="6"/>
      <c r="C4882" s="6"/>
      <c r="D4882" s="6" t="s">
        <v>13300</v>
      </c>
      <c r="E4882" s="6" t="s">
        <v>13815</v>
      </c>
      <c r="F4882" s="6" t="s">
        <v>13516</v>
      </c>
      <c r="G4882" s="6" t="str">
        <f t="shared" si="364"/>
        <v>60-95</v>
      </c>
      <c r="H4882" s="6" t="str" cm="1">
        <f t="array" ref="H4882:I4882">_xlfn.TEXTSPLIT(G4882,"-")</f>
        <v>60</v>
      </c>
      <c r="I4882" s="6" t="str">
        <v>95</v>
      </c>
      <c r="J4882" s="6" t="s">
        <v>13836</v>
      </c>
      <c r="K4882" s="6" t="s">
        <v>13480</v>
      </c>
      <c r="L4882" s="6" t="s">
        <v>13973</v>
      </c>
      <c r="M4882" s="6" t="s">
        <v>13705</v>
      </c>
      <c r="N4882" s="6" t="s">
        <v>13707</v>
      </c>
      <c r="O4882" s="6" t="str" cm="1">
        <f t="array" ref="O4882:P4882">_xlfn.TEXTSPLIT(N4882,"-")</f>
        <v>2009</v>
      </c>
      <c r="P4882" s="6" t="str">
        <v>2011</v>
      </c>
      <c r="Q4882" s="6">
        <v>4791</v>
      </c>
      <c r="R4882" s="6">
        <v>986</v>
      </c>
      <c r="S4882" s="16">
        <f t="shared" si="365"/>
        <v>0.20580254644124399</v>
      </c>
      <c r="T4882" s="16">
        <f t="shared" si="366"/>
        <v>5.8408564361085765E-3</v>
      </c>
    </row>
    <row r="4883" spans="1:20" x14ac:dyDescent="0.6">
      <c r="D4883" s="6" t="s">
        <v>13822</v>
      </c>
      <c r="E4883" s="6" t="s">
        <v>13815</v>
      </c>
      <c r="F4883" s="6" t="s">
        <v>13516</v>
      </c>
      <c r="G4883" s="6" t="str">
        <f t="shared" si="361"/>
        <v>60-95</v>
      </c>
      <c r="H4883" s="6" t="str" cm="1">
        <f t="array" ref="H4883:I4883">_xlfn.TEXTSPLIT(G4883,"-")</f>
        <v>60</v>
      </c>
      <c r="I4883" s="6" t="str">
        <v>95</v>
      </c>
      <c r="J4883" s="6" t="s">
        <v>13836</v>
      </c>
      <c r="K4883" s="6" t="s">
        <v>13480</v>
      </c>
      <c r="L4883" s="6" t="s">
        <v>13909</v>
      </c>
      <c r="M4883" s="6" t="s">
        <v>13705</v>
      </c>
      <c r="N4883" s="6" t="s">
        <v>13707</v>
      </c>
      <c r="O4883" s="6" t="str" cm="1">
        <f t="array" ref="O4883:P4883">_xlfn.TEXTSPLIT(N4883,"-")</f>
        <v>2009</v>
      </c>
      <c r="P4883" s="6" t="str">
        <v>2011</v>
      </c>
      <c r="Q4883" s="6">
        <v>4791</v>
      </c>
      <c r="R4883" s="6">
        <v>893</v>
      </c>
      <c r="S4883" s="16">
        <f t="shared" si="362"/>
        <v>0.18639115007305365</v>
      </c>
      <c r="T4883" s="16">
        <f t="shared" si="363"/>
        <v>5.6260992663673673E-3</v>
      </c>
    </row>
    <row r="4884" spans="1:20" x14ac:dyDescent="0.6">
      <c r="A4884" s="6"/>
      <c r="B4884" s="6"/>
      <c r="C4884" s="6"/>
      <c r="D4884" s="6" t="s">
        <v>13822</v>
      </c>
      <c r="E4884" s="6" t="s">
        <v>13815</v>
      </c>
      <c r="F4884" s="6" t="s">
        <v>13844</v>
      </c>
      <c r="G4884" s="6" t="str">
        <f t="shared" si="361"/>
        <v>60-64</v>
      </c>
      <c r="H4884" s="6" t="str" cm="1">
        <f t="array" ref="H4884:I4884">_xlfn.TEXTSPLIT(G4884,"-")</f>
        <v>60</v>
      </c>
      <c r="I4884" s="6" t="str">
        <v>64</v>
      </c>
      <c r="J4884" s="6" t="s">
        <v>13836</v>
      </c>
      <c r="K4884" s="6" t="s">
        <v>13480</v>
      </c>
      <c r="L4884" s="6" t="s">
        <v>13909</v>
      </c>
      <c r="M4884" s="6" t="s">
        <v>13705</v>
      </c>
      <c r="N4884" s="6" t="s">
        <v>13707</v>
      </c>
      <c r="O4884" s="6" t="str" cm="1">
        <f t="array" ref="O4884:P4884">_xlfn.TEXTSPLIT(N4884,"-")</f>
        <v>2009</v>
      </c>
      <c r="P4884" s="6" t="str">
        <v>2011</v>
      </c>
      <c r="Q4884" s="6">
        <v>2263</v>
      </c>
      <c r="R4884" s="6">
        <v>408</v>
      </c>
      <c r="S4884" s="16">
        <f t="shared" si="362"/>
        <v>0.1802916482545294</v>
      </c>
      <c r="T4884" s="16">
        <f t="shared" si="363"/>
        <v>8.0811879501108894E-3</v>
      </c>
    </row>
    <row r="4885" spans="1:20" x14ac:dyDescent="0.6">
      <c r="A4885" s="6"/>
      <c r="B4885" s="6"/>
      <c r="C4885" s="6"/>
      <c r="D4885" s="6" t="s">
        <v>13822</v>
      </c>
      <c r="E4885" s="6" t="s">
        <v>13815</v>
      </c>
      <c r="F4885" s="6" t="s">
        <v>13824</v>
      </c>
      <c r="G4885" s="6" t="str">
        <f t="shared" si="361"/>
        <v>65-69</v>
      </c>
      <c r="H4885" s="6" t="str" cm="1">
        <f t="array" ref="H4885:I4885">_xlfn.TEXTSPLIT(G4885,"-")</f>
        <v>65</v>
      </c>
      <c r="I4885" s="6" t="str">
        <v>69</v>
      </c>
      <c r="J4885" s="6" t="s">
        <v>13836</v>
      </c>
      <c r="K4885" s="6" t="s">
        <v>13480</v>
      </c>
      <c r="L4885" s="6" t="s">
        <v>13909</v>
      </c>
      <c r="M4885" s="6" t="s">
        <v>13705</v>
      </c>
      <c r="N4885" s="6" t="s">
        <v>13707</v>
      </c>
      <c r="O4885" s="6" t="str" cm="1">
        <f t="array" ref="O4885:P4885">_xlfn.TEXTSPLIT(N4885,"-")</f>
        <v>2009</v>
      </c>
      <c r="P4885" s="6" t="str">
        <v>2011</v>
      </c>
      <c r="Q4885" s="6">
        <v>1192</v>
      </c>
      <c r="R4885" s="6">
        <v>219</v>
      </c>
      <c r="S4885" s="16">
        <f t="shared" si="362"/>
        <v>0.1837248322147651</v>
      </c>
      <c r="T4885" s="16">
        <f t="shared" si="363"/>
        <v>1.1216673914013309E-2</v>
      </c>
    </row>
    <row r="4886" spans="1:20" x14ac:dyDescent="0.6">
      <c r="A4886" s="6"/>
      <c r="B4886" s="6"/>
      <c r="C4886" s="6"/>
      <c r="D4886" s="6" t="s">
        <v>13822</v>
      </c>
      <c r="E4886" s="6" t="s">
        <v>13815</v>
      </c>
      <c r="F4886" s="6" t="s">
        <v>13825</v>
      </c>
      <c r="G4886" s="6" t="str">
        <f t="shared" si="361"/>
        <v>70-74</v>
      </c>
      <c r="H4886" s="6" t="str" cm="1">
        <f t="array" ref="H4886:I4886">_xlfn.TEXTSPLIT(G4886,"-")</f>
        <v>70</v>
      </c>
      <c r="I4886" s="6" t="str">
        <v>74</v>
      </c>
      <c r="J4886" s="6" t="s">
        <v>13836</v>
      </c>
      <c r="K4886" s="6" t="s">
        <v>13480</v>
      </c>
      <c r="L4886" s="6" t="s">
        <v>13909</v>
      </c>
      <c r="M4886" s="6" t="s">
        <v>13705</v>
      </c>
      <c r="N4886" s="6" t="s">
        <v>13707</v>
      </c>
      <c r="O4886" s="6" t="str" cm="1">
        <f t="array" ref="O4886:P4886">_xlfn.TEXTSPLIT(N4886,"-")</f>
        <v>2009</v>
      </c>
      <c r="P4886" s="6" t="str">
        <v>2011</v>
      </c>
      <c r="Q4886" s="6">
        <v>789</v>
      </c>
      <c r="R4886" s="6">
        <v>152</v>
      </c>
      <c r="S4886" s="16">
        <f t="shared" si="362"/>
        <v>0.1926489226869455</v>
      </c>
      <c r="T4886" s="16">
        <f t="shared" si="363"/>
        <v>1.4040287644987852E-2</v>
      </c>
    </row>
    <row r="4887" spans="1:20" x14ac:dyDescent="0.6">
      <c r="A4887" s="6"/>
      <c r="B4887" s="6"/>
      <c r="C4887" s="6"/>
      <c r="D4887" s="6" t="s">
        <v>13822</v>
      </c>
      <c r="E4887" s="6" t="s">
        <v>13815</v>
      </c>
      <c r="F4887" s="6" t="s">
        <v>13845</v>
      </c>
      <c r="G4887" s="6" t="str">
        <f t="shared" si="361"/>
        <v>75-95</v>
      </c>
      <c r="H4887" s="6" t="str" cm="1">
        <f t="array" ref="H4887:I4887">_xlfn.TEXTSPLIT(G4887,"-")</f>
        <v>75</v>
      </c>
      <c r="I4887" s="6" t="str">
        <v>95</v>
      </c>
      <c r="J4887" s="6" t="s">
        <v>13836</v>
      </c>
      <c r="K4887" s="6" t="s">
        <v>13480</v>
      </c>
      <c r="L4887" s="6" t="s">
        <v>13909</v>
      </c>
      <c r="M4887" s="6" t="s">
        <v>13705</v>
      </c>
      <c r="N4887" s="6" t="s">
        <v>13707</v>
      </c>
      <c r="O4887" s="6" t="str" cm="1">
        <f t="array" ref="O4887:P4887">_xlfn.TEXTSPLIT(N4887,"-")</f>
        <v>2009</v>
      </c>
      <c r="P4887" s="6" t="str">
        <v>2011</v>
      </c>
      <c r="Q4887" s="6">
        <v>307</v>
      </c>
      <c r="R4887" s="6">
        <v>115</v>
      </c>
      <c r="S4887" s="16">
        <f t="shared" si="362"/>
        <v>0.3745928338762215</v>
      </c>
      <c r="T4887" s="16">
        <f t="shared" si="363"/>
        <v>2.7624343857658117E-2</v>
      </c>
    </row>
    <row r="4888" spans="1:20" x14ac:dyDescent="0.6">
      <c r="A4888" s="6"/>
      <c r="B4888" s="6"/>
      <c r="C4888" s="6"/>
      <c r="D4888" s="6" t="s">
        <v>13813</v>
      </c>
      <c r="E4888" s="6" t="s">
        <v>13815</v>
      </c>
      <c r="F4888" s="6" t="s">
        <v>13516</v>
      </c>
      <c r="G4888" s="6" t="str">
        <f t="shared" si="361"/>
        <v>60-95</v>
      </c>
      <c r="H4888" s="6" t="str" cm="1">
        <f t="array" ref="H4888:I4888">_xlfn.TEXTSPLIT(G4888,"-")</f>
        <v>60</v>
      </c>
      <c r="I4888" s="6" t="str">
        <v>95</v>
      </c>
      <c r="J4888" s="6" t="s">
        <v>13836</v>
      </c>
      <c r="K4888" s="6" t="s">
        <v>13480</v>
      </c>
      <c r="L4888" s="6" t="s">
        <v>13909</v>
      </c>
      <c r="M4888" s="6" t="s">
        <v>13705</v>
      </c>
      <c r="N4888" s="6" t="s">
        <v>13707</v>
      </c>
      <c r="O4888" s="6" t="str" cm="1">
        <f t="array" ref="O4888:P4888">_xlfn.TEXTSPLIT(N4888,"-")</f>
        <v>2009</v>
      </c>
      <c r="P4888" s="6" t="str">
        <v>2011</v>
      </c>
      <c r="Q4888" s="6">
        <v>4791</v>
      </c>
      <c r="R4888" s="6">
        <v>93</v>
      </c>
      <c r="S4888" s="16">
        <f t="shared" si="362"/>
        <v>1.9411396368190358E-2</v>
      </c>
      <c r="T4888" s="16">
        <f t="shared" si="363"/>
        <v>1.9932360083172035E-3</v>
      </c>
    </row>
    <row r="4889" spans="1:20" x14ac:dyDescent="0.6">
      <c r="A4889" s="6"/>
      <c r="B4889" s="6"/>
      <c r="C4889" s="6"/>
      <c r="D4889" s="6" t="s">
        <v>13300</v>
      </c>
      <c r="E4889" s="6" t="s">
        <v>13815</v>
      </c>
      <c r="F4889" s="6" t="s">
        <v>13516</v>
      </c>
      <c r="G4889" s="6" t="str">
        <f t="shared" si="361"/>
        <v>60-95</v>
      </c>
      <c r="H4889" s="6" t="str" cm="1">
        <f t="array" ref="H4889:I4889">_xlfn.TEXTSPLIT(G4889,"-")</f>
        <v>60</v>
      </c>
      <c r="I4889" s="6" t="str">
        <v>95</v>
      </c>
      <c r="J4889" s="6" t="s">
        <v>13836</v>
      </c>
      <c r="K4889" s="6" t="s">
        <v>13480</v>
      </c>
      <c r="L4889" s="6" t="s">
        <v>13909</v>
      </c>
      <c r="M4889" s="6" t="s">
        <v>13705</v>
      </c>
      <c r="N4889" s="6" t="s">
        <v>13707</v>
      </c>
      <c r="O4889" s="6" t="str" cm="1">
        <f t="array" ref="O4889:P4889">_xlfn.TEXTSPLIT(N4889,"-")</f>
        <v>2009</v>
      </c>
      <c r="P4889" s="6" t="str">
        <v>2011</v>
      </c>
      <c r="Q4889" s="6">
        <v>4791</v>
      </c>
      <c r="R4889" s="6">
        <v>986</v>
      </c>
      <c r="S4889" s="16">
        <f t="shared" si="362"/>
        <v>0.20580254644124399</v>
      </c>
      <c r="T4889" s="16">
        <f t="shared" si="363"/>
        <v>5.8408564361085765E-3</v>
      </c>
    </row>
    <row r="4890" spans="1:20" x14ac:dyDescent="0.6">
      <c r="A4890" s="6">
        <v>27893849</v>
      </c>
      <c r="B4890" s="6" t="s">
        <v>13839</v>
      </c>
      <c r="C4890" s="6" t="s">
        <v>13812</v>
      </c>
      <c r="D4890" s="6" t="s">
        <v>13822</v>
      </c>
      <c r="E4890" s="6" t="s">
        <v>13815</v>
      </c>
      <c r="F4890" s="6" t="s">
        <v>13817</v>
      </c>
      <c r="G4890" s="6" t="str">
        <f t="shared" ref="G4890:G4934" si="367">IF(RIGHT(F4890,1)="+",LEFT(F4890,LEN(F4890)-1)&amp;"-95",F4890)</f>
        <v>40-49</v>
      </c>
      <c r="H4890" s="6" t="str" cm="1">
        <f t="array" ref="H4890:I4890">_xlfn.TEXTSPLIT(G4890,"-")</f>
        <v>40</v>
      </c>
      <c r="I4890" s="6" t="str">
        <v>49</v>
      </c>
      <c r="J4890" s="6" t="s">
        <v>13541</v>
      </c>
      <c r="K4890" s="6" t="s">
        <v>13651</v>
      </c>
      <c r="L4890" s="6" t="s">
        <v>13973</v>
      </c>
      <c r="M4890" s="6" t="s">
        <v>13708</v>
      </c>
      <c r="N4890" s="6" t="s">
        <v>13710</v>
      </c>
      <c r="O4890" s="6" t="str" cm="1">
        <f t="array" ref="O4890:P4890">_xlfn.TEXTSPLIT(N4890,"-")</f>
        <v>1999</v>
      </c>
      <c r="P4890" s="6" t="str">
        <v>2001</v>
      </c>
      <c r="Q4890" s="6">
        <v>548</v>
      </c>
      <c r="R4890" s="6">
        <v>55</v>
      </c>
      <c r="S4890" s="16">
        <f t="shared" ref="S4890:S4934" si="368">R4890/Q4890</f>
        <v>0.10036496350364964</v>
      </c>
      <c r="T4890" s="16">
        <f t="shared" ref="T4890:T4934" si="369">SQRT(S4890*(1-S4890)/Q4890)</f>
        <v>1.2836125856956286E-2</v>
      </c>
    </row>
    <row r="4891" spans="1:20" x14ac:dyDescent="0.6">
      <c r="A4891" s="6"/>
      <c r="B4891" s="6"/>
      <c r="C4891" s="6"/>
      <c r="D4891" s="6" t="s">
        <v>13822</v>
      </c>
      <c r="E4891" s="6" t="s">
        <v>13815</v>
      </c>
      <c r="F4891" s="6" t="s">
        <v>13818</v>
      </c>
      <c r="G4891" s="6" t="str">
        <f t="shared" si="367"/>
        <v>50-59</v>
      </c>
      <c r="H4891" s="6" t="str" cm="1">
        <f t="array" ref="H4891:I4891">_xlfn.TEXTSPLIT(G4891,"-")</f>
        <v>50</v>
      </c>
      <c r="I4891" s="6" t="str">
        <v>59</v>
      </c>
      <c r="J4891" s="6" t="s">
        <v>13541</v>
      </c>
      <c r="K4891" s="6" t="s">
        <v>13651</v>
      </c>
      <c r="L4891" s="6" t="s">
        <v>13973</v>
      </c>
      <c r="M4891" s="6" t="s">
        <v>13708</v>
      </c>
      <c r="N4891" s="6" t="s">
        <v>13710</v>
      </c>
      <c r="O4891" s="6" t="str" cm="1">
        <f t="array" ref="O4891:P4891">_xlfn.TEXTSPLIT(N4891,"-")</f>
        <v>1999</v>
      </c>
      <c r="P4891" s="6" t="str">
        <v>2001</v>
      </c>
      <c r="Q4891" s="6">
        <v>517</v>
      </c>
      <c r="R4891" s="6">
        <v>55</v>
      </c>
      <c r="S4891" s="16">
        <f t="shared" si="368"/>
        <v>0.10638297872340426</v>
      </c>
      <c r="T4891" s="16">
        <f t="shared" si="369"/>
        <v>1.3560213203716651E-2</v>
      </c>
    </row>
    <row r="4892" spans="1:20" x14ac:dyDescent="0.6">
      <c r="A4892" s="6"/>
      <c r="B4892" s="6"/>
      <c r="C4892" s="6"/>
      <c r="D4892" s="6" t="s">
        <v>13822</v>
      </c>
      <c r="E4892" s="6" t="s">
        <v>13815</v>
      </c>
      <c r="F4892" s="6" t="s">
        <v>13819</v>
      </c>
      <c r="G4892" s="6" t="str">
        <f t="shared" si="367"/>
        <v>60-69</v>
      </c>
      <c r="H4892" s="6" t="str" cm="1">
        <f t="array" ref="H4892:I4892">_xlfn.TEXTSPLIT(G4892,"-")</f>
        <v>60</v>
      </c>
      <c r="I4892" s="6" t="str">
        <v>69</v>
      </c>
      <c r="J4892" s="6" t="s">
        <v>13541</v>
      </c>
      <c r="K4892" s="6" t="s">
        <v>13651</v>
      </c>
      <c r="L4892" s="6" t="s">
        <v>13973</v>
      </c>
      <c r="M4892" s="6" t="s">
        <v>13708</v>
      </c>
      <c r="N4892" s="6" t="s">
        <v>13710</v>
      </c>
      <c r="O4892" s="6" t="str" cm="1">
        <f t="array" ref="O4892:P4892">_xlfn.TEXTSPLIT(N4892,"-")</f>
        <v>1999</v>
      </c>
      <c r="P4892" s="6" t="str">
        <v>2001</v>
      </c>
      <c r="Q4892" s="6">
        <v>452</v>
      </c>
      <c r="R4892" s="6">
        <v>78</v>
      </c>
      <c r="S4892" s="16">
        <f t="shared" si="368"/>
        <v>0.17256637168141592</v>
      </c>
      <c r="T4892" s="16">
        <f t="shared" si="369"/>
        <v>1.7773601972959845E-2</v>
      </c>
    </row>
    <row r="4893" spans="1:20" x14ac:dyDescent="0.6">
      <c r="A4893" s="6"/>
      <c r="B4893" s="6"/>
      <c r="C4893" s="6"/>
      <c r="D4893" s="6" t="s">
        <v>13822</v>
      </c>
      <c r="E4893" s="6" t="s">
        <v>13815</v>
      </c>
      <c r="F4893" s="6" t="s">
        <v>13876</v>
      </c>
      <c r="G4893" s="6" t="str">
        <f t="shared" si="367"/>
        <v>70-75</v>
      </c>
      <c r="H4893" s="6" t="str" cm="1">
        <f t="array" ref="H4893:I4893">_xlfn.TEXTSPLIT(G4893,"-")</f>
        <v>70</v>
      </c>
      <c r="I4893" s="6" t="str">
        <v>75</v>
      </c>
      <c r="J4893" s="6" t="s">
        <v>13541</v>
      </c>
      <c r="K4893" s="6" t="s">
        <v>13651</v>
      </c>
      <c r="L4893" s="6" t="s">
        <v>13973</v>
      </c>
      <c r="M4893" s="6" t="s">
        <v>13708</v>
      </c>
      <c r="N4893" s="6" t="s">
        <v>13710</v>
      </c>
      <c r="O4893" s="6" t="str" cm="1">
        <f t="array" ref="O4893:P4893">_xlfn.TEXTSPLIT(N4893,"-")</f>
        <v>1999</v>
      </c>
      <c r="P4893" s="6" t="str">
        <v>2001</v>
      </c>
      <c r="Q4893" s="6">
        <v>156</v>
      </c>
      <c r="R4893" s="6">
        <v>41</v>
      </c>
      <c r="S4893" s="16">
        <f t="shared" si="368"/>
        <v>0.26282051282051283</v>
      </c>
      <c r="T4893" s="16">
        <f t="shared" si="369"/>
        <v>3.5241464766015758E-2</v>
      </c>
    </row>
    <row r="4894" spans="1:20" x14ac:dyDescent="0.6">
      <c r="A4894" s="6"/>
      <c r="B4894" s="6"/>
      <c r="C4894" s="6"/>
      <c r="D4894" s="6" t="s">
        <v>13822</v>
      </c>
      <c r="E4894" s="6" t="s">
        <v>13815</v>
      </c>
      <c r="F4894" s="6" t="s">
        <v>13877</v>
      </c>
      <c r="G4894" s="6" t="str">
        <f t="shared" si="367"/>
        <v>40-75</v>
      </c>
      <c r="H4894" s="6" t="str" cm="1">
        <f t="array" ref="H4894:I4894">_xlfn.TEXTSPLIT(G4894,"-")</f>
        <v>40</v>
      </c>
      <c r="I4894" s="6" t="str">
        <v>75</v>
      </c>
      <c r="J4894" s="6" t="s">
        <v>13541</v>
      </c>
      <c r="K4894" s="6" t="s">
        <v>13651</v>
      </c>
      <c r="L4894" s="6" t="s">
        <v>13973</v>
      </c>
      <c r="M4894" s="6" t="s">
        <v>13708</v>
      </c>
      <c r="N4894" s="6" t="s">
        <v>13710</v>
      </c>
      <c r="O4894" s="6" t="str" cm="1">
        <f t="array" ref="O4894:P4894">_xlfn.TEXTSPLIT(N4894,"-")</f>
        <v>1999</v>
      </c>
      <c r="P4894" s="6" t="str">
        <v>2001</v>
      </c>
      <c r="Q4894" s="6">
        <v>1673</v>
      </c>
      <c r="R4894" s="6">
        <v>229</v>
      </c>
      <c r="S4894" s="16">
        <f t="shared" si="368"/>
        <v>0.13687985654512852</v>
      </c>
      <c r="T4894" s="16">
        <f t="shared" si="369"/>
        <v>8.403446245259124E-3</v>
      </c>
    </row>
    <row r="4895" spans="1:20" x14ac:dyDescent="0.6">
      <c r="A4895" s="6"/>
      <c r="B4895" s="6"/>
      <c r="C4895" s="6"/>
      <c r="D4895" s="6" t="s">
        <v>13822</v>
      </c>
      <c r="E4895" s="6" t="s">
        <v>13814</v>
      </c>
      <c r="F4895" s="6" t="s">
        <v>13817</v>
      </c>
      <c r="G4895" s="6" t="str">
        <f t="shared" si="367"/>
        <v>40-49</v>
      </c>
      <c r="H4895" s="6" t="str" cm="1">
        <f t="array" ref="H4895:I4895">_xlfn.TEXTSPLIT(G4895,"-")</f>
        <v>40</v>
      </c>
      <c r="I4895" s="6" t="str">
        <v>49</v>
      </c>
      <c r="J4895" s="6" t="s">
        <v>13541</v>
      </c>
      <c r="K4895" s="6" t="s">
        <v>13651</v>
      </c>
      <c r="L4895" s="6" t="s">
        <v>13973</v>
      </c>
      <c r="M4895" s="6" t="s">
        <v>13708</v>
      </c>
      <c r="N4895" s="6" t="s">
        <v>13710</v>
      </c>
      <c r="O4895" s="6" t="str" cm="1">
        <f t="array" ref="O4895:P4895">_xlfn.TEXTSPLIT(N4895,"-")</f>
        <v>1999</v>
      </c>
      <c r="P4895" s="6" t="str">
        <v>2001</v>
      </c>
      <c r="Q4895" s="6">
        <v>266</v>
      </c>
      <c r="R4895" s="6">
        <v>21</v>
      </c>
      <c r="S4895" s="16">
        <f t="shared" si="368"/>
        <v>7.8947368421052627E-2</v>
      </c>
      <c r="T4895" s="16">
        <f t="shared" si="369"/>
        <v>1.6533706906251139E-2</v>
      </c>
    </row>
    <row r="4896" spans="1:20" x14ac:dyDescent="0.6">
      <c r="A4896" s="6"/>
      <c r="B4896" s="6"/>
      <c r="C4896" s="6"/>
      <c r="D4896" s="6" t="s">
        <v>13822</v>
      </c>
      <c r="E4896" s="6" t="s">
        <v>13814</v>
      </c>
      <c r="F4896" s="6" t="s">
        <v>13818</v>
      </c>
      <c r="G4896" s="6" t="str">
        <f t="shared" si="367"/>
        <v>50-59</v>
      </c>
      <c r="H4896" s="6" t="str" cm="1">
        <f t="array" ref="H4896:I4896">_xlfn.TEXTSPLIT(G4896,"-")</f>
        <v>50</v>
      </c>
      <c r="I4896" s="6" t="str">
        <v>59</v>
      </c>
      <c r="J4896" s="6" t="s">
        <v>13541</v>
      </c>
      <c r="K4896" s="6" t="s">
        <v>13651</v>
      </c>
      <c r="L4896" s="6" t="s">
        <v>13973</v>
      </c>
      <c r="M4896" s="6" t="s">
        <v>13708</v>
      </c>
      <c r="N4896" s="6" t="s">
        <v>13710</v>
      </c>
      <c r="O4896" s="6" t="str" cm="1">
        <f t="array" ref="O4896:P4896">_xlfn.TEXTSPLIT(N4896,"-")</f>
        <v>1999</v>
      </c>
      <c r="P4896" s="6" t="str">
        <v>2001</v>
      </c>
      <c r="Q4896" s="6">
        <v>273</v>
      </c>
      <c r="R4896" s="6">
        <v>36</v>
      </c>
      <c r="S4896" s="16">
        <f t="shared" si="368"/>
        <v>0.13186813186813187</v>
      </c>
      <c r="T4896" s="16">
        <f t="shared" si="369"/>
        <v>2.0477713040677668E-2</v>
      </c>
    </row>
    <row r="4897" spans="1:20" x14ac:dyDescent="0.6">
      <c r="A4897" s="6"/>
      <c r="B4897" s="6"/>
      <c r="C4897" s="6"/>
      <c r="D4897" s="6" t="s">
        <v>13822</v>
      </c>
      <c r="E4897" s="6" t="s">
        <v>13814</v>
      </c>
      <c r="F4897" s="6" t="s">
        <v>13819</v>
      </c>
      <c r="G4897" s="6" t="str">
        <f t="shared" si="367"/>
        <v>60-69</v>
      </c>
      <c r="H4897" s="6" t="str" cm="1">
        <f t="array" ref="H4897:I4897">_xlfn.TEXTSPLIT(G4897,"-")</f>
        <v>60</v>
      </c>
      <c r="I4897" s="6" t="str">
        <v>69</v>
      </c>
      <c r="J4897" s="6" t="s">
        <v>13541</v>
      </c>
      <c r="K4897" s="6" t="s">
        <v>13651</v>
      </c>
      <c r="L4897" s="6" t="s">
        <v>13973</v>
      </c>
      <c r="M4897" s="6" t="s">
        <v>13708</v>
      </c>
      <c r="N4897" s="6" t="s">
        <v>13710</v>
      </c>
      <c r="O4897" s="6" t="str" cm="1">
        <f t="array" ref="O4897:P4897">_xlfn.TEXTSPLIT(N4897,"-")</f>
        <v>1999</v>
      </c>
      <c r="P4897" s="6" t="str">
        <v>2001</v>
      </c>
      <c r="Q4897" s="6">
        <v>232</v>
      </c>
      <c r="R4897" s="6">
        <v>41</v>
      </c>
      <c r="S4897" s="16">
        <f t="shared" si="368"/>
        <v>0.17672413793103448</v>
      </c>
      <c r="T4897" s="16">
        <f t="shared" si="369"/>
        <v>2.5042439581394411E-2</v>
      </c>
    </row>
    <row r="4898" spans="1:20" x14ac:dyDescent="0.6">
      <c r="A4898" s="6"/>
      <c r="B4898" s="6"/>
      <c r="C4898" s="6"/>
      <c r="D4898" s="6" t="s">
        <v>13822</v>
      </c>
      <c r="E4898" s="6" t="s">
        <v>13814</v>
      </c>
      <c r="F4898" s="6" t="s">
        <v>13876</v>
      </c>
      <c r="G4898" s="6" t="str">
        <f t="shared" si="367"/>
        <v>70-75</v>
      </c>
      <c r="H4898" s="6" t="str" cm="1">
        <f t="array" ref="H4898:I4898">_xlfn.TEXTSPLIT(G4898,"-")</f>
        <v>70</v>
      </c>
      <c r="I4898" s="6" t="str">
        <v>75</v>
      </c>
      <c r="J4898" s="6" t="s">
        <v>13541</v>
      </c>
      <c r="K4898" s="6" t="s">
        <v>13651</v>
      </c>
      <c r="L4898" s="6" t="s">
        <v>13973</v>
      </c>
      <c r="M4898" s="6" t="s">
        <v>13708</v>
      </c>
      <c r="N4898" s="6" t="s">
        <v>13710</v>
      </c>
      <c r="O4898" s="6" t="str" cm="1">
        <f t="array" ref="O4898:P4898">_xlfn.TEXTSPLIT(N4898,"-")</f>
        <v>1999</v>
      </c>
      <c r="P4898" s="6" t="str">
        <v>2001</v>
      </c>
      <c r="Q4898" s="6">
        <v>87</v>
      </c>
      <c r="R4898" s="6">
        <v>21</v>
      </c>
      <c r="S4898" s="16">
        <f t="shared" si="368"/>
        <v>0.2413793103448276</v>
      </c>
      <c r="T4898" s="16">
        <f t="shared" si="369"/>
        <v>4.5877816100389782E-2</v>
      </c>
    </row>
    <row r="4899" spans="1:20" x14ac:dyDescent="0.6">
      <c r="A4899" s="6"/>
      <c r="B4899" s="6"/>
      <c r="C4899" s="6"/>
      <c r="D4899" s="6" t="s">
        <v>13822</v>
      </c>
      <c r="E4899" s="6" t="s">
        <v>13814</v>
      </c>
      <c r="F4899" s="6" t="s">
        <v>13877</v>
      </c>
      <c r="G4899" s="6" t="str">
        <f t="shared" si="367"/>
        <v>40-75</v>
      </c>
      <c r="H4899" s="6" t="str" cm="1">
        <f t="array" ref="H4899:I4899">_xlfn.TEXTSPLIT(G4899,"-")</f>
        <v>40</v>
      </c>
      <c r="I4899" s="6" t="str">
        <v>75</v>
      </c>
      <c r="J4899" s="6" t="s">
        <v>13541</v>
      </c>
      <c r="K4899" s="6" t="s">
        <v>13651</v>
      </c>
      <c r="L4899" s="6" t="s">
        <v>13973</v>
      </c>
      <c r="M4899" s="6" t="s">
        <v>13708</v>
      </c>
      <c r="N4899" s="6" t="s">
        <v>13710</v>
      </c>
      <c r="O4899" s="6" t="str" cm="1">
        <f t="array" ref="O4899:P4899">_xlfn.TEXTSPLIT(N4899,"-")</f>
        <v>1999</v>
      </c>
      <c r="P4899" s="6" t="str">
        <v>2001</v>
      </c>
      <c r="Q4899" s="6">
        <v>858</v>
      </c>
      <c r="R4899" s="6">
        <v>119</v>
      </c>
      <c r="S4899" s="16">
        <f t="shared" si="368"/>
        <v>0.13869463869463869</v>
      </c>
      <c r="T4899" s="16">
        <f t="shared" si="369"/>
        <v>1.1799531611935915E-2</v>
      </c>
    </row>
    <row r="4900" spans="1:20" x14ac:dyDescent="0.6">
      <c r="A4900" s="6"/>
      <c r="B4900" s="6"/>
      <c r="C4900" s="6"/>
      <c r="D4900" s="6" t="s">
        <v>13822</v>
      </c>
      <c r="E4900" s="6" t="s">
        <v>13816</v>
      </c>
      <c r="F4900" s="6" t="s">
        <v>13817</v>
      </c>
      <c r="G4900" s="6" t="str">
        <f t="shared" si="367"/>
        <v>40-49</v>
      </c>
      <c r="H4900" s="6" t="str" cm="1">
        <f t="array" ref="H4900:I4900">_xlfn.TEXTSPLIT(G4900,"-")</f>
        <v>40</v>
      </c>
      <c r="I4900" s="6" t="str">
        <v>49</v>
      </c>
      <c r="J4900" s="6" t="s">
        <v>13541</v>
      </c>
      <c r="K4900" s="6" t="s">
        <v>13651</v>
      </c>
      <c r="L4900" s="6" t="s">
        <v>13973</v>
      </c>
      <c r="M4900" s="6" t="s">
        <v>13708</v>
      </c>
      <c r="N4900" s="6" t="s">
        <v>13710</v>
      </c>
      <c r="O4900" s="6" t="str" cm="1">
        <f t="array" ref="O4900:P4900">_xlfn.TEXTSPLIT(N4900,"-")</f>
        <v>1999</v>
      </c>
      <c r="P4900" s="6" t="str">
        <v>2001</v>
      </c>
      <c r="Q4900" s="6">
        <v>282</v>
      </c>
      <c r="R4900" s="6">
        <v>34</v>
      </c>
      <c r="S4900" s="16">
        <f t="shared" si="368"/>
        <v>0.12056737588652482</v>
      </c>
      <c r="T4900" s="16">
        <f t="shared" si="369"/>
        <v>1.9390617362433821E-2</v>
      </c>
    </row>
    <row r="4901" spans="1:20" x14ac:dyDescent="0.6">
      <c r="A4901" s="6"/>
      <c r="B4901" s="6"/>
      <c r="C4901" s="6"/>
      <c r="D4901" s="6" t="s">
        <v>13822</v>
      </c>
      <c r="E4901" s="6" t="s">
        <v>13816</v>
      </c>
      <c r="F4901" s="6" t="s">
        <v>13818</v>
      </c>
      <c r="G4901" s="6" t="str">
        <f t="shared" si="367"/>
        <v>50-59</v>
      </c>
      <c r="H4901" s="6" t="str" cm="1">
        <f t="array" ref="H4901:I4901">_xlfn.TEXTSPLIT(G4901,"-")</f>
        <v>50</v>
      </c>
      <c r="I4901" s="6" t="str">
        <v>59</v>
      </c>
      <c r="J4901" s="6" t="s">
        <v>13541</v>
      </c>
      <c r="K4901" s="6" t="s">
        <v>13651</v>
      </c>
      <c r="L4901" s="6" t="s">
        <v>13973</v>
      </c>
      <c r="M4901" s="6" t="s">
        <v>13708</v>
      </c>
      <c r="N4901" s="6" t="s">
        <v>13710</v>
      </c>
      <c r="O4901" s="6" t="str" cm="1">
        <f t="array" ref="O4901:P4901">_xlfn.TEXTSPLIT(N4901,"-")</f>
        <v>1999</v>
      </c>
      <c r="P4901" s="6" t="str">
        <v>2001</v>
      </c>
      <c r="Q4901" s="6">
        <v>244</v>
      </c>
      <c r="R4901" s="6">
        <v>19</v>
      </c>
      <c r="S4901" s="16">
        <f t="shared" si="368"/>
        <v>7.7868852459016397E-2</v>
      </c>
      <c r="T4901" s="16">
        <f t="shared" si="369"/>
        <v>1.7154707602676567E-2</v>
      </c>
    </row>
    <row r="4902" spans="1:20" x14ac:dyDescent="0.6">
      <c r="A4902" s="6"/>
      <c r="B4902" s="6"/>
      <c r="C4902" s="6"/>
      <c r="D4902" s="6" t="s">
        <v>13822</v>
      </c>
      <c r="E4902" s="6" t="s">
        <v>13816</v>
      </c>
      <c r="F4902" s="6" t="s">
        <v>13819</v>
      </c>
      <c r="G4902" s="6" t="str">
        <f t="shared" si="367"/>
        <v>60-69</v>
      </c>
      <c r="H4902" s="6" t="str" cm="1">
        <f t="array" ref="H4902:I4902">_xlfn.TEXTSPLIT(G4902,"-")</f>
        <v>60</v>
      </c>
      <c r="I4902" s="6" t="str">
        <v>69</v>
      </c>
      <c r="J4902" s="6" t="s">
        <v>13541</v>
      </c>
      <c r="K4902" s="6" t="s">
        <v>13651</v>
      </c>
      <c r="L4902" s="6" t="s">
        <v>13973</v>
      </c>
      <c r="M4902" s="6" t="s">
        <v>13708</v>
      </c>
      <c r="N4902" s="6" t="s">
        <v>13710</v>
      </c>
      <c r="O4902" s="6" t="str" cm="1">
        <f t="array" ref="O4902:P4902">_xlfn.TEXTSPLIT(N4902,"-")</f>
        <v>1999</v>
      </c>
      <c r="P4902" s="6" t="str">
        <v>2001</v>
      </c>
      <c r="Q4902" s="6">
        <v>220</v>
      </c>
      <c r="R4902" s="6">
        <v>37</v>
      </c>
      <c r="S4902" s="16">
        <f t="shared" si="368"/>
        <v>0.16818181818181818</v>
      </c>
      <c r="T4902" s="16">
        <f t="shared" si="369"/>
        <v>2.5216940032705651E-2</v>
      </c>
    </row>
    <row r="4903" spans="1:20" x14ac:dyDescent="0.6">
      <c r="A4903" s="6"/>
      <c r="B4903" s="6"/>
      <c r="C4903" s="6"/>
      <c r="D4903" s="6" t="s">
        <v>13822</v>
      </c>
      <c r="E4903" s="6" t="s">
        <v>13816</v>
      </c>
      <c r="F4903" s="6" t="s">
        <v>13876</v>
      </c>
      <c r="G4903" s="6" t="str">
        <f t="shared" si="367"/>
        <v>70-75</v>
      </c>
      <c r="H4903" s="6" t="str" cm="1">
        <f t="array" ref="H4903:I4903">_xlfn.TEXTSPLIT(G4903,"-")</f>
        <v>70</v>
      </c>
      <c r="I4903" s="6" t="str">
        <v>75</v>
      </c>
      <c r="J4903" s="6" t="s">
        <v>13541</v>
      </c>
      <c r="K4903" s="6" t="s">
        <v>13651</v>
      </c>
      <c r="L4903" s="6" t="s">
        <v>13973</v>
      </c>
      <c r="M4903" s="6" t="s">
        <v>13708</v>
      </c>
      <c r="N4903" s="6" t="s">
        <v>13710</v>
      </c>
      <c r="O4903" s="6" t="str" cm="1">
        <f t="array" ref="O4903:P4903">_xlfn.TEXTSPLIT(N4903,"-")</f>
        <v>1999</v>
      </c>
      <c r="P4903" s="6" t="str">
        <v>2001</v>
      </c>
      <c r="Q4903" s="6">
        <v>69</v>
      </c>
      <c r="R4903" s="6">
        <v>20</v>
      </c>
      <c r="S4903" s="16">
        <f t="shared" si="368"/>
        <v>0.28985507246376813</v>
      </c>
      <c r="T4903" s="16">
        <f t="shared" si="369"/>
        <v>5.4618453831987809E-2</v>
      </c>
    </row>
    <row r="4904" spans="1:20" x14ac:dyDescent="0.6">
      <c r="A4904" s="6"/>
      <c r="B4904" s="6"/>
      <c r="C4904" s="6"/>
      <c r="D4904" s="6" t="s">
        <v>13822</v>
      </c>
      <c r="E4904" s="6" t="s">
        <v>13816</v>
      </c>
      <c r="F4904" s="6" t="s">
        <v>13877</v>
      </c>
      <c r="G4904" s="6" t="str">
        <f t="shared" si="367"/>
        <v>40-75</v>
      </c>
      <c r="H4904" s="6" t="str" cm="1">
        <f t="array" ref="H4904:I4904">_xlfn.TEXTSPLIT(G4904,"-")</f>
        <v>40</v>
      </c>
      <c r="I4904" s="6" t="str">
        <v>75</v>
      </c>
      <c r="J4904" s="6" t="s">
        <v>13541</v>
      </c>
      <c r="K4904" s="6" t="s">
        <v>13651</v>
      </c>
      <c r="L4904" s="6" t="s">
        <v>13973</v>
      </c>
      <c r="M4904" s="6" t="s">
        <v>13708</v>
      </c>
      <c r="N4904" s="6" t="s">
        <v>13710</v>
      </c>
      <c r="O4904" s="6" t="str" cm="1">
        <f t="array" ref="O4904:P4904">_xlfn.TEXTSPLIT(N4904,"-")</f>
        <v>1999</v>
      </c>
      <c r="P4904" s="6" t="str">
        <v>2001</v>
      </c>
      <c r="Q4904" s="6">
        <v>815</v>
      </c>
      <c r="R4904" s="6">
        <v>110</v>
      </c>
      <c r="S4904" s="16">
        <f t="shared" si="368"/>
        <v>0.13496932515337423</v>
      </c>
      <c r="T4904" s="16">
        <f t="shared" si="369"/>
        <v>1.1968906875940209E-2</v>
      </c>
    </row>
    <row r="4905" spans="1:20" x14ac:dyDescent="0.6">
      <c r="A4905" s="6"/>
      <c r="B4905" s="6"/>
      <c r="C4905" s="6"/>
      <c r="D4905" s="6" t="s">
        <v>13813</v>
      </c>
      <c r="E4905" s="6" t="s">
        <v>13815</v>
      </c>
      <c r="F4905" s="6" t="s">
        <v>13817</v>
      </c>
      <c r="G4905" s="6" t="str">
        <f t="shared" si="367"/>
        <v>40-49</v>
      </c>
      <c r="H4905" s="6" t="str" cm="1">
        <f t="array" ref="H4905:I4905">_xlfn.TEXTSPLIT(G4905,"-")</f>
        <v>40</v>
      </c>
      <c r="I4905" s="6" t="str">
        <v>49</v>
      </c>
      <c r="J4905" s="6" t="s">
        <v>13541</v>
      </c>
      <c r="K4905" s="6" t="s">
        <v>13651</v>
      </c>
      <c r="L4905" s="6" t="s">
        <v>13973</v>
      </c>
      <c r="M4905" s="6" t="s">
        <v>13708</v>
      </c>
      <c r="N4905" s="6" t="s">
        <v>13710</v>
      </c>
      <c r="O4905" s="6" t="str" cm="1">
        <f t="array" ref="O4905:P4905">_xlfn.TEXTSPLIT(N4905,"-")</f>
        <v>1999</v>
      </c>
      <c r="P4905" s="6" t="str">
        <v>2001</v>
      </c>
      <c r="Q4905" s="6">
        <v>548</v>
      </c>
      <c r="R4905" s="6">
        <v>0</v>
      </c>
      <c r="S4905" s="16">
        <f t="shared" si="368"/>
        <v>0</v>
      </c>
      <c r="T4905" s="16">
        <f t="shared" si="369"/>
        <v>0</v>
      </c>
    </row>
    <row r="4906" spans="1:20" x14ac:dyDescent="0.6">
      <c r="A4906" s="6"/>
      <c r="B4906" s="6"/>
      <c r="C4906" s="6"/>
      <c r="D4906" s="6" t="s">
        <v>13813</v>
      </c>
      <c r="E4906" s="6" t="s">
        <v>13815</v>
      </c>
      <c r="F4906" s="6" t="s">
        <v>13818</v>
      </c>
      <c r="G4906" s="6" t="str">
        <f t="shared" si="367"/>
        <v>50-59</v>
      </c>
      <c r="H4906" s="6" t="str" cm="1">
        <f t="array" ref="H4906:I4906">_xlfn.TEXTSPLIT(G4906,"-")</f>
        <v>50</v>
      </c>
      <c r="I4906" s="6" t="str">
        <v>59</v>
      </c>
      <c r="J4906" s="6" t="s">
        <v>13541</v>
      </c>
      <c r="K4906" s="6" t="s">
        <v>13651</v>
      </c>
      <c r="L4906" s="6" t="s">
        <v>13973</v>
      </c>
      <c r="M4906" s="6" t="s">
        <v>13708</v>
      </c>
      <c r="N4906" s="6" t="s">
        <v>13710</v>
      </c>
      <c r="O4906" s="6" t="str" cm="1">
        <f t="array" ref="O4906:P4906">_xlfn.TEXTSPLIT(N4906,"-")</f>
        <v>1999</v>
      </c>
      <c r="P4906" s="6" t="str">
        <v>2001</v>
      </c>
      <c r="Q4906" s="6">
        <v>517</v>
      </c>
      <c r="R4906" s="6">
        <v>0</v>
      </c>
      <c r="S4906" s="16">
        <f t="shared" si="368"/>
        <v>0</v>
      </c>
      <c r="T4906" s="16">
        <f t="shared" si="369"/>
        <v>0</v>
      </c>
    </row>
    <row r="4907" spans="1:20" x14ac:dyDescent="0.6">
      <c r="A4907" s="6"/>
      <c r="B4907" s="6"/>
      <c r="C4907" s="6"/>
      <c r="D4907" s="6" t="s">
        <v>13813</v>
      </c>
      <c r="E4907" s="6" t="s">
        <v>13815</v>
      </c>
      <c r="F4907" s="6" t="s">
        <v>13819</v>
      </c>
      <c r="G4907" s="6" t="str">
        <f t="shared" si="367"/>
        <v>60-69</v>
      </c>
      <c r="H4907" s="6" t="str" cm="1">
        <f t="array" ref="H4907:I4907">_xlfn.TEXTSPLIT(G4907,"-")</f>
        <v>60</v>
      </c>
      <c r="I4907" s="6" t="str">
        <v>69</v>
      </c>
      <c r="J4907" s="6" t="s">
        <v>13541</v>
      </c>
      <c r="K4907" s="6" t="s">
        <v>13651</v>
      </c>
      <c r="L4907" s="6" t="s">
        <v>13973</v>
      </c>
      <c r="M4907" s="6" t="s">
        <v>13708</v>
      </c>
      <c r="N4907" s="6" t="s">
        <v>13710</v>
      </c>
      <c r="O4907" s="6" t="str" cm="1">
        <f t="array" ref="O4907:P4907">_xlfn.TEXTSPLIT(N4907,"-")</f>
        <v>1999</v>
      </c>
      <c r="P4907" s="6" t="str">
        <v>2001</v>
      </c>
      <c r="Q4907" s="6">
        <v>452</v>
      </c>
      <c r="R4907" s="6">
        <v>2</v>
      </c>
      <c r="S4907" s="16">
        <f t="shared" si="368"/>
        <v>4.4247787610619468E-3</v>
      </c>
      <c r="T4907" s="16">
        <f t="shared" si="369"/>
        <v>3.1218612888836189E-3</v>
      </c>
    </row>
    <row r="4908" spans="1:20" x14ac:dyDescent="0.6">
      <c r="A4908" s="6"/>
      <c r="B4908" s="6"/>
      <c r="C4908" s="6"/>
      <c r="D4908" s="6" t="s">
        <v>13813</v>
      </c>
      <c r="E4908" s="6" t="s">
        <v>13815</v>
      </c>
      <c r="F4908" s="6" t="s">
        <v>13876</v>
      </c>
      <c r="G4908" s="6" t="str">
        <f t="shared" si="367"/>
        <v>70-75</v>
      </c>
      <c r="H4908" s="6" t="str" cm="1">
        <f t="array" ref="H4908:I4908">_xlfn.TEXTSPLIT(G4908,"-")</f>
        <v>70</v>
      </c>
      <c r="I4908" s="6" t="str">
        <v>75</v>
      </c>
      <c r="J4908" s="6" t="s">
        <v>13541</v>
      </c>
      <c r="K4908" s="6" t="s">
        <v>13651</v>
      </c>
      <c r="L4908" s="6" t="s">
        <v>13973</v>
      </c>
      <c r="M4908" s="6" t="s">
        <v>13708</v>
      </c>
      <c r="N4908" s="6" t="s">
        <v>13710</v>
      </c>
      <c r="O4908" s="6" t="str" cm="1">
        <f t="array" ref="O4908:P4908">_xlfn.TEXTSPLIT(N4908,"-")</f>
        <v>1999</v>
      </c>
      <c r="P4908" s="6" t="str">
        <v>2001</v>
      </c>
      <c r="Q4908" s="6">
        <v>156</v>
      </c>
      <c r="R4908" s="6">
        <v>3</v>
      </c>
      <c r="S4908" s="16">
        <f t="shared" si="368"/>
        <v>1.9230769230769232E-2</v>
      </c>
      <c r="T4908" s="16">
        <f t="shared" si="369"/>
        <v>1.0995612978785877E-2</v>
      </c>
    </row>
    <row r="4909" spans="1:20" x14ac:dyDescent="0.6">
      <c r="A4909" s="6"/>
      <c r="B4909" s="6"/>
      <c r="C4909" s="6"/>
      <c r="D4909" s="6" t="s">
        <v>13813</v>
      </c>
      <c r="E4909" s="6" t="s">
        <v>13815</v>
      </c>
      <c r="F4909" s="6" t="s">
        <v>13877</v>
      </c>
      <c r="G4909" s="6" t="str">
        <f t="shared" si="367"/>
        <v>40-75</v>
      </c>
      <c r="H4909" s="6" t="str" cm="1">
        <f t="array" ref="H4909:I4909">_xlfn.TEXTSPLIT(G4909,"-")</f>
        <v>40</v>
      </c>
      <c r="I4909" s="6" t="str">
        <v>75</v>
      </c>
      <c r="J4909" s="6" t="s">
        <v>13541</v>
      </c>
      <c r="K4909" s="6" t="s">
        <v>13651</v>
      </c>
      <c r="L4909" s="6" t="s">
        <v>13973</v>
      </c>
      <c r="M4909" s="6" t="s">
        <v>13708</v>
      </c>
      <c r="N4909" s="6" t="s">
        <v>13710</v>
      </c>
      <c r="O4909" s="6" t="str" cm="1">
        <f t="array" ref="O4909:P4909">_xlfn.TEXTSPLIT(N4909,"-")</f>
        <v>1999</v>
      </c>
      <c r="P4909" s="6" t="str">
        <v>2001</v>
      </c>
      <c r="Q4909" s="6">
        <v>1673</v>
      </c>
      <c r="R4909" s="6">
        <v>5</v>
      </c>
      <c r="S4909" s="16">
        <f t="shared" si="368"/>
        <v>2.9886431560071729E-3</v>
      </c>
      <c r="T4909" s="16">
        <f t="shared" si="369"/>
        <v>1.3345631037459376E-3</v>
      </c>
    </row>
    <row r="4910" spans="1:20" x14ac:dyDescent="0.6">
      <c r="A4910" s="6"/>
      <c r="B4910" s="6"/>
      <c r="C4910" s="6"/>
      <c r="D4910" s="6" t="s">
        <v>13813</v>
      </c>
      <c r="E4910" s="6" t="s">
        <v>13814</v>
      </c>
      <c r="F4910" s="6" t="s">
        <v>13817</v>
      </c>
      <c r="G4910" s="6" t="str">
        <f t="shared" si="367"/>
        <v>40-49</v>
      </c>
      <c r="H4910" s="6" t="str" cm="1">
        <f t="array" ref="H4910:I4910">_xlfn.TEXTSPLIT(G4910,"-")</f>
        <v>40</v>
      </c>
      <c r="I4910" s="6" t="str">
        <v>49</v>
      </c>
      <c r="J4910" s="6" t="s">
        <v>13541</v>
      </c>
      <c r="K4910" s="6" t="s">
        <v>13651</v>
      </c>
      <c r="L4910" s="6" t="s">
        <v>13973</v>
      </c>
      <c r="M4910" s="6" t="s">
        <v>13708</v>
      </c>
      <c r="N4910" s="6" t="s">
        <v>13710</v>
      </c>
      <c r="O4910" s="6" t="str" cm="1">
        <f t="array" ref="O4910:P4910">_xlfn.TEXTSPLIT(N4910,"-")</f>
        <v>1999</v>
      </c>
      <c r="P4910" s="6" t="str">
        <v>2001</v>
      </c>
      <c r="Q4910" s="6">
        <v>266</v>
      </c>
      <c r="R4910" s="6">
        <v>0</v>
      </c>
      <c r="S4910" s="16">
        <f t="shared" si="368"/>
        <v>0</v>
      </c>
      <c r="T4910" s="16">
        <f t="shared" si="369"/>
        <v>0</v>
      </c>
    </row>
    <row r="4911" spans="1:20" x14ac:dyDescent="0.6">
      <c r="A4911" s="6"/>
      <c r="B4911" s="6"/>
      <c r="C4911" s="6"/>
      <c r="D4911" s="6" t="s">
        <v>13813</v>
      </c>
      <c r="E4911" s="6" t="s">
        <v>13814</v>
      </c>
      <c r="F4911" s="6" t="s">
        <v>13818</v>
      </c>
      <c r="G4911" s="6" t="str">
        <f t="shared" si="367"/>
        <v>50-59</v>
      </c>
      <c r="H4911" s="6" t="str" cm="1">
        <f t="array" ref="H4911:I4911">_xlfn.TEXTSPLIT(G4911,"-")</f>
        <v>50</v>
      </c>
      <c r="I4911" s="6" t="str">
        <v>59</v>
      </c>
      <c r="J4911" s="6" t="s">
        <v>13541</v>
      </c>
      <c r="K4911" s="6" t="s">
        <v>13651</v>
      </c>
      <c r="L4911" s="6" t="s">
        <v>13973</v>
      </c>
      <c r="M4911" s="6" t="s">
        <v>13708</v>
      </c>
      <c r="N4911" s="6" t="s">
        <v>13710</v>
      </c>
      <c r="O4911" s="6" t="str" cm="1">
        <f t="array" ref="O4911:P4911">_xlfn.TEXTSPLIT(N4911,"-")</f>
        <v>1999</v>
      </c>
      <c r="P4911" s="6" t="str">
        <v>2001</v>
      </c>
      <c r="Q4911" s="6">
        <v>273</v>
      </c>
      <c r="R4911" s="6">
        <v>0</v>
      </c>
      <c r="S4911" s="16">
        <f t="shared" si="368"/>
        <v>0</v>
      </c>
      <c r="T4911" s="16">
        <f t="shared" si="369"/>
        <v>0</v>
      </c>
    </row>
    <row r="4912" spans="1:20" x14ac:dyDescent="0.6">
      <c r="A4912" s="6"/>
      <c r="B4912" s="6"/>
      <c r="C4912" s="6"/>
      <c r="D4912" s="6" t="s">
        <v>13813</v>
      </c>
      <c r="E4912" s="6" t="s">
        <v>13814</v>
      </c>
      <c r="F4912" s="6" t="s">
        <v>13819</v>
      </c>
      <c r="G4912" s="6" t="str">
        <f t="shared" si="367"/>
        <v>60-69</v>
      </c>
      <c r="H4912" s="6" t="str" cm="1">
        <f t="array" ref="H4912:I4912">_xlfn.TEXTSPLIT(G4912,"-")</f>
        <v>60</v>
      </c>
      <c r="I4912" s="6" t="str">
        <v>69</v>
      </c>
      <c r="J4912" s="6" t="s">
        <v>13541</v>
      </c>
      <c r="K4912" s="6" t="s">
        <v>13651</v>
      </c>
      <c r="L4912" s="6" t="s">
        <v>13973</v>
      </c>
      <c r="M4912" s="6" t="s">
        <v>13708</v>
      </c>
      <c r="N4912" s="6" t="s">
        <v>13710</v>
      </c>
      <c r="O4912" s="6" t="str" cm="1">
        <f t="array" ref="O4912:P4912">_xlfn.TEXTSPLIT(N4912,"-")</f>
        <v>1999</v>
      </c>
      <c r="P4912" s="6" t="str">
        <v>2001</v>
      </c>
      <c r="Q4912" s="6">
        <v>232</v>
      </c>
      <c r="R4912" s="6">
        <v>1</v>
      </c>
      <c r="S4912" s="16">
        <f t="shared" si="368"/>
        <v>4.3103448275862068E-3</v>
      </c>
      <c r="T4912" s="16">
        <f t="shared" si="369"/>
        <v>4.3010452594115425E-3</v>
      </c>
    </row>
    <row r="4913" spans="1:20" x14ac:dyDescent="0.6">
      <c r="A4913" s="6"/>
      <c r="B4913" s="6"/>
      <c r="C4913" s="6"/>
      <c r="D4913" s="6" t="s">
        <v>13813</v>
      </c>
      <c r="E4913" s="6" t="s">
        <v>13814</v>
      </c>
      <c r="F4913" s="6" t="s">
        <v>13876</v>
      </c>
      <c r="G4913" s="6" t="str">
        <f t="shared" si="367"/>
        <v>70-75</v>
      </c>
      <c r="H4913" s="6" t="str" cm="1">
        <f t="array" ref="H4913:I4913">_xlfn.TEXTSPLIT(G4913,"-")</f>
        <v>70</v>
      </c>
      <c r="I4913" s="6" t="str">
        <v>75</v>
      </c>
      <c r="J4913" s="6" t="s">
        <v>13541</v>
      </c>
      <c r="K4913" s="6" t="s">
        <v>13651</v>
      </c>
      <c r="L4913" s="6" t="s">
        <v>13973</v>
      </c>
      <c r="M4913" s="6" t="s">
        <v>13708</v>
      </c>
      <c r="N4913" s="6" t="s">
        <v>13710</v>
      </c>
      <c r="O4913" s="6" t="str" cm="1">
        <f t="array" ref="O4913:P4913">_xlfn.TEXTSPLIT(N4913,"-")</f>
        <v>1999</v>
      </c>
      <c r="P4913" s="6" t="str">
        <v>2001</v>
      </c>
      <c r="Q4913" s="6">
        <v>87</v>
      </c>
      <c r="R4913" s="6">
        <v>3</v>
      </c>
      <c r="S4913" s="16">
        <f t="shared" si="368"/>
        <v>3.4482758620689655E-2</v>
      </c>
      <c r="T4913" s="16">
        <f t="shared" si="369"/>
        <v>1.9562366514868118E-2</v>
      </c>
    </row>
    <row r="4914" spans="1:20" x14ac:dyDescent="0.6">
      <c r="A4914" s="6"/>
      <c r="B4914" s="6"/>
      <c r="C4914" s="6"/>
      <c r="D4914" s="6" t="s">
        <v>13813</v>
      </c>
      <c r="E4914" s="6" t="s">
        <v>13814</v>
      </c>
      <c r="F4914" s="6" t="s">
        <v>13877</v>
      </c>
      <c r="G4914" s="6" t="str">
        <f t="shared" si="367"/>
        <v>40-75</v>
      </c>
      <c r="H4914" s="6" t="str" cm="1">
        <f t="array" ref="H4914:I4914">_xlfn.TEXTSPLIT(G4914,"-")</f>
        <v>40</v>
      </c>
      <c r="I4914" s="6" t="str">
        <v>75</v>
      </c>
      <c r="J4914" s="6" t="s">
        <v>13541</v>
      </c>
      <c r="K4914" s="6" t="s">
        <v>13651</v>
      </c>
      <c r="L4914" s="6" t="s">
        <v>13973</v>
      </c>
      <c r="M4914" s="6" t="s">
        <v>13708</v>
      </c>
      <c r="N4914" s="6" t="s">
        <v>13710</v>
      </c>
      <c r="O4914" s="6" t="str" cm="1">
        <f t="array" ref="O4914:P4914">_xlfn.TEXTSPLIT(N4914,"-")</f>
        <v>1999</v>
      </c>
      <c r="P4914" s="6" t="str">
        <v>2001</v>
      </c>
      <c r="Q4914" s="6">
        <v>858</v>
      </c>
      <c r="R4914" s="6">
        <v>4</v>
      </c>
      <c r="S4914" s="16">
        <f t="shared" si="368"/>
        <v>4.662004662004662E-3</v>
      </c>
      <c r="T4914" s="16">
        <f t="shared" si="369"/>
        <v>2.3255624114958437E-3</v>
      </c>
    </row>
    <row r="4915" spans="1:20" x14ac:dyDescent="0.6">
      <c r="A4915" s="6"/>
      <c r="B4915" s="6"/>
      <c r="C4915" s="6"/>
      <c r="D4915" s="6" t="s">
        <v>13813</v>
      </c>
      <c r="E4915" s="6" t="s">
        <v>13816</v>
      </c>
      <c r="F4915" s="6" t="s">
        <v>13817</v>
      </c>
      <c r="G4915" s="6" t="str">
        <f t="shared" si="367"/>
        <v>40-49</v>
      </c>
      <c r="H4915" s="6" t="str" cm="1">
        <f t="array" ref="H4915:I4915">_xlfn.TEXTSPLIT(G4915,"-")</f>
        <v>40</v>
      </c>
      <c r="I4915" s="6" t="str">
        <v>49</v>
      </c>
      <c r="J4915" s="6" t="s">
        <v>13541</v>
      </c>
      <c r="K4915" s="6" t="s">
        <v>13651</v>
      </c>
      <c r="L4915" s="6" t="s">
        <v>13973</v>
      </c>
      <c r="M4915" s="6" t="s">
        <v>13708</v>
      </c>
      <c r="N4915" s="6" t="s">
        <v>13710</v>
      </c>
      <c r="O4915" s="6" t="str" cm="1">
        <f t="array" ref="O4915:P4915">_xlfn.TEXTSPLIT(N4915,"-")</f>
        <v>1999</v>
      </c>
      <c r="P4915" s="6" t="str">
        <v>2001</v>
      </c>
      <c r="Q4915" s="6">
        <v>282</v>
      </c>
      <c r="R4915" s="6">
        <v>0</v>
      </c>
      <c r="S4915" s="16">
        <f t="shared" si="368"/>
        <v>0</v>
      </c>
      <c r="T4915" s="16">
        <f t="shared" si="369"/>
        <v>0</v>
      </c>
    </row>
    <row r="4916" spans="1:20" x14ac:dyDescent="0.6">
      <c r="A4916" s="6"/>
      <c r="B4916" s="6"/>
      <c r="C4916" s="6"/>
      <c r="D4916" s="6" t="s">
        <v>13813</v>
      </c>
      <c r="E4916" s="6" t="s">
        <v>13816</v>
      </c>
      <c r="F4916" s="6" t="s">
        <v>13818</v>
      </c>
      <c r="G4916" s="6" t="str">
        <f t="shared" si="367"/>
        <v>50-59</v>
      </c>
      <c r="H4916" s="6" t="str" cm="1">
        <f t="array" ref="H4916:I4916">_xlfn.TEXTSPLIT(G4916,"-")</f>
        <v>50</v>
      </c>
      <c r="I4916" s="6" t="str">
        <v>59</v>
      </c>
      <c r="J4916" s="6" t="s">
        <v>13541</v>
      </c>
      <c r="K4916" s="6" t="s">
        <v>13651</v>
      </c>
      <c r="L4916" s="6" t="s">
        <v>13973</v>
      </c>
      <c r="M4916" s="6" t="s">
        <v>13708</v>
      </c>
      <c r="N4916" s="6" t="s">
        <v>13710</v>
      </c>
      <c r="O4916" s="6" t="str" cm="1">
        <f t="array" ref="O4916:P4916">_xlfn.TEXTSPLIT(N4916,"-")</f>
        <v>1999</v>
      </c>
      <c r="P4916" s="6" t="str">
        <v>2001</v>
      </c>
      <c r="Q4916" s="6">
        <v>244</v>
      </c>
      <c r="R4916" s="6">
        <v>0</v>
      </c>
      <c r="S4916" s="16">
        <f t="shared" si="368"/>
        <v>0</v>
      </c>
      <c r="T4916" s="16">
        <f t="shared" si="369"/>
        <v>0</v>
      </c>
    </row>
    <row r="4917" spans="1:20" x14ac:dyDescent="0.6">
      <c r="A4917" s="6"/>
      <c r="B4917" s="6"/>
      <c r="C4917" s="6"/>
      <c r="D4917" s="6" t="s">
        <v>13813</v>
      </c>
      <c r="E4917" s="6" t="s">
        <v>13816</v>
      </c>
      <c r="F4917" s="6" t="s">
        <v>13819</v>
      </c>
      <c r="G4917" s="6" t="str">
        <f t="shared" si="367"/>
        <v>60-69</v>
      </c>
      <c r="H4917" s="6" t="str" cm="1">
        <f t="array" ref="H4917:I4917">_xlfn.TEXTSPLIT(G4917,"-")</f>
        <v>60</v>
      </c>
      <c r="I4917" s="6" t="str">
        <v>69</v>
      </c>
      <c r="J4917" s="6" t="s">
        <v>13541</v>
      </c>
      <c r="K4917" s="6" t="s">
        <v>13651</v>
      </c>
      <c r="L4917" s="6" t="s">
        <v>13973</v>
      </c>
      <c r="M4917" s="6" t="s">
        <v>13708</v>
      </c>
      <c r="N4917" s="6" t="s">
        <v>13710</v>
      </c>
      <c r="O4917" s="6" t="str" cm="1">
        <f t="array" ref="O4917:P4917">_xlfn.TEXTSPLIT(N4917,"-")</f>
        <v>1999</v>
      </c>
      <c r="P4917" s="6" t="str">
        <v>2001</v>
      </c>
      <c r="Q4917" s="6">
        <v>220</v>
      </c>
      <c r="R4917" s="6">
        <v>1</v>
      </c>
      <c r="S4917" s="16">
        <f t="shared" si="368"/>
        <v>4.5454545454545452E-3</v>
      </c>
      <c r="T4917" s="16">
        <f t="shared" si="369"/>
        <v>4.5351122008921337E-3</v>
      </c>
    </row>
    <row r="4918" spans="1:20" x14ac:dyDescent="0.6">
      <c r="A4918" s="6"/>
      <c r="B4918" s="6"/>
      <c r="C4918" s="6"/>
      <c r="D4918" s="6" t="s">
        <v>13813</v>
      </c>
      <c r="E4918" s="6" t="s">
        <v>13816</v>
      </c>
      <c r="F4918" s="6" t="s">
        <v>13876</v>
      </c>
      <c r="G4918" s="6" t="str">
        <f t="shared" si="367"/>
        <v>70-75</v>
      </c>
      <c r="H4918" s="6" t="str" cm="1">
        <f t="array" ref="H4918:I4918">_xlfn.TEXTSPLIT(G4918,"-")</f>
        <v>70</v>
      </c>
      <c r="I4918" s="6" t="str">
        <v>75</v>
      </c>
      <c r="J4918" s="6" t="s">
        <v>13541</v>
      </c>
      <c r="K4918" s="6" t="s">
        <v>13651</v>
      </c>
      <c r="L4918" s="6" t="s">
        <v>13973</v>
      </c>
      <c r="M4918" s="6" t="s">
        <v>13708</v>
      </c>
      <c r="N4918" s="6" t="s">
        <v>13710</v>
      </c>
      <c r="O4918" s="6" t="str" cm="1">
        <f t="array" ref="O4918:P4918">_xlfn.TEXTSPLIT(N4918,"-")</f>
        <v>1999</v>
      </c>
      <c r="P4918" s="6" t="str">
        <v>2001</v>
      </c>
      <c r="Q4918" s="6">
        <v>69</v>
      </c>
      <c r="R4918" s="6">
        <v>0</v>
      </c>
      <c r="S4918" s="16">
        <f t="shared" si="368"/>
        <v>0</v>
      </c>
      <c r="T4918" s="16">
        <f t="shared" si="369"/>
        <v>0</v>
      </c>
    </row>
    <row r="4919" spans="1:20" x14ac:dyDescent="0.6">
      <c r="A4919" s="6"/>
      <c r="B4919" s="6"/>
      <c r="C4919" s="6"/>
      <c r="D4919" s="6" t="s">
        <v>13813</v>
      </c>
      <c r="E4919" s="6" t="s">
        <v>13816</v>
      </c>
      <c r="F4919" s="6" t="s">
        <v>13877</v>
      </c>
      <c r="G4919" s="6" t="str">
        <f t="shared" si="367"/>
        <v>40-75</v>
      </c>
      <c r="H4919" s="6" t="str" cm="1">
        <f t="array" ref="H4919:I4919">_xlfn.TEXTSPLIT(G4919,"-")</f>
        <v>40</v>
      </c>
      <c r="I4919" s="6" t="str">
        <v>75</v>
      </c>
      <c r="J4919" s="6" t="s">
        <v>13541</v>
      </c>
      <c r="K4919" s="6" t="s">
        <v>13651</v>
      </c>
      <c r="L4919" s="6" t="s">
        <v>13973</v>
      </c>
      <c r="M4919" s="6" t="s">
        <v>13708</v>
      </c>
      <c r="N4919" s="6" t="s">
        <v>13710</v>
      </c>
      <c r="O4919" s="6" t="str" cm="1">
        <f t="array" ref="O4919:P4919">_xlfn.TEXTSPLIT(N4919,"-")</f>
        <v>1999</v>
      </c>
      <c r="P4919" s="6" t="str">
        <v>2001</v>
      </c>
      <c r="Q4919" s="6">
        <v>815</v>
      </c>
      <c r="R4919" s="6">
        <v>1</v>
      </c>
      <c r="S4919" s="16">
        <f t="shared" si="368"/>
        <v>1.2269938650306749E-3</v>
      </c>
      <c r="T4919" s="16">
        <f t="shared" si="369"/>
        <v>1.2262408770094472E-3</v>
      </c>
    </row>
    <row r="4920" spans="1:20" x14ac:dyDescent="0.6">
      <c r="A4920" s="6"/>
      <c r="B4920" s="6"/>
      <c r="C4920" s="6"/>
      <c r="D4920" s="6" t="s">
        <v>13300</v>
      </c>
      <c r="E4920" s="6" t="s">
        <v>13815</v>
      </c>
      <c r="F4920" s="6" t="s">
        <v>13817</v>
      </c>
      <c r="G4920" s="6" t="str">
        <f t="shared" si="367"/>
        <v>40-49</v>
      </c>
      <c r="H4920" s="6" t="str" cm="1">
        <f t="array" ref="H4920:I4920">_xlfn.TEXTSPLIT(G4920,"-")</f>
        <v>40</v>
      </c>
      <c r="I4920" s="6" t="str">
        <v>49</v>
      </c>
      <c r="J4920" s="6" t="s">
        <v>13541</v>
      </c>
      <c r="K4920" s="6" t="s">
        <v>13651</v>
      </c>
      <c r="L4920" s="6" t="s">
        <v>13973</v>
      </c>
      <c r="M4920" s="6" t="s">
        <v>13708</v>
      </c>
      <c r="N4920" s="6" t="s">
        <v>13710</v>
      </c>
      <c r="O4920" s="6" t="str" cm="1">
        <f t="array" ref="O4920:P4920">_xlfn.TEXTSPLIT(N4920,"-")</f>
        <v>1999</v>
      </c>
      <c r="P4920" s="6" t="str">
        <v>2001</v>
      </c>
      <c r="Q4920" s="6">
        <v>548</v>
      </c>
      <c r="R4920" s="6">
        <v>55</v>
      </c>
      <c r="S4920" s="16">
        <f t="shared" si="368"/>
        <v>0.10036496350364964</v>
      </c>
      <c r="T4920" s="16">
        <f t="shared" si="369"/>
        <v>1.2836125856956286E-2</v>
      </c>
    </row>
    <row r="4921" spans="1:20" x14ac:dyDescent="0.6">
      <c r="A4921" s="6"/>
      <c r="B4921" s="6"/>
      <c r="C4921" s="6"/>
      <c r="D4921" s="6" t="s">
        <v>13300</v>
      </c>
      <c r="E4921" s="6" t="s">
        <v>13815</v>
      </c>
      <c r="F4921" s="6" t="s">
        <v>13818</v>
      </c>
      <c r="G4921" s="6" t="str">
        <f t="shared" si="367"/>
        <v>50-59</v>
      </c>
      <c r="H4921" s="6" t="str" cm="1">
        <f t="array" ref="H4921:I4921">_xlfn.TEXTSPLIT(G4921,"-")</f>
        <v>50</v>
      </c>
      <c r="I4921" s="6" t="str">
        <v>59</v>
      </c>
      <c r="J4921" s="6" t="s">
        <v>13541</v>
      </c>
      <c r="K4921" s="6" t="s">
        <v>13651</v>
      </c>
      <c r="L4921" s="6" t="s">
        <v>13973</v>
      </c>
      <c r="M4921" s="6" t="s">
        <v>13708</v>
      </c>
      <c r="N4921" s="6" t="s">
        <v>13710</v>
      </c>
      <c r="O4921" s="6" t="str" cm="1">
        <f t="array" ref="O4921:P4921">_xlfn.TEXTSPLIT(N4921,"-")</f>
        <v>1999</v>
      </c>
      <c r="P4921" s="6" t="str">
        <v>2001</v>
      </c>
      <c r="Q4921" s="6">
        <v>517</v>
      </c>
      <c r="R4921" s="6">
        <v>55</v>
      </c>
      <c r="S4921" s="16">
        <f t="shared" si="368"/>
        <v>0.10638297872340426</v>
      </c>
      <c r="T4921" s="16">
        <f t="shared" si="369"/>
        <v>1.3560213203716651E-2</v>
      </c>
    </row>
    <row r="4922" spans="1:20" x14ac:dyDescent="0.6">
      <c r="A4922" s="6"/>
      <c r="B4922" s="6"/>
      <c r="C4922" s="6"/>
      <c r="D4922" s="6" t="s">
        <v>13300</v>
      </c>
      <c r="E4922" s="6" t="s">
        <v>13815</v>
      </c>
      <c r="F4922" s="6" t="s">
        <v>13819</v>
      </c>
      <c r="G4922" s="6" t="str">
        <f t="shared" si="367"/>
        <v>60-69</v>
      </c>
      <c r="H4922" s="6" t="str" cm="1">
        <f t="array" ref="H4922:I4922">_xlfn.TEXTSPLIT(G4922,"-")</f>
        <v>60</v>
      </c>
      <c r="I4922" s="6" t="str">
        <v>69</v>
      </c>
      <c r="J4922" s="6" t="s">
        <v>13541</v>
      </c>
      <c r="K4922" s="6" t="s">
        <v>13651</v>
      </c>
      <c r="L4922" s="6" t="s">
        <v>13973</v>
      </c>
      <c r="M4922" s="6" t="s">
        <v>13708</v>
      </c>
      <c r="N4922" s="6" t="s">
        <v>13710</v>
      </c>
      <c r="O4922" s="6" t="str" cm="1">
        <f t="array" ref="O4922:P4922">_xlfn.TEXTSPLIT(N4922,"-")</f>
        <v>1999</v>
      </c>
      <c r="P4922" s="6" t="str">
        <v>2001</v>
      </c>
      <c r="Q4922" s="6">
        <v>452</v>
      </c>
      <c r="R4922" s="6">
        <v>80</v>
      </c>
      <c r="S4922" s="16">
        <f t="shared" si="368"/>
        <v>0.17699115044247787</v>
      </c>
      <c r="T4922" s="16">
        <f t="shared" si="369"/>
        <v>1.7951833484608985E-2</v>
      </c>
    </row>
    <row r="4923" spans="1:20" x14ac:dyDescent="0.6">
      <c r="A4923" s="6"/>
      <c r="B4923" s="6"/>
      <c r="C4923" s="6"/>
      <c r="D4923" s="6" t="s">
        <v>13300</v>
      </c>
      <c r="E4923" s="6" t="s">
        <v>13815</v>
      </c>
      <c r="F4923" s="6" t="s">
        <v>13876</v>
      </c>
      <c r="G4923" s="6" t="str">
        <f t="shared" si="367"/>
        <v>70-75</v>
      </c>
      <c r="H4923" s="6" t="str" cm="1">
        <f t="array" ref="H4923:I4923">_xlfn.TEXTSPLIT(G4923,"-")</f>
        <v>70</v>
      </c>
      <c r="I4923" s="6" t="str">
        <v>75</v>
      </c>
      <c r="J4923" s="6" t="s">
        <v>13541</v>
      </c>
      <c r="K4923" s="6" t="s">
        <v>13651</v>
      </c>
      <c r="L4923" s="6" t="s">
        <v>13973</v>
      </c>
      <c r="M4923" s="6" t="s">
        <v>13708</v>
      </c>
      <c r="N4923" s="6" t="s">
        <v>13710</v>
      </c>
      <c r="O4923" s="6" t="str" cm="1">
        <f t="array" ref="O4923:P4923">_xlfn.TEXTSPLIT(N4923,"-")</f>
        <v>1999</v>
      </c>
      <c r="P4923" s="6" t="str">
        <v>2001</v>
      </c>
      <c r="Q4923" s="6">
        <v>156</v>
      </c>
      <c r="R4923" s="6">
        <v>44</v>
      </c>
      <c r="S4923" s="16">
        <f t="shared" si="368"/>
        <v>0.28205128205128205</v>
      </c>
      <c r="T4923" s="16">
        <f t="shared" si="369"/>
        <v>3.6028688386115074E-2</v>
      </c>
    </row>
    <row r="4924" spans="1:20" x14ac:dyDescent="0.6">
      <c r="A4924" s="6"/>
      <c r="B4924" s="6"/>
      <c r="C4924" s="6"/>
      <c r="D4924" s="6" t="s">
        <v>13300</v>
      </c>
      <c r="E4924" s="6" t="s">
        <v>13815</v>
      </c>
      <c r="F4924" s="6" t="s">
        <v>13877</v>
      </c>
      <c r="G4924" s="6" t="str">
        <f t="shared" si="367"/>
        <v>40-75</v>
      </c>
      <c r="H4924" s="6" t="str" cm="1">
        <f t="array" ref="H4924:I4924">_xlfn.TEXTSPLIT(G4924,"-")</f>
        <v>40</v>
      </c>
      <c r="I4924" s="6" t="str">
        <v>75</v>
      </c>
      <c r="J4924" s="6" t="s">
        <v>13541</v>
      </c>
      <c r="K4924" s="6" t="s">
        <v>13651</v>
      </c>
      <c r="L4924" s="6" t="s">
        <v>13973</v>
      </c>
      <c r="M4924" s="6" t="s">
        <v>13708</v>
      </c>
      <c r="N4924" s="6" t="s">
        <v>13710</v>
      </c>
      <c r="O4924" s="6" t="str" cm="1">
        <f t="array" ref="O4924:P4924">_xlfn.TEXTSPLIT(N4924,"-")</f>
        <v>1999</v>
      </c>
      <c r="P4924" s="6" t="str">
        <v>2001</v>
      </c>
      <c r="Q4924" s="6">
        <v>1673</v>
      </c>
      <c r="R4924" s="6">
        <v>234</v>
      </c>
      <c r="S4924" s="16">
        <f t="shared" si="368"/>
        <v>0.13986849970113568</v>
      </c>
      <c r="T4924" s="16">
        <f t="shared" si="369"/>
        <v>8.4799719212453797E-3</v>
      </c>
    </row>
    <row r="4925" spans="1:20" x14ac:dyDescent="0.6">
      <c r="A4925" s="6"/>
      <c r="B4925" s="6"/>
      <c r="C4925" s="6"/>
      <c r="D4925" s="6" t="s">
        <v>13300</v>
      </c>
      <c r="E4925" s="6" t="s">
        <v>13814</v>
      </c>
      <c r="F4925" s="6" t="s">
        <v>13817</v>
      </c>
      <c r="G4925" s="6" t="str">
        <f t="shared" si="367"/>
        <v>40-49</v>
      </c>
      <c r="H4925" s="6" t="str" cm="1">
        <f t="array" ref="H4925:I4925">_xlfn.TEXTSPLIT(G4925,"-")</f>
        <v>40</v>
      </c>
      <c r="I4925" s="6" t="str">
        <v>49</v>
      </c>
      <c r="J4925" s="6" t="s">
        <v>13541</v>
      </c>
      <c r="K4925" s="6" t="s">
        <v>13651</v>
      </c>
      <c r="L4925" s="6" t="s">
        <v>13973</v>
      </c>
      <c r="M4925" s="6" t="s">
        <v>13708</v>
      </c>
      <c r="N4925" s="6" t="s">
        <v>13710</v>
      </c>
      <c r="O4925" s="6" t="str" cm="1">
        <f t="array" ref="O4925:P4925">_xlfn.TEXTSPLIT(N4925,"-")</f>
        <v>1999</v>
      </c>
      <c r="P4925" s="6" t="str">
        <v>2001</v>
      </c>
      <c r="Q4925" s="6">
        <v>266</v>
      </c>
      <c r="R4925" s="6">
        <v>21</v>
      </c>
      <c r="S4925" s="16">
        <f t="shared" si="368"/>
        <v>7.8947368421052627E-2</v>
      </c>
      <c r="T4925" s="16">
        <f t="shared" si="369"/>
        <v>1.6533706906251139E-2</v>
      </c>
    </row>
    <row r="4926" spans="1:20" x14ac:dyDescent="0.6">
      <c r="A4926" s="6"/>
      <c r="B4926" s="6"/>
      <c r="C4926" s="6"/>
      <c r="D4926" s="6" t="s">
        <v>13300</v>
      </c>
      <c r="E4926" s="6" t="s">
        <v>13814</v>
      </c>
      <c r="F4926" s="6" t="s">
        <v>13818</v>
      </c>
      <c r="G4926" s="6" t="str">
        <f t="shared" si="367"/>
        <v>50-59</v>
      </c>
      <c r="H4926" s="6" t="str" cm="1">
        <f t="array" ref="H4926:I4926">_xlfn.TEXTSPLIT(G4926,"-")</f>
        <v>50</v>
      </c>
      <c r="I4926" s="6" t="str">
        <v>59</v>
      </c>
      <c r="J4926" s="6" t="s">
        <v>13541</v>
      </c>
      <c r="K4926" s="6" t="s">
        <v>13651</v>
      </c>
      <c r="L4926" s="6" t="s">
        <v>13973</v>
      </c>
      <c r="M4926" s="6" t="s">
        <v>13708</v>
      </c>
      <c r="N4926" s="6" t="s">
        <v>13710</v>
      </c>
      <c r="O4926" s="6" t="str" cm="1">
        <f t="array" ref="O4926:P4926">_xlfn.TEXTSPLIT(N4926,"-")</f>
        <v>1999</v>
      </c>
      <c r="P4926" s="6" t="str">
        <v>2001</v>
      </c>
      <c r="Q4926" s="6">
        <v>273</v>
      </c>
      <c r="R4926" s="6">
        <v>36</v>
      </c>
      <c r="S4926" s="16">
        <f t="shared" si="368"/>
        <v>0.13186813186813187</v>
      </c>
      <c r="T4926" s="16">
        <f t="shared" si="369"/>
        <v>2.0477713040677668E-2</v>
      </c>
    </row>
    <row r="4927" spans="1:20" x14ac:dyDescent="0.6">
      <c r="A4927" s="6"/>
      <c r="B4927" s="6"/>
      <c r="C4927" s="6"/>
      <c r="D4927" s="6" t="s">
        <v>13300</v>
      </c>
      <c r="E4927" s="6" t="s">
        <v>13814</v>
      </c>
      <c r="F4927" s="6" t="s">
        <v>13819</v>
      </c>
      <c r="G4927" s="6" t="str">
        <f t="shared" si="367"/>
        <v>60-69</v>
      </c>
      <c r="H4927" s="6" t="str" cm="1">
        <f t="array" ref="H4927:I4927">_xlfn.TEXTSPLIT(G4927,"-")</f>
        <v>60</v>
      </c>
      <c r="I4927" s="6" t="str">
        <v>69</v>
      </c>
      <c r="J4927" s="6" t="s">
        <v>13541</v>
      </c>
      <c r="K4927" s="6" t="s">
        <v>13651</v>
      </c>
      <c r="L4927" s="6" t="s">
        <v>13973</v>
      </c>
      <c r="M4927" s="6" t="s">
        <v>13708</v>
      </c>
      <c r="N4927" s="6" t="s">
        <v>13710</v>
      </c>
      <c r="O4927" s="6" t="str" cm="1">
        <f t="array" ref="O4927:P4927">_xlfn.TEXTSPLIT(N4927,"-")</f>
        <v>1999</v>
      </c>
      <c r="P4927" s="6" t="str">
        <v>2001</v>
      </c>
      <c r="Q4927" s="6">
        <v>232</v>
      </c>
      <c r="R4927" s="6">
        <v>42</v>
      </c>
      <c r="S4927" s="16">
        <f t="shared" si="368"/>
        <v>0.18103448275862069</v>
      </c>
      <c r="T4927" s="16">
        <f t="shared" si="369"/>
        <v>2.5279557538799947E-2</v>
      </c>
    </row>
    <row r="4928" spans="1:20" x14ac:dyDescent="0.6">
      <c r="A4928" s="6"/>
      <c r="B4928" s="6"/>
      <c r="C4928" s="6"/>
      <c r="D4928" s="6" t="s">
        <v>13300</v>
      </c>
      <c r="E4928" s="6" t="s">
        <v>13814</v>
      </c>
      <c r="F4928" s="6" t="s">
        <v>13876</v>
      </c>
      <c r="G4928" s="6" t="str">
        <f t="shared" si="367"/>
        <v>70-75</v>
      </c>
      <c r="H4928" s="6" t="str" cm="1">
        <f t="array" ref="H4928:I4928">_xlfn.TEXTSPLIT(G4928,"-")</f>
        <v>70</v>
      </c>
      <c r="I4928" s="6" t="str">
        <v>75</v>
      </c>
      <c r="J4928" s="6" t="s">
        <v>13541</v>
      </c>
      <c r="K4928" s="6" t="s">
        <v>13651</v>
      </c>
      <c r="L4928" s="6" t="s">
        <v>13973</v>
      </c>
      <c r="M4928" s="6" t="s">
        <v>13708</v>
      </c>
      <c r="N4928" s="6" t="s">
        <v>13710</v>
      </c>
      <c r="O4928" s="6" t="str" cm="1">
        <f t="array" ref="O4928:P4928">_xlfn.TEXTSPLIT(N4928,"-")</f>
        <v>1999</v>
      </c>
      <c r="P4928" s="6" t="str">
        <v>2001</v>
      </c>
      <c r="Q4928" s="6">
        <v>87</v>
      </c>
      <c r="R4928" s="6">
        <v>24</v>
      </c>
      <c r="S4928" s="16">
        <f t="shared" si="368"/>
        <v>0.27586206896551724</v>
      </c>
      <c r="T4928" s="16">
        <f t="shared" si="369"/>
        <v>4.7917816122734561E-2</v>
      </c>
    </row>
    <row r="4929" spans="1:20" x14ac:dyDescent="0.6">
      <c r="A4929" s="6"/>
      <c r="B4929" s="6"/>
      <c r="C4929" s="6"/>
      <c r="D4929" s="6" t="s">
        <v>13300</v>
      </c>
      <c r="E4929" s="6" t="s">
        <v>13814</v>
      </c>
      <c r="F4929" s="6" t="s">
        <v>13877</v>
      </c>
      <c r="G4929" s="6" t="str">
        <f t="shared" si="367"/>
        <v>40-75</v>
      </c>
      <c r="H4929" s="6" t="str" cm="1">
        <f t="array" ref="H4929:I4929">_xlfn.TEXTSPLIT(G4929,"-")</f>
        <v>40</v>
      </c>
      <c r="I4929" s="6" t="str">
        <v>75</v>
      </c>
      <c r="J4929" s="6" t="s">
        <v>13541</v>
      </c>
      <c r="K4929" s="6" t="s">
        <v>13651</v>
      </c>
      <c r="L4929" s="6" t="s">
        <v>13973</v>
      </c>
      <c r="M4929" s="6" t="s">
        <v>13708</v>
      </c>
      <c r="N4929" s="6" t="s">
        <v>13710</v>
      </c>
      <c r="O4929" s="6" t="str" cm="1">
        <f t="array" ref="O4929:P4929">_xlfn.TEXTSPLIT(N4929,"-")</f>
        <v>1999</v>
      </c>
      <c r="P4929" s="6" t="str">
        <v>2001</v>
      </c>
      <c r="Q4929" s="6">
        <v>858</v>
      </c>
      <c r="R4929" s="6">
        <v>123</v>
      </c>
      <c r="S4929" s="16">
        <f t="shared" si="368"/>
        <v>0.14335664335664336</v>
      </c>
      <c r="T4929" s="16">
        <f t="shared" si="369"/>
        <v>1.1963693920230873E-2</v>
      </c>
    </row>
    <row r="4930" spans="1:20" x14ac:dyDescent="0.6">
      <c r="A4930" s="6"/>
      <c r="B4930" s="6"/>
      <c r="C4930" s="6"/>
      <c r="D4930" s="6" t="s">
        <v>13300</v>
      </c>
      <c r="E4930" s="6" t="s">
        <v>13816</v>
      </c>
      <c r="F4930" s="6" t="s">
        <v>13817</v>
      </c>
      <c r="G4930" s="6" t="str">
        <f t="shared" si="367"/>
        <v>40-49</v>
      </c>
      <c r="H4930" s="6" t="str" cm="1">
        <f t="array" ref="H4930:I4930">_xlfn.TEXTSPLIT(G4930,"-")</f>
        <v>40</v>
      </c>
      <c r="I4930" s="6" t="str">
        <v>49</v>
      </c>
      <c r="J4930" s="6" t="s">
        <v>13541</v>
      </c>
      <c r="K4930" s="6" t="s">
        <v>13651</v>
      </c>
      <c r="L4930" s="6" t="s">
        <v>13973</v>
      </c>
      <c r="M4930" s="6" t="s">
        <v>13708</v>
      </c>
      <c r="N4930" s="6" t="s">
        <v>13710</v>
      </c>
      <c r="O4930" s="6" t="str" cm="1">
        <f t="array" ref="O4930:P4930">_xlfn.TEXTSPLIT(N4930,"-")</f>
        <v>1999</v>
      </c>
      <c r="P4930" s="6" t="str">
        <v>2001</v>
      </c>
      <c r="Q4930" s="6">
        <v>282</v>
      </c>
      <c r="R4930" s="6">
        <v>34</v>
      </c>
      <c r="S4930" s="16">
        <f t="shared" si="368"/>
        <v>0.12056737588652482</v>
      </c>
      <c r="T4930" s="16">
        <f t="shared" si="369"/>
        <v>1.9390617362433821E-2</v>
      </c>
    </row>
    <row r="4931" spans="1:20" x14ac:dyDescent="0.6">
      <c r="A4931" s="6"/>
      <c r="B4931" s="6"/>
      <c r="C4931" s="6"/>
      <c r="D4931" s="6" t="s">
        <v>13300</v>
      </c>
      <c r="E4931" s="6" t="s">
        <v>13816</v>
      </c>
      <c r="F4931" s="6" t="s">
        <v>13818</v>
      </c>
      <c r="G4931" s="6" t="str">
        <f t="shared" si="367"/>
        <v>50-59</v>
      </c>
      <c r="H4931" s="6" t="str" cm="1">
        <f t="array" ref="H4931:I4931">_xlfn.TEXTSPLIT(G4931,"-")</f>
        <v>50</v>
      </c>
      <c r="I4931" s="6" t="str">
        <v>59</v>
      </c>
      <c r="J4931" s="6" t="s">
        <v>13541</v>
      </c>
      <c r="K4931" s="6" t="s">
        <v>13651</v>
      </c>
      <c r="L4931" s="6" t="s">
        <v>13973</v>
      </c>
      <c r="M4931" s="6" t="s">
        <v>13708</v>
      </c>
      <c r="N4931" s="6" t="s">
        <v>13710</v>
      </c>
      <c r="O4931" s="6" t="str" cm="1">
        <f t="array" ref="O4931:P4931">_xlfn.TEXTSPLIT(N4931,"-")</f>
        <v>1999</v>
      </c>
      <c r="P4931" s="6" t="str">
        <v>2001</v>
      </c>
      <c r="Q4931" s="6">
        <v>244</v>
      </c>
      <c r="R4931" s="6">
        <v>19</v>
      </c>
      <c r="S4931" s="16">
        <f t="shared" si="368"/>
        <v>7.7868852459016397E-2</v>
      </c>
      <c r="T4931" s="16">
        <f t="shared" si="369"/>
        <v>1.7154707602676567E-2</v>
      </c>
    </row>
    <row r="4932" spans="1:20" x14ac:dyDescent="0.6">
      <c r="A4932" s="6"/>
      <c r="B4932" s="6"/>
      <c r="C4932" s="6"/>
      <c r="D4932" s="6" t="s">
        <v>13300</v>
      </c>
      <c r="E4932" s="6" t="s">
        <v>13816</v>
      </c>
      <c r="F4932" s="6" t="s">
        <v>13819</v>
      </c>
      <c r="G4932" s="6" t="str">
        <f t="shared" si="367"/>
        <v>60-69</v>
      </c>
      <c r="H4932" s="6" t="str" cm="1">
        <f t="array" ref="H4932:I4932">_xlfn.TEXTSPLIT(G4932,"-")</f>
        <v>60</v>
      </c>
      <c r="I4932" s="6" t="str">
        <v>69</v>
      </c>
      <c r="J4932" s="6" t="s">
        <v>13541</v>
      </c>
      <c r="K4932" s="6" t="s">
        <v>13651</v>
      </c>
      <c r="L4932" s="6" t="s">
        <v>13973</v>
      </c>
      <c r="M4932" s="6" t="s">
        <v>13708</v>
      </c>
      <c r="N4932" s="6" t="s">
        <v>13710</v>
      </c>
      <c r="O4932" s="6" t="str" cm="1">
        <f t="array" ref="O4932:P4932">_xlfn.TEXTSPLIT(N4932,"-")</f>
        <v>1999</v>
      </c>
      <c r="P4932" s="6" t="str">
        <v>2001</v>
      </c>
      <c r="Q4932" s="6">
        <v>220</v>
      </c>
      <c r="R4932" s="6">
        <v>38</v>
      </c>
      <c r="S4932" s="16">
        <f t="shared" si="368"/>
        <v>0.17272727272727273</v>
      </c>
      <c r="T4932" s="16">
        <f t="shared" si="369"/>
        <v>2.5485518346296473E-2</v>
      </c>
    </row>
    <row r="4933" spans="1:20" x14ac:dyDescent="0.6">
      <c r="A4933" s="6"/>
      <c r="B4933" s="6"/>
      <c r="C4933" s="6"/>
      <c r="D4933" s="6" t="s">
        <v>13300</v>
      </c>
      <c r="E4933" s="6" t="s">
        <v>13816</v>
      </c>
      <c r="F4933" s="6" t="s">
        <v>13876</v>
      </c>
      <c r="G4933" s="6" t="str">
        <f t="shared" si="367"/>
        <v>70-75</v>
      </c>
      <c r="H4933" s="6" t="str" cm="1">
        <f t="array" ref="H4933:I4933">_xlfn.TEXTSPLIT(G4933,"-")</f>
        <v>70</v>
      </c>
      <c r="I4933" s="6" t="str">
        <v>75</v>
      </c>
      <c r="J4933" s="6" t="s">
        <v>13541</v>
      </c>
      <c r="K4933" s="6" t="s">
        <v>13651</v>
      </c>
      <c r="L4933" s="6" t="s">
        <v>13973</v>
      </c>
      <c r="M4933" s="6" t="s">
        <v>13708</v>
      </c>
      <c r="N4933" s="6" t="s">
        <v>13710</v>
      </c>
      <c r="O4933" s="6" t="str" cm="1">
        <f t="array" ref="O4933:P4933">_xlfn.TEXTSPLIT(N4933,"-")</f>
        <v>1999</v>
      </c>
      <c r="P4933" s="6" t="str">
        <v>2001</v>
      </c>
      <c r="Q4933" s="6">
        <v>69</v>
      </c>
      <c r="R4933" s="6">
        <v>20</v>
      </c>
      <c r="S4933" s="16">
        <f t="shared" si="368"/>
        <v>0.28985507246376813</v>
      </c>
      <c r="T4933" s="16">
        <f t="shared" si="369"/>
        <v>5.4618453831987809E-2</v>
      </c>
    </row>
    <row r="4934" spans="1:20" x14ac:dyDescent="0.6">
      <c r="A4934" s="6"/>
      <c r="B4934" s="6"/>
      <c r="C4934" s="6"/>
      <c r="D4934" s="6" t="s">
        <v>13300</v>
      </c>
      <c r="E4934" s="6" t="s">
        <v>13816</v>
      </c>
      <c r="F4934" s="6" t="s">
        <v>13877</v>
      </c>
      <c r="G4934" s="6" t="str">
        <f t="shared" si="367"/>
        <v>40-75</v>
      </c>
      <c r="H4934" s="6" t="str" cm="1">
        <f t="array" ref="H4934:I4934">_xlfn.TEXTSPLIT(G4934,"-")</f>
        <v>40</v>
      </c>
      <c r="I4934" s="6" t="str">
        <v>75</v>
      </c>
      <c r="J4934" s="6" t="s">
        <v>13541</v>
      </c>
      <c r="K4934" s="6" t="s">
        <v>13651</v>
      </c>
      <c r="L4934" s="6" t="s">
        <v>13973</v>
      </c>
      <c r="M4934" s="6" t="s">
        <v>13708</v>
      </c>
      <c r="N4934" s="6" t="s">
        <v>13710</v>
      </c>
      <c r="O4934" s="6" t="str" cm="1">
        <f t="array" ref="O4934:P4934">_xlfn.TEXTSPLIT(N4934,"-")</f>
        <v>1999</v>
      </c>
      <c r="P4934" s="6" t="str">
        <v>2001</v>
      </c>
      <c r="Q4934" s="6">
        <v>815</v>
      </c>
      <c r="R4934" s="6">
        <v>111</v>
      </c>
      <c r="S4934" s="16">
        <f t="shared" si="368"/>
        <v>0.1361963190184049</v>
      </c>
      <c r="T4934" s="16">
        <f t="shared" si="369"/>
        <v>1.2014657801664358E-2</v>
      </c>
    </row>
    <row r="4935" spans="1:20" x14ac:dyDescent="0.6">
      <c r="D4935" s="6" t="s">
        <v>13822</v>
      </c>
      <c r="E4935" s="6" t="s">
        <v>13815</v>
      </c>
      <c r="F4935" s="6" t="s">
        <v>13817</v>
      </c>
      <c r="G4935" s="6" t="str">
        <f t="shared" si="361"/>
        <v>40-49</v>
      </c>
      <c r="H4935" s="6" t="str" cm="1">
        <f t="array" ref="H4935:I4935">_xlfn.TEXTSPLIT(G4935,"-")</f>
        <v>40</v>
      </c>
      <c r="I4935" s="6" t="str">
        <v>49</v>
      </c>
      <c r="J4935" s="6" t="s">
        <v>13541</v>
      </c>
      <c r="K4935" s="6" t="s">
        <v>13651</v>
      </c>
      <c r="L4935" s="6" t="s">
        <v>13517</v>
      </c>
      <c r="M4935" s="6" t="s">
        <v>13708</v>
      </c>
      <c r="N4935" s="6" t="s">
        <v>13710</v>
      </c>
      <c r="O4935" s="6" t="str" cm="1">
        <f t="array" ref="O4935:P4935">_xlfn.TEXTSPLIT(N4935,"-")</f>
        <v>1999</v>
      </c>
      <c r="P4935" s="6" t="str">
        <v>2001</v>
      </c>
      <c r="Q4935" s="6">
        <v>548</v>
      </c>
      <c r="R4935" s="6">
        <v>55</v>
      </c>
      <c r="S4935" s="16">
        <f t="shared" si="362"/>
        <v>0.10036496350364964</v>
      </c>
      <c r="T4935" s="16">
        <f t="shared" si="363"/>
        <v>1.2836125856956286E-2</v>
      </c>
    </row>
    <row r="4936" spans="1:20" x14ac:dyDescent="0.6">
      <c r="A4936" s="6"/>
      <c r="B4936" s="6"/>
      <c r="C4936" s="6"/>
      <c r="D4936" s="6" t="s">
        <v>13822</v>
      </c>
      <c r="E4936" s="6" t="s">
        <v>13815</v>
      </c>
      <c r="F4936" s="6" t="s">
        <v>13818</v>
      </c>
      <c r="G4936" s="6" t="str">
        <f t="shared" si="361"/>
        <v>50-59</v>
      </c>
      <c r="H4936" s="6" t="str" cm="1">
        <f t="array" ref="H4936:I4936">_xlfn.TEXTSPLIT(G4936,"-")</f>
        <v>50</v>
      </c>
      <c r="I4936" s="6" t="str">
        <v>59</v>
      </c>
      <c r="J4936" s="6" t="s">
        <v>13541</v>
      </c>
      <c r="K4936" s="6" t="s">
        <v>13651</v>
      </c>
      <c r="L4936" s="6" t="s">
        <v>13517</v>
      </c>
      <c r="M4936" s="6" t="s">
        <v>13708</v>
      </c>
      <c r="N4936" s="6" t="s">
        <v>13710</v>
      </c>
      <c r="O4936" s="6" t="str" cm="1">
        <f t="array" ref="O4936:P4936">_xlfn.TEXTSPLIT(N4936,"-")</f>
        <v>1999</v>
      </c>
      <c r="P4936" s="6" t="str">
        <v>2001</v>
      </c>
      <c r="Q4936" s="6">
        <v>517</v>
      </c>
      <c r="R4936" s="6">
        <v>55</v>
      </c>
      <c r="S4936" s="16">
        <f t="shared" si="362"/>
        <v>0.10638297872340426</v>
      </c>
      <c r="T4936" s="16">
        <f t="shared" si="363"/>
        <v>1.3560213203716651E-2</v>
      </c>
    </row>
    <row r="4937" spans="1:20" x14ac:dyDescent="0.6">
      <c r="A4937" s="6"/>
      <c r="B4937" s="6"/>
      <c r="C4937" s="6"/>
      <c r="D4937" s="6" t="s">
        <v>13822</v>
      </c>
      <c r="E4937" s="6" t="s">
        <v>13815</v>
      </c>
      <c r="F4937" s="6" t="s">
        <v>13819</v>
      </c>
      <c r="G4937" s="6" t="str">
        <f t="shared" si="361"/>
        <v>60-69</v>
      </c>
      <c r="H4937" s="6" t="str" cm="1">
        <f t="array" ref="H4937:I4937">_xlfn.TEXTSPLIT(G4937,"-")</f>
        <v>60</v>
      </c>
      <c r="I4937" s="6" t="str">
        <v>69</v>
      </c>
      <c r="J4937" s="6" t="s">
        <v>13541</v>
      </c>
      <c r="K4937" s="6" t="s">
        <v>13651</v>
      </c>
      <c r="L4937" s="6" t="s">
        <v>13517</v>
      </c>
      <c r="M4937" s="6" t="s">
        <v>13708</v>
      </c>
      <c r="N4937" s="6" t="s">
        <v>13710</v>
      </c>
      <c r="O4937" s="6" t="str" cm="1">
        <f t="array" ref="O4937:P4937">_xlfn.TEXTSPLIT(N4937,"-")</f>
        <v>1999</v>
      </c>
      <c r="P4937" s="6" t="str">
        <v>2001</v>
      </c>
      <c r="Q4937" s="6">
        <v>452</v>
      </c>
      <c r="R4937" s="6">
        <v>78</v>
      </c>
      <c r="S4937" s="16">
        <f t="shared" si="362"/>
        <v>0.17256637168141592</v>
      </c>
      <c r="T4937" s="16">
        <f t="shared" si="363"/>
        <v>1.7773601972959845E-2</v>
      </c>
    </row>
    <row r="4938" spans="1:20" x14ac:dyDescent="0.6">
      <c r="A4938" s="6"/>
      <c r="B4938" s="6"/>
      <c r="C4938" s="6"/>
      <c r="D4938" s="6" t="s">
        <v>13822</v>
      </c>
      <c r="E4938" s="6" t="s">
        <v>13815</v>
      </c>
      <c r="F4938" s="6" t="s">
        <v>13876</v>
      </c>
      <c r="G4938" s="6" t="str">
        <f t="shared" si="361"/>
        <v>70-75</v>
      </c>
      <c r="H4938" s="6" t="str" cm="1">
        <f t="array" ref="H4938:I4938">_xlfn.TEXTSPLIT(G4938,"-")</f>
        <v>70</v>
      </c>
      <c r="I4938" s="6" t="str">
        <v>75</v>
      </c>
      <c r="J4938" s="6" t="s">
        <v>13541</v>
      </c>
      <c r="K4938" s="6" t="s">
        <v>13651</v>
      </c>
      <c r="L4938" s="6" t="s">
        <v>13517</v>
      </c>
      <c r="M4938" s="6" t="s">
        <v>13708</v>
      </c>
      <c r="N4938" s="6" t="s">
        <v>13710</v>
      </c>
      <c r="O4938" s="6" t="str" cm="1">
        <f t="array" ref="O4938:P4938">_xlfn.TEXTSPLIT(N4938,"-")</f>
        <v>1999</v>
      </c>
      <c r="P4938" s="6" t="str">
        <v>2001</v>
      </c>
      <c r="Q4938" s="6">
        <v>156</v>
      </c>
      <c r="R4938" s="6">
        <v>41</v>
      </c>
      <c r="S4938" s="16">
        <f t="shared" si="362"/>
        <v>0.26282051282051283</v>
      </c>
      <c r="T4938" s="16">
        <f t="shared" si="363"/>
        <v>3.5241464766015758E-2</v>
      </c>
    </row>
    <row r="4939" spans="1:20" x14ac:dyDescent="0.6">
      <c r="A4939" s="6"/>
      <c r="B4939" s="6"/>
      <c r="C4939" s="6"/>
      <c r="D4939" s="6" t="s">
        <v>13822</v>
      </c>
      <c r="E4939" s="6" t="s">
        <v>13815</v>
      </c>
      <c r="F4939" s="6" t="s">
        <v>13877</v>
      </c>
      <c r="G4939" s="6" t="str">
        <f t="shared" si="361"/>
        <v>40-75</v>
      </c>
      <c r="H4939" s="6" t="str" cm="1">
        <f t="array" ref="H4939:I4939">_xlfn.TEXTSPLIT(G4939,"-")</f>
        <v>40</v>
      </c>
      <c r="I4939" s="6" t="str">
        <v>75</v>
      </c>
      <c r="J4939" s="6" t="s">
        <v>13541</v>
      </c>
      <c r="K4939" s="6" t="s">
        <v>13651</v>
      </c>
      <c r="L4939" s="6" t="s">
        <v>13517</v>
      </c>
      <c r="M4939" s="6" t="s">
        <v>13708</v>
      </c>
      <c r="N4939" s="6" t="s">
        <v>13710</v>
      </c>
      <c r="O4939" s="6" t="str" cm="1">
        <f t="array" ref="O4939:P4939">_xlfn.TEXTSPLIT(N4939,"-")</f>
        <v>1999</v>
      </c>
      <c r="P4939" s="6" t="str">
        <v>2001</v>
      </c>
      <c r="Q4939" s="6">
        <v>1673</v>
      </c>
      <c r="R4939" s="6">
        <v>229</v>
      </c>
      <c r="S4939" s="16">
        <f t="shared" si="362"/>
        <v>0.13687985654512852</v>
      </c>
      <c r="T4939" s="16">
        <f t="shared" si="363"/>
        <v>8.403446245259124E-3</v>
      </c>
    </row>
    <row r="4940" spans="1:20" x14ac:dyDescent="0.6">
      <c r="A4940" s="6"/>
      <c r="B4940" s="6"/>
      <c r="C4940" s="6"/>
      <c r="D4940" s="6" t="s">
        <v>13822</v>
      </c>
      <c r="E4940" s="6" t="s">
        <v>13814</v>
      </c>
      <c r="F4940" s="6" t="s">
        <v>13817</v>
      </c>
      <c r="G4940" s="6" t="str">
        <f t="shared" si="361"/>
        <v>40-49</v>
      </c>
      <c r="H4940" s="6" t="str" cm="1">
        <f t="array" ref="H4940:I4940">_xlfn.TEXTSPLIT(G4940,"-")</f>
        <v>40</v>
      </c>
      <c r="I4940" s="6" t="str">
        <v>49</v>
      </c>
      <c r="J4940" s="6" t="s">
        <v>13541</v>
      </c>
      <c r="K4940" s="6" t="s">
        <v>13651</v>
      </c>
      <c r="L4940" s="6" t="s">
        <v>13517</v>
      </c>
      <c r="M4940" s="6" t="s">
        <v>13708</v>
      </c>
      <c r="N4940" s="6" t="s">
        <v>13710</v>
      </c>
      <c r="O4940" s="6" t="str" cm="1">
        <f t="array" ref="O4940:P4940">_xlfn.TEXTSPLIT(N4940,"-")</f>
        <v>1999</v>
      </c>
      <c r="P4940" s="6" t="str">
        <v>2001</v>
      </c>
      <c r="Q4940" s="6">
        <v>266</v>
      </c>
      <c r="R4940" s="6">
        <v>21</v>
      </c>
      <c r="S4940" s="16">
        <f t="shared" si="362"/>
        <v>7.8947368421052627E-2</v>
      </c>
      <c r="T4940" s="16">
        <f t="shared" si="363"/>
        <v>1.6533706906251139E-2</v>
      </c>
    </row>
    <row r="4941" spans="1:20" x14ac:dyDescent="0.6">
      <c r="A4941" s="6"/>
      <c r="B4941" s="6"/>
      <c r="C4941" s="6"/>
      <c r="D4941" s="6" t="s">
        <v>13822</v>
      </c>
      <c r="E4941" s="6" t="s">
        <v>13814</v>
      </c>
      <c r="F4941" s="6" t="s">
        <v>13818</v>
      </c>
      <c r="G4941" s="6" t="str">
        <f t="shared" si="361"/>
        <v>50-59</v>
      </c>
      <c r="H4941" s="6" t="str" cm="1">
        <f t="array" ref="H4941:I4941">_xlfn.TEXTSPLIT(G4941,"-")</f>
        <v>50</v>
      </c>
      <c r="I4941" s="6" t="str">
        <v>59</v>
      </c>
      <c r="J4941" s="6" t="s">
        <v>13541</v>
      </c>
      <c r="K4941" s="6" t="s">
        <v>13651</v>
      </c>
      <c r="L4941" s="6" t="s">
        <v>13517</v>
      </c>
      <c r="M4941" s="6" t="s">
        <v>13708</v>
      </c>
      <c r="N4941" s="6" t="s">
        <v>13710</v>
      </c>
      <c r="O4941" s="6" t="str" cm="1">
        <f t="array" ref="O4941:P4941">_xlfn.TEXTSPLIT(N4941,"-")</f>
        <v>1999</v>
      </c>
      <c r="P4941" s="6" t="str">
        <v>2001</v>
      </c>
      <c r="Q4941" s="6">
        <v>273</v>
      </c>
      <c r="R4941" s="6">
        <v>36</v>
      </c>
      <c r="S4941" s="16">
        <f t="shared" si="362"/>
        <v>0.13186813186813187</v>
      </c>
      <c r="T4941" s="16">
        <f t="shared" si="363"/>
        <v>2.0477713040677668E-2</v>
      </c>
    </row>
    <row r="4942" spans="1:20" x14ac:dyDescent="0.6">
      <c r="A4942" s="6"/>
      <c r="B4942" s="6"/>
      <c r="C4942" s="6"/>
      <c r="D4942" s="6" t="s">
        <v>13822</v>
      </c>
      <c r="E4942" s="6" t="s">
        <v>13814</v>
      </c>
      <c r="F4942" s="6" t="s">
        <v>13819</v>
      </c>
      <c r="G4942" s="6" t="str">
        <f t="shared" si="361"/>
        <v>60-69</v>
      </c>
      <c r="H4942" s="6" t="str" cm="1">
        <f t="array" ref="H4942:I4942">_xlfn.TEXTSPLIT(G4942,"-")</f>
        <v>60</v>
      </c>
      <c r="I4942" s="6" t="str">
        <v>69</v>
      </c>
      <c r="J4942" s="6" t="s">
        <v>13541</v>
      </c>
      <c r="K4942" s="6" t="s">
        <v>13651</v>
      </c>
      <c r="L4942" s="6" t="s">
        <v>13517</v>
      </c>
      <c r="M4942" s="6" t="s">
        <v>13708</v>
      </c>
      <c r="N4942" s="6" t="s">
        <v>13710</v>
      </c>
      <c r="O4942" s="6" t="str" cm="1">
        <f t="array" ref="O4942:P4942">_xlfn.TEXTSPLIT(N4942,"-")</f>
        <v>1999</v>
      </c>
      <c r="P4942" s="6" t="str">
        <v>2001</v>
      </c>
      <c r="Q4942" s="6">
        <v>232</v>
      </c>
      <c r="R4942" s="6">
        <v>41</v>
      </c>
      <c r="S4942" s="16">
        <f t="shared" si="362"/>
        <v>0.17672413793103448</v>
      </c>
      <c r="T4942" s="16">
        <f t="shared" si="363"/>
        <v>2.5042439581394411E-2</v>
      </c>
    </row>
    <row r="4943" spans="1:20" x14ac:dyDescent="0.6">
      <c r="A4943" s="6"/>
      <c r="B4943" s="6"/>
      <c r="C4943" s="6"/>
      <c r="D4943" s="6" t="s">
        <v>13822</v>
      </c>
      <c r="E4943" s="6" t="s">
        <v>13814</v>
      </c>
      <c r="F4943" s="6" t="s">
        <v>13876</v>
      </c>
      <c r="G4943" s="6" t="str">
        <f t="shared" si="361"/>
        <v>70-75</v>
      </c>
      <c r="H4943" s="6" t="str" cm="1">
        <f t="array" ref="H4943:I4943">_xlfn.TEXTSPLIT(G4943,"-")</f>
        <v>70</v>
      </c>
      <c r="I4943" s="6" t="str">
        <v>75</v>
      </c>
      <c r="J4943" s="6" t="s">
        <v>13541</v>
      </c>
      <c r="K4943" s="6" t="s">
        <v>13651</v>
      </c>
      <c r="L4943" s="6" t="s">
        <v>13517</v>
      </c>
      <c r="M4943" s="6" t="s">
        <v>13708</v>
      </c>
      <c r="N4943" s="6" t="s">
        <v>13710</v>
      </c>
      <c r="O4943" s="6" t="str" cm="1">
        <f t="array" ref="O4943:P4943">_xlfn.TEXTSPLIT(N4943,"-")</f>
        <v>1999</v>
      </c>
      <c r="P4943" s="6" t="str">
        <v>2001</v>
      </c>
      <c r="Q4943" s="6">
        <v>87</v>
      </c>
      <c r="R4943" s="6">
        <v>21</v>
      </c>
      <c r="S4943" s="16">
        <f t="shared" si="362"/>
        <v>0.2413793103448276</v>
      </c>
      <c r="T4943" s="16">
        <f t="shared" si="363"/>
        <v>4.5877816100389782E-2</v>
      </c>
    </row>
    <row r="4944" spans="1:20" x14ac:dyDescent="0.6">
      <c r="A4944" s="6"/>
      <c r="B4944" s="6"/>
      <c r="C4944" s="6"/>
      <c r="D4944" s="6" t="s">
        <v>13822</v>
      </c>
      <c r="E4944" s="6" t="s">
        <v>13814</v>
      </c>
      <c r="F4944" s="6" t="s">
        <v>13877</v>
      </c>
      <c r="G4944" s="6" t="str">
        <f t="shared" si="361"/>
        <v>40-75</v>
      </c>
      <c r="H4944" s="6" t="str" cm="1">
        <f t="array" ref="H4944:I4944">_xlfn.TEXTSPLIT(G4944,"-")</f>
        <v>40</v>
      </c>
      <c r="I4944" s="6" t="str">
        <v>75</v>
      </c>
      <c r="J4944" s="6" t="s">
        <v>13541</v>
      </c>
      <c r="K4944" s="6" t="s">
        <v>13651</v>
      </c>
      <c r="L4944" s="6" t="s">
        <v>13517</v>
      </c>
      <c r="M4944" s="6" t="s">
        <v>13708</v>
      </c>
      <c r="N4944" s="6" t="s">
        <v>13710</v>
      </c>
      <c r="O4944" s="6" t="str" cm="1">
        <f t="array" ref="O4944:P4944">_xlfn.TEXTSPLIT(N4944,"-")</f>
        <v>1999</v>
      </c>
      <c r="P4944" s="6" t="str">
        <v>2001</v>
      </c>
      <c r="Q4944" s="6">
        <v>858</v>
      </c>
      <c r="R4944" s="6">
        <v>119</v>
      </c>
      <c r="S4944" s="16">
        <f t="shared" si="362"/>
        <v>0.13869463869463869</v>
      </c>
      <c r="T4944" s="16">
        <f t="shared" si="363"/>
        <v>1.1799531611935915E-2</v>
      </c>
    </row>
    <row r="4945" spans="1:20" x14ac:dyDescent="0.6">
      <c r="A4945" s="6"/>
      <c r="B4945" s="6"/>
      <c r="C4945" s="6"/>
      <c r="D4945" s="6" t="s">
        <v>13822</v>
      </c>
      <c r="E4945" s="6" t="s">
        <v>13816</v>
      </c>
      <c r="F4945" s="6" t="s">
        <v>13817</v>
      </c>
      <c r="G4945" s="6" t="str">
        <f t="shared" si="361"/>
        <v>40-49</v>
      </c>
      <c r="H4945" s="6" t="str" cm="1">
        <f t="array" ref="H4945:I4945">_xlfn.TEXTSPLIT(G4945,"-")</f>
        <v>40</v>
      </c>
      <c r="I4945" s="6" t="str">
        <v>49</v>
      </c>
      <c r="J4945" s="6" t="s">
        <v>13541</v>
      </c>
      <c r="K4945" s="6" t="s">
        <v>13651</v>
      </c>
      <c r="L4945" s="6" t="s">
        <v>13517</v>
      </c>
      <c r="M4945" s="6" t="s">
        <v>13708</v>
      </c>
      <c r="N4945" s="6" t="s">
        <v>13710</v>
      </c>
      <c r="O4945" s="6" t="str" cm="1">
        <f t="array" ref="O4945:P4945">_xlfn.TEXTSPLIT(N4945,"-")</f>
        <v>1999</v>
      </c>
      <c r="P4945" s="6" t="str">
        <v>2001</v>
      </c>
      <c r="Q4945" s="6">
        <v>282</v>
      </c>
      <c r="R4945" s="6">
        <v>34</v>
      </c>
      <c r="S4945" s="16">
        <f t="shared" si="362"/>
        <v>0.12056737588652482</v>
      </c>
      <c r="T4945" s="16">
        <f t="shared" si="363"/>
        <v>1.9390617362433821E-2</v>
      </c>
    </row>
    <row r="4946" spans="1:20" x14ac:dyDescent="0.6">
      <c r="A4946" s="6"/>
      <c r="B4946" s="6"/>
      <c r="C4946" s="6"/>
      <c r="D4946" s="6" t="s">
        <v>13822</v>
      </c>
      <c r="E4946" s="6" t="s">
        <v>13816</v>
      </c>
      <c r="F4946" s="6" t="s">
        <v>13818</v>
      </c>
      <c r="G4946" s="6" t="str">
        <f t="shared" si="361"/>
        <v>50-59</v>
      </c>
      <c r="H4946" s="6" t="str" cm="1">
        <f t="array" ref="H4946:I4946">_xlfn.TEXTSPLIT(G4946,"-")</f>
        <v>50</v>
      </c>
      <c r="I4946" s="6" t="str">
        <v>59</v>
      </c>
      <c r="J4946" s="6" t="s">
        <v>13541</v>
      </c>
      <c r="K4946" s="6" t="s">
        <v>13651</v>
      </c>
      <c r="L4946" s="6" t="s">
        <v>13517</v>
      </c>
      <c r="M4946" s="6" t="s">
        <v>13708</v>
      </c>
      <c r="N4946" s="6" t="s">
        <v>13710</v>
      </c>
      <c r="O4946" s="6" t="str" cm="1">
        <f t="array" ref="O4946:P4946">_xlfn.TEXTSPLIT(N4946,"-")</f>
        <v>1999</v>
      </c>
      <c r="P4946" s="6" t="str">
        <v>2001</v>
      </c>
      <c r="Q4946" s="6">
        <v>244</v>
      </c>
      <c r="R4946" s="6">
        <v>19</v>
      </c>
      <c r="S4946" s="16">
        <f t="shared" si="362"/>
        <v>7.7868852459016397E-2</v>
      </c>
      <c r="T4946" s="16">
        <f t="shared" si="363"/>
        <v>1.7154707602676567E-2</v>
      </c>
    </row>
    <row r="4947" spans="1:20" x14ac:dyDescent="0.6">
      <c r="A4947" s="6"/>
      <c r="B4947" s="6"/>
      <c r="C4947" s="6"/>
      <c r="D4947" s="6" t="s">
        <v>13822</v>
      </c>
      <c r="E4947" s="6" t="s">
        <v>13816</v>
      </c>
      <c r="F4947" s="6" t="s">
        <v>13819</v>
      </c>
      <c r="G4947" s="6" t="str">
        <f t="shared" si="361"/>
        <v>60-69</v>
      </c>
      <c r="H4947" s="6" t="str" cm="1">
        <f t="array" ref="H4947:I4947">_xlfn.TEXTSPLIT(G4947,"-")</f>
        <v>60</v>
      </c>
      <c r="I4947" s="6" t="str">
        <v>69</v>
      </c>
      <c r="J4947" s="6" t="s">
        <v>13541</v>
      </c>
      <c r="K4947" s="6" t="s">
        <v>13651</v>
      </c>
      <c r="L4947" s="6" t="s">
        <v>13517</v>
      </c>
      <c r="M4947" s="6" t="s">
        <v>13708</v>
      </c>
      <c r="N4947" s="6" t="s">
        <v>13710</v>
      </c>
      <c r="O4947" s="6" t="str" cm="1">
        <f t="array" ref="O4947:P4947">_xlfn.TEXTSPLIT(N4947,"-")</f>
        <v>1999</v>
      </c>
      <c r="P4947" s="6" t="str">
        <v>2001</v>
      </c>
      <c r="Q4947" s="6">
        <v>220</v>
      </c>
      <c r="R4947" s="6">
        <v>37</v>
      </c>
      <c r="S4947" s="16">
        <f t="shared" si="362"/>
        <v>0.16818181818181818</v>
      </c>
      <c r="T4947" s="16">
        <f t="shared" si="363"/>
        <v>2.5216940032705651E-2</v>
      </c>
    </row>
    <row r="4948" spans="1:20" x14ac:dyDescent="0.6">
      <c r="A4948" s="6"/>
      <c r="B4948" s="6"/>
      <c r="C4948" s="6"/>
      <c r="D4948" s="6" t="s">
        <v>13822</v>
      </c>
      <c r="E4948" s="6" t="s">
        <v>13816</v>
      </c>
      <c r="F4948" s="6" t="s">
        <v>13876</v>
      </c>
      <c r="G4948" s="6" t="str">
        <f t="shared" si="361"/>
        <v>70-75</v>
      </c>
      <c r="H4948" s="6" t="str" cm="1">
        <f t="array" ref="H4948:I4948">_xlfn.TEXTSPLIT(G4948,"-")</f>
        <v>70</v>
      </c>
      <c r="I4948" s="6" t="str">
        <v>75</v>
      </c>
      <c r="J4948" s="6" t="s">
        <v>13541</v>
      </c>
      <c r="K4948" s="6" t="s">
        <v>13651</v>
      </c>
      <c r="L4948" s="6" t="s">
        <v>13517</v>
      </c>
      <c r="M4948" s="6" t="s">
        <v>13708</v>
      </c>
      <c r="N4948" s="6" t="s">
        <v>13710</v>
      </c>
      <c r="O4948" s="6" t="str" cm="1">
        <f t="array" ref="O4948:P4948">_xlfn.TEXTSPLIT(N4948,"-")</f>
        <v>1999</v>
      </c>
      <c r="P4948" s="6" t="str">
        <v>2001</v>
      </c>
      <c r="Q4948" s="6">
        <v>69</v>
      </c>
      <c r="R4948" s="6">
        <v>20</v>
      </c>
      <c r="S4948" s="16">
        <f t="shared" si="362"/>
        <v>0.28985507246376813</v>
      </c>
      <c r="T4948" s="16">
        <f t="shared" si="363"/>
        <v>5.4618453831987809E-2</v>
      </c>
    </row>
    <row r="4949" spans="1:20" x14ac:dyDescent="0.6">
      <c r="A4949" s="6"/>
      <c r="B4949" s="6"/>
      <c r="C4949" s="6"/>
      <c r="D4949" s="6" t="s">
        <v>13822</v>
      </c>
      <c r="E4949" s="6" t="s">
        <v>13816</v>
      </c>
      <c r="F4949" s="6" t="s">
        <v>13877</v>
      </c>
      <c r="G4949" s="6" t="str">
        <f t="shared" si="361"/>
        <v>40-75</v>
      </c>
      <c r="H4949" s="6" t="str" cm="1">
        <f t="array" ref="H4949:I4949">_xlfn.TEXTSPLIT(G4949,"-")</f>
        <v>40</v>
      </c>
      <c r="I4949" s="6" t="str">
        <v>75</v>
      </c>
      <c r="J4949" s="6" t="s">
        <v>13541</v>
      </c>
      <c r="K4949" s="6" t="s">
        <v>13651</v>
      </c>
      <c r="L4949" s="6" t="s">
        <v>13517</v>
      </c>
      <c r="M4949" s="6" t="s">
        <v>13708</v>
      </c>
      <c r="N4949" s="6" t="s">
        <v>13710</v>
      </c>
      <c r="O4949" s="6" t="str" cm="1">
        <f t="array" ref="O4949:P4949">_xlfn.TEXTSPLIT(N4949,"-")</f>
        <v>1999</v>
      </c>
      <c r="P4949" s="6" t="str">
        <v>2001</v>
      </c>
      <c r="Q4949" s="6">
        <v>815</v>
      </c>
      <c r="R4949" s="6">
        <v>110</v>
      </c>
      <c r="S4949" s="16">
        <f t="shared" si="362"/>
        <v>0.13496932515337423</v>
      </c>
      <c r="T4949" s="16">
        <f t="shared" si="363"/>
        <v>1.1968906875940209E-2</v>
      </c>
    </row>
    <row r="4950" spans="1:20" x14ac:dyDescent="0.6">
      <c r="A4950" s="6"/>
      <c r="B4950" s="6"/>
      <c r="C4950" s="6"/>
      <c r="D4950" s="6" t="s">
        <v>13813</v>
      </c>
      <c r="E4950" s="6" t="s">
        <v>13815</v>
      </c>
      <c r="F4950" s="6" t="s">
        <v>13817</v>
      </c>
      <c r="G4950" s="6" t="str">
        <f t="shared" si="361"/>
        <v>40-49</v>
      </c>
      <c r="H4950" s="6" t="str" cm="1">
        <f t="array" ref="H4950:I4950">_xlfn.TEXTSPLIT(G4950,"-")</f>
        <v>40</v>
      </c>
      <c r="I4950" s="6" t="str">
        <v>49</v>
      </c>
      <c r="J4950" s="6" t="s">
        <v>13541</v>
      </c>
      <c r="K4950" s="6" t="s">
        <v>13651</v>
      </c>
      <c r="L4950" s="6" t="s">
        <v>13517</v>
      </c>
      <c r="M4950" s="6" t="s">
        <v>13708</v>
      </c>
      <c r="N4950" s="6" t="s">
        <v>13710</v>
      </c>
      <c r="O4950" s="6" t="str" cm="1">
        <f t="array" ref="O4950:P4950">_xlfn.TEXTSPLIT(N4950,"-")</f>
        <v>1999</v>
      </c>
      <c r="P4950" s="6" t="str">
        <v>2001</v>
      </c>
      <c r="Q4950" s="6">
        <v>548</v>
      </c>
      <c r="R4950" s="6">
        <v>0</v>
      </c>
      <c r="S4950" s="16">
        <f t="shared" si="362"/>
        <v>0</v>
      </c>
      <c r="T4950" s="16">
        <f t="shared" si="363"/>
        <v>0</v>
      </c>
    </row>
    <row r="4951" spans="1:20" x14ac:dyDescent="0.6">
      <c r="A4951" s="6"/>
      <c r="B4951" s="6"/>
      <c r="C4951" s="6"/>
      <c r="D4951" s="6" t="s">
        <v>13813</v>
      </c>
      <c r="E4951" s="6" t="s">
        <v>13815</v>
      </c>
      <c r="F4951" s="6" t="s">
        <v>13818</v>
      </c>
      <c r="G4951" s="6" t="str">
        <f t="shared" si="361"/>
        <v>50-59</v>
      </c>
      <c r="H4951" s="6" t="str" cm="1">
        <f t="array" ref="H4951:I4951">_xlfn.TEXTSPLIT(G4951,"-")</f>
        <v>50</v>
      </c>
      <c r="I4951" s="6" t="str">
        <v>59</v>
      </c>
      <c r="J4951" s="6" t="s">
        <v>13541</v>
      </c>
      <c r="K4951" s="6" t="s">
        <v>13651</v>
      </c>
      <c r="L4951" s="6" t="s">
        <v>13517</v>
      </c>
      <c r="M4951" s="6" t="s">
        <v>13708</v>
      </c>
      <c r="N4951" s="6" t="s">
        <v>13710</v>
      </c>
      <c r="O4951" s="6" t="str" cm="1">
        <f t="array" ref="O4951:P4951">_xlfn.TEXTSPLIT(N4951,"-")</f>
        <v>1999</v>
      </c>
      <c r="P4951" s="6" t="str">
        <v>2001</v>
      </c>
      <c r="Q4951" s="6">
        <v>517</v>
      </c>
      <c r="R4951" s="6">
        <v>0</v>
      </c>
      <c r="S4951" s="16">
        <f t="shared" si="362"/>
        <v>0</v>
      </c>
      <c r="T4951" s="16">
        <f t="shared" si="363"/>
        <v>0</v>
      </c>
    </row>
    <row r="4952" spans="1:20" x14ac:dyDescent="0.6">
      <c r="A4952" s="6"/>
      <c r="B4952" s="6"/>
      <c r="C4952" s="6"/>
      <c r="D4952" s="6" t="s">
        <v>13813</v>
      </c>
      <c r="E4952" s="6" t="s">
        <v>13815</v>
      </c>
      <c r="F4952" s="6" t="s">
        <v>13819</v>
      </c>
      <c r="G4952" s="6" t="str">
        <f t="shared" si="361"/>
        <v>60-69</v>
      </c>
      <c r="H4952" s="6" t="str" cm="1">
        <f t="array" ref="H4952:I4952">_xlfn.TEXTSPLIT(G4952,"-")</f>
        <v>60</v>
      </c>
      <c r="I4952" s="6" t="str">
        <v>69</v>
      </c>
      <c r="J4952" s="6" t="s">
        <v>13541</v>
      </c>
      <c r="K4952" s="6" t="s">
        <v>13651</v>
      </c>
      <c r="L4952" s="6" t="s">
        <v>13517</v>
      </c>
      <c r="M4952" s="6" t="s">
        <v>13708</v>
      </c>
      <c r="N4952" s="6" t="s">
        <v>13710</v>
      </c>
      <c r="O4952" s="6" t="str" cm="1">
        <f t="array" ref="O4952:P4952">_xlfn.TEXTSPLIT(N4952,"-")</f>
        <v>1999</v>
      </c>
      <c r="P4952" s="6" t="str">
        <v>2001</v>
      </c>
      <c r="Q4952" s="6">
        <v>452</v>
      </c>
      <c r="R4952" s="6">
        <v>2</v>
      </c>
      <c r="S4952" s="16">
        <f t="shared" si="362"/>
        <v>4.4247787610619468E-3</v>
      </c>
      <c r="T4952" s="16">
        <f t="shared" si="363"/>
        <v>3.1218612888836189E-3</v>
      </c>
    </row>
    <row r="4953" spans="1:20" x14ac:dyDescent="0.6">
      <c r="A4953" s="6"/>
      <c r="B4953" s="6"/>
      <c r="C4953" s="6"/>
      <c r="D4953" s="6" t="s">
        <v>13813</v>
      </c>
      <c r="E4953" s="6" t="s">
        <v>13815</v>
      </c>
      <c r="F4953" s="6" t="s">
        <v>13876</v>
      </c>
      <c r="G4953" s="6" t="str">
        <f t="shared" si="361"/>
        <v>70-75</v>
      </c>
      <c r="H4953" s="6" t="str" cm="1">
        <f t="array" ref="H4953:I4953">_xlfn.TEXTSPLIT(G4953,"-")</f>
        <v>70</v>
      </c>
      <c r="I4953" s="6" t="str">
        <v>75</v>
      </c>
      <c r="J4953" s="6" t="s">
        <v>13541</v>
      </c>
      <c r="K4953" s="6" t="s">
        <v>13651</v>
      </c>
      <c r="L4953" s="6" t="s">
        <v>13517</v>
      </c>
      <c r="M4953" s="6" t="s">
        <v>13708</v>
      </c>
      <c r="N4953" s="6" t="s">
        <v>13710</v>
      </c>
      <c r="O4953" s="6" t="str" cm="1">
        <f t="array" ref="O4953:P4953">_xlfn.TEXTSPLIT(N4953,"-")</f>
        <v>1999</v>
      </c>
      <c r="P4953" s="6" t="str">
        <v>2001</v>
      </c>
      <c r="Q4953" s="6">
        <v>156</v>
      </c>
      <c r="R4953" s="6">
        <v>3</v>
      </c>
      <c r="S4953" s="16">
        <f t="shared" si="362"/>
        <v>1.9230769230769232E-2</v>
      </c>
      <c r="T4953" s="16">
        <f t="shared" si="363"/>
        <v>1.0995612978785877E-2</v>
      </c>
    </row>
    <row r="4954" spans="1:20" x14ac:dyDescent="0.6">
      <c r="A4954" s="6"/>
      <c r="B4954" s="6"/>
      <c r="C4954" s="6"/>
      <c r="D4954" s="6" t="s">
        <v>13813</v>
      </c>
      <c r="E4954" s="6" t="s">
        <v>13815</v>
      </c>
      <c r="F4954" s="6" t="s">
        <v>13877</v>
      </c>
      <c r="G4954" s="6" t="str">
        <f t="shared" si="361"/>
        <v>40-75</v>
      </c>
      <c r="H4954" s="6" t="str" cm="1">
        <f t="array" ref="H4954:I4954">_xlfn.TEXTSPLIT(G4954,"-")</f>
        <v>40</v>
      </c>
      <c r="I4954" s="6" t="str">
        <v>75</v>
      </c>
      <c r="J4954" s="6" t="s">
        <v>13541</v>
      </c>
      <c r="K4954" s="6" t="s">
        <v>13651</v>
      </c>
      <c r="L4954" s="6" t="s">
        <v>13517</v>
      </c>
      <c r="M4954" s="6" t="s">
        <v>13708</v>
      </c>
      <c r="N4954" s="6" t="s">
        <v>13710</v>
      </c>
      <c r="O4954" s="6" t="str" cm="1">
        <f t="array" ref="O4954:P4954">_xlfn.TEXTSPLIT(N4954,"-")</f>
        <v>1999</v>
      </c>
      <c r="P4954" s="6" t="str">
        <v>2001</v>
      </c>
      <c r="Q4954" s="6">
        <v>1673</v>
      </c>
      <c r="R4954" s="6">
        <v>5</v>
      </c>
      <c r="S4954" s="16">
        <f t="shared" si="362"/>
        <v>2.9886431560071729E-3</v>
      </c>
      <c r="T4954" s="16">
        <f t="shared" si="363"/>
        <v>1.3345631037459376E-3</v>
      </c>
    </row>
    <row r="4955" spans="1:20" x14ac:dyDescent="0.6">
      <c r="A4955" s="6"/>
      <c r="B4955" s="6"/>
      <c r="C4955" s="6"/>
      <c r="D4955" s="6" t="s">
        <v>13813</v>
      </c>
      <c r="E4955" s="6" t="s">
        <v>13814</v>
      </c>
      <c r="F4955" s="6" t="s">
        <v>13817</v>
      </c>
      <c r="G4955" s="6" t="str">
        <f t="shared" si="361"/>
        <v>40-49</v>
      </c>
      <c r="H4955" s="6" t="str" cm="1">
        <f t="array" ref="H4955:I4955">_xlfn.TEXTSPLIT(G4955,"-")</f>
        <v>40</v>
      </c>
      <c r="I4955" s="6" t="str">
        <v>49</v>
      </c>
      <c r="J4955" s="6" t="s">
        <v>13541</v>
      </c>
      <c r="K4955" s="6" t="s">
        <v>13651</v>
      </c>
      <c r="L4955" s="6" t="s">
        <v>13517</v>
      </c>
      <c r="M4955" s="6" t="s">
        <v>13708</v>
      </c>
      <c r="N4955" s="6" t="s">
        <v>13710</v>
      </c>
      <c r="O4955" s="6" t="str" cm="1">
        <f t="array" ref="O4955:P4955">_xlfn.TEXTSPLIT(N4955,"-")</f>
        <v>1999</v>
      </c>
      <c r="P4955" s="6" t="str">
        <v>2001</v>
      </c>
      <c r="Q4955" s="6">
        <v>266</v>
      </c>
      <c r="R4955" s="6">
        <v>0</v>
      </c>
      <c r="S4955" s="16">
        <f t="shared" si="362"/>
        <v>0</v>
      </c>
      <c r="T4955" s="16">
        <f t="shared" si="363"/>
        <v>0</v>
      </c>
    </row>
    <row r="4956" spans="1:20" x14ac:dyDescent="0.6">
      <c r="A4956" s="6"/>
      <c r="B4956" s="6"/>
      <c r="C4956" s="6"/>
      <c r="D4956" s="6" t="s">
        <v>13813</v>
      </c>
      <c r="E4956" s="6" t="s">
        <v>13814</v>
      </c>
      <c r="F4956" s="6" t="s">
        <v>13818</v>
      </c>
      <c r="G4956" s="6" t="str">
        <f t="shared" si="361"/>
        <v>50-59</v>
      </c>
      <c r="H4956" s="6" t="str" cm="1">
        <f t="array" ref="H4956:I4956">_xlfn.TEXTSPLIT(G4956,"-")</f>
        <v>50</v>
      </c>
      <c r="I4956" s="6" t="str">
        <v>59</v>
      </c>
      <c r="J4956" s="6" t="s">
        <v>13541</v>
      </c>
      <c r="K4956" s="6" t="s">
        <v>13651</v>
      </c>
      <c r="L4956" s="6" t="s">
        <v>13517</v>
      </c>
      <c r="M4956" s="6" t="s">
        <v>13708</v>
      </c>
      <c r="N4956" s="6" t="s">
        <v>13710</v>
      </c>
      <c r="O4956" s="6" t="str" cm="1">
        <f t="array" ref="O4956:P4956">_xlfn.TEXTSPLIT(N4956,"-")</f>
        <v>1999</v>
      </c>
      <c r="P4956" s="6" t="str">
        <v>2001</v>
      </c>
      <c r="Q4956" s="6">
        <v>273</v>
      </c>
      <c r="R4956" s="6">
        <v>0</v>
      </c>
      <c r="S4956" s="16">
        <f t="shared" si="362"/>
        <v>0</v>
      </c>
      <c r="T4956" s="16">
        <f t="shared" si="363"/>
        <v>0</v>
      </c>
    </row>
    <row r="4957" spans="1:20" x14ac:dyDescent="0.6">
      <c r="A4957" s="6"/>
      <c r="B4957" s="6"/>
      <c r="C4957" s="6"/>
      <c r="D4957" s="6" t="s">
        <v>13813</v>
      </c>
      <c r="E4957" s="6" t="s">
        <v>13814</v>
      </c>
      <c r="F4957" s="6" t="s">
        <v>13819</v>
      </c>
      <c r="G4957" s="6" t="str">
        <f t="shared" si="361"/>
        <v>60-69</v>
      </c>
      <c r="H4957" s="6" t="str" cm="1">
        <f t="array" ref="H4957:I4957">_xlfn.TEXTSPLIT(G4957,"-")</f>
        <v>60</v>
      </c>
      <c r="I4957" s="6" t="str">
        <v>69</v>
      </c>
      <c r="J4957" s="6" t="s">
        <v>13541</v>
      </c>
      <c r="K4957" s="6" t="s">
        <v>13651</v>
      </c>
      <c r="L4957" s="6" t="s">
        <v>13517</v>
      </c>
      <c r="M4957" s="6" t="s">
        <v>13708</v>
      </c>
      <c r="N4957" s="6" t="s">
        <v>13710</v>
      </c>
      <c r="O4957" s="6" t="str" cm="1">
        <f t="array" ref="O4957:P4957">_xlfn.TEXTSPLIT(N4957,"-")</f>
        <v>1999</v>
      </c>
      <c r="P4957" s="6" t="str">
        <v>2001</v>
      </c>
      <c r="Q4957" s="6">
        <v>232</v>
      </c>
      <c r="R4957" s="6">
        <v>1</v>
      </c>
      <c r="S4957" s="16">
        <f t="shared" si="362"/>
        <v>4.3103448275862068E-3</v>
      </c>
      <c r="T4957" s="16">
        <f t="shared" si="363"/>
        <v>4.3010452594115425E-3</v>
      </c>
    </row>
    <row r="4958" spans="1:20" x14ac:dyDescent="0.6">
      <c r="A4958" s="6"/>
      <c r="B4958" s="6"/>
      <c r="C4958" s="6"/>
      <c r="D4958" s="6" t="s">
        <v>13813</v>
      </c>
      <c r="E4958" s="6" t="s">
        <v>13814</v>
      </c>
      <c r="F4958" s="6" t="s">
        <v>13876</v>
      </c>
      <c r="G4958" s="6" t="str">
        <f t="shared" si="361"/>
        <v>70-75</v>
      </c>
      <c r="H4958" s="6" t="str" cm="1">
        <f t="array" ref="H4958:I4958">_xlfn.TEXTSPLIT(G4958,"-")</f>
        <v>70</v>
      </c>
      <c r="I4958" s="6" t="str">
        <v>75</v>
      </c>
      <c r="J4958" s="6" t="s">
        <v>13541</v>
      </c>
      <c r="K4958" s="6" t="s">
        <v>13651</v>
      </c>
      <c r="L4958" s="6" t="s">
        <v>13517</v>
      </c>
      <c r="M4958" s="6" t="s">
        <v>13708</v>
      </c>
      <c r="N4958" s="6" t="s">
        <v>13710</v>
      </c>
      <c r="O4958" s="6" t="str" cm="1">
        <f t="array" ref="O4958:P4958">_xlfn.TEXTSPLIT(N4958,"-")</f>
        <v>1999</v>
      </c>
      <c r="P4958" s="6" t="str">
        <v>2001</v>
      </c>
      <c r="Q4958" s="6">
        <v>87</v>
      </c>
      <c r="R4958" s="6">
        <v>3</v>
      </c>
      <c r="S4958" s="16">
        <f t="shared" si="362"/>
        <v>3.4482758620689655E-2</v>
      </c>
      <c r="T4958" s="16">
        <f t="shared" si="363"/>
        <v>1.9562366514868118E-2</v>
      </c>
    </row>
    <row r="4959" spans="1:20" x14ac:dyDescent="0.6">
      <c r="A4959" s="6"/>
      <c r="B4959" s="6"/>
      <c r="C4959" s="6"/>
      <c r="D4959" s="6" t="s">
        <v>13813</v>
      </c>
      <c r="E4959" s="6" t="s">
        <v>13814</v>
      </c>
      <c r="F4959" s="6" t="s">
        <v>13877</v>
      </c>
      <c r="G4959" s="6" t="str">
        <f t="shared" si="361"/>
        <v>40-75</v>
      </c>
      <c r="H4959" s="6" t="str" cm="1">
        <f t="array" ref="H4959:I4959">_xlfn.TEXTSPLIT(G4959,"-")</f>
        <v>40</v>
      </c>
      <c r="I4959" s="6" t="str">
        <v>75</v>
      </c>
      <c r="J4959" s="6" t="s">
        <v>13541</v>
      </c>
      <c r="K4959" s="6" t="s">
        <v>13651</v>
      </c>
      <c r="L4959" s="6" t="s">
        <v>13517</v>
      </c>
      <c r="M4959" s="6" t="s">
        <v>13708</v>
      </c>
      <c r="N4959" s="6" t="s">
        <v>13710</v>
      </c>
      <c r="O4959" s="6" t="str" cm="1">
        <f t="array" ref="O4959:P4959">_xlfn.TEXTSPLIT(N4959,"-")</f>
        <v>1999</v>
      </c>
      <c r="P4959" s="6" t="str">
        <v>2001</v>
      </c>
      <c r="Q4959" s="6">
        <v>858</v>
      </c>
      <c r="R4959" s="6">
        <v>4</v>
      </c>
      <c r="S4959" s="16">
        <f t="shared" si="362"/>
        <v>4.662004662004662E-3</v>
      </c>
      <c r="T4959" s="16">
        <f t="shared" si="363"/>
        <v>2.3255624114958437E-3</v>
      </c>
    </row>
    <row r="4960" spans="1:20" x14ac:dyDescent="0.6">
      <c r="A4960" s="6"/>
      <c r="B4960" s="6"/>
      <c r="C4960" s="6"/>
      <c r="D4960" s="6" t="s">
        <v>13813</v>
      </c>
      <c r="E4960" s="6" t="s">
        <v>13816</v>
      </c>
      <c r="F4960" s="6" t="s">
        <v>13817</v>
      </c>
      <c r="G4960" s="6" t="str">
        <f t="shared" si="361"/>
        <v>40-49</v>
      </c>
      <c r="H4960" s="6" t="str" cm="1">
        <f t="array" ref="H4960:I4960">_xlfn.TEXTSPLIT(G4960,"-")</f>
        <v>40</v>
      </c>
      <c r="I4960" s="6" t="str">
        <v>49</v>
      </c>
      <c r="J4960" s="6" t="s">
        <v>13541</v>
      </c>
      <c r="K4960" s="6" t="s">
        <v>13651</v>
      </c>
      <c r="L4960" s="6" t="s">
        <v>13517</v>
      </c>
      <c r="M4960" s="6" t="s">
        <v>13708</v>
      </c>
      <c r="N4960" s="6" t="s">
        <v>13710</v>
      </c>
      <c r="O4960" s="6" t="str" cm="1">
        <f t="array" ref="O4960:P4960">_xlfn.TEXTSPLIT(N4960,"-")</f>
        <v>1999</v>
      </c>
      <c r="P4960" s="6" t="str">
        <v>2001</v>
      </c>
      <c r="Q4960" s="6">
        <v>282</v>
      </c>
      <c r="R4960" s="6">
        <v>0</v>
      </c>
      <c r="S4960" s="16">
        <f t="shared" si="362"/>
        <v>0</v>
      </c>
      <c r="T4960" s="16">
        <f t="shared" si="363"/>
        <v>0</v>
      </c>
    </row>
    <row r="4961" spans="1:20" x14ac:dyDescent="0.6">
      <c r="A4961" s="6"/>
      <c r="B4961" s="6"/>
      <c r="C4961" s="6"/>
      <c r="D4961" s="6" t="s">
        <v>13813</v>
      </c>
      <c r="E4961" s="6" t="s">
        <v>13816</v>
      </c>
      <c r="F4961" s="6" t="s">
        <v>13818</v>
      </c>
      <c r="G4961" s="6" t="str">
        <f t="shared" si="361"/>
        <v>50-59</v>
      </c>
      <c r="H4961" s="6" t="str" cm="1">
        <f t="array" ref="H4961:I4961">_xlfn.TEXTSPLIT(G4961,"-")</f>
        <v>50</v>
      </c>
      <c r="I4961" s="6" t="str">
        <v>59</v>
      </c>
      <c r="J4961" s="6" t="s">
        <v>13541</v>
      </c>
      <c r="K4961" s="6" t="s">
        <v>13651</v>
      </c>
      <c r="L4961" s="6" t="s">
        <v>13517</v>
      </c>
      <c r="M4961" s="6" t="s">
        <v>13708</v>
      </c>
      <c r="N4961" s="6" t="s">
        <v>13710</v>
      </c>
      <c r="O4961" s="6" t="str" cm="1">
        <f t="array" ref="O4961:P4961">_xlfn.TEXTSPLIT(N4961,"-")</f>
        <v>1999</v>
      </c>
      <c r="P4961" s="6" t="str">
        <v>2001</v>
      </c>
      <c r="Q4961" s="6">
        <v>244</v>
      </c>
      <c r="R4961" s="6">
        <v>0</v>
      </c>
      <c r="S4961" s="16">
        <f t="shared" si="362"/>
        <v>0</v>
      </c>
      <c r="T4961" s="16">
        <f t="shared" si="363"/>
        <v>0</v>
      </c>
    </row>
    <row r="4962" spans="1:20" x14ac:dyDescent="0.6">
      <c r="A4962" s="6"/>
      <c r="B4962" s="6"/>
      <c r="C4962" s="6"/>
      <c r="D4962" s="6" t="s">
        <v>13813</v>
      </c>
      <c r="E4962" s="6" t="s">
        <v>13816</v>
      </c>
      <c r="F4962" s="6" t="s">
        <v>13819</v>
      </c>
      <c r="G4962" s="6" t="str">
        <f t="shared" si="361"/>
        <v>60-69</v>
      </c>
      <c r="H4962" s="6" t="str" cm="1">
        <f t="array" ref="H4962:I4962">_xlfn.TEXTSPLIT(G4962,"-")</f>
        <v>60</v>
      </c>
      <c r="I4962" s="6" t="str">
        <v>69</v>
      </c>
      <c r="J4962" s="6" t="s">
        <v>13541</v>
      </c>
      <c r="K4962" s="6" t="s">
        <v>13651</v>
      </c>
      <c r="L4962" s="6" t="s">
        <v>13517</v>
      </c>
      <c r="M4962" s="6" t="s">
        <v>13708</v>
      </c>
      <c r="N4962" s="6" t="s">
        <v>13710</v>
      </c>
      <c r="O4962" s="6" t="str" cm="1">
        <f t="array" ref="O4962:P4962">_xlfn.TEXTSPLIT(N4962,"-")</f>
        <v>1999</v>
      </c>
      <c r="P4962" s="6" t="str">
        <v>2001</v>
      </c>
      <c r="Q4962" s="6">
        <v>220</v>
      </c>
      <c r="R4962" s="6">
        <v>1</v>
      </c>
      <c r="S4962" s="16">
        <f t="shared" si="362"/>
        <v>4.5454545454545452E-3</v>
      </c>
      <c r="T4962" s="16">
        <f t="shared" si="363"/>
        <v>4.5351122008921337E-3</v>
      </c>
    </row>
    <row r="4963" spans="1:20" x14ac:dyDescent="0.6">
      <c r="A4963" s="6"/>
      <c r="B4963" s="6"/>
      <c r="C4963" s="6"/>
      <c r="D4963" s="6" t="s">
        <v>13813</v>
      </c>
      <c r="E4963" s="6" t="s">
        <v>13816</v>
      </c>
      <c r="F4963" s="6" t="s">
        <v>13876</v>
      </c>
      <c r="G4963" s="6" t="str">
        <f t="shared" si="361"/>
        <v>70-75</v>
      </c>
      <c r="H4963" s="6" t="str" cm="1">
        <f t="array" ref="H4963:I4963">_xlfn.TEXTSPLIT(G4963,"-")</f>
        <v>70</v>
      </c>
      <c r="I4963" s="6" t="str">
        <v>75</v>
      </c>
      <c r="J4963" s="6" t="s">
        <v>13541</v>
      </c>
      <c r="K4963" s="6" t="s">
        <v>13651</v>
      </c>
      <c r="L4963" s="6" t="s">
        <v>13517</v>
      </c>
      <c r="M4963" s="6" t="s">
        <v>13708</v>
      </c>
      <c r="N4963" s="6" t="s">
        <v>13710</v>
      </c>
      <c r="O4963" s="6" t="str" cm="1">
        <f t="array" ref="O4963:P4963">_xlfn.TEXTSPLIT(N4963,"-")</f>
        <v>1999</v>
      </c>
      <c r="P4963" s="6" t="str">
        <v>2001</v>
      </c>
      <c r="Q4963" s="6">
        <v>69</v>
      </c>
      <c r="R4963" s="6">
        <v>0</v>
      </c>
      <c r="S4963" s="16">
        <f t="shared" si="362"/>
        <v>0</v>
      </c>
      <c r="T4963" s="16">
        <f t="shared" si="363"/>
        <v>0</v>
      </c>
    </row>
    <row r="4964" spans="1:20" x14ac:dyDescent="0.6">
      <c r="A4964" s="6"/>
      <c r="B4964" s="6"/>
      <c r="C4964" s="6"/>
      <c r="D4964" s="6" t="s">
        <v>13813</v>
      </c>
      <c r="E4964" s="6" t="s">
        <v>13816</v>
      </c>
      <c r="F4964" s="6" t="s">
        <v>13877</v>
      </c>
      <c r="G4964" s="6" t="str">
        <f t="shared" si="361"/>
        <v>40-75</v>
      </c>
      <c r="H4964" s="6" t="str" cm="1">
        <f t="array" ref="H4964:I4964">_xlfn.TEXTSPLIT(G4964,"-")</f>
        <v>40</v>
      </c>
      <c r="I4964" s="6" t="str">
        <v>75</v>
      </c>
      <c r="J4964" s="6" t="s">
        <v>13541</v>
      </c>
      <c r="K4964" s="6" t="s">
        <v>13651</v>
      </c>
      <c r="L4964" s="6" t="s">
        <v>13517</v>
      </c>
      <c r="M4964" s="6" t="s">
        <v>13708</v>
      </c>
      <c r="N4964" s="6" t="s">
        <v>13710</v>
      </c>
      <c r="O4964" s="6" t="str" cm="1">
        <f t="array" ref="O4964:P4964">_xlfn.TEXTSPLIT(N4964,"-")</f>
        <v>1999</v>
      </c>
      <c r="P4964" s="6" t="str">
        <v>2001</v>
      </c>
      <c r="Q4964" s="6">
        <v>815</v>
      </c>
      <c r="R4964" s="6">
        <v>1</v>
      </c>
      <c r="S4964" s="16">
        <f t="shared" si="362"/>
        <v>1.2269938650306749E-3</v>
      </c>
      <c r="T4964" s="16">
        <f t="shared" si="363"/>
        <v>1.2262408770094472E-3</v>
      </c>
    </row>
    <row r="4965" spans="1:20" x14ac:dyDescent="0.6">
      <c r="A4965" s="6"/>
      <c r="B4965" s="6"/>
      <c r="C4965" s="6"/>
      <c r="D4965" s="6" t="s">
        <v>13300</v>
      </c>
      <c r="E4965" s="6" t="s">
        <v>13815</v>
      </c>
      <c r="F4965" s="6" t="s">
        <v>13817</v>
      </c>
      <c r="G4965" s="6" t="str">
        <f t="shared" si="361"/>
        <v>40-49</v>
      </c>
      <c r="H4965" s="6" t="str" cm="1">
        <f t="array" ref="H4965:I4965">_xlfn.TEXTSPLIT(G4965,"-")</f>
        <v>40</v>
      </c>
      <c r="I4965" s="6" t="str">
        <v>49</v>
      </c>
      <c r="J4965" s="6" t="s">
        <v>13541</v>
      </c>
      <c r="K4965" s="6" t="s">
        <v>13651</v>
      </c>
      <c r="L4965" s="6" t="s">
        <v>13517</v>
      </c>
      <c r="M4965" s="6" t="s">
        <v>13708</v>
      </c>
      <c r="N4965" s="6" t="s">
        <v>13710</v>
      </c>
      <c r="O4965" s="6" t="str" cm="1">
        <f t="array" ref="O4965:P4965">_xlfn.TEXTSPLIT(N4965,"-")</f>
        <v>1999</v>
      </c>
      <c r="P4965" s="6" t="str">
        <v>2001</v>
      </c>
      <c r="Q4965" s="6">
        <v>548</v>
      </c>
      <c r="R4965" s="6">
        <v>55</v>
      </c>
      <c r="S4965" s="16">
        <f t="shared" si="362"/>
        <v>0.10036496350364964</v>
      </c>
      <c r="T4965" s="16">
        <f t="shared" si="363"/>
        <v>1.2836125856956286E-2</v>
      </c>
    </row>
    <row r="4966" spans="1:20" x14ac:dyDescent="0.6">
      <c r="A4966" s="6"/>
      <c r="B4966" s="6"/>
      <c r="C4966" s="6"/>
      <c r="D4966" s="6" t="s">
        <v>13300</v>
      </c>
      <c r="E4966" s="6" t="s">
        <v>13815</v>
      </c>
      <c r="F4966" s="6" t="s">
        <v>13818</v>
      </c>
      <c r="G4966" s="6" t="str">
        <f t="shared" si="361"/>
        <v>50-59</v>
      </c>
      <c r="H4966" s="6" t="str" cm="1">
        <f t="array" ref="H4966:I4966">_xlfn.TEXTSPLIT(G4966,"-")</f>
        <v>50</v>
      </c>
      <c r="I4966" s="6" t="str">
        <v>59</v>
      </c>
      <c r="J4966" s="6" t="s">
        <v>13541</v>
      </c>
      <c r="K4966" s="6" t="s">
        <v>13651</v>
      </c>
      <c r="L4966" s="6" t="s">
        <v>13517</v>
      </c>
      <c r="M4966" s="6" t="s">
        <v>13708</v>
      </c>
      <c r="N4966" s="6" t="s">
        <v>13710</v>
      </c>
      <c r="O4966" s="6" t="str" cm="1">
        <f t="array" ref="O4966:P4966">_xlfn.TEXTSPLIT(N4966,"-")</f>
        <v>1999</v>
      </c>
      <c r="P4966" s="6" t="str">
        <v>2001</v>
      </c>
      <c r="Q4966" s="6">
        <v>517</v>
      </c>
      <c r="R4966" s="6">
        <v>55</v>
      </c>
      <c r="S4966" s="16">
        <f t="shared" si="362"/>
        <v>0.10638297872340426</v>
      </c>
      <c r="T4966" s="16">
        <f t="shared" si="363"/>
        <v>1.3560213203716651E-2</v>
      </c>
    </row>
    <row r="4967" spans="1:20" x14ac:dyDescent="0.6">
      <c r="A4967" s="6"/>
      <c r="B4967" s="6"/>
      <c r="C4967" s="6"/>
      <c r="D4967" s="6" t="s">
        <v>13300</v>
      </c>
      <c r="E4967" s="6" t="s">
        <v>13815</v>
      </c>
      <c r="F4967" s="6" t="s">
        <v>13819</v>
      </c>
      <c r="G4967" s="6" t="str">
        <f t="shared" si="361"/>
        <v>60-69</v>
      </c>
      <c r="H4967" s="6" t="str" cm="1">
        <f t="array" ref="H4967:I4967">_xlfn.TEXTSPLIT(G4967,"-")</f>
        <v>60</v>
      </c>
      <c r="I4967" s="6" t="str">
        <v>69</v>
      </c>
      <c r="J4967" s="6" t="s">
        <v>13541</v>
      </c>
      <c r="K4967" s="6" t="s">
        <v>13651</v>
      </c>
      <c r="L4967" s="6" t="s">
        <v>13517</v>
      </c>
      <c r="M4967" s="6" t="s">
        <v>13708</v>
      </c>
      <c r="N4967" s="6" t="s">
        <v>13710</v>
      </c>
      <c r="O4967" s="6" t="str" cm="1">
        <f t="array" ref="O4967:P4967">_xlfn.TEXTSPLIT(N4967,"-")</f>
        <v>1999</v>
      </c>
      <c r="P4967" s="6" t="str">
        <v>2001</v>
      </c>
      <c r="Q4967" s="6">
        <v>452</v>
      </c>
      <c r="R4967" s="6">
        <v>80</v>
      </c>
      <c r="S4967" s="16">
        <f t="shared" si="362"/>
        <v>0.17699115044247787</v>
      </c>
      <c r="T4967" s="16">
        <f t="shared" si="363"/>
        <v>1.7951833484608985E-2</v>
      </c>
    </row>
    <row r="4968" spans="1:20" x14ac:dyDescent="0.6">
      <c r="A4968" s="6"/>
      <c r="B4968" s="6"/>
      <c r="C4968" s="6"/>
      <c r="D4968" s="6" t="s">
        <v>13300</v>
      </c>
      <c r="E4968" s="6" t="s">
        <v>13815</v>
      </c>
      <c r="F4968" s="6" t="s">
        <v>13876</v>
      </c>
      <c r="G4968" s="6" t="str">
        <f t="shared" si="361"/>
        <v>70-75</v>
      </c>
      <c r="H4968" s="6" t="str" cm="1">
        <f t="array" ref="H4968:I4968">_xlfn.TEXTSPLIT(G4968,"-")</f>
        <v>70</v>
      </c>
      <c r="I4968" s="6" t="str">
        <v>75</v>
      </c>
      <c r="J4968" s="6" t="s">
        <v>13541</v>
      </c>
      <c r="K4968" s="6" t="s">
        <v>13651</v>
      </c>
      <c r="L4968" s="6" t="s">
        <v>13517</v>
      </c>
      <c r="M4968" s="6" t="s">
        <v>13708</v>
      </c>
      <c r="N4968" s="6" t="s">
        <v>13710</v>
      </c>
      <c r="O4968" s="6" t="str" cm="1">
        <f t="array" ref="O4968:P4968">_xlfn.TEXTSPLIT(N4968,"-")</f>
        <v>1999</v>
      </c>
      <c r="P4968" s="6" t="str">
        <v>2001</v>
      </c>
      <c r="Q4968" s="6">
        <v>156</v>
      </c>
      <c r="R4968" s="6">
        <v>44</v>
      </c>
      <c r="S4968" s="16">
        <f t="shared" si="362"/>
        <v>0.28205128205128205</v>
      </c>
      <c r="T4968" s="16">
        <f t="shared" si="363"/>
        <v>3.6028688386115074E-2</v>
      </c>
    </row>
    <row r="4969" spans="1:20" x14ac:dyDescent="0.6">
      <c r="A4969" s="6"/>
      <c r="B4969" s="6"/>
      <c r="C4969" s="6"/>
      <c r="D4969" s="6" t="s">
        <v>13300</v>
      </c>
      <c r="E4969" s="6" t="s">
        <v>13815</v>
      </c>
      <c r="F4969" s="6" t="s">
        <v>13877</v>
      </c>
      <c r="G4969" s="6" t="str">
        <f t="shared" si="361"/>
        <v>40-75</v>
      </c>
      <c r="H4969" s="6" t="str" cm="1">
        <f t="array" ref="H4969:I4969">_xlfn.TEXTSPLIT(G4969,"-")</f>
        <v>40</v>
      </c>
      <c r="I4969" s="6" t="str">
        <v>75</v>
      </c>
      <c r="J4969" s="6" t="s">
        <v>13541</v>
      </c>
      <c r="K4969" s="6" t="s">
        <v>13651</v>
      </c>
      <c r="L4969" s="6" t="s">
        <v>13517</v>
      </c>
      <c r="M4969" s="6" t="s">
        <v>13708</v>
      </c>
      <c r="N4969" s="6" t="s">
        <v>13710</v>
      </c>
      <c r="O4969" s="6" t="str" cm="1">
        <f t="array" ref="O4969:P4969">_xlfn.TEXTSPLIT(N4969,"-")</f>
        <v>1999</v>
      </c>
      <c r="P4969" s="6" t="str">
        <v>2001</v>
      </c>
      <c r="Q4969" s="6">
        <v>1673</v>
      </c>
      <c r="R4969" s="6">
        <v>234</v>
      </c>
      <c r="S4969" s="16">
        <f t="shared" si="362"/>
        <v>0.13986849970113568</v>
      </c>
      <c r="T4969" s="16">
        <f t="shared" si="363"/>
        <v>8.4799719212453797E-3</v>
      </c>
    </row>
    <row r="4970" spans="1:20" x14ac:dyDescent="0.6">
      <c r="A4970" s="6"/>
      <c r="B4970" s="6"/>
      <c r="C4970" s="6"/>
      <c r="D4970" s="6" t="s">
        <v>13300</v>
      </c>
      <c r="E4970" s="6" t="s">
        <v>13814</v>
      </c>
      <c r="F4970" s="6" t="s">
        <v>13817</v>
      </c>
      <c r="G4970" s="6" t="str">
        <f t="shared" si="361"/>
        <v>40-49</v>
      </c>
      <c r="H4970" s="6" t="str" cm="1">
        <f t="array" ref="H4970:I4970">_xlfn.TEXTSPLIT(G4970,"-")</f>
        <v>40</v>
      </c>
      <c r="I4970" s="6" t="str">
        <v>49</v>
      </c>
      <c r="J4970" s="6" t="s">
        <v>13541</v>
      </c>
      <c r="K4970" s="6" t="s">
        <v>13651</v>
      </c>
      <c r="L4970" s="6" t="s">
        <v>13517</v>
      </c>
      <c r="M4970" s="6" t="s">
        <v>13708</v>
      </c>
      <c r="N4970" s="6" t="s">
        <v>13710</v>
      </c>
      <c r="O4970" s="6" t="str" cm="1">
        <f t="array" ref="O4970:P4970">_xlfn.TEXTSPLIT(N4970,"-")</f>
        <v>1999</v>
      </c>
      <c r="P4970" s="6" t="str">
        <v>2001</v>
      </c>
      <c r="Q4970" s="6">
        <v>266</v>
      </c>
      <c r="R4970" s="6">
        <v>21</v>
      </c>
      <c r="S4970" s="16">
        <f t="shared" si="362"/>
        <v>7.8947368421052627E-2</v>
      </c>
      <c r="T4970" s="16">
        <f t="shared" si="363"/>
        <v>1.6533706906251139E-2</v>
      </c>
    </row>
    <row r="4971" spans="1:20" x14ac:dyDescent="0.6">
      <c r="A4971" s="6"/>
      <c r="B4971" s="6"/>
      <c r="C4971" s="6"/>
      <c r="D4971" s="6" t="s">
        <v>13300</v>
      </c>
      <c r="E4971" s="6" t="s">
        <v>13814</v>
      </c>
      <c r="F4971" s="6" t="s">
        <v>13818</v>
      </c>
      <c r="G4971" s="6" t="str">
        <f t="shared" si="361"/>
        <v>50-59</v>
      </c>
      <c r="H4971" s="6" t="str" cm="1">
        <f t="array" ref="H4971:I4971">_xlfn.TEXTSPLIT(G4971,"-")</f>
        <v>50</v>
      </c>
      <c r="I4971" s="6" t="str">
        <v>59</v>
      </c>
      <c r="J4971" s="6" t="s">
        <v>13541</v>
      </c>
      <c r="K4971" s="6" t="s">
        <v>13651</v>
      </c>
      <c r="L4971" s="6" t="s">
        <v>13517</v>
      </c>
      <c r="M4971" s="6" t="s">
        <v>13708</v>
      </c>
      <c r="N4971" s="6" t="s">
        <v>13710</v>
      </c>
      <c r="O4971" s="6" t="str" cm="1">
        <f t="array" ref="O4971:P4971">_xlfn.TEXTSPLIT(N4971,"-")</f>
        <v>1999</v>
      </c>
      <c r="P4971" s="6" t="str">
        <v>2001</v>
      </c>
      <c r="Q4971" s="6">
        <v>273</v>
      </c>
      <c r="R4971" s="6">
        <v>36</v>
      </c>
      <c r="S4971" s="16">
        <f t="shared" si="362"/>
        <v>0.13186813186813187</v>
      </c>
      <c r="T4971" s="16">
        <f t="shared" si="363"/>
        <v>2.0477713040677668E-2</v>
      </c>
    </row>
    <row r="4972" spans="1:20" x14ac:dyDescent="0.6">
      <c r="A4972" s="6"/>
      <c r="B4972" s="6"/>
      <c r="C4972" s="6"/>
      <c r="D4972" s="6" t="s">
        <v>13300</v>
      </c>
      <c r="E4972" s="6" t="s">
        <v>13814</v>
      </c>
      <c r="F4972" s="6" t="s">
        <v>13819</v>
      </c>
      <c r="G4972" s="6" t="str">
        <f t="shared" si="361"/>
        <v>60-69</v>
      </c>
      <c r="H4972" s="6" t="str" cm="1">
        <f t="array" ref="H4972:I4972">_xlfn.TEXTSPLIT(G4972,"-")</f>
        <v>60</v>
      </c>
      <c r="I4972" s="6" t="str">
        <v>69</v>
      </c>
      <c r="J4972" s="6" t="s">
        <v>13541</v>
      </c>
      <c r="K4972" s="6" t="s">
        <v>13651</v>
      </c>
      <c r="L4972" s="6" t="s">
        <v>13517</v>
      </c>
      <c r="M4972" s="6" t="s">
        <v>13708</v>
      </c>
      <c r="N4972" s="6" t="s">
        <v>13710</v>
      </c>
      <c r="O4972" s="6" t="str" cm="1">
        <f t="array" ref="O4972:P4972">_xlfn.TEXTSPLIT(N4972,"-")</f>
        <v>1999</v>
      </c>
      <c r="P4972" s="6" t="str">
        <v>2001</v>
      </c>
      <c r="Q4972" s="6">
        <v>232</v>
      </c>
      <c r="R4972" s="6">
        <v>42</v>
      </c>
      <c r="S4972" s="16">
        <f t="shared" si="362"/>
        <v>0.18103448275862069</v>
      </c>
      <c r="T4972" s="16">
        <f t="shared" si="363"/>
        <v>2.5279557538799947E-2</v>
      </c>
    </row>
    <row r="4973" spans="1:20" x14ac:dyDescent="0.6">
      <c r="A4973" s="6"/>
      <c r="B4973" s="6"/>
      <c r="C4973" s="6"/>
      <c r="D4973" s="6" t="s">
        <v>13300</v>
      </c>
      <c r="E4973" s="6" t="s">
        <v>13814</v>
      </c>
      <c r="F4973" s="6" t="s">
        <v>13876</v>
      </c>
      <c r="G4973" s="6" t="str">
        <f t="shared" si="361"/>
        <v>70-75</v>
      </c>
      <c r="H4973" s="6" t="str" cm="1">
        <f t="array" ref="H4973:I4973">_xlfn.TEXTSPLIT(G4973,"-")</f>
        <v>70</v>
      </c>
      <c r="I4973" s="6" t="str">
        <v>75</v>
      </c>
      <c r="J4973" s="6" t="s">
        <v>13541</v>
      </c>
      <c r="K4973" s="6" t="s">
        <v>13651</v>
      </c>
      <c r="L4973" s="6" t="s">
        <v>13517</v>
      </c>
      <c r="M4973" s="6" t="s">
        <v>13708</v>
      </c>
      <c r="N4973" s="6" t="s">
        <v>13710</v>
      </c>
      <c r="O4973" s="6" t="str" cm="1">
        <f t="array" ref="O4973:P4973">_xlfn.TEXTSPLIT(N4973,"-")</f>
        <v>1999</v>
      </c>
      <c r="P4973" s="6" t="str">
        <v>2001</v>
      </c>
      <c r="Q4973" s="6">
        <v>87</v>
      </c>
      <c r="R4973" s="6">
        <v>24</v>
      </c>
      <c r="S4973" s="16">
        <f t="shared" si="362"/>
        <v>0.27586206896551724</v>
      </c>
      <c r="T4973" s="16">
        <f t="shared" si="363"/>
        <v>4.7917816122734561E-2</v>
      </c>
    </row>
    <row r="4974" spans="1:20" x14ac:dyDescent="0.6">
      <c r="A4974" s="6"/>
      <c r="B4974" s="6"/>
      <c r="C4974" s="6"/>
      <c r="D4974" s="6" t="s">
        <v>13300</v>
      </c>
      <c r="E4974" s="6" t="s">
        <v>13814</v>
      </c>
      <c r="F4974" s="6" t="s">
        <v>13877</v>
      </c>
      <c r="G4974" s="6" t="str">
        <f t="shared" si="361"/>
        <v>40-75</v>
      </c>
      <c r="H4974" s="6" t="str" cm="1">
        <f t="array" ref="H4974:I4974">_xlfn.TEXTSPLIT(G4974,"-")</f>
        <v>40</v>
      </c>
      <c r="I4974" s="6" t="str">
        <v>75</v>
      </c>
      <c r="J4974" s="6" t="s">
        <v>13541</v>
      </c>
      <c r="K4974" s="6" t="s">
        <v>13651</v>
      </c>
      <c r="L4974" s="6" t="s">
        <v>13517</v>
      </c>
      <c r="M4974" s="6" t="s">
        <v>13708</v>
      </c>
      <c r="N4974" s="6" t="s">
        <v>13710</v>
      </c>
      <c r="O4974" s="6" t="str" cm="1">
        <f t="array" ref="O4974:P4974">_xlfn.TEXTSPLIT(N4974,"-")</f>
        <v>1999</v>
      </c>
      <c r="P4974" s="6" t="str">
        <v>2001</v>
      </c>
      <c r="Q4974" s="6">
        <v>858</v>
      </c>
      <c r="R4974" s="6">
        <v>123</v>
      </c>
      <c r="S4974" s="16">
        <f t="shared" si="362"/>
        <v>0.14335664335664336</v>
      </c>
      <c r="T4974" s="16">
        <f t="shared" si="363"/>
        <v>1.1963693920230873E-2</v>
      </c>
    </row>
    <row r="4975" spans="1:20" x14ac:dyDescent="0.6">
      <c r="A4975" s="6"/>
      <c r="B4975" s="6"/>
      <c r="C4975" s="6"/>
      <c r="D4975" s="6" t="s">
        <v>13300</v>
      </c>
      <c r="E4975" s="6" t="s">
        <v>13816</v>
      </c>
      <c r="F4975" s="6" t="s">
        <v>13817</v>
      </c>
      <c r="G4975" s="6" t="str">
        <f t="shared" si="361"/>
        <v>40-49</v>
      </c>
      <c r="H4975" s="6" t="str" cm="1">
        <f t="array" ref="H4975:I4975">_xlfn.TEXTSPLIT(G4975,"-")</f>
        <v>40</v>
      </c>
      <c r="I4975" s="6" t="str">
        <v>49</v>
      </c>
      <c r="J4975" s="6" t="s">
        <v>13541</v>
      </c>
      <c r="K4975" s="6" t="s">
        <v>13651</v>
      </c>
      <c r="L4975" s="6" t="s">
        <v>13517</v>
      </c>
      <c r="M4975" s="6" t="s">
        <v>13708</v>
      </c>
      <c r="N4975" s="6" t="s">
        <v>13710</v>
      </c>
      <c r="O4975" s="6" t="str" cm="1">
        <f t="array" ref="O4975:P4975">_xlfn.TEXTSPLIT(N4975,"-")</f>
        <v>1999</v>
      </c>
      <c r="P4975" s="6" t="str">
        <v>2001</v>
      </c>
      <c r="Q4975" s="6">
        <v>282</v>
      </c>
      <c r="R4975" s="6">
        <v>34</v>
      </c>
      <c r="S4975" s="16">
        <f t="shared" si="362"/>
        <v>0.12056737588652482</v>
      </c>
      <c r="T4975" s="16">
        <f t="shared" si="363"/>
        <v>1.9390617362433821E-2</v>
      </c>
    </row>
    <row r="4976" spans="1:20" x14ac:dyDescent="0.6">
      <c r="A4976" s="6"/>
      <c r="B4976" s="6"/>
      <c r="C4976" s="6"/>
      <c r="D4976" s="6" t="s">
        <v>13300</v>
      </c>
      <c r="E4976" s="6" t="s">
        <v>13816</v>
      </c>
      <c r="F4976" s="6" t="s">
        <v>13818</v>
      </c>
      <c r="G4976" s="6" t="str">
        <f t="shared" si="361"/>
        <v>50-59</v>
      </c>
      <c r="H4976" s="6" t="str" cm="1">
        <f t="array" ref="H4976:I4976">_xlfn.TEXTSPLIT(G4976,"-")</f>
        <v>50</v>
      </c>
      <c r="I4976" s="6" t="str">
        <v>59</v>
      </c>
      <c r="J4976" s="6" t="s">
        <v>13541</v>
      </c>
      <c r="K4976" s="6" t="s">
        <v>13651</v>
      </c>
      <c r="L4976" s="6" t="s">
        <v>13517</v>
      </c>
      <c r="M4976" s="6" t="s">
        <v>13708</v>
      </c>
      <c r="N4976" s="6" t="s">
        <v>13710</v>
      </c>
      <c r="O4976" s="6" t="str" cm="1">
        <f t="array" ref="O4976:P4976">_xlfn.TEXTSPLIT(N4976,"-")</f>
        <v>1999</v>
      </c>
      <c r="P4976" s="6" t="str">
        <v>2001</v>
      </c>
      <c r="Q4976" s="6">
        <v>244</v>
      </c>
      <c r="R4976" s="6">
        <v>19</v>
      </c>
      <c r="S4976" s="16">
        <f t="shared" si="362"/>
        <v>7.7868852459016397E-2</v>
      </c>
      <c r="T4976" s="16">
        <f t="shared" si="363"/>
        <v>1.7154707602676567E-2</v>
      </c>
    </row>
    <row r="4977" spans="1:20" x14ac:dyDescent="0.6">
      <c r="A4977" s="6"/>
      <c r="B4977" s="6"/>
      <c r="C4977" s="6"/>
      <c r="D4977" s="6" t="s">
        <v>13300</v>
      </c>
      <c r="E4977" s="6" t="s">
        <v>13816</v>
      </c>
      <c r="F4977" s="6" t="s">
        <v>13819</v>
      </c>
      <c r="G4977" s="6" t="str">
        <f t="shared" si="361"/>
        <v>60-69</v>
      </c>
      <c r="H4977" s="6" t="str" cm="1">
        <f t="array" ref="H4977:I4977">_xlfn.TEXTSPLIT(G4977,"-")</f>
        <v>60</v>
      </c>
      <c r="I4977" s="6" t="str">
        <v>69</v>
      </c>
      <c r="J4977" s="6" t="s">
        <v>13541</v>
      </c>
      <c r="K4977" s="6" t="s">
        <v>13651</v>
      </c>
      <c r="L4977" s="6" t="s">
        <v>13517</v>
      </c>
      <c r="M4977" s="6" t="s">
        <v>13708</v>
      </c>
      <c r="N4977" s="6" t="s">
        <v>13710</v>
      </c>
      <c r="O4977" s="6" t="str" cm="1">
        <f t="array" ref="O4977:P4977">_xlfn.TEXTSPLIT(N4977,"-")</f>
        <v>1999</v>
      </c>
      <c r="P4977" s="6" t="str">
        <v>2001</v>
      </c>
      <c r="Q4977" s="6">
        <v>220</v>
      </c>
      <c r="R4977" s="6">
        <v>38</v>
      </c>
      <c r="S4977" s="16">
        <f t="shared" si="362"/>
        <v>0.17272727272727273</v>
      </c>
      <c r="T4977" s="16">
        <f t="shared" si="363"/>
        <v>2.5485518346296473E-2</v>
      </c>
    </row>
    <row r="4978" spans="1:20" x14ac:dyDescent="0.6">
      <c r="A4978" s="6"/>
      <c r="B4978" s="6"/>
      <c r="C4978" s="6"/>
      <c r="D4978" s="6" t="s">
        <v>13300</v>
      </c>
      <c r="E4978" s="6" t="s">
        <v>13816</v>
      </c>
      <c r="F4978" s="6" t="s">
        <v>13876</v>
      </c>
      <c r="G4978" s="6" t="str">
        <f t="shared" si="361"/>
        <v>70-75</v>
      </c>
      <c r="H4978" s="6" t="str" cm="1">
        <f t="array" ref="H4978:I4978">_xlfn.TEXTSPLIT(G4978,"-")</f>
        <v>70</v>
      </c>
      <c r="I4978" s="6" t="str">
        <v>75</v>
      </c>
      <c r="J4978" s="6" t="s">
        <v>13541</v>
      </c>
      <c r="K4978" s="6" t="s">
        <v>13651</v>
      </c>
      <c r="L4978" s="6" t="s">
        <v>13517</v>
      </c>
      <c r="M4978" s="6" t="s">
        <v>13708</v>
      </c>
      <c r="N4978" s="6" t="s">
        <v>13710</v>
      </c>
      <c r="O4978" s="6" t="str" cm="1">
        <f t="array" ref="O4978:P4978">_xlfn.TEXTSPLIT(N4978,"-")</f>
        <v>1999</v>
      </c>
      <c r="P4978" s="6" t="str">
        <v>2001</v>
      </c>
      <c r="Q4978" s="6">
        <v>69</v>
      </c>
      <c r="R4978" s="6">
        <v>20</v>
      </c>
      <c r="S4978" s="16">
        <f t="shared" si="362"/>
        <v>0.28985507246376813</v>
      </c>
      <c r="T4978" s="16">
        <f t="shared" si="363"/>
        <v>5.4618453831987809E-2</v>
      </c>
    </row>
    <row r="4979" spans="1:20" x14ac:dyDescent="0.6">
      <c r="A4979" s="6"/>
      <c r="B4979" s="6"/>
      <c r="C4979" s="6"/>
      <c r="D4979" s="6" t="s">
        <v>13300</v>
      </c>
      <c r="E4979" s="6" t="s">
        <v>13816</v>
      </c>
      <c r="F4979" s="6" t="s">
        <v>13877</v>
      </c>
      <c r="G4979" s="6" t="str">
        <f t="shared" si="361"/>
        <v>40-75</v>
      </c>
      <c r="H4979" s="6" t="str" cm="1">
        <f t="array" ref="H4979:I4979">_xlfn.TEXTSPLIT(G4979,"-")</f>
        <v>40</v>
      </c>
      <c r="I4979" s="6" t="str">
        <v>75</v>
      </c>
      <c r="J4979" s="6" t="s">
        <v>13541</v>
      </c>
      <c r="K4979" s="6" t="s">
        <v>13651</v>
      </c>
      <c r="L4979" s="6" t="s">
        <v>13517</v>
      </c>
      <c r="M4979" s="6" t="s">
        <v>13708</v>
      </c>
      <c r="N4979" s="6" t="s">
        <v>13710</v>
      </c>
      <c r="O4979" s="6" t="str" cm="1">
        <f t="array" ref="O4979:P4979">_xlfn.TEXTSPLIT(N4979,"-")</f>
        <v>1999</v>
      </c>
      <c r="P4979" s="6" t="str">
        <v>2001</v>
      </c>
      <c r="Q4979" s="6">
        <v>815</v>
      </c>
      <c r="R4979" s="6">
        <v>111</v>
      </c>
      <c r="S4979" s="16">
        <f t="shared" si="362"/>
        <v>0.1361963190184049</v>
      </c>
      <c r="T4979" s="16">
        <f t="shared" si="363"/>
        <v>1.2014657801664358E-2</v>
      </c>
    </row>
    <row r="4980" spans="1:20" x14ac:dyDescent="0.6">
      <c r="A4980" s="6">
        <v>28548646</v>
      </c>
      <c r="B4980" s="6" t="s">
        <v>13479</v>
      </c>
      <c r="C4980" s="6" t="s">
        <v>13812</v>
      </c>
      <c r="D4980" s="6" t="s">
        <v>13822</v>
      </c>
      <c r="E4980" s="6" t="s">
        <v>13815</v>
      </c>
      <c r="F4980" s="6" t="s">
        <v>13516</v>
      </c>
      <c r="G4980" s="6" t="str">
        <f t="shared" ref="G4980:G4984" si="370">IF(RIGHT(F4980,1)="+",LEFT(F4980,LEN(F4980)-1)&amp;"-95",F4980)</f>
        <v>60-95</v>
      </c>
      <c r="H4980" s="6" t="str" cm="1">
        <f t="array" ref="H4980:I4980">_xlfn.TEXTSPLIT(G4980,"-")</f>
        <v>60</v>
      </c>
      <c r="I4980" s="6" t="str">
        <v>95</v>
      </c>
      <c r="J4980" s="6" t="s">
        <v>13836</v>
      </c>
      <c r="K4980" s="6" t="s">
        <v>13480</v>
      </c>
      <c r="L4980" s="6" t="s">
        <v>13973</v>
      </c>
      <c r="M4980" s="6" t="s">
        <v>13712</v>
      </c>
      <c r="N4980" s="6" t="s">
        <v>13707</v>
      </c>
      <c r="O4980" s="6" t="str" cm="1">
        <f t="array" ref="O4980:P4980">_xlfn.TEXTSPLIT(N4980,"-")</f>
        <v>2009</v>
      </c>
      <c r="P4980" s="6" t="str">
        <v>2011</v>
      </c>
      <c r="Q4980" s="6">
        <v>4772</v>
      </c>
      <c r="R4980" s="6">
        <v>893</v>
      </c>
      <c r="S4980" s="16">
        <f t="shared" ref="S4980:S4984" si="371">R4980/Q4980</f>
        <v>0.18713327745180217</v>
      </c>
      <c r="T4980" s="16">
        <f t="shared" ref="T4980:T4984" si="372">SQRT(S4980*(1-S4980)/Q4980)</f>
        <v>5.6459232063536752E-3</v>
      </c>
    </row>
    <row r="4981" spans="1:20" x14ac:dyDescent="0.6">
      <c r="A4981" s="6"/>
      <c r="B4981" s="6"/>
      <c r="C4981" s="6"/>
      <c r="D4981" s="6" t="s">
        <v>13823</v>
      </c>
      <c r="E4981" s="6" t="s">
        <v>13815</v>
      </c>
      <c r="F4981" s="6" t="s">
        <v>13516</v>
      </c>
      <c r="G4981" s="6" t="str">
        <f t="shared" si="370"/>
        <v>60-95</v>
      </c>
      <c r="H4981" s="6" t="str" cm="1">
        <f t="array" ref="H4981:I4981">_xlfn.TEXTSPLIT(G4981,"-")</f>
        <v>60</v>
      </c>
      <c r="I4981" s="6" t="str">
        <v>95</v>
      </c>
      <c r="J4981" s="6" t="s">
        <v>13836</v>
      </c>
      <c r="K4981" s="6" t="s">
        <v>13480</v>
      </c>
      <c r="L4981" s="6" t="s">
        <v>13973</v>
      </c>
      <c r="M4981" s="6" t="s">
        <v>13712</v>
      </c>
      <c r="N4981" s="6" t="s">
        <v>13707</v>
      </c>
      <c r="O4981" s="6" t="str" cm="1">
        <f t="array" ref="O4981:P4981">_xlfn.TEXTSPLIT(N4981,"-")</f>
        <v>2009</v>
      </c>
      <c r="P4981" s="6" t="str">
        <v>2011</v>
      </c>
      <c r="Q4981" s="6">
        <v>4772</v>
      </c>
      <c r="R4981" s="6">
        <v>58</v>
      </c>
      <c r="S4981" s="16">
        <f t="shared" si="371"/>
        <v>1.2154233025984913E-2</v>
      </c>
      <c r="T4981" s="16">
        <f t="shared" si="372"/>
        <v>1.5862006860468643E-3</v>
      </c>
    </row>
    <row r="4982" spans="1:20" x14ac:dyDescent="0.6">
      <c r="A4982" s="6"/>
      <c r="B4982" s="6"/>
      <c r="C4982" s="6"/>
      <c r="D4982" s="6" t="s">
        <v>13828</v>
      </c>
      <c r="E4982" s="6" t="s">
        <v>13815</v>
      </c>
      <c r="F4982" s="6" t="s">
        <v>13516</v>
      </c>
      <c r="G4982" s="6" t="str">
        <f t="shared" si="370"/>
        <v>60-95</v>
      </c>
      <c r="H4982" s="6" t="str" cm="1">
        <f t="array" ref="H4982:I4982">_xlfn.TEXTSPLIT(G4982,"-")</f>
        <v>60</v>
      </c>
      <c r="I4982" s="6" t="str">
        <v>95</v>
      </c>
      <c r="J4982" s="6" t="s">
        <v>13836</v>
      </c>
      <c r="K4982" s="6" t="s">
        <v>13480</v>
      </c>
      <c r="L4982" s="6" t="s">
        <v>13973</v>
      </c>
      <c r="M4982" s="6" t="s">
        <v>13712</v>
      </c>
      <c r="N4982" s="6" t="s">
        <v>13707</v>
      </c>
      <c r="O4982" s="6" t="str" cm="1">
        <f t="array" ref="O4982:P4982">_xlfn.TEXTSPLIT(N4982,"-")</f>
        <v>2009</v>
      </c>
      <c r="P4982" s="6" t="str">
        <v>2011</v>
      </c>
      <c r="Q4982" s="6">
        <v>4772</v>
      </c>
      <c r="R4982" s="6">
        <v>37</v>
      </c>
      <c r="S4982" s="16">
        <f t="shared" si="371"/>
        <v>7.7535624476110648E-3</v>
      </c>
      <c r="T4982" s="16">
        <f t="shared" si="372"/>
        <v>1.2697265512206549E-3</v>
      </c>
    </row>
    <row r="4983" spans="1:20" x14ac:dyDescent="0.6">
      <c r="A4983" s="6"/>
      <c r="B4983" s="6"/>
      <c r="C4983" s="6"/>
      <c r="D4983" s="6" t="s">
        <v>13813</v>
      </c>
      <c r="E4983" s="6" t="s">
        <v>13815</v>
      </c>
      <c r="F4983" s="6" t="s">
        <v>13516</v>
      </c>
      <c r="G4983" s="6" t="str">
        <f t="shared" si="370"/>
        <v>60-95</v>
      </c>
      <c r="H4983" s="6" t="str" cm="1">
        <f t="array" ref="H4983:I4983">_xlfn.TEXTSPLIT(G4983,"-")</f>
        <v>60</v>
      </c>
      <c r="I4983" s="6" t="str">
        <v>95</v>
      </c>
      <c r="J4983" s="6" t="s">
        <v>13836</v>
      </c>
      <c r="K4983" s="6" t="s">
        <v>13480</v>
      </c>
      <c r="L4983" s="6" t="s">
        <v>13973</v>
      </c>
      <c r="M4983" s="6" t="s">
        <v>13712</v>
      </c>
      <c r="N4983" s="6" t="s">
        <v>13707</v>
      </c>
      <c r="O4983" s="6" t="str" cm="1">
        <f t="array" ref="O4983:P4983">_xlfn.TEXTSPLIT(N4983,"-")</f>
        <v>2009</v>
      </c>
      <c r="P4983" s="6" t="str">
        <v>2011</v>
      </c>
      <c r="Q4983" s="6">
        <v>4772</v>
      </c>
      <c r="R4983" s="6">
        <v>95</v>
      </c>
      <c r="S4983" s="16">
        <f t="shared" si="371"/>
        <v>1.9907795473595977E-2</v>
      </c>
      <c r="T4983" s="16">
        <f t="shared" si="372"/>
        <v>2.0220637106252684E-3</v>
      </c>
    </row>
    <row r="4984" spans="1:20" x14ac:dyDescent="0.6">
      <c r="A4984" s="6"/>
      <c r="B4984" s="6"/>
      <c r="C4984" s="6"/>
      <c r="D4984" s="6" t="s">
        <v>13300</v>
      </c>
      <c r="E4984" s="6" t="s">
        <v>13815</v>
      </c>
      <c r="F4984" s="6" t="s">
        <v>13516</v>
      </c>
      <c r="G4984" s="6" t="str">
        <f t="shared" si="370"/>
        <v>60-95</v>
      </c>
      <c r="H4984" s="6" t="str" cm="1">
        <f t="array" ref="H4984:I4984">_xlfn.TEXTSPLIT(G4984,"-")</f>
        <v>60</v>
      </c>
      <c r="I4984" s="6" t="str">
        <v>95</v>
      </c>
      <c r="J4984" s="6" t="s">
        <v>13836</v>
      </c>
      <c r="K4984" s="6" t="s">
        <v>13480</v>
      </c>
      <c r="L4984" s="6" t="s">
        <v>13973</v>
      </c>
      <c r="M4984" s="6" t="s">
        <v>13712</v>
      </c>
      <c r="N4984" s="6" t="s">
        <v>13707</v>
      </c>
      <c r="O4984" s="6" t="str" cm="1">
        <f t="array" ref="O4984:P4984">_xlfn.TEXTSPLIT(N4984,"-")</f>
        <v>2009</v>
      </c>
      <c r="P4984" s="6" t="str">
        <v>2011</v>
      </c>
      <c r="Q4984" s="6">
        <v>4772</v>
      </c>
      <c r="R4984" s="6">
        <v>988</v>
      </c>
      <c r="S4984" s="16">
        <f t="shared" si="371"/>
        <v>0.20704107292539817</v>
      </c>
      <c r="T4984" s="16">
        <f t="shared" si="372"/>
        <v>5.8654776416458658E-3</v>
      </c>
    </row>
    <row r="4985" spans="1:20" x14ac:dyDescent="0.6">
      <c r="D4985" s="6" t="s">
        <v>13822</v>
      </c>
      <c r="E4985" s="6" t="s">
        <v>13815</v>
      </c>
      <c r="F4985" s="6" t="s">
        <v>13516</v>
      </c>
      <c r="G4985" s="6" t="str">
        <f t="shared" si="361"/>
        <v>60-95</v>
      </c>
      <c r="H4985" s="6" t="str" cm="1">
        <f t="array" ref="H4985:I4985">_xlfn.TEXTSPLIT(G4985,"-")</f>
        <v>60</v>
      </c>
      <c r="I4985" s="6" t="str">
        <v>95</v>
      </c>
      <c r="J4985" s="6" t="s">
        <v>13836</v>
      </c>
      <c r="K4985" s="6" t="s">
        <v>13480</v>
      </c>
      <c r="L4985" s="6" t="s">
        <v>13909</v>
      </c>
      <c r="M4985" s="6" t="s">
        <v>13712</v>
      </c>
      <c r="N4985" s="6" t="s">
        <v>13707</v>
      </c>
      <c r="O4985" s="6" t="str" cm="1">
        <f t="array" ref="O4985:P4985">_xlfn.TEXTSPLIT(N4985,"-")</f>
        <v>2009</v>
      </c>
      <c r="P4985" s="6" t="str">
        <v>2011</v>
      </c>
      <c r="Q4985" s="6">
        <v>4772</v>
      </c>
      <c r="R4985" s="6">
        <v>893</v>
      </c>
      <c r="S4985" s="16">
        <f t="shared" si="362"/>
        <v>0.18713327745180217</v>
      </c>
      <c r="T4985" s="16">
        <f t="shared" si="363"/>
        <v>5.6459232063536752E-3</v>
      </c>
    </row>
    <row r="4986" spans="1:20" x14ac:dyDescent="0.6">
      <c r="A4986" s="6"/>
      <c r="B4986" s="6"/>
      <c r="C4986" s="6"/>
      <c r="D4986" s="6" t="s">
        <v>13823</v>
      </c>
      <c r="E4986" s="6" t="s">
        <v>13815</v>
      </c>
      <c r="F4986" s="6" t="s">
        <v>13516</v>
      </c>
      <c r="G4986" s="6" t="str">
        <f t="shared" ref="G4986:G5049" si="373">IF(RIGHT(F4986,1)="+",LEFT(F4986,LEN(F4986)-1)&amp;"-95",F4986)</f>
        <v>60-95</v>
      </c>
      <c r="H4986" s="6" t="str" cm="1">
        <f t="array" ref="H4986:I4986">_xlfn.TEXTSPLIT(G4986,"-")</f>
        <v>60</v>
      </c>
      <c r="I4986" s="6" t="str">
        <v>95</v>
      </c>
      <c r="J4986" s="6" t="s">
        <v>13836</v>
      </c>
      <c r="K4986" s="6" t="s">
        <v>13480</v>
      </c>
      <c r="L4986" s="6" t="s">
        <v>13909</v>
      </c>
      <c r="M4986" s="6" t="s">
        <v>13712</v>
      </c>
      <c r="N4986" s="6" t="s">
        <v>13707</v>
      </c>
      <c r="O4986" s="6" t="str" cm="1">
        <f t="array" ref="O4986:P4986">_xlfn.TEXTSPLIT(N4986,"-")</f>
        <v>2009</v>
      </c>
      <c r="P4986" s="6" t="str">
        <v>2011</v>
      </c>
      <c r="Q4986" s="6">
        <v>4772</v>
      </c>
      <c r="R4986" s="6">
        <v>58</v>
      </c>
      <c r="S4986" s="16">
        <f t="shared" ref="S4986:S5049" si="374">R4986/Q4986</f>
        <v>1.2154233025984913E-2</v>
      </c>
      <c r="T4986" s="16">
        <f t="shared" ref="T4986:T5049" si="375">SQRT(S4986*(1-S4986)/Q4986)</f>
        <v>1.5862006860468643E-3</v>
      </c>
    </row>
    <row r="4987" spans="1:20" x14ac:dyDescent="0.6">
      <c r="A4987" s="6"/>
      <c r="B4987" s="6"/>
      <c r="C4987" s="6"/>
      <c r="D4987" s="6" t="s">
        <v>13828</v>
      </c>
      <c r="E4987" s="6" t="s">
        <v>13815</v>
      </c>
      <c r="F4987" s="6" t="s">
        <v>13516</v>
      </c>
      <c r="G4987" s="6" t="str">
        <f t="shared" si="373"/>
        <v>60-95</v>
      </c>
      <c r="H4987" s="6" t="str" cm="1">
        <f t="array" ref="H4987:I4987">_xlfn.TEXTSPLIT(G4987,"-")</f>
        <v>60</v>
      </c>
      <c r="I4987" s="6" t="str">
        <v>95</v>
      </c>
      <c r="J4987" s="6" t="s">
        <v>13836</v>
      </c>
      <c r="K4987" s="6" t="s">
        <v>13480</v>
      </c>
      <c r="L4987" s="6" t="s">
        <v>13909</v>
      </c>
      <c r="M4987" s="6" t="s">
        <v>13712</v>
      </c>
      <c r="N4987" s="6" t="s">
        <v>13707</v>
      </c>
      <c r="O4987" s="6" t="str" cm="1">
        <f t="array" ref="O4987:P4987">_xlfn.TEXTSPLIT(N4987,"-")</f>
        <v>2009</v>
      </c>
      <c r="P4987" s="6" t="str">
        <v>2011</v>
      </c>
      <c r="Q4987" s="6">
        <v>4772</v>
      </c>
      <c r="R4987" s="6">
        <v>37</v>
      </c>
      <c r="S4987" s="16">
        <f t="shared" si="374"/>
        <v>7.7535624476110648E-3</v>
      </c>
      <c r="T4987" s="16">
        <f t="shared" si="375"/>
        <v>1.2697265512206549E-3</v>
      </c>
    </row>
    <row r="4988" spans="1:20" x14ac:dyDescent="0.6">
      <c r="A4988" s="6"/>
      <c r="B4988" s="6"/>
      <c r="C4988" s="6"/>
      <c r="D4988" s="6" t="s">
        <v>13813</v>
      </c>
      <c r="E4988" s="6" t="s">
        <v>13815</v>
      </c>
      <c r="F4988" s="6" t="s">
        <v>13516</v>
      </c>
      <c r="G4988" s="6" t="str">
        <f t="shared" si="373"/>
        <v>60-95</v>
      </c>
      <c r="H4988" s="6" t="str" cm="1">
        <f t="array" ref="H4988:I4988">_xlfn.TEXTSPLIT(G4988,"-")</f>
        <v>60</v>
      </c>
      <c r="I4988" s="6" t="str">
        <v>95</v>
      </c>
      <c r="J4988" s="6" t="s">
        <v>13836</v>
      </c>
      <c r="K4988" s="6" t="s">
        <v>13480</v>
      </c>
      <c r="L4988" s="6" t="s">
        <v>13909</v>
      </c>
      <c r="M4988" s="6" t="s">
        <v>13712</v>
      </c>
      <c r="N4988" s="6" t="s">
        <v>13707</v>
      </c>
      <c r="O4988" s="6" t="str" cm="1">
        <f t="array" ref="O4988:P4988">_xlfn.TEXTSPLIT(N4988,"-")</f>
        <v>2009</v>
      </c>
      <c r="P4988" s="6" t="str">
        <v>2011</v>
      </c>
      <c r="Q4988" s="6">
        <v>4772</v>
      </c>
      <c r="R4988" s="6">
        <v>95</v>
      </c>
      <c r="S4988" s="16">
        <f t="shared" si="374"/>
        <v>1.9907795473595977E-2</v>
      </c>
      <c r="T4988" s="16">
        <f t="shared" si="375"/>
        <v>2.0220637106252684E-3</v>
      </c>
    </row>
    <row r="4989" spans="1:20" x14ac:dyDescent="0.6">
      <c r="A4989" s="6"/>
      <c r="B4989" s="6"/>
      <c r="C4989" s="6"/>
      <c r="D4989" s="6" t="s">
        <v>13300</v>
      </c>
      <c r="E4989" s="6" t="s">
        <v>13815</v>
      </c>
      <c r="F4989" s="6" t="s">
        <v>13516</v>
      </c>
      <c r="G4989" s="6" t="str">
        <f t="shared" si="373"/>
        <v>60-95</v>
      </c>
      <c r="H4989" s="6" t="str" cm="1">
        <f t="array" ref="H4989:I4989">_xlfn.TEXTSPLIT(G4989,"-")</f>
        <v>60</v>
      </c>
      <c r="I4989" s="6" t="str">
        <v>95</v>
      </c>
      <c r="J4989" s="6" t="s">
        <v>13836</v>
      </c>
      <c r="K4989" s="6" t="s">
        <v>13480</v>
      </c>
      <c r="L4989" s="6" t="s">
        <v>13909</v>
      </c>
      <c r="M4989" s="6" t="s">
        <v>13712</v>
      </c>
      <c r="N4989" s="6" t="s">
        <v>13707</v>
      </c>
      <c r="O4989" s="6" t="str" cm="1">
        <f t="array" ref="O4989:P4989">_xlfn.TEXTSPLIT(N4989,"-")</f>
        <v>2009</v>
      </c>
      <c r="P4989" s="6" t="str">
        <v>2011</v>
      </c>
      <c r="Q4989" s="6">
        <v>4772</v>
      </c>
      <c r="R4989" s="6">
        <v>988</v>
      </c>
      <c r="S4989" s="16">
        <f t="shared" si="374"/>
        <v>0.20704107292539817</v>
      </c>
      <c r="T4989" s="16">
        <f t="shared" si="375"/>
        <v>5.8654776416458658E-3</v>
      </c>
    </row>
    <row r="4990" spans="1:20" x14ac:dyDescent="0.6">
      <c r="A4990" s="6">
        <v>29049463</v>
      </c>
      <c r="B4990" s="6" t="s">
        <v>13680</v>
      </c>
      <c r="C4990" s="6" t="s">
        <v>13812</v>
      </c>
      <c r="D4990" s="6" t="s">
        <v>13300</v>
      </c>
      <c r="E4990" s="6" t="s">
        <v>13815</v>
      </c>
      <c r="F4990" s="6" t="s">
        <v>13509</v>
      </c>
      <c r="G4990" s="6" t="str">
        <f t="shared" si="373"/>
        <v>50-95</v>
      </c>
      <c r="H4990" s="6" t="str" cm="1">
        <f t="array" ref="H4990:I4990">_xlfn.TEXTSPLIT(G4990,"-")</f>
        <v>50</v>
      </c>
      <c r="I4990" s="6" t="str">
        <v>95</v>
      </c>
      <c r="J4990" s="6" t="s">
        <v>13864</v>
      </c>
      <c r="K4990" s="6" t="s">
        <v>13357</v>
      </c>
      <c r="L4990" s="6" t="s">
        <v>13973</v>
      </c>
      <c r="M4990" s="6" t="s">
        <v>13716</v>
      </c>
      <c r="N4990" s="6" t="s">
        <v>13718</v>
      </c>
      <c r="O4990" s="6" t="str" cm="1">
        <f t="array" ref="O4990:P4990">_xlfn.TEXTSPLIT(N4990,"-")</f>
        <v>2015</v>
      </c>
      <c r="P4990" s="6" t="str">
        <v>2016</v>
      </c>
      <c r="Q4990" s="6">
        <v>3203</v>
      </c>
      <c r="R4990" s="6">
        <f>793+33</f>
        <v>826</v>
      </c>
      <c r="S4990" s="16">
        <f t="shared" si="374"/>
        <v>0.25788323446768652</v>
      </c>
      <c r="T4990" s="16">
        <f t="shared" si="375"/>
        <v>7.729816897095277E-3</v>
      </c>
    </row>
    <row r="4991" spans="1:20" x14ac:dyDescent="0.6">
      <c r="A4991" s="6"/>
      <c r="B4991" s="6"/>
      <c r="C4991" s="6"/>
      <c r="D4991" s="6" t="s">
        <v>13300</v>
      </c>
      <c r="E4991" s="6" t="s">
        <v>13814</v>
      </c>
      <c r="F4991" s="6" t="s">
        <v>13509</v>
      </c>
      <c r="G4991" s="6" t="str">
        <f t="shared" si="373"/>
        <v>50-95</v>
      </c>
      <c r="H4991" s="6" t="str" cm="1">
        <f t="array" ref="H4991:I4991">_xlfn.TEXTSPLIT(G4991,"-")</f>
        <v>50</v>
      </c>
      <c r="I4991" s="6" t="str">
        <v>95</v>
      </c>
      <c r="J4991" s="6" t="s">
        <v>13864</v>
      </c>
      <c r="K4991" s="6" t="s">
        <v>13357</v>
      </c>
      <c r="L4991" s="6" t="s">
        <v>13973</v>
      </c>
      <c r="M4991" s="6" t="s">
        <v>13716</v>
      </c>
      <c r="N4991" s="6" t="s">
        <v>13718</v>
      </c>
      <c r="O4991" s="6" t="str" cm="1">
        <f t="array" ref="O4991:P4991">_xlfn.TEXTSPLIT(N4991,"-")</f>
        <v>2015</v>
      </c>
      <c r="P4991" s="6" t="str">
        <v>2016</v>
      </c>
      <c r="Q4991" s="6">
        <v>1408</v>
      </c>
      <c r="R4991" s="6">
        <v>372</v>
      </c>
      <c r="S4991" s="16">
        <f t="shared" si="374"/>
        <v>0.26420454545454547</v>
      </c>
      <c r="T4991" s="16">
        <f t="shared" si="375"/>
        <v>1.1750256997180474E-2</v>
      </c>
    </row>
    <row r="4992" spans="1:20" x14ac:dyDescent="0.6">
      <c r="A4992" s="6"/>
      <c r="B4992" s="6"/>
      <c r="C4992" s="6"/>
      <c r="D4992" s="6" t="s">
        <v>13300</v>
      </c>
      <c r="E4992" s="6" t="s">
        <v>13816</v>
      </c>
      <c r="F4992" s="6" t="s">
        <v>13509</v>
      </c>
      <c r="G4992" s="6" t="str">
        <f t="shared" si="373"/>
        <v>50-95</v>
      </c>
      <c r="H4992" s="6" t="str" cm="1">
        <f t="array" ref="H4992:I4992">_xlfn.TEXTSPLIT(G4992,"-")</f>
        <v>50</v>
      </c>
      <c r="I4992" s="6" t="str">
        <v>95</v>
      </c>
      <c r="J4992" s="6" t="s">
        <v>13864</v>
      </c>
      <c r="K4992" s="6" t="s">
        <v>13357</v>
      </c>
      <c r="L4992" s="6" t="s">
        <v>13973</v>
      </c>
      <c r="M4992" s="6" t="s">
        <v>13716</v>
      </c>
      <c r="N4992" s="6" t="s">
        <v>13718</v>
      </c>
      <c r="O4992" s="6" t="str" cm="1">
        <f t="array" ref="O4992:P4992">_xlfn.TEXTSPLIT(N4992,"-")</f>
        <v>2015</v>
      </c>
      <c r="P4992" s="6" t="str">
        <v>2016</v>
      </c>
      <c r="Q4992" s="6">
        <v>1779</v>
      </c>
      <c r="R4992" s="6">
        <v>454</v>
      </c>
      <c r="S4992" s="16">
        <f t="shared" si="374"/>
        <v>0.25519955030916247</v>
      </c>
      <c r="T4992" s="16">
        <f t="shared" si="375"/>
        <v>1.0336462739372228E-2</v>
      </c>
    </row>
    <row r="4993" spans="1:20" x14ac:dyDescent="0.6">
      <c r="A4993" s="6"/>
      <c r="B4993" s="6"/>
      <c r="C4993" s="6"/>
      <c r="D4993" s="6" t="s">
        <v>13300</v>
      </c>
      <c r="E4993" s="6" t="s">
        <v>13815</v>
      </c>
      <c r="F4993" s="6" t="s">
        <v>13818</v>
      </c>
      <c r="G4993" s="6" t="str">
        <f t="shared" si="373"/>
        <v>50-59</v>
      </c>
      <c r="H4993" s="6" t="str" cm="1">
        <f t="array" ref="H4993:I4993">_xlfn.TEXTSPLIT(G4993,"-")</f>
        <v>50</v>
      </c>
      <c r="I4993" s="6" t="str">
        <v>59</v>
      </c>
      <c r="J4993" s="6" t="s">
        <v>13864</v>
      </c>
      <c r="K4993" s="6" t="s">
        <v>13357</v>
      </c>
      <c r="L4993" s="6" t="s">
        <v>13973</v>
      </c>
      <c r="M4993" s="6" t="s">
        <v>13716</v>
      </c>
      <c r="N4993" s="6" t="s">
        <v>13718</v>
      </c>
      <c r="O4993" s="6" t="str" cm="1">
        <f t="array" ref="O4993:P4993">_xlfn.TEXTSPLIT(N4993,"-")</f>
        <v>2015</v>
      </c>
      <c r="P4993" s="6" t="str">
        <v>2016</v>
      </c>
      <c r="Q4993" s="6">
        <v>933</v>
      </c>
      <c r="R4993" s="6">
        <v>149</v>
      </c>
      <c r="S4993" s="16">
        <f t="shared" si="374"/>
        <v>0.15969989281886388</v>
      </c>
      <c r="T4993" s="16">
        <f t="shared" si="375"/>
        <v>1.199302392137524E-2</v>
      </c>
    </row>
    <row r="4994" spans="1:20" x14ac:dyDescent="0.6">
      <c r="A4994" s="6"/>
      <c r="B4994" s="6"/>
      <c r="C4994" s="6"/>
      <c r="D4994" s="6" t="s">
        <v>13300</v>
      </c>
      <c r="E4994" s="6" t="s">
        <v>13815</v>
      </c>
      <c r="F4994" s="6" t="s">
        <v>13819</v>
      </c>
      <c r="G4994" s="6" t="str">
        <f t="shared" si="373"/>
        <v>60-69</v>
      </c>
      <c r="H4994" s="6" t="str" cm="1">
        <f t="array" ref="H4994:I4994">_xlfn.TEXTSPLIT(G4994,"-")</f>
        <v>60</v>
      </c>
      <c r="I4994" s="6" t="str">
        <v>69</v>
      </c>
      <c r="J4994" s="6" t="s">
        <v>13864</v>
      </c>
      <c r="K4994" s="6" t="s">
        <v>13357</v>
      </c>
      <c r="L4994" s="6" t="s">
        <v>13973</v>
      </c>
      <c r="M4994" s="6" t="s">
        <v>13716</v>
      </c>
      <c r="N4994" s="6" t="s">
        <v>13718</v>
      </c>
      <c r="O4994" s="6" t="str" cm="1">
        <f t="array" ref="O4994:P4994">_xlfn.TEXTSPLIT(N4994,"-")</f>
        <v>2015</v>
      </c>
      <c r="P4994" s="6" t="str">
        <v>2016</v>
      </c>
      <c r="Q4994" s="6">
        <v>1181</v>
      </c>
      <c r="R4994" s="6">
        <v>262</v>
      </c>
      <c r="S4994" s="16">
        <f t="shared" si="374"/>
        <v>0.22184589331075361</v>
      </c>
      <c r="T4994" s="16">
        <f t="shared" si="375"/>
        <v>1.209020194238054E-2</v>
      </c>
    </row>
    <row r="4995" spans="1:20" x14ac:dyDescent="0.6">
      <c r="A4995" s="6"/>
      <c r="B4995" s="6"/>
      <c r="C4995" s="6"/>
      <c r="D4995" s="6" t="s">
        <v>13300</v>
      </c>
      <c r="E4995" s="6" t="s">
        <v>13815</v>
      </c>
      <c r="F4995" s="6" t="s">
        <v>13820</v>
      </c>
      <c r="G4995" s="6" t="str">
        <f t="shared" si="373"/>
        <v>70-79</v>
      </c>
      <c r="H4995" s="6" t="str" cm="1">
        <f t="array" ref="H4995:I4995">_xlfn.TEXTSPLIT(G4995,"-")</f>
        <v>70</v>
      </c>
      <c r="I4995" s="6" t="str">
        <v>79</v>
      </c>
      <c r="J4995" s="6" t="s">
        <v>13864</v>
      </c>
      <c r="K4995" s="6" t="s">
        <v>13357</v>
      </c>
      <c r="L4995" s="6" t="s">
        <v>13973</v>
      </c>
      <c r="M4995" s="6" t="s">
        <v>13716</v>
      </c>
      <c r="N4995" s="6" t="s">
        <v>13718</v>
      </c>
      <c r="O4995" s="6" t="str" cm="1">
        <f t="array" ref="O4995:P4995">_xlfn.TEXTSPLIT(N4995,"-")</f>
        <v>2015</v>
      </c>
      <c r="P4995" s="6" t="str">
        <v>2016</v>
      </c>
      <c r="Q4995" s="6">
        <v>718</v>
      </c>
      <c r="R4995" s="6">
        <v>241</v>
      </c>
      <c r="S4995" s="16">
        <f t="shared" si="374"/>
        <v>0.33565459610027853</v>
      </c>
      <c r="T4995" s="16">
        <f t="shared" si="375"/>
        <v>1.7623048824889898E-2</v>
      </c>
    </row>
    <row r="4996" spans="1:20" x14ac:dyDescent="0.6">
      <c r="A4996" s="6"/>
      <c r="B4996" s="6"/>
      <c r="C4996" s="6"/>
      <c r="D4996" s="6" t="s">
        <v>13300</v>
      </c>
      <c r="E4996" s="6" t="s">
        <v>13815</v>
      </c>
      <c r="F4996" s="6" t="s">
        <v>13821</v>
      </c>
      <c r="G4996" s="6" t="str">
        <f t="shared" si="373"/>
        <v>80-95</v>
      </c>
      <c r="H4996" s="6" t="str" cm="1">
        <f t="array" ref="H4996:I4996">_xlfn.TEXTSPLIT(G4996,"-")</f>
        <v>80</v>
      </c>
      <c r="I4996" s="6" t="str">
        <v>95</v>
      </c>
      <c r="J4996" s="6" t="s">
        <v>13864</v>
      </c>
      <c r="K4996" s="6" t="s">
        <v>13357</v>
      </c>
      <c r="L4996" s="6" t="s">
        <v>13973</v>
      </c>
      <c r="M4996" s="6" t="s">
        <v>13716</v>
      </c>
      <c r="N4996" s="6" t="s">
        <v>13718</v>
      </c>
      <c r="O4996" s="6" t="str" cm="1">
        <f t="array" ref="O4996:P4996">_xlfn.TEXTSPLIT(N4996,"-")</f>
        <v>2015</v>
      </c>
      <c r="P4996" s="6" t="str">
        <v>2016</v>
      </c>
      <c r="Q4996" s="6">
        <v>366</v>
      </c>
      <c r="R4996" s="6">
        <v>174</v>
      </c>
      <c r="S4996" s="16">
        <f t="shared" si="374"/>
        <v>0.47540983606557374</v>
      </c>
      <c r="T4996" s="16">
        <f t="shared" si="375"/>
        <v>2.6103792610031509E-2</v>
      </c>
    </row>
    <row r="4997" spans="1:20" x14ac:dyDescent="0.6">
      <c r="A4997" s="6"/>
      <c r="B4997" s="6"/>
      <c r="C4997" s="6"/>
      <c r="D4997" s="6" t="s">
        <v>13847</v>
      </c>
      <c r="E4997" s="6" t="s">
        <v>13815</v>
      </c>
      <c r="F4997" s="6" t="s">
        <v>13509</v>
      </c>
      <c r="G4997" s="6" t="str">
        <f t="shared" si="373"/>
        <v>50-95</v>
      </c>
      <c r="H4997" s="6" t="str" cm="1">
        <f t="array" ref="H4997:I4997">_xlfn.TEXTSPLIT(G4997,"-")</f>
        <v>50</v>
      </c>
      <c r="I4997" s="6" t="str">
        <v>95</v>
      </c>
      <c r="J4997" s="6" t="s">
        <v>13864</v>
      </c>
      <c r="K4997" s="6" t="s">
        <v>13357</v>
      </c>
      <c r="L4997" s="6" t="s">
        <v>13973</v>
      </c>
      <c r="M4997" s="6" t="s">
        <v>13716</v>
      </c>
      <c r="N4997" s="6" t="s">
        <v>13718</v>
      </c>
      <c r="O4997" s="6" t="str" cm="1">
        <f t="array" ref="O4997:P4997">_xlfn.TEXTSPLIT(N4997,"-")</f>
        <v>2015</v>
      </c>
      <c r="P4997" s="6" t="str">
        <v>2016</v>
      </c>
      <c r="Q4997" s="6">
        <v>3203</v>
      </c>
      <c r="R4997" s="6">
        <v>474</v>
      </c>
      <c r="S4997" s="16">
        <f t="shared" si="374"/>
        <v>0.14798626287855135</v>
      </c>
      <c r="T4997" s="16">
        <f t="shared" si="375"/>
        <v>6.2741591483126396E-3</v>
      </c>
    </row>
    <row r="4998" spans="1:20" x14ac:dyDescent="0.6">
      <c r="A4998" s="6"/>
      <c r="B4998" s="6"/>
      <c r="C4998" s="6"/>
      <c r="D4998" s="6" t="s">
        <v>13847</v>
      </c>
      <c r="E4998" s="6" t="s">
        <v>13814</v>
      </c>
      <c r="F4998" s="6" t="s">
        <v>13509</v>
      </c>
      <c r="G4998" s="6" t="str">
        <f t="shared" si="373"/>
        <v>50-95</v>
      </c>
      <c r="H4998" s="6" t="str" cm="1">
        <f t="array" ref="H4998:I4998">_xlfn.TEXTSPLIT(G4998,"-")</f>
        <v>50</v>
      </c>
      <c r="I4998" s="6" t="str">
        <v>95</v>
      </c>
      <c r="J4998" s="6" t="s">
        <v>13864</v>
      </c>
      <c r="K4998" s="6" t="s">
        <v>13357</v>
      </c>
      <c r="L4998" s="6" t="s">
        <v>13973</v>
      </c>
      <c r="M4998" s="6" t="s">
        <v>13716</v>
      </c>
      <c r="N4998" s="6" t="s">
        <v>13718</v>
      </c>
      <c r="O4998" s="6" t="str" cm="1">
        <f t="array" ref="O4998:P4998">_xlfn.TEXTSPLIT(N4998,"-")</f>
        <v>2015</v>
      </c>
      <c r="P4998" s="6" t="str">
        <v>2016</v>
      </c>
      <c r="Q4998" s="6">
        <v>1408</v>
      </c>
      <c r="R4998" s="6">
        <v>200</v>
      </c>
      <c r="S4998" s="16">
        <f t="shared" si="374"/>
        <v>0.14204545454545456</v>
      </c>
      <c r="T4998" s="16">
        <f t="shared" si="375"/>
        <v>9.3034597436657818E-3</v>
      </c>
    </row>
    <row r="4999" spans="1:20" x14ac:dyDescent="0.6">
      <c r="A4999" s="6"/>
      <c r="B4999" s="6"/>
      <c r="C4999" s="6"/>
      <c r="D4999" s="6" t="s">
        <v>13847</v>
      </c>
      <c r="E4999" s="6" t="s">
        <v>13816</v>
      </c>
      <c r="F4999" s="6" t="s">
        <v>13509</v>
      </c>
      <c r="G4999" s="6" t="str">
        <f t="shared" si="373"/>
        <v>50-95</v>
      </c>
      <c r="H4999" s="6" t="str" cm="1">
        <f t="array" ref="H4999:I4999">_xlfn.TEXTSPLIT(G4999,"-")</f>
        <v>50</v>
      </c>
      <c r="I4999" s="6" t="str">
        <v>95</v>
      </c>
      <c r="J4999" s="6" t="s">
        <v>13864</v>
      </c>
      <c r="K4999" s="6" t="s">
        <v>13357</v>
      </c>
      <c r="L4999" s="6" t="s">
        <v>13973</v>
      </c>
      <c r="M4999" s="6" t="s">
        <v>13716</v>
      </c>
      <c r="N4999" s="6" t="s">
        <v>13718</v>
      </c>
      <c r="O4999" s="6" t="str" cm="1">
        <f t="array" ref="O4999:P4999">_xlfn.TEXTSPLIT(N4999,"-")</f>
        <v>2015</v>
      </c>
      <c r="P4999" s="6" t="str">
        <v>2016</v>
      </c>
      <c r="Q4999" s="6">
        <v>1779</v>
      </c>
      <c r="R4999" s="6">
        <v>274</v>
      </c>
      <c r="S4999" s="16">
        <f t="shared" si="374"/>
        <v>0.15401911186059583</v>
      </c>
      <c r="T4999" s="16">
        <f t="shared" si="375"/>
        <v>8.5581443855832894E-3</v>
      </c>
    </row>
    <row r="5000" spans="1:20" x14ac:dyDescent="0.6">
      <c r="A5000" s="6"/>
      <c r="B5000" s="6"/>
      <c r="C5000" s="6"/>
      <c r="D5000" s="6" t="s">
        <v>13847</v>
      </c>
      <c r="E5000" s="6" t="s">
        <v>13815</v>
      </c>
      <c r="F5000" s="6" t="s">
        <v>13818</v>
      </c>
      <c r="G5000" s="6" t="str">
        <f t="shared" si="373"/>
        <v>50-59</v>
      </c>
      <c r="H5000" s="6" t="str" cm="1">
        <f t="array" ref="H5000:I5000">_xlfn.TEXTSPLIT(G5000,"-")</f>
        <v>50</v>
      </c>
      <c r="I5000" s="6" t="str">
        <v>59</v>
      </c>
      <c r="J5000" s="6" t="s">
        <v>13864</v>
      </c>
      <c r="K5000" s="6" t="s">
        <v>13357</v>
      </c>
      <c r="L5000" s="6" t="s">
        <v>13973</v>
      </c>
      <c r="M5000" s="6" t="s">
        <v>13716</v>
      </c>
      <c r="N5000" s="6" t="s">
        <v>13718</v>
      </c>
      <c r="O5000" s="6" t="str" cm="1">
        <f t="array" ref="O5000:P5000">_xlfn.TEXTSPLIT(N5000,"-")</f>
        <v>2015</v>
      </c>
      <c r="P5000" s="6" t="str">
        <v>2016</v>
      </c>
      <c r="Q5000" s="6">
        <v>933</v>
      </c>
      <c r="R5000" s="6">
        <v>111</v>
      </c>
      <c r="S5000" s="16">
        <f t="shared" si="374"/>
        <v>0.11897106109324759</v>
      </c>
      <c r="T5000" s="16">
        <f t="shared" si="375"/>
        <v>1.0599245039526415E-2</v>
      </c>
    </row>
    <row r="5001" spans="1:20" x14ac:dyDescent="0.6">
      <c r="A5001" s="6"/>
      <c r="B5001" s="6"/>
      <c r="C5001" s="6"/>
      <c r="D5001" s="6" t="s">
        <v>13847</v>
      </c>
      <c r="E5001" s="6" t="s">
        <v>13815</v>
      </c>
      <c r="F5001" s="6" t="s">
        <v>13819</v>
      </c>
      <c r="G5001" s="6" t="str">
        <f t="shared" si="373"/>
        <v>60-69</v>
      </c>
      <c r="H5001" s="6" t="str" cm="1">
        <f t="array" ref="H5001:I5001">_xlfn.TEXTSPLIT(G5001,"-")</f>
        <v>60</v>
      </c>
      <c r="I5001" s="6" t="str">
        <v>69</v>
      </c>
      <c r="J5001" s="6" t="s">
        <v>13864</v>
      </c>
      <c r="K5001" s="6" t="s">
        <v>13357</v>
      </c>
      <c r="L5001" s="6" t="s">
        <v>13973</v>
      </c>
      <c r="M5001" s="6" t="s">
        <v>13716</v>
      </c>
      <c r="N5001" s="6" t="s">
        <v>13718</v>
      </c>
      <c r="O5001" s="6" t="str" cm="1">
        <f t="array" ref="O5001:P5001">_xlfn.TEXTSPLIT(N5001,"-")</f>
        <v>2015</v>
      </c>
      <c r="P5001" s="6" t="str">
        <v>2016</v>
      </c>
      <c r="Q5001" s="6">
        <v>1181</v>
      </c>
      <c r="R5001" s="6">
        <v>170</v>
      </c>
      <c r="S5001" s="16">
        <f t="shared" si="374"/>
        <v>0.14394580863674852</v>
      </c>
      <c r="T5001" s="16">
        <f t="shared" si="375"/>
        <v>1.0214690024929108E-2</v>
      </c>
    </row>
    <row r="5002" spans="1:20" x14ac:dyDescent="0.6">
      <c r="A5002" s="6"/>
      <c r="B5002" s="6"/>
      <c r="C5002" s="6"/>
      <c r="D5002" s="6" t="s">
        <v>13847</v>
      </c>
      <c r="E5002" s="6" t="s">
        <v>13815</v>
      </c>
      <c r="F5002" s="6" t="s">
        <v>13820</v>
      </c>
      <c r="G5002" s="6" t="str">
        <f t="shared" si="373"/>
        <v>70-79</v>
      </c>
      <c r="H5002" s="6" t="str" cm="1">
        <f t="array" ref="H5002:I5002">_xlfn.TEXTSPLIT(G5002,"-")</f>
        <v>70</v>
      </c>
      <c r="I5002" s="6" t="str">
        <v>79</v>
      </c>
      <c r="J5002" s="6" t="s">
        <v>13864</v>
      </c>
      <c r="K5002" s="6" t="s">
        <v>13357</v>
      </c>
      <c r="L5002" s="6" t="s">
        <v>13973</v>
      </c>
      <c r="M5002" s="6" t="s">
        <v>13716</v>
      </c>
      <c r="N5002" s="6" t="s">
        <v>13718</v>
      </c>
      <c r="O5002" s="6" t="str" cm="1">
        <f t="array" ref="O5002:P5002">_xlfn.TEXTSPLIT(N5002,"-")</f>
        <v>2015</v>
      </c>
      <c r="P5002" s="6" t="str">
        <v>2016</v>
      </c>
      <c r="Q5002" s="6">
        <v>718</v>
      </c>
      <c r="R5002" s="6">
        <v>125</v>
      </c>
      <c r="S5002" s="16">
        <f t="shared" si="374"/>
        <v>0.17409470752089137</v>
      </c>
      <c r="T5002" s="16">
        <f t="shared" si="375"/>
        <v>1.4151278785789256E-2</v>
      </c>
    </row>
    <row r="5003" spans="1:20" x14ac:dyDescent="0.6">
      <c r="A5003" s="6"/>
      <c r="B5003" s="6"/>
      <c r="C5003" s="6"/>
      <c r="D5003" s="6" t="s">
        <v>13847</v>
      </c>
      <c r="E5003" s="6" t="s">
        <v>13815</v>
      </c>
      <c r="F5003" s="6" t="s">
        <v>13821</v>
      </c>
      <c r="G5003" s="6" t="str">
        <f t="shared" si="373"/>
        <v>80-95</v>
      </c>
      <c r="H5003" s="6" t="str" cm="1">
        <f t="array" ref="H5003:I5003">_xlfn.TEXTSPLIT(G5003,"-")</f>
        <v>80</v>
      </c>
      <c r="I5003" s="6" t="str">
        <v>95</v>
      </c>
      <c r="J5003" s="6" t="s">
        <v>13864</v>
      </c>
      <c r="K5003" s="6" t="s">
        <v>13357</v>
      </c>
      <c r="L5003" s="6" t="s">
        <v>13973</v>
      </c>
      <c r="M5003" s="6" t="s">
        <v>13716</v>
      </c>
      <c r="N5003" s="6" t="s">
        <v>13718</v>
      </c>
      <c r="O5003" s="6" t="str" cm="1">
        <f t="array" ref="O5003:P5003">_xlfn.TEXTSPLIT(N5003,"-")</f>
        <v>2015</v>
      </c>
      <c r="P5003" s="6" t="str">
        <v>2016</v>
      </c>
      <c r="Q5003" s="6">
        <v>366</v>
      </c>
      <c r="R5003" s="6">
        <v>68</v>
      </c>
      <c r="S5003" s="16">
        <f t="shared" si="374"/>
        <v>0.18579234972677597</v>
      </c>
      <c r="T5003" s="16">
        <f t="shared" si="375"/>
        <v>2.0330167663839722E-2</v>
      </c>
    </row>
    <row r="5004" spans="1:20" x14ac:dyDescent="0.6">
      <c r="A5004" s="6"/>
      <c r="B5004" s="6"/>
      <c r="C5004" s="6"/>
      <c r="D5004" s="6" t="s">
        <v>13848</v>
      </c>
      <c r="E5004" s="6" t="s">
        <v>13815</v>
      </c>
      <c r="F5004" s="6" t="s">
        <v>13509</v>
      </c>
      <c r="G5004" s="6" t="str">
        <f t="shared" si="373"/>
        <v>50-95</v>
      </c>
      <c r="H5004" s="6" t="str" cm="1">
        <f t="array" ref="H5004:I5004">_xlfn.TEXTSPLIT(G5004,"-")</f>
        <v>50</v>
      </c>
      <c r="I5004" s="6" t="str">
        <v>95</v>
      </c>
      <c r="J5004" s="6" t="s">
        <v>13864</v>
      </c>
      <c r="K5004" s="6" t="s">
        <v>13357</v>
      </c>
      <c r="L5004" s="6" t="s">
        <v>13973</v>
      </c>
      <c r="M5004" s="6" t="s">
        <v>13716</v>
      </c>
      <c r="N5004" s="6" t="s">
        <v>13718</v>
      </c>
      <c r="O5004" s="6" t="str" cm="1">
        <f t="array" ref="O5004:P5004">_xlfn.TEXTSPLIT(N5004,"-")</f>
        <v>2015</v>
      </c>
      <c r="P5004" s="6" t="str">
        <v>2016</v>
      </c>
      <c r="Q5004" s="6">
        <v>3203</v>
      </c>
      <c r="R5004" s="6">
        <v>319</v>
      </c>
      <c r="S5004" s="16">
        <f t="shared" si="374"/>
        <v>9.9594130502653769E-2</v>
      </c>
      <c r="T5004" s="16">
        <f t="shared" si="375"/>
        <v>5.2912412287563571E-3</v>
      </c>
    </row>
    <row r="5005" spans="1:20" x14ac:dyDescent="0.6">
      <c r="A5005" s="6"/>
      <c r="B5005" s="6"/>
      <c r="C5005" s="6"/>
      <c r="D5005" s="6" t="s">
        <v>13848</v>
      </c>
      <c r="E5005" s="6" t="s">
        <v>13814</v>
      </c>
      <c r="F5005" s="6" t="s">
        <v>13509</v>
      </c>
      <c r="G5005" s="6" t="str">
        <f t="shared" si="373"/>
        <v>50-95</v>
      </c>
      <c r="H5005" s="6" t="str" cm="1">
        <f t="array" ref="H5005:I5005">_xlfn.TEXTSPLIT(G5005,"-")</f>
        <v>50</v>
      </c>
      <c r="I5005" s="6" t="str">
        <v>95</v>
      </c>
      <c r="J5005" s="6" t="s">
        <v>13864</v>
      </c>
      <c r="K5005" s="6" t="s">
        <v>13357</v>
      </c>
      <c r="L5005" s="6" t="s">
        <v>13973</v>
      </c>
      <c r="M5005" s="6" t="s">
        <v>13716</v>
      </c>
      <c r="N5005" s="6" t="s">
        <v>13718</v>
      </c>
      <c r="O5005" s="6" t="str" cm="1">
        <f t="array" ref="O5005:P5005">_xlfn.TEXTSPLIT(N5005,"-")</f>
        <v>2015</v>
      </c>
      <c r="P5005" s="6" t="str">
        <v>2016</v>
      </c>
      <c r="Q5005" s="6">
        <v>1408</v>
      </c>
      <c r="R5005" s="6">
        <v>153</v>
      </c>
      <c r="S5005" s="16">
        <f t="shared" si="374"/>
        <v>0.10866477272727272</v>
      </c>
      <c r="T5005" s="16">
        <f t="shared" si="375"/>
        <v>8.2939916940618415E-3</v>
      </c>
    </row>
    <row r="5006" spans="1:20" x14ac:dyDescent="0.6">
      <c r="A5006" s="6"/>
      <c r="B5006" s="6"/>
      <c r="C5006" s="6"/>
      <c r="D5006" s="6" t="s">
        <v>13848</v>
      </c>
      <c r="E5006" s="6" t="s">
        <v>13816</v>
      </c>
      <c r="F5006" s="6" t="s">
        <v>13509</v>
      </c>
      <c r="G5006" s="6" t="str">
        <f t="shared" si="373"/>
        <v>50-95</v>
      </c>
      <c r="H5006" s="6" t="str" cm="1">
        <f t="array" ref="H5006:I5006">_xlfn.TEXTSPLIT(G5006,"-")</f>
        <v>50</v>
      </c>
      <c r="I5006" s="6" t="str">
        <v>95</v>
      </c>
      <c r="J5006" s="6" t="s">
        <v>13864</v>
      </c>
      <c r="K5006" s="6" t="s">
        <v>13357</v>
      </c>
      <c r="L5006" s="6" t="s">
        <v>13973</v>
      </c>
      <c r="M5006" s="6" t="s">
        <v>13716</v>
      </c>
      <c r="N5006" s="6" t="s">
        <v>13718</v>
      </c>
      <c r="O5006" s="6" t="str" cm="1">
        <f t="array" ref="O5006:P5006">_xlfn.TEXTSPLIT(N5006,"-")</f>
        <v>2015</v>
      </c>
      <c r="P5006" s="6" t="str">
        <v>2016</v>
      </c>
      <c r="Q5006" s="6">
        <v>1779</v>
      </c>
      <c r="R5006" s="6">
        <v>166</v>
      </c>
      <c r="S5006" s="16">
        <f t="shared" si="374"/>
        <v>9.3310848791455875E-2</v>
      </c>
      <c r="T5006" s="16">
        <f t="shared" si="375"/>
        <v>6.8961596260617942E-3</v>
      </c>
    </row>
    <row r="5007" spans="1:20" x14ac:dyDescent="0.6">
      <c r="A5007" s="6"/>
      <c r="B5007" s="6"/>
      <c r="C5007" s="6"/>
      <c r="D5007" s="6" t="s">
        <v>13848</v>
      </c>
      <c r="E5007" s="6" t="s">
        <v>13815</v>
      </c>
      <c r="F5007" s="6" t="s">
        <v>13818</v>
      </c>
      <c r="G5007" s="6" t="str">
        <f t="shared" si="373"/>
        <v>50-59</v>
      </c>
      <c r="H5007" s="6" t="str" cm="1">
        <f t="array" ref="H5007:I5007">_xlfn.TEXTSPLIT(G5007,"-")</f>
        <v>50</v>
      </c>
      <c r="I5007" s="6" t="str">
        <v>59</v>
      </c>
      <c r="J5007" s="6" t="s">
        <v>13864</v>
      </c>
      <c r="K5007" s="6" t="s">
        <v>13357</v>
      </c>
      <c r="L5007" s="6" t="s">
        <v>13973</v>
      </c>
      <c r="M5007" s="6" t="s">
        <v>13716</v>
      </c>
      <c r="N5007" s="6" t="s">
        <v>13718</v>
      </c>
      <c r="O5007" s="6" t="str" cm="1">
        <f t="array" ref="O5007:P5007">_xlfn.TEXTSPLIT(N5007,"-")</f>
        <v>2015</v>
      </c>
      <c r="P5007" s="6" t="str">
        <v>2016</v>
      </c>
      <c r="Q5007" s="6">
        <v>933</v>
      </c>
      <c r="R5007" s="6">
        <v>38</v>
      </c>
      <c r="S5007" s="16">
        <f t="shared" si="374"/>
        <v>4.0728831725616289E-2</v>
      </c>
      <c r="T5007" s="16">
        <f t="shared" si="375"/>
        <v>6.4711408146116249E-3</v>
      </c>
    </row>
    <row r="5008" spans="1:20" x14ac:dyDescent="0.6">
      <c r="A5008" s="6"/>
      <c r="B5008" s="6"/>
      <c r="C5008" s="6"/>
      <c r="D5008" s="6" t="s">
        <v>13848</v>
      </c>
      <c r="E5008" s="6" t="s">
        <v>13815</v>
      </c>
      <c r="F5008" s="6" t="s">
        <v>13819</v>
      </c>
      <c r="G5008" s="6" t="str">
        <f t="shared" si="373"/>
        <v>60-69</v>
      </c>
      <c r="H5008" s="6" t="str" cm="1">
        <f t="array" ref="H5008:I5008">_xlfn.TEXTSPLIT(G5008,"-")</f>
        <v>60</v>
      </c>
      <c r="I5008" s="6" t="str">
        <v>69</v>
      </c>
      <c r="J5008" s="6" t="s">
        <v>13864</v>
      </c>
      <c r="K5008" s="6" t="s">
        <v>13357</v>
      </c>
      <c r="L5008" s="6" t="s">
        <v>13973</v>
      </c>
      <c r="M5008" s="6" t="s">
        <v>13716</v>
      </c>
      <c r="N5008" s="6" t="s">
        <v>13718</v>
      </c>
      <c r="O5008" s="6" t="str" cm="1">
        <f t="array" ref="O5008:P5008">_xlfn.TEXTSPLIT(N5008,"-")</f>
        <v>2015</v>
      </c>
      <c r="P5008" s="6" t="str">
        <v>2016</v>
      </c>
      <c r="Q5008" s="6">
        <v>1181</v>
      </c>
      <c r="R5008" s="6">
        <v>89</v>
      </c>
      <c r="S5008" s="16">
        <f t="shared" si="374"/>
        <v>7.5359864521591866E-2</v>
      </c>
      <c r="T5008" s="16">
        <f t="shared" si="375"/>
        <v>7.6812424982827627E-3</v>
      </c>
    </row>
    <row r="5009" spans="1:20" x14ac:dyDescent="0.6">
      <c r="A5009" s="6"/>
      <c r="B5009" s="6"/>
      <c r="C5009" s="6"/>
      <c r="D5009" s="6" t="s">
        <v>13848</v>
      </c>
      <c r="E5009" s="6" t="s">
        <v>13815</v>
      </c>
      <c r="F5009" s="6" t="s">
        <v>13820</v>
      </c>
      <c r="G5009" s="6" t="str">
        <f t="shared" si="373"/>
        <v>70-79</v>
      </c>
      <c r="H5009" s="6" t="str" cm="1">
        <f t="array" ref="H5009:I5009">_xlfn.TEXTSPLIT(G5009,"-")</f>
        <v>70</v>
      </c>
      <c r="I5009" s="6" t="str">
        <v>79</v>
      </c>
      <c r="J5009" s="6" t="s">
        <v>13864</v>
      </c>
      <c r="K5009" s="6" t="s">
        <v>13357</v>
      </c>
      <c r="L5009" s="6" t="s">
        <v>13973</v>
      </c>
      <c r="M5009" s="6" t="s">
        <v>13716</v>
      </c>
      <c r="N5009" s="6" t="s">
        <v>13718</v>
      </c>
      <c r="O5009" s="6" t="str" cm="1">
        <f t="array" ref="O5009:P5009">_xlfn.TEXTSPLIT(N5009,"-")</f>
        <v>2015</v>
      </c>
      <c r="P5009" s="6" t="str">
        <v>2016</v>
      </c>
      <c r="Q5009" s="6">
        <v>718</v>
      </c>
      <c r="R5009" s="6">
        <v>107</v>
      </c>
      <c r="S5009" s="16">
        <f t="shared" si="374"/>
        <v>0.14902506963788301</v>
      </c>
      <c r="T5009" s="16">
        <f t="shared" si="375"/>
        <v>1.3290025908898828E-2</v>
      </c>
    </row>
    <row r="5010" spans="1:20" x14ac:dyDescent="0.6">
      <c r="A5010" s="6"/>
      <c r="B5010" s="6"/>
      <c r="C5010" s="6"/>
      <c r="D5010" s="6" t="s">
        <v>13848</v>
      </c>
      <c r="E5010" s="6" t="s">
        <v>13815</v>
      </c>
      <c r="F5010" s="6" t="s">
        <v>13821</v>
      </c>
      <c r="G5010" s="6" t="str">
        <f t="shared" si="373"/>
        <v>80-95</v>
      </c>
      <c r="H5010" s="6" t="str" cm="1">
        <f t="array" ref="H5010:I5010">_xlfn.TEXTSPLIT(G5010,"-")</f>
        <v>80</v>
      </c>
      <c r="I5010" s="6" t="str">
        <v>95</v>
      </c>
      <c r="J5010" s="6" t="s">
        <v>13864</v>
      </c>
      <c r="K5010" s="6" t="s">
        <v>13357</v>
      </c>
      <c r="L5010" s="6" t="s">
        <v>13973</v>
      </c>
      <c r="M5010" s="6" t="s">
        <v>13716</v>
      </c>
      <c r="N5010" s="6" t="s">
        <v>13718</v>
      </c>
      <c r="O5010" s="6" t="str" cm="1">
        <f t="array" ref="O5010:P5010">_xlfn.TEXTSPLIT(N5010,"-")</f>
        <v>2015</v>
      </c>
      <c r="P5010" s="6" t="str">
        <v>2016</v>
      </c>
      <c r="Q5010" s="6">
        <v>366</v>
      </c>
      <c r="R5010" s="6">
        <v>85</v>
      </c>
      <c r="S5010" s="16">
        <f t="shared" si="374"/>
        <v>0.23224043715846995</v>
      </c>
      <c r="T5010" s="16">
        <f t="shared" si="375"/>
        <v>2.2071964792476178E-2</v>
      </c>
    </row>
    <row r="5011" spans="1:20" x14ac:dyDescent="0.6">
      <c r="A5011" s="6"/>
      <c r="B5011" s="6"/>
      <c r="C5011" s="6"/>
      <c r="D5011" s="6" t="s">
        <v>13822</v>
      </c>
      <c r="E5011" s="6" t="s">
        <v>13815</v>
      </c>
      <c r="F5011" s="6" t="s">
        <v>13509</v>
      </c>
      <c r="G5011" s="6" t="str">
        <f t="shared" si="373"/>
        <v>50-95</v>
      </c>
      <c r="H5011" s="6" t="str" cm="1">
        <f t="array" ref="H5011:I5011">_xlfn.TEXTSPLIT(G5011,"-")</f>
        <v>50</v>
      </c>
      <c r="I5011" s="6" t="str">
        <v>95</v>
      </c>
      <c r="J5011" s="6" t="s">
        <v>13864</v>
      </c>
      <c r="K5011" s="6" t="s">
        <v>13357</v>
      </c>
      <c r="L5011" s="6" t="s">
        <v>13973</v>
      </c>
      <c r="M5011" s="6" t="s">
        <v>13716</v>
      </c>
      <c r="N5011" s="6" t="s">
        <v>13718</v>
      </c>
      <c r="O5011" s="6" t="str" cm="1">
        <f t="array" ref="O5011:P5011">_xlfn.TEXTSPLIT(N5011,"-")</f>
        <v>2015</v>
      </c>
      <c r="P5011" s="6" t="str">
        <v>2016</v>
      </c>
      <c r="Q5011" s="6">
        <v>3203</v>
      </c>
      <c r="R5011" s="6">
        <f>474+319</f>
        <v>793</v>
      </c>
      <c r="S5011" s="16">
        <f t="shared" si="374"/>
        <v>0.24758039338120513</v>
      </c>
      <c r="T5011" s="16">
        <f t="shared" si="375"/>
        <v>7.6262266266796472E-3</v>
      </c>
    </row>
    <row r="5012" spans="1:20" x14ac:dyDescent="0.6">
      <c r="A5012" s="6"/>
      <c r="B5012" s="6"/>
      <c r="C5012" s="6"/>
      <c r="D5012" s="6" t="s">
        <v>13822</v>
      </c>
      <c r="E5012" s="6" t="s">
        <v>13814</v>
      </c>
      <c r="F5012" s="6" t="s">
        <v>13509</v>
      </c>
      <c r="G5012" s="6" t="str">
        <f t="shared" si="373"/>
        <v>50-95</v>
      </c>
      <c r="H5012" s="6" t="str" cm="1">
        <f t="array" ref="H5012:I5012">_xlfn.TEXTSPLIT(G5012,"-")</f>
        <v>50</v>
      </c>
      <c r="I5012" s="6" t="str">
        <v>95</v>
      </c>
      <c r="J5012" s="6" t="s">
        <v>13864</v>
      </c>
      <c r="K5012" s="6" t="s">
        <v>13357</v>
      </c>
      <c r="L5012" s="6" t="s">
        <v>13973</v>
      </c>
      <c r="M5012" s="6" t="s">
        <v>13716</v>
      </c>
      <c r="N5012" s="6" t="s">
        <v>13718</v>
      </c>
      <c r="O5012" s="6" t="str" cm="1">
        <f t="array" ref="O5012:P5012">_xlfn.TEXTSPLIT(N5012,"-")</f>
        <v>2015</v>
      </c>
      <c r="P5012" s="6" t="str">
        <v>2016</v>
      </c>
      <c r="Q5012" s="6">
        <v>1408</v>
      </c>
      <c r="R5012" s="6">
        <v>353</v>
      </c>
      <c r="S5012" s="16">
        <f t="shared" si="374"/>
        <v>0.25071022727272729</v>
      </c>
      <c r="T5012" s="16">
        <f t="shared" si="375"/>
        <v>1.1550734468899017E-2</v>
      </c>
    </row>
    <row r="5013" spans="1:20" x14ac:dyDescent="0.6">
      <c r="A5013" s="6"/>
      <c r="B5013" s="6"/>
      <c r="C5013" s="6"/>
      <c r="D5013" s="6" t="s">
        <v>13822</v>
      </c>
      <c r="E5013" s="6" t="s">
        <v>13816</v>
      </c>
      <c r="F5013" s="6" t="s">
        <v>13509</v>
      </c>
      <c r="G5013" s="6" t="str">
        <f t="shared" si="373"/>
        <v>50-95</v>
      </c>
      <c r="H5013" s="6" t="str" cm="1">
        <f t="array" ref="H5013:I5013">_xlfn.TEXTSPLIT(G5013,"-")</f>
        <v>50</v>
      </c>
      <c r="I5013" s="6" t="str">
        <v>95</v>
      </c>
      <c r="J5013" s="6" t="s">
        <v>13864</v>
      </c>
      <c r="K5013" s="6" t="s">
        <v>13357</v>
      </c>
      <c r="L5013" s="6" t="s">
        <v>13973</v>
      </c>
      <c r="M5013" s="6" t="s">
        <v>13716</v>
      </c>
      <c r="N5013" s="6" t="s">
        <v>13718</v>
      </c>
      <c r="O5013" s="6" t="str" cm="1">
        <f t="array" ref="O5013:P5013">_xlfn.TEXTSPLIT(N5013,"-")</f>
        <v>2015</v>
      </c>
      <c r="P5013" s="6" t="str">
        <v>2016</v>
      </c>
      <c r="Q5013" s="6">
        <v>1779</v>
      </c>
      <c r="R5013" s="6">
        <f>274+166</f>
        <v>440</v>
      </c>
      <c r="S5013" s="16">
        <f t="shared" si="374"/>
        <v>0.24732996065205171</v>
      </c>
      <c r="T5013" s="16">
        <f t="shared" si="375"/>
        <v>1.022945990935234E-2</v>
      </c>
    </row>
    <row r="5014" spans="1:20" x14ac:dyDescent="0.6">
      <c r="A5014" s="6"/>
      <c r="B5014" s="6"/>
      <c r="C5014" s="6"/>
      <c r="D5014" s="6" t="s">
        <v>13822</v>
      </c>
      <c r="E5014" s="6" t="s">
        <v>13815</v>
      </c>
      <c r="F5014" s="6" t="s">
        <v>13818</v>
      </c>
      <c r="G5014" s="6" t="str">
        <f t="shared" si="373"/>
        <v>50-59</v>
      </c>
      <c r="H5014" s="6" t="str" cm="1">
        <f t="array" ref="H5014:I5014">_xlfn.TEXTSPLIT(G5014,"-")</f>
        <v>50</v>
      </c>
      <c r="I5014" s="6" t="str">
        <v>59</v>
      </c>
      <c r="J5014" s="6" t="s">
        <v>13864</v>
      </c>
      <c r="K5014" s="6" t="s">
        <v>13357</v>
      </c>
      <c r="L5014" s="6" t="s">
        <v>13973</v>
      </c>
      <c r="M5014" s="6" t="s">
        <v>13716</v>
      </c>
      <c r="N5014" s="6" t="s">
        <v>13718</v>
      </c>
      <c r="O5014" s="6" t="str" cm="1">
        <f t="array" ref="O5014:P5014">_xlfn.TEXTSPLIT(N5014,"-")</f>
        <v>2015</v>
      </c>
      <c r="P5014" s="6" t="str">
        <v>2016</v>
      </c>
      <c r="Q5014" s="6">
        <v>933</v>
      </c>
      <c r="R5014" s="6">
        <v>149</v>
      </c>
      <c r="S5014" s="16">
        <f t="shared" si="374"/>
        <v>0.15969989281886388</v>
      </c>
      <c r="T5014" s="16">
        <f t="shared" si="375"/>
        <v>1.199302392137524E-2</v>
      </c>
    </row>
    <row r="5015" spans="1:20" x14ac:dyDescent="0.6">
      <c r="A5015" s="6"/>
      <c r="B5015" s="6"/>
      <c r="C5015" s="6"/>
      <c r="D5015" s="6" t="s">
        <v>13822</v>
      </c>
      <c r="E5015" s="6" t="s">
        <v>13815</v>
      </c>
      <c r="F5015" s="6" t="s">
        <v>13819</v>
      </c>
      <c r="G5015" s="6" t="str">
        <f t="shared" si="373"/>
        <v>60-69</v>
      </c>
      <c r="H5015" s="6" t="str" cm="1">
        <f t="array" ref="H5015:I5015">_xlfn.TEXTSPLIT(G5015,"-")</f>
        <v>60</v>
      </c>
      <c r="I5015" s="6" t="str">
        <v>69</v>
      </c>
      <c r="J5015" s="6" t="s">
        <v>13864</v>
      </c>
      <c r="K5015" s="6" t="s">
        <v>13357</v>
      </c>
      <c r="L5015" s="6" t="s">
        <v>13973</v>
      </c>
      <c r="M5015" s="6" t="s">
        <v>13716</v>
      </c>
      <c r="N5015" s="6" t="s">
        <v>13718</v>
      </c>
      <c r="O5015" s="6" t="str" cm="1">
        <f t="array" ref="O5015:P5015">_xlfn.TEXTSPLIT(N5015,"-")</f>
        <v>2015</v>
      </c>
      <c r="P5015" s="6" t="str">
        <v>2016</v>
      </c>
      <c r="Q5015" s="6">
        <v>1181</v>
      </c>
      <c r="R5015" s="6">
        <v>259</v>
      </c>
      <c r="S5015" s="16">
        <f t="shared" si="374"/>
        <v>0.2193056731583404</v>
      </c>
      <c r="T5015" s="16">
        <f t="shared" si="375"/>
        <v>1.2040388385763283E-2</v>
      </c>
    </row>
    <row r="5016" spans="1:20" x14ac:dyDescent="0.6">
      <c r="A5016" s="6"/>
      <c r="B5016" s="6"/>
      <c r="C5016" s="6"/>
      <c r="D5016" s="6" t="s">
        <v>13822</v>
      </c>
      <c r="E5016" s="6" t="s">
        <v>13815</v>
      </c>
      <c r="F5016" s="6" t="s">
        <v>13820</v>
      </c>
      <c r="G5016" s="6" t="str">
        <f t="shared" si="373"/>
        <v>70-79</v>
      </c>
      <c r="H5016" s="6" t="str" cm="1">
        <f t="array" ref="H5016:I5016">_xlfn.TEXTSPLIT(G5016,"-")</f>
        <v>70</v>
      </c>
      <c r="I5016" s="6" t="str">
        <v>79</v>
      </c>
      <c r="J5016" s="6" t="s">
        <v>13864</v>
      </c>
      <c r="K5016" s="6" t="s">
        <v>13357</v>
      </c>
      <c r="L5016" s="6" t="s">
        <v>13973</v>
      </c>
      <c r="M5016" s="6" t="s">
        <v>13716</v>
      </c>
      <c r="N5016" s="6" t="s">
        <v>13718</v>
      </c>
      <c r="O5016" s="6" t="str" cm="1">
        <f t="array" ref="O5016:P5016">_xlfn.TEXTSPLIT(N5016,"-")</f>
        <v>2015</v>
      </c>
      <c r="P5016" s="6" t="str">
        <v>2016</v>
      </c>
      <c r="Q5016" s="6">
        <v>718</v>
      </c>
      <c r="R5016" s="6">
        <v>232</v>
      </c>
      <c r="S5016" s="16">
        <f t="shared" si="374"/>
        <v>0.32311977715877438</v>
      </c>
      <c r="T5016" s="16">
        <f t="shared" si="375"/>
        <v>1.7453215887100141E-2</v>
      </c>
    </row>
    <row r="5017" spans="1:20" x14ac:dyDescent="0.6">
      <c r="A5017" s="6"/>
      <c r="B5017" s="6"/>
      <c r="C5017" s="6"/>
      <c r="D5017" s="6" t="s">
        <v>13822</v>
      </c>
      <c r="E5017" s="6" t="s">
        <v>13815</v>
      </c>
      <c r="F5017" s="6" t="s">
        <v>13821</v>
      </c>
      <c r="G5017" s="6" t="str">
        <f t="shared" si="373"/>
        <v>80-95</v>
      </c>
      <c r="H5017" s="6" t="str" cm="1">
        <f t="array" ref="H5017:I5017">_xlfn.TEXTSPLIT(G5017,"-")</f>
        <v>80</v>
      </c>
      <c r="I5017" s="6" t="str">
        <v>95</v>
      </c>
      <c r="J5017" s="6" t="s">
        <v>13864</v>
      </c>
      <c r="K5017" s="6" t="s">
        <v>13357</v>
      </c>
      <c r="L5017" s="6" t="s">
        <v>13973</v>
      </c>
      <c r="M5017" s="6" t="s">
        <v>13716</v>
      </c>
      <c r="N5017" s="6" t="s">
        <v>13718</v>
      </c>
      <c r="O5017" s="6" t="str" cm="1">
        <f t="array" ref="O5017:P5017">_xlfn.TEXTSPLIT(N5017,"-")</f>
        <v>2015</v>
      </c>
      <c r="P5017" s="6" t="str">
        <v>2016</v>
      </c>
      <c r="Q5017" s="6">
        <v>366</v>
      </c>
      <c r="R5017" s="6">
        <v>153</v>
      </c>
      <c r="S5017" s="16">
        <f t="shared" si="374"/>
        <v>0.41803278688524592</v>
      </c>
      <c r="T5017" s="16">
        <f t="shared" si="375"/>
        <v>2.5781838822013136E-2</v>
      </c>
    </row>
    <row r="5018" spans="1:20" x14ac:dyDescent="0.6">
      <c r="A5018" s="6"/>
      <c r="B5018" s="6"/>
      <c r="C5018" s="6"/>
      <c r="D5018" s="6" t="s">
        <v>13813</v>
      </c>
      <c r="E5018" s="6" t="s">
        <v>13815</v>
      </c>
      <c r="F5018" s="6" t="s">
        <v>13509</v>
      </c>
      <c r="G5018" s="6" t="str">
        <f t="shared" si="373"/>
        <v>50-95</v>
      </c>
      <c r="H5018" s="6" t="str" cm="1">
        <f t="array" ref="H5018:I5018">_xlfn.TEXTSPLIT(G5018,"-")</f>
        <v>50</v>
      </c>
      <c r="I5018" s="6" t="str">
        <v>95</v>
      </c>
      <c r="J5018" s="6" t="s">
        <v>13864</v>
      </c>
      <c r="K5018" s="6" t="s">
        <v>13357</v>
      </c>
      <c r="L5018" s="6" t="s">
        <v>13973</v>
      </c>
      <c r="M5018" s="6" t="s">
        <v>13716</v>
      </c>
      <c r="N5018" s="6" t="s">
        <v>13718</v>
      </c>
      <c r="O5018" s="6" t="str" cm="1">
        <f t="array" ref="O5018:P5018">_xlfn.TEXTSPLIT(N5018,"-")</f>
        <v>2015</v>
      </c>
      <c r="P5018" s="6" t="str">
        <v>2016</v>
      </c>
      <c r="Q5018" s="6">
        <v>3203</v>
      </c>
      <c r="R5018" s="6">
        <v>33</v>
      </c>
      <c r="S5018" s="16">
        <f t="shared" si="374"/>
        <v>1.0302841086481423E-2</v>
      </c>
      <c r="T5018" s="16">
        <f t="shared" si="375"/>
        <v>1.7842314615037578E-3</v>
      </c>
    </row>
    <row r="5019" spans="1:20" x14ac:dyDescent="0.6">
      <c r="A5019" s="6"/>
      <c r="B5019" s="6"/>
      <c r="C5019" s="6"/>
      <c r="D5019" s="6" t="s">
        <v>13813</v>
      </c>
      <c r="E5019" s="6" t="s">
        <v>13814</v>
      </c>
      <c r="F5019" s="6" t="s">
        <v>13509</v>
      </c>
      <c r="G5019" s="6" t="str">
        <f t="shared" si="373"/>
        <v>50-95</v>
      </c>
      <c r="H5019" s="6" t="str" cm="1">
        <f t="array" ref="H5019:I5019">_xlfn.TEXTSPLIT(G5019,"-")</f>
        <v>50</v>
      </c>
      <c r="I5019" s="6" t="str">
        <v>95</v>
      </c>
      <c r="J5019" s="6" t="s">
        <v>13864</v>
      </c>
      <c r="K5019" s="6" t="s">
        <v>13357</v>
      </c>
      <c r="L5019" s="6" t="s">
        <v>13973</v>
      </c>
      <c r="M5019" s="6" t="s">
        <v>13716</v>
      </c>
      <c r="N5019" s="6" t="s">
        <v>13718</v>
      </c>
      <c r="O5019" s="6" t="str" cm="1">
        <f t="array" ref="O5019:P5019">_xlfn.TEXTSPLIT(N5019,"-")</f>
        <v>2015</v>
      </c>
      <c r="P5019" s="6" t="str">
        <v>2016</v>
      </c>
      <c r="Q5019" s="6">
        <v>1408</v>
      </c>
      <c r="R5019" s="6">
        <v>19</v>
      </c>
      <c r="S5019" s="16">
        <f t="shared" si="374"/>
        <v>1.3494318181818182E-2</v>
      </c>
      <c r="T5019" s="16">
        <f t="shared" si="375"/>
        <v>3.0748500469980925E-3</v>
      </c>
    </row>
    <row r="5020" spans="1:20" x14ac:dyDescent="0.6">
      <c r="A5020" s="6"/>
      <c r="B5020" s="6"/>
      <c r="C5020" s="6"/>
      <c r="D5020" s="6" t="s">
        <v>13813</v>
      </c>
      <c r="E5020" s="6" t="s">
        <v>13816</v>
      </c>
      <c r="F5020" s="6" t="s">
        <v>13509</v>
      </c>
      <c r="G5020" s="6" t="str">
        <f t="shared" si="373"/>
        <v>50-95</v>
      </c>
      <c r="H5020" s="6" t="str" cm="1">
        <f t="array" ref="H5020:I5020">_xlfn.TEXTSPLIT(G5020,"-")</f>
        <v>50</v>
      </c>
      <c r="I5020" s="6" t="str">
        <v>95</v>
      </c>
      <c r="J5020" s="6" t="s">
        <v>13864</v>
      </c>
      <c r="K5020" s="6" t="s">
        <v>13357</v>
      </c>
      <c r="L5020" s="6" t="s">
        <v>13973</v>
      </c>
      <c r="M5020" s="6" t="s">
        <v>13716</v>
      </c>
      <c r="N5020" s="6" t="s">
        <v>13718</v>
      </c>
      <c r="O5020" s="6" t="str" cm="1">
        <f t="array" ref="O5020:P5020">_xlfn.TEXTSPLIT(N5020,"-")</f>
        <v>2015</v>
      </c>
      <c r="P5020" s="6" t="str">
        <v>2016</v>
      </c>
      <c r="Q5020" s="6">
        <v>1779</v>
      </c>
      <c r="R5020" s="6">
        <v>14</v>
      </c>
      <c r="S5020" s="16">
        <f t="shared" si="374"/>
        <v>7.8695896571107371E-3</v>
      </c>
      <c r="T5020" s="16">
        <f t="shared" si="375"/>
        <v>2.0949441555875893E-3</v>
      </c>
    </row>
    <row r="5021" spans="1:20" x14ac:dyDescent="0.6">
      <c r="A5021" s="6"/>
      <c r="B5021" s="6"/>
      <c r="C5021" s="6"/>
      <c r="D5021" s="6" t="s">
        <v>13813</v>
      </c>
      <c r="E5021" s="6" t="s">
        <v>13815</v>
      </c>
      <c r="F5021" s="6" t="s">
        <v>13818</v>
      </c>
      <c r="G5021" s="6" t="str">
        <f t="shared" si="373"/>
        <v>50-59</v>
      </c>
      <c r="H5021" s="6" t="str" cm="1">
        <f t="array" ref="H5021:I5021">_xlfn.TEXTSPLIT(G5021,"-")</f>
        <v>50</v>
      </c>
      <c r="I5021" s="6" t="str">
        <v>59</v>
      </c>
      <c r="J5021" s="6" t="s">
        <v>13864</v>
      </c>
      <c r="K5021" s="6" t="s">
        <v>13357</v>
      </c>
      <c r="L5021" s="6" t="s">
        <v>13973</v>
      </c>
      <c r="M5021" s="6" t="s">
        <v>13716</v>
      </c>
      <c r="N5021" s="6" t="s">
        <v>13718</v>
      </c>
      <c r="O5021" s="6" t="str" cm="1">
        <f t="array" ref="O5021:P5021">_xlfn.TEXTSPLIT(N5021,"-")</f>
        <v>2015</v>
      </c>
      <c r="P5021" s="6" t="str">
        <v>2016</v>
      </c>
      <c r="Q5021" s="6">
        <v>933</v>
      </c>
      <c r="R5021" s="6">
        <v>0</v>
      </c>
      <c r="S5021" s="16">
        <f t="shared" si="374"/>
        <v>0</v>
      </c>
      <c r="T5021" s="16">
        <f t="shared" si="375"/>
        <v>0</v>
      </c>
    </row>
    <row r="5022" spans="1:20" x14ac:dyDescent="0.6">
      <c r="A5022" s="6"/>
      <c r="B5022" s="6"/>
      <c r="C5022" s="6"/>
      <c r="D5022" s="6" t="s">
        <v>13813</v>
      </c>
      <c r="E5022" s="6" t="s">
        <v>13815</v>
      </c>
      <c r="F5022" s="6" t="s">
        <v>13819</v>
      </c>
      <c r="G5022" s="6" t="str">
        <f t="shared" si="373"/>
        <v>60-69</v>
      </c>
      <c r="H5022" s="6" t="str" cm="1">
        <f t="array" ref="H5022:I5022">_xlfn.TEXTSPLIT(G5022,"-")</f>
        <v>60</v>
      </c>
      <c r="I5022" s="6" t="str">
        <v>69</v>
      </c>
      <c r="J5022" s="6" t="s">
        <v>13864</v>
      </c>
      <c r="K5022" s="6" t="s">
        <v>13357</v>
      </c>
      <c r="L5022" s="6" t="s">
        <v>13973</v>
      </c>
      <c r="M5022" s="6" t="s">
        <v>13716</v>
      </c>
      <c r="N5022" s="6" t="s">
        <v>13718</v>
      </c>
      <c r="O5022" s="6" t="str" cm="1">
        <f t="array" ref="O5022:P5022">_xlfn.TEXTSPLIT(N5022,"-")</f>
        <v>2015</v>
      </c>
      <c r="P5022" s="6" t="str">
        <v>2016</v>
      </c>
      <c r="Q5022" s="6">
        <v>1181</v>
      </c>
      <c r="R5022" s="6">
        <v>3</v>
      </c>
      <c r="S5022" s="16">
        <f t="shared" si="374"/>
        <v>2.5402201524132089E-3</v>
      </c>
      <c r="T5022" s="16">
        <f t="shared" si="375"/>
        <v>1.4647328649906248E-3</v>
      </c>
    </row>
    <row r="5023" spans="1:20" x14ac:dyDescent="0.6">
      <c r="A5023" s="6"/>
      <c r="B5023" s="6"/>
      <c r="C5023" s="6"/>
      <c r="D5023" s="6" t="s">
        <v>13813</v>
      </c>
      <c r="E5023" s="6" t="s">
        <v>13815</v>
      </c>
      <c r="F5023" s="6" t="s">
        <v>13820</v>
      </c>
      <c r="G5023" s="6" t="str">
        <f t="shared" si="373"/>
        <v>70-79</v>
      </c>
      <c r="H5023" s="6" t="str" cm="1">
        <f t="array" ref="H5023:I5023">_xlfn.TEXTSPLIT(G5023,"-")</f>
        <v>70</v>
      </c>
      <c r="I5023" s="6" t="str">
        <v>79</v>
      </c>
      <c r="J5023" s="6" t="s">
        <v>13864</v>
      </c>
      <c r="K5023" s="6" t="s">
        <v>13357</v>
      </c>
      <c r="L5023" s="6" t="s">
        <v>13973</v>
      </c>
      <c r="M5023" s="6" t="s">
        <v>13716</v>
      </c>
      <c r="N5023" s="6" t="s">
        <v>13718</v>
      </c>
      <c r="O5023" s="6" t="str" cm="1">
        <f t="array" ref="O5023:P5023">_xlfn.TEXTSPLIT(N5023,"-")</f>
        <v>2015</v>
      </c>
      <c r="P5023" s="6" t="str">
        <v>2016</v>
      </c>
      <c r="Q5023" s="6">
        <v>718</v>
      </c>
      <c r="R5023" s="6">
        <v>9</v>
      </c>
      <c r="S5023" s="16">
        <f t="shared" si="374"/>
        <v>1.2534818941504178E-2</v>
      </c>
      <c r="T5023" s="16">
        <f t="shared" si="375"/>
        <v>4.1520034523080005E-3</v>
      </c>
    </row>
    <row r="5024" spans="1:20" x14ac:dyDescent="0.6">
      <c r="A5024" s="6"/>
      <c r="B5024" s="6"/>
      <c r="C5024" s="6"/>
      <c r="D5024" s="6" t="s">
        <v>13813</v>
      </c>
      <c r="E5024" s="6" t="s">
        <v>13815</v>
      </c>
      <c r="F5024" s="6" t="s">
        <v>13821</v>
      </c>
      <c r="G5024" s="6" t="str">
        <f t="shared" si="373"/>
        <v>80-95</v>
      </c>
      <c r="H5024" s="6" t="str" cm="1">
        <f t="array" ref="H5024:I5024">_xlfn.TEXTSPLIT(G5024,"-")</f>
        <v>80</v>
      </c>
      <c r="I5024" s="6" t="str">
        <v>95</v>
      </c>
      <c r="J5024" s="6" t="s">
        <v>13864</v>
      </c>
      <c r="K5024" s="6" t="s">
        <v>13357</v>
      </c>
      <c r="L5024" s="6" t="s">
        <v>13973</v>
      </c>
      <c r="M5024" s="6" t="s">
        <v>13716</v>
      </c>
      <c r="N5024" s="6" t="s">
        <v>13718</v>
      </c>
      <c r="O5024" s="6" t="str" cm="1">
        <f t="array" ref="O5024:P5024">_xlfn.TEXTSPLIT(N5024,"-")</f>
        <v>2015</v>
      </c>
      <c r="P5024" s="6" t="str">
        <v>2016</v>
      </c>
      <c r="Q5024" s="6">
        <v>366</v>
      </c>
      <c r="R5024" s="6">
        <v>21</v>
      </c>
      <c r="S5024" s="16">
        <f t="shared" si="374"/>
        <v>5.737704918032787E-2</v>
      </c>
      <c r="T5024" s="16">
        <f t="shared" si="375"/>
        <v>1.2156192445626166E-2</v>
      </c>
    </row>
    <row r="5025" spans="1:20" x14ac:dyDescent="0.6">
      <c r="A5025" s="6"/>
      <c r="B5025" s="6"/>
      <c r="C5025" s="6"/>
      <c r="D5025" s="6" t="s">
        <v>13300</v>
      </c>
      <c r="E5025" s="6" t="s">
        <v>13815</v>
      </c>
      <c r="F5025" s="6" t="s">
        <v>13471</v>
      </c>
      <c r="G5025" s="6" t="str">
        <f t="shared" si="373"/>
        <v>40-95</v>
      </c>
      <c r="H5025" s="6" t="str" cm="1">
        <f t="array" ref="H5025:I5025">_xlfn.TEXTSPLIT(G5025,"-")</f>
        <v>40</v>
      </c>
      <c r="I5025" s="6" t="str">
        <v>95</v>
      </c>
      <c r="J5025" s="6" t="s">
        <v>13864</v>
      </c>
      <c r="K5025" s="6" t="s">
        <v>13357</v>
      </c>
      <c r="L5025" s="6" t="s">
        <v>13878</v>
      </c>
      <c r="M5025" s="6" t="s">
        <v>13716</v>
      </c>
      <c r="N5025" s="6" t="s">
        <v>13718</v>
      </c>
      <c r="O5025" s="6" t="str" cm="1">
        <f t="array" ref="O5025:P5025">_xlfn.TEXTSPLIT(N5025,"-")</f>
        <v>2015</v>
      </c>
      <c r="P5025" s="6" t="str">
        <v>2016</v>
      </c>
      <c r="Q5025" s="6">
        <v>1558</v>
      </c>
      <c r="R5025" s="6">
        <v>315</v>
      </c>
      <c r="S5025" s="16">
        <f t="shared" si="374"/>
        <v>0.20218228498074453</v>
      </c>
      <c r="T5025" s="16">
        <f t="shared" si="375"/>
        <v>1.0175122845303397E-2</v>
      </c>
    </row>
    <row r="5026" spans="1:20" x14ac:dyDescent="0.6">
      <c r="A5026" s="6"/>
      <c r="B5026" s="6"/>
      <c r="C5026" s="6"/>
      <c r="D5026" s="6" t="s">
        <v>13300</v>
      </c>
      <c r="E5026" s="6" t="s">
        <v>13814</v>
      </c>
      <c r="F5026" s="6" t="s">
        <v>13471</v>
      </c>
      <c r="G5026" s="6" t="str">
        <f t="shared" si="373"/>
        <v>40-95</v>
      </c>
      <c r="H5026" s="6" t="str" cm="1">
        <f t="array" ref="H5026:I5026">_xlfn.TEXTSPLIT(G5026,"-")</f>
        <v>40</v>
      </c>
      <c r="I5026" s="6" t="str">
        <v>95</v>
      </c>
      <c r="J5026" s="6" t="s">
        <v>13864</v>
      </c>
      <c r="K5026" s="6" t="s">
        <v>13357</v>
      </c>
      <c r="L5026" s="6" t="s">
        <v>13878</v>
      </c>
      <c r="M5026" s="6" t="s">
        <v>13716</v>
      </c>
      <c r="N5026" s="6" t="s">
        <v>13718</v>
      </c>
      <c r="O5026" s="6" t="str" cm="1">
        <f t="array" ref="O5026:P5026">_xlfn.TEXTSPLIT(N5026,"-")</f>
        <v>2015</v>
      </c>
      <c r="P5026" s="6" t="str">
        <v>2016</v>
      </c>
      <c r="Q5026" s="6">
        <v>645</v>
      </c>
      <c r="R5026" s="6">
        <v>130</v>
      </c>
      <c r="S5026" s="16">
        <f t="shared" si="374"/>
        <v>0.20155038759689922</v>
      </c>
      <c r="T5026" s="16">
        <f t="shared" si="375"/>
        <v>1.5795585138099318E-2</v>
      </c>
    </row>
    <row r="5027" spans="1:20" x14ac:dyDescent="0.6">
      <c r="A5027" s="6"/>
      <c r="B5027" s="6"/>
      <c r="C5027" s="6"/>
      <c r="D5027" s="6" t="s">
        <v>13300</v>
      </c>
      <c r="E5027" s="6" t="s">
        <v>13816</v>
      </c>
      <c r="F5027" s="6" t="s">
        <v>13471</v>
      </c>
      <c r="G5027" s="6" t="str">
        <f t="shared" si="373"/>
        <v>40-95</v>
      </c>
      <c r="H5027" s="6" t="str" cm="1">
        <f t="array" ref="H5027:I5027">_xlfn.TEXTSPLIT(G5027,"-")</f>
        <v>40</v>
      </c>
      <c r="I5027" s="6" t="str">
        <v>95</v>
      </c>
      <c r="J5027" s="6" t="s">
        <v>13864</v>
      </c>
      <c r="K5027" s="6" t="s">
        <v>13357</v>
      </c>
      <c r="L5027" s="6" t="s">
        <v>13878</v>
      </c>
      <c r="M5027" s="6" t="s">
        <v>13716</v>
      </c>
      <c r="N5027" s="6" t="s">
        <v>13718</v>
      </c>
      <c r="O5027" s="6" t="str" cm="1">
        <f t="array" ref="O5027:P5027">_xlfn.TEXTSPLIT(N5027,"-")</f>
        <v>2015</v>
      </c>
      <c r="P5027" s="6" t="str">
        <v>2016</v>
      </c>
      <c r="Q5027" s="6">
        <v>912</v>
      </c>
      <c r="R5027" s="6">
        <v>185</v>
      </c>
      <c r="S5027" s="16">
        <f t="shared" si="374"/>
        <v>0.20285087719298245</v>
      </c>
      <c r="T5027" s="16">
        <f t="shared" si="375"/>
        <v>1.3315602196617867E-2</v>
      </c>
    </row>
    <row r="5028" spans="1:20" x14ac:dyDescent="0.6">
      <c r="A5028" s="6"/>
      <c r="B5028" s="6"/>
      <c r="C5028" s="6"/>
      <c r="D5028" s="6" t="s">
        <v>13300</v>
      </c>
      <c r="E5028" s="6" t="s">
        <v>13815</v>
      </c>
      <c r="F5028" s="6" t="s">
        <v>13817</v>
      </c>
      <c r="G5028" s="6" t="str">
        <f t="shared" si="373"/>
        <v>40-49</v>
      </c>
      <c r="H5028" s="6" t="str" cm="1">
        <f t="array" ref="H5028:I5028">_xlfn.TEXTSPLIT(G5028,"-")</f>
        <v>40</v>
      </c>
      <c r="I5028" s="6" t="str">
        <v>49</v>
      </c>
      <c r="J5028" s="6" t="s">
        <v>13864</v>
      </c>
      <c r="K5028" s="6" t="s">
        <v>13357</v>
      </c>
      <c r="L5028" s="6" t="s">
        <v>13878</v>
      </c>
      <c r="M5028" s="6" t="s">
        <v>13716</v>
      </c>
      <c r="N5028" s="6" t="s">
        <v>13718</v>
      </c>
      <c r="O5028" s="6" t="str" cm="1">
        <f t="array" ref="O5028:P5028">_xlfn.TEXTSPLIT(N5028,"-")</f>
        <v>2015</v>
      </c>
      <c r="P5028" s="6" t="str">
        <v>2016</v>
      </c>
      <c r="Q5028" s="6">
        <v>571</v>
      </c>
      <c r="R5028" s="6">
        <v>70</v>
      </c>
      <c r="S5028" s="16">
        <f t="shared" si="374"/>
        <v>0.12259194395796848</v>
      </c>
      <c r="T5028" s="16">
        <f t="shared" si="375"/>
        <v>1.3725043215558836E-2</v>
      </c>
    </row>
    <row r="5029" spans="1:20" x14ac:dyDescent="0.6">
      <c r="A5029" s="6"/>
      <c r="B5029" s="6"/>
      <c r="C5029" s="6"/>
      <c r="D5029" s="6" t="s">
        <v>13300</v>
      </c>
      <c r="E5029" s="6" t="s">
        <v>13815</v>
      </c>
      <c r="F5029" s="6" t="s">
        <v>13818</v>
      </c>
      <c r="G5029" s="6" t="str">
        <f t="shared" si="373"/>
        <v>50-59</v>
      </c>
      <c r="H5029" s="6" t="str" cm="1">
        <f t="array" ref="H5029:I5029">_xlfn.TEXTSPLIT(G5029,"-")</f>
        <v>50</v>
      </c>
      <c r="I5029" s="6" t="str">
        <v>59</v>
      </c>
      <c r="J5029" s="6" t="s">
        <v>13864</v>
      </c>
      <c r="K5029" s="6" t="s">
        <v>13357</v>
      </c>
      <c r="L5029" s="6" t="s">
        <v>13878</v>
      </c>
      <c r="M5029" s="6" t="s">
        <v>13716</v>
      </c>
      <c r="N5029" s="6" t="s">
        <v>13718</v>
      </c>
      <c r="O5029" s="6" t="str" cm="1">
        <f t="array" ref="O5029:P5029">_xlfn.TEXTSPLIT(N5029,"-")</f>
        <v>2015</v>
      </c>
      <c r="P5029" s="6" t="str">
        <v>2016</v>
      </c>
      <c r="Q5029" s="6">
        <v>590</v>
      </c>
      <c r="R5029" s="6">
        <v>122</v>
      </c>
      <c r="S5029" s="16">
        <f t="shared" si="374"/>
        <v>0.20677966101694914</v>
      </c>
      <c r="T5029" s="16">
        <f t="shared" si="375"/>
        <v>1.6673425156576983E-2</v>
      </c>
    </row>
    <row r="5030" spans="1:20" x14ac:dyDescent="0.6">
      <c r="A5030" s="6"/>
      <c r="B5030" s="6"/>
      <c r="C5030" s="6"/>
      <c r="D5030" s="6" t="s">
        <v>13300</v>
      </c>
      <c r="E5030" s="6" t="s">
        <v>13815</v>
      </c>
      <c r="F5030" s="6" t="s">
        <v>13819</v>
      </c>
      <c r="G5030" s="6" t="str">
        <f t="shared" si="373"/>
        <v>60-69</v>
      </c>
      <c r="H5030" s="6" t="str" cm="1">
        <f t="array" ref="H5030:I5030">_xlfn.TEXTSPLIT(G5030,"-")</f>
        <v>60</v>
      </c>
      <c r="I5030" s="6" t="str">
        <v>69</v>
      </c>
      <c r="J5030" s="6" t="s">
        <v>13864</v>
      </c>
      <c r="K5030" s="6" t="s">
        <v>13357</v>
      </c>
      <c r="L5030" s="6" t="s">
        <v>13878</v>
      </c>
      <c r="M5030" s="6" t="s">
        <v>13716</v>
      </c>
      <c r="N5030" s="6" t="s">
        <v>13718</v>
      </c>
      <c r="O5030" s="6" t="str" cm="1">
        <f t="array" ref="O5030:P5030">_xlfn.TEXTSPLIT(N5030,"-")</f>
        <v>2015</v>
      </c>
      <c r="P5030" s="6" t="str">
        <v>2016</v>
      </c>
      <c r="Q5030" s="6">
        <v>284</v>
      </c>
      <c r="R5030" s="6">
        <v>79</v>
      </c>
      <c r="S5030" s="16">
        <f t="shared" si="374"/>
        <v>0.27816901408450706</v>
      </c>
      <c r="T5030" s="16">
        <f t="shared" si="375"/>
        <v>2.6589671144574563E-2</v>
      </c>
    </row>
    <row r="5031" spans="1:20" x14ac:dyDescent="0.6">
      <c r="A5031" s="6"/>
      <c r="B5031" s="6"/>
      <c r="C5031" s="6"/>
      <c r="D5031" s="6" t="s">
        <v>13300</v>
      </c>
      <c r="E5031" s="6" t="s">
        <v>13815</v>
      </c>
      <c r="F5031" s="6" t="s">
        <v>13752</v>
      </c>
      <c r="G5031" s="6" t="str">
        <f t="shared" si="373"/>
        <v>70-95</v>
      </c>
      <c r="H5031" s="6" t="str" cm="1">
        <f t="array" ref="H5031:I5031">_xlfn.TEXTSPLIT(G5031,"-")</f>
        <v>70</v>
      </c>
      <c r="I5031" s="6" t="str">
        <v>95</v>
      </c>
      <c r="J5031" s="6" t="s">
        <v>13864</v>
      </c>
      <c r="K5031" s="6" t="s">
        <v>13357</v>
      </c>
      <c r="L5031" s="6" t="s">
        <v>13878</v>
      </c>
      <c r="M5031" s="6" t="s">
        <v>13716</v>
      </c>
      <c r="N5031" s="6" t="s">
        <v>13718</v>
      </c>
      <c r="O5031" s="6" t="str" cm="1">
        <f t="array" ref="O5031:P5031">_xlfn.TEXTSPLIT(N5031,"-")</f>
        <v>2015</v>
      </c>
      <c r="P5031" s="6" t="str">
        <v>2016</v>
      </c>
      <c r="Q5031" s="6">
        <v>124</v>
      </c>
      <c r="R5031" s="6">
        <v>44</v>
      </c>
      <c r="S5031" s="16">
        <f t="shared" si="374"/>
        <v>0.35483870967741937</v>
      </c>
      <c r="T5031" s="16">
        <f t="shared" si="375"/>
        <v>4.2967373198881539E-2</v>
      </c>
    </row>
    <row r="5032" spans="1:20" x14ac:dyDescent="0.6">
      <c r="A5032" s="6"/>
      <c r="B5032" s="6"/>
      <c r="C5032" s="6"/>
      <c r="D5032" s="6" t="s">
        <v>13847</v>
      </c>
      <c r="E5032" s="6" t="s">
        <v>13815</v>
      </c>
      <c r="F5032" s="6" t="s">
        <v>13471</v>
      </c>
      <c r="G5032" s="6" t="str">
        <f t="shared" si="373"/>
        <v>40-95</v>
      </c>
      <c r="H5032" s="6" t="str" cm="1">
        <f t="array" ref="H5032:I5032">_xlfn.TEXTSPLIT(G5032,"-")</f>
        <v>40</v>
      </c>
      <c r="I5032" s="6" t="str">
        <v>95</v>
      </c>
      <c r="J5032" s="6" t="s">
        <v>13864</v>
      </c>
      <c r="K5032" s="6" t="s">
        <v>13357</v>
      </c>
      <c r="L5032" s="6" t="s">
        <v>13878</v>
      </c>
      <c r="M5032" s="6" t="s">
        <v>13716</v>
      </c>
      <c r="N5032" s="6" t="s">
        <v>13718</v>
      </c>
      <c r="O5032" s="6" t="str" cm="1">
        <f t="array" ref="O5032:P5032">_xlfn.TEXTSPLIT(N5032,"-")</f>
        <v>2015</v>
      </c>
      <c r="P5032" s="6" t="str">
        <v>2016</v>
      </c>
      <c r="Q5032" s="6">
        <v>1558</v>
      </c>
      <c r="R5032" s="6">
        <v>215</v>
      </c>
      <c r="S5032" s="16">
        <f t="shared" si="374"/>
        <v>0.137997432605905</v>
      </c>
      <c r="T5032" s="16">
        <f t="shared" si="375"/>
        <v>8.7378796010835428E-3</v>
      </c>
    </row>
    <row r="5033" spans="1:20" x14ac:dyDescent="0.6">
      <c r="A5033" s="6"/>
      <c r="B5033" s="6"/>
      <c r="C5033" s="6"/>
      <c r="D5033" s="6" t="s">
        <v>13847</v>
      </c>
      <c r="E5033" s="6" t="s">
        <v>13814</v>
      </c>
      <c r="F5033" s="6" t="s">
        <v>13471</v>
      </c>
      <c r="G5033" s="6" t="str">
        <f t="shared" si="373"/>
        <v>40-95</v>
      </c>
      <c r="H5033" s="6" t="str" cm="1">
        <f t="array" ref="H5033:I5033">_xlfn.TEXTSPLIT(G5033,"-")</f>
        <v>40</v>
      </c>
      <c r="I5033" s="6" t="str">
        <v>95</v>
      </c>
      <c r="J5033" s="6" t="s">
        <v>13864</v>
      </c>
      <c r="K5033" s="6" t="s">
        <v>13357</v>
      </c>
      <c r="L5033" s="6" t="s">
        <v>13878</v>
      </c>
      <c r="M5033" s="6" t="s">
        <v>13716</v>
      </c>
      <c r="N5033" s="6" t="s">
        <v>13718</v>
      </c>
      <c r="O5033" s="6" t="str" cm="1">
        <f t="array" ref="O5033:P5033">_xlfn.TEXTSPLIT(N5033,"-")</f>
        <v>2015</v>
      </c>
      <c r="P5033" s="6" t="str">
        <v>2016</v>
      </c>
      <c r="Q5033" s="6">
        <v>645</v>
      </c>
      <c r="R5033" s="6">
        <v>80</v>
      </c>
      <c r="S5033" s="16">
        <f t="shared" si="374"/>
        <v>0.12403100775193798</v>
      </c>
      <c r="T5033" s="16">
        <f t="shared" si="375"/>
        <v>1.2978653724808709E-2</v>
      </c>
    </row>
    <row r="5034" spans="1:20" x14ac:dyDescent="0.6">
      <c r="A5034" s="6"/>
      <c r="B5034" s="6"/>
      <c r="C5034" s="6"/>
      <c r="D5034" s="6" t="s">
        <v>13847</v>
      </c>
      <c r="E5034" s="6" t="s">
        <v>13816</v>
      </c>
      <c r="F5034" s="6" t="s">
        <v>13471</v>
      </c>
      <c r="G5034" s="6" t="str">
        <f t="shared" si="373"/>
        <v>40-95</v>
      </c>
      <c r="H5034" s="6" t="str" cm="1">
        <f t="array" ref="H5034:I5034">_xlfn.TEXTSPLIT(G5034,"-")</f>
        <v>40</v>
      </c>
      <c r="I5034" s="6" t="str">
        <v>95</v>
      </c>
      <c r="J5034" s="6" t="s">
        <v>13864</v>
      </c>
      <c r="K5034" s="6" t="s">
        <v>13357</v>
      </c>
      <c r="L5034" s="6" t="s">
        <v>13878</v>
      </c>
      <c r="M5034" s="6" t="s">
        <v>13716</v>
      </c>
      <c r="N5034" s="6" t="s">
        <v>13718</v>
      </c>
      <c r="O5034" s="6" t="str" cm="1">
        <f t="array" ref="O5034:P5034">_xlfn.TEXTSPLIT(N5034,"-")</f>
        <v>2015</v>
      </c>
      <c r="P5034" s="6" t="str">
        <v>2016</v>
      </c>
      <c r="Q5034" s="6">
        <v>912</v>
      </c>
      <c r="R5034" s="6">
        <v>135</v>
      </c>
      <c r="S5034" s="16">
        <f t="shared" si="374"/>
        <v>0.14802631578947367</v>
      </c>
      <c r="T5034" s="16">
        <f t="shared" si="375"/>
        <v>1.1759399265189761E-2</v>
      </c>
    </row>
    <row r="5035" spans="1:20" x14ac:dyDescent="0.6">
      <c r="A5035" s="6"/>
      <c r="B5035" s="6"/>
      <c r="C5035" s="6"/>
      <c r="D5035" s="6" t="s">
        <v>13847</v>
      </c>
      <c r="E5035" s="6" t="s">
        <v>13815</v>
      </c>
      <c r="F5035" s="6" t="s">
        <v>13817</v>
      </c>
      <c r="G5035" s="6" t="str">
        <f t="shared" si="373"/>
        <v>40-49</v>
      </c>
      <c r="H5035" s="6" t="str" cm="1">
        <f t="array" ref="H5035:I5035">_xlfn.TEXTSPLIT(G5035,"-")</f>
        <v>40</v>
      </c>
      <c r="I5035" s="6" t="str">
        <v>49</v>
      </c>
      <c r="J5035" s="6" t="s">
        <v>13864</v>
      </c>
      <c r="K5035" s="6" t="s">
        <v>13357</v>
      </c>
      <c r="L5035" s="6" t="s">
        <v>13878</v>
      </c>
      <c r="M5035" s="6" t="s">
        <v>13716</v>
      </c>
      <c r="N5035" s="6" t="s">
        <v>13718</v>
      </c>
      <c r="O5035" s="6" t="str" cm="1">
        <f t="array" ref="O5035:P5035">_xlfn.TEXTSPLIT(N5035,"-")</f>
        <v>2015</v>
      </c>
      <c r="P5035" s="6" t="str">
        <v>2016</v>
      </c>
      <c r="Q5035" s="6">
        <v>571</v>
      </c>
      <c r="R5035" s="6">
        <v>56</v>
      </c>
      <c r="S5035" s="16">
        <f t="shared" si="374"/>
        <v>9.8073555166374782E-2</v>
      </c>
      <c r="T5035" s="16">
        <f t="shared" si="375"/>
        <v>1.2446391732197668E-2</v>
      </c>
    </row>
    <row r="5036" spans="1:20" x14ac:dyDescent="0.6">
      <c r="A5036" s="6"/>
      <c r="B5036" s="6"/>
      <c r="C5036" s="6"/>
      <c r="D5036" s="6" t="s">
        <v>13847</v>
      </c>
      <c r="E5036" s="6" t="s">
        <v>13815</v>
      </c>
      <c r="F5036" s="6" t="s">
        <v>13818</v>
      </c>
      <c r="G5036" s="6" t="str">
        <f t="shared" si="373"/>
        <v>50-59</v>
      </c>
      <c r="H5036" s="6" t="str" cm="1">
        <f t="array" ref="H5036:I5036">_xlfn.TEXTSPLIT(G5036,"-")</f>
        <v>50</v>
      </c>
      <c r="I5036" s="6" t="str">
        <v>59</v>
      </c>
      <c r="J5036" s="6" t="s">
        <v>13864</v>
      </c>
      <c r="K5036" s="6" t="s">
        <v>13357</v>
      </c>
      <c r="L5036" s="6" t="s">
        <v>13878</v>
      </c>
      <c r="M5036" s="6" t="s">
        <v>13716</v>
      </c>
      <c r="N5036" s="6" t="s">
        <v>13718</v>
      </c>
      <c r="O5036" s="6" t="str" cm="1">
        <f t="array" ref="O5036:P5036">_xlfn.TEXTSPLIT(N5036,"-")</f>
        <v>2015</v>
      </c>
      <c r="P5036" s="6" t="str">
        <v>2016</v>
      </c>
      <c r="Q5036" s="6">
        <v>590</v>
      </c>
      <c r="R5036" s="6">
        <v>92</v>
      </c>
      <c r="S5036" s="16">
        <f t="shared" si="374"/>
        <v>0.15593220338983052</v>
      </c>
      <c r="T5036" s="16">
        <f t="shared" si="375"/>
        <v>1.493587146775825E-2</v>
      </c>
    </row>
    <row r="5037" spans="1:20" x14ac:dyDescent="0.6">
      <c r="A5037" s="6"/>
      <c r="B5037" s="6"/>
      <c r="C5037" s="6"/>
      <c r="D5037" s="6" t="s">
        <v>13847</v>
      </c>
      <c r="E5037" s="6" t="s">
        <v>13815</v>
      </c>
      <c r="F5037" s="6" t="s">
        <v>13819</v>
      </c>
      <c r="G5037" s="6" t="str">
        <f t="shared" si="373"/>
        <v>60-69</v>
      </c>
      <c r="H5037" s="6" t="str" cm="1">
        <f t="array" ref="H5037:I5037">_xlfn.TEXTSPLIT(G5037,"-")</f>
        <v>60</v>
      </c>
      <c r="I5037" s="6" t="str">
        <v>69</v>
      </c>
      <c r="J5037" s="6" t="s">
        <v>13864</v>
      </c>
      <c r="K5037" s="6" t="s">
        <v>13357</v>
      </c>
      <c r="L5037" s="6" t="s">
        <v>13878</v>
      </c>
      <c r="M5037" s="6" t="s">
        <v>13716</v>
      </c>
      <c r="N5037" s="6" t="s">
        <v>13718</v>
      </c>
      <c r="O5037" s="6" t="str" cm="1">
        <f t="array" ref="O5037:P5037">_xlfn.TEXTSPLIT(N5037,"-")</f>
        <v>2015</v>
      </c>
      <c r="P5037" s="6" t="str">
        <v>2016</v>
      </c>
      <c r="Q5037" s="6">
        <v>284</v>
      </c>
      <c r="R5037" s="6">
        <v>46</v>
      </c>
      <c r="S5037" s="16">
        <f t="shared" si="374"/>
        <v>0.1619718309859155</v>
      </c>
      <c r="T5037" s="16">
        <f t="shared" si="375"/>
        <v>2.1861999714678365E-2</v>
      </c>
    </row>
    <row r="5038" spans="1:20" x14ac:dyDescent="0.6">
      <c r="A5038" s="6"/>
      <c r="B5038" s="6"/>
      <c r="C5038" s="6"/>
      <c r="D5038" s="6" t="s">
        <v>13847</v>
      </c>
      <c r="E5038" s="6" t="s">
        <v>13815</v>
      </c>
      <c r="F5038" s="6" t="s">
        <v>13752</v>
      </c>
      <c r="G5038" s="6" t="str">
        <f t="shared" si="373"/>
        <v>70-95</v>
      </c>
      <c r="H5038" s="6" t="str" cm="1">
        <f t="array" ref="H5038:I5038">_xlfn.TEXTSPLIT(G5038,"-")</f>
        <v>70</v>
      </c>
      <c r="I5038" s="6" t="str">
        <v>95</v>
      </c>
      <c r="J5038" s="6" t="s">
        <v>13864</v>
      </c>
      <c r="K5038" s="6" t="s">
        <v>13357</v>
      </c>
      <c r="L5038" s="6" t="s">
        <v>13878</v>
      </c>
      <c r="M5038" s="6" t="s">
        <v>13716</v>
      </c>
      <c r="N5038" s="6" t="s">
        <v>13718</v>
      </c>
      <c r="O5038" s="6" t="str" cm="1">
        <f t="array" ref="O5038:P5038">_xlfn.TEXTSPLIT(N5038,"-")</f>
        <v>2015</v>
      </c>
      <c r="P5038" s="6" t="str">
        <v>2016</v>
      </c>
      <c r="Q5038" s="6">
        <v>124</v>
      </c>
      <c r="R5038" s="6">
        <v>21</v>
      </c>
      <c r="S5038" s="16">
        <f t="shared" si="374"/>
        <v>0.16935483870967741</v>
      </c>
      <c r="T5038" s="16">
        <f t="shared" si="375"/>
        <v>3.3681834066616699E-2</v>
      </c>
    </row>
    <row r="5039" spans="1:20" x14ac:dyDescent="0.6">
      <c r="A5039" s="6"/>
      <c r="B5039" s="6"/>
      <c r="C5039" s="6"/>
      <c r="D5039" s="6" t="s">
        <v>13848</v>
      </c>
      <c r="E5039" s="6" t="s">
        <v>13815</v>
      </c>
      <c r="F5039" s="6" t="s">
        <v>13471</v>
      </c>
      <c r="G5039" s="6" t="str">
        <f t="shared" si="373"/>
        <v>40-95</v>
      </c>
      <c r="H5039" s="6" t="str" cm="1">
        <f t="array" ref="H5039:I5039">_xlfn.TEXTSPLIT(G5039,"-")</f>
        <v>40</v>
      </c>
      <c r="I5039" s="6" t="str">
        <v>95</v>
      </c>
      <c r="J5039" s="6" t="s">
        <v>13864</v>
      </c>
      <c r="K5039" s="6" t="s">
        <v>13357</v>
      </c>
      <c r="L5039" s="6" t="s">
        <v>13878</v>
      </c>
      <c r="M5039" s="6" t="s">
        <v>13716</v>
      </c>
      <c r="N5039" s="6" t="s">
        <v>13718</v>
      </c>
      <c r="O5039" s="6" t="str" cm="1">
        <f t="array" ref="O5039:P5039">_xlfn.TEXTSPLIT(N5039,"-")</f>
        <v>2015</v>
      </c>
      <c r="P5039" s="6" t="str">
        <v>2016</v>
      </c>
      <c r="Q5039" s="6">
        <v>1558</v>
      </c>
      <c r="R5039" s="6">
        <v>97</v>
      </c>
      <c r="S5039" s="16">
        <f t="shared" si="374"/>
        <v>6.2259306803594351E-2</v>
      </c>
      <c r="T5039" s="16">
        <f t="shared" si="375"/>
        <v>6.1215273627456372E-3</v>
      </c>
    </row>
    <row r="5040" spans="1:20" x14ac:dyDescent="0.6">
      <c r="A5040" s="6"/>
      <c r="B5040" s="6"/>
      <c r="C5040" s="6"/>
      <c r="D5040" s="6" t="s">
        <v>13848</v>
      </c>
      <c r="E5040" s="6" t="s">
        <v>13814</v>
      </c>
      <c r="F5040" s="6" t="s">
        <v>13471</v>
      </c>
      <c r="G5040" s="6" t="str">
        <f t="shared" si="373"/>
        <v>40-95</v>
      </c>
      <c r="H5040" s="6" t="str" cm="1">
        <f t="array" ref="H5040:I5040">_xlfn.TEXTSPLIT(G5040,"-")</f>
        <v>40</v>
      </c>
      <c r="I5040" s="6" t="str">
        <v>95</v>
      </c>
      <c r="J5040" s="6" t="s">
        <v>13864</v>
      </c>
      <c r="K5040" s="6" t="s">
        <v>13357</v>
      </c>
      <c r="L5040" s="6" t="s">
        <v>13878</v>
      </c>
      <c r="M5040" s="6" t="s">
        <v>13716</v>
      </c>
      <c r="N5040" s="6" t="s">
        <v>13718</v>
      </c>
      <c r="O5040" s="6" t="str" cm="1">
        <f t="array" ref="O5040:P5040">_xlfn.TEXTSPLIT(N5040,"-")</f>
        <v>2015</v>
      </c>
      <c r="P5040" s="6" t="str">
        <v>2016</v>
      </c>
      <c r="Q5040" s="6">
        <v>645</v>
      </c>
      <c r="R5040" s="6">
        <v>49</v>
      </c>
      <c r="S5040" s="16">
        <f t="shared" si="374"/>
        <v>7.5968992248062014E-2</v>
      </c>
      <c r="T5040" s="16">
        <f t="shared" si="375"/>
        <v>1.0432336762832235E-2</v>
      </c>
    </row>
    <row r="5041" spans="1:21" x14ac:dyDescent="0.6">
      <c r="A5041" s="6"/>
      <c r="B5041" s="6"/>
      <c r="C5041" s="6"/>
      <c r="D5041" s="6" t="s">
        <v>13848</v>
      </c>
      <c r="E5041" s="6" t="s">
        <v>13816</v>
      </c>
      <c r="F5041" s="6" t="s">
        <v>13471</v>
      </c>
      <c r="G5041" s="6" t="str">
        <f t="shared" si="373"/>
        <v>40-95</v>
      </c>
      <c r="H5041" s="6" t="str" cm="1">
        <f t="array" ref="H5041:I5041">_xlfn.TEXTSPLIT(G5041,"-")</f>
        <v>40</v>
      </c>
      <c r="I5041" s="6" t="str">
        <v>95</v>
      </c>
      <c r="J5041" s="6" t="s">
        <v>13864</v>
      </c>
      <c r="K5041" s="6" t="s">
        <v>13357</v>
      </c>
      <c r="L5041" s="6" t="s">
        <v>13878</v>
      </c>
      <c r="M5041" s="6" t="s">
        <v>13716</v>
      </c>
      <c r="N5041" s="6" t="s">
        <v>13718</v>
      </c>
      <c r="O5041" s="6" t="str" cm="1">
        <f t="array" ref="O5041:P5041">_xlfn.TEXTSPLIT(N5041,"-")</f>
        <v>2015</v>
      </c>
      <c r="P5041" s="6" t="str">
        <v>2016</v>
      </c>
      <c r="Q5041" s="6">
        <v>912</v>
      </c>
      <c r="R5041" s="6">
        <v>48</v>
      </c>
      <c r="S5041" s="16">
        <f t="shared" si="374"/>
        <v>5.2631578947368418E-2</v>
      </c>
      <c r="T5041" s="16">
        <f t="shared" si="375"/>
        <v>7.394098512487058E-3</v>
      </c>
    </row>
    <row r="5042" spans="1:21" x14ac:dyDescent="0.6">
      <c r="A5042" s="6"/>
      <c r="B5042" s="6"/>
      <c r="C5042" s="6"/>
      <c r="D5042" s="6" t="s">
        <v>13848</v>
      </c>
      <c r="E5042" s="6" t="s">
        <v>13815</v>
      </c>
      <c r="F5042" s="6" t="s">
        <v>13817</v>
      </c>
      <c r="G5042" s="6" t="str">
        <f t="shared" si="373"/>
        <v>40-49</v>
      </c>
      <c r="H5042" s="6" t="str" cm="1">
        <f t="array" ref="H5042:I5042">_xlfn.TEXTSPLIT(G5042,"-")</f>
        <v>40</v>
      </c>
      <c r="I5042" s="6" t="str">
        <v>49</v>
      </c>
      <c r="J5042" s="6" t="s">
        <v>13864</v>
      </c>
      <c r="K5042" s="6" t="s">
        <v>13357</v>
      </c>
      <c r="L5042" s="6" t="s">
        <v>13878</v>
      </c>
      <c r="M5042" s="6" t="s">
        <v>13716</v>
      </c>
      <c r="N5042" s="6" t="s">
        <v>13718</v>
      </c>
      <c r="O5042" s="6" t="str" cm="1">
        <f t="array" ref="O5042:P5042">_xlfn.TEXTSPLIT(N5042,"-")</f>
        <v>2015</v>
      </c>
      <c r="P5042" s="6" t="str">
        <v>2016</v>
      </c>
      <c r="Q5042" s="6">
        <v>571</v>
      </c>
      <c r="R5042" s="6">
        <v>14</v>
      </c>
      <c r="S5042" s="16">
        <f t="shared" si="374"/>
        <v>2.4518388791593695E-2</v>
      </c>
      <c r="T5042" s="16">
        <f t="shared" si="375"/>
        <v>6.4719842699085617E-3</v>
      </c>
    </row>
    <row r="5043" spans="1:21" x14ac:dyDescent="0.6">
      <c r="A5043" s="6"/>
      <c r="B5043" s="6"/>
      <c r="C5043" s="6"/>
      <c r="D5043" s="6" t="s">
        <v>13848</v>
      </c>
      <c r="E5043" s="6" t="s">
        <v>13815</v>
      </c>
      <c r="F5043" s="6" t="s">
        <v>13818</v>
      </c>
      <c r="G5043" s="6" t="str">
        <f t="shared" si="373"/>
        <v>50-59</v>
      </c>
      <c r="H5043" s="6" t="str" cm="1">
        <f t="array" ref="H5043:I5043">_xlfn.TEXTSPLIT(G5043,"-")</f>
        <v>50</v>
      </c>
      <c r="I5043" s="6" t="str">
        <v>59</v>
      </c>
      <c r="J5043" s="6" t="s">
        <v>13864</v>
      </c>
      <c r="K5043" s="6" t="s">
        <v>13357</v>
      </c>
      <c r="L5043" s="6" t="s">
        <v>13878</v>
      </c>
      <c r="M5043" s="6" t="s">
        <v>13716</v>
      </c>
      <c r="N5043" s="6" t="s">
        <v>13718</v>
      </c>
      <c r="O5043" s="6" t="str" cm="1">
        <f t="array" ref="O5043:P5043">_xlfn.TEXTSPLIT(N5043,"-")</f>
        <v>2015</v>
      </c>
      <c r="P5043" s="6" t="str">
        <v>2016</v>
      </c>
      <c r="Q5043" s="6">
        <v>590</v>
      </c>
      <c r="R5043" s="6">
        <v>29</v>
      </c>
      <c r="S5043" s="16">
        <f t="shared" si="374"/>
        <v>4.9152542372881358E-2</v>
      </c>
      <c r="T5043" s="16">
        <f t="shared" si="375"/>
        <v>8.9002542290068896E-3</v>
      </c>
    </row>
    <row r="5044" spans="1:21" x14ac:dyDescent="0.6">
      <c r="A5044" s="6"/>
      <c r="B5044" s="6"/>
      <c r="C5044" s="6"/>
      <c r="D5044" s="6" t="s">
        <v>13848</v>
      </c>
      <c r="E5044" s="6" t="s">
        <v>13815</v>
      </c>
      <c r="F5044" s="6" t="s">
        <v>13819</v>
      </c>
      <c r="G5044" s="6" t="str">
        <f t="shared" si="373"/>
        <v>60-69</v>
      </c>
      <c r="H5044" s="6" t="str" cm="1">
        <f t="array" ref="H5044:I5044">_xlfn.TEXTSPLIT(G5044,"-")</f>
        <v>60</v>
      </c>
      <c r="I5044" s="6" t="str">
        <v>69</v>
      </c>
      <c r="J5044" s="6" t="s">
        <v>13864</v>
      </c>
      <c r="K5044" s="6" t="s">
        <v>13357</v>
      </c>
      <c r="L5044" s="6" t="s">
        <v>13878</v>
      </c>
      <c r="M5044" s="6" t="s">
        <v>13716</v>
      </c>
      <c r="N5044" s="6" t="s">
        <v>13718</v>
      </c>
      <c r="O5044" s="6" t="str" cm="1">
        <f t="array" ref="O5044:P5044">_xlfn.TEXTSPLIT(N5044,"-")</f>
        <v>2015</v>
      </c>
      <c r="P5044" s="6" t="str">
        <v>2016</v>
      </c>
      <c r="Q5044" s="6">
        <v>284</v>
      </c>
      <c r="R5044" s="6">
        <v>33</v>
      </c>
      <c r="S5044" s="16">
        <f t="shared" si="374"/>
        <v>0.11619718309859155</v>
      </c>
      <c r="T5044" s="16">
        <f t="shared" si="375"/>
        <v>1.90158752931304E-2</v>
      </c>
    </row>
    <row r="5045" spans="1:21" x14ac:dyDescent="0.6">
      <c r="A5045" s="6"/>
      <c r="B5045" s="6"/>
      <c r="C5045" s="6"/>
      <c r="D5045" s="6" t="s">
        <v>13848</v>
      </c>
      <c r="E5045" s="6" t="s">
        <v>13815</v>
      </c>
      <c r="F5045" s="6" t="s">
        <v>13752</v>
      </c>
      <c r="G5045" s="6" t="str">
        <f t="shared" si="373"/>
        <v>70-95</v>
      </c>
      <c r="H5045" s="6" t="str" cm="1">
        <f t="array" ref="H5045:I5045">_xlfn.TEXTSPLIT(G5045,"-")</f>
        <v>70</v>
      </c>
      <c r="I5045" s="6" t="str">
        <v>95</v>
      </c>
      <c r="J5045" s="6" t="s">
        <v>13864</v>
      </c>
      <c r="K5045" s="6" t="s">
        <v>13357</v>
      </c>
      <c r="L5045" s="6" t="s">
        <v>13878</v>
      </c>
      <c r="M5045" s="6" t="s">
        <v>13716</v>
      </c>
      <c r="N5045" s="6" t="s">
        <v>13718</v>
      </c>
      <c r="O5045" s="6" t="str" cm="1">
        <f t="array" ref="O5045:P5045">_xlfn.TEXTSPLIT(N5045,"-")</f>
        <v>2015</v>
      </c>
      <c r="P5045" s="6" t="str">
        <v>2016</v>
      </c>
      <c r="Q5045" s="6">
        <v>124</v>
      </c>
      <c r="R5045" s="6">
        <v>21</v>
      </c>
      <c r="S5045" s="16">
        <f t="shared" si="374"/>
        <v>0.16935483870967741</v>
      </c>
      <c r="T5045" s="16">
        <f t="shared" si="375"/>
        <v>3.3681834066616699E-2</v>
      </c>
    </row>
    <row r="5046" spans="1:21" x14ac:dyDescent="0.6">
      <c r="A5046" s="6"/>
      <c r="B5046" s="6"/>
      <c r="C5046" s="6"/>
      <c r="D5046" s="6" t="s">
        <v>13822</v>
      </c>
      <c r="E5046" s="6" t="s">
        <v>13815</v>
      </c>
      <c r="F5046" s="6" t="s">
        <v>13471</v>
      </c>
      <c r="G5046" s="6" t="str">
        <f t="shared" si="373"/>
        <v>40-95</v>
      </c>
      <c r="H5046" s="6" t="str" cm="1">
        <f t="array" ref="H5046:I5046">_xlfn.TEXTSPLIT(G5046,"-")</f>
        <v>40</v>
      </c>
      <c r="I5046" s="6" t="str">
        <v>95</v>
      </c>
      <c r="J5046" s="6" t="s">
        <v>13864</v>
      </c>
      <c r="K5046" s="6" t="s">
        <v>13357</v>
      </c>
      <c r="L5046" s="6" t="s">
        <v>13878</v>
      </c>
      <c r="M5046" s="6" t="s">
        <v>13716</v>
      </c>
      <c r="N5046" s="6" t="s">
        <v>13718</v>
      </c>
      <c r="O5046" s="6" t="str" cm="1">
        <f t="array" ref="O5046:P5046">_xlfn.TEXTSPLIT(N5046,"-")</f>
        <v>2015</v>
      </c>
      <c r="P5046" s="6" t="str">
        <v>2016</v>
      </c>
      <c r="Q5046" s="6">
        <v>1558</v>
      </c>
      <c r="R5046" s="6">
        <v>312</v>
      </c>
      <c r="S5046" s="16">
        <f t="shared" si="374"/>
        <v>0.20025673940949937</v>
      </c>
      <c r="T5046" s="16">
        <f t="shared" si="375"/>
        <v>1.0138766896363833E-2</v>
      </c>
      <c r="U5046" s="6"/>
    </row>
    <row r="5047" spans="1:21" x14ac:dyDescent="0.6">
      <c r="A5047" s="6"/>
      <c r="B5047" s="6"/>
      <c r="C5047" s="6"/>
      <c r="D5047" s="6" t="s">
        <v>13822</v>
      </c>
      <c r="E5047" s="6" t="s">
        <v>13814</v>
      </c>
      <c r="F5047" s="6" t="s">
        <v>13471</v>
      </c>
      <c r="G5047" s="6" t="str">
        <f t="shared" si="373"/>
        <v>40-95</v>
      </c>
      <c r="H5047" s="6" t="str" cm="1">
        <f t="array" ref="H5047:I5047">_xlfn.TEXTSPLIT(G5047,"-")</f>
        <v>40</v>
      </c>
      <c r="I5047" s="6" t="str">
        <v>95</v>
      </c>
      <c r="J5047" s="6" t="s">
        <v>13864</v>
      </c>
      <c r="K5047" s="6" t="s">
        <v>13357</v>
      </c>
      <c r="L5047" s="6" t="s">
        <v>13878</v>
      </c>
      <c r="M5047" s="6" t="s">
        <v>13716</v>
      </c>
      <c r="N5047" s="6" t="s">
        <v>13718</v>
      </c>
      <c r="O5047" s="6" t="str" cm="1">
        <f t="array" ref="O5047:P5047">_xlfn.TEXTSPLIT(N5047,"-")</f>
        <v>2015</v>
      </c>
      <c r="P5047" s="6" t="str">
        <v>2016</v>
      </c>
      <c r="Q5047" s="6">
        <v>645</v>
      </c>
      <c r="R5047" s="6">
        <v>129</v>
      </c>
      <c r="S5047" s="16">
        <f t="shared" si="374"/>
        <v>0.2</v>
      </c>
      <c r="T5047" s="16">
        <f t="shared" si="375"/>
        <v>1.5749984619163156E-2</v>
      </c>
      <c r="U5047" s="6"/>
    </row>
    <row r="5048" spans="1:21" x14ac:dyDescent="0.6">
      <c r="A5048" s="6"/>
      <c r="B5048" s="6"/>
      <c r="C5048" s="6"/>
      <c r="D5048" s="6" t="s">
        <v>13822</v>
      </c>
      <c r="E5048" s="6" t="s">
        <v>13816</v>
      </c>
      <c r="F5048" s="6" t="s">
        <v>13471</v>
      </c>
      <c r="G5048" s="6" t="str">
        <f t="shared" si="373"/>
        <v>40-95</v>
      </c>
      <c r="H5048" s="6" t="str" cm="1">
        <f t="array" ref="H5048:I5048">_xlfn.TEXTSPLIT(G5048,"-")</f>
        <v>40</v>
      </c>
      <c r="I5048" s="6" t="str">
        <v>95</v>
      </c>
      <c r="J5048" s="6" t="s">
        <v>13864</v>
      </c>
      <c r="K5048" s="6" t="s">
        <v>13357</v>
      </c>
      <c r="L5048" s="6" t="s">
        <v>13878</v>
      </c>
      <c r="M5048" s="6" t="s">
        <v>13716</v>
      </c>
      <c r="N5048" s="6" t="s">
        <v>13718</v>
      </c>
      <c r="O5048" s="6" t="str" cm="1">
        <f t="array" ref="O5048:P5048">_xlfn.TEXTSPLIT(N5048,"-")</f>
        <v>2015</v>
      </c>
      <c r="P5048" s="6" t="str">
        <v>2016</v>
      </c>
      <c r="Q5048" s="6">
        <v>912</v>
      </c>
      <c r="R5048" s="6">
        <v>183</v>
      </c>
      <c r="S5048" s="16">
        <f t="shared" si="374"/>
        <v>0.20065789473684212</v>
      </c>
      <c r="T5048" s="16">
        <f t="shared" si="375"/>
        <v>1.3261634416113471E-2</v>
      </c>
      <c r="U5048" s="6"/>
    </row>
    <row r="5049" spans="1:21" x14ac:dyDescent="0.6">
      <c r="A5049" s="6"/>
      <c r="B5049" s="6"/>
      <c r="C5049" s="6"/>
      <c r="D5049" s="6" t="s">
        <v>13822</v>
      </c>
      <c r="E5049" s="6" t="s">
        <v>13815</v>
      </c>
      <c r="F5049" s="6" t="s">
        <v>13817</v>
      </c>
      <c r="G5049" s="6" t="str">
        <f t="shared" si="373"/>
        <v>40-49</v>
      </c>
      <c r="H5049" s="6" t="str" cm="1">
        <f t="array" ref="H5049:I5049">_xlfn.TEXTSPLIT(G5049,"-")</f>
        <v>40</v>
      </c>
      <c r="I5049" s="6" t="str">
        <v>49</v>
      </c>
      <c r="J5049" s="6" t="s">
        <v>13864</v>
      </c>
      <c r="K5049" s="6" t="s">
        <v>13357</v>
      </c>
      <c r="L5049" s="6" t="s">
        <v>13878</v>
      </c>
      <c r="M5049" s="6" t="s">
        <v>13716</v>
      </c>
      <c r="N5049" s="6" t="s">
        <v>13718</v>
      </c>
      <c r="O5049" s="6" t="str" cm="1">
        <f t="array" ref="O5049:P5049">_xlfn.TEXTSPLIT(N5049,"-")</f>
        <v>2015</v>
      </c>
      <c r="P5049" s="6" t="str">
        <v>2016</v>
      </c>
      <c r="Q5049" s="6">
        <v>571</v>
      </c>
      <c r="R5049" s="6">
        <v>70</v>
      </c>
      <c r="S5049" s="16">
        <f t="shared" si="374"/>
        <v>0.12259194395796848</v>
      </c>
      <c r="T5049" s="16">
        <f t="shared" si="375"/>
        <v>1.3725043215558836E-2</v>
      </c>
      <c r="U5049" s="6"/>
    </row>
    <row r="5050" spans="1:21" x14ac:dyDescent="0.6">
      <c r="A5050" s="6"/>
      <c r="B5050" s="6"/>
      <c r="C5050" s="6"/>
      <c r="D5050" s="6" t="s">
        <v>13822</v>
      </c>
      <c r="E5050" s="6" t="s">
        <v>13815</v>
      </c>
      <c r="F5050" s="6" t="s">
        <v>13818</v>
      </c>
      <c r="G5050" s="6" t="str">
        <f t="shared" ref="G5050:G5164" si="376">IF(RIGHT(F5050,1)="+",LEFT(F5050,LEN(F5050)-1)&amp;"-95",F5050)</f>
        <v>50-59</v>
      </c>
      <c r="H5050" s="6" t="str" cm="1">
        <f t="array" ref="H5050:I5050">_xlfn.TEXTSPLIT(G5050,"-")</f>
        <v>50</v>
      </c>
      <c r="I5050" s="6" t="str">
        <v>59</v>
      </c>
      <c r="J5050" s="6" t="s">
        <v>13864</v>
      </c>
      <c r="K5050" s="6" t="s">
        <v>13357</v>
      </c>
      <c r="L5050" s="6" t="s">
        <v>13878</v>
      </c>
      <c r="M5050" s="6" t="s">
        <v>13716</v>
      </c>
      <c r="N5050" s="6" t="s">
        <v>13718</v>
      </c>
      <c r="O5050" s="6" t="str" cm="1">
        <f t="array" ref="O5050:P5050">_xlfn.TEXTSPLIT(N5050,"-")</f>
        <v>2015</v>
      </c>
      <c r="P5050" s="6" t="str">
        <v>2016</v>
      </c>
      <c r="Q5050" s="6">
        <v>590</v>
      </c>
      <c r="R5050" s="6">
        <v>121</v>
      </c>
      <c r="S5050" s="16">
        <f t="shared" ref="S5050:S5164" si="377">R5050/Q5050</f>
        <v>0.20508474576271185</v>
      </c>
      <c r="T5050" s="16">
        <f t="shared" ref="T5050:T5164" si="378">SQRT(S5050*(1-S5050)/Q5050)</f>
        <v>1.6622681707516882E-2</v>
      </c>
      <c r="U5050" s="6"/>
    </row>
    <row r="5051" spans="1:21" x14ac:dyDescent="0.6">
      <c r="A5051" s="6"/>
      <c r="B5051" s="6"/>
      <c r="C5051" s="6"/>
      <c r="D5051" s="6" t="s">
        <v>13822</v>
      </c>
      <c r="E5051" s="6" t="s">
        <v>13815</v>
      </c>
      <c r="F5051" s="6" t="s">
        <v>13819</v>
      </c>
      <c r="G5051" s="6" t="str">
        <f t="shared" si="376"/>
        <v>60-69</v>
      </c>
      <c r="H5051" s="6" t="str" cm="1">
        <f t="array" ref="H5051:I5051">_xlfn.TEXTSPLIT(G5051,"-")</f>
        <v>60</v>
      </c>
      <c r="I5051" s="6" t="str">
        <v>69</v>
      </c>
      <c r="J5051" s="6" t="s">
        <v>13864</v>
      </c>
      <c r="K5051" s="6" t="s">
        <v>13357</v>
      </c>
      <c r="L5051" s="6" t="s">
        <v>13878</v>
      </c>
      <c r="M5051" s="6" t="s">
        <v>13716</v>
      </c>
      <c r="N5051" s="6" t="s">
        <v>13718</v>
      </c>
      <c r="O5051" s="6" t="str" cm="1">
        <f t="array" ref="O5051:P5051">_xlfn.TEXTSPLIT(N5051,"-")</f>
        <v>2015</v>
      </c>
      <c r="P5051" s="6" t="str">
        <v>2016</v>
      </c>
      <c r="Q5051" s="6">
        <v>284</v>
      </c>
      <c r="R5051" s="6">
        <v>79</v>
      </c>
      <c r="S5051" s="16">
        <f t="shared" si="377"/>
        <v>0.27816901408450706</v>
      </c>
      <c r="T5051" s="16">
        <f t="shared" si="378"/>
        <v>2.6589671144574563E-2</v>
      </c>
      <c r="U5051" s="6"/>
    </row>
    <row r="5052" spans="1:21" x14ac:dyDescent="0.6">
      <c r="A5052" s="6"/>
      <c r="B5052" s="6"/>
      <c r="C5052" s="6"/>
      <c r="D5052" s="6" t="s">
        <v>13822</v>
      </c>
      <c r="E5052" s="6" t="s">
        <v>13815</v>
      </c>
      <c r="F5052" s="6" t="s">
        <v>13752</v>
      </c>
      <c r="G5052" s="6" t="str">
        <f t="shared" si="376"/>
        <v>70-95</v>
      </c>
      <c r="H5052" s="6" t="str" cm="1">
        <f t="array" ref="H5052:I5052">_xlfn.TEXTSPLIT(G5052,"-")</f>
        <v>70</v>
      </c>
      <c r="I5052" s="6" t="str">
        <v>95</v>
      </c>
      <c r="J5052" s="6" t="s">
        <v>13864</v>
      </c>
      <c r="K5052" s="6" t="s">
        <v>13357</v>
      </c>
      <c r="L5052" s="6" t="s">
        <v>13878</v>
      </c>
      <c r="M5052" s="6" t="s">
        <v>13716</v>
      </c>
      <c r="N5052" s="6" t="s">
        <v>13718</v>
      </c>
      <c r="O5052" s="6" t="str" cm="1">
        <f t="array" ref="O5052:P5052">_xlfn.TEXTSPLIT(N5052,"-")</f>
        <v>2015</v>
      </c>
      <c r="P5052" s="6" t="str">
        <v>2016</v>
      </c>
      <c r="Q5052" s="6">
        <v>124</v>
      </c>
      <c r="R5052" s="6">
        <v>42</v>
      </c>
      <c r="S5052" s="16">
        <f t="shared" si="377"/>
        <v>0.33870967741935482</v>
      </c>
      <c r="T5052" s="16">
        <f t="shared" si="378"/>
        <v>4.2500989726789958E-2</v>
      </c>
      <c r="U5052" s="6"/>
    </row>
    <row r="5053" spans="1:21" x14ac:dyDescent="0.6">
      <c r="A5053" s="6"/>
      <c r="B5053" s="6"/>
      <c r="C5053" s="6"/>
      <c r="D5053" s="6" t="s">
        <v>13813</v>
      </c>
      <c r="E5053" s="6" t="s">
        <v>13815</v>
      </c>
      <c r="F5053" s="6" t="s">
        <v>13471</v>
      </c>
      <c r="G5053" s="6" t="str">
        <f t="shared" si="376"/>
        <v>40-95</v>
      </c>
      <c r="H5053" s="6" t="str" cm="1">
        <f t="array" ref="H5053:I5053">_xlfn.TEXTSPLIT(G5053,"-")</f>
        <v>40</v>
      </c>
      <c r="I5053" s="6" t="str">
        <v>95</v>
      </c>
      <c r="J5053" s="6" t="s">
        <v>13864</v>
      </c>
      <c r="K5053" s="6" t="s">
        <v>13357</v>
      </c>
      <c r="L5053" s="6" t="s">
        <v>13878</v>
      </c>
      <c r="M5053" s="6" t="s">
        <v>13716</v>
      </c>
      <c r="N5053" s="6" t="s">
        <v>13718</v>
      </c>
      <c r="O5053" s="6" t="str" cm="1">
        <f t="array" ref="O5053:P5053">_xlfn.TEXTSPLIT(N5053,"-")</f>
        <v>2015</v>
      </c>
      <c r="P5053" s="6" t="str">
        <v>2016</v>
      </c>
      <c r="Q5053" s="6">
        <v>1558</v>
      </c>
      <c r="R5053" s="6">
        <v>3</v>
      </c>
      <c r="S5053" s="16">
        <f t="shared" si="377"/>
        <v>1.9255455712451862E-3</v>
      </c>
      <c r="T5053" s="16">
        <f t="shared" si="378"/>
        <v>1.1106434099281573E-3</v>
      </c>
    </row>
    <row r="5054" spans="1:21" x14ac:dyDescent="0.6">
      <c r="A5054" s="6"/>
      <c r="B5054" s="6"/>
      <c r="C5054" s="6"/>
      <c r="D5054" s="6" t="s">
        <v>13813</v>
      </c>
      <c r="E5054" s="6" t="s">
        <v>13814</v>
      </c>
      <c r="F5054" s="6" t="s">
        <v>13471</v>
      </c>
      <c r="G5054" s="6" t="str">
        <f t="shared" si="376"/>
        <v>40-95</v>
      </c>
      <c r="H5054" s="6" t="str" cm="1">
        <f t="array" ref="H5054:I5054">_xlfn.TEXTSPLIT(G5054,"-")</f>
        <v>40</v>
      </c>
      <c r="I5054" s="6" t="str">
        <v>95</v>
      </c>
      <c r="J5054" s="6" t="s">
        <v>13864</v>
      </c>
      <c r="K5054" s="6" t="s">
        <v>13357</v>
      </c>
      <c r="L5054" s="6" t="s">
        <v>13878</v>
      </c>
      <c r="M5054" s="6" t="s">
        <v>13716</v>
      </c>
      <c r="N5054" s="6" t="s">
        <v>13718</v>
      </c>
      <c r="O5054" s="6" t="str" cm="1">
        <f t="array" ref="O5054:P5054">_xlfn.TEXTSPLIT(N5054,"-")</f>
        <v>2015</v>
      </c>
      <c r="P5054" s="6" t="str">
        <v>2016</v>
      </c>
      <c r="Q5054" s="6">
        <v>645</v>
      </c>
      <c r="R5054" s="6">
        <v>1</v>
      </c>
      <c r="S5054" s="16">
        <f t="shared" si="377"/>
        <v>1.5503875968992248E-3</v>
      </c>
      <c r="T5054" s="16">
        <f t="shared" si="378"/>
        <v>1.5491852798537908E-3</v>
      </c>
    </row>
    <row r="5055" spans="1:21" x14ac:dyDescent="0.6">
      <c r="A5055" s="6"/>
      <c r="B5055" s="6"/>
      <c r="C5055" s="6"/>
      <c r="D5055" s="6" t="s">
        <v>13813</v>
      </c>
      <c r="E5055" s="6" t="s">
        <v>13816</v>
      </c>
      <c r="F5055" s="6" t="s">
        <v>13471</v>
      </c>
      <c r="G5055" s="6" t="str">
        <f t="shared" si="376"/>
        <v>40-95</v>
      </c>
      <c r="H5055" s="6" t="str" cm="1">
        <f t="array" ref="H5055:I5055">_xlfn.TEXTSPLIT(G5055,"-")</f>
        <v>40</v>
      </c>
      <c r="I5055" s="6" t="str">
        <v>95</v>
      </c>
      <c r="J5055" s="6" t="s">
        <v>13864</v>
      </c>
      <c r="K5055" s="6" t="s">
        <v>13357</v>
      </c>
      <c r="L5055" s="6" t="s">
        <v>13878</v>
      </c>
      <c r="M5055" s="6" t="s">
        <v>13716</v>
      </c>
      <c r="N5055" s="6" t="s">
        <v>13718</v>
      </c>
      <c r="O5055" s="6" t="str" cm="1">
        <f t="array" ref="O5055:P5055">_xlfn.TEXTSPLIT(N5055,"-")</f>
        <v>2015</v>
      </c>
      <c r="P5055" s="6" t="str">
        <v>2016</v>
      </c>
      <c r="Q5055" s="6">
        <v>912</v>
      </c>
      <c r="R5055" s="6">
        <v>2</v>
      </c>
      <c r="S5055" s="16">
        <f t="shared" si="377"/>
        <v>2.1929824561403508E-3</v>
      </c>
      <c r="T5055" s="16">
        <f t="shared" si="378"/>
        <v>1.5489715334696616E-3</v>
      </c>
    </row>
    <row r="5056" spans="1:21" x14ac:dyDescent="0.6">
      <c r="A5056" s="6"/>
      <c r="B5056" s="6"/>
      <c r="C5056" s="6"/>
      <c r="D5056" s="6" t="s">
        <v>13813</v>
      </c>
      <c r="E5056" s="6" t="s">
        <v>13815</v>
      </c>
      <c r="F5056" s="6" t="s">
        <v>13817</v>
      </c>
      <c r="G5056" s="6" t="str">
        <f t="shared" si="376"/>
        <v>40-49</v>
      </c>
      <c r="H5056" s="6" t="str" cm="1">
        <f t="array" ref="H5056:I5056">_xlfn.TEXTSPLIT(G5056,"-")</f>
        <v>40</v>
      </c>
      <c r="I5056" s="6" t="str">
        <v>49</v>
      </c>
      <c r="J5056" s="6" t="s">
        <v>13864</v>
      </c>
      <c r="K5056" s="6" t="s">
        <v>13357</v>
      </c>
      <c r="L5056" s="6" t="s">
        <v>13878</v>
      </c>
      <c r="M5056" s="6" t="s">
        <v>13716</v>
      </c>
      <c r="N5056" s="6" t="s">
        <v>13718</v>
      </c>
      <c r="O5056" s="6" t="str" cm="1">
        <f t="array" ref="O5056:P5056">_xlfn.TEXTSPLIT(N5056,"-")</f>
        <v>2015</v>
      </c>
      <c r="P5056" s="6" t="str">
        <v>2016</v>
      </c>
      <c r="Q5056" s="6">
        <v>571</v>
      </c>
      <c r="R5056" s="6">
        <v>0</v>
      </c>
      <c r="S5056" s="16">
        <f t="shared" si="377"/>
        <v>0</v>
      </c>
      <c r="T5056" s="16">
        <f t="shared" si="378"/>
        <v>0</v>
      </c>
    </row>
    <row r="5057" spans="1:20" x14ac:dyDescent="0.6">
      <c r="A5057" s="6"/>
      <c r="B5057" s="6"/>
      <c r="C5057" s="6"/>
      <c r="D5057" s="6" t="s">
        <v>13813</v>
      </c>
      <c r="E5057" s="6" t="s">
        <v>13815</v>
      </c>
      <c r="F5057" s="6" t="s">
        <v>13818</v>
      </c>
      <c r="G5057" s="6" t="str">
        <f t="shared" si="376"/>
        <v>50-59</v>
      </c>
      <c r="H5057" s="6" t="str" cm="1">
        <f t="array" ref="H5057:I5057">_xlfn.TEXTSPLIT(G5057,"-")</f>
        <v>50</v>
      </c>
      <c r="I5057" s="6" t="str">
        <v>59</v>
      </c>
      <c r="J5057" s="6" t="s">
        <v>13864</v>
      </c>
      <c r="K5057" s="6" t="s">
        <v>13357</v>
      </c>
      <c r="L5057" s="6" t="s">
        <v>13878</v>
      </c>
      <c r="M5057" s="6" t="s">
        <v>13716</v>
      </c>
      <c r="N5057" s="6" t="s">
        <v>13718</v>
      </c>
      <c r="O5057" s="6" t="str" cm="1">
        <f t="array" ref="O5057:P5057">_xlfn.TEXTSPLIT(N5057,"-")</f>
        <v>2015</v>
      </c>
      <c r="P5057" s="6" t="str">
        <v>2016</v>
      </c>
      <c r="Q5057" s="6">
        <v>590</v>
      </c>
      <c r="R5057" s="6">
        <v>1</v>
      </c>
      <c r="S5057" s="16">
        <f t="shared" si="377"/>
        <v>1.6949152542372881E-3</v>
      </c>
      <c r="T5057" s="16">
        <f t="shared" si="378"/>
        <v>1.6934782762305564E-3</v>
      </c>
    </row>
    <row r="5058" spans="1:20" x14ac:dyDescent="0.6">
      <c r="A5058" s="6"/>
      <c r="B5058" s="6"/>
      <c r="C5058" s="6"/>
      <c r="D5058" s="6" t="s">
        <v>13813</v>
      </c>
      <c r="E5058" s="6" t="s">
        <v>13815</v>
      </c>
      <c r="F5058" s="6" t="s">
        <v>13819</v>
      </c>
      <c r="G5058" s="6" t="str">
        <f t="shared" si="376"/>
        <v>60-69</v>
      </c>
      <c r="H5058" s="6" t="str" cm="1">
        <f t="array" ref="H5058:I5058">_xlfn.TEXTSPLIT(G5058,"-")</f>
        <v>60</v>
      </c>
      <c r="I5058" s="6" t="str">
        <v>69</v>
      </c>
      <c r="J5058" s="6" t="s">
        <v>13864</v>
      </c>
      <c r="K5058" s="6" t="s">
        <v>13357</v>
      </c>
      <c r="L5058" s="6" t="s">
        <v>13878</v>
      </c>
      <c r="M5058" s="6" t="s">
        <v>13716</v>
      </c>
      <c r="N5058" s="6" t="s">
        <v>13718</v>
      </c>
      <c r="O5058" s="6" t="str" cm="1">
        <f t="array" ref="O5058:P5058">_xlfn.TEXTSPLIT(N5058,"-")</f>
        <v>2015</v>
      </c>
      <c r="P5058" s="6" t="str">
        <v>2016</v>
      </c>
      <c r="Q5058" s="6">
        <v>284</v>
      </c>
      <c r="R5058" s="6">
        <v>0</v>
      </c>
      <c r="S5058" s="16">
        <f t="shared" si="377"/>
        <v>0</v>
      </c>
      <c r="T5058" s="16">
        <f t="shared" si="378"/>
        <v>0</v>
      </c>
    </row>
    <row r="5059" spans="1:20" x14ac:dyDescent="0.6">
      <c r="A5059" s="6"/>
      <c r="B5059" s="6"/>
      <c r="C5059" s="6"/>
      <c r="D5059" s="6" t="s">
        <v>13813</v>
      </c>
      <c r="E5059" s="6" t="s">
        <v>13815</v>
      </c>
      <c r="F5059" s="6" t="s">
        <v>13752</v>
      </c>
      <c r="G5059" s="6" t="str">
        <f t="shared" si="376"/>
        <v>70-95</v>
      </c>
      <c r="H5059" s="6" t="str" cm="1">
        <f t="array" ref="H5059:I5059">_xlfn.TEXTSPLIT(G5059,"-")</f>
        <v>70</v>
      </c>
      <c r="I5059" s="6" t="str">
        <v>95</v>
      </c>
      <c r="J5059" s="6" t="s">
        <v>13864</v>
      </c>
      <c r="K5059" s="6" t="s">
        <v>13357</v>
      </c>
      <c r="L5059" s="6" t="s">
        <v>13878</v>
      </c>
      <c r="M5059" s="6" t="s">
        <v>13716</v>
      </c>
      <c r="N5059" s="6" t="s">
        <v>13718</v>
      </c>
      <c r="O5059" s="6" t="str" cm="1">
        <f t="array" ref="O5059:P5059">_xlfn.TEXTSPLIT(N5059,"-")</f>
        <v>2015</v>
      </c>
      <c r="P5059" s="6" t="str">
        <v>2016</v>
      </c>
      <c r="Q5059" s="6">
        <v>124</v>
      </c>
      <c r="R5059" s="6">
        <v>2</v>
      </c>
      <c r="S5059" s="16">
        <f t="shared" si="377"/>
        <v>1.6129032258064516E-2</v>
      </c>
      <c r="T5059" s="16">
        <f t="shared" si="378"/>
        <v>1.1312598806013995E-2</v>
      </c>
    </row>
    <row r="5060" spans="1:20" x14ac:dyDescent="0.6">
      <c r="A5060" s="6">
        <v>28282062</v>
      </c>
      <c r="B5060" s="6" t="s">
        <v>13652</v>
      </c>
      <c r="C5060" s="6" t="s">
        <v>13812</v>
      </c>
      <c r="D5060" s="6" t="s">
        <v>13848</v>
      </c>
      <c r="E5060" s="6" t="s">
        <v>13816</v>
      </c>
      <c r="F5060" s="6" t="s">
        <v>13524</v>
      </c>
      <c r="G5060" s="6" t="str">
        <f t="shared" ref="G5060:G5095" si="379">IF(RIGHT(F5060,1)="+",LEFT(F5060,LEN(F5060)-1)&amp;"-95",F5060)</f>
        <v>65-95</v>
      </c>
      <c r="H5060" s="6" t="str" cm="1">
        <f t="array" ref="H5060:I5060">_xlfn.TEXTSPLIT(G5060,"-")</f>
        <v>65</v>
      </c>
      <c r="I5060" s="6" t="str">
        <v>95</v>
      </c>
      <c r="J5060" s="6" t="s">
        <v>13541</v>
      </c>
      <c r="K5060" s="6" t="s">
        <v>13491</v>
      </c>
      <c r="L5060" s="6" t="s">
        <v>13973</v>
      </c>
      <c r="M5060" s="6" t="s">
        <v>13731</v>
      </c>
      <c r="N5060" s="6" t="s">
        <v>13594</v>
      </c>
      <c r="O5060" s="6" t="str" cm="1">
        <f t="array" ref="O5060:P5060">_xlfn.TEXTSPLIT(N5060,"-")</f>
        <v>2002</v>
      </c>
      <c r="P5060" s="6" t="str">
        <v>2006</v>
      </c>
      <c r="Q5060" s="6">
        <v>1939</v>
      </c>
      <c r="R5060" s="6">
        <v>320</v>
      </c>
      <c r="S5060" s="16">
        <f t="shared" ref="S5060:S5095" si="380">R5060/Q5060</f>
        <v>0.16503352243424446</v>
      </c>
      <c r="T5060" s="16">
        <f t="shared" ref="T5060:T5095" si="381">SQRT(S5060*(1-S5060)/Q5060)</f>
        <v>8.4300800756023468E-3</v>
      </c>
    </row>
    <row r="5061" spans="1:20" x14ac:dyDescent="0.6">
      <c r="A5061" s="6"/>
      <c r="B5061" s="6"/>
      <c r="C5061" s="6"/>
      <c r="D5061" s="6" t="s">
        <v>13848</v>
      </c>
      <c r="E5061" s="6" t="s">
        <v>13814</v>
      </c>
      <c r="F5061" s="6" t="s">
        <v>13524</v>
      </c>
      <c r="G5061" s="6" t="str">
        <f t="shared" si="379"/>
        <v>65-95</v>
      </c>
      <c r="H5061" s="6" t="str" cm="1">
        <f t="array" ref="H5061:I5061">_xlfn.TEXTSPLIT(G5061,"-")</f>
        <v>65</v>
      </c>
      <c r="I5061" s="6" t="str">
        <v>95</v>
      </c>
      <c r="J5061" s="6" t="s">
        <v>13541</v>
      </c>
      <c r="K5061" s="6" t="s">
        <v>13491</v>
      </c>
      <c r="L5061" s="6" t="s">
        <v>13973</v>
      </c>
      <c r="M5061" s="6" t="s">
        <v>13731</v>
      </c>
      <c r="N5061" s="6" t="s">
        <v>13594</v>
      </c>
      <c r="O5061" s="6" t="str" cm="1">
        <f t="array" ref="O5061:P5061">_xlfn.TEXTSPLIT(N5061,"-")</f>
        <v>2002</v>
      </c>
      <c r="P5061" s="6" t="str">
        <v>2006</v>
      </c>
      <c r="Q5061" s="6">
        <v>1536</v>
      </c>
      <c r="R5061" s="6">
        <v>220</v>
      </c>
      <c r="S5061" s="16">
        <f t="shared" si="380"/>
        <v>0.14322916666666666</v>
      </c>
      <c r="T5061" s="16">
        <f t="shared" si="381"/>
        <v>8.938249257734128E-3</v>
      </c>
    </row>
    <row r="5062" spans="1:20" x14ac:dyDescent="0.6">
      <c r="A5062" s="6"/>
      <c r="B5062" s="6"/>
      <c r="C5062" s="6"/>
      <c r="D5062" s="6" t="s">
        <v>13848</v>
      </c>
      <c r="E5062" s="6" t="s">
        <v>13815</v>
      </c>
      <c r="F5062" s="6" t="s">
        <v>13524</v>
      </c>
      <c r="G5062" s="6" t="str">
        <f t="shared" si="379"/>
        <v>65-95</v>
      </c>
      <c r="H5062" s="6" t="str" cm="1">
        <f t="array" ref="H5062:I5062">_xlfn.TEXTSPLIT(G5062,"-")</f>
        <v>65</v>
      </c>
      <c r="I5062" s="6" t="str">
        <v>95</v>
      </c>
      <c r="J5062" s="6" t="s">
        <v>13541</v>
      </c>
      <c r="K5062" s="6" t="s">
        <v>13491</v>
      </c>
      <c r="L5062" s="6" t="s">
        <v>13973</v>
      </c>
      <c r="M5062" s="6" t="s">
        <v>13731</v>
      </c>
      <c r="N5062" s="6" t="s">
        <v>13594</v>
      </c>
      <c r="O5062" s="6" t="str" cm="1">
        <f t="array" ref="O5062:P5062">_xlfn.TEXTSPLIT(N5062,"-")</f>
        <v>2002</v>
      </c>
      <c r="P5062" s="6" t="str">
        <v>2006</v>
      </c>
      <c r="Q5062" s="6">
        <f>1939+1536</f>
        <v>3475</v>
      </c>
      <c r="R5062" s="6">
        <v>540</v>
      </c>
      <c r="S5062" s="16">
        <f t="shared" si="380"/>
        <v>0.1553956834532374</v>
      </c>
      <c r="T5062" s="16">
        <f t="shared" si="381"/>
        <v>6.1456626810428017E-3</v>
      </c>
    </row>
    <row r="5063" spans="1:20" x14ac:dyDescent="0.6">
      <c r="A5063" s="6"/>
      <c r="B5063" s="6"/>
      <c r="C5063" s="6"/>
      <c r="D5063" s="6" t="s">
        <v>13848</v>
      </c>
      <c r="E5063" s="6" t="s">
        <v>13815</v>
      </c>
      <c r="F5063" s="6" t="s">
        <v>13824</v>
      </c>
      <c r="G5063" s="6" t="str">
        <f t="shared" si="379"/>
        <v>65-69</v>
      </c>
      <c r="H5063" s="6" t="str" cm="1">
        <f t="array" ref="H5063:I5063">_xlfn.TEXTSPLIT(G5063,"-")</f>
        <v>65</v>
      </c>
      <c r="I5063" s="6" t="str">
        <v>69</v>
      </c>
      <c r="J5063" s="6" t="s">
        <v>13541</v>
      </c>
      <c r="K5063" s="6" t="s">
        <v>13491</v>
      </c>
      <c r="L5063" s="6" t="s">
        <v>13973</v>
      </c>
      <c r="M5063" s="6" t="s">
        <v>13731</v>
      </c>
      <c r="N5063" s="6" t="s">
        <v>13594</v>
      </c>
      <c r="O5063" s="6" t="str" cm="1">
        <f t="array" ref="O5063:P5063">_xlfn.TEXTSPLIT(N5063,"-")</f>
        <v>2002</v>
      </c>
      <c r="P5063" s="6" t="str">
        <v>2006</v>
      </c>
      <c r="Q5063" s="6">
        <v>849</v>
      </c>
      <c r="R5063" s="6">
        <v>81</v>
      </c>
      <c r="S5063" s="16">
        <f t="shared" si="380"/>
        <v>9.5406360424028266E-2</v>
      </c>
      <c r="T5063" s="16">
        <f t="shared" si="381"/>
        <v>1.0082345695170556E-2</v>
      </c>
    </row>
    <row r="5064" spans="1:20" x14ac:dyDescent="0.6">
      <c r="A5064" s="6"/>
      <c r="B5064" s="6"/>
      <c r="C5064" s="6"/>
      <c r="D5064" s="6" t="s">
        <v>13848</v>
      </c>
      <c r="E5064" s="6" t="s">
        <v>13815</v>
      </c>
      <c r="F5064" s="6" t="s">
        <v>13825</v>
      </c>
      <c r="G5064" s="6" t="str">
        <f t="shared" si="379"/>
        <v>70-74</v>
      </c>
      <c r="H5064" s="6" t="str" cm="1">
        <f t="array" ref="H5064:I5064">_xlfn.TEXTSPLIT(G5064,"-")</f>
        <v>70</v>
      </c>
      <c r="I5064" s="6" t="str">
        <v>74</v>
      </c>
      <c r="J5064" s="6" t="s">
        <v>13541</v>
      </c>
      <c r="K5064" s="6" t="s">
        <v>13491</v>
      </c>
      <c r="L5064" s="6" t="s">
        <v>13973</v>
      </c>
      <c r="M5064" s="6" t="s">
        <v>13731</v>
      </c>
      <c r="N5064" s="6" t="s">
        <v>13594</v>
      </c>
      <c r="O5064" s="6" t="str" cm="1">
        <f t="array" ref="O5064:P5064">_xlfn.TEXTSPLIT(N5064,"-")</f>
        <v>2002</v>
      </c>
      <c r="P5064" s="6" t="str">
        <v>2006</v>
      </c>
      <c r="Q5064" s="6">
        <v>1069</v>
      </c>
      <c r="R5064" s="6">
        <v>120</v>
      </c>
      <c r="S5064" s="16">
        <f t="shared" si="380"/>
        <v>0.11225444340505145</v>
      </c>
      <c r="T5064" s="16">
        <f t="shared" si="381"/>
        <v>9.6551087860089167E-3</v>
      </c>
    </row>
    <row r="5065" spans="1:20" x14ac:dyDescent="0.6">
      <c r="A5065" s="6"/>
      <c r="B5065" s="6"/>
      <c r="C5065" s="6"/>
      <c r="D5065" s="6" t="s">
        <v>13848</v>
      </c>
      <c r="E5065" s="6" t="s">
        <v>13815</v>
      </c>
      <c r="F5065" s="6" t="s">
        <v>13826</v>
      </c>
      <c r="G5065" s="6" t="str">
        <f t="shared" si="379"/>
        <v>75-79</v>
      </c>
      <c r="H5065" s="6" t="str" cm="1">
        <f t="array" ref="H5065:I5065">_xlfn.TEXTSPLIT(G5065,"-")</f>
        <v>75</v>
      </c>
      <c r="I5065" s="6" t="str">
        <v>79</v>
      </c>
      <c r="J5065" s="6" t="s">
        <v>13541</v>
      </c>
      <c r="K5065" s="6" t="s">
        <v>13491</v>
      </c>
      <c r="L5065" s="6" t="s">
        <v>13973</v>
      </c>
      <c r="M5065" s="6" t="s">
        <v>13731</v>
      </c>
      <c r="N5065" s="6" t="s">
        <v>13594</v>
      </c>
      <c r="O5065" s="6" t="str" cm="1">
        <f t="array" ref="O5065:P5065">_xlfn.TEXTSPLIT(N5065,"-")</f>
        <v>2002</v>
      </c>
      <c r="P5065" s="6" t="str">
        <v>2006</v>
      </c>
      <c r="Q5065" s="6">
        <v>808</v>
      </c>
      <c r="R5065" s="6">
        <v>136</v>
      </c>
      <c r="S5065" s="16">
        <f t="shared" si="380"/>
        <v>0.16831683168316833</v>
      </c>
      <c r="T5065" s="16">
        <f t="shared" si="381"/>
        <v>1.316245954998854E-2</v>
      </c>
    </row>
    <row r="5066" spans="1:20" x14ac:dyDescent="0.6">
      <c r="A5066" s="6"/>
      <c r="B5066" s="6"/>
      <c r="C5066" s="6"/>
      <c r="D5066" s="6" t="s">
        <v>13848</v>
      </c>
      <c r="E5066" s="6" t="s">
        <v>13815</v>
      </c>
      <c r="F5066" s="6" t="s">
        <v>13860</v>
      </c>
      <c r="G5066" s="6" t="str">
        <f t="shared" si="379"/>
        <v>80-84</v>
      </c>
      <c r="H5066" s="6" t="str" cm="1">
        <f t="array" ref="H5066:I5066">_xlfn.TEXTSPLIT(G5066,"-")</f>
        <v>80</v>
      </c>
      <c r="I5066" s="6" t="str">
        <v>84</v>
      </c>
      <c r="J5066" s="6" t="s">
        <v>13541</v>
      </c>
      <c r="K5066" s="6" t="s">
        <v>13491</v>
      </c>
      <c r="L5066" s="6" t="s">
        <v>13973</v>
      </c>
      <c r="M5066" s="6" t="s">
        <v>13731</v>
      </c>
      <c r="N5066" s="6" t="s">
        <v>13594</v>
      </c>
      <c r="O5066" s="6" t="str" cm="1">
        <f t="array" ref="O5066:P5066">_xlfn.TEXTSPLIT(N5066,"-")</f>
        <v>2002</v>
      </c>
      <c r="P5066" s="6" t="str">
        <v>2006</v>
      </c>
      <c r="Q5066" s="6">
        <v>533</v>
      </c>
      <c r="R5066" s="6">
        <v>139</v>
      </c>
      <c r="S5066" s="16">
        <f t="shared" si="380"/>
        <v>0.2607879924953096</v>
      </c>
      <c r="T5066" s="16">
        <f t="shared" si="381"/>
        <v>1.9017993625746198E-2</v>
      </c>
    </row>
    <row r="5067" spans="1:20" x14ac:dyDescent="0.6">
      <c r="A5067" s="6"/>
      <c r="B5067" s="6"/>
      <c r="C5067" s="6"/>
      <c r="D5067" s="6" t="s">
        <v>13848</v>
      </c>
      <c r="E5067" s="6" t="s">
        <v>13815</v>
      </c>
      <c r="F5067" s="6" t="s">
        <v>13879</v>
      </c>
      <c r="G5067" s="6" t="str">
        <f t="shared" si="379"/>
        <v>85-89</v>
      </c>
      <c r="H5067" s="6" t="str" cm="1">
        <f t="array" ref="H5067:I5067">_xlfn.TEXTSPLIT(G5067,"-")</f>
        <v>85</v>
      </c>
      <c r="I5067" s="6" t="str">
        <v>89</v>
      </c>
      <c r="J5067" s="6" t="s">
        <v>13541</v>
      </c>
      <c r="K5067" s="6" t="s">
        <v>13491</v>
      </c>
      <c r="L5067" s="6" t="s">
        <v>13973</v>
      </c>
      <c r="M5067" s="6" t="s">
        <v>13731</v>
      </c>
      <c r="N5067" s="6" t="s">
        <v>13594</v>
      </c>
      <c r="O5067" s="6" t="str" cm="1">
        <f t="array" ref="O5067:P5067">_xlfn.TEXTSPLIT(N5067,"-")</f>
        <v>2002</v>
      </c>
      <c r="P5067" s="6" t="str">
        <v>2006</v>
      </c>
      <c r="Q5067" s="6">
        <v>183</v>
      </c>
      <c r="R5067" s="6">
        <v>51</v>
      </c>
      <c r="S5067" s="16">
        <f t="shared" si="380"/>
        <v>0.27868852459016391</v>
      </c>
      <c r="T5067" s="16">
        <f t="shared" si="381"/>
        <v>3.3143274903394436E-2</v>
      </c>
    </row>
    <row r="5068" spans="1:20" x14ac:dyDescent="0.6">
      <c r="A5068" s="6"/>
      <c r="B5068" s="6"/>
      <c r="C5068" s="6"/>
      <c r="D5068" s="6" t="s">
        <v>13848</v>
      </c>
      <c r="E5068" s="6" t="s">
        <v>13815</v>
      </c>
      <c r="F5068" s="6" t="s">
        <v>13628</v>
      </c>
      <c r="G5068" s="6" t="str">
        <f t="shared" si="379"/>
        <v>90-95</v>
      </c>
      <c r="H5068" s="6" t="str" cm="1">
        <f t="array" ref="H5068:I5068">_xlfn.TEXTSPLIT(G5068,"-")</f>
        <v>90</v>
      </c>
      <c r="I5068" s="6" t="str">
        <v>95</v>
      </c>
      <c r="J5068" s="6" t="s">
        <v>13541</v>
      </c>
      <c r="K5068" s="6" t="s">
        <v>13491</v>
      </c>
      <c r="L5068" s="6" t="s">
        <v>13973</v>
      </c>
      <c r="M5068" s="6" t="s">
        <v>13731</v>
      </c>
      <c r="N5068" s="6" t="s">
        <v>13594</v>
      </c>
      <c r="O5068" s="6" t="str" cm="1">
        <f t="array" ref="O5068:P5068">_xlfn.TEXTSPLIT(N5068,"-")</f>
        <v>2002</v>
      </c>
      <c r="P5068" s="6" t="str">
        <v>2006</v>
      </c>
      <c r="Q5068" s="6">
        <v>33</v>
      </c>
      <c r="R5068" s="6">
        <v>13</v>
      </c>
      <c r="S5068" s="16">
        <f t="shared" si="380"/>
        <v>0.39393939393939392</v>
      </c>
      <c r="T5068" s="16">
        <f t="shared" si="381"/>
        <v>8.5058117002089331E-2</v>
      </c>
    </row>
    <row r="5069" spans="1:20" x14ac:dyDescent="0.6">
      <c r="A5069" s="6"/>
      <c r="B5069" s="6"/>
      <c r="C5069" s="6"/>
      <c r="D5069" s="6" t="s">
        <v>13823</v>
      </c>
      <c r="E5069" s="6" t="s">
        <v>13816</v>
      </c>
      <c r="F5069" s="6" t="s">
        <v>13524</v>
      </c>
      <c r="G5069" s="6" t="str">
        <f t="shared" si="379"/>
        <v>65-95</v>
      </c>
      <c r="H5069" s="6" t="str" cm="1">
        <f t="array" ref="H5069:I5069">_xlfn.TEXTSPLIT(G5069,"-")</f>
        <v>65</v>
      </c>
      <c r="I5069" s="6" t="str">
        <v>95</v>
      </c>
      <c r="J5069" s="6" t="s">
        <v>13541</v>
      </c>
      <c r="K5069" s="6" t="s">
        <v>13491</v>
      </c>
      <c r="L5069" s="6" t="s">
        <v>13973</v>
      </c>
      <c r="M5069" s="6" t="s">
        <v>13731</v>
      </c>
      <c r="N5069" s="6" t="s">
        <v>13594</v>
      </c>
      <c r="O5069" s="6" t="str" cm="1">
        <f t="array" ref="O5069:P5069">_xlfn.TEXTSPLIT(N5069,"-")</f>
        <v>2002</v>
      </c>
      <c r="P5069" s="6" t="str">
        <v>2006</v>
      </c>
      <c r="Q5069" s="6">
        <v>1939</v>
      </c>
      <c r="R5069" s="6">
        <v>48</v>
      </c>
      <c r="S5069" s="16">
        <f t="shared" si="380"/>
        <v>2.4755028365136669E-2</v>
      </c>
      <c r="T5069" s="16">
        <f t="shared" si="381"/>
        <v>3.5285775729583598E-3</v>
      </c>
    </row>
    <row r="5070" spans="1:20" x14ac:dyDescent="0.6">
      <c r="A5070" s="6"/>
      <c r="B5070" s="6"/>
      <c r="C5070" s="6"/>
      <c r="D5070" s="6" t="s">
        <v>13823</v>
      </c>
      <c r="E5070" s="6" t="s">
        <v>13814</v>
      </c>
      <c r="F5070" s="6" t="s">
        <v>13524</v>
      </c>
      <c r="G5070" s="6" t="str">
        <f t="shared" si="379"/>
        <v>65-95</v>
      </c>
      <c r="H5070" s="6" t="str" cm="1">
        <f t="array" ref="H5070:I5070">_xlfn.TEXTSPLIT(G5070,"-")</f>
        <v>65</v>
      </c>
      <c r="I5070" s="6" t="str">
        <v>95</v>
      </c>
      <c r="J5070" s="6" t="s">
        <v>13541</v>
      </c>
      <c r="K5070" s="6" t="s">
        <v>13491</v>
      </c>
      <c r="L5070" s="6" t="s">
        <v>13973</v>
      </c>
      <c r="M5070" s="6" t="s">
        <v>13731</v>
      </c>
      <c r="N5070" s="6" t="s">
        <v>13594</v>
      </c>
      <c r="O5070" s="6" t="str" cm="1">
        <f t="array" ref="O5070:P5070">_xlfn.TEXTSPLIT(N5070,"-")</f>
        <v>2002</v>
      </c>
      <c r="P5070" s="6" t="str">
        <v>2006</v>
      </c>
      <c r="Q5070" s="6">
        <v>1536</v>
      </c>
      <c r="R5070" s="6">
        <v>37</v>
      </c>
      <c r="S5070" s="16">
        <f t="shared" si="380"/>
        <v>2.4088541666666668E-2</v>
      </c>
      <c r="T5070" s="16">
        <f t="shared" si="381"/>
        <v>3.9121442053213122E-3</v>
      </c>
    </row>
    <row r="5071" spans="1:20" x14ac:dyDescent="0.6">
      <c r="A5071" s="6"/>
      <c r="B5071" s="6"/>
      <c r="C5071" s="6"/>
      <c r="D5071" s="6" t="s">
        <v>13823</v>
      </c>
      <c r="E5071" s="6" t="s">
        <v>13815</v>
      </c>
      <c r="F5071" s="6" t="s">
        <v>13524</v>
      </c>
      <c r="G5071" s="6" t="str">
        <f t="shared" si="379"/>
        <v>65-95</v>
      </c>
      <c r="H5071" s="6" t="str" cm="1">
        <f t="array" ref="H5071:I5071">_xlfn.TEXTSPLIT(G5071,"-")</f>
        <v>65</v>
      </c>
      <c r="I5071" s="6" t="str">
        <v>95</v>
      </c>
      <c r="J5071" s="6" t="s">
        <v>13541</v>
      </c>
      <c r="K5071" s="6" t="s">
        <v>13491</v>
      </c>
      <c r="L5071" s="6" t="s">
        <v>13973</v>
      </c>
      <c r="M5071" s="6" t="s">
        <v>13731</v>
      </c>
      <c r="N5071" s="6" t="s">
        <v>13594</v>
      </c>
      <c r="O5071" s="6" t="str" cm="1">
        <f t="array" ref="O5071:P5071">_xlfn.TEXTSPLIT(N5071,"-")</f>
        <v>2002</v>
      </c>
      <c r="P5071" s="6" t="str">
        <v>2006</v>
      </c>
      <c r="Q5071" s="6">
        <f>1939+1536</f>
        <v>3475</v>
      </c>
      <c r="R5071" s="6">
        <v>85</v>
      </c>
      <c r="S5071" s="16">
        <f t="shared" si="380"/>
        <v>2.4460431654676259E-2</v>
      </c>
      <c r="T5071" s="16">
        <f t="shared" si="381"/>
        <v>2.6204573678414028E-3</v>
      </c>
    </row>
    <row r="5072" spans="1:20" x14ac:dyDescent="0.6">
      <c r="A5072" s="6"/>
      <c r="B5072" s="6"/>
      <c r="C5072" s="6"/>
      <c r="D5072" s="6" t="s">
        <v>13823</v>
      </c>
      <c r="E5072" s="6" t="s">
        <v>13815</v>
      </c>
      <c r="F5072" s="6" t="s">
        <v>13824</v>
      </c>
      <c r="G5072" s="6" t="str">
        <f t="shared" si="379"/>
        <v>65-69</v>
      </c>
      <c r="H5072" s="6" t="str" cm="1">
        <f t="array" ref="H5072:I5072">_xlfn.TEXTSPLIT(G5072,"-")</f>
        <v>65</v>
      </c>
      <c r="I5072" s="6" t="str">
        <v>69</v>
      </c>
      <c r="J5072" s="6" t="s">
        <v>13541</v>
      </c>
      <c r="K5072" s="6" t="s">
        <v>13491</v>
      </c>
      <c r="L5072" s="6" t="s">
        <v>13973</v>
      </c>
      <c r="M5072" s="6" t="s">
        <v>13731</v>
      </c>
      <c r="N5072" s="6" t="s">
        <v>13594</v>
      </c>
      <c r="O5072" s="6" t="str" cm="1">
        <f t="array" ref="O5072:P5072">_xlfn.TEXTSPLIT(N5072,"-")</f>
        <v>2002</v>
      </c>
      <c r="P5072" s="6" t="str">
        <v>2006</v>
      </c>
      <c r="Q5072" s="6">
        <v>849</v>
      </c>
      <c r="R5072" s="6">
        <v>9</v>
      </c>
      <c r="S5072" s="16">
        <f t="shared" si="380"/>
        <v>1.0600706713780919E-2</v>
      </c>
      <c r="T5072" s="16">
        <f t="shared" si="381"/>
        <v>3.5147898403529668E-3</v>
      </c>
    </row>
    <row r="5073" spans="1:20" x14ac:dyDescent="0.6">
      <c r="A5073" s="6"/>
      <c r="B5073" s="6"/>
      <c r="C5073" s="6"/>
      <c r="D5073" s="6" t="s">
        <v>13823</v>
      </c>
      <c r="E5073" s="6" t="s">
        <v>13815</v>
      </c>
      <c r="F5073" s="6" t="s">
        <v>13825</v>
      </c>
      <c r="G5073" s="6" t="str">
        <f t="shared" si="379"/>
        <v>70-74</v>
      </c>
      <c r="H5073" s="6" t="str" cm="1">
        <f t="array" ref="H5073:I5073">_xlfn.TEXTSPLIT(G5073,"-")</f>
        <v>70</v>
      </c>
      <c r="I5073" s="6" t="str">
        <v>74</v>
      </c>
      <c r="J5073" s="6" t="s">
        <v>13541</v>
      </c>
      <c r="K5073" s="6" t="s">
        <v>13491</v>
      </c>
      <c r="L5073" s="6" t="s">
        <v>13973</v>
      </c>
      <c r="M5073" s="6" t="s">
        <v>13731</v>
      </c>
      <c r="N5073" s="6" t="s">
        <v>13594</v>
      </c>
      <c r="O5073" s="6" t="str" cm="1">
        <f t="array" ref="O5073:P5073">_xlfn.TEXTSPLIT(N5073,"-")</f>
        <v>2002</v>
      </c>
      <c r="P5073" s="6" t="str">
        <v>2006</v>
      </c>
      <c r="Q5073" s="6">
        <v>1069</v>
      </c>
      <c r="R5073" s="6">
        <v>16</v>
      </c>
      <c r="S5073" s="16">
        <f t="shared" si="380"/>
        <v>1.4967259120673527E-2</v>
      </c>
      <c r="T5073" s="16">
        <f t="shared" si="381"/>
        <v>3.7137068532969377E-3</v>
      </c>
    </row>
    <row r="5074" spans="1:20" x14ac:dyDescent="0.6">
      <c r="A5074" s="6"/>
      <c r="B5074" s="6"/>
      <c r="C5074" s="6"/>
      <c r="D5074" s="6" t="s">
        <v>13823</v>
      </c>
      <c r="E5074" s="6" t="s">
        <v>13815</v>
      </c>
      <c r="F5074" s="6" t="s">
        <v>13826</v>
      </c>
      <c r="G5074" s="6" t="str">
        <f t="shared" si="379"/>
        <v>75-79</v>
      </c>
      <c r="H5074" s="6" t="str" cm="1">
        <f t="array" ref="H5074:I5074">_xlfn.TEXTSPLIT(G5074,"-")</f>
        <v>75</v>
      </c>
      <c r="I5074" s="6" t="str">
        <v>79</v>
      </c>
      <c r="J5074" s="6" t="s">
        <v>13541</v>
      </c>
      <c r="K5074" s="6" t="s">
        <v>13491</v>
      </c>
      <c r="L5074" s="6" t="s">
        <v>13973</v>
      </c>
      <c r="M5074" s="6" t="s">
        <v>13731</v>
      </c>
      <c r="N5074" s="6" t="s">
        <v>13594</v>
      </c>
      <c r="O5074" s="6" t="str" cm="1">
        <f t="array" ref="O5074:P5074">_xlfn.TEXTSPLIT(N5074,"-")</f>
        <v>2002</v>
      </c>
      <c r="P5074" s="6" t="str">
        <v>2006</v>
      </c>
      <c r="Q5074" s="6">
        <v>808</v>
      </c>
      <c r="R5074" s="6">
        <v>21</v>
      </c>
      <c r="S5074" s="16">
        <f t="shared" si="380"/>
        <v>2.5990099009900989E-2</v>
      </c>
      <c r="T5074" s="16">
        <f t="shared" si="381"/>
        <v>5.5973178870693599E-3</v>
      </c>
    </row>
    <row r="5075" spans="1:20" x14ac:dyDescent="0.6">
      <c r="A5075" s="6"/>
      <c r="B5075" s="6"/>
      <c r="C5075" s="6"/>
      <c r="D5075" s="6" t="s">
        <v>13823</v>
      </c>
      <c r="E5075" s="6" t="s">
        <v>13815</v>
      </c>
      <c r="F5075" s="6" t="s">
        <v>13860</v>
      </c>
      <c r="G5075" s="6" t="str">
        <f t="shared" si="379"/>
        <v>80-84</v>
      </c>
      <c r="H5075" s="6" t="str" cm="1">
        <f t="array" ref="H5075:I5075">_xlfn.TEXTSPLIT(G5075,"-")</f>
        <v>80</v>
      </c>
      <c r="I5075" s="6" t="str">
        <v>84</v>
      </c>
      <c r="J5075" s="6" t="s">
        <v>13541</v>
      </c>
      <c r="K5075" s="6" t="s">
        <v>13491</v>
      </c>
      <c r="L5075" s="6" t="s">
        <v>13973</v>
      </c>
      <c r="M5075" s="6" t="s">
        <v>13731</v>
      </c>
      <c r="N5075" s="6" t="s">
        <v>13594</v>
      </c>
      <c r="O5075" s="6" t="str" cm="1">
        <f t="array" ref="O5075:P5075">_xlfn.TEXTSPLIT(N5075,"-")</f>
        <v>2002</v>
      </c>
      <c r="P5075" s="6" t="str">
        <v>2006</v>
      </c>
      <c r="Q5075" s="6">
        <v>533</v>
      </c>
      <c r="R5075" s="6">
        <v>18</v>
      </c>
      <c r="S5075" s="16">
        <f t="shared" si="380"/>
        <v>3.3771106941838651E-2</v>
      </c>
      <c r="T5075" s="16">
        <f t="shared" si="381"/>
        <v>7.8243641318061653E-3</v>
      </c>
    </row>
    <row r="5076" spans="1:20" x14ac:dyDescent="0.6">
      <c r="A5076" s="6"/>
      <c r="B5076" s="6"/>
      <c r="C5076" s="6"/>
      <c r="D5076" s="6" t="s">
        <v>13823</v>
      </c>
      <c r="E5076" s="6" t="s">
        <v>13815</v>
      </c>
      <c r="F5076" s="6" t="s">
        <v>13879</v>
      </c>
      <c r="G5076" s="6" t="str">
        <f t="shared" si="379"/>
        <v>85-89</v>
      </c>
      <c r="H5076" s="6" t="str" cm="1">
        <f t="array" ref="H5076:I5076">_xlfn.TEXTSPLIT(G5076,"-")</f>
        <v>85</v>
      </c>
      <c r="I5076" s="6" t="str">
        <v>89</v>
      </c>
      <c r="J5076" s="6" t="s">
        <v>13541</v>
      </c>
      <c r="K5076" s="6" t="s">
        <v>13491</v>
      </c>
      <c r="L5076" s="6" t="s">
        <v>13973</v>
      </c>
      <c r="M5076" s="6" t="s">
        <v>13731</v>
      </c>
      <c r="N5076" s="6" t="s">
        <v>13594</v>
      </c>
      <c r="O5076" s="6" t="str" cm="1">
        <f t="array" ref="O5076:P5076">_xlfn.TEXTSPLIT(N5076,"-")</f>
        <v>2002</v>
      </c>
      <c r="P5076" s="6" t="str">
        <v>2006</v>
      </c>
      <c r="Q5076" s="6">
        <v>183</v>
      </c>
      <c r="R5076" s="6">
        <v>18</v>
      </c>
      <c r="S5076" s="16">
        <f t="shared" si="380"/>
        <v>9.8360655737704916E-2</v>
      </c>
      <c r="T5076" s="16">
        <f t="shared" si="381"/>
        <v>2.2014133207495182E-2</v>
      </c>
    </row>
    <row r="5077" spans="1:20" x14ac:dyDescent="0.6">
      <c r="A5077" s="6"/>
      <c r="B5077" s="6"/>
      <c r="C5077" s="6"/>
      <c r="D5077" s="6" t="s">
        <v>13823</v>
      </c>
      <c r="E5077" s="6" t="s">
        <v>13815</v>
      </c>
      <c r="F5077" s="6" t="s">
        <v>13628</v>
      </c>
      <c r="G5077" s="6" t="str">
        <f t="shared" si="379"/>
        <v>90-95</v>
      </c>
      <c r="H5077" s="6" t="str" cm="1">
        <f t="array" ref="H5077:I5077">_xlfn.TEXTSPLIT(G5077,"-")</f>
        <v>90</v>
      </c>
      <c r="I5077" s="6" t="str">
        <v>95</v>
      </c>
      <c r="J5077" s="6" t="s">
        <v>13541</v>
      </c>
      <c r="K5077" s="6" t="s">
        <v>13491</v>
      </c>
      <c r="L5077" s="6" t="s">
        <v>13973</v>
      </c>
      <c r="M5077" s="6" t="s">
        <v>13731</v>
      </c>
      <c r="N5077" s="6" t="s">
        <v>13594</v>
      </c>
      <c r="O5077" s="6" t="str" cm="1">
        <f t="array" ref="O5077:P5077">_xlfn.TEXTSPLIT(N5077,"-")</f>
        <v>2002</v>
      </c>
      <c r="P5077" s="6" t="str">
        <v>2006</v>
      </c>
      <c r="Q5077" s="6">
        <v>33</v>
      </c>
      <c r="R5077" s="6">
        <v>3</v>
      </c>
      <c r="S5077" s="16">
        <f t="shared" si="380"/>
        <v>9.0909090909090912E-2</v>
      </c>
      <c r="T5077" s="16">
        <f t="shared" si="381"/>
        <v>5.0043807505743665E-2</v>
      </c>
    </row>
    <row r="5078" spans="1:20" x14ac:dyDescent="0.6">
      <c r="A5078" s="6"/>
      <c r="B5078" s="6"/>
      <c r="C5078" s="6"/>
      <c r="D5078" s="6" t="s">
        <v>13828</v>
      </c>
      <c r="E5078" s="6" t="s">
        <v>13816</v>
      </c>
      <c r="F5078" s="6" t="s">
        <v>13524</v>
      </c>
      <c r="G5078" s="6" t="str">
        <f t="shared" si="379"/>
        <v>65-95</v>
      </c>
      <c r="H5078" s="6" t="str" cm="1">
        <f t="array" ref="H5078:I5078">_xlfn.TEXTSPLIT(G5078,"-")</f>
        <v>65</v>
      </c>
      <c r="I5078" s="6" t="str">
        <v>95</v>
      </c>
      <c r="J5078" s="6" t="s">
        <v>13541</v>
      </c>
      <c r="K5078" s="6" t="s">
        <v>13491</v>
      </c>
      <c r="L5078" s="6" t="s">
        <v>13973</v>
      </c>
      <c r="M5078" s="6" t="s">
        <v>13731</v>
      </c>
      <c r="N5078" s="6" t="s">
        <v>13594</v>
      </c>
      <c r="O5078" s="6" t="str" cm="1">
        <f t="array" ref="O5078:P5078">_xlfn.TEXTSPLIT(N5078,"-")</f>
        <v>2002</v>
      </c>
      <c r="P5078" s="6" t="str">
        <v>2006</v>
      </c>
      <c r="Q5078" s="6">
        <v>1939</v>
      </c>
      <c r="R5078" s="6">
        <v>38</v>
      </c>
      <c r="S5078" s="16">
        <f t="shared" si="380"/>
        <v>1.9597730789066528E-2</v>
      </c>
      <c r="T5078" s="16">
        <f t="shared" si="381"/>
        <v>3.14786532095948E-3</v>
      </c>
    </row>
    <row r="5079" spans="1:20" x14ac:dyDescent="0.6">
      <c r="A5079" s="6"/>
      <c r="B5079" s="6"/>
      <c r="C5079" s="6"/>
      <c r="D5079" s="6" t="s">
        <v>13828</v>
      </c>
      <c r="E5079" s="6" t="s">
        <v>13814</v>
      </c>
      <c r="F5079" s="6" t="s">
        <v>13524</v>
      </c>
      <c r="G5079" s="6" t="str">
        <f t="shared" si="379"/>
        <v>65-95</v>
      </c>
      <c r="H5079" s="6" t="str" cm="1">
        <f t="array" ref="H5079:I5079">_xlfn.TEXTSPLIT(G5079,"-")</f>
        <v>65</v>
      </c>
      <c r="I5079" s="6" t="str">
        <v>95</v>
      </c>
      <c r="J5079" s="6" t="s">
        <v>13541</v>
      </c>
      <c r="K5079" s="6" t="s">
        <v>13491</v>
      </c>
      <c r="L5079" s="6" t="s">
        <v>13973</v>
      </c>
      <c r="M5079" s="6" t="s">
        <v>13731</v>
      </c>
      <c r="N5079" s="6" t="s">
        <v>13594</v>
      </c>
      <c r="O5079" s="6" t="str" cm="1">
        <f t="array" ref="O5079:P5079">_xlfn.TEXTSPLIT(N5079,"-")</f>
        <v>2002</v>
      </c>
      <c r="P5079" s="6" t="str">
        <v>2006</v>
      </c>
      <c r="Q5079" s="6">
        <v>1536</v>
      </c>
      <c r="R5079" s="6">
        <v>26</v>
      </c>
      <c r="S5079" s="16">
        <f t="shared" si="380"/>
        <v>1.6927083333333332E-2</v>
      </c>
      <c r="T5079" s="16">
        <f t="shared" si="381"/>
        <v>3.2914580481583351E-3</v>
      </c>
    </row>
    <row r="5080" spans="1:20" x14ac:dyDescent="0.6">
      <c r="A5080" s="6"/>
      <c r="B5080" s="6"/>
      <c r="C5080" s="6"/>
      <c r="D5080" s="6" t="s">
        <v>13828</v>
      </c>
      <c r="E5080" s="6" t="s">
        <v>13815</v>
      </c>
      <c r="F5080" s="6" t="s">
        <v>13524</v>
      </c>
      <c r="G5080" s="6" t="str">
        <f t="shared" si="379"/>
        <v>65-95</v>
      </c>
      <c r="H5080" s="6" t="str" cm="1">
        <f t="array" ref="H5080:I5080">_xlfn.TEXTSPLIT(G5080,"-")</f>
        <v>65</v>
      </c>
      <c r="I5080" s="6" t="str">
        <v>95</v>
      </c>
      <c r="J5080" s="6" t="s">
        <v>13541</v>
      </c>
      <c r="K5080" s="6" t="s">
        <v>13491</v>
      </c>
      <c r="L5080" s="6" t="s">
        <v>13973</v>
      </c>
      <c r="M5080" s="6" t="s">
        <v>13731</v>
      </c>
      <c r="N5080" s="6" t="s">
        <v>13594</v>
      </c>
      <c r="O5080" s="6" t="str" cm="1">
        <f t="array" ref="O5080:P5080">_xlfn.TEXTSPLIT(N5080,"-")</f>
        <v>2002</v>
      </c>
      <c r="P5080" s="6" t="str">
        <v>2006</v>
      </c>
      <c r="Q5080" s="6">
        <f>1939+1536</f>
        <v>3475</v>
      </c>
      <c r="R5080" s="6">
        <v>64</v>
      </c>
      <c r="S5080" s="16">
        <f t="shared" si="380"/>
        <v>1.8417266187050359E-2</v>
      </c>
      <c r="T5080" s="16">
        <f t="shared" si="381"/>
        <v>2.2808600229079117E-3</v>
      </c>
    </row>
    <row r="5081" spans="1:20" x14ac:dyDescent="0.6">
      <c r="A5081" s="6"/>
      <c r="B5081" s="6"/>
      <c r="C5081" s="6"/>
      <c r="D5081" s="6" t="s">
        <v>13828</v>
      </c>
      <c r="E5081" s="6" t="s">
        <v>13815</v>
      </c>
      <c r="F5081" s="6" t="s">
        <v>13824</v>
      </c>
      <c r="G5081" s="6" t="str">
        <f t="shared" si="379"/>
        <v>65-69</v>
      </c>
      <c r="H5081" s="6" t="str" cm="1">
        <f t="array" ref="H5081:I5081">_xlfn.TEXTSPLIT(G5081,"-")</f>
        <v>65</v>
      </c>
      <c r="I5081" s="6" t="str">
        <v>69</v>
      </c>
      <c r="J5081" s="6" t="s">
        <v>13541</v>
      </c>
      <c r="K5081" s="6" t="s">
        <v>13491</v>
      </c>
      <c r="L5081" s="6" t="s">
        <v>13973</v>
      </c>
      <c r="M5081" s="6" t="s">
        <v>13731</v>
      </c>
      <c r="N5081" s="6" t="s">
        <v>13594</v>
      </c>
      <c r="O5081" s="6" t="str" cm="1">
        <f t="array" ref="O5081:P5081">_xlfn.TEXTSPLIT(N5081,"-")</f>
        <v>2002</v>
      </c>
      <c r="P5081" s="6" t="str">
        <v>2006</v>
      </c>
      <c r="Q5081" s="6">
        <v>849</v>
      </c>
      <c r="R5081" s="6">
        <v>8</v>
      </c>
      <c r="S5081" s="16">
        <f t="shared" si="380"/>
        <v>9.4228504122497048E-3</v>
      </c>
      <c r="T5081" s="16">
        <f t="shared" si="381"/>
        <v>3.3157475395459157E-3</v>
      </c>
    </row>
    <row r="5082" spans="1:20" x14ac:dyDescent="0.6">
      <c r="A5082" s="6"/>
      <c r="B5082" s="6"/>
      <c r="C5082" s="6"/>
      <c r="D5082" s="6" t="s">
        <v>13828</v>
      </c>
      <c r="E5082" s="6" t="s">
        <v>13815</v>
      </c>
      <c r="F5082" s="6" t="s">
        <v>13825</v>
      </c>
      <c r="G5082" s="6" t="str">
        <f t="shared" si="379"/>
        <v>70-74</v>
      </c>
      <c r="H5082" s="6" t="str" cm="1">
        <f t="array" ref="H5082:I5082">_xlfn.TEXTSPLIT(G5082,"-")</f>
        <v>70</v>
      </c>
      <c r="I5082" s="6" t="str">
        <v>74</v>
      </c>
      <c r="J5082" s="6" t="s">
        <v>13541</v>
      </c>
      <c r="K5082" s="6" t="s">
        <v>13491</v>
      </c>
      <c r="L5082" s="6" t="s">
        <v>13973</v>
      </c>
      <c r="M5082" s="6" t="s">
        <v>13731</v>
      </c>
      <c r="N5082" s="6" t="s">
        <v>13594</v>
      </c>
      <c r="O5082" s="6" t="str" cm="1">
        <f t="array" ref="O5082:P5082">_xlfn.TEXTSPLIT(N5082,"-")</f>
        <v>2002</v>
      </c>
      <c r="P5082" s="6" t="str">
        <v>2006</v>
      </c>
      <c r="Q5082" s="6">
        <v>1069</v>
      </c>
      <c r="R5082" s="6">
        <v>4</v>
      </c>
      <c r="S5082" s="16">
        <f t="shared" si="380"/>
        <v>3.7418147801683817E-3</v>
      </c>
      <c r="T5082" s="16">
        <f t="shared" si="381"/>
        <v>1.8674038151181359E-3</v>
      </c>
    </row>
    <row r="5083" spans="1:20" x14ac:dyDescent="0.6">
      <c r="A5083" s="6"/>
      <c r="B5083" s="6"/>
      <c r="C5083" s="6"/>
      <c r="D5083" s="6" t="s">
        <v>13828</v>
      </c>
      <c r="E5083" s="6" t="s">
        <v>13815</v>
      </c>
      <c r="F5083" s="6" t="s">
        <v>13826</v>
      </c>
      <c r="G5083" s="6" t="str">
        <f t="shared" si="379"/>
        <v>75-79</v>
      </c>
      <c r="H5083" s="6" t="str" cm="1">
        <f t="array" ref="H5083:I5083">_xlfn.TEXTSPLIT(G5083,"-")</f>
        <v>75</v>
      </c>
      <c r="I5083" s="6" t="str">
        <v>79</v>
      </c>
      <c r="J5083" s="6" t="s">
        <v>13541</v>
      </c>
      <c r="K5083" s="6" t="s">
        <v>13491</v>
      </c>
      <c r="L5083" s="6" t="s">
        <v>13973</v>
      </c>
      <c r="M5083" s="6" t="s">
        <v>13731</v>
      </c>
      <c r="N5083" s="6" t="s">
        <v>13594</v>
      </c>
      <c r="O5083" s="6" t="str" cm="1">
        <f t="array" ref="O5083:P5083">_xlfn.TEXTSPLIT(N5083,"-")</f>
        <v>2002</v>
      </c>
      <c r="P5083" s="6" t="str">
        <v>2006</v>
      </c>
      <c r="Q5083" s="6">
        <v>808</v>
      </c>
      <c r="R5083" s="6">
        <v>19</v>
      </c>
      <c r="S5083" s="16">
        <f t="shared" si="380"/>
        <v>2.3514851485148515E-2</v>
      </c>
      <c r="T5083" s="16">
        <f t="shared" si="381"/>
        <v>5.3308720754791771E-3</v>
      </c>
    </row>
    <row r="5084" spans="1:20" x14ac:dyDescent="0.6">
      <c r="A5084" s="6"/>
      <c r="B5084" s="6"/>
      <c r="C5084" s="6"/>
      <c r="D5084" s="6" t="s">
        <v>13828</v>
      </c>
      <c r="E5084" s="6" t="s">
        <v>13815</v>
      </c>
      <c r="F5084" s="6" t="s">
        <v>13860</v>
      </c>
      <c r="G5084" s="6" t="str">
        <f t="shared" si="379"/>
        <v>80-84</v>
      </c>
      <c r="H5084" s="6" t="str" cm="1">
        <f t="array" ref="H5084:I5084">_xlfn.TEXTSPLIT(G5084,"-")</f>
        <v>80</v>
      </c>
      <c r="I5084" s="6" t="str">
        <v>84</v>
      </c>
      <c r="J5084" s="6" t="s">
        <v>13541</v>
      </c>
      <c r="K5084" s="6" t="s">
        <v>13491</v>
      </c>
      <c r="L5084" s="6" t="s">
        <v>13973</v>
      </c>
      <c r="M5084" s="6" t="s">
        <v>13731</v>
      </c>
      <c r="N5084" s="6" t="s">
        <v>13594</v>
      </c>
      <c r="O5084" s="6" t="str" cm="1">
        <f t="array" ref="O5084:P5084">_xlfn.TEXTSPLIT(N5084,"-")</f>
        <v>2002</v>
      </c>
      <c r="P5084" s="6" t="str">
        <v>2006</v>
      </c>
      <c r="Q5084" s="6">
        <v>533</v>
      </c>
      <c r="R5084" s="6">
        <v>19</v>
      </c>
      <c r="S5084" s="16">
        <f t="shared" si="380"/>
        <v>3.5647279549718573E-2</v>
      </c>
      <c r="T5084" s="16">
        <f t="shared" si="381"/>
        <v>8.0309615463618166E-3</v>
      </c>
    </row>
    <row r="5085" spans="1:20" x14ac:dyDescent="0.6">
      <c r="A5085" s="6"/>
      <c r="B5085" s="6"/>
      <c r="C5085" s="6"/>
      <c r="D5085" s="6" t="s">
        <v>13828</v>
      </c>
      <c r="E5085" s="6" t="s">
        <v>13815</v>
      </c>
      <c r="F5085" s="6" t="s">
        <v>13879</v>
      </c>
      <c r="G5085" s="6" t="str">
        <f t="shared" si="379"/>
        <v>85-89</v>
      </c>
      <c r="H5085" s="6" t="str" cm="1">
        <f t="array" ref="H5085:I5085">_xlfn.TEXTSPLIT(G5085,"-")</f>
        <v>85</v>
      </c>
      <c r="I5085" s="6" t="str">
        <v>89</v>
      </c>
      <c r="J5085" s="6" t="s">
        <v>13541</v>
      </c>
      <c r="K5085" s="6" t="s">
        <v>13491</v>
      </c>
      <c r="L5085" s="6" t="s">
        <v>13973</v>
      </c>
      <c r="M5085" s="6" t="s">
        <v>13731</v>
      </c>
      <c r="N5085" s="6" t="s">
        <v>13594</v>
      </c>
      <c r="O5085" s="6" t="str" cm="1">
        <f t="array" ref="O5085:P5085">_xlfn.TEXTSPLIT(N5085,"-")</f>
        <v>2002</v>
      </c>
      <c r="P5085" s="6" t="str">
        <v>2006</v>
      </c>
      <c r="Q5085" s="6">
        <v>183</v>
      </c>
      <c r="R5085" s="6">
        <v>10</v>
      </c>
      <c r="S5085" s="16">
        <f t="shared" si="380"/>
        <v>5.4644808743169397E-2</v>
      </c>
      <c r="T5085" s="16">
        <f t="shared" si="381"/>
        <v>1.6801436579970627E-2</v>
      </c>
    </row>
    <row r="5086" spans="1:20" x14ac:dyDescent="0.6">
      <c r="A5086" s="6"/>
      <c r="B5086" s="6"/>
      <c r="C5086" s="6"/>
      <c r="D5086" s="6" t="s">
        <v>13828</v>
      </c>
      <c r="E5086" s="6" t="s">
        <v>13815</v>
      </c>
      <c r="F5086" s="6" t="s">
        <v>13628</v>
      </c>
      <c r="G5086" s="6" t="str">
        <f t="shared" si="379"/>
        <v>90-95</v>
      </c>
      <c r="H5086" s="6" t="str" cm="1">
        <f t="array" ref="H5086:I5086">_xlfn.TEXTSPLIT(G5086,"-")</f>
        <v>90</v>
      </c>
      <c r="I5086" s="6" t="str">
        <v>95</v>
      </c>
      <c r="J5086" s="6" t="s">
        <v>13541</v>
      </c>
      <c r="K5086" s="6" t="s">
        <v>13491</v>
      </c>
      <c r="L5086" s="6" t="s">
        <v>13973</v>
      </c>
      <c r="M5086" s="6" t="s">
        <v>13731</v>
      </c>
      <c r="N5086" s="6" t="s">
        <v>13594</v>
      </c>
      <c r="O5086" s="6" t="str" cm="1">
        <f t="array" ref="O5086:P5086">_xlfn.TEXTSPLIT(N5086,"-")</f>
        <v>2002</v>
      </c>
      <c r="P5086" s="6" t="str">
        <v>2006</v>
      </c>
      <c r="Q5086" s="6">
        <v>33</v>
      </c>
      <c r="R5086" s="6">
        <v>4</v>
      </c>
      <c r="S5086" s="16">
        <f t="shared" si="380"/>
        <v>0.12121212121212122</v>
      </c>
      <c r="T5086" s="16">
        <f t="shared" si="381"/>
        <v>5.6814355549157092E-2</v>
      </c>
    </row>
    <row r="5087" spans="1:20" x14ac:dyDescent="0.6">
      <c r="A5087" s="6"/>
      <c r="B5087" s="6"/>
      <c r="C5087" s="6"/>
      <c r="D5087" s="6" t="s">
        <v>13813</v>
      </c>
      <c r="E5087" s="6" t="s">
        <v>13816</v>
      </c>
      <c r="F5087" s="6" t="s">
        <v>13524</v>
      </c>
      <c r="G5087" s="6" t="str">
        <f t="shared" si="379"/>
        <v>65-95</v>
      </c>
      <c r="H5087" s="6" t="str" cm="1">
        <f t="array" ref="H5087:I5087">_xlfn.TEXTSPLIT(G5087,"-")</f>
        <v>65</v>
      </c>
      <c r="I5087" s="6" t="str">
        <v>95</v>
      </c>
      <c r="J5087" s="6" t="s">
        <v>13541</v>
      </c>
      <c r="K5087" s="6" t="s">
        <v>13491</v>
      </c>
      <c r="L5087" s="6" t="s">
        <v>13973</v>
      </c>
      <c r="M5087" s="6" t="s">
        <v>13731</v>
      </c>
      <c r="N5087" s="6" t="s">
        <v>13594</v>
      </c>
      <c r="O5087" s="6" t="str" cm="1">
        <f t="array" ref="O5087:P5087">_xlfn.TEXTSPLIT(N5087,"-")</f>
        <v>2002</v>
      </c>
      <c r="P5087" s="6" t="str">
        <v>2006</v>
      </c>
      <c r="Q5087" s="6">
        <v>1939</v>
      </c>
      <c r="R5087" s="6">
        <v>86</v>
      </c>
      <c r="S5087" s="16">
        <f t="shared" si="380"/>
        <v>4.4352759154203197E-2</v>
      </c>
      <c r="T5087" s="16">
        <f t="shared" si="381"/>
        <v>4.6754156009465335E-3</v>
      </c>
    </row>
    <row r="5088" spans="1:20" x14ac:dyDescent="0.6">
      <c r="A5088" s="6"/>
      <c r="B5088" s="6"/>
      <c r="C5088" s="6"/>
      <c r="D5088" s="6" t="s">
        <v>13813</v>
      </c>
      <c r="E5088" s="6" t="s">
        <v>13814</v>
      </c>
      <c r="F5088" s="6" t="s">
        <v>13524</v>
      </c>
      <c r="G5088" s="6" t="str">
        <f t="shared" si="379"/>
        <v>65-95</v>
      </c>
      <c r="H5088" s="6" t="str" cm="1">
        <f t="array" ref="H5088:I5088">_xlfn.TEXTSPLIT(G5088,"-")</f>
        <v>65</v>
      </c>
      <c r="I5088" s="6" t="str">
        <v>95</v>
      </c>
      <c r="J5088" s="6" t="s">
        <v>13541</v>
      </c>
      <c r="K5088" s="6" t="s">
        <v>13491</v>
      </c>
      <c r="L5088" s="6" t="s">
        <v>13973</v>
      </c>
      <c r="M5088" s="6" t="s">
        <v>13731</v>
      </c>
      <c r="N5088" s="6" t="s">
        <v>13594</v>
      </c>
      <c r="O5088" s="6" t="str" cm="1">
        <f t="array" ref="O5088:P5088">_xlfn.TEXTSPLIT(N5088,"-")</f>
        <v>2002</v>
      </c>
      <c r="P5088" s="6" t="str">
        <v>2006</v>
      </c>
      <c r="Q5088" s="6">
        <v>1536</v>
      </c>
      <c r="R5088" s="6">
        <v>63</v>
      </c>
      <c r="S5088" s="16">
        <f t="shared" si="380"/>
        <v>4.1015625E-2</v>
      </c>
      <c r="T5088" s="16">
        <f t="shared" si="381"/>
        <v>5.0603997383237617E-3</v>
      </c>
    </row>
    <row r="5089" spans="1:20" x14ac:dyDescent="0.6">
      <c r="A5089" s="6"/>
      <c r="B5089" s="6"/>
      <c r="C5089" s="6"/>
      <c r="D5089" s="6" t="s">
        <v>13813</v>
      </c>
      <c r="E5089" s="6" t="s">
        <v>13815</v>
      </c>
      <c r="F5089" s="6" t="s">
        <v>13524</v>
      </c>
      <c r="G5089" s="6" t="str">
        <f t="shared" si="379"/>
        <v>65-95</v>
      </c>
      <c r="H5089" s="6" t="str" cm="1">
        <f t="array" ref="H5089:I5089">_xlfn.TEXTSPLIT(G5089,"-")</f>
        <v>65</v>
      </c>
      <c r="I5089" s="6" t="str">
        <v>95</v>
      </c>
      <c r="J5089" s="6" t="s">
        <v>13541</v>
      </c>
      <c r="K5089" s="6" t="s">
        <v>13491</v>
      </c>
      <c r="L5089" s="6" t="s">
        <v>13973</v>
      </c>
      <c r="M5089" s="6" t="s">
        <v>13731</v>
      </c>
      <c r="N5089" s="6" t="s">
        <v>13594</v>
      </c>
      <c r="O5089" s="6" t="str" cm="1">
        <f t="array" ref="O5089:P5089">_xlfn.TEXTSPLIT(N5089,"-")</f>
        <v>2002</v>
      </c>
      <c r="P5089" s="6" t="str">
        <v>2006</v>
      </c>
      <c r="Q5089" s="6">
        <f>1939+1536</f>
        <v>3475</v>
      </c>
      <c r="R5089" s="6">
        <v>149</v>
      </c>
      <c r="S5089" s="16">
        <f t="shared" si="380"/>
        <v>4.2877697841726618E-2</v>
      </c>
      <c r="T5089" s="16">
        <f t="shared" si="381"/>
        <v>3.436545063990919E-3</v>
      </c>
    </row>
    <row r="5090" spans="1:20" x14ac:dyDescent="0.6">
      <c r="A5090" s="6"/>
      <c r="B5090" s="6"/>
      <c r="C5090" s="6"/>
      <c r="D5090" s="6" t="s">
        <v>13813</v>
      </c>
      <c r="E5090" s="6" t="s">
        <v>13815</v>
      </c>
      <c r="F5090" s="6" t="s">
        <v>13824</v>
      </c>
      <c r="G5090" s="6" t="str">
        <f t="shared" si="379"/>
        <v>65-69</v>
      </c>
      <c r="H5090" s="6" t="str" cm="1">
        <f t="array" ref="H5090:I5090">_xlfn.TEXTSPLIT(G5090,"-")</f>
        <v>65</v>
      </c>
      <c r="I5090" s="6" t="str">
        <v>69</v>
      </c>
      <c r="J5090" s="6" t="s">
        <v>13541</v>
      </c>
      <c r="K5090" s="6" t="s">
        <v>13491</v>
      </c>
      <c r="L5090" s="6" t="s">
        <v>13973</v>
      </c>
      <c r="M5090" s="6" t="s">
        <v>13731</v>
      </c>
      <c r="N5090" s="6" t="s">
        <v>13594</v>
      </c>
      <c r="O5090" s="6" t="str" cm="1">
        <f t="array" ref="O5090:P5090">_xlfn.TEXTSPLIT(N5090,"-")</f>
        <v>2002</v>
      </c>
      <c r="P5090" s="6" t="str">
        <v>2006</v>
      </c>
      <c r="Q5090" s="6">
        <v>849</v>
      </c>
      <c r="R5090" s="6">
        <v>17</v>
      </c>
      <c r="S5090" s="16">
        <f t="shared" si="380"/>
        <v>2.0023557126030624E-2</v>
      </c>
      <c r="T5090" s="16">
        <f t="shared" si="381"/>
        <v>4.8075586204789876E-3</v>
      </c>
    </row>
    <row r="5091" spans="1:20" x14ac:dyDescent="0.6">
      <c r="A5091" s="6"/>
      <c r="B5091" s="6"/>
      <c r="C5091" s="6"/>
      <c r="D5091" s="6" t="s">
        <v>13813</v>
      </c>
      <c r="E5091" s="6" t="s">
        <v>13815</v>
      </c>
      <c r="F5091" s="6" t="s">
        <v>13825</v>
      </c>
      <c r="G5091" s="6" t="str">
        <f t="shared" si="379"/>
        <v>70-74</v>
      </c>
      <c r="H5091" s="6" t="str" cm="1">
        <f t="array" ref="H5091:I5091">_xlfn.TEXTSPLIT(G5091,"-")</f>
        <v>70</v>
      </c>
      <c r="I5091" s="6" t="str">
        <v>74</v>
      </c>
      <c r="J5091" s="6" t="s">
        <v>13541</v>
      </c>
      <c r="K5091" s="6" t="s">
        <v>13491</v>
      </c>
      <c r="L5091" s="6" t="s">
        <v>13973</v>
      </c>
      <c r="M5091" s="6" t="s">
        <v>13731</v>
      </c>
      <c r="N5091" s="6" t="s">
        <v>13594</v>
      </c>
      <c r="O5091" s="6" t="str" cm="1">
        <f t="array" ref="O5091:P5091">_xlfn.TEXTSPLIT(N5091,"-")</f>
        <v>2002</v>
      </c>
      <c r="P5091" s="6" t="str">
        <v>2006</v>
      </c>
      <c r="Q5091" s="6">
        <v>1069</v>
      </c>
      <c r="R5091" s="6">
        <v>20</v>
      </c>
      <c r="S5091" s="16">
        <f t="shared" si="380"/>
        <v>1.8709073900841908E-2</v>
      </c>
      <c r="T5091" s="16">
        <f t="shared" si="381"/>
        <v>4.1441568469969201E-3</v>
      </c>
    </row>
    <row r="5092" spans="1:20" x14ac:dyDescent="0.6">
      <c r="A5092" s="6"/>
      <c r="B5092" s="6"/>
      <c r="C5092" s="6"/>
      <c r="D5092" s="6" t="s">
        <v>13813</v>
      </c>
      <c r="E5092" s="6" t="s">
        <v>13815</v>
      </c>
      <c r="F5092" s="6" t="s">
        <v>13826</v>
      </c>
      <c r="G5092" s="6" t="str">
        <f t="shared" si="379"/>
        <v>75-79</v>
      </c>
      <c r="H5092" s="6" t="str" cm="1">
        <f t="array" ref="H5092:I5092">_xlfn.TEXTSPLIT(G5092,"-")</f>
        <v>75</v>
      </c>
      <c r="I5092" s="6" t="str">
        <v>79</v>
      </c>
      <c r="J5092" s="6" t="s">
        <v>13541</v>
      </c>
      <c r="K5092" s="6" t="s">
        <v>13491</v>
      </c>
      <c r="L5092" s="6" t="s">
        <v>13973</v>
      </c>
      <c r="M5092" s="6" t="s">
        <v>13731</v>
      </c>
      <c r="N5092" s="6" t="s">
        <v>13594</v>
      </c>
      <c r="O5092" s="6" t="str" cm="1">
        <f t="array" ref="O5092:P5092">_xlfn.TEXTSPLIT(N5092,"-")</f>
        <v>2002</v>
      </c>
      <c r="P5092" s="6" t="str">
        <v>2006</v>
      </c>
      <c r="Q5092" s="6">
        <v>808</v>
      </c>
      <c r="R5092" s="6">
        <v>40</v>
      </c>
      <c r="S5092" s="16">
        <f t="shared" si="380"/>
        <v>4.9504950495049507E-2</v>
      </c>
      <c r="T5092" s="16">
        <f t="shared" si="381"/>
        <v>7.6312128050303159E-3</v>
      </c>
    </row>
    <row r="5093" spans="1:20" x14ac:dyDescent="0.6">
      <c r="A5093" s="6"/>
      <c r="B5093" s="6"/>
      <c r="C5093" s="6"/>
      <c r="D5093" s="6" t="s">
        <v>13813</v>
      </c>
      <c r="E5093" s="6" t="s">
        <v>13815</v>
      </c>
      <c r="F5093" s="6" t="s">
        <v>13860</v>
      </c>
      <c r="G5093" s="6" t="str">
        <f t="shared" si="379"/>
        <v>80-84</v>
      </c>
      <c r="H5093" s="6" t="str" cm="1">
        <f t="array" ref="H5093:I5093">_xlfn.TEXTSPLIT(G5093,"-")</f>
        <v>80</v>
      </c>
      <c r="I5093" s="6" t="str">
        <v>84</v>
      </c>
      <c r="J5093" s="6" t="s">
        <v>13541</v>
      </c>
      <c r="K5093" s="6" t="s">
        <v>13491</v>
      </c>
      <c r="L5093" s="6" t="s">
        <v>13973</v>
      </c>
      <c r="M5093" s="6" t="s">
        <v>13731</v>
      </c>
      <c r="N5093" s="6" t="s">
        <v>13594</v>
      </c>
      <c r="O5093" s="6" t="str" cm="1">
        <f t="array" ref="O5093:P5093">_xlfn.TEXTSPLIT(N5093,"-")</f>
        <v>2002</v>
      </c>
      <c r="P5093" s="6" t="str">
        <v>2006</v>
      </c>
      <c r="Q5093" s="6">
        <v>533</v>
      </c>
      <c r="R5093" s="6">
        <v>37</v>
      </c>
      <c r="S5093" s="16">
        <f t="shared" si="380"/>
        <v>6.9418386491557224E-2</v>
      </c>
      <c r="T5093" s="16">
        <f t="shared" si="381"/>
        <v>1.1009076428372743E-2</v>
      </c>
    </row>
    <row r="5094" spans="1:20" x14ac:dyDescent="0.6">
      <c r="A5094" s="6"/>
      <c r="B5094" s="6"/>
      <c r="C5094" s="6"/>
      <c r="D5094" s="6" t="s">
        <v>13813</v>
      </c>
      <c r="E5094" s="6" t="s">
        <v>13815</v>
      </c>
      <c r="F5094" s="6" t="s">
        <v>13879</v>
      </c>
      <c r="G5094" s="6" t="str">
        <f t="shared" si="379"/>
        <v>85-89</v>
      </c>
      <c r="H5094" s="6" t="str" cm="1">
        <f t="array" ref="H5094:I5094">_xlfn.TEXTSPLIT(G5094,"-")</f>
        <v>85</v>
      </c>
      <c r="I5094" s="6" t="str">
        <v>89</v>
      </c>
      <c r="J5094" s="6" t="s">
        <v>13541</v>
      </c>
      <c r="K5094" s="6" t="s">
        <v>13491</v>
      </c>
      <c r="L5094" s="6" t="s">
        <v>13973</v>
      </c>
      <c r="M5094" s="6" t="s">
        <v>13731</v>
      </c>
      <c r="N5094" s="6" t="s">
        <v>13594</v>
      </c>
      <c r="O5094" s="6" t="str" cm="1">
        <f t="array" ref="O5094:P5094">_xlfn.TEXTSPLIT(N5094,"-")</f>
        <v>2002</v>
      </c>
      <c r="P5094" s="6" t="str">
        <v>2006</v>
      </c>
      <c r="Q5094" s="6">
        <v>183</v>
      </c>
      <c r="R5094" s="6">
        <v>28</v>
      </c>
      <c r="S5094" s="16">
        <f t="shared" si="380"/>
        <v>0.15300546448087432</v>
      </c>
      <c r="T5094" s="16">
        <f t="shared" si="381"/>
        <v>2.661143107844794E-2</v>
      </c>
    </row>
    <row r="5095" spans="1:20" x14ac:dyDescent="0.6">
      <c r="A5095" s="6"/>
      <c r="B5095" s="6"/>
      <c r="C5095" s="6"/>
      <c r="D5095" s="6" t="s">
        <v>13813</v>
      </c>
      <c r="E5095" s="6" t="s">
        <v>13815</v>
      </c>
      <c r="F5095" s="6" t="s">
        <v>13628</v>
      </c>
      <c r="G5095" s="6" t="str">
        <f t="shared" si="379"/>
        <v>90-95</v>
      </c>
      <c r="H5095" s="6" t="str" cm="1">
        <f t="array" ref="H5095:I5095">_xlfn.TEXTSPLIT(G5095,"-")</f>
        <v>90</v>
      </c>
      <c r="I5095" s="6" t="str">
        <v>95</v>
      </c>
      <c r="J5095" s="6" t="s">
        <v>13541</v>
      </c>
      <c r="K5095" s="6" t="s">
        <v>13491</v>
      </c>
      <c r="L5095" s="6" t="s">
        <v>13973</v>
      </c>
      <c r="M5095" s="6" t="s">
        <v>13731</v>
      </c>
      <c r="N5095" s="6" t="s">
        <v>13594</v>
      </c>
      <c r="O5095" s="6" t="str" cm="1">
        <f t="array" ref="O5095:P5095">_xlfn.TEXTSPLIT(N5095,"-")</f>
        <v>2002</v>
      </c>
      <c r="P5095" s="6" t="str">
        <v>2006</v>
      </c>
      <c r="Q5095" s="6">
        <v>33</v>
      </c>
      <c r="R5095" s="6">
        <v>7</v>
      </c>
      <c r="S5095" s="16">
        <f t="shared" si="380"/>
        <v>0.21212121212121213</v>
      </c>
      <c r="T5095" s="16">
        <f t="shared" si="381"/>
        <v>7.1164726427906569E-2</v>
      </c>
    </row>
    <row r="5096" spans="1:20" x14ac:dyDescent="0.6">
      <c r="D5096" s="6" t="s">
        <v>13848</v>
      </c>
      <c r="E5096" s="6" t="s">
        <v>13816</v>
      </c>
      <c r="F5096" s="6" t="s">
        <v>13524</v>
      </c>
      <c r="G5096" s="6" t="str">
        <f t="shared" si="376"/>
        <v>65-95</v>
      </c>
      <c r="H5096" s="6" t="str" cm="1">
        <f t="array" ref="H5096:I5096">_xlfn.TEXTSPLIT(G5096,"-")</f>
        <v>65</v>
      </c>
      <c r="I5096" s="6" t="str">
        <v>95</v>
      </c>
      <c r="J5096" s="6" t="s">
        <v>13541</v>
      </c>
      <c r="K5096" s="6" t="s">
        <v>13491</v>
      </c>
      <c r="L5096" s="6" t="s">
        <v>13517</v>
      </c>
      <c r="M5096" s="6" t="s">
        <v>13731</v>
      </c>
      <c r="N5096" s="6" t="s">
        <v>13594</v>
      </c>
      <c r="O5096" s="6" t="str" cm="1">
        <f t="array" ref="O5096:P5096">_xlfn.TEXTSPLIT(N5096,"-")</f>
        <v>2002</v>
      </c>
      <c r="P5096" s="6" t="str">
        <v>2006</v>
      </c>
      <c r="Q5096" s="6">
        <v>1939</v>
      </c>
      <c r="R5096" s="6">
        <v>320</v>
      </c>
      <c r="S5096" s="16">
        <f t="shared" si="377"/>
        <v>0.16503352243424446</v>
      </c>
      <c r="T5096" s="16">
        <f t="shared" si="378"/>
        <v>8.4300800756023468E-3</v>
      </c>
    </row>
    <row r="5097" spans="1:20" x14ac:dyDescent="0.6">
      <c r="A5097" s="6"/>
      <c r="B5097" s="6"/>
      <c r="C5097" s="6"/>
      <c r="D5097" s="6" t="s">
        <v>13848</v>
      </c>
      <c r="E5097" s="6" t="s">
        <v>13814</v>
      </c>
      <c r="F5097" s="6" t="s">
        <v>13524</v>
      </c>
      <c r="G5097" s="6" t="str">
        <f t="shared" si="376"/>
        <v>65-95</v>
      </c>
      <c r="H5097" s="6" t="str" cm="1">
        <f t="array" ref="H5097:I5097">_xlfn.TEXTSPLIT(G5097,"-")</f>
        <v>65</v>
      </c>
      <c r="I5097" s="6" t="str">
        <v>95</v>
      </c>
      <c r="J5097" s="6" t="s">
        <v>13541</v>
      </c>
      <c r="K5097" s="6" t="s">
        <v>13491</v>
      </c>
      <c r="L5097" s="6" t="s">
        <v>13517</v>
      </c>
      <c r="M5097" s="6" t="s">
        <v>13731</v>
      </c>
      <c r="N5097" s="6" t="s">
        <v>13594</v>
      </c>
      <c r="O5097" s="6" t="str" cm="1">
        <f t="array" ref="O5097:P5097">_xlfn.TEXTSPLIT(N5097,"-")</f>
        <v>2002</v>
      </c>
      <c r="P5097" s="6" t="str">
        <v>2006</v>
      </c>
      <c r="Q5097" s="6">
        <v>1536</v>
      </c>
      <c r="R5097" s="6">
        <v>220</v>
      </c>
      <c r="S5097" s="16">
        <f t="shared" si="377"/>
        <v>0.14322916666666666</v>
      </c>
      <c r="T5097" s="16">
        <f t="shared" si="378"/>
        <v>8.938249257734128E-3</v>
      </c>
    </row>
    <row r="5098" spans="1:20" x14ac:dyDescent="0.6">
      <c r="A5098" s="6"/>
      <c r="B5098" s="6"/>
      <c r="C5098" s="6"/>
      <c r="D5098" s="6" t="s">
        <v>13848</v>
      </c>
      <c r="E5098" s="6" t="s">
        <v>13815</v>
      </c>
      <c r="F5098" s="6" t="s">
        <v>13524</v>
      </c>
      <c r="G5098" s="6" t="str">
        <f t="shared" si="376"/>
        <v>65-95</v>
      </c>
      <c r="H5098" s="6" t="str" cm="1">
        <f t="array" ref="H5098:I5098">_xlfn.TEXTSPLIT(G5098,"-")</f>
        <v>65</v>
      </c>
      <c r="I5098" s="6" t="str">
        <v>95</v>
      </c>
      <c r="J5098" s="6" t="s">
        <v>13541</v>
      </c>
      <c r="K5098" s="6" t="s">
        <v>13491</v>
      </c>
      <c r="L5098" s="6" t="s">
        <v>13517</v>
      </c>
      <c r="M5098" s="6" t="s">
        <v>13731</v>
      </c>
      <c r="N5098" s="6" t="s">
        <v>13594</v>
      </c>
      <c r="O5098" s="6" t="str" cm="1">
        <f t="array" ref="O5098:P5098">_xlfn.TEXTSPLIT(N5098,"-")</f>
        <v>2002</v>
      </c>
      <c r="P5098" s="6" t="str">
        <v>2006</v>
      </c>
      <c r="Q5098" s="6">
        <f>1939+1536</f>
        <v>3475</v>
      </c>
      <c r="R5098" s="6">
        <v>540</v>
      </c>
      <c r="S5098" s="16">
        <f t="shared" si="377"/>
        <v>0.1553956834532374</v>
      </c>
      <c r="T5098" s="16">
        <f t="shared" si="378"/>
        <v>6.1456626810428017E-3</v>
      </c>
    </row>
    <row r="5099" spans="1:20" x14ac:dyDescent="0.6">
      <c r="A5099" s="6"/>
      <c r="B5099" s="6"/>
      <c r="C5099" s="6"/>
      <c r="D5099" s="6" t="s">
        <v>13848</v>
      </c>
      <c r="E5099" s="6" t="s">
        <v>13815</v>
      </c>
      <c r="F5099" s="6" t="s">
        <v>13824</v>
      </c>
      <c r="G5099" s="6" t="str">
        <f t="shared" si="376"/>
        <v>65-69</v>
      </c>
      <c r="H5099" s="6" t="str" cm="1">
        <f t="array" ref="H5099:I5099">_xlfn.TEXTSPLIT(G5099,"-")</f>
        <v>65</v>
      </c>
      <c r="I5099" s="6" t="str">
        <v>69</v>
      </c>
      <c r="J5099" s="6" t="s">
        <v>13541</v>
      </c>
      <c r="K5099" s="6" t="s">
        <v>13491</v>
      </c>
      <c r="L5099" s="6" t="s">
        <v>13517</v>
      </c>
      <c r="M5099" s="6" t="s">
        <v>13731</v>
      </c>
      <c r="N5099" s="6" t="s">
        <v>13594</v>
      </c>
      <c r="O5099" s="6" t="str" cm="1">
        <f t="array" ref="O5099:P5099">_xlfn.TEXTSPLIT(N5099,"-")</f>
        <v>2002</v>
      </c>
      <c r="P5099" s="6" t="str">
        <v>2006</v>
      </c>
      <c r="Q5099" s="6">
        <v>849</v>
      </c>
      <c r="R5099" s="6">
        <v>81</v>
      </c>
      <c r="S5099" s="16">
        <f t="shared" si="377"/>
        <v>9.5406360424028266E-2</v>
      </c>
      <c r="T5099" s="16">
        <f t="shared" si="378"/>
        <v>1.0082345695170556E-2</v>
      </c>
    </row>
    <row r="5100" spans="1:20" x14ac:dyDescent="0.6">
      <c r="A5100" s="6"/>
      <c r="B5100" s="6"/>
      <c r="C5100" s="6"/>
      <c r="D5100" s="6" t="s">
        <v>13848</v>
      </c>
      <c r="E5100" s="6" t="s">
        <v>13815</v>
      </c>
      <c r="F5100" s="6" t="s">
        <v>13825</v>
      </c>
      <c r="G5100" s="6" t="str">
        <f t="shared" si="376"/>
        <v>70-74</v>
      </c>
      <c r="H5100" s="6" t="str" cm="1">
        <f t="array" ref="H5100:I5100">_xlfn.TEXTSPLIT(G5100,"-")</f>
        <v>70</v>
      </c>
      <c r="I5100" s="6" t="str">
        <v>74</v>
      </c>
      <c r="J5100" s="6" t="s">
        <v>13541</v>
      </c>
      <c r="K5100" s="6" t="s">
        <v>13491</v>
      </c>
      <c r="L5100" s="6" t="s">
        <v>13517</v>
      </c>
      <c r="M5100" s="6" t="s">
        <v>13731</v>
      </c>
      <c r="N5100" s="6" t="s">
        <v>13594</v>
      </c>
      <c r="O5100" s="6" t="str" cm="1">
        <f t="array" ref="O5100:P5100">_xlfn.TEXTSPLIT(N5100,"-")</f>
        <v>2002</v>
      </c>
      <c r="P5100" s="6" t="str">
        <v>2006</v>
      </c>
      <c r="Q5100" s="6">
        <v>1069</v>
      </c>
      <c r="R5100" s="6">
        <v>120</v>
      </c>
      <c r="S5100" s="16">
        <f t="shared" si="377"/>
        <v>0.11225444340505145</v>
      </c>
      <c r="T5100" s="16">
        <f t="shared" si="378"/>
        <v>9.6551087860089167E-3</v>
      </c>
    </row>
    <row r="5101" spans="1:20" x14ac:dyDescent="0.6">
      <c r="A5101" s="6"/>
      <c r="B5101" s="6"/>
      <c r="C5101" s="6"/>
      <c r="D5101" s="6" t="s">
        <v>13848</v>
      </c>
      <c r="E5101" s="6" t="s">
        <v>13815</v>
      </c>
      <c r="F5101" s="6" t="s">
        <v>13826</v>
      </c>
      <c r="G5101" s="6" t="str">
        <f t="shared" si="376"/>
        <v>75-79</v>
      </c>
      <c r="H5101" s="6" t="str" cm="1">
        <f t="array" ref="H5101:I5101">_xlfn.TEXTSPLIT(G5101,"-")</f>
        <v>75</v>
      </c>
      <c r="I5101" s="6" t="str">
        <v>79</v>
      </c>
      <c r="J5101" s="6" t="s">
        <v>13541</v>
      </c>
      <c r="K5101" s="6" t="s">
        <v>13491</v>
      </c>
      <c r="L5101" s="6" t="s">
        <v>13517</v>
      </c>
      <c r="M5101" s="6" t="s">
        <v>13731</v>
      </c>
      <c r="N5101" s="6" t="s">
        <v>13594</v>
      </c>
      <c r="O5101" s="6" t="str" cm="1">
        <f t="array" ref="O5101:P5101">_xlfn.TEXTSPLIT(N5101,"-")</f>
        <v>2002</v>
      </c>
      <c r="P5101" s="6" t="str">
        <v>2006</v>
      </c>
      <c r="Q5101" s="6">
        <v>808</v>
      </c>
      <c r="R5101" s="6">
        <v>136</v>
      </c>
      <c r="S5101" s="16">
        <f t="shared" si="377"/>
        <v>0.16831683168316833</v>
      </c>
      <c r="T5101" s="16">
        <f t="shared" si="378"/>
        <v>1.316245954998854E-2</v>
      </c>
    </row>
    <row r="5102" spans="1:20" x14ac:dyDescent="0.6">
      <c r="A5102" s="6"/>
      <c r="B5102" s="6"/>
      <c r="C5102" s="6"/>
      <c r="D5102" s="6" t="s">
        <v>13848</v>
      </c>
      <c r="E5102" s="6" t="s">
        <v>13815</v>
      </c>
      <c r="F5102" s="6" t="s">
        <v>13860</v>
      </c>
      <c r="G5102" s="6" t="str">
        <f t="shared" si="376"/>
        <v>80-84</v>
      </c>
      <c r="H5102" s="6" t="str" cm="1">
        <f t="array" ref="H5102:I5102">_xlfn.TEXTSPLIT(G5102,"-")</f>
        <v>80</v>
      </c>
      <c r="I5102" s="6" t="str">
        <v>84</v>
      </c>
      <c r="J5102" s="6" t="s">
        <v>13541</v>
      </c>
      <c r="K5102" s="6" t="s">
        <v>13491</v>
      </c>
      <c r="L5102" s="6" t="s">
        <v>13517</v>
      </c>
      <c r="M5102" s="6" t="s">
        <v>13731</v>
      </c>
      <c r="N5102" s="6" t="s">
        <v>13594</v>
      </c>
      <c r="O5102" s="6" t="str" cm="1">
        <f t="array" ref="O5102:P5102">_xlfn.TEXTSPLIT(N5102,"-")</f>
        <v>2002</v>
      </c>
      <c r="P5102" s="6" t="str">
        <v>2006</v>
      </c>
      <c r="Q5102" s="6">
        <v>533</v>
      </c>
      <c r="R5102" s="6">
        <v>139</v>
      </c>
      <c r="S5102" s="16">
        <f t="shared" si="377"/>
        <v>0.2607879924953096</v>
      </c>
      <c r="T5102" s="16">
        <f t="shared" si="378"/>
        <v>1.9017993625746198E-2</v>
      </c>
    </row>
    <row r="5103" spans="1:20" x14ac:dyDescent="0.6">
      <c r="A5103" s="6"/>
      <c r="B5103" s="6"/>
      <c r="C5103" s="6"/>
      <c r="D5103" s="6" t="s">
        <v>13848</v>
      </c>
      <c r="E5103" s="6" t="s">
        <v>13815</v>
      </c>
      <c r="F5103" s="6" t="s">
        <v>13879</v>
      </c>
      <c r="G5103" s="6" t="str">
        <f t="shared" si="376"/>
        <v>85-89</v>
      </c>
      <c r="H5103" s="6" t="str" cm="1">
        <f t="array" ref="H5103:I5103">_xlfn.TEXTSPLIT(G5103,"-")</f>
        <v>85</v>
      </c>
      <c r="I5103" s="6" t="str">
        <v>89</v>
      </c>
      <c r="J5103" s="6" t="s">
        <v>13541</v>
      </c>
      <c r="K5103" s="6" t="s">
        <v>13491</v>
      </c>
      <c r="L5103" s="6" t="s">
        <v>13517</v>
      </c>
      <c r="M5103" s="6" t="s">
        <v>13731</v>
      </c>
      <c r="N5103" s="6" t="s">
        <v>13594</v>
      </c>
      <c r="O5103" s="6" t="str" cm="1">
        <f t="array" ref="O5103:P5103">_xlfn.TEXTSPLIT(N5103,"-")</f>
        <v>2002</v>
      </c>
      <c r="P5103" s="6" t="str">
        <v>2006</v>
      </c>
      <c r="Q5103" s="6">
        <v>183</v>
      </c>
      <c r="R5103" s="6">
        <v>51</v>
      </c>
      <c r="S5103" s="16">
        <f t="shared" si="377"/>
        <v>0.27868852459016391</v>
      </c>
      <c r="T5103" s="16">
        <f t="shared" si="378"/>
        <v>3.3143274903394436E-2</v>
      </c>
    </row>
    <row r="5104" spans="1:20" x14ac:dyDescent="0.6">
      <c r="A5104" s="6"/>
      <c r="B5104" s="6"/>
      <c r="C5104" s="6"/>
      <c r="D5104" s="6" t="s">
        <v>13848</v>
      </c>
      <c r="E5104" s="6" t="s">
        <v>13815</v>
      </c>
      <c r="F5104" s="6" t="s">
        <v>13628</v>
      </c>
      <c r="G5104" s="6" t="str">
        <f t="shared" si="376"/>
        <v>90-95</v>
      </c>
      <c r="H5104" s="6" t="str" cm="1">
        <f t="array" ref="H5104:I5104">_xlfn.TEXTSPLIT(G5104,"-")</f>
        <v>90</v>
      </c>
      <c r="I5104" s="6" t="str">
        <v>95</v>
      </c>
      <c r="J5104" s="6" t="s">
        <v>13541</v>
      </c>
      <c r="K5104" s="6" t="s">
        <v>13491</v>
      </c>
      <c r="L5104" s="6" t="s">
        <v>13517</v>
      </c>
      <c r="M5104" s="6" t="s">
        <v>13731</v>
      </c>
      <c r="N5104" s="6" t="s">
        <v>13594</v>
      </c>
      <c r="O5104" s="6" t="str" cm="1">
        <f t="array" ref="O5104:P5104">_xlfn.TEXTSPLIT(N5104,"-")</f>
        <v>2002</v>
      </c>
      <c r="P5104" s="6" t="str">
        <v>2006</v>
      </c>
      <c r="Q5104" s="6">
        <v>33</v>
      </c>
      <c r="R5104" s="6">
        <v>13</v>
      </c>
      <c r="S5104" s="16">
        <f t="shared" si="377"/>
        <v>0.39393939393939392</v>
      </c>
      <c r="T5104" s="16">
        <f t="shared" si="378"/>
        <v>8.5058117002089331E-2</v>
      </c>
    </row>
    <row r="5105" spans="1:20" x14ac:dyDescent="0.6">
      <c r="A5105" s="6"/>
      <c r="B5105" s="6"/>
      <c r="C5105" s="6"/>
      <c r="D5105" s="6" t="s">
        <v>13823</v>
      </c>
      <c r="E5105" s="6" t="s">
        <v>13816</v>
      </c>
      <c r="F5105" s="6" t="s">
        <v>13524</v>
      </c>
      <c r="G5105" s="6" t="str">
        <f t="shared" si="376"/>
        <v>65-95</v>
      </c>
      <c r="H5105" s="6" t="str" cm="1">
        <f t="array" ref="H5105:I5105">_xlfn.TEXTSPLIT(G5105,"-")</f>
        <v>65</v>
      </c>
      <c r="I5105" s="6" t="str">
        <v>95</v>
      </c>
      <c r="J5105" s="6" t="s">
        <v>13541</v>
      </c>
      <c r="K5105" s="6" t="s">
        <v>13491</v>
      </c>
      <c r="L5105" s="6" t="s">
        <v>13517</v>
      </c>
      <c r="M5105" s="6" t="s">
        <v>13731</v>
      </c>
      <c r="N5105" s="6" t="s">
        <v>13594</v>
      </c>
      <c r="O5105" s="6" t="str" cm="1">
        <f t="array" ref="O5105:P5105">_xlfn.TEXTSPLIT(N5105,"-")</f>
        <v>2002</v>
      </c>
      <c r="P5105" s="6" t="str">
        <v>2006</v>
      </c>
      <c r="Q5105" s="6">
        <v>1939</v>
      </c>
      <c r="R5105" s="6">
        <v>48</v>
      </c>
      <c r="S5105" s="16">
        <f t="shared" si="377"/>
        <v>2.4755028365136669E-2</v>
      </c>
      <c r="T5105" s="16">
        <f t="shared" si="378"/>
        <v>3.5285775729583598E-3</v>
      </c>
    </row>
    <row r="5106" spans="1:20" x14ac:dyDescent="0.6">
      <c r="A5106" s="6"/>
      <c r="B5106" s="6"/>
      <c r="C5106" s="6"/>
      <c r="D5106" s="6" t="s">
        <v>13823</v>
      </c>
      <c r="E5106" s="6" t="s">
        <v>13814</v>
      </c>
      <c r="F5106" s="6" t="s">
        <v>13524</v>
      </c>
      <c r="G5106" s="6" t="str">
        <f t="shared" si="376"/>
        <v>65-95</v>
      </c>
      <c r="H5106" s="6" t="str" cm="1">
        <f t="array" ref="H5106:I5106">_xlfn.TEXTSPLIT(G5106,"-")</f>
        <v>65</v>
      </c>
      <c r="I5106" s="6" t="str">
        <v>95</v>
      </c>
      <c r="J5106" s="6" t="s">
        <v>13541</v>
      </c>
      <c r="K5106" s="6" t="s">
        <v>13491</v>
      </c>
      <c r="L5106" s="6" t="s">
        <v>13517</v>
      </c>
      <c r="M5106" s="6" t="s">
        <v>13731</v>
      </c>
      <c r="N5106" s="6" t="s">
        <v>13594</v>
      </c>
      <c r="O5106" s="6" t="str" cm="1">
        <f t="array" ref="O5106:P5106">_xlfn.TEXTSPLIT(N5106,"-")</f>
        <v>2002</v>
      </c>
      <c r="P5106" s="6" t="str">
        <v>2006</v>
      </c>
      <c r="Q5106" s="6">
        <v>1536</v>
      </c>
      <c r="R5106" s="6">
        <v>37</v>
      </c>
      <c r="S5106" s="16">
        <f t="shared" si="377"/>
        <v>2.4088541666666668E-2</v>
      </c>
      <c r="T5106" s="16">
        <f t="shared" si="378"/>
        <v>3.9121442053213122E-3</v>
      </c>
    </row>
    <row r="5107" spans="1:20" x14ac:dyDescent="0.6">
      <c r="A5107" s="6"/>
      <c r="B5107" s="6"/>
      <c r="C5107" s="6"/>
      <c r="D5107" s="6" t="s">
        <v>13823</v>
      </c>
      <c r="E5107" s="6" t="s">
        <v>13815</v>
      </c>
      <c r="F5107" s="6" t="s">
        <v>13524</v>
      </c>
      <c r="G5107" s="6" t="str">
        <f t="shared" si="376"/>
        <v>65-95</v>
      </c>
      <c r="H5107" s="6" t="str" cm="1">
        <f t="array" ref="H5107:I5107">_xlfn.TEXTSPLIT(G5107,"-")</f>
        <v>65</v>
      </c>
      <c r="I5107" s="6" t="str">
        <v>95</v>
      </c>
      <c r="J5107" s="6" t="s">
        <v>13541</v>
      </c>
      <c r="K5107" s="6" t="s">
        <v>13491</v>
      </c>
      <c r="L5107" s="6" t="s">
        <v>13517</v>
      </c>
      <c r="M5107" s="6" t="s">
        <v>13731</v>
      </c>
      <c r="N5107" s="6" t="s">
        <v>13594</v>
      </c>
      <c r="O5107" s="6" t="str" cm="1">
        <f t="array" ref="O5107:P5107">_xlfn.TEXTSPLIT(N5107,"-")</f>
        <v>2002</v>
      </c>
      <c r="P5107" s="6" t="str">
        <v>2006</v>
      </c>
      <c r="Q5107" s="6">
        <f>1939+1536</f>
        <v>3475</v>
      </c>
      <c r="R5107" s="6">
        <v>85</v>
      </c>
      <c r="S5107" s="16">
        <f t="shared" si="377"/>
        <v>2.4460431654676259E-2</v>
      </c>
      <c r="T5107" s="16">
        <f t="shared" si="378"/>
        <v>2.6204573678414028E-3</v>
      </c>
    </row>
    <row r="5108" spans="1:20" x14ac:dyDescent="0.6">
      <c r="A5108" s="6"/>
      <c r="B5108" s="6"/>
      <c r="C5108" s="6"/>
      <c r="D5108" s="6" t="s">
        <v>13823</v>
      </c>
      <c r="E5108" s="6" t="s">
        <v>13815</v>
      </c>
      <c r="F5108" s="6" t="s">
        <v>13824</v>
      </c>
      <c r="G5108" s="6" t="str">
        <f t="shared" si="376"/>
        <v>65-69</v>
      </c>
      <c r="H5108" s="6" t="str" cm="1">
        <f t="array" ref="H5108:I5108">_xlfn.TEXTSPLIT(G5108,"-")</f>
        <v>65</v>
      </c>
      <c r="I5108" s="6" t="str">
        <v>69</v>
      </c>
      <c r="J5108" s="6" t="s">
        <v>13541</v>
      </c>
      <c r="K5108" s="6" t="s">
        <v>13491</v>
      </c>
      <c r="L5108" s="6" t="s">
        <v>13517</v>
      </c>
      <c r="M5108" s="6" t="s">
        <v>13731</v>
      </c>
      <c r="N5108" s="6" t="s">
        <v>13594</v>
      </c>
      <c r="O5108" s="6" t="str" cm="1">
        <f t="array" ref="O5108:P5108">_xlfn.TEXTSPLIT(N5108,"-")</f>
        <v>2002</v>
      </c>
      <c r="P5108" s="6" t="str">
        <v>2006</v>
      </c>
      <c r="Q5108" s="6">
        <v>849</v>
      </c>
      <c r="R5108" s="6">
        <v>9</v>
      </c>
      <c r="S5108" s="16">
        <f t="shared" si="377"/>
        <v>1.0600706713780919E-2</v>
      </c>
      <c r="T5108" s="16">
        <f t="shared" si="378"/>
        <v>3.5147898403529668E-3</v>
      </c>
    </row>
    <row r="5109" spans="1:20" x14ac:dyDescent="0.6">
      <c r="A5109" s="6"/>
      <c r="B5109" s="6"/>
      <c r="C5109" s="6"/>
      <c r="D5109" s="6" t="s">
        <v>13823</v>
      </c>
      <c r="E5109" s="6" t="s">
        <v>13815</v>
      </c>
      <c r="F5109" s="6" t="s">
        <v>13825</v>
      </c>
      <c r="G5109" s="6" t="str">
        <f t="shared" si="376"/>
        <v>70-74</v>
      </c>
      <c r="H5109" s="6" t="str" cm="1">
        <f t="array" ref="H5109:I5109">_xlfn.TEXTSPLIT(G5109,"-")</f>
        <v>70</v>
      </c>
      <c r="I5109" s="6" t="str">
        <v>74</v>
      </c>
      <c r="J5109" s="6" t="s">
        <v>13541</v>
      </c>
      <c r="K5109" s="6" t="s">
        <v>13491</v>
      </c>
      <c r="L5109" s="6" t="s">
        <v>13517</v>
      </c>
      <c r="M5109" s="6" t="s">
        <v>13731</v>
      </c>
      <c r="N5109" s="6" t="s">
        <v>13594</v>
      </c>
      <c r="O5109" s="6" t="str" cm="1">
        <f t="array" ref="O5109:P5109">_xlfn.TEXTSPLIT(N5109,"-")</f>
        <v>2002</v>
      </c>
      <c r="P5109" s="6" t="str">
        <v>2006</v>
      </c>
      <c r="Q5109" s="6">
        <v>1069</v>
      </c>
      <c r="R5109" s="6">
        <v>16</v>
      </c>
      <c r="S5109" s="16">
        <f t="shared" si="377"/>
        <v>1.4967259120673527E-2</v>
      </c>
      <c r="T5109" s="16">
        <f t="shared" si="378"/>
        <v>3.7137068532969377E-3</v>
      </c>
    </row>
    <row r="5110" spans="1:20" x14ac:dyDescent="0.6">
      <c r="A5110" s="6"/>
      <c r="B5110" s="6"/>
      <c r="C5110" s="6"/>
      <c r="D5110" s="6" t="s">
        <v>13823</v>
      </c>
      <c r="E5110" s="6" t="s">
        <v>13815</v>
      </c>
      <c r="F5110" s="6" t="s">
        <v>13826</v>
      </c>
      <c r="G5110" s="6" t="str">
        <f t="shared" si="376"/>
        <v>75-79</v>
      </c>
      <c r="H5110" s="6" t="str" cm="1">
        <f t="array" ref="H5110:I5110">_xlfn.TEXTSPLIT(G5110,"-")</f>
        <v>75</v>
      </c>
      <c r="I5110" s="6" t="str">
        <v>79</v>
      </c>
      <c r="J5110" s="6" t="s">
        <v>13541</v>
      </c>
      <c r="K5110" s="6" t="s">
        <v>13491</v>
      </c>
      <c r="L5110" s="6" t="s">
        <v>13517</v>
      </c>
      <c r="M5110" s="6" t="s">
        <v>13731</v>
      </c>
      <c r="N5110" s="6" t="s">
        <v>13594</v>
      </c>
      <c r="O5110" s="6" t="str" cm="1">
        <f t="array" ref="O5110:P5110">_xlfn.TEXTSPLIT(N5110,"-")</f>
        <v>2002</v>
      </c>
      <c r="P5110" s="6" t="str">
        <v>2006</v>
      </c>
      <c r="Q5110" s="6">
        <v>808</v>
      </c>
      <c r="R5110" s="6">
        <v>21</v>
      </c>
      <c r="S5110" s="16">
        <f t="shared" si="377"/>
        <v>2.5990099009900989E-2</v>
      </c>
      <c r="T5110" s="16">
        <f t="shared" si="378"/>
        <v>5.5973178870693599E-3</v>
      </c>
    </row>
    <row r="5111" spans="1:20" x14ac:dyDescent="0.6">
      <c r="A5111" s="6"/>
      <c r="B5111" s="6"/>
      <c r="C5111" s="6"/>
      <c r="D5111" s="6" t="s">
        <v>13823</v>
      </c>
      <c r="E5111" s="6" t="s">
        <v>13815</v>
      </c>
      <c r="F5111" s="6" t="s">
        <v>13860</v>
      </c>
      <c r="G5111" s="6" t="str">
        <f t="shared" si="376"/>
        <v>80-84</v>
      </c>
      <c r="H5111" s="6" t="str" cm="1">
        <f t="array" ref="H5111:I5111">_xlfn.TEXTSPLIT(G5111,"-")</f>
        <v>80</v>
      </c>
      <c r="I5111" s="6" t="str">
        <v>84</v>
      </c>
      <c r="J5111" s="6" t="s">
        <v>13541</v>
      </c>
      <c r="K5111" s="6" t="s">
        <v>13491</v>
      </c>
      <c r="L5111" s="6" t="s">
        <v>13517</v>
      </c>
      <c r="M5111" s="6" t="s">
        <v>13731</v>
      </c>
      <c r="N5111" s="6" t="s">
        <v>13594</v>
      </c>
      <c r="O5111" s="6" t="str" cm="1">
        <f t="array" ref="O5111:P5111">_xlfn.TEXTSPLIT(N5111,"-")</f>
        <v>2002</v>
      </c>
      <c r="P5111" s="6" t="str">
        <v>2006</v>
      </c>
      <c r="Q5111" s="6">
        <v>533</v>
      </c>
      <c r="R5111" s="6">
        <v>18</v>
      </c>
      <c r="S5111" s="16">
        <f t="shared" si="377"/>
        <v>3.3771106941838651E-2</v>
      </c>
      <c r="T5111" s="16">
        <f t="shared" si="378"/>
        <v>7.8243641318061653E-3</v>
      </c>
    </row>
    <row r="5112" spans="1:20" x14ac:dyDescent="0.6">
      <c r="A5112" s="6"/>
      <c r="B5112" s="6"/>
      <c r="C5112" s="6"/>
      <c r="D5112" s="6" t="s">
        <v>13823</v>
      </c>
      <c r="E5112" s="6" t="s">
        <v>13815</v>
      </c>
      <c r="F5112" s="6" t="s">
        <v>13879</v>
      </c>
      <c r="G5112" s="6" t="str">
        <f t="shared" si="376"/>
        <v>85-89</v>
      </c>
      <c r="H5112" s="6" t="str" cm="1">
        <f t="array" ref="H5112:I5112">_xlfn.TEXTSPLIT(G5112,"-")</f>
        <v>85</v>
      </c>
      <c r="I5112" s="6" t="str">
        <v>89</v>
      </c>
      <c r="J5112" s="6" t="s">
        <v>13541</v>
      </c>
      <c r="K5112" s="6" t="s">
        <v>13491</v>
      </c>
      <c r="L5112" s="6" t="s">
        <v>13517</v>
      </c>
      <c r="M5112" s="6" t="s">
        <v>13731</v>
      </c>
      <c r="N5112" s="6" t="s">
        <v>13594</v>
      </c>
      <c r="O5112" s="6" t="str" cm="1">
        <f t="array" ref="O5112:P5112">_xlfn.TEXTSPLIT(N5112,"-")</f>
        <v>2002</v>
      </c>
      <c r="P5112" s="6" t="str">
        <v>2006</v>
      </c>
      <c r="Q5112" s="6">
        <v>183</v>
      </c>
      <c r="R5112" s="6">
        <v>18</v>
      </c>
      <c r="S5112" s="16">
        <f t="shared" si="377"/>
        <v>9.8360655737704916E-2</v>
      </c>
      <c r="T5112" s="16">
        <f t="shared" si="378"/>
        <v>2.2014133207495182E-2</v>
      </c>
    </row>
    <row r="5113" spans="1:20" x14ac:dyDescent="0.6">
      <c r="A5113" s="6"/>
      <c r="B5113" s="6"/>
      <c r="C5113" s="6"/>
      <c r="D5113" s="6" t="s">
        <v>13823</v>
      </c>
      <c r="E5113" s="6" t="s">
        <v>13815</v>
      </c>
      <c r="F5113" s="6" t="s">
        <v>13628</v>
      </c>
      <c r="G5113" s="6" t="str">
        <f t="shared" si="376"/>
        <v>90-95</v>
      </c>
      <c r="H5113" s="6" t="str" cm="1">
        <f t="array" ref="H5113:I5113">_xlfn.TEXTSPLIT(G5113,"-")</f>
        <v>90</v>
      </c>
      <c r="I5113" s="6" t="str">
        <v>95</v>
      </c>
      <c r="J5113" s="6" t="s">
        <v>13541</v>
      </c>
      <c r="K5113" s="6" t="s">
        <v>13491</v>
      </c>
      <c r="L5113" s="6" t="s">
        <v>13517</v>
      </c>
      <c r="M5113" s="6" t="s">
        <v>13731</v>
      </c>
      <c r="N5113" s="6" t="s">
        <v>13594</v>
      </c>
      <c r="O5113" s="6" t="str" cm="1">
        <f t="array" ref="O5113:P5113">_xlfn.TEXTSPLIT(N5113,"-")</f>
        <v>2002</v>
      </c>
      <c r="P5113" s="6" t="str">
        <v>2006</v>
      </c>
      <c r="Q5113" s="6">
        <v>33</v>
      </c>
      <c r="R5113" s="6">
        <v>3</v>
      </c>
      <c r="S5113" s="16">
        <f t="shared" si="377"/>
        <v>9.0909090909090912E-2</v>
      </c>
      <c r="T5113" s="16">
        <f t="shared" si="378"/>
        <v>5.0043807505743665E-2</v>
      </c>
    </row>
    <row r="5114" spans="1:20" x14ac:dyDescent="0.6">
      <c r="A5114" s="6"/>
      <c r="B5114" s="6"/>
      <c r="C5114" s="6"/>
      <c r="D5114" s="6" t="s">
        <v>13828</v>
      </c>
      <c r="E5114" s="6" t="s">
        <v>13816</v>
      </c>
      <c r="F5114" s="6" t="s">
        <v>13524</v>
      </c>
      <c r="G5114" s="6" t="str">
        <f t="shared" si="376"/>
        <v>65-95</v>
      </c>
      <c r="H5114" s="6" t="str" cm="1">
        <f t="array" ref="H5114:I5114">_xlfn.TEXTSPLIT(G5114,"-")</f>
        <v>65</v>
      </c>
      <c r="I5114" s="6" t="str">
        <v>95</v>
      </c>
      <c r="J5114" s="6" t="s">
        <v>13541</v>
      </c>
      <c r="K5114" s="6" t="s">
        <v>13491</v>
      </c>
      <c r="L5114" s="6" t="s">
        <v>13517</v>
      </c>
      <c r="M5114" s="6" t="s">
        <v>13731</v>
      </c>
      <c r="N5114" s="6" t="s">
        <v>13594</v>
      </c>
      <c r="O5114" s="6" t="str" cm="1">
        <f t="array" ref="O5114:P5114">_xlfn.TEXTSPLIT(N5114,"-")</f>
        <v>2002</v>
      </c>
      <c r="P5114" s="6" t="str">
        <v>2006</v>
      </c>
      <c r="Q5114" s="6">
        <v>1939</v>
      </c>
      <c r="R5114" s="6">
        <v>38</v>
      </c>
      <c r="S5114" s="16">
        <f t="shared" si="377"/>
        <v>1.9597730789066528E-2</v>
      </c>
      <c r="T5114" s="16">
        <f t="shared" si="378"/>
        <v>3.14786532095948E-3</v>
      </c>
    </row>
    <row r="5115" spans="1:20" x14ac:dyDescent="0.6">
      <c r="A5115" s="6"/>
      <c r="B5115" s="6"/>
      <c r="C5115" s="6"/>
      <c r="D5115" s="6" t="s">
        <v>13828</v>
      </c>
      <c r="E5115" s="6" t="s">
        <v>13814</v>
      </c>
      <c r="F5115" s="6" t="s">
        <v>13524</v>
      </c>
      <c r="G5115" s="6" t="str">
        <f t="shared" si="376"/>
        <v>65-95</v>
      </c>
      <c r="H5115" s="6" t="str" cm="1">
        <f t="array" ref="H5115:I5115">_xlfn.TEXTSPLIT(G5115,"-")</f>
        <v>65</v>
      </c>
      <c r="I5115" s="6" t="str">
        <v>95</v>
      </c>
      <c r="J5115" s="6" t="s">
        <v>13541</v>
      </c>
      <c r="K5115" s="6" t="s">
        <v>13491</v>
      </c>
      <c r="L5115" s="6" t="s">
        <v>13517</v>
      </c>
      <c r="M5115" s="6" t="s">
        <v>13731</v>
      </c>
      <c r="N5115" s="6" t="s">
        <v>13594</v>
      </c>
      <c r="O5115" s="6" t="str" cm="1">
        <f t="array" ref="O5115:P5115">_xlfn.TEXTSPLIT(N5115,"-")</f>
        <v>2002</v>
      </c>
      <c r="P5115" s="6" t="str">
        <v>2006</v>
      </c>
      <c r="Q5115" s="6">
        <v>1536</v>
      </c>
      <c r="R5115" s="6">
        <v>26</v>
      </c>
      <c r="S5115" s="16">
        <f t="shared" si="377"/>
        <v>1.6927083333333332E-2</v>
      </c>
      <c r="T5115" s="16">
        <f t="shared" si="378"/>
        <v>3.2914580481583351E-3</v>
      </c>
    </row>
    <row r="5116" spans="1:20" x14ac:dyDescent="0.6">
      <c r="A5116" s="6"/>
      <c r="B5116" s="6"/>
      <c r="C5116" s="6"/>
      <c r="D5116" s="6" t="s">
        <v>13828</v>
      </c>
      <c r="E5116" s="6" t="s">
        <v>13815</v>
      </c>
      <c r="F5116" s="6" t="s">
        <v>13524</v>
      </c>
      <c r="G5116" s="6" t="str">
        <f t="shared" si="376"/>
        <v>65-95</v>
      </c>
      <c r="H5116" s="6" t="str" cm="1">
        <f t="array" ref="H5116:I5116">_xlfn.TEXTSPLIT(G5116,"-")</f>
        <v>65</v>
      </c>
      <c r="I5116" s="6" t="str">
        <v>95</v>
      </c>
      <c r="J5116" s="6" t="s">
        <v>13541</v>
      </c>
      <c r="K5116" s="6" t="s">
        <v>13491</v>
      </c>
      <c r="L5116" s="6" t="s">
        <v>13517</v>
      </c>
      <c r="M5116" s="6" t="s">
        <v>13731</v>
      </c>
      <c r="N5116" s="6" t="s">
        <v>13594</v>
      </c>
      <c r="O5116" s="6" t="str" cm="1">
        <f t="array" ref="O5116:P5116">_xlfn.TEXTSPLIT(N5116,"-")</f>
        <v>2002</v>
      </c>
      <c r="P5116" s="6" t="str">
        <v>2006</v>
      </c>
      <c r="Q5116" s="6">
        <f>1939+1536</f>
        <v>3475</v>
      </c>
      <c r="R5116" s="6">
        <v>64</v>
      </c>
      <c r="S5116" s="16">
        <f t="shared" si="377"/>
        <v>1.8417266187050359E-2</v>
      </c>
      <c r="T5116" s="16">
        <f t="shared" si="378"/>
        <v>2.2808600229079117E-3</v>
      </c>
    </row>
    <row r="5117" spans="1:20" x14ac:dyDescent="0.6">
      <c r="A5117" s="6"/>
      <c r="B5117" s="6"/>
      <c r="C5117" s="6"/>
      <c r="D5117" s="6" t="s">
        <v>13828</v>
      </c>
      <c r="E5117" s="6" t="s">
        <v>13815</v>
      </c>
      <c r="F5117" s="6" t="s">
        <v>13824</v>
      </c>
      <c r="G5117" s="6" t="str">
        <f t="shared" si="376"/>
        <v>65-69</v>
      </c>
      <c r="H5117" s="6" t="str" cm="1">
        <f t="array" ref="H5117:I5117">_xlfn.TEXTSPLIT(G5117,"-")</f>
        <v>65</v>
      </c>
      <c r="I5117" s="6" t="str">
        <v>69</v>
      </c>
      <c r="J5117" s="6" t="s">
        <v>13541</v>
      </c>
      <c r="K5117" s="6" t="s">
        <v>13491</v>
      </c>
      <c r="L5117" s="6" t="s">
        <v>13517</v>
      </c>
      <c r="M5117" s="6" t="s">
        <v>13731</v>
      </c>
      <c r="N5117" s="6" t="s">
        <v>13594</v>
      </c>
      <c r="O5117" s="6" t="str" cm="1">
        <f t="array" ref="O5117:P5117">_xlfn.TEXTSPLIT(N5117,"-")</f>
        <v>2002</v>
      </c>
      <c r="P5117" s="6" t="str">
        <v>2006</v>
      </c>
      <c r="Q5117" s="6">
        <v>849</v>
      </c>
      <c r="R5117" s="6">
        <v>8</v>
      </c>
      <c r="S5117" s="16">
        <f t="shared" si="377"/>
        <v>9.4228504122497048E-3</v>
      </c>
      <c r="T5117" s="16">
        <f t="shared" si="378"/>
        <v>3.3157475395459157E-3</v>
      </c>
    </row>
    <row r="5118" spans="1:20" x14ac:dyDescent="0.6">
      <c r="A5118" s="6"/>
      <c r="B5118" s="6"/>
      <c r="C5118" s="6"/>
      <c r="D5118" s="6" t="s">
        <v>13828</v>
      </c>
      <c r="E5118" s="6" t="s">
        <v>13815</v>
      </c>
      <c r="F5118" s="6" t="s">
        <v>13825</v>
      </c>
      <c r="G5118" s="6" t="str">
        <f t="shared" si="376"/>
        <v>70-74</v>
      </c>
      <c r="H5118" s="6" t="str" cm="1">
        <f t="array" ref="H5118:I5118">_xlfn.TEXTSPLIT(G5118,"-")</f>
        <v>70</v>
      </c>
      <c r="I5118" s="6" t="str">
        <v>74</v>
      </c>
      <c r="J5118" s="6" t="s">
        <v>13541</v>
      </c>
      <c r="K5118" s="6" t="s">
        <v>13491</v>
      </c>
      <c r="L5118" s="6" t="s">
        <v>13517</v>
      </c>
      <c r="M5118" s="6" t="s">
        <v>13731</v>
      </c>
      <c r="N5118" s="6" t="s">
        <v>13594</v>
      </c>
      <c r="O5118" s="6" t="str" cm="1">
        <f t="array" ref="O5118:P5118">_xlfn.TEXTSPLIT(N5118,"-")</f>
        <v>2002</v>
      </c>
      <c r="P5118" s="6" t="str">
        <v>2006</v>
      </c>
      <c r="Q5118" s="6">
        <v>1069</v>
      </c>
      <c r="R5118" s="6">
        <v>4</v>
      </c>
      <c r="S5118" s="16">
        <f t="shared" si="377"/>
        <v>3.7418147801683817E-3</v>
      </c>
      <c r="T5118" s="16">
        <f t="shared" si="378"/>
        <v>1.8674038151181359E-3</v>
      </c>
    </row>
    <row r="5119" spans="1:20" x14ac:dyDescent="0.6">
      <c r="A5119" s="6"/>
      <c r="B5119" s="6"/>
      <c r="C5119" s="6"/>
      <c r="D5119" s="6" t="s">
        <v>13828</v>
      </c>
      <c r="E5119" s="6" t="s">
        <v>13815</v>
      </c>
      <c r="F5119" s="6" t="s">
        <v>13826</v>
      </c>
      <c r="G5119" s="6" t="str">
        <f t="shared" si="376"/>
        <v>75-79</v>
      </c>
      <c r="H5119" s="6" t="str" cm="1">
        <f t="array" ref="H5119:I5119">_xlfn.TEXTSPLIT(G5119,"-")</f>
        <v>75</v>
      </c>
      <c r="I5119" s="6" t="str">
        <v>79</v>
      </c>
      <c r="J5119" s="6" t="s">
        <v>13541</v>
      </c>
      <c r="K5119" s="6" t="s">
        <v>13491</v>
      </c>
      <c r="L5119" s="6" t="s">
        <v>13517</v>
      </c>
      <c r="M5119" s="6" t="s">
        <v>13731</v>
      </c>
      <c r="N5119" s="6" t="s">
        <v>13594</v>
      </c>
      <c r="O5119" s="6" t="str" cm="1">
        <f t="array" ref="O5119:P5119">_xlfn.TEXTSPLIT(N5119,"-")</f>
        <v>2002</v>
      </c>
      <c r="P5119" s="6" t="str">
        <v>2006</v>
      </c>
      <c r="Q5119" s="6">
        <v>808</v>
      </c>
      <c r="R5119" s="6">
        <v>19</v>
      </c>
      <c r="S5119" s="16">
        <f t="shared" si="377"/>
        <v>2.3514851485148515E-2</v>
      </c>
      <c r="T5119" s="16">
        <f t="shared" si="378"/>
        <v>5.3308720754791771E-3</v>
      </c>
    </row>
    <row r="5120" spans="1:20" x14ac:dyDescent="0.6">
      <c r="A5120" s="6"/>
      <c r="B5120" s="6"/>
      <c r="C5120" s="6"/>
      <c r="D5120" s="6" t="s">
        <v>13828</v>
      </c>
      <c r="E5120" s="6" t="s">
        <v>13815</v>
      </c>
      <c r="F5120" s="6" t="s">
        <v>13860</v>
      </c>
      <c r="G5120" s="6" t="str">
        <f t="shared" si="376"/>
        <v>80-84</v>
      </c>
      <c r="H5120" s="6" t="str" cm="1">
        <f t="array" ref="H5120:I5120">_xlfn.TEXTSPLIT(G5120,"-")</f>
        <v>80</v>
      </c>
      <c r="I5120" s="6" t="str">
        <v>84</v>
      </c>
      <c r="J5120" s="6" t="s">
        <v>13541</v>
      </c>
      <c r="K5120" s="6" t="s">
        <v>13491</v>
      </c>
      <c r="L5120" s="6" t="s">
        <v>13517</v>
      </c>
      <c r="M5120" s="6" t="s">
        <v>13731</v>
      </c>
      <c r="N5120" s="6" t="s">
        <v>13594</v>
      </c>
      <c r="O5120" s="6" t="str" cm="1">
        <f t="array" ref="O5120:P5120">_xlfn.TEXTSPLIT(N5120,"-")</f>
        <v>2002</v>
      </c>
      <c r="P5120" s="6" t="str">
        <v>2006</v>
      </c>
      <c r="Q5120" s="6">
        <v>533</v>
      </c>
      <c r="R5120" s="6">
        <v>19</v>
      </c>
      <c r="S5120" s="16">
        <f t="shared" si="377"/>
        <v>3.5647279549718573E-2</v>
      </c>
      <c r="T5120" s="16">
        <f t="shared" si="378"/>
        <v>8.0309615463618166E-3</v>
      </c>
    </row>
    <row r="5121" spans="1:20" x14ac:dyDescent="0.6">
      <c r="A5121" s="6"/>
      <c r="B5121" s="6"/>
      <c r="C5121" s="6"/>
      <c r="D5121" s="6" t="s">
        <v>13828</v>
      </c>
      <c r="E5121" s="6" t="s">
        <v>13815</v>
      </c>
      <c r="F5121" s="6" t="s">
        <v>13879</v>
      </c>
      <c r="G5121" s="6" t="str">
        <f t="shared" si="376"/>
        <v>85-89</v>
      </c>
      <c r="H5121" s="6" t="str" cm="1">
        <f t="array" ref="H5121:I5121">_xlfn.TEXTSPLIT(G5121,"-")</f>
        <v>85</v>
      </c>
      <c r="I5121" s="6" t="str">
        <v>89</v>
      </c>
      <c r="J5121" s="6" t="s">
        <v>13541</v>
      </c>
      <c r="K5121" s="6" t="s">
        <v>13491</v>
      </c>
      <c r="L5121" s="6" t="s">
        <v>13517</v>
      </c>
      <c r="M5121" s="6" t="s">
        <v>13731</v>
      </c>
      <c r="N5121" s="6" t="s">
        <v>13594</v>
      </c>
      <c r="O5121" s="6" t="str" cm="1">
        <f t="array" ref="O5121:P5121">_xlfn.TEXTSPLIT(N5121,"-")</f>
        <v>2002</v>
      </c>
      <c r="P5121" s="6" t="str">
        <v>2006</v>
      </c>
      <c r="Q5121" s="6">
        <v>183</v>
      </c>
      <c r="R5121" s="6">
        <v>10</v>
      </c>
      <c r="S5121" s="16">
        <f t="shared" si="377"/>
        <v>5.4644808743169397E-2</v>
      </c>
      <c r="T5121" s="16">
        <f t="shared" si="378"/>
        <v>1.6801436579970627E-2</v>
      </c>
    </row>
    <row r="5122" spans="1:20" x14ac:dyDescent="0.6">
      <c r="A5122" s="6"/>
      <c r="B5122" s="6"/>
      <c r="C5122" s="6"/>
      <c r="D5122" s="6" t="s">
        <v>13828</v>
      </c>
      <c r="E5122" s="6" t="s">
        <v>13815</v>
      </c>
      <c r="F5122" s="6" t="s">
        <v>13628</v>
      </c>
      <c r="G5122" s="6" t="str">
        <f t="shared" si="376"/>
        <v>90-95</v>
      </c>
      <c r="H5122" s="6" t="str" cm="1">
        <f t="array" ref="H5122:I5122">_xlfn.TEXTSPLIT(G5122,"-")</f>
        <v>90</v>
      </c>
      <c r="I5122" s="6" t="str">
        <v>95</v>
      </c>
      <c r="J5122" s="6" t="s">
        <v>13541</v>
      </c>
      <c r="K5122" s="6" t="s">
        <v>13491</v>
      </c>
      <c r="L5122" s="6" t="s">
        <v>13517</v>
      </c>
      <c r="M5122" s="6" t="s">
        <v>13731</v>
      </c>
      <c r="N5122" s="6" t="s">
        <v>13594</v>
      </c>
      <c r="O5122" s="6" t="str" cm="1">
        <f t="array" ref="O5122:P5122">_xlfn.TEXTSPLIT(N5122,"-")</f>
        <v>2002</v>
      </c>
      <c r="P5122" s="6" t="str">
        <v>2006</v>
      </c>
      <c r="Q5122" s="6">
        <v>33</v>
      </c>
      <c r="R5122" s="6">
        <v>4</v>
      </c>
      <c r="S5122" s="16">
        <f t="shared" si="377"/>
        <v>0.12121212121212122</v>
      </c>
      <c r="T5122" s="16">
        <f t="shared" si="378"/>
        <v>5.6814355549157092E-2</v>
      </c>
    </row>
    <row r="5123" spans="1:20" x14ac:dyDescent="0.6">
      <c r="A5123" s="6"/>
      <c r="B5123" s="6"/>
      <c r="C5123" s="6"/>
      <c r="D5123" s="6" t="s">
        <v>13813</v>
      </c>
      <c r="E5123" s="6" t="s">
        <v>13816</v>
      </c>
      <c r="F5123" s="6" t="s">
        <v>13524</v>
      </c>
      <c r="G5123" s="6" t="str">
        <f t="shared" si="376"/>
        <v>65-95</v>
      </c>
      <c r="H5123" s="6" t="str" cm="1">
        <f t="array" ref="H5123:I5123">_xlfn.TEXTSPLIT(G5123,"-")</f>
        <v>65</v>
      </c>
      <c r="I5123" s="6" t="str">
        <v>95</v>
      </c>
      <c r="J5123" s="6" t="s">
        <v>13541</v>
      </c>
      <c r="K5123" s="6" t="s">
        <v>13491</v>
      </c>
      <c r="L5123" s="6" t="s">
        <v>13517</v>
      </c>
      <c r="M5123" s="6" t="s">
        <v>13731</v>
      </c>
      <c r="N5123" s="6" t="s">
        <v>13594</v>
      </c>
      <c r="O5123" s="6" t="str" cm="1">
        <f t="array" ref="O5123:P5123">_xlfn.TEXTSPLIT(N5123,"-")</f>
        <v>2002</v>
      </c>
      <c r="P5123" s="6" t="str">
        <v>2006</v>
      </c>
      <c r="Q5123" s="6">
        <v>1939</v>
      </c>
      <c r="R5123" s="6">
        <v>86</v>
      </c>
      <c r="S5123" s="16">
        <f t="shared" si="377"/>
        <v>4.4352759154203197E-2</v>
      </c>
      <c r="T5123" s="16">
        <f t="shared" si="378"/>
        <v>4.6754156009465335E-3</v>
      </c>
    </row>
    <row r="5124" spans="1:20" x14ac:dyDescent="0.6">
      <c r="A5124" s="6"/>
      <c r="B5124" s="6"/>
      <c r="C5124" s="6"/>
      <c r="D5124" s="6" t="s">
        <v>13813</v>
      </c>
      <c r="E5124" s="6" t="s">
        <v>13814</v>
      </c>
      <c r="F5124" s="6" t="s">
        <v>13524</v>
      </c>
      <c r="G5124" s="6" t="str">
        <f t="shared" si="376"/>
        <v>65-95</v>
      </c>
      <c r="H5124" s="6" t="str" cm="1">
        <f t="array" ref="H5124:I5124">_xlfn.TEXTSPLIT(G5124,"-")</f>
        <v>65</v>
      </c>
      <c r="I5124" s="6" t="str">
        <v>95</v>
      </c>
      <c r="J5124" s="6" t="s">
        <v>13541</v>
      </c>
      <c r="K5124" s="6" t="s">
        <v>13491</v>
      </c>
      <c r="L5124" s="6" t="s">
        <v>13517</v>
      </c>
      <c r="M5124" s="6" t="s">
        <v>13731</v>
      </c>
      <c r="N5124" s="6" t="s">
        <v>13594</v>
      </c>
      <c r="O5124" s="6" t="str" cm="1">
        <f t="array" ref="O5124:P5124">_xlfn.TEXTSPLIT(N5124,"-")</f>
        <v>2002</v>
      </c>
      <c r="P5124" s="6" t="str">
        <v>2006</v>
      </c>
      <c r="Q5124" s="6">
        <v>1536</v>
      </c>
      <c r="R5124" s="6">
        <v>63</v>
      </c>
      <c r="S5124" s="16">
        <f t="shared" si="377"/>
        <v>4.1015625E-2</v>
      </c>
      <c r="T5124" s="16">
        <f t="shared" si="378"/>
        <v>5.0603997383237617E-3</v>
      </c>
    </row>
    <row r="5125" spans="1:20" x14ac:dyDescent="0.6">
      <c r="A5125" s="6"/>
      <c r="B5125" s="6"/>
      <c r="C5125" s="6"/>
      <c r="D5125" s="6" t="s">
        <v>13813</v>
      </c>
      <c r="E5125" s="6" t="s">
        <v>13815</v>
      </c>
      <c r="F5125" s="6" t="s">
        <v>13524</v>
      </c>
      <c r="G5125" s="6" t="str">
        <f t="shared" si="376"/>
        <v>65-95</v>
      </c>
      <c r="H5125" s="6" t="str" cm="1">
        <f t="array" ref="H5125:I5125">_xlfn.TEXTSPLIT(G5125,"-")</f>
        <v>65</v>
      </c>
      <c r="I5125" s="6" t="str">
        <v>95</v>
      </c>
      <c r="J5125" s="6" t="s">
        <v>13541</v>
      </c>
      <c r="K5125" s="6" t="s">
        <v>13491</v>
      </c>
      <c r="L5125" s="6" t="s">
        <v>13517</v>
      </c>
      <c r="M5125" s="6" t="s">
        <v>13731</v>
      </c>
      <c r="N5125" s="6" t="s">
        <v>13594</v>
      </c>
      <c r="O5125" s="6" t="str" cm="1">
        <f t="array" ref="O5125:P5125">_xlfn.TEXTSPLIT(N5125,"-")</f>
        <v>2002</v>
      </c>
      <c r="P5125" s="6" t="str">
        <v>2006</v>
      </c>
      <c r="Q5125" s="6">
        <f>1939+1536</f>
        <v>3475</v>
      </c>
      <c r="R5125" s="6">
        <v>149</v>
      </c>
      <c r="S5125" s="16">
        <f t="shared" si="377"/>
        <v>4.2877697841726618E-2</v>
      </c>
      <c r="T5125" s="16">
        <f t="shared" si="378"/>
        <v>3.436545063990919E-3</v>
      </c>
    </row>
    <row r="5126" spans="1:20" x14ac:dyDescent="0.6">
      <c r="A5126" s="6"/>
      <c r="B5126" s="6"/>
      <c r="C5126" s="6"/>
      <c r="D5126" s="6" t="s">
        <v>13813</v>
      </c>
      <c r="E5126" s="6" t="s">
        <v>13815</v>
      </c>
      <c r="F5126" s="6" t="s">
        <v>13824</v>
      </c>
      <c r="G5126" s="6" t="str">
        <f t="shared" si="376"/>
        <v>65-69</v>
      </c>
      <c r="H5126" s="6" t="str" cm="1">
        <f t="array" ref="H5126:I5126">_xlfn.TEXTSPLIT(G5126,"-")</f>
        <v>65</v>
      </c>
      <c r="I5126" s="6" t="str">
        <v>69</v>
      </c>
      <c r="J5126" s="6" t="s">
        <v>13541</v>
      </c>
      <c r="K5126" s="6" t="s">
        <v>13491</v>
      </c>
      <c r="L5126" s="6" t="s">
        <v>13517</v>
      </c>
      <c r="M5126" s="6" t="s">
        <v>13731</v>
      </c>
      <c r="N5126" s="6" t="s">
        <v>13594</v>
      </c>
      <c r="O5126" s="6" t="str" cm="1">
        <f t="array" ref="O5126:P5126">_xlfn.TEXTSPLIT(N5126,"-")</f>
        <v>2002</v>
      </c>
      <c r="P5126" s="6" t="str">
        <v>2006</v>
      </c>
      <c r="Q5126" s="6">
        <v>849</v>
      </c>
      <c r="R5126" s="6">
        <v>17</v>
      </c>
      <c r="S5126" s="16">
        <f t="shared" si="377"/>
        <v>2.0023557126030624E-2</v>
      </c>
      <c r="T5126" s="16">
        <f t="shared" si="378"/>
        <v>4.8075586204789876E-3</v>
      </c>
    </row>
    <row r="5127" spans="1:20" x14ac:dyDescent="0.6">
      <c r="A5127" s="6"/>
      <c r="B5127" s="6"/>
      <c r="C5127" s="6"/>
      <c r="D5127" s="6" t="s">
        <v>13813</v>
      </c>
      <c r="E5127" s="6" t="s">
        <v>13815</v>
      </c>
      <c r="F5127" s="6" t="s">
        <v>13825</v>
      </c>
      <c r="G5127" s="6" t="str">
        <f t="shared" si="376"/>
        <v>70-74</v>
      </c>
      <c r="H5127" s="6" t="str" cm="1">
        <f t="array" ref="H5127:I5127">_xlfn.TEXTSPLIT(G5127,"-")</f>
        <v>70</v>
      </c>
      <c r="I5127" s="6" t="str">
        <v>74</v>
      </c>
      <c r="J5127" s="6" t="s">
        <v>13541</v>
      </c>
      <c r="K5127" s="6" t="s">
        <v>13491</v>
      </c>
      <c r="L5127" s="6" t="s">
        <v>13517</v>
      </c>
      <c r="M5127" s="6" t="s">
        <v>13731</v>
      </c>
      <c r="N5127" s="6" t="s">
        <v>13594</v>
      </c>
      <c r="O5127" s="6" t="str" cm="1">
        <f t="array" ref="O5127:P5127">_xlfn.TEXTSPLIT(N5127,"-")</f>
        <v>2002</v>
      </c>
      <c r="P5127" s="6" t="str">
        <v>2006</v>
      </c>
      <c r="Q5127" s="6">
        <v>1069</v>
      </c>
      <c r="R5127" s="6">
        <v>20</v>
      </c>
      <c r="S5127" s="16">
        <f t="shared" si="377"/>
        <v>1.8709073900841908E-2</v>
      </c>
      <c r="T5127" s="16">
        <f t="shared" si="378"/>
        <v>4.1441568469969201E-3</v>
      </c>
    </row>
    <row r="5128" spans="1:20" x14ac:dyDescent="0.6">
      <c r="A5128" s="6"/>
      <c r="B5128" s="6"/>
      <c r="C5128" s="6"/>
      <c r="D5128" s="6" t="s">
        <v>13813</v>
      </c>
      <c r="E5128" s="6" t="s">
        <v>13815</v>
      </c>
      <c r="F5128" s="6" t="s">
        <v>13826</v>
      </c>
      <c r="G5128" s="6" t="str">
        <f t="shared" si="376"/>
        <v>75-79</v>
      </c>
      <c r="H5128" s="6" t="str" cm="1">
        <f t="array" ref="H5128:I5128">_xlfn.TEXTSPLIT(G5128,"-")</f>
        <v>75</v>
      </c>
      <c r="I5128" s="6" t="str">
        <v>79</v>
      </c>
      <c r="J5128" s="6" t="s">
        <v>13541</v>
      </c>
      <c r="K5128" s="6" t="s">
        <v>13491</v>
      </c>
      <c r="L5128" s="6" t="s">
        <v>13517</v>
      </c>
      <c r="M5128" s="6" t="s">
        <v>13731</v>
      </c>
      <c r="N5128" s="6" t="s">
        <v>13594</v>
      </c>
      <c r="O5128" s="6" t="str" cm="1">
        <f t="array" ref="O5128:P5128">_xlfn.TEXTSPLIT(N5128,"-")</f>
        <v>2002</v>
      </c>
      <c r="P5128" s="6" t="str">
        <v>2006</v>
      </c>
      <c r="Q5128" s="6">
        <v>808</v>
      </c>
      <c r="R5128" s="6">
        <v>40</v>
      </c>
      <c r="S5128" s="16">
        <f t="shared" si="377"/>
        <v>4.9504950495049507E-2</v>
      </c>
      <c r="T5128" s="16">
        <f t="shared" si="378"/>
        <v>7.6312128050303159E-3</v>
      </c>
    </row>
    <row r="5129" spans="1:20" x14ac:dyDescent="0.6">
      <c r="A5129" s="6"/>
      <c r="B5129" s="6"/>
      <c r="C5129" s="6"/>
      <c r="D5129" s="6" t="s">
        <v>13813</v>
      </c>
      <c r="E5129" s="6" t="s">
        <v>13815</v>
      </c>
      <c r="F5129" s="6" t="s">
        <v>13860</v>
      </c>
      <c r="G5129" s="6" t="str">
        <f t="shared" si="376"/>
        <v>80-84</v>
      </c>
      <c r="H5129" s="6" t="str" cm="1">
        <f t="array" ref="H5129:I5129">_xlfn.TEXTSPLIT(G5129,"-")</f>
        <v>80</v>
      </c>
      <c r="I5129" s="6" t="str">
        <v>84</v>
      </c>
      <c r="J5129" s="6" t="s">
        <v>13541</v>
      </c>
      <c r="K5129" s="6" t="s">
        <v>13491</v>
      </c>
      <c r="L5129" s="6" t="s">
        <v>13517</v>
      </c>
      <c r="M5129" s="6" t="s">
        <v>13731</v>
      </c>
      <c r="N5129" s="6" t="s">
        <v>13594</v>
      </c>
      <c r="O5129" s="6" t="str" cm="1">
        <f t="array" ref="O5129:P5129">_xlfn.TEXTSPLIT(N5129,"-")</f>
        <v>2002</v>
      </c>
      <c r="P5129" s="6" t="str">
        <v>2006</v>
      </c>
      <c r="Q5129" s="6">
        <v>533</v>
      </c>
      <c r="R5129" s="6">
        <v>37</v>
      </c>
      <c r="S5129" s="16">
        <f t="shared" si="377"/>
        <v>6.9418386491557224E-2</v>
      </c>
      <c r="T5129" s="16">
        <f t="shared" si="378"/>
        <v>1.1009076428372743E-2</v>
      </c>
    </row>
    <row r="5130" spans="1:20" x14ac:dyDescent="0.6">
      <c r="A5130" s="6"/>
      <c r="B5130" s="6"/>
      <c r="C5130" s="6"/>
      <c r="D5130" s="6" t="s">
        <v>13813</v>
      </c>
      <c r="E5130" s="6" t="s">
        <v>13815</v>
      </c>
      <c r="F5130" s="6" t="s">
        <v>13879</v>
      </c>
      <c r="G5130" s="6" t="str">
        <f t="shared" si="376"/>
        <v>85-89</v>
      </c>
      <c r="H5130" s="6" t="str" cm="1">
        <f t="array" ref="H5130:I5130">_xlfn.TEXTSPLIT(G5130,"-")</f>
        <v>85</v>
      </c>
      <c r="I5130" s="6" t="str">
        <v>89</v>
      </c>
      <c r="J5130" s="6" t="s">
        <v>13541</v>
      </c>
      <c r="K5130" s="6" t="s">
        <v>13491</v>
      </c>
      <c r="L5130" s="6" t="s">
        <v>13517</v>
      </c>
      <c r="M5130" s="6" t="s">
        <v>13731</v>
      </c>
      <c r="N5130" s="6" t="s">
        <v>13594</v>
      </c>
      <c r="O5130" s="6" t="str" cm="1">
        <f t="array" ref="O5130:P5130">_xlfn.TEXTSPLIT(N5130,"-")</f>
        <v>2002</v>
      </c>
      <c r="P5130" s="6" t="str">
        <v>2006</v>
      </c>
      <c r="Q5130" s="6">
        <v>183</v>
      </c>
      <c r="R5130" s="6">
        <v>28</v>
      </c>
      <c r="S5130" s="16">
        <f t="shared" si="377"/>
        <v>0.15300546448087432</v>
      </c>
      <c r="T5130" s="16">
        <f t="shared" si="378"/>
        <v>2.661143107844794E-2</v>
      </c>
    </row>
    <row r="5131" spans="1:20" x14ac:dyDescent="0.6">
      <c r="A5131" s="6"/>
      <c r="B5131" s="6"/>
      <c r="C5131" s="6"/>
      <c r="D5131" s="6" t="s">
        <v>13813</v>
      </c>
      <c r="E5131" s="6" t="s">
        <v>13815</v>
      </c>
      <c r="F5131" s="6" t="s">
        <v>13628</v>
      </c>
      <c r="G5131" s="6" t="str">
        <f t="shared" si="376"/>
        <v>90-95</v>
      </c>
      <c r="H5131" s="6" t="str" cm="1">
        <f t="array" ref="H5131:I5131">_xlfn.TEXTSPLIT(G5131,"-")</f>
        <v>90</v>
      </c>
      <c r="I5131" s="6" t="str">
        <v>95</v>
      </c>
      <c r="J5131" s="6" t="s">
        <v>13541</v>
      </c>
      <c r="K5131" s="6" t="s">
        <v>13491</v>
      </c>
      <c r="L5131" s="6" t="s">
        <v>13517</v>
      </c>
      <c r="M5131" s="6" t="s">
        <v>13731</v>
      </c>
      <c r="N5131" s="6" t="s">
        <v>13594</v>
      </c>
      <c r="O5131" s="6" t="str" cm="1">
        <f t="array" ref="O5131:P5131">_xlfn.TEXTSPLIT(N5131,"-")</f>
        <v>2002</v>
      </c>
      <c r="P5131" s="6" t="str">
        <v>2006</v>
      </c>
      <c r="Q5131" s="6">
        <v>33</v>
      </c>
      <c r="R5131" s="6">
        <v>7</v>
      </c>
      <c r="S5131" s="16">
        <f t="shared" si="377"/>
        <v>0.21212121212121213</v>
      </c>
      <c r="T5131" s="16">
        <f t="shared" si="378"/>
        <v>7.1164726427906569E-2</v>
      </c>
    </row>
    <row r="5132" spans="1:20" x14ac:dyDescent="0.6">
      <c r="A5132" s="6">
        <v>28524715</v>
      </c>
      <c r="B5132" s="6" t="s">
        <v>13479</v>
      </c>
      <c r="C5132" s="6" t="s">
        <v>13812</v>
      </c>
      <c r="D5132" s="6" t="s">
        <v>13300</v>
      </c>
      <c r="E5132" s="6" t="s">
        <v>13815</v>
      </c>
      <c r="F5132" s="6" t="s">
        <v>13526</v>
      </c>
      <c r="G5132" s="6" t="str">
        <f t="shared" si="376"/>
        <v>55-95</v>
      </c>
      <c r="H5132" s="6" t="str" cm="1">
        <f t="array" ref="H5132:I5132">_xlfn.TEXTSPLIT(G5132,"-")</f>
        <v>55</v>
      </c>
      <c r="I5132" s="6" t="str">
        <v>95</v>
      </c>
      <c r="J5132" s="6" t="s">
        <v>13541</v>
      </c>
      <c r="K5132" s="6" t="s">
        <v>13734</v>
      </c>
      <c r="L5132" s="6" t="s">
        <v>13973</v>
      </c>
      <c r="M5132" s="6" t="s">
        <v>13733</v>
      </c>
      <c r="N5132" s="6">
        <v>2013</v>
      </c>
      <c r="O5132" s="6" t="str" cm="1">
        <f t="array" ref="O5132">_xlfn.TEXTSPLIT(N5132,"-")</f>
        <v>2013</v>
      </c>
      <c r="P5132" s="6" t="str" cm="1">
        <f t="array" ref="P5132">_xlfn.TEXTSPLIT(O5132,"-")</f>
        <v>2013</v>
      </c>
      <c r="Q5132" s="6">
        <v>2924</v>
      </c>
      <c r="R5132" s="6">
        <f>473+264</f>
        <v>737</v>
      </c>
      <c r="S5132" s="16">
        <f t="shared" si="377"/>
        <v>0.25205198358413133</v>
      </c>
      <c r="T5132" s="16">
        <f t="shared" si="378"/>
        <v>8.0295662002185554E-3</v>
      </c>
    </row>
    <row r="5133" spans="1:20" x14ac:dyDescent="0.6">
      <c r="A5133" s="6"/>
      <c r="B5133" s="6"/>
      <c r="C5133" s="6"/>
      <c r="D5133" s="6" t="s">
        <v>13822</v>
      </c>
      <c r="E5133" s="6" t="s">
        <v>13815</v>
      </c>
      <c r="F5133" s="6" t="s">
        <v>13526</v>
      </c>
      <c r="G5133" s="6" t="str">
        <f t="shared" si="376"/>
        <v>55-95</v>
      </c>
      <c r="H5133" s="6" t="str" cm="1">
        <f t="array" ref="H5133:I5133">_xlfn.TEXTSPLIT(G5133,"-")</f>
        <v>55</v>
      </c>
      <c r="I5133" s="6" t="str">
        <v>95</v>
      </c>
      <c r="J5133" s="6" t="s">
        <v>13541</v>
      </c>
      <c r="K5133" s="6" t="s">
        <v>13734</v>
      </c>
      <c r="L5133" s="6" t="s">
        <v>13973</v>
      </c>
      <c r="M5133" s="6" t="s">
        <v>13733</v>
      </c>
      <c r="N5133" s="6">
        <v>2013</v>
      </c>
      <c r="O5133" s="6" t="str" cm="1">
        <f t="array" ref="O5133">_xlfn.TEXTSPLIT(N5133,"-")</f>
        <v>2013</v>
      </c>
      <c r="P5133" s="6" t="str" cm="1">
        <f t="array" ref="P5133">_xlfn.TEXTSPLIT(O5133,"-")</f>
        <v>2013</v>
      </c>
      <c r="Q5133" s="6">
        <v>2924</v>
      </c>
      <c r="R5133" s="6">
        <v>473</v>
      </c>
      <c r="S5133" s="16">
        <f t="shared" si="377"/>
        <v>0.16176470588235295</v>
      </c>
      <c r="T5133" s="16">
        <f t="shared" si="378"/>
        <v>6.8098284822736338E-3</v>
      </c>
    </row>
    <row r="5134" spans="1:20" x14ac:dyDescent="0.6">
      <c r="A5134" s="6"/>
      <c r="B5134" s="6"/>
      <c r="C5134" s="6"/>
      <c r="D5134" s="6" t="s">
        <v>13813</v>
      </c>
      <c r="E5134" s="6" t="s">
        <v>13815</v>
      </c>
      <c r="F5134" s="6" t="s">
        <v>13526</v>
      </c>
      <c r="G5134" s="6" t="str">
        <f t="shared" si="376"/>
        <v>55-95</v>
      </c>
      <c r="H5134" s="6" t="str" cm="1">
        <f t="array" ref="H5134:I5134">_xlfn.TEXTSPLIT(G5134,"-")</f>
        <v>55</v>
      </c>
      <c r="I5134" s="6" t="str">
        <v>95</v>
      </c>
      <c r="J5134" s="6" t="s">
        <v>13541</v>
      </c>
      <c r="K5134" s="6" t="s">
        <v>13734</v>
      </c>
      <c r="L5134" s="6" t="s">
        <v>13973</v>
      </c>
      <c r="M5134" s="6" t="s">
        <v>13733</v>
      </c>
      <c r="N5134" s="6">
        <v>2013</v>
      </c>
      <c r="O5134" s="6" t="str" cm="1">
        <f t="array" ref="O5134">_xlfn.TEXTSPLIT(N5134,"-")</f>
        <v>2013</v>
      </c>
      <c r="P5134" s="6" t="str" cm="1">
        <f t="array" ref="P5134">_xlfn.TEXTSPLIT(O5134,"-")</f>
        <v>2013</v>
      </c>
      <c r="Q5134" s="6">
        <v>2924</v>
      </c>
      <c r="R5134" s="6">
        <v>264</v>
      </c>
      <c r="S5134" s="16">
        <f t="shared" si="377"/>
        <v>9.0287277701778385E-2</v>
      </c>
      <c r="T5134" s="16">
        <f t="shared" si="378"/>
        <v>5.3000104917874996E-3</v>
      </c>
    </row>
    <row r="5135" spans="1:20" x14ac:dyDescent="0.6">
      <c r="A5135" s="6"/>
      <c r="B5135" s="6"/>
      <c r="C5135" s="6"/>
      <c r="D5135" s="6" t="s">
        <v>13828</v>
      </c>
      <c r="E5135" s="6" t="s">
        <v>13815</v>
      </c>
      <c r="F5135" s="6" t="s">
        <v>13526</v>
      </c>
      <c r="G5135" s="6" t="str">
        <f t="shared" si="376"/>
        <v>55-95</v>
      </c>
      <c r="H5135" s="6" t="str" cm="1">
        <f t="array" ref="H5135:I5135">_xlfn.TEXTSPLIT(G5135,"-")</f>
        <v>55</v>
      </c>
      <c r="I5135" s="6" t="str">
        <v>95</v>
      </c>
      <c r="J5135" s="6" t="s">
        <v>13541</v>
      </c>
      <c r="K5135" s="6" t="s">
        <v>13734</v>
      </c>
      <c r="L5135" s="6" t="s">
        <v>13973</v>
      </c>
      <c r="M5135" s="6" t="s">
        <v>13733</v>
      </c>
      <c r="N5135" s="6">
        <v>2013</v>
      </c>
      <c r="O5135" s="6" t="str" cm="1">
        <f t="array" ref="O5135">_xlfn.TEXTSPLIT(N5135,"-")</f>
        <v>2013</v>
      </c>
      <c r="P5135" s="6" t="str" cm="1">
        <f t="array" ref="P5135">_xlfn.TEXTSPLIT(O5135,"-")</f>
        <v>2013</v>
      </c>
      <c r="Q5135" s="6">
        <v>2924</v>
      </c>
      <c r="R5135" s="6">
        <v>232</v>
      </c>
      <c r="S5135" s="16">
        <f t="shared" si="377"/>
        <v>7.9343365253077974E-2</v>
      </c>
      <c r="T5135" s="16">
        <f t="shared" si="378"/>
        <v>4.9982211488012159E-3</v>
      </c>
    </row>
    <row r="5136" spans="1:20" x14ac:dyDescent="0.6">
      <c r="A5136" s="6"/>
      <c r="B5136" s="6"/>
      <c r="C5136" s="6"/>
      <c r="D5136" s="6" t="s">
        <v>13823</v>
      </c>
      <c r="E5136" s="6" t="s">
        <v>13815</v>
      </c>
      <c r="F5136" s="6" t="s">
        <v>13526</v>
      </c>
      <c r="G5136" s="6" t="str">
        <f t="shared" si="376"/>
        <v>55-95</v>
      </c>
      <c r="H5136" s="6" t="str" cm="1">
        <f t="array" ref="H5136:I5136">_xlfn.TEXTSPLIT(G5136,"-")</f>
        <v>55</v>
      </c>
      <c r="I5136" s="6" t="str">
        <v>95</v>
      </c>
      <c r="J5136" s="6" t="s">
        <v>13541</v>
      </c>
      <c r="K5136" s="6" t="s">
        <v>13734</v>
      </c>
      <c r="L5136" s="6" t="s">
        <v>13973</v>
      </c>
      <c r="M5136" s="6" t="s">
        <v>13733</v>
      </c>
      <c r="N5136" s="6">
        <v>2013</v>
      </c>
      <c r="O5136" s="6" t="str" cm="1">
        <f t="array" ref="O5136">_xlfn.TEXTSPLIT(N5136,"-")</f>
        <v>2013</v>
      </c>
      <c r="P5136" s="6" t="str" cm="1">
        <f t="array" ref="P5136">_xlfn.TEXTSPLIT(O5136,"-")</f>
        <v>2013</v>
      </c>
      <c r="Q5136" s="6">
        <v>2924</v>
      </c>
      <c r="R5136" s="6">
        <v>29</v>
      </c>
      <c r="S5136" s="16">
        <f t="shared" si="377"/>
        <v>9.9179206566347468E-3</v>
      </c>
      <c r="T5136" s="16">
        <f t="shared" si="378"/>
        <v>1.8325558974089714E-3</v>
      </c>
    </row>
    <row r="5137" spans="1:20" x14ac:dyDescent="0.6">
      <c r="A5137" s="6">
        <v>30084710</v>
      </c>
      <c r="B5137" s="6" t="s">
        <v>13620</v>
      </c>
      <c r="C5137" s="6" t="s">
        <v>13812</v>
      </c>
      <c r="D5137" s="6" t="s">
        <v>13822</v>
      </c>
      <c r="E5137" s="6" t="s">
        <v>13815</v>
      </c>
      <c r="F5137" s="6" t="s">
        <v>13509</v>
      </c>
      <c r="G5137" s="6" t="str">
        <f t="shared" ref="G5137:G5151" si="382">IF(RIGHT(F5137,1)="+",LEFT(F5137,LEN(F5137)-1)&amp;"-95",F5137)</f>
        <v>50-95</v>
      </c>
      <c r="H5137" s="6" t="str" cm="1">
        <f t="array" ref="H5137:I5137">_xlfn.TEXTSPLIT(G5137,"-")</f>
        <v>50</v>
      </c>
      <c r="I5137" s="6" t="str">
        <v>95</v>
      </c>
      <c r="J5137" s="6" t="s">
        <v>13836</v>
      </c>
      <c r="K5137" s="6" t="s">
        <v>13511</v>
      </c>
      <c r="L5137" s="6" t="s">
        <v>13973</v>
      </c>
      <c r="M5137" s="6" t="s">
        <v>13737</v>
      </c>
      <c r="N5137" s="6">
        <v>2007</v>
      </c>
      <c r="O5137" s="6" t="str" cm="1">
        <f t="array" ref="O5137">_xlfn.TEXTSPLIT(N5137,"-")</f>
        <v>2007</v>
      </c>
      <c r="P5137" s="6" t="str" cm="1">
        <f t="array" ref="P5137">_xlfn.TEXTSPLIT(O5137,"-")</f>
        <v>2007</v>
      </c>
      <c r="Q5137" s="6">
        <v>2663</v>
      </c>
      <c r="R5137" s="6">
        <v>128</v>
      </c>
      <c r="S5137" s="16">
        <f t="shared" ref="S5137:S5151" si="383">R5137/Q5137</f>
        <v>4.806609087495306E-2</v>
      </c>
      <c r="T5137" s="16">
        <f t="shared" ref="T5137:T5151" si="384">SQRT(S5137*(1-S5137)/Q5137)</f>
        <v>4.1451210425917685E-3</v>
      </c>
    </row>
    <row r="5138" spans="1:20" x14ac:dyDescent="0.6">
      <c r="A5138" s="6"/>
      <c r="B5138" s="6"/>
      <c r="C5138" s="6"/>
      <c r="D5138" s="6" t="s">
        <v>13813</v>
      </c>
      <c r="E5138" s="6" t="s">
        <v>13815</v>
      </c>
      <c r="F5138" s="6" t="s">
        <v>13509</v>
      </c>
      <c r="G5138" s="6" t="str">
        <f t="shared" si="382"/>
        <v>50-95</v>
      </c>
      <c r="H5138" s="6" t="str" cm="1">
        <f t="array" ref="H5138:I5138">_xlfn.TEXTSPLIT(G5138,"-")</f>
        <v>50</v>
      </c>
      <c r="I5138" s="6" t="str">
        <v>95</v>
      </c>
      <c r="J5138" s="6" t="s">
        <v>13836</v>
      </c>
      <c r="K5138" s="6" t="s">
        <v>13511</v>
      </c>
      <c r="L5138" s="6" t="s">
        <v>13973</v>
      </c>
      <c r="M5138" s="6" t="s">
        <v>13737</v>
      </c>
      <c r="N5138" s="6">
        <v>2007</v>
      </c>
      <c r="O5138" s="6" t="str" cm="1">
        <f t="array" ref="O5138">_xlfn.TEXTSPLIT(N5138,"-")</f>
        <v>2007</v>
      </c>
      <c r="P5138" s="6" t="str" cm="1">
        <f t="array" ref="P5138">_xlfn.TEXTSPLIT(O5138,"-")</f>
        <v>2007</v>
      </c>
      <c r="Q5138" s="6">
        <v>2663</v>
      </c>
      <c r="R5138" s="6">
        <v>33</v>
      </c>
      <c r="S5138" s="16">
        <f t="shared" si="383"/>
        <v>1.2392039053698836E-2</v>
      </c>
      <c r="T5138" s="16">
        <f t="shared" si="384"/>
        <v>2.1437695331849708E-3</v>
      </c>
    </row>
    <row r="5139" spans="1:20" x14ac:dyDescent="0.6">
      <c r="A5139" s="6"/>
      <c r="B5139" s="6"/>
      <c r="C5139" s="6"/>
      <c r="D5139" s="6" t="s">
        <v>13823</v>
      </c>
      <c r="E5139" s="6" t="s">
        <v>13815</v>
      </c>
      <c r="F5139" s="6" t="s">
        <v>13509</v>
      </c>
      <c r="G5139" s="6" t="str">
        <f t="shared" si="382"/>
        <v>50-95</v>
      </c>
      <c r="H5139" s="6" t="str" cm="1">
        <f t="array" ref="H5139:I5139">_xlfn.TEXTSPLIT(G5139,"-")</f>
        <v>50</v>
      </c>
      <c r="I5139" s="6" t="str">
        <v>95</v>
      </c>
      <c r="J5139" s="6" t="s">
        <v>13836</v>
      </c>
      <c r="K5139" s="6" t="s">
        <v>13511</v>
      </c>
      <c r="L5139" s="6" t="s">
        <v>13973</v>
      </c>
      <c r="M5139" s="6" t="s">
        <v>13737</v>
      </c>
      <c r="N5139" s="6">
        <v>2007</v>
      </c>
      <c r="O5139" s="6" t="str" cm="1">
        <f t="array" ref="O5139">_xlfn.TEXTSPLIT(N5139,"-")</f>
        <v>2007</v>
      </c>
      <c r="P5139" s="6" t="str" cm="1">
        <f t="array" ref="P5139">_xlfn.TEXTSPLIT(O5139,"-")</f>
        <v>2007</v>
      </c>
      <c r="Q5139" s="6">
        <v>2663</v>
      </c>
      <c r="R5139" s="6">
        <v>1</v>
      </c>
      <c r="S5139" s="16">
        <f t="shared" si="383"/>
        <v>3.7551633496057078E-4</v>
      </c>
      <c r="T5139" s="16">
        <f t="shared" si="384"/>
        <v>3.7544582208135359E-4</v>
      </c>
    </row>
    <row r="5140" spans="1:20" x14ac:dyDescent="0.6">
      <c r="A5140" s="6"/>
      <c r="B5140" s="6"/>
      <c r="C5140" s="6"/>
      <c r="D5140" s="6" t="s">
        <v>13828</v>
      </c>
      <c r="E5140" s="6" t="s">
        <v>13815</v>
      </c>
      <c r="F5140" s="6" t="s">
        <v>13509</v>
      </c>
      <c r="G5140" s="6" t="str">
        <f t="shared" si="382"/>
        <v>50-95</v>
      </c>
      <c r="H5140" s="6" t="str" cm="1">
        <f t="array" ref="H5140:I5140">_xlfn.TEXTSPLIT(G5140,"-")</f>
        <v>50</v>
      </c>
      <c r="I5140" s="6" t="str">
        <v>95</v>
      </c>
      <c r="J5140" s="6" t="s">
        <v>13836</v>
      </c>
      <c r="K5140" s="6" t="s">
        <v>13511</v>
      </c>
      <c r="L5140" s="6" t="s">
        <v>13973</v>
      </c>
      <c r="M5140" s="6" t="s">
        <v>13737</v>
      </c>
      <c r="N5140" s="6">
        <v>2007</v>
      </c>
      <c r="O5140" s="6" t="str" cm="1">
        <f t="array" ref="O5140">_xlfn.TEXTSPLIT(N5140,"-")</f>
        <v>2007</v>
      </c>
      <c r="P5140" s="6" t="str" cm="1">
        <f t="array" ref="P5140">_xlfn.TEXTSPLIT(O5140,"-")</f>
        <v>2007</v>
      </c>
      <c r="Q5140" s="6">
        <v>2663</v>
      </c>
      <c r="R5140" s="6">
        <v>32</v>
      </c>
      <c r="S5140" s="16">
        <f t="shared" si="383"/>
        <v>1.2016522718738265E-2</v>
      </c>
      <c r="T5140" s="16">
        <f t="shared" si="384"/>
        <v>2.1114396051845376E-3</v>
      </c>
    </row>
    <row r="5141" spans="1:20" x14ac:dyDescent="0.6">
      <c r="A5141" s="6"/>
      <c r="B5141" s="6"/>
      <c r="C5141" s="6"/>
      <c r="D5141" s="6" t="s">
        <v>13300</v>
      </c>
      <c r="E5141" s="6" t="s">
        <v>13815</v>
      </c>
      <c r="F5141" s="6" t="s">
        <v>13509</v>
      </c>
      <c r="G5141" s="6" t="str">
        <f t="shared" si="382"/>
        <v>50-95</v>
      </c>
      <c r="H5141" s="6" t="str" cm="1">
        <f t="array" ref="H5141:I5141">_xlfn.TEXTSPLIT(G5141,"-")</f>
        <v>50</v>
      </c>
      <c r="I5141" s="6" t="str">
        <v>95</v>
      </c>
      <c r="J5141" s="6" t="s">
        <v>13836</v>
      </c>
      <c r="K5141" s="6" t="s">
        <v>13511</v>
      </c>
      <c r="L5141" s="6" t="s">
        <v>13973</v>
      </c>
      <c r="M5141" s="6" t="s">
        <v>13737</v>
      </c>
      <c r="N5141" s="6">
        <v>2007</v>
      </c>
      <c r="O5141" s="6" t="str" cm="1">
        <f t="array" ref="O5141">_xlfn.TEXTSPLIT(N5141,"-")</f>
        <v>2007</v>
      </c>
      <c r="P5141" s="6" t="str" cm="1">
        <f t="array" ref="P5141">_xlfn.TEXTSPLIT(O5141,"-")</f>
        <v>2007</v>
      </c>
      <c r="Q5141" s="6">
        <v>2663</v>
      </c>
      <c r="R5141" s="6">
        <v>161</v>
      </c>
      <c r="S5141" s="16">
        <f t="shared" si="383"/>
        <v>6.0458129928651898E-2</v>
      </c>
      <c r="T5141" s="16">
        <f t="shared" si="384"/>
        <v>4.6184882284578095E-3</v>
      </c>
    </row>
    <row r="5142" spans="1:20" x14ac:dyDescent="0.6">
      <c r="A5142" s="6"/>
      <c r="B5142" s="6"/>
      <c r="C5142" s="6"/>
      <c r="D5142" s="6" t="s">
        <v>13822</v>
      </c>
      <c r="E5142" s="6" t="s">
        <v>13814</v>
      </c>
      <c r="F5142" s="6" t="s">
        <v>13509</v>
      </c>
      <c r="G5142" s="6" t="str">
        <f t="shared" si="382"/>
        <v>50-95</v>
      </c>
      <c r="H5142" s="6" t="str" cm="1">
        <f t="array" ref="H5142:I5142">_xlfn.TEXTSPLIT(G5142,"-")</f>
        <v>50</v>
      </c>
      <c r="I5142" s="6" t="str">
        <v>95</v>
      </c>
      <c r="J5142" s="6" t="s">
        <v>13836</v>
      </c>
      <c r="K5142" s="6" t="s">
        <v>13511</v>
      </c>
      <c r="L5142" s="6" t="s">
        <v>13973</v>
      </c>
      <c r="M5142" s="6" t="s">
        <v>13737</v>
      </c>
      <c r="N5142" s="6">
        <v>2007</v>
      </c>
      <c r="O5142" s="6" t="str" cm="1">
        <f t="array" ref="O5142">_xlfn.TEXTSPLIT(N5142,"-")</f>
        <v>2007</v>
      </c>
      <c r="P5142" s="6" t="str" cm="1">
        <f t="array" ref="P5142">_xlfn.TEXTSPLIT(O5142,"-")</f>
        <v>2007</v>
      </c>
      <c r="Q5142" s="6">
        <v>1158</v>
      </c>
      <c r="R5142" s="6">
        <v>48</v>
      </c>
      <c r="S5142" s="16">
        <f t="shared" si="383"/>
        <v>4.145077720207254E-2</v>
      </c>
      <c r="T5142" s="16">
        <f t="shared" si="384"/>
        <v>5.857594031143944E-3</v>
      </c>
    </row>
    <row r="5143" spans="1:20" x14ac:dyDescent="0.6">
      <c r="A5143" s="6"/>
      <c r="B5143" s="6"/>
      <c r="C5143" s="6"/>
      <c r="D5143" s="6" t="s">
        <v>13813</v>
      </c>
      <c r="E5143" s="6" t="s">
        <v>13814</v>
      </c>
      <c r="F5143" s="6" t="s">
        <v>13509</v>
      </c>
      <c r="G5143" s="6" t="str">
        <f t="shared" si="382"/>
        <v>50-95</v>
      </c>
      <c r="H5143" s="6" t="str" cm="1">
        <f t="array" ref="H5143:I5143">_xlfn.TEXTSPLIT(G5143,"-")</f>
        <v>50</v>
      </c>
      <c r="I5143" s="6" t="str">
        <v>95</v>
      </c>
      <c r="J5143" s="6" t="s">
        <v>13836</v>
      </c>
      <c r="K5143" s="6" t="s">
        <v>13511</v>
      </c>
      <c r="L5143" s="6" t="s">
        <v>13973</v>
      </c>
      <c r="M5143" s="6" t="s">
        <v>13737</v>
      </c>
      <c r="N5143" s="6">
        <v>2007</v>
      </c>
      <c r="O5143" s="6" t="str" cm="1">
        <f t="array" ref="O5143">_xlfn.TEXTSPLIT(N5143,"-")</f>
        <v>2007</v>
      </c>
      <c r="P5143" s="6" t="str" cm="1">
        <f t="array" ref="P5143">_xlfn.TEXTSPLIT(O5143,"-")</f>
        <v>2007</v>
      </c>
      <c r="Q5143" s="6">
        <v>1158</v>
      </c>
      <c r="R5143" s="6">
        <v>25</v>
      </c>
      <c r="S5143" s="16">
        <f t="shared" si="383"/>
        <v>2.158894645941278E-2</v>
      </c>
      <c r="T5143" s="16">
        <f t="shared" si="384"/>
        <v>4.2709267225327953E-3</v>
      </c>
    </row>
    <row r="5144" spans="1:20" x14ac:dyDescent="0.6">
      <c r="A5144" s="6"/>
      <c r="B5144" s="6"/>
      <c r="C5144" s="6"/>
      <c r="D5144" s="6" t="s">
        <v>13823</v>
      </c>
      <c r="E5144" s="6" t="s">
        <v>13814</v>
      </c>
      <c r="F5144" s="6" t="s">
        <v>13509</v>
      </c>
      <c r="G5144" s="6" t="str">
        <f t="shared" si="382"/>
        <v>50-95</v>
      </c>
      <c r="H5144" s="6" t="str" cm="1">
        <f t="array" ref="H5144:I5144">_xlfn.TEXTSPLIT(G5144,"-")</f>
        <v>50</v>
      </c>
      <c r="I5144" s="6" t="str">
        <v>95</v>
      </c>
      <c r="J5144" s="6" t="s">
        <v>13836</v>
      </c>
      <c r="K5144" s="6" t="s">
        <v>13511</v>
      </c>
      <c r="L5144" s="6" t="s">
        <v>13973</v>
      </c>
      <c r="M5144" s="6" t="s">
        <v>13737</v>
      </c>
      <c r="N5144" s="6">
        <v>2007</v>
      </c>
      <c r="O5144" s="6" t="str" cm="1">
        <f t="array" ref="O5144">_xlfn.TEXTSPLIT(N5144,"-")</f>
        <v>2007</v>
      </c>
      <c r="P5144" s="6" t="str" cm="1">
        <f t="array" ref="P5144">_xlfn.TEXTSPLIT(O5144,"-")</f>
        <v>2007</v>
      </c>
      <c r="Q5144" s="6">
        <v>1158</v>
      </c>
      <c r="R5144" s="6">
        <v>1</v>
      </c>
      <c r="S5144" s="16">
        <f t="shared" si="383"/>
        <v>8.6355785837651119E-4</v>
      </c>
      <c r="T5144" s="16">
        <f t="shared" si="384"/>
        <v>8.6318491175649324E-4</v>
      </c>
    </row>
    <row r="5145" spans="1:20" x14ac:dyDescent="0.6">
      <c r="A5145" s="6"/>
      <c r="B5145" s="6"/>
      <c r="C5145" s="6"/>
      <c r="D5145" s="6" t="s">
        <v>13828</v>
      </c>
      <c r="E5145" s="6" t="s">
        <v>13814</v>
      </c>
      <c r="F5145" s="6" t="s">
        <v>13509</v>
      </c>
      <c r="G5145" s="6" t="str">
        <f t="shared" si="382"/>
        <v>50-95</v>
      </c>
      <c r="H5145" s="6" t="str" cm="1">
        <f t="array" ref="H5145:I5145">_xlfn.TEXTSPLIT(G5145,"-")</f>
        <v>50</v>
      </c>
      <c r="I5145" s="6" t="str">
        <v>95</v>
      </c>
      <c r="J5145" s="6" t="s">
        <v>13836</v>
      </c>
      <c r="K5145" s="6" t="s">
        <v>13511</v>
      </c>
      <c r="L5145" s="6" t="s">
        <v>13973</v>
      </c>
      <c r="M5145" s="6" t="s">
        <v>13737</v>
      </c>
      <c r="N5145" s="6">
        <v>2007</v>
      </c>
      <c r="O5145" s="6" t="str" cm="1">
        <f t="array" ref="O5145">_xlfn.TEXTSPLIT(N5145,"-")</f>
        <v>2007</v>
      </c>
      <c r="P5145" s="6" t="str" cm="1">
        <f t="array" ref="P5145">_xlfn.TEXTSPLIT(O5145,"-")</f>
        <v>2007</v>
      </c>
      <c r="Q5145" s="6">
        <v>1158</v>
      </c>
      <c r="R5145" s="6">
        <v>24</v>
      </c>
      <c r="S5145" s="16">
        <f t="shared" si="383"/>
        <v>2.072538860103627E-2</v>
      </c>
      <c r="T5145" s="16">
        <f t="shared" si="384"/>
        <v>4.1864827786089378E-3</v>
      </c>
    </row>
    <row r="5146" spans="1:20" x14ac:dyDescent="0.6">
      <c r="A5146" s="6"/>
      <c r="B5146" s="6"/>
      <c r="C5146" s="6"/>
      <c r="D5146" s="6" t="s">
        <v>13300</v>
      </c>
      <c r="E5146" s="6" t="s">
        <v>13814</v>
      </c>
      <c r="F5146" s="6" t="s">
        <v>13509</v>
      </c>
      <c r="G5146" s="6" t="str">
        <f t="shared" si="382"/>
        <v>50-95</v>
      </c>
      <c r="H5146" s="6" t="str" cm="1">
        <f t="array" ref="H5146:I5146">_xlfn.TEXTSPLIT(G5146,"-")</f>
        <v>50</v>
      </c>
      <c r="I5146" s="6" t="str">
        <v>95</v>
      </c>
      <c r="J5146" s="6" t="s">
        <v>13836</v>
      </c>
      <c r="K5146" s="6" t="s">
        <v>13511</v>
      </c>
      <c r="L5146" s="6" t="s">
        <v>13973</v>
      </c>
      <c r="M5146" s="6" t="s">
        <v>13737</v>
      </c>
      <c r="N5146" s="6">
        <v>2007</v>
      </c>
      <c r="O5146" s="6" t="str" cm="1">
        <f t="array" ref="O5146">_xlfn.TEXTSPLIT(N5146,"-")</f>
        <v>2007</v>
      </c>
      <c r="P5146" s="6" t="str" cm="1">
        <f t="array" ref="P5146">_xlfn.TEXTSPLIT(O5146,"-")</f>
        <v>2007</v>
      </c>
      <c r="Q5146" s="6">
        <v>1158</v>
      </c>
      <c r="R5146" s="6">
        <v>73</v>
      </c>
      <c r="S5146" s="16">
        <f t="shared" si="383"/>
        <v>6.3039723661485317E-2</v>
      </c>
      <c r="T5146" s="16">
        <f t="shared" si="384"/>
        <v>7.1418949860320869E-3</v>
      </c>
    </row>
    <row r="5147" spans="1:20" x14ac:dyDescent="0.6">
      <c r="A5147" s="6"/>
      <c r="B5147" s="6"/>
      <c r="C5147" s="6"/>
      <c r="D5147" s="6" t="s">
        <v>13822</v>
      </c>
      <c r="E5147" s="6" t="s">
        <v>13816</v>
      </c>
      <c r="F5147" s="6" t="s">
        <v>13509</v>
      </c>
      <c r="G5147" s="6" t="str">
        <f t="shared" si="382"/>
        <v>50-95</v>
      </c>
      <c r="H5147" s="6" t="str" cm="1">
        <f t="array" ref="H5147:I5147">_xlfn.TEXTSPLIT(G5147,"-")</f>
        <v>50</v>
      </c>
      <c r="I5147" s="6" t="str">
        <v>95</v>
      </c>
      <c r="J5147" s="6" t="s">
        <v>13836</v>
      </c>
      <c r="K5147" s="6" t="s">
        <v>13511</v>
      </c>
      <c r="L5147" s="6" t="s">
        <v>13973</v>
      </c>
      <c r="M5147" s="6" t="s">
        <v>13737</v>
      </c>
      <c r="N5147" s="6">
        <v>2007</v>
      </c>
      <c r="O5147" s="6" t="str" cm="1">
        <f t="array" ref="O5147">_xlfn.TEXTSPLIT(N5147,"-")</f>
        <v>2007</v>
      </c>
      <c r="P5147" s="6" t="str" cm="1">
        <f t="array" ref="P5147">_xlfn.TEXTSPLIT(O5147,"-")</f>
        <v>2007</v>
      </c>
      <c r="Q5147" s="6">
        <v>1505</v>
      </c>
      <c r="R5147" s="6">
        <v>80</v>
      </c>
      <c r="S5147" s="16">
        <f t="shared" si="383"/>
        <v>5.3156146179401995E-2</v>
      </c>
      <c r="T5147" s="16">
        <f t="shared" si="384"/>
        <v>5.7829265431807633E-3</v>
      </c>
    </row>
    <row r="5148" spans="1:20" x14ac:dyDescent="0.6">
      <c r="A5148" s="6"/>
      <c r="B5148" s="6"/>
      <c r="C5148" s="6"/>
      <c r="D5148" s="6" t="s">
        <v>13813</v>
      </c>
      <c r="E5148" s="6" t="s">
        <v>13816</v>
      </c>
      <c r="F5148" s="6" t="s">
        <v>13509</v>
      </c>
      <c r="G5148" s="6" t="str">
        <f t="shared" si="382"/>
        <v>50-95</v>
      </c>
      <c r="H5148" s="6" t="str" cm="1">
        <f t="array" ref="H5148:I5148">_xlfn.TEXTSPLIT(G5148,"-")</f>
        <v>50</v>
      </c>
      <c r="I5148" s="6" t="str">
        <v>95</v>
      </c>
      <c r="J5148" s="6" t="s">
        <v>13836</v>
      </c>
      <c r="K5148" s="6" t="s">
        <v>13511</v>
      </c>
      <c r="L5148" s="6" t="s">
        <v>13973</v>
      </c>
      <c r="M5148" s="6" t="s">
        <v>13737</v>
      </c>
      <c r="N5148" s="6">
        <v>2007</v>
      </c>
      <c r="O5148" s="6" t="str" cm="1">
        <f t="array" ref="O5148">_xlfn.TEXTSPLIT(N5148,"-")</f>
        <v>2007</v>
      </c>
      <c r="P5148" s="6" t="str" cm="1">
        <f t="array" ref="P5148">_xlfn.TEXTSPLIT(O5148,"-")</f>
        <v>2007</v>
      </c>
      <c r="Q5148" s="6">
        <v>1505</v>
      </c>
      <c r="R5148" s="6">
        <v>8</v>
      </c>
      <c r="S5148" s="16">
        <f t="shared" si="383"/>
        <v>5.3156146179401996E-3</v>
      </c>
      <c r="T5148" s="16">
        <f t="shared" si="384"/>
        <v>1.8743519560810728E-3</v>
      </c>
    </row>
    <row r="5149" spans="1:20" x14ac:dyDescent="0.6">
      <c r="A5149" s="6"/>
      <c r="B5149" s="6"/>
      <c r="C5149" s="6"/>
      <c r="D5149" s="6" t="s">
        <v>13823</v>
      </c>
      <c r="E5149" s="6" t="s">
        <v>13816</v>
      </c>
      <c r="F5149" s="6" t="s">
        <v>13509</v>
      </c>
      <c r="G5149" s="6" t="str">
        <f t="shared" si="382"/>
        <v>50-95</v>
      </c>
      <c r="H5149" s="6" t="str" cm="1">
        <f t="array" ref="H5149:I5149">_xlfn.TEXTSPLIT(G5149,"-")</f>
        <v>50</v>
      </c>
      <c r="I5149" s="6" t="str">
        <v>95</v>
      </c>
      <c r="J5149" s="6" t="s">
        <v>13836</v>
      </c>
      <c r="K5149" s="6" t="s">
        <v>13511</v>
      </c>
      <c r="L5149" s="6" t="s">
        <v>13973</v>
      </c>
      <c r="M5149" s="6" t="s">
        <v>13737</v>
      </c>
      <c r="N5149" s="6">
        <v>2007</v>
      </c>
      <c r="O5149" s="6" t="str" cm="1">
        <f t="array" ref="O5149">_xlfn.TEXTSPLIT(N5149,"-")</f>
        <v>2007</v>
      </c>
      <c r="P5149" s="6" t="str" cm="1">
        <f t="array" ref="P5149">_xlfn.TEXTSPLIT(O5149,"-")</f>
        <v>2007</v>
      </c>
      <c r="Q5149" s="6">
        <v>1505</v>
      </c>
      <c r="R5149" s="6">
        <v>0</v>
      </c>
      <c r="S5149" s="16">
        <f t="shared" si="383"/>
        <v>0</v>
      </c>
      <c r="T5149" s="16">
        <f t="shared" si="384"/>
        <v>0</v>
      </c>
    </row>
    <row r="5150" spans="1:20" x14ac:dyDescent="0.6">
      <c r="A5150" s="6"/>
      <c r="B5150" s="6"/>
      <c r="C5150" s="6"/>
      <c r="D5150" s="6" t="s">
        <v>13828</v>
      </c>
      <c r="E5150" s="6" t="s">
        <v>13816</v>
      </c>
      <c r="F5150" s="6" t="s">
        <v>13509</v>
      </c>
      <c r="G5150" s="6" t="str">
        <f t="shared" si="382"/>
        <v>50-95</v>
      </c>
      <c r="H5150" s="6" t="str" cm="1">
        <f t="array" ref="H5150:I5150">_xlfn.TEXTSPLIT(G5150,"-")</f>
        <v>50</v>
      </c>
      <c r="I5150" s="6" t="str">
        <v>95</v>
      </c>
      <c r="J5150" s="6" t="s">
        <v>13836</v>
      </c>
      <c r="K5150" s="6" t="s">
        <v>13511</v>
      </c>
      <c r="L5150" s="6" t="s">
        <v>13973</v>
      </c>
      <c r="M5150" s="6" t="s">
        <v>13737</v>
      </c>
      <c r="N5150" s="6">
        <v>2007</v>
      </c>
      <c r="O5150" s="6" t="str" cm="1">
        <f t="array" ref="O5150">_xlfn.TEXTSPLIT(N5150,"-")</f>
        <v>2007</v>
      </c>
      <c r="P5150" s="6" t="str" cm="1">
        <f t="array" ref="P5150">_xlfn.TEXTSPLIT(O5150,"-")</f>
        <v>2007</v>
      </c>
      <c r="Q5150" s="6">
        <v>1505</v>
      </c>
      <c r="R5150" s="6">
        <v>8</v>
      </c>
      <c r="S5150" s="16">
        <f t="shared" si="383"/>
        <v>5.3156146179401996E-3</v>
      </c>
      <c r="T5150" s="16">
        <f t="shared" si="384"/>
        <v>1.8743519560810728E-3</v>
      </c>
    </row>
    <row r="5151" spans="1:20" x14ac:dyDescent="0.6">
      <c r="A5151" s="6"/>
      <c r="B5151" s="6"/>
      <c r="C5151" s="6"/>
      <c r="D5151" s="6" t="s">
        <v>13300</v>
      </c>
      <c r="E5151" s="6" t="s">
        <v>13816</v>
      </c>
      <c r="F5151" s="6" t="s">
        <v>13509</v>
      </c>
      <c r="G5151" s="6" t="str">
        <f t="shared" si="382"/>
        <v>50-95</v>
      </c>
      <c r="H5151" s="6" t="str" cm="1">
        <f t="array" ref="H5151:I5151">_xlfn.TEXTSPLIT(G5151,"-")</f>
        <v>50</v>
      </c>
      <c r="I5151" s="6" t="str">
        <v>95</v>
      </c>
      <c r="J5151" s="6" t="s">
        <v>13836</v>
      </c>
      <c r="K5151" s="6" t="s">
        <v>13511</v>
      </c>
      <c r="L5151" s="6" t="s">
        <v>13973</v>
      </c>
      <c r="M5151" s="6" t="s">
        <v>13737</v>
      </c>
      <c r="N5151" s="6">
        <v>2007</v>
      </c>
      <c r="O5151" s="6" t="str" cm="1">
        <f t="array" ref="O5151">_xlfn.TEXTSPLIT(N5151,"-")</f>
        <v>2007</v>
      </c>
      <c r="P5151" s="6"/>
      <c r="Q5151" s="6">
        <v>1505</v>
      </c>
      <c r="R5151" s="6">
        <v>88</v>
      </c>
      <c r="S5151" s="16">
        <f t="shared" si="383"/>
        <v>5.847176079734219E-2</v>
      </c>
      <c r="T5151" s="16">
        <f t="shared" si="384"/>
        <v>6.0481354852747462E-3</v>
      </c>
    </row>
    <row r="5152" spans="1:20" x14ac:dyDescent="0.6">
      <c r="D5152" s="6" t="s">
        <v>13822</v>
      </c>
      <c r="E5152" s="6" t="s">
        <v>13815</v>
      </c>
      <c r="F5152" s="6" t="s">
        <v>13509</v>
      </c>
      <c r="G5152" s="6" t="str">
        <f t="shared" si="376"/>
        <v>50-95</v>
      </c>
      <c r="H5152" s="6" t="str" cm="1">
        <f t="array" ref="H5152:I5152">_xlfn.TEXTSPLIT(G5152,"-")</f>
        <v>50</v>
      </c>
      <c r="I5152" s="6" t="str">
        <v>95</v>
      </c>
      <c r="J5152" s="6" t="s">
        <v>13836</v>
      </c>
      <c r="K5152" s="6" t="s">
        <v>13511</v>
      </c>
      <c r="L5152" s="6" t="s">
        <v>13909</v>
      </c>
      <c r="M5152" s="6" t="s">
        <v>13737</v>
      </c>
      <c r="N5152" s="6">
        <v>2007</v>
      </c>
      <c r="O5152" s="6" t="str" cm="1">
        <f t="array" ref="O5152">_xlfn.TEXTSPLIT(N5152,"-")</f>
        <v>2007</v>
      </c>
      <c r="P5152" s="6" t="str" cm="1">
        <f t="array" ref="P5152">_xlfn.TEXTSPLIT(O5152,"-")</f>
        <v>2007</v>
      </c>
      <c r="Q5152" s="6">
        <v>2663</v>
      </c>
      <c r="R5152" s="6">
        <v>128</v>
      </c>
      <c r="S5152" s="16">
        <f t="shared" si="377"/>
        <v>4.806609087495306E-2</v>
      </c>
      <c r="T5152" s="16">
        <f t="shared" si="378"/>
        <v>4.1451210425917685E-3</v>
      </c>
    </row>
    <row r="5153" spans="1:20" x14ac:dyDescent="0.6">
      <c r="A5153" s="6"/>
      <c r="B5153" s="6"/>
      <c r="C5153" s="6"/>
      <c r="D5153" s="6" t="s">
        <v>13813</v>
      </c>
      <c r="E5153" s="6" t="s">
        <v>13815</v>
      </c>
      <c r="F5153" s="6" t="s">
        <v>13509</v>
      </c>
      <c r="G5153" s="6" t="str">
        <f t="shared" si="376"/>
        <v>50-95</v>
      </c>
      <c r="H5153" s="6" t="str" cm="1">
        <f t="array" ref="H5153:I5153">_xlfn.TEXTSPLIT(G5153,"-")</f>
        <v>50</v>
      </c>
      <c r="I5153" s="6" t="str">
        <v>95</v>
      </c>
      <c r="J5153" s="6" t="s">
        <v>13836</v>
      </c>
      <c r="K5153" s="6" t="s">
        <v>13511</v>
      </c>
      <c r="L5153" s="6" t="s">
        <v>13909</v>
      </c>
      <c r="M5153" s="6" t="s">
        <v>13737</v>
      </c>
      <c r="N5153" s="6">
        <v>2007</v>
      </c>
      <c r="O5153" s="6" t="str" cm="1">
        <f t="array" ref="O5153">_xlfn.TEXTSPLIT(N5153,"-")</f>
        <v>2007</v>
      </c>
      <c r="P5153" s="6" t="str" cm="1">
        <f t="array" ref="P5153">_xlfn.TEXTSPLIT(O5153,"-")</f>
        <v>2007</v>
      </c>
      <c r="Q5153" s="6">
        <v>2663</v>
      </c>
      <c r="R5153" s="6">
        <v>33</v>
      </c>
      <c r="S5153" s="16">
        <f t="shared" si="377"/>
        <v>1.2392039053698836E-2</v>
      </c>
      <c r="T5153" s="16">
        <f t="shared" si="378"/>
        <v>2.1437695331849708E-3</v>
      </c>
    </row>
    <row r="5154" spans="1:20" x14ac:dyDescent="0.6">
      <c r="A5154" s="6"/>
      <c r="B5154" s="6"/>
      <c r="C5154" s="6"/>
      <c r="D5154" s="6" t="s">
        <v>13823</v>
      </c>
      <c r="E5154" s="6" t="s">
        <v>13815</v>
      </c>
      <c r="F5154" s="6" t="s">
        <v>13509</v>
      </c>
      <c r="G5154" s="6" t="str">
        <f t="shared" si="376"/>
        <v>50-95</v>
      </c>
      <c r="H5154" s="6" t="str" cm="1">
        <f t="array" ref="H5154:I5154">_xlfn.TEXTSPLIT(G5154,"-")</f>
        <v>50</v>
      </c>
      <c r="I5154" s="6" t="str">
        <v>95</v>
      </c>
      <c r="J5154" s="6" t="s">
        <v>13836</v>
      </c>
      <c r="K5154" s="6" t="s">
        <v>13511</v>
      </c>
      <c r="L5154" s="6" t="s">
        <v>13909</v>
      </c>
      <c r="M5154" s="6" t="s">
        <v>13737</v>
      </c>
      <c r="N5154" s="6">
        <v>2007</v>
      </c>
      <c r="O5154" s="6" t="str" cm="1">
        <f t="array" ref="O5154">_xlfn.TEXTSPLIT(N5154,"-")</f>
        <v>2007</v>
      </c>
      <c r="P5154" s="6" t="str" cm="1">
        <f t="array" ref="P5154">_xlfn.TEXTSPLIT(O5154,"-")</f>
        <v>2007</v>
      </c>
      <c r="Q5154" s="6">
        <v>2663</v>
      </c>
      <c r="R5154" s="6">
        <v>1</v>
      </c>
      <c r="S5154" s="16">
        <f t="shared" si="377"/>
        <v>3.7551633496057078E-4</v>
      </c>
      <c r="T5154" s="16">
        <f t="shared" si="378"/>
        <v>3.7544582208135359E-4</v>
      </c>
    </row>
    <row r="5155" spans="1:20" x14ac:dyDescent="0.6">
      <c r="A5155" s="6"/>
      <c r="B5155" s="6"/>
      <c r="C5155" s="6"/>
      <c r="D5155" s="6" t="s">
        <v>13828</v>
      </c>
      <c r="E5155" s="6" t="s">
        <v>13815</v>
      </c>
      <c r="F5155" s="6" t="s">
        <v>13509</v>
      </c>
      <c r="G5155" s="6" t="str">
        <f t="shared" si="376"/>
        <v>50-95</v>
      </c>
      <c r="H5155" s="6" t="str" cm="1">
        <f t="array" ref="H5155:I5155">_xlfn.TEXTSPLIT(G5155,"-")</f>
        <v>50</v>
      </c>
      <c r="I5155" s="6" t="str">
        <v>95</v>
      </c>
      <c r="J5155" s="6" t="s">
        <v>13836</v>
      </c>
      <c r="K5155" s="6" t="s">
        <v>13511</v>
      </c>
      <c r="L5155" s="6" t="s">
        <v>13909</v>
      </c>
      <c r="M5155" s="6" t="s">
        <v>13737</v>
      </c>
      <c r="N5155" s="6">
        <v>2007</v>
      </c>
      <c r="O5155" s="6" t="str" cm="1">
        <f t="array" ref="O5155">_xlfn.TEXTSPLIT(N5155,"-")</f>
        <v>2007</v>
      </c>
      <c r="P5155" s="6" t="str" cm="1">
        <f t="array" ref="P5155">_xlfn.TEXTSPLIT(O5155,"-")</f>
        <v>2007</v>
      </c>
      <c r="Q5155" s="6">
        <v>2663</v>
      </c>
      <c r="R5155" s="6">
        <v>32</v>
      </c>
      <c r="S5155" s="16">
        <f t="shared" si="377"/>
        <v>1.2016522718738265E-2</v>
      </c>
      <c r="T5155" s="16">
        <f t="shared" si="378"/>
        <v>2.1114396051845376E-3</v>
      </c>
    </row>
    <row r="5156" spans="1:20" x14ac:dyDescent="0.6">
      <c r="A5156" s="6"/>
      <c r="B5156" s="6"/>
      <c r="C5156" s="6"/>
      <c r="D5156" s="6" t="s">
        <v>13300</v>
      </c>
      <c r="E5156" s="6" t="s">
        <v>13815</v>
      </c>
      <c r="F5156" s="6" t="s">
        <v>13509</v>
      </c>
      <c r="G5156" s="6" t="str">
        <f t="shared" si="376"/>
        <v>50-95</v>
      </c>
      <c r="H5156" s="6" t="str" cm="1">
        <f t="array" ref="H5156:I5156">_xlfn.TEXTSPLIT(G5156,"-")</f>
        <v>50</v>
      </c>
      <c r="I5156" s="6" t="str">
        <v>95</v>
      </c>
      <c r="J5156" s="6" t="s">
        <v>13836</v>
      </c>
      <c r="K5156" s="6" t="s">
        <v>13511</v>
      </c>
      <c r="L5156" s="6" t="s">
        <v>13909</v>
      </c>
      <c r="M5156" s="6" t="s">
        <v>13737</v>
      </c>
      <c r="N5156" s="6">
        <v>2007</v>
      </c>
      <c r="O5156" s="6" t="str" cm="1">
        <f t="array" ref="O5156">_xlfn.TEXTSPLIT(N5156,"-")</f>
        <v>2007</v>
      </c>
      <c r="P5156" s="6" t="str" cm="1">
        <f t="array" ref="P5156">_xlfn.TEXTSPLIT(O5156,"-")</f>
        <v>2007</v>
      </c>
      <c r="Q5156" s="6">
        <v>2663</v>
      </c>
      <c r="R5156" s="6">
        <v>161</v>
      </c>
      <c r="S5156" s="16">
        <f t="shared" si="377"/>
        <v>6.0458129928651898E-2</v>
      </c>
      <c r="T5156" s="16">
        <f t="shared" si="378"/>
        <v>4.6184882284578095E-3</v>
      </c>
    </row>
    <row r="5157" spans="1:20" x14ac:dyDescent="0.6">
      <c r="A5157" s="6"/>
      <c r="B5157" s="6"/>
      <c r="C5157" s="6"/>
      <c r="D5157" s="6" t="s">
        <v>13822</v>
      </c>
      <c r="E5157" s="6" t="s">
        <v>13814</v>
      </c>
      <c r="F5157" s="6" t="s">
        <v>13509</v>
      </c>
      <c r="G5157" s="6" t="str">
        <f t="shared" si="376"/>
        <v>50-95</v>
      </c>
      <c r="H5157" s="6" t="str" cm="1">
        <f t="array" ref="H5157:I5157">_xlfn.TEXTSPLIT(G5157,"-")</f>
        <v>50</v>
      </c>
      <c r="I5157" s="6" t="str">
        <v>95</v>
      </c>
      <c r="J5157" s="6" t="s">
        <v>13836</v>
      </c>
      <c r="K5157" s="6" t="s">
        <v>13511</v>
      </c>
      <c r="L5157" s="6" t="s">
        <v>13909</v>
      </c>
      <c r="M5157" s="6" t="s">
        <v>13737</v>
      </c>
      <c r="N5157" s="6">
        <v>2007</v>
      </c>
      <c r="O5157" s="6" t="str" cm="1">
        <f t="array" ref="O5157">_xlfn.TEXTSPLIT(N5157,"-")</f>
        <v>2007</v>
      </c>
      <c r="P5157" s="6" t="str" cm="1">
        <f t="array" ref="P5157">_xlfn.TEXTSPLIT(O5157,"-")</f>
        <v>2007</v>
      </c>
      <c r="Q5157" s="6">
        <v>1158</v>
      </c>
      <c r="R5157" s="6">
        <v>48</v>
      </c>
      <c r="S5157" s="16">
        <f t="shared" si="377"/>
        <v>4.145077720207254E-2</v>
      </c>
      <c r="T5157" s="16">
        <f t="shared" si="378"/>
        <v>5.857594031143944E-3</v>
      </c>
    </row>
    <row r="5158" spans="1:20" x14ac:dyDescent="0.6">
      <c r="A5158" s="6"/>
      <c r="B5158" s="6"/>
      <c r="C5158" s="6"/>
      <c r="D5158" s="6" t="s">
        <v>13813</v>
      </c>
      <c r="E5158" s="6" t="s">
        <v>13814</v>
      </c>
      <c r="F5158" s="6" t="s">
        <v>13509</v>
      </c>
      <c r="G5158" s="6" t="str">
        <f t="shared" si="376"/>
        <v>50-95</v>
      </c>
      <c r="H5158" s="6" t="str" cm="1">
        <f t="array" ref="H5158:I5158">_xlfn.TEXTSPLIT(G5158,"-")</f>
        <v>50</v>
      </c>
      <c r="I5158" s="6" t="str">
        <v>95</v>
      </c>
      <c r="J5158" s="6" t="s">
        <v>13836</v>
      </c>
      <c r="K5158" s="6" t="s">
        <v>13511</v>
      </c>
      <c r="L5158" s="6" t="s">
        <v>13909</v>
      </c>
      <c r="M5158" s="6" t="s">
        <v>13737</v>
      </c>
      <c r="N5158" s="6">
        <v>2007</v>
      </c>
      <c r="O5158" s="6" t="str" cm="1">
        <f t="array" ref="O5158">_xlfn.TEXTSPLIT(N5158,"-")</f>
        <v>2007</v>
      </c>
      <c r="P5158" s="6" t="str" cm="1">
        <f t="array" ref="P5158">_xlfn.TEXTSPLIT(O5158,"-")</f>
        <v>2007</v>
      </c>
      <c r="Q5158" s="6">
        <v>1158</v>
      </c>
      <c r="R5158" s="6">
        <v>25</v>
      </c>
      <c r="S5158" s="16">
        <f t="shared" si="377"/>
        <v>2.158894645941278E-2</v>
      </c>
      <c r="T5158" s="16">
        <f t="shared" si="378"/>
        <v>4.2709267225327953E-3</v>
      </c>
    </row>
    <row r="5159" spans="1:20" x14ac:dyDescent="0.6">
      <c r="A5159" s="6"/>
      <c r="B5159" s="6"/>
      <c r="C5159" s="6"/>
      <c r="D5159" s="6" t="s">
        <v>13823</v>
      </c>
      <c r="E5159" s="6" t="s">
        <v>13814</v>
      </c>
      <c r="F5159" s="6" t="s">
        <v>13509</v>
      </c>
      <c r="G5159" s="6" t="str">
        <f t="shared" si="376"/>
        <v>50-95</v>
      </c>
      <c r="H5159" s="6" t="str" cm="1">
        <f t="array" ref="H5159:I5159">_xlfn.TEXTSPLIT(G5159,"-")</f>
        <v>50</v>
      </c>
      <c r="I5159" s="6" t="str">
        <v>95</v>
      </c>
      <c r="J5159" s="6" t="s">
        <v>13836</v>
      </c>
      <c r="K5159" s="6" t="s">
        <v>13511</v>
      </c>
      <c r="L5159" s="6" t="s">
        <v>13909</v>
      </c>
      <c r="M5159" s="6" t="s">
        <v>13737</v>
      </c>
      <c r="N5159" s="6">
        <v>2007</v>
      </c>
      <c r="O5159" s="6" t="str" cm="1">
        <f t="array" ref="O5159">_xlfn.TEXTSPLIT(N5159,"-")</f>
        <v>2007</v>
      </c>
      <c r="P5159" s="6" t="str" cm="1">
        <f t="array" ref="P5159">_xlfn.TEXTSPLIT(O5159,"-")</f>
        <v>2007</v>
      </c>
      <c r="Q5159" s="6">
        <v>1158</v>
      </c>
      <c r="R5159" s="6">
        <v>1</v>
      </c>
      <c r="S5159" s="16">
        <f t="shared" si="377"/>
        <v>8.6355785837651119E-4</v>
      </c>
      <c r="T5159" s="16">
        <f t="shared" si="378"/>
        <v>8.6318491175649324E-4</v>
      </c>
    </row>
    <row r="5160" spans="1:20" x14ac:dyDescent="0.6">
      <c r="A5160" s="6"/>
      <c r="B5160" s="6"/>
      <c r="C5160" s="6"/>
      <c r="D5160" s="6" t="s">
        <v>13828</v>
      </c>
      <c r="E5160" s="6" t="s">
        <v>13814</v>
      </c>
      <c r="F5160" s="6" t="s">
        <v>13509</v>
      </c>
      <c r="G5160" s="6" t="str">
        <f t="shared" si="376"/>
        <v>50-95</v>
      </c>
      <c r="H5160" s="6" t="str" cm="1">
        <f t="array" ref="H5160:I5160">_xlfn.TEXTSPLIT(G5160,"-")</f>
        <v>50</v>
      </c>
      <c r="I5160" s="6" t="str">
        <v>95</v>
      </c>
      <c r="J5160" s="6" t="s">
        <v>13836</v>
      </c>
      <c r="K5160" s="6" t="s">
        <v>13511</v>
      </c>
      <c r="L5160" s="6" t="s">
        <v>13909</v>
      </c>
      <c r="M5160" s="6" t="s">
        <v>13737</v>
      </c>
      <c r="N5160" s="6">
        <v>2007</v>
      </c>
      <c r="O5160" s="6" t="str" cm="1">
        <f t="array" ref="O5160">_xlfn.TEXTSPLIT(N5160,"-")</f>
        <v>2007</v>
      </c>
      <c r="P5160" s="6" t="str" cm="1">
        <f t="array" ref="P5160">_xlfn.TEXTSPLIT(O5160,"-")</f>
        <v>2007</v>
      </c>
      <c r="Q5160" s="6">
        <v>1158</v>
      </c>
      <c r="R5160" s="6">
        <v>24</v>
      </c>
      <c r="S5160" s="16">
        <f t="shared" si="377"/>
        <v>2.072538860103627E-2</v>
      </c>
      <c r="T5160" s="16">
        <f t="shared" si="378"/>
        <v>4.1864827786089378E-3</v>
      </c>
    </row>
    <row r="5161" spans="1:20" x14ac:dyDescent="0.6">
      <c r="A5161" s="6"/>
      <c r="B5161" s="6"/>
      <c r="C5161" s="6"/>
      <c r="D5161" s="6" t="s">
        <v>13300</v>
      </c>
      <c r="E5161" s="6" t="s">
        <v>13814</v>
      </c>
      <c r="F5161" s="6" t="s">
        <v>13509</v>
      </c>
      <c r="G5161" s="6" t="str">
        <f t="shared" si="376"/>
        <v>50-95</v>
      </c>
      <c r="H5161" s="6" t="str" cm="1">
        <f t="array" ref="H5161:I5161">_xlfn.TEXTSPLIT(G5161,"-")</f>
        <v>50</v>
      </c>
      <c r="I5161" s="6" t="str">
        <v>95</v>
      </c>
      <c r="J5161" s="6" t="s">
        <v>13836</v>
      </c>
      <c r="K5161" s="6" t="s">
        <v>13511</v>
      </c>
      <c r="L5161" s="6" t="s">
        <v>13909</v>
      </c>
      <c r="M5161" s="6" t="s">
        <v>13737</v>
      </c>
      <c r="N5161" s="6">
        <v>2007</v>
      </c>
      <c r="O5161" s="6" t="str" cm="1">
        <f t="array" ref="O5161">_xlfn.TEXTSPLIT(N5161,"-")</f>
        <v>2007</v>
      </c>
      <c r="P5161" s="6" t="str" cm="1">
        <f t="array" ref="P5161">_xlfn.TEXTSPLIT(O5161,"-")</f>
        <v>2007</v>
      </c>
      <c r="Q5161" s="6">
        <v>1158</v>
      </c>
      <c r="R5161" s="6">
        <v>73</v>
      </c>
      <c r="S5161" s="16">
        <f t="shared" si="377"/>
        <v>6.3039723661485317E-2</v>
      </c>
      <c r="T5161" s="16">
        <f t="shared" si="378"/>
        <v>7.1418949860320869E-3</v>
      </c>
    </row>
    <row r="5162" spans="1:20" x14ac:dyDescent="0.6">
      <c r="A5162" s="6"/>
      <c r="B5162" s="6"/>
      <c r="C5162" s="6"/>
      <c r="D5162" s="6" t="s">
        <v>13822</v>
      </c>
      <c r="E5162" s="6" t="s">
        <v>13816</v>
      </c>
      <c r="F5162" s="6" t="s">
        <v>13509</v>
      </c>
      <c r="G5162" s="6" t="str">
        <f t="shared" si="376"/>
        <v>50-95</v>
      </c>
      <c r="H5162" s="6" t="str" cm="1">
        <f t="array" ref="H5162:I5162">_xlfn.TEXTSPLIT(G5162,"-")</f>
        <v>50</v>
      </c>
      <c r="I5162" s="6" t="str">
        <v>95</v>
      </c>
      <c r="J5162" s="6" t="s">
        <v>13836</v>
      </c>
      <c r="K5162" s="6" t="s">
        <v>13511</v>
      </c>
      <c r="L5162" s="6" t="s">
        <v>13909</v>
      </c>
      <c r="M5162" s="6" t="s">
        <v>13737</v>
      </c>
      <c r="N5162" s="6">
        <v>2007</v>
      </c>
      <c r="O5162" s="6" t="str" cm="1">
        <f t="array" ref="O5162">_xlfn.TEXTSPLIT(N5162,"-")</f>
        <v>2007</v>
      </c>
      <c r="P5162" s="6" t="str" cm="1">
        <f t="array" ref="P5162">_xlfn.TEXTSPLIT(O5162,"-")</f>
        <v>2007</v>
      </c>
      <c r="Q5162" s="6">
        <v>1505</v>
      </c>
      <c r="R5162" s="6">
        <v>80</v>
      </c>
      <c r="S5162" s="16">
        <f t="shared" si="377"/>
        <v>5.3156146179401995E-2</v>
      </c>
      <c r="T5162" s="16">
        <f t="shared" si="378"/>
        <v>5.7829265431807633E-3</v>
      </c>
    </row>
    <row r="5163" spans="1:20" x14ac:dyDescent="0.6">
      <c r="A5163" s="6"/>
      <c r="B5163" s="6"/>
      <c r="C5163" s="6"/>
      <c r="D5163" s="6" t="s">
        <v>13813</v>
      </c>
      <c r="E5163" s="6" t="s">
        <v>13816</v>
      </c>
      <c r="F5163" s="6" t="s">
        <v>13509</v>
      </c>
      <c r="G5163" s="6" t="str">
        <f t="shared" si="376"/>
        <v>50-95</v>
      </c>
      <c r="H5163" s="6" t="str" cm="1">
        <f t="array" ref="H5163:I5163">_xlfn.TEXTSPLIT(G5163,"-")</f>
        <v>50</v>
      </c>
      <c r="I5163" s="6" t="str">
        <v>95</v>
      </c>
      <c r="J5163" s="6" t="s">
        <v>13836</v>
      </c>
      <c r="K5163" s="6" t="s">
        <v>13511</v>
      </c>
      <c r="L5163" s="6" t="s">
        <v>13909</v>
      </c>
      <c r="M5163" s="6" t="s">
        <v>13737</v>
      </c>
      <c r="N5163" s="6">
        <v>2007</v>
      </c>
      <c r="O5163" s="6" t="str" cm="1">
        <f t="array" ref="O5163">_xlfn.TEXTSPLIT(N5163,"-")</f>
        <v>2007</v>
      </c>
      <c r="P5163" s="6" t="str" cm="1">
        <f t="array" ref="P5163">_xlfn.TEXTSPLIT(O5163,"-")</f>
        <v>2007</v>
      </c>
      <c r="Q5163" s="6">
        <v>1505</v>
      </c>
      <c r="R5163" s="6">
        <v>8</v>
      </c>
      <c r="S5163" s="16">
        <f t="shared" si="377"/>
        <v>5.3156146179401996E-3</v>
      </c>
      <c r="T5163" s="16">
        <f t="shared" si="378"/>
        <v>1.8743519560810728E-3</v>
      </c>
    </row>
    <row r="5164" spans="1:20" x14ac:dyDescent="0.6">
      <c r="A5164" s="6"/>
      <c r="B5164" s="6"/>
      <c r="C5164" s="6"/>
      <c r="D5164" s="6" t="s">
        <v>13823</v>
      </c>
      <c r="E5164" s="6" t="s">
        <v>13816</v>
      </c>
      <c r="F5164" s="6" t="s">
        <v>13509</v>
      </c>
      <c r="G5164" s="6" t="str">
        <f t="shared" si="376"/>
        <v>50-95</v>
      </c>
      <c r="H5164" s="6" t="str" cm="1">
        <f t="array" ref="H5164:I5164">_xlfn.TEXTSPLIT(G5164,"-")</f>
        <v>50</v>
      </c>
      <c r="I5164" s="6" t="str">
        <v>95</v>
      </c>
      <c r="J5164" s="6" t="s">
        <v>13836</v>
      </c>
      <c r="K5164" s="6" t="s">
        <v>13511</v>
      </c>
      <c r="L5164" s="6" t="s">
        <v>13909</v>
      </c>
      <c r="M5164" s="6" t="s">
        <v>13737</v>
      </c>
      <c r="N5164" s="6">
        <v>2007</v>
      </c>
      <c r="O5164" s="6" t="str" cm="1">
        <f t="array" ref="O5164">_xlfn.TEXTSPLIT(N5164,"-")</f>
        <v>2007</v>
      </c>
      <c r="P5164" s="6" t="str" cm="1">
        <f t="array" ref="P5164">_xlfn.TEXTSPLIT(O5164,"-")</f>
        <v>2007</v>
      </c>
      <c r="Q5164" s="6">
        <v>1505</v>
      </c>
      <c r="R5164" s="6">
        <v>0</v>
      </c>
      <c r="S5164" s="16">
        <f t="shared" si="377"/>
        <v>0</v>
      </c>
      <c r="T5164" s="16">
        <f t="shared" si="378"/>
        <v>0</v>
      </c>
    </row>
    <row r="5165" spans="1:20" x14ac:dyDescent="0.6">
      <c r="A5165" s="6"/>
      <c r="B5165" s="6"/>
      <c r="C5165" s="6"/>
      <c r="D5165" s="6" t="s">
        <v>13828</v>
      </c>
      <c r="E5165" s="6" t="s">
        <v>13816</v>
      </c>
      <c r="F5165" s="6" t="s">
        <v>13509</v>
      </c>
      <c r="G5165" s="6" t="str">
        <f t="shared" ref="G5165:G5307" si="385">IF(RIGHT(F5165,1)="+",LEFT(F5165,LEN(F5165)-1)&amp;"-95",F5165)</f>
        <v>50-95</v>
      </c>
      <c r="H5165" s="6" t="str" cm="1">
        <f t="array" ref="H5165:I5165">_xlfn.TEXTSPLIT(G5165,"-")</f>
        <v>50</v>
      </c>
      <c r="I5165" s="6" t="str">
        <v>95</v>
      </c>
      <c r="J5165" s="6" t="s">
        <v>13836</v>
      </c>
      <c r="K5165" s="6" t="s">
        <v>13511</v>
      </c>
      <c r="L5165" s="6" t="s">
        <v>13909</v>
      </c>
      <c r="M5165" s="6" t="s">
        <v>13737</v>
      </c>
      <c r="N5165" s="6">
        <v>2007</v>
      </c>
      <c r="O5165" s="6" t="str" cm="1">
        <f t="array" ref="O5165">_xlfn.TEXTSPLIT(N5165,"-")</f>
        <v>2007</v>
      </c>
      <c r="P5165" s="6" t="str" cm="1">
        <f t="array" ref="P5165">_xlfn.TEXTSPLIT(O5165,"-")</f>
        <v>2007</v>
      </c>
      <c r="Q5165" s="6">
        <v>1505</v>
      </c>
      <c r="R5165" s="6">
        <v>8</v>
      </c>
      <c r="S5165" s="16">
        <f t="shared" ref="S5165:S5307" si="386">R5165/Q5165</f>
        <v>5.3156146179401996E-3</v>
      </c>
      <c r="T5165" s="16">
        <f t="shared" ref="T5165:T5307" si="387">SQRT(S5165*(1-S5165)/Q5165)</f>
        <v>1.8743519560810728E-3</v>
      </c>
    </row>
    <row r="5166" spans="1:20" x14ac:dyDescent="0.6">
      <c r="A5166" s="6"/>
      <c r="B5166" s="6"/>
      <c r="C5166" s="6"/>
      <c r="D5166" s="6" t="s">
        <v>13300</v>
      </c>
      <c r="E5166" s="6" t="s">
        <v>13816</v>
      </c>
      <c r="F5166" s="6" t="s">
        <v>13509</v>
      </c>
      <c r="G5166" s="6" t="str">
        <f t="shared" si="385"/>
        <v>50-95</v>
      </c>
      <c r="H5166" s="6" t="str" cm="1">
        <f t="array" ref="H5166:I5166">_xlfn.TEXTSPLIT(G5166,"-")</f>
        <v>50</v>
      </c>
      <c r="I5166" s="6" t="str">
        <v>95</v>
      </c>
      <c r="J5166" s="6" t="s">
        <v>13836</v>
      </c>
      <c r="K5166" s="6" t="s">
        <v>13511</v>
      </c>
      <c r="L5166" s="6" t="s">
        <v>13909</v>
      </c>
      <c r="M5166" s="6" t="s">
        <v>13737</v>
      </c>
      <c r="N5166" s="6">
        <v>2007</v>
      </c>
      <c r="O5166" s="6" t="str" cm="1">
        <f t="array" ref="O5166">_xlfn.TEXTSPLIT(N5166,"-")</f>
        <v>2007</v>
      </c>
      <c r="P5166" s="6"/>
      <c r="Q5166" s="6">
        <v>1505</v>
      </c>
      <c r="R5166" s="6">
        <v>88</v>
      </c>
      <c r="S5166" s="16">
        <f t="shared" si="386"/>
        <v>5.847176079734219E-2</v>
      </c>
      <c r="T5166" s="16">
        <f t="shared" si="387"/>
        <v>6.0481354852747462E-3</v>
      </c>
    </row>
    <row r="5167" spans="1:20" x14ac:dyDescent="0.6">
      <c r="A5167" s="6">
        <v>31047588</v>
      </c>
      <c r="B5167" s="6" t="s">
        <v>13620</v>
      </c>
      <c r="C5167" s="6" t="s">
        <v>13812</v>
      </c>
      <c r="D5167" s="6" t="s">
        <v>13848</v>
      </c>
      <c r="E5167" s="6" t="s">
        <v>13815</v>
      </c>
      <c r="F5167" s="6" t="s">
        <v>13509</v>
      </c>
      <c r="G5167" s="6" t="str">
        <f t="shared" ref="G5167:G5168" si="388">IF(RIGHT(F5167,1)="+",LEFT(F5167,LEN(F5167)-1)&amp;"-95",F5167)</f>
        <v>50-95</v>
      </c>
      <c r="H5167" s="6" t="str" cm="1">
        <f t="array" ref="H5167:I5167">_xlfn.TEXTSPLIT(G5167,"-")</f>
        <v>50</v>
      </c>
      <c r="I5167" s="6" t="str">
        <v>95</v>
      </c>
      <c r="J5167" s="6" t="s">
        <v>13873</v>
      </c>
      <c r="K5167" s="6" t="s">
        <v>13465</v>
      </c>
      <c r="L5167" s="6" t="s">
        <v>13973</v>
      </c>
      <c r="M5167" s="6" t="s">
        <v>13738</v>
      </c>
      <c r="N5167" s="6" t="s">
        <v>13880</v>
      </c>
      <c r="O5167" s="6" t="str" cm="1">
        <f t="array" ref="O5167:P5167">_xlfn.TEXTSPLIT(N5167,"-")</f>
        <v>2010</v>
      </c>
      <c r="P5167" s="6" t="str">
        <v>2013</v>
      </c>
      <c r="Q5167" s="6">
        <v>4172</v>
      </c>
      <c r="R5167" s="6">
        <v>306</v>
      </c>
      <c r="S5167" s="16">
        <f t="shared" ref="S5167:S5168" si="389">R5167/Q5167</f>
        <v>7.3346116970278041E-2</v>
      </c>
      <c r="T5167" s="16">
        <f t="shared" ref="T5167:T5168" si="390">SQRT(S5167*(1-S5167)/Q5167)</f>
        <v>4.0362233308533025E-3</v>
      </c>
    </row>
    <row r="5168" spans="1:20" x14ac:dyDescent="0.6">
      <c r="A5168" s="6"/>
      <c r="B5168" s="6"/>
      <c r="C5168" s="6"/>
      <c r="D5168" s="6" t="s">
        <v>13813</v>
      </c>
      <c r="E5168" s="6" t="s">
        <v>13815</v>
      </c>
      <c r="F5168" s="6" t="s">
        <v>13509</v>
      </c>
      <c r="G5168" s="6" t="str">
        <f t="shared" si="388"/>
        <v>50-95</v>
      </c>
      <c r="H5168" s="6" t="str" cm="1">
        <f t="array" ref="H5168:I5168">_xlfn.TEXTSPLIT(G5168,"-")</f>
        <v>50</v>
      </c>
      <c r="I5168" s="6" t="str">
        <v>95</v>
      </c>
      <c r="J5168" s="6" t="s">
        <v>13873</v>
      </c>
      <c r="K5168" s="6" t="s">
        <v>13465</v>
      </c>
      <c r="L5168" s="6" t="s">
        <v>13973</v>
      </c>
      <c r="M5168" s="6" t="s">
        <v>13738</v>
      </c>
      <c r="N5168" s="6" t="s">
        <v>13880</v>
      </c>
      <c r="O5168" s="6" t="str" cm="1">
        <f t="array" ref="O5168:P5168">_xlfn.TEXTSPLIT(N5168,"-")</f>
        <v>2010</v>
      </c>
      <c r="P5168" s="6" t="str">
        <v>2013</v>
      </c>
      <c r="Q5168" s="6">
        <v>4172</v>
      </c>
      <c r="R5168" s="6">
        <v>14</v>
      </c>
      <c r="S5168" s="16">
        <f t="shared" si="389"/>
        <v>3.3557046979865771E-3</v>
      </c>
      <c r="T5168" s="16">
        <f t="shared" si="390"/>
        <v>8.9534375899990421E-4</v>
      </c>
    </row>
    <row r="5169" spans="1:20" x14ac:dyDescent="0.6">
      <c r="D5169" s="6" t="s">
        <v>13848</v>
      </c>
      <c r="E5169" s="6" t="s">
        <v>13815</v>
      </c>
      <c r="F5169" s="6" t="s">
        <v>13509</v>
      </c>
      <c r="G5169" s="6" t="str">
        <f t="shared" si="385"/>
        <v>50-95</v>
      </c>
      <c r="H5169" s="6" t="str" cm="1">
        <f t="array" ref="H5169:I5169">_xlfn.TEXTSPLIT(G5169,"-")</f>
        <v>50</v>
      </c>
      <c r="I5169" s="6" t="str">
        <v>95</v>
      </c>
      <c r="J5169" s="6" t="s">
        <v>13873</v>
      </c>
      <c r="K5169" s="6" t="s">
        <v>13465</v>
      </c>
      <c r="L5169" s="6" t="s">
        <v>13909</v>
      </c>
      <c r="M5169" s="6" t="s">
        <v>13738</v>
      </c>
      <c r="N5169" s="6" t="s">
        <v>13880</v>
      </c>
      <c r="O5169" s="6" t="str" cm="1">
        <f t="array" ref="O5169:P5169">_xlfn.TEXTSPLIT(N5169,"-")</f>
        <v>2010</v>
      </c>
      <c r="P5169" s="6" t="str">
        <v>2013</v>
      </c>
      <c r="Q5169" s="6">
        <v>4172</v>
      </c>
      <c r="R5169" s="6">
        <v>306</v>
      </c>
      <c r="S5169" s="16">
        <f t="shared" si="386"/>
        <v>7.3346116970278041E-2</v>
      </c>
      <c r="T5169" s="16">
        <f t="shared" si="387"/>
        <v>4.0362233308533025E-3</v>
      </c>
    </row>
    <row r="5170" spans="1:20" x14ac:dyDescent="0.6">
      <c r="A5170" s="6"/>
      <c r="B5170" s="6"/>
      <c r="C5170" s="6"/>
      <c r="D5170" s="6" t="s">
        <v>13813</v>
      </c>
      <c r="E5170" s="6" t="s">
        <v>13815</v>
      </c>
      <c r="F5170" s="6" t="s">
        <v>13509</v>
      </c>
      <c r="G5170" s="6" t="str">
        <f t="shared" si="385"/>
        <v>50-95</v>
      </c>
      <c r="H5170" s="6" t="str" cm="1">
        <f t="array" ref="H5170:I5170">_xlfn.TEXTSPLIT(G5170,"-")</f>
        <v>50</v>
      </c>
      <c r="I5170" s="6" t="str">
        <v>95</v>
      </c>
      <c r="J5170" s="6" t="s">
        <v>13873</v>
      </c>
      <c r="K5170" s="6" t="s">
        <v>13465</v>
      </c>
      <c r="L5170" s="6" t="s">
        <v>13909</v>
      </c>
      <c r="M5170" s="6" t="s">
        <v>13738</v>
      </c>
      <c r="N5170" s="6" t="s">
        <v>13880</v>
      </c>
      <c r="O5170" s="6" t="str" cm="1">
        <f t="array" ref="O5170:P5170">_xlfn.TEXTSPLIT(N5170,"-")</f>
        <v>2010</v>
      </c>
      <c r="P5170" s="6" t="str">
        <v>2013</v>
      </c>
      <c r="Q5170" s="6">
        <v>4172</v>
      </c>
      <c r="R5170" s="6">
        <v>14</v>
      </c>
      <c r="S5170" s="16">
        <f t="shared" si="386"/>
        <v>3.3557046979865771E-3</v>
      </c>
      <c r="T5170" s="16">
        <f t="shared" si="387"/>
        <v>8.9534375899990421E-4</v>
      </c>
    </row>
    <row r="5171" spans="1:20" x14ac:dyDescent="0.6">
      <c r="A5171" s="6">
        <v>28688024</v>
      </c>
      <c r="B5171" s="6" t="s">
        <v>13680</v>
      </c>
      <c r="C5171" s="6" t="s">
        <v>13812</v>
      </c>
      <c r="D5171" s="6" t="s">
        <v>13300</v>
      </c>
      <c r="E5171" s="6" t="s">
        <v>13815</v>
      </c>
      <c r="F5171" s="6" t="s">
        <v>13818</v>
      </c>
      <c r="G5171" s="6" t="str">
        <f t="shared" ref="G5171:G5197" si="391">IF(RIGHT(F5171,1)="+",LEFT(F5171,LEN(F5171)-1)&amp;"-95",F5171)</f>
        <v>50-59</v>
      </c>
      <c r="H5171" s="6" t="str" cm="1">
        <f t="array" ref="H5171:I5171">_xlfn.TEXTSPLIT(G5171,"-")</f>
        <v>50</v>
      </c>
      <c r="I5171" s="6" t="str">
        <v>59</v>
      </c>
      <c r="J5171" s="6" t="s">
        <v>13836</v>
      </c>
      <c r="K5171" s="6" t="s">
        <v>13358</v>
      </c>
      <c r="L5171" s="6" t="s">
        <v>13973</v>
      </c>
      <c r="M5171" s="6" t="s">
        <v>13741</v>
      </c>
      <c r="N5171" s="6">
        <v>2015</v>
      </c>
      <c r="O5171" s="6" t="str" cm="1">
        <f t="array" ref="O5171">_xlfn.TEXTSPLIT(N5171,"-")</f>
        <v>2015</v>
      </c>
      <c r="P5171" s="6" t="str" cm="1">
        <f t="array" ref="P5171">_xlfn.TEXTSPLIT(O5171,"-")</f>
        <v>2015</v>
      </c>
      <c r="Q5171" s="6">
        <v>694</v>
      </c>
      <c r="R5171" s="6">
        <v>59</v>
      </c>
      <c r="S5171" s="16">
        <f t="shared" ref="S5171:S5197" si="392">R5171/Q5171</f>
        <v>8.5014409221902024E-2</v>
      </c>
      <c r="T5171" s="16">
        <f t="shared" ref="T5171:T5197" si="393">SQRT(S5171*(1-S5171)/Q5171)</f>
        <v>1.0587018275929264E-2</v>
      </c>
    </row>
    <row r="5172" spans="1:20" x14ac:dyDescent="0.6">
      <c r="A5172" s="6"/>
      <c r="B5172" s="6"/>
      <c r="C5172" s="6"/>
      <c r="D5172" s="6" t="s">
        <v>13300</v>
      </c>
      <c r="E5172" s="6" t="s">
        <v>13815</v>
      </c>
      <c r="F5172" s="6" t="s">
        <v>13819</v>
      </c>
      <c r="G5172" s="6" t="str">
        <f t="shared" si="391"/>
        <v>60-69</v>
      </c>
      <c r="H5172" s="6" t="str" cm="1">
        <f t="array" ref="H5172:I5172">_xlfn.TEXTSPLIT(G5172,"-")</f>
        <v>60</v>
      </c>
      <c r="I5172" s="6" t="str">
        <v>69</v>
      </c>
      <c r="J5172" s="6" t="s">
        <v>13836</v>
      </c>
      <c r="K5172" s="6" t="s">
        <v>13358</v>
      </c>
      <c r="L5172" s="6" t="s">
        <v>13973</v>
      </c>
      <c r="M5172" s="6" t="s">
        <v>13741</v>
      </c>
      <c r="N5172" s="6">
        <v>2015</v>
      </c>
      <c r="O5172" s="6" t="str" cm="1">
        <f t="array" ref="O5172">_xlfn.TEXTSPLIT(N5172,"-")</f>
        <v>2015</v>
      </c>
      <c r="P5172" s="6" t="str" cm="1">
        <f t="array" ref="P5172">_xlfn.TEXTSPLIT(O5172,"-")</f>
        <v>2015</v>
      </c>
      <c r="Q5172" s="6">
        <v>697</v>
      </c>
      <c r="R5172" s="6">
        <v>142</v>
      </c>
      <c r="S5172" s="16">
        <f t="shared" si="392"/>
        <v>0.20373027259684362</v>
      </c>
      <c r="T5172" s="16">
        <f t="shared" si="393"/>
        <v>1.5256028684618754E-2</v>
      </c>
    </row>
    <row r="5173" spans="1:20" x14ac:dyDescent="0.6">
      <c r="A5173" s="6"/>
      <c r="B5173" s="6"/>
      <c r="C5173" s="6"/>
      <c r="D5173" s="6" t="s">
        <v>13300</v>
      </c>
      <c r="E5173" s="6" t="s">
        <v>13815</v>
      </c>
      <c r="F5173" s="6" t="s">
        <v>13820</v>
      </c>
      <c r="G5173" s="6" t="str">
        <f t="shared" si="391"/>
        <v>70-79</v>
      </c>
      <c r="H5173" s="6" t="str" cm="1">
        <f t="array" ref="H5173:I5173">_xlfn.TEXTSPLIT(G5173,"-")</f>
        <v>70</v>
      </c>
      <c r="I5173" s="6" t="str">
        <v>79</v>
      </c>
      <c r="J5173" s="6" t="s">
        <v>13836</v>
      </c>
      <c r="K5173" s="6" t="s">
        <v>13358</v>
      </c>
      <c r="L5173" s="6" t="s">
        <v>13973</v>
      </c>
      <c r="M5173" s="6" t="s">
        <v>13741</v>
      </c>
      <c r="N5173" s="6">
        <v>2015</v>
      </c>
      <c r="O5173" s="6" t="str" cm="1">
        <f t="array" ref="O5173">_xlfn.TEXTSPLIT(N5173,"-")</f>
        <v>2015</v>
      </c>
      <c r="P5173" s="6" t="str" cm="1">
        <f t="array" ref="P5173">_xlfn.TEXTSPLIT(O5173,"-")</f>
        <v>2015</v>
      </c>
      <c r="Q5173" s="6">
        <v>585</v>
      </c>
      <c r="R5173" s="6">
        <v>105</v>
      </c>
      <c r="S5173" s="16">
        <f t="shared" si="392"/>
        <v>0.17948717948717949</v>
      </c>
      <c r="T5173" s="16">
        <f t="shared" si="393"/>
        <v>1.5866512167256652E-2</v>
      </c>
    </row>
    <row r="5174" spans="1:20" x14ac:dyDescent="0.6">
      <c r="A5174" s="6"/>
      <c r="B5174" s="6"/>
      <c r="C5174" s="6"/>
      <c r="D5174" s="6" t="s">
        <v>13300</v>
      </c>
      <c r="E5174" s="6" t="s">
        <v>13815</v>
      </c>
      <c r="F5174" s="6" t="s">
        <v>13821</v>
      </c>
      <c r="G5174" s="6" t="str">
        <f t="shared" si="391"/>
        <v>80-95</v>
      </c>
      <c r="H5174" s="6" t="str" cm="1">
        <f t="array" ref="H5174:I5174">_xlfn.TEXTSPLIT(G5174,"-")</f>
        <v>80</v>
      </c>
      <c r="I5174" s="6" t="str">
        <v>95</v>
      </c>
      <c r="J5174" s="6" t="s">
        <v>13836</v>
      </c>
      <c r="K5174" s="6" t="s">
        <v>13358</v>
      </c>
      <c r="L5174" s="6" t="s">
        <v>13973</v>
      </c>
      <c r="M5174" s="6" t="s">
        <v>13741</v>
      </c>
      <c r="N5174" s="6">
        <v>2015</v>
      </c>
      <c r="O5174" s="6" t="str" cm="1">
        <f t="array" ref="O5174">_xlfn.TEXTSPLIT(N5174,"-")</f>
        <v>2015</v>
      </c>
      <c r="P5174" s="6" t="str" cm="1">
        <f t="array" ref="P5174">_xlfn.TEXTSPLIT(O5174,"-")</f>
        <v>2015</v>
      </c>
      <c r="Q5174" s="6">
        <v>256</v>
      </c>
      <c r="R5174" s="6">
        <v>51</v>
      </c>
      <c r="S5174" s="16">
        <f t="shared" si="392"/>
        <v>0.19921875</v>
      </c>
      <c r="T5174" s="16">
        <f t="shared" si="393"/>
        <v>2.4963304291033047E-2</v>
      </c>
    </row>
    <row r="5175" spans="1:20" x14ac:dyDescent="0.6">
      <c r="A5175" s="6"/>
      <c r="B5175" s="6"/>
      <c r="C5175" s="6"/>
      <c r="D5175" s="6" t="s">
        <v>13300</v>
      </c>
      <c r="E5175" s="6" t="s">
        <v>13815</v>
      </c>
      <c r="F5175" s="6" t="s">
        <v>13509</v>
      </c>
      <c r="G5175" s="6" t="str">
        <f t="shared" si="391"/>
        <v>50-95</v>
      </c>
      <c r="H5175" s="6" t="str" cm="1">
        <f t="array" ref="H5175:I5175">_xlfn.TEXTSPLIT(G5175,"-")</f>
        <v>50</v>
      </c>
      <c r="I5175" s="6" t="str">
        <v>95</v>
      </c>
      <c r="J5175" s="6" t="s">
        <v>13836</v>
      </c>
      <c r="K5175" s="6" t="s">
        <v>13358</v>
      </c>
      <c r="L5175" s="6" t="s">
        <v>13973</v>
      </c>
      <c r="M5175" s="6" t="s">
        <v>13741</v>
      </c>
      <c r="N5175" s="6">
        <v>2015</v>
      </c>
      <c r="O5175" s="6" t="str" cm="1">
        <f t="array" ref="O5175">_xlfn.TEXTSPLIT(N5175,"-")</f>
        <v>2015</v>
      </c>
      <c r="P5175" s="6" t="str" cm="1">
        <f t="array" ref="P5175">_xlfn.TEXTSPLIT(O5175,"-")</f>
        <v>2015</v>
      </c>
      <c r="Q5175" s="6">
        <v>2232</v>
      </c>
      <c r="R5175" s="6">
        <v>357</v>
      </c>
      <c r="S5175" s="16">
        <f t="shared" si="392"/>
        <v>0.15994623655913978</v>
      </c>
      <c r="T5175" s="16">
        <f t="shared" si="393"/>
        <v>7.7587803761606875E-3</v>
      </c>
    </row>
    <row r="5176" spans="1:20" x14ac:dyDescent="0.6">
      <c r="A5176" s="6"/>
      <c r="B5176" s="6"/>
      <c r="C5176" s="6"/>
      <c r="D5176" s="6" t="s">
        <v>13300</v>
      </c>
      <c r="E5176" s="6" t="s">
        <v>13814</v>
      </c>
      <c r="F5176" s="6" t="s">
        <v>13509</v>
      </c>
      <c r="G5176" s="6" t="str">
        <f t="shared" si="391"/>
        <v>50-95</v>
      </c>
      <c r="H5176" s="6" t="str" cm="1">
        <f t="array" ref="H5176:I5176">_xlfn.TEXTSPLIT(G5176,"-")</f>
        <v>50</v>
      </c>
      <c r="I5176" s="6" t="str">
        <v>95</v>
      </c>
      <c r="J5176" s="6" t="s">
        <v>13836</v>
      </c>
      <c r="K5176" s="6" t="s">
        <v>13358</v>
      </c>
      <c r="L5176" s="6" t="s">
        <v>13973</v>
      </c>
      <c r="M5176" s="6" t="s">
        <v>13741</v>
      </c>
      <c r="N5176" s="6">
        <v>2015</v>
      </c>
      <c r="O5176" s="6" t="str" cm="1">
        <f t="array" ref="O5176">_xlfn.TEXTSPLIT(N5176,"-")</f>
        <v>2015</v>
      </c>
      <c r="P5176" s="6" t="str" cm="1">
        <f t="array" ref="P5176">_xlfn.TEXTSPLIT(O5176,"-")</f>
        <v>2015</v>
      </c>
      <c r="Q5176" s="6">
        <v>767</v>
      </c>
      <c r="R5176" s="6">
        <v>142</v>
      </c>
      <c r="S5176" s="16">
        <f t="shared" si="392"/>
        <v>0.18513689700130379</v>
      </c>
      <c r="T5176" s="16">
        <f t="shared" si="393"/>
        <v>1.4024621038278269E-2</v>
      </c>
    </row>
    <row r="5177" spans="1:20" x14ac:dyDescent="0.6">
      <c r="A5177" s="6"/>
      <c r="B5177" s="6"/>
      <c r="C5177" s="6"/>
      <c r="D5177" s="6" t="s">
        <v>13300</v>
      </c>
      <c r="E5177" s="6" t="s">
        <v>13816</v>
      </c>
      <c r="F5177" s="6" t="s">
        <v>13509</v>
      </c>
      <c r="G5177" s="6" t="str">
        <f t="shared" si="391"/>
        <v>50-95</v>
      </c>
      <c r="H5177" s="6" t="str" cm="1">
        <f t="array" ref="H5177:I5177">_xlfn.TEXTSPLIT(G5177,"-")</f>
        <v>50</v>
      </c>
      <c r="I5177" s="6" t="str">
        <v>95</v>
      </c>
      <c r="J5177" s="6" t="s">
        <v>13836</v>
      </c>
      <c r="K5177" s="6" t="s">
        <v>13358</v>
      </c>
      <c r="L5177" s="6" t="s">
        <v>13973</v>
      </c>
      <c r="M5177" s="6" t="s">
        <v>13741</v>
      </c>
      <c r="N5177" s="6">
        <v>2015</v>
      </c>
      <c r="O5177" s="6" t="str" cm="1">
        <f t="array" ref="O5177">_xlfn.TEXTSPLIT(N5177,"-")</f>
        <v>2015</v>
      </c>
      <c r="P5177" s="6" t="str" cm="1">
        <f t="array" ref="P5177">_xlfn.TEXTSPLIT(O5177,"-")</f>
        <v>2015</v>
      </c>
      <c r="Q5177" s="6">
        <v>1465</v>
      </c>
      <c r="R5177" s="6">
        <v>215</v>
      </c>
      <c r="S5177" s="16">
        <f t="shared" si="392"/>
        <v>0.14675767918088736</v>
      </c>
      <c r="T5177" s="16">
        <f t="shared" si="393"/>
        <v>9.2452316934966468E-3</v>
      </c>
    </row>
    <row r="5178" spans="1:20" x14ac:dyDescent="0.6">
      <c r="A5178" s="6"/>
      <c r="B5178" s="6"/>
      <c r="C5178" s="6"/>
      <c r="D5178" s="6" t="s">
        <v>13847</v>
      </c>
      <c r="E5178" s="6" t="s">
        <v>13815</v>
      </c>
      <c r="F5178" s="6" t="s">
        <v>13818</v>
      </c>
      <c r="G5178" s="6" t="str">
        <f t="shared" si="391"/>
        <v>50-59</v>
      </c>
      <c r="H5178" s="6" t="str" cm="1">
        <f t="array" ref="H5178:I5178">_xlfn.TEXTSPLIT(G5178,"-")</f>
        <v>50</v>
      </c>
      <c r="I5178" s="6" t="str">
        <v>59</v>
      </c>
      <c r="J5178" s="6" t="s">
        <v>13836</v>
      </c>
      <c r="K5178" s="6" t="s">
        <v>13358</v>
      </c>
      <c r="L5178" s="6" t="s">
        <v>13973</v>
      </c>
      <c r="M5178" s="6" t="s">
        <v>13741</v>
      </c>
      <c r="N5178" s="6">
        <v>2015</v>
      </c>
      <c r="O5178" s="6" t="str" cm="1">
        <f t="array" ref="O5178">_xlfn.TEXTSPLIT(N5178,"-")</f>
        <v>2015</v>
      </c>
      <c r="P5178" s="6" t="str" cm="1">
        <f t="array" ref="P5178">_xlfn.TEXTSPLIT(O5178,"-")</f>
        <v>2015</v>
      </c>
      <c r="Q5178" s="6">
        <v>694</v>
      </c>
      <c r="R5178" s="6">
        <v>49</v>
      </c>
      <c r="S5178" s="16">
        <f t="shared" si="392"/>
        <v>7.060518731988473E-2</v>
      </c>
      <c r="T5178" s="16">
        <f t="shared" si="393"/>
        <v>9.723859870597153E-3</v>
      </c>
    </row>
    <row r="5179" spans="1:20" x14ac:dyDescent="0.6">
      <c r="A5179" s="6"/>
      <c r="B5179" s="6"/>
      <c r="C5179" s="6"/>
      <c r="D5179" s="6" t="s">
        <v>13847</v>
      </c>
      <c r="E5179" s="6" t="s">
        <v>13815</v>
      </c>
      <c r="F5179" s="6" t="s">
        <v>13819</v>
      </c>
      <c r="G5179" s="6" t="str">
        <f t="shared" si="391"/>
        <v>60-69</v>
      </c>
      <c r="H5179" s="6" t="str" cm="1">
        <f t="array" ref="H5179:I5179">_xlfn.TEXTSPLIT(G5179,"-")</f>
        <v>60</v>
      </c>
      <c r="I5179" s="6" t="str">
        <v>69</v>
      </c>
      <c r="J5179" s="6" t="s">
        <v>13836</v>
      </c>
      <c r="K5179" s="6" t="s">
        <v>13358</v>
      </c>
      <c r="L5179" s="6" t="s">
        <v>13973</v>
      </c>
      <c r="M5179" s="6" t="s">
        <v>13741</v>
      </c>
      <c r="N5179" s="6">
        <v>2015</v>
      </c>
      <c r="O5179" s="6" t="str" cm="1">
        <f t="array" ref="O5179">_xlfn.TEXTSPLIT(N5179,"-")</f>
        <v>2015</v>
      </c>
      <c r="P5179" s="6" t="str" cm="1">
        <f t="array" ref="P5179">_xlfn.TEXTSPLIT(O5179,"-")</f>
        <v>2015</v>
      </c>
      <c r="Q5179" s="6">
        <v>697</v>
      </c>
      <c r="R5179" s="6">
        <v>124</v>
      </c>
      <c r="S5179" s="16">
        <f t="shared" si="392"/>
        <v>0.17790530846484937</v>
      </c>
      <c r="T5179" s="16">
        <f t="shared" si="393"/>
        <v>1.4485683313834003E-2</v>
      </c>
    </row>
    <row r="5180" spans="1:20" x14ac:dyDescent="0.6">
      <c r="A5180" s="6"/>
      <c r="B5180" s="6"/>
      <c r="C5180" s="6"/>
      <c r="D5180" s="6" t="s">
        <v>13847</v>
      </c>
      <c r="E5180" s="6" t="s">
        <v>13815</v>
      </c>
      <c r="F5180" s="6" t="s">
        <v>13820</v>
      </c>
      <c r="G5180" s="6" t="str">
        <f t="shared" si="391"/>
        <v>70-79</v>
      </c>
      <c r="H5180" s="6" t="str" cm="1">
        <f t="array" ref="H5180:I5180">_xlfn.TEXTSPLIT(G5180,"-")</f>
        <v>70</v>
      </c>
      <c r="I5180" s="6" t="str">
        <v>79</v>
      </c>
      <c r="J5180" s="6" t="s">
        <v>13836</v>
      </c>
      <c r="K5180" s="6" t="s">
        <v>13358</v>
      </c>
      <c r="L5180" s="6" t="s">
        <v>13973</v>
      </c>
      <c r="M5180" s="6" t="s">
        <v>13741</v>
      </c>
      <c r="N5180" s="6">
        <v>2015</v>
      </c>
      <c r="O5180" s="6" t="str" cm="1">
        <f t="array" ref="O5180">_xlfn.TEXTSPLIT(N5180,"-")</f>
        <v>2015</v>
      </c>
      <c r="P5180" s="6" t="str" cm="1">
        <f t="array" ref="P5180">_xlfn.TEXTSPLIT(O5180,"-")</f>
        <v>2015</v>
      </c>
      <c r="Q5180" s="6">
        <v>585</v>
      </c>
      <c r="R5180" s="6">
        <v>67</v>
      </c>
      <c r="S5180" s="16">
        <f t="shared" si="392"/>
        <v>0.11452991452991453</v>
      </c>
      <c r="T5180" s="16">
        <f t="shared" si="393"/>
        <v>1.3166443568878158E-2</v>
      </c>
    </row>
    <row r="5181" spans="1:20" x14ac:dyDescent="0.6">
      <c r="A5181" s="6"/>
      <c r="B5181" s="6"/>
      <c r="C5181" s="6"/>
      <c r="D5181" s="6" t="s">
        <v>13847</v>
      </c>
      <c r="E5181" s="6" t="s">
        <v>13815</v>
      </c>
      <c r="F5181" s="6" t="s">
        <v>13821</v>
      </c>
      <c r="G5181" s="6" t="str">
        <f t="shared" si="391"/>
        <v>80-95</v>
      </c>
      <c r="H5181" s="6" t="str" cm="1">
        <f t="array" ref="H5181:I5181">_xlfn.TEXTSPLIT(G5181,"-")</f>
        <v>80</v>
      </c>
      <c r="I5181" s="6" t="str">
        <v>95</v>
      </c>
      <c r="J5181" s="6" t="s">
        <v>13836</v>
      </c>
      <c r="K5181" s="6" t="s">
        <v>13358</v>
      </c>
      <c r="L5181" s="6" t="s">
        <v>13973</v>
      </c>
      <c r="M5181" s="6" t="s">
        <v>13741</v>
      </c>
      <c r="N5181" s="6">
        <v>2015</v>
      </c>
      <c r="O5181" s="6" t="str" cm="1">
        <f t="array" ref="O5181">_xlfn.TEXTSPLIT(N5181,"-")</f>
        <v>2015</v>
      </c>
      <c r="P5181" s="6" t="str" cm="1">
        <f t="array" ref="P5181">_xlfn.TEXTSPLIT(O5181,"-")</f>
        <v>2015</v>
      </c>
      <c r="Q5181" s="6">
        <v>256</v>
      </c>
      <c r="R5181" s="6">
        <v>27</v>
      </c>
      <c r="S5181" s="16">
        <f t="shared" si="392"/>
        <v>0.10546875</v>
      </c>
      <c r="T5181" s="16">
        <f t="shared" si="393"/>
        <v>1.9197278938595446E-2</v>
      </c>
    </row>
    <row r="5182" spans="1:20" x14ac:dyDescent="0.6">
      <c r="A5182" s="6"/>
      <c r="B5182" s="6"/>
      <c r="C5182" s="6"/>
      <c r="D5182" s="6" t="s">
        <v>13847</v>
      </c>
      <c r="E5182" s="6" t="s">
        <v>13815</v>
      </c>
      <c r="F5182" s="6" t="s">
        <v>13509</v>
      </c>
      <c r="G5182" s="6" t="str">
        <f t="shared" si="391"/>
        <v>50-95</v>
      </c>
      <c r="H5182" s="6" t="str" cm="1">
        <f t="array" ref="H5182:I5182">_xlfn.TEXTSPLIT(G5182,"-")</f>
        <v>50</v>
      </c>
      <c r="I5182" s="6" t="str">
        <v>95</v>
      </c>
      <c r="J5182" s="6" t="s">
        <v>13836</v>
      </c>
      <c r="K5182" s="6" t="s">
        <v>13358</v>
      </c>
      <c r="L5182" s="6" t="s">
        <v>13973</v>
      </c>
      <c r="M5182" s="6" t="s">
        <v>13741</v>
      </c>
      <c r="N5182" s="6">
        <v>2015</v>
      </c>
      <c r="O5182" s="6" t="str" cm="1">
        <f t="array" ref="O5182">_xlfn.TEXTSPLIT(N5182,"-")</f>
        <v>2015</v>
      </c>
      <c r="P5182" s="6" t="str" cm="1">
        <f t="array" ref="P5182">_xlfn.TEXTSPLIT(O5182,"-")</f>
        <v>2015</v>
      </c>
      <c r="Q5182" s="6">
        <v>2232</v>
      </c>
      <c r="R5182" s="6">
        <v>267</v>
      </c>
      <c r="S5182" s="16">
        <f t="shared" si="392"/>
        <v>0.1196236559139785</v>
      </c>
      <c r="T5182" s="16">
        <f t="shared" si="393"/>
        <v>6.8690333137031521E-3</v>
      </c>
    </row>
    <row r="5183" spans="1:20" x14ac:dyDescent="0.6">
      <c r="A5183" s="6"/>
      <c r="B5183" s="6"/>
      <c r="C5183" s="6"/>
      <c r="D5183" s="6" t="s">
        <v>13848</v>
      </c>
      <c r="E5183" s="6" t="s">
        <v>13815</v>
      </c>
      <c r="F5183" s="6" t="s">
        <v>13818</v>
      </c>
      <c r="G5183" s="6" t="str">
        <f t="shared" si="391"/>
        <v>50-59</v>
      </c>
      <c r="H5183" s="6" t="str" cm="1">
        <f t="array" ref="H5183:I5183">_xlfn.TEXTSPLIT(G5183,"-")</f>
        <v>50</v>
      </c>
      <c r="I5183" s="6" t="str">
        <v>59</v>
      </c>
      <c r="J5183" s="6" t="s">
        <v>13836</v>
      </c>
      <c r="K5183" s="6" t="s">
        <v>13358</v>
      </c>
      <c r="L5183" s="6" t="s">
        <v>13973</v>
      </c>
      <c r="M5183" s="6" t="s">
        <v>13741</v>
      </c>
      <c r="N5183" s="6">
        <v>2015</v>
      </c>
      <c r="O5183" s="6" t="str" cm="1">
        <f t="array" ref="O5183">_xlfn.TEXTSPLIT(N5183,"-")</f>
        <v>2015</v>
      </c>
      <c r="P5183" s="6" t="str" cm="1">
        <f t="array" ref="P5183">_xlfn.TEXTSPLIT(O5183,"-")</f>
        <v>2015</v>
      </c>
      <c r="Q5183" s="6">
        <v>694</v>
      </c>
      <c r="R5183" s="6">
        <v>10</v>
      </c>
      <c r="S5183" s="16">
        <f t="shared" si="392"/>
        <v>1.4409221902017291E-2</v>
      </c>
      <c r="T5183" s="16">
        <f t="shared" si="393"/>
        <v>4.5236484322513986E-3</v>
      </c>
    </row>
    <row r="5184" spans="1:20" x14ac:dyDescent="0.6">
      <c r="A5184" s="6"/>
      <c r="B5184" s="6"/>
      <c r="C5184" s="6"/>
      <c r="D5184" s="6" t="s">
        <v>13848</v>
      </c>
      <c r="E5184" s="6" t="s">
        <v>13815</v>
      </c>
      <c r="F5184" s="6" t="s">
        <v>13819</v>
      </c>
      <c r="G5184" s="6" t="str">
        <f t="shared" si="391"/>
        <v>60-69</v>
      </c>
      <c r="H5184" s="6" t="str" cm="1">
        <f t="array" ref="H5184:I5184">_xlfn.TEXTSPLIT(G5184,"-")</f>
        <v>60</v>
      </c>
      <c r="I5184" s="6" t="str">
        <v>69</v>
      </c>
      <c r="J5184" s="6" t="s">
        <v>13836</v>
      </c>
      <c r="K5184" s="6" t="s">
        <v>13358</v>
      </c>
      <c r="L5184" s="6" t="s">
        <v>13973</v>
      </c>
      <c r="M5184" s="6" t="s">
        <v>13741</v>
      </c>
      <c r="N5184" s="6">
        <v>2015</v>
      </c>
      <c r="O5184" s="6" t="str" cm="1">
        <f t="array" ref="O5184">_xlfn.TEXTSPLIT(N5184,"-")</f>
        <v>2015</v>
      </c>
      <c r="P5184" s="6" t="str" cm="1">
        <f t="array" ref="P5184">_xlfn.TEXTSPLIT(O5184,"-")</f>
        <v>2015</v>
      </c>
      <c r="Q5184" s="6">
        <v>697</v>
      </c>
      <c r="R5184" s="6">
        <v>12</v>
      </c>
      <c r="S5184" s="16">
        <f t="shared" si="392"/>
        <v>1.721664275466284E-2</v>
      </c>
      <c r="T5184" s="16">
        <f t="shared" si="393"/>
        <v>4.9270474142500921E-3</v>
      </c>
    </row>
    <row r="5185" spans="1:20" x14ac:dyDescent="0.6">
      <c r="A5185" s="6"/>
      <c r="B5185" s="6"/>
      <c r="C5185" s="6"/>
      <c r="D5185" s="6" t="s">
        <v>13848</v>
      </c>
      <c r="E5185" s="6" t="s">
        <v>13815</v>
      </c>
      <c r="F5185" s="6" t="s">
        <v>13820</v>
      </c>
      <c r="G5185" s="6" t="str">
        <f t="shared" si="391"/>
        <v>70-79</v>
      </c>
      <c r="H5185" s="6" t="str" cm="1">
        <f t="array" ref="H5185:I5185">_xlfn.TEXTSPLIT(G5185,"-")</f>
        <v>70</v>
      </c>
      <c r="I5185" s="6" t="str">
        <v>79</v>
      </c>
      <c r="J5185" s="6" t="s">
        <v>13836</v>
      </c>
      <c r="K5185" s="6" t="s">
        <v>13358</v>
      </c>
      <c r="L5185" s="6" t="s">
        <v>13973</v>
      </c>
      <c r="M5185" s="6" t="s">
        <v>13741</v>
      </c>
      <c r="N5185" s="6">
        <v>2015</v>
      </c>
      <c r="O5185" s="6" t="str" cm="1">
        <f t="array" ref="O5185">_xlfn.TEXTSPLIT(N5185,"-")</f>
        <v>2015</v>
      </c>
      <c r="P5185" s="6" t="str" cm="1">
        <f t="array" ref="P5185">_xlfn.TEXTSPLIT(O5185,"-")</f>
        <v>2015</v>
      </c>
      <c r="Q5185" s="6">
        <v>585</v>
      </c>
      <c r="R5185" s="6">
        <v>28</v>
      </c>
      <c r="S5185" s="16">
        <f t="shared" si="392"/>
        <v>4.7863247863247867E-2</v>
      </c>
      <c r="T5185" s="16">
        <f t="shared" si="393"/>
        <v>8.8261806907068887E-3</v>
      </c>
    </row>
    <row r="5186" spans="1:20" x14ac:dyDescent="0.6">
      <c r="A5186" s="6"/>
      <c r="B5186" s="6"/>
      <c r="C5186" s="6"/>
      <c r="D5186" s="6" t="s">
        <v>13848</v>
      </c>
      <c r="E5186" s="6" t="s">
        <v>13815</v>
      </c>
      <c r="F5186" s="6" t="s">
        <v>13821</v>
      </c>
      <c r="G5186" s="6" t="str">
        <f t="shared" si="391"/>
        <v>80-95</v>
      </c>
      <c r="H5186" s="6" t="str" cm="1">
        <f t="array" ref="H5186:I5186">_xlfn.TEXTSPLIT(G5186,"-")</f>
        <v>80</v>
      </c>
      <c r="I5186" s="6" t="str">
        <v>95</v>
      </c>
      <c r="J5186" s="6" t="s">
        <v>13836</v>
      </c>
      <c r="K5186" s="6" t="s">
        <v>13358</v>
      </c>
      <c r="L5186" s="6" t="s">
        <v>13973</v>
      </c>
      <c r="M5186" s="6" t="s">
        <v>13741</v>
      </c>
      <c r="N5186" s="6">
        <v>2015</v>
      </c>
      <c r="O5186" s="6" t="str" cm="1">
        <f t="array" ref="O5186">_xlfn.TEXTSPLIT(N5186,"-")</f>
        <v>2015</v>
      </c>
      <c r="P5186" s="6" t="str" cm="1">
        <f t="array" ref="P5186">_xlfn.TEXTSPLIT(O5186,"-")</f>
        <v>2015</v>
      </c>
      <c r="Q5186" s="6">
        <v>256</v>
      </c>
      <c r="R5186" s="6">
        <v>14</v>
      </c>
      <c r="S5186" s="16">
        <f t="shared" si="392"/>
        <v>5.46875E-2</v>
      </c>
      <c r="T5186" s="16">
        <f t="shared" si="393"/>
        <v>1.4210578330913328E-2</v>
      </c>
    </row>
    <row r="5187" spans="1:20" x14ac:dyDescent="0.6">
      <c r="A5187" s="6"/>
      <c r="B5187" s="6"/>
      <c r="C5187" s="6"/>
      <c r="D5187" s="6" t="s">
        <v>13848</v>
      </c>
      <c r="E5187" s="6" t="s">
        <v>13815</v>
      </c>
      <c r="F5187" s="6" t="s">
        <v>13509</v>
      </c>
      <c r="G5187" s="6" t="str">
        <f t="shared" si="391"/>
        <v>50-95</v>
      </c>
      <c r="H5187" s="6" t="str" cm="1">
        <f t="array" ref="H5187:I5187">_xlfn.TEXTSPLIT(G5187,"-")</f>
        <v>50</v>
      </c>
      <c r="I5187" s="6" t="str">
        <v>95</v>
      </c>
      <c r="J5187" s="6" t="s">
        <v>13836</v>
      </c>
      <c r="K5187" s="6" t="s">
        <v>13358</v>
      </c>
      <c r="L5187" s="6" t="s">
        <v>13973</v>
      </c>
      <c r="M5187" s="6" t="s">
        <v>13741</v>
      </c>
      <c r="N5187" s="6">
        <v>2015</v>
      </c>
      <c r="O5187" s="6" t="str" cm="1">
        <f t="array" ref="O5187">_xlfn.TEXTSPLIT(N5187,"-")</f>
        <v>2015</v>
      </c>
      <c r="P5187" s="6" t="str" cm="1">
        <f t="array" ref="P5187">_xlfn.TEXTSPLIT(O5187,"-")</f>
        <v>2015</v>
      </c>
      <c r="Q5187" s="6">
        <v>2232</v>
      </c>
      <c r="R5187" s="6">
        <v>64</v>
      </c>
      <c r="S5187" s="16">
        <f t="shared" si="392"/>
        <v>2.8673835125448029E-2</v>
      </c>
      <c r="T5187" s="16">
        <f t="shared" si="393"/>
        <v>3.5324688474204285E-3</v>
      </c>
    </row>
    <row r="5188" spans="1:20" x14ac:dyDescent="0.6">
      <c r="A5188" s="6"/>
      <c r="B5188" s="6"/>
      <c r="C5188" s="6"/>
      <c r="D5188" s="6" t="s">
        <v>13822</v>
      </c>
      <c r="E5188" s="6" t="s">
        <v>13815</v>
      </c>
      <c r="F5188" s="6" t="s">
        <v>13818</v>
      </c>
      <c r="G5188" s="6" t="str">
        <f t="shared" si="391"/>
        <v>50-59</v>
      </c>
      <c r="H5188" s="6" t="str" cm="1">
        <f t="array" ref="H5188:I5188">_xlfn.TEXTSPLIT(G5188,"-")</f>
        <v>50</v>
      </c>
      <c r="I5188" s="6" t="str">
        <v>59</v>
      </c>
      <c r="J5188" s="6" t="s">
        <v>13836</v>
      </c>
      <c r="K5188" s="6" t="s">
        <v>13358</v>
      </c>
      <c r="L5188" s="6" t="s">
        <v>13973</v>
      </c>
      <c r="M5188" s="6" t="s">
        <v>13741</v>
      </c>
      <c r="N5188" s="6">
        <v>2015</v>
      </c>
      <c r="O5188" s="6" t="str" cm="1">
        <f t="array" ref="O5188">_xlfn.TEXTSPLIT(N5188,"-")</f>
        <v>2015</v>
      </c>
      <c r="P5188" s="6" t="str" cm="1">
        <f t="array" ref="P5188">_xlfn.TEXTSPLIT(O5188,"-")</f>
        <v>2015</v>
      </c>
      <c r="Q5188" s="6">
        <v>694</v>
      </c>
      <c r="R5188" s="6">
        <v>59</v>
      </c>
      <c r="S5188" s="16">
        <f t="shared" si="392"/>
        <v>8.5014409221902024E-2</v>
      </c>
      <c r="T5188" s="16">
        <f t="shared" si="393"/>
        <v>1.0587018275929264E-2</v>
      </c>
    </row>
    <row r="5189" spans="1:20" x14ac:dyDescent="0.6">
      <c r="A5189" s="6"/>
      <c r="B5189" s="6"/>
      <c r="C5189" s="6"/>
      <c r="D5189" s="6" t="s">
        <v>13822</v>
      </c>
      <c r="E5189" s="6" t="s">
        <v>13815</v>
      </c>
      <c r="F5189" s="6" t="s">
        <v>13819</v>
      </c>
      <c r="G5189" s="6" t="str">
        <f t="shared" si="391"/>
        <v>60-69</v>
      </c>
      <c r="H5189" s="6" t="str" cm="1">
        <f t="array" ref="H5189:I5189">_xlfn.TEXTSPLIT(G5189,"-")</f>
        <v>60</v>
      </c>
      <c r="I5189" s="6" t="str">
        <v>69</v>
      </c>
      <c r="J5189" s="6" t="s">
        <v>13836</v>
      </c>
      <c r="K5189" s="6" t="s">
        <v>13358</v>
      </c>
      <c r="L5189" s="6" t="s">
        <v>13973</v>
      </c>
      <c r="M5189" s="6" t="s">
        <v>13741</v>
      </c>
      <c r="N5189" s="6">
        <v>2015</v>
      </c>
      <c r="O5189" s="6" t="str" cm="1">
        <f t="array" ref="O5189">_xlfn.TEXTSPLIT(N5189,"-")</f>
        <v>2015</v>
      </c>
      <c r="P5189" s="6" t="str" cm="1">
        <f t="array" ref="P5189">_xlfn.TEXTSPLIT(O5189,"-")</f>
        <v>2015</v>
      </c>
      <c r="Q5189" s="6">
        <v>697</v>
      </c>
      <c r="R5189" s="6">
        <v>136</v>
      </c>
      <c r="S5189" s="16">
        <f t="shared" si="392"/>
        <v>0.1951219512195122</v>
      </c>
      <c r="T5189" s="16">
        <f t="shared" si="393"/>
        <v>1.5010726694099091E-2</v>
      </c>
    </row>
    <row r="5190" spans="1:20" x14ac:dyDescent="0.6">
      <c r="A5190" s="6"/>
      <c r="B5190" s="6"/>
      <c r="C5190" s="6"/>
      <c r="D5190" s="6" t="s">
        <v>13822</v>
      </c>
      <c r="E5190" s="6" t="s">
        <v>13815</v>
      </c>
      <c r="F5190" s="6" t="s">
        <v>13820</v>
      </c>
      <c r="G5190" s="6" t="str">
        <f t="shared" si="391"/>
        <v>70-79</v>
      </c>
      <c r="H5190" s="6" t="str" cm="1">
        <f t="array" ref="H5190:I5190">_xlfn.TEXTSPLIT(G5190,"-")</f>
        <v>70</v>
      </c>
      <c r="I5190" s="6" t="str">
        <v>79</v>
      </c>
      <c r="J5190" s="6" t="s">
        <v>13836</v>
      </c>
      <c r="K5190" s="6" t="s">
        <v>13358</v>
      </c>
      <c r="L5190" s="6" t="s">
        <v>13973</v>
      </c>
      <c r="M5190" s="6" t="s">
        <v>13741</v>
      </c>
      <c r="N5190" s="6">
        <v>2015</v>
      </c>
      <c r="O5190" s="6" t="str" cm="1">
        <f t="array" ref="O5190">_xlfn.TEXTSPLIT(N5190,"-")</f>
        <v>2015</v>
      </c>
      <c r="P5190" s="6" t="str" cm="1">
        <f t="array" ref="P5190">_xlfn.TEXTSPLIT(O5190,"-")</f>
        <v>2015</v>
      </c>
      <c r="Q5190" s="6">
        <v>585</v>
      </c>
      <c r="R5190" s="6">
        <v>96</v>
      </c>
      <c r="S5190" s="16">
        <f t="shared" si="392"/>
        <v>0.1641025641025641</v>
      </c>
      <c r="T5190" s="16">
        <f t="shared" si="393"/>
        <v>1.5312857708783476E-2</v>
      </c>
    </row>
    <row r="5191" spans="1:20" x14ac:dyDescent="0.6">
      <c r="A5191" s="6"/>
      <c r="B5191" s="6"/>
      <c r="C5191" s="6"/>
      <c r="D5191" s="6" t="s">
        <v>13822</v>
      </c>
      <c r="E5191" s="6" t="s">
        <v>13815</v>
      </c>
      <c r="F5191" s="6" t="s">
        <v>13821</v>
      </c>
      <c r="G5191" s="6" t="str">
        <f t="shared" si="391"/>
        <v>80-95</v>
      </c>
      <c r="H5191" s="6" t="str" cm="1">
        <f t="array" ref="H5191:I5191">_xlfn.TEXTSPLIT(G5191,"-")</f>
        <v>80</v>
      </c>
      <c r="I5191" s="6" t="str">
        <v>95</v>
      </c>
      <c r="J5191" s="6" t="s">
        <v>13836</v>
      </c>
      <c r="K5191" s="6" t="s">
        <v>13358</v>
      </c>
      <c r="L5191" s="6" t="s">
        <v>13973</v>
      </c>
      <c r="M5191" s="6" t="s">
        <v>13741</v>
      </c>
      <c r="N5191" s="6">
        <v>2015</v>
      </c>
      <c r="O5191" s="6" t="str" cm="1">
        <f t="array" ref="O5191">_xlfn.TEXTSPLIT(N5191,"-")</f>
        <v>2015</v>
      </c>
      <c r="P5191" s="6" t="str" cm="1">
        <f t="array" ref="P5191">_xlfn.TEXTSPLIT(O5191,"-")</f>
        <v>2015</v>
      </c>
      <c r="Q5191" s="6">
        <v>256</v>
      </c>
      <c r="R5191" s="6">
        <v>41</v>
      </c>
      <c r="S5191" s="16">
        <f t="shared" si="392"/>
        <v>0.16015625</v>
      </c>
      <c r="T5191" s="16">
        <f t="shared" si="393"/>
        <v>2.2921931500095458E-2</v>
      </c>
    </row>
    <row r="5192" spans="1:20" x14ac:dyDescent="0.6">
      <c r="A5192" s="6"/>
      <c r="B5192" s="6"/>
      <c r="C5192" s="6"/>
      <c r="D5192" s="6" t="s">
        <v>13822</v>
      </c>
      <c r="E5192" s="6" t="s">
        <v>13815</v>
      </c>
      <c r="F5192" s="6" t="s">
        <v>13509</v>
      </c>
      <c r="G5192" s="6" t="str">
        <f t="shared" si="391"/>
        <v>50-95</v>
      </c>
      <c r="H5192" s="6" t="str" cm="1">
        <f t="array" ref="H5192:I5192">_xlfn.TEXTSPLIT(G5192,"-")</f>
        <v>50</v>
      </c>
      <c r="I5192" s="6" t="str">
        <v>95</v>
      </c>
      <c r="J5192" s="6" t="s">
        <v>13836</v>
      </c>
      <c r="K5192" s="6" t="s">
        <v>13358</v>
      </c>
      <c r="L5192" s="6" t="s">
        <v>13973</v>
      </c>
      <c r="M5192" s="6" t="s">
        <v>13741</v>
      </c>
      <c r="N5192" s="6">
        <v>2015</v>
      </c>
      <c r="O5192" s="6" t="str" cm="1">
        <f t="array" ref="O5192">_xlfn.TEXTSPLIT(N5192,"-")</f>
        <v>2015</v>
      </c>
      <c r="P5192" s="6" t="str" cm="1">
        <f t="array" ref="P5192">_xlfn.TEXTSPLIT(O5192,"-")</f>
        <v>2015</v>
      </c>
      <c r="Q5192" s="6">
        <v>2232</v>
      </c>
      <c r="R5192" s="6">
        <v>331</v>
      </c>
      <c r="S5192" s="16">
        <f t="shared" si="392"/>
        <v>0.14829749103942652</v>
      </c>
      <c r="T5192" s="16">
        <f t="shared" si="393"/>
        <v>7.5225272551276787E-3</v>
      </c>
    </row>
    <row r="5193" spans="1:20" x14ac:dyDescent="0.6">
      <c r="A5193" s="6"/>
      <c r="B5193" s="6"/>
      <c r="C5193" s="6"/>
      <c r="D5193" s="6" t="s">
        <v>13813</v>
      </c>
      <c r="E5193" s="6" t="s">
        <v>13815</v>
      </c>
      <c r="F5193" s="6" t="s">
        <v>13818</v>
      </c>
      <c r="G5193" s="6" t="str">
        <f t="shared" si="391"/>
        <v>50-59</v>
      </c>
      <c r="H5193" s="6" t="str" cm="1">
        <f t="array" ref="H5193:I5193">_xlfn.TEXTSPLIT(G5193,"-")</f>
        <v>50</v>
      </c>
      <c r="I5193" s="6" t="str">
        <v>59</v>
      </c>
      <c r="J5193" s="6" t="s">
        <v>13836</v>
      </c>
      <c r="K5193" s="6" t="s">
        <v>13358</v>
      </c>
      <c r="L5193" s="6" t="s">
        <v>13973</v>
      </c>
      <c r="M5193" s="6" t="s">
        <v>13741</v>
      </c>
      <c r="N5193" s="6">
        <v>2015</v>
      </c>
      <c r="O5193" s="6" t="str" cm="1">
        <f t="array" ref="O5193">_xlfn.TEXTSPLIT(N5193,"-")</f>
        <v>2015</v>
      </c>
      <c r="P5193" s="6" t="str" cm="1">
        <f t="array" ref="P5193">_xlfn.TEXTSPLIT(O5193,"-")</f>
        <v>2015</v>
      </c>
      <c r="Q5193" s="6">
        <v>694</v>
      </c>
      <c r="R5193" s="6">
        <v>0</v>
      </c>
      <c r="S5193" s="16">
        <f t="shared" si="392"/>
        <v>0</v>
      </c>
      <c r="T5193" s="16">
        <f t="shared" si="393"/>
        <v>0</v>
      </c>
    </row>
    <row r="5194" spans="1:20" x14ac:dyDescent="0.6">
      <c r="A5194" s="6"/>
      <c r="B5194" s="6"/>
      <c r="C5194" s="6"/>
      <c r="D5194" s="6" t="s">
        <v>13813</v>
      </c>
      <c r="E5194" s="6" t="s">
        <v>13815</v>
      </c>
      <c r="F5194" s="6" t="s">
        <v>13819</v>
      </c>
      <c r="G5194" s="6" t="str">
        <f t="shared" si="391"/>
        <v>60-69</v>
      </c>
      <c r="H5194" s="6" t="str" cm="1">
        <f t="array" ref="H5194:I5194">_xlfn.TEXTSPLIT(G5194,"-")</f>
        <v>60</v>
      </c>
      <c r="I5194" s="6" t="str">
        <v>69</v>
      </c>
      <c r="J5194" s="6" t="s">
        <v>13836</v>
      </c>
      <c r="K5194" s="6" t="s">
        <v>13358</v>
      </c>
      <c r="L5194" s="6" t="s">
        <v>13973</v>
      </c>
      <c r="M5194" s="6" t="s">
        <v>13741</v>
      </c>
      <c r="N5194" s="6">
        <v>2015</v>
      </c>
      <c r="O5194" s="6" t="str" cm="1">
        <f t="array" ref="O5194">_xlfn.TEXTSPLIT(N5194,"-")</f>
        <v>2015</v>
      </c>
      <c r="P5194" s="6" t="str" cm="1">
        <f t="array" ref="P5194">_xlfn.TEXTSPLIT(O5194,"-")</f>
        <v>2015</v>
      </c>
      <c r="Q5194" s="6">
        <v>697</v>
      </c>
      <c r="R5194" s="6">
        <v>6</v>
      </c>
      <c r="S5194" s="16">
        <f t="shared" si="392"/>
        <v>8.60832137733142E-3</v>
      </c>
      <c r="T5194" s="16">
        <f t="shared" si="393"/>
        <v>3.4991735405452843E-3</v>
      </c>
    </row>
    <row r="5195" spans="1:20" x14ac:dyDescent="0.6">
      <c r="A5195" s="6"/>
      <c r="B5195" s="6"/>
      <c r="C5195" s="6"/>
      <c r="D5195" s="6" t="s">
        <v>13813</v>
      </c>
      <c r="E5195" s="6" t="s">
        <v>13815</v>
      </c>
      <c r="F5195" s="6" t="s">
        <v>13820</v>
      </c>
      <c r="G5195" s="6" t="str">
        <f t="shared" si="391"/>
        <v>70-79</v>
      </c>
      <c r="H5195" s="6" t="str" cm="1">
        <f t="array" ref="H5195:I5195">_xlfn.TEXTSPLIT(G5195,"-")</f>
        <v>70</v>
      </c>
      <c r="I5195" s="6" t="str">
        <v>79</v>
      </c>
      <c r="J5195" s="6" t="s">
        <v>13836</v>
      </c>
      <c r="K5195" s="6" t="s">
        <v>13358</v>
      </c>
      <c r="L5195" s="6" t="s">
        <v>13973</v>
      </c>
      <c r="M5195" s="6" t="s">
        <v>13741</v>
      </c>
      <c r="N5195" s="6">
        <v>2015</v>
      </c>
      <c r="O5195" s="6" t="str" cm="1">
        <f t="array" ref="O5195">_xlfn.TEXTSPLIT(N5195,"-")</f>
        <v>2015</v>
      </c>
      <c r="P5195" s="6" t="str" cm="1">
        <f t="array" ref="P5195">_xlfn.TEXTSPLIT(O5195,"-")</f>
        <v>2015</v>
      </c>
      <c r="Q5195" s="6">
        <v>585</v>
      </c>
      <c r="R5195" s="6">
        <v>10</v>
      </c>
      <c r="S5195" s="16">
        <f t="shared" si="392"/>
        <v>1.7094017094017096E-2</v>
      </c>
      <c r="T5195" s="16">
        <f t="shared" si="393"/>
        <v>5.3592019551336771E-3</v>
      </c>
    </row>
    <row r="5196" spans="1:20" x14ac:dyDescent="0.6">
      <c r="A5196" s="6"/>
      <c r="B5196" s="6"/>
      <c r="C5196" s="6"/>
      <c r="D5196" s="6" t="s">
        <v>13813</v>
      </c>
      <c r="E5196" s="6" t="s">
        <v>13815</v>
      </c>
      <c r="F5196" s="6" t="s">
        <v>13821</v>
      </c>
      <c r="G5196" s="6" t="str">
        <f t="shared" si="391"/>
        <v>80-95</v>
      </c>
      <c r="H5196" s="6" t="str" cm="1">
        <f t="array" ref="H5196:I5196">_xlfn.TEXTSPLIT(G5196,"-")</f>
        <v>80</v>
      </c>
      <c r="I5196" s="6" t="str">
        <v>95</v>
      </c>
      <c r="J5196" s="6" t="s">
        <v>13836</v>
      </c>
      <c r="K5196" s="6" t="s">
        <v>13358</v>
      </c>
      <c r="L5196" s="6" t="s">
        <v>13973</v>
      </c>
      <c r="M5196" s="6" t="s">
        <v>13741</v>
      </c>
      <c r="N5196" s="6">
        <v>2015</v>
      </c>
      <c r="O5196" s="6" t="str" cm="1">
        <f t="array" ref="O5196">_xlfn.TEXTSPLIT(N5196,"-")</f>
        <v>2015</v>
      </c>
      <c r="P5196" s="6" t="str" cm="1">
        <f t="array" ref="P5196">_xlfn.TEXTSPLIT(O5196,"-")</f>
        <v>2015</v>
      </c>
      <c r="Q5196" s="6">
        <v>256</v>
      </c>
      <c r="R5196" s="6">
        <v>10</v>
      </c>
      <c r="S5196" s="16">
        <f t="shared" si="392"/>
        <v>3.90625E-2</v>
      </c>
      <c r="T5196" s="16">
        <f t="shared" si="393"/>
        <v>1.2108981218395747E-2</v>
      </c>
    </row>
    <row r="5197" spans="1:20" x14ac:dyDescent="0.6">
      <c r="A5197" s="6"/>
      <c r="B5197" s="6"/>
      <c r="C5197" s="6"/>
      <c r="D5197" s="6" t="s">
        <v>13813</v>
      </c>
      <c r="E5197" s="6" t="s">
        <v>13815</v>
      </c>
      <c r="F5197" s="6" t="s">
        <v>13509</v>
      </c>
      <c r="G5197" s="6" t="str">
        <f t="shared" si="391"/>
        <v>50-95</v>
      </c>
      <c r="H5197" s="6" t="str" cm="1">
        <f t="array" ref="H5197:I5197">_xlfn.TEXTSPLIT(G5197,"-")</f>
        <v>50</v>
      </c>
      <c r="I5197" s="6" t="str">
        <v>95</v>
      </c>
      <c r="J5197" s="6" t="s">
        <v>13836</v>
      </c>
      <c r="K5197" s="6" t="s">
        <v>13358</v>
      </c>
      <c r="L5197" s="6" t="s">
        <v>13973</v>
      </c>
      <c r="M5197" s="6" t="s">
        <v>13741</v>
      </c>
      <c r="N5197" s="6">
        <v>2015</v>
      </c>
      <c r="O5197" s="6" t="str" cm="1">
        <f t="array" ref="O5197">_xlfn.TEXTSPLIT(N5197,"-")</f>
        <v>2015</v>
      </c>
      <c r="P5197" s="6" t="str" cm="1">
        <f t="array" ref="P5197">_xlfn.TEXTSPLIT(O5197,"-")</f>
        <v>2015</v>
      </c>
      <c r="Q5197" s="6">
        <v>2232</v>
      </c>
      <c r="R5197" s="6">
        <v>26</v>
      </c>
      <c r="S5197" s="16">
        <f t="shared" si="392"/>
        <v>1.1648745519713262E-2</v>
      </c>
      <c r="T5197" s="16">
        <f t="shared" si="393"/>
        <v>2.271162154108657E-3</v>
      </c>
    </row>
    <row r="5198" spans="1:20" x14ac:dyDescent="0.6">
      <c r="D5198" s="6" t="s">
        <v>13300</v>
      </c>
      <c r="E5198" s="6" t="s">
        <v>13815</v>
      </c>
      <c r="F5198" s="6" t="s">
        <v>13818</v>
      </c>
      <c r="G5198" s="6" t="str">
        <f t="shared" si="385"/>
        <v>50-59</v>
      </c>
      <c r="H5198" s="6" t="str" cm="1">
        <f t="array" ref="H5198:I5198">_xlfn.TEXTSPLIT(G5198,"-")</f>
        <v>50</v>
      </c>
      <c r="I5198" s="6" t="str">
        <v>59</v>
      </c>
      <c r="J5198" s="6" t="s">
        <v>13836</v>
      </c>
      <c r="K5198" s="6" t="s">
        <v>13358</v>
      </c>
      <c r="L5198" s="6" t="s">
        <v>13909</v>
      </c>
      <c r="M5198" s="6" t="s">
        <v>13741</v>
      </c>
      <c r="N5198" s="6">
        <v>2015</v>
      </c>
      <c r="O5198" s="6" t="str" cm="1">
        <f t="array" ref="O5198">_xlfn.TEXTSPLIT(N5198,"-")</f>
        <v>2015</v>
      </c>
      <c r="P5198" s="6" t="str" cm="1">
        <f t="array" ref="P5198">_xlfn.TEXTSPLIT(O5198,"-")</f>
        <v>2015</v>
      </c>
      <c r="Q5198" s="6">
        <v>694</v>
      </c>
      <c r="R5198" s="6">
        <v>59</v>
      </c>
      <c r="S5198" s="16">
        <f t="shared" si="386"/>
        <v>8.5014409221902024E-2</v>
      </c>
      <c r="T5198" s="16">
        <f t="shared" si="387"/>
        <v>1.0587018275929264E-2</v>
      </c>
    </row>
    <row r="5199" spans="1:20" x14ac:dyDescent="0.6">
      <c r="A5199" s="6"/>
      <c r="B5199" s="6"/>
      <c r="C5199" s="6"/>
      <c r="D5199" s="6" t="s">
        <v>13300</v>
      </c>
      <c r="E5199" s="6" t="s">
        <v>13815</v>
      </c>
      <c r="F5199" s="6" t="s">
        <v>13819</v>
      </c>
      <c r="G5199" s="6" t="str">
        <f t="shared" si="385"/>
        <v>60-69</v>
      </c>
      <c r="H5199" s="6" t="str" cm="1">
        <f t="array" ref="H5199:I5199">_xlfn.TEXTSPLIT(G5199,"-")</f>
        <v>60</v>
      </c>
      <c r="I5199" s="6" t="str">
        <v>69</v>
      </c>
      <c r="J5199" s="6" t="s">
        <v>13836</v>
      </c>
      <c r="K5199" s="6" t="s">
        <v>13358</v>
      </c>
      <c r="L5199" s="6" t="s">
        <v>13909</v>
      </c>
      <c r="M5199" s="6" t="s">
        <v>13741</v>
      </c>
      <c r="N5199" s="6">
        <v>2015</v>
      </c>
      <c r="O5199" s="6" t="str" cm="1">
        <f t="array" ref="O5199">_xlfn.TEXTSPLIT(N5199,"-")</f>
        <v>2015</v>
      </c>
      <c r="P5199" s="6" t="str" cm="1">
        <f t="array" ref="P5199">_xlfn.TEXTSPLIT(O5199,"-")</f>
        <v>2015</v>
      </c>
      <c r="Q5199" s="6">
        <v>697</v>
      </c>
      <c r="R5199" s="6">
        <v>142</v>
      </c>
      <c r="S5199" s="16">
        <f t="shared" si="386"/>
        <v>0.20373027259684362</v>
      </c>
      <c r="T5199" s="16">
        <f t="shared" si="387"/>
        <v>1.5256028684618754E-2</v>
      </c>
    </row>
    <row r="5200" spans="1:20" x14ac:dyDescent="0.6">
      <c r="A5200" s="6"/>
      <c r="B5200" s="6"/>
      <c r="C5200" s="6"/>
      <c r="D5200" s="6" t="s">
        <v>13300</v>
      </c>
      <c r="E5200" s="6" t="s">
        <v>13815</v>
      </c>
      <c r="F5200" s="6" t="s">
        <v>13820</v>
      </c>
      <c r="G5200" s="6" t="str">
        <f t="shared" si="385"/>
        <v>70-79</v>
      </c>
      <c r="H5200" s="6" t="str" cm="1">
        <f t="array" ref="H5200:I5200">_xlfn.TEXTSPLIT(G5200,"-")</f>
        <v>70</v>
      </c>
      <c r="I5200" s="6" t="str">
        <v>79</v>
      </c>
      <c r="J5200" s="6" t="s">
        <v>13836</v>
      </c>
      <c r="K5200" s="6" t="s">
        <v>13358</v>
      </c>
      <c r="L5200" s="6" t="s">
        <v>13909</v>
      </c>
      <c r="M5200" s="6" t="s">
        <v>13741</v>
      </c>
      <c r="N5200" s="6">
        <v>2015</v>
      </c>
      <c r="O5200" s="6" t="str" cm="1">
        <f t="array" ref="O5200">_xlfn.TEXTSPLIT(N5200,"-")</f>
        <v>2015</v>
      </c>
      <c r="P5200" s="6" t="str" cm="1">
        <f t="array" ref="P5200">_xlfn.TEXTSPLIT(O5200,"-")</f>
        <v>2015</v>
      </c>
      <c r="Q5200" s="6">
        <v>585</v>
      </c>
      <c r="R5200" s="6">
        <v>105</v>
      </c>
      <c r="S5200" s="16">
        <f t="shared" si="386"/>
        <v>0.17948717948717949</v>
      </c>
      <c r="T5200" s="16">
        <f t="shared" si="387"/>
        <v>1.5866512167256652E-2</v>
      </c>
    </row>
    <row r="5201" spans="1:20" x14ac:dyDescent="0.6">
      <c r="A5201" s="6"/>
      <c r="B5201" s="6"/>
      <c r="C5201" s="6"/>
      <c r="D5201" s="6" t="s">
        <v>13300</v>
      </c>
      <c r="E5201" s="6" t="s">
        <v>13815</v>
      </c>
      <c r="F5201" s="6" t="s">
        <v>13821</v>
      </c>
      <c r="G5201" s="6" t="str">
        <f t="shared" si="385"/>
        <v>80-95</v>
      </c>
      <c r="H5201" s="6" t="str" cm="1">
        <f t="array" ref="H5201:I5201">_xlfn.TEXTSPLIT(G5201,"-")</f>
        <v>80</v>
      </c>
      <c r="I5201" s="6" t="str">
        <v>95</v>
      </c>
      <c r="J5201" s="6" t="s">
        <v>13836</v>
      </c>
      <c r="K5201" s="6" t="s">
        <v>13358</v>
      </c>
      <c r="L5201" s="6" t="s">
        <v>13909</v>
      </c>
      <c r="M5201" s="6" t="s">
        <v>13741</v>
      </c>
      <c r="N5201" s="6">
        <v>2015</v>
      </c>
      <c r="O5201" s="6" t="str" cm="1">
        <f t="array" ref="O5201">_xlfn.TEXTSPLIT(N5201,"-")</f>
        <v>2015</v>
      </c>
      <c r="P5201" s="6" t="str" cm="1">
        <f t="array" ref="P5201">_xlfn.TEXTSPLIT(O5201,"-")</f>
        <v>2015</v>
      </c>
      <c r="Q5201" s="6">
        <v>256</v>
      </c>
      <c r="R5201" s="6">
        <v>51</v>
      </c>
      <c r="S5201" s="16">
        <f t="shared" si="386"/>
        <v>0.19921875</v>
      </c>
      <c r="T5201" s="16">
        <f t="shared" si="387"/>
        <v>2.4963304291033047E-2</v>
      </c>
    </row>
    <row r="5202" spans="1:20" x14ac:dyDescent="0.6">
      <c r="A5202" s="6"/>
      <c r="B5202" s="6"/>
      <c r="C5202" s="6"/>
      <c r="D5202" s="6" t="s">
        <v>13300</v>
      </c>
      <c r="E5202" s="6" t="s">
        <v>13815</v>
      </c>
      <c r="F5202" s="6" t="s">
        <v>13509</v>
      </c>
      <c r="G5202" s="6" t="str">
        <f t="shared" si="385"/>
        <v>50-95</v>
      </c>
      <c r="H5202" s="6" t="str" cm="1">
        <f t="array" ref="H5202:I5202">_xlfn.TEXTSPLIT(G5202,"-")</f>
        <v>50</v>
      </c>
      <c r="I5202" s="6" t="str">
        <v>95</v>
      </c>
      <c r="J5202" s="6" t="s">
        <v>13836</v>
      </c>
      <c r="K5202" s="6" t="s">
        <v>13358</v>
      </c>
      <c r="L5202" s="6" t="s">
        <v>13909</v>
      </c>
      <c r="M5202" s="6" t="s">
        <v>13741</v>
      </c>
      <c r="N5202" s="6">
        <v>2015</v>
      </c>
      <c r="O5202" s="6" t="str" cm="1">
        <f t="array" ref="O5202">_xlfn.TEXTSPLIT(N5202,"-")</f>
        <v>2015</v>
      </c>
      <c r="P5202" s="6" t="str" cm="1">
        <f t="array" ref="P5202">_xlfn.TEXTSPLIT(O5202,"-")</f>
        <v>2015</v>
      </c>
      <c r="Q5202" s="6">
        <v>2232</v>
      </c>
      <c r="R5202" s="6">
        <v>357</v>
      </c>
      <c r="S5202" s="16">
        <f t="shared" si="386"/>
        <v>0.15994623655913978</v>
      </c>
      <c r="T5202" s="16">
        <f t="shared" si="387"/>
        <v>7.7587803761606875E-3</v>
      </c>
    </row>
    <row r="5203" spans="1:20" x14ac:dyDescent="0.6">
      <c r="A5203" s="6"/>
      <c r="B5203" s="6"/>
      <c r="C5203" s="6"/>
      <c r="D5203" s="6" t="s">
        <v>13300</v>
      </c>
      <c r="E5203" s="6" t="s">
        <v>13814</v>
      </c>
      <c r="F5203" s="6" t="s">
        <v>13509</v>
      </c>
      <c r="G5203" s="6" t="str">
        <f t="shared" si="385"/>
        <v>50-95</v>
      </c>
      <c r="H5203" s="6" t="str" cm="1">
        <f t="array" ref="H5203:I5203">_xlfn.TEXTSPLIT(G5203,"-")</f>
        <v>50</v>
      </c>
      <c r="I5203" s="6" t="str">
        <v>95</v>
      </c>
      <c r="J5203" s="6" t="s">
        <v>13836</v>
      </c>
      <c r="K5203" s="6" t="s">
        <v>13358</v>
      </c>
      <c r="L5203" s="6" t="s">
        <v>13909</v>
      </c>
      <c r="M5203" s="6" t="s">
        <v>13741</v>
      </c>
      <c r="N5203" s="6">
        <v>2015</v>
      </c>
      <c r="O5203" s="6" t="str" cm="1">
        <f t="array" ref="O5203">_xlfn.TEXTSPLIT(N5203,"-")</f>
        <v>2015</v>
      </c>
      <c r="P5203" s="6" t="str" cm="1">
        <f t="array" ref="P5203">_xlfn.TEXTSPLIT(O5203,"-")</f>
        <v>2015</v>
      </c>
      <c r="Q5203" s="6">
        <v>767</v>
      </c>
      <c r="R5203" s="6">
        <v>142</v>
      </c>
      <c r="S5203" s="16">
        <f t="shared" si="386"/>
        <v>0.18513689700130379</v>
      </c>
      <c r="T5203" s="16">
        <f t="shared" si="387"/>
        <v>1.4024621038278269E-2</v>
      </c>
    </row>
    <row r="5204" spans="1:20" x14ac:dyDescent="0.6">
      <c r="A5204" s="6"/>
      <c r="B5204" s="6"/>
      <c r="C5204" s="6"/>
      <c r="D5204" s="6" t="s">
        <v>13300</v>
      </c>
      <c r="E5204" s="6" t="s">
        <v>13816</v>
      </c>
      <c r="F5204" s="6" t="s">
        <v>13509</v>
      </c>
      <c r="G5204" s="6" t="str">
        <f t="shared" si="385"/>
        <v>50-95</v>
      </c>
      <c r="H5204" s="6" t="str" cm="1">
        <f t="array" ref="H5204:I5204">_xlfn.TEXTSPLIT(G5204,"-")</f>
        <v>50</v>
      </c>
      <c r="I5204" s="6" t="str">
        <v>95</v>
      </c>
      <c r="J5204" s="6" t="s">
        <v>13836</v>
      </c>
      <c r="K5204" s="6" t="s">
        <v>13358</v>
      </c>
      <c r="L5204" s="6" t="s">
        <v>13909</v>
      </c>
      <c r="M5204" s="6" t="s">
        <v>13741</v>
      </c>
      <c r="N5204" s="6">
        <v>2015</v>
      </c>
      <c r="O5204" s="6" t="str" cm="1">
        <f t="array" ref="O5204">_xlfn.TEXTSPLIT(N5204,"-")</f>
        <v>2015</v>
      </c>
      <c r="P5204" s="6" t="str" cm="1">
        <f t="array" ref="P5204">_xlfn.TEXTSPLIT(O5204,"-")</f>
        <v>2015</v>
      </c>
      <c r="Q5204" s="6">
        <v>1465</v>
      </c>
      <c r="R5204" s="6">
        <v>215</v>
      </c>
      <c r="S5204" s="16">
        <f t="shared" si="386"/>
        <v>0.14675767918088736</v>
      </c>
      <c r="T5204" s="16">
        <f t="shared" si="387"/>
        <v>9.2452316934966468E-3</v>
      </c>
    </row>
    <row r="5205" spans="1:20" x14ac:dyDescent="0.6">
      <c r="A5205" s="6"/>
      <c r="B5205" s="6"/>
      <c r="C5205" s="6"/>
      <c r="D5205" s="6" t="s">
        <v>13847</v>
      </c>
      <c r="E5205" s="6" t="s">
        <v>13815</v>
      </c>
      <c r="F5205" s="6" t="s">
        <v>13818</v>
      </c>
      <c r="G5205" s="6" t="str">
        <f t="shared" si="385"/>
        <v>50-59</v>
      </c>
      <c r="H5205" s="6" t="str" cm="1">
        <f t="array" ref="H5205:I5205">_xlfn.TEXTSPLIT(G5205,"-")</f>
        <v>50</v>
      </c>
      <c r="I5205" s="6" t="str">
        <v>59</v>
      </c>
      <c r="J5205" s="6" t="s">
        <v>13836</v>
      </c>
      <c r="K5205" s="6" t="s">
        <v>13358</v>
      </c>
      <c r="L5205" s="6" t="s">
        <v>13909</v>
      </c>
      <c r="M5205" s="6" t="s">
        <v>13741</v>
      </c>
      <c r="N5205" s="6">
        <v>2015</v>
      </c>
      <c r="O5205" s="6" t="str" cm="1">
        <f t="array" ref="O5205">_xlfn.TEXTSPLIT(N5205,"-")</f>
        <v>2015</v>
      </c>
      <c r="P5205" s="6" t="str" cm="1">
        <f t="array" ref="P5205">_xlfn.TEXTSPLIT(O5205,"-")</f>
        <v>2015</v>
      </c>
      <c r="Q5205" s="6">
        <v>694</v>
      </c>
      <c r="R5205" s="6">
        <v>49</v>
      </c>
      <c r="S5205" s="16">
        <f t="shared" si="386"/>
        <v>7.060518731988473E-2</v>
      </c>
      <c r="T5205" s="16">
        <f t="shared" si="387"/>
        <v>9.723859870597153E-3</v>
      </c>
    </row>
    <row r="5206" spans="1:20" x14ac:dyDescent="0.6">
      <c r="A5206" s="6"/>
      <c r="B5206" s="6"/>
      <c r="C5206" s="6"/>
      <c r="D5206" s="6" t="s">
        <v>13847</v>
      </c>
      <c r="E5206" s="6" t="s">
        <v>13815</v>
      </c>
      <c r="F5206" s="6" t="s">
        <v>13819</v>
      </c>
      <c r="G5206" s="6" t="str">
        <f t="shared" si="385"/>
        <v>60-69</v>
      </c>
      <c r="H5206" s="6" t="str" cm="1">
        <f t="array" ref="H5206:I5206">_xlfn.TEXTSPLIT(G5206,"-")</f>
        <v>60</v>
      </c>
      <c r="I5206" s="6" t="str">
        <v>69</v>
      </c>
      <c r="J5206" s="6" t="s">
        <v>13836</v>
      </c>
      <c r="K5206" s="6" t="s">
        <v>13358</v>
      </c>
      <c r="L5206" s="6" t="s">
        <v>13909</v>
      </c>
      <c r="M5206" s="6" t="s">
        <v>13741</v>
      </c>
      <c r="N5206" s="6">
        <v>2015</v>
      </c>
      <c r="O5206" s="6" t="str" cm="1">
        <f t="array" ref="O5206">_xlfn.TEXTSPLIT(N5206,"-")</f>
        <v>2015</v>
      </c>
      <c r="P5206" s="6" t="str" cm="1">
        <f t="array" ref="P5206">_xlfn.TEXTSPLIT(O5206,"-")</f>
        <v>2015</v>
      </c>
      <c r="Q5206" s="6">
        <v>697</v>
      </c>
      <c r="R5206" s="6">
        <v>124</v>
      </c>
      <c r="S5206" s="16">
        <f t="shared" si="386"/>
        <v>0.17790530846484937</v>
      </c>
      <c r="T5206" s="16">
        <f t="shared" si="387"/>
        <v>1.4485683313834003E-2</v>
      </c>
    </row>
    <row r="5207" spans="1:20" x14ac:dyDescent="0.6">
      <c r="A5207" s="6"/>
      <c r="B5207" s="6"/>
      <c r="C5207" s="6"/>
      <c r="D5207" s="6" t="s">
        <v>13847</v>
      </c>
      <c r="E5207" s="6" t="s">
        <v>13815</v>
      </c>
      <c r="F5207" s="6" t="s">
        <v>13820</v>
      </c>
      <c r="G5207" s="6" t="str">
        <f t="shared" si="385"/>
        <v>70-79</v>
      </c>
      <c r="H5207" s="6" t="str" cm="1">
        <f t="array" ref="H5207:I5207">_xlfn.TEXTSPLIT(G5207,"-")</f>
        <v>70</v>
      </c>
      <c r="I5207" s="6" t="str">
        <v>79</v>
      </c>
      <c r="J5207" s="6" t="s">
        <v>13836</v>
      </c>
      <c r="K5207" s="6" t="s">
        <v>13358</v>
      </c>
      <c r="L5207" s="6" t="s">
        <v>13909</v>
      </c>
      <c r="M5207" s="6" t="s">
        <v>13741</v>
      </c>
      <c r="N5207" s="6">
        <v>2015</v>
      </c>
      <c r="O5207" s="6" t="str" cm="1">
        <f t="array" ref="O5207">_xlfn.TEXTSPLIT(N5207,"-")</f>
        <v>2015</v>
      </c>
      <c r="P5207" s="6" t="str" cm="1">
        <f t="array" ref="P5207">_xlfn.TEXTSPLIT(O5207,"-")</f>
        <v>2015</v>
      </c>
      <c r="Q5207" s="6">
        <v>585</v>
      </c>
      <c r="R5207" s="6">
        <v>67</v>
      </c>
      <c r="S5207" s="16">
        <f t="shared" si="386"/>
        <v>0.11452991452991453</v>
      </c>
      <c r="T5207" s="16">
        <f t="shared" si="387"/>
        <v>1.3166443568878158E-2</v>
      </c>
    </row>
    <row r="5208" spans="1:20" x14ac:dyDescent="0.6">
      <c r="A5208" s="6"/>
      <c r="B5208" s="6"/>
      <c r="C5208" s="6"/>
      <c r="D5208" s="6" t="s">
        <v>13847</v>
      </c>
      <c r="E5208" s="6" t="s">
        <v>13815</v>
      </c>
      <c r="F5208" s="6" t="s">
        <v>13821</v>
      </c>
      <c r="G5208" s="6" t="str">
        <f t="shared" si="385"/>
        <v>80-95</v>
      </c>
      <c r="H5208" s="6" t="str" cm="1">
        <f t="array" ref="H5208:I5208">_xlfn.TEXTSPLIT(G5208,"-")</f>
        <v>80</v>
      </c>
      <c r="I5208" s="6" t="str">
        <v>95</v>
      </c>
      <c r="J5208" s="6" t="s">
        <v>13836</v>
      </c>
      <c r="K5208" s="6" t="s">
        <v>13358</v>
      </c>
      <c r="L5208" s="6" t="s">
        <v>13909</v>
      </c>
      <c r="M5208" s="6" t="s">
        <v>13741</v>
      </c>
      <c r="N5208" s="6">
        <v>2015</v>
      </c>
      <c r="O5208" s="6" t="str" cm="1">
        <f t="array" ref="O5208">_xlfn.TEXTSPLIT(N5208,"-")</f>
        <v>2015</v>
      </c>
      <c r="P5208" s="6" t="str" cm="1">
        <f t="array" ref="P5208">_xlfn.TEXTSPLIT(O5208,"-")</f>
        <v>2015</v>
      </c>
      <c r="Q5208" s="6">
        <v>256</v>
      </c>
      <c r="R5208" s="6">
        <v>27</v>
      </c>
      <c r="S5208" s="16">
        <f t="shared" si="386"/>
        <v>0.10546875</v>
      </c>
      <c r="T5208" s="16">
        <f t="shared" si="387"/>
        <v>1.9197278938595446E-2</v>
      </c>
    </row>
    <row r="5209" spans="1:20" x14ac:dyDescent="0.6">
      <c r="A5209" s="6"/>
      <c r="B5209" s="6"/>
      <c r="C5209" s="6"/>
      <c r="D5209" s="6" t="s">
        <v>13847</v>
      </c>
      <c r="E5209" s="6" t="s">
        <v>13815</v>
      </c>
      <c r="F5209" s="6" t="s">
        <v>13509</v>
      </c>
      <c r="G5209" s="6" t="str">
        <f t="shared" si="385"/>
        <v>50-95</v>
      </c>
      <c r="H5209" s="6" t="str" cm="1">
        <f t="array" ref="H5209:I5209">_xlfn.TEXTSPLIT(G5209,"-")</f>
        <v>50</v>
      </c>
      <c r="I5209" s="6" t="str">
        <v>95</v>
      </c>
      <c r="J5209" s="6" t="s">
        <v>13836</v>
      </c>
      <c r="K5209" s="6" t="s">
        <v>13358</v>
      </c>
      <c r="L5209" s="6" t="s">
        <v>13909</v>
      </c>
      <c r="M5209" s="6" t="s">
        <v>13741</v>
      </c>
      <c r="N5209" s="6">
        <v>2015</v>
      </c>
      <c r="O5209" s="6" t="str" cm="1">
        <f t="array" ref="O5209">_xlfn.TEXTSPLIT(N5209,"-")</f>
        <v>2015</v>
      </c>
      <c r="P5209" s="6" t="str" cm="1">
        <f t="array" ref="P5209">_xlfn.TEXTSPLIT(O5209,"-")</f>
        <v>2015</v>
      </c>
      <c r="Q5209" s="6">
        <v>2232</v>
      </c>
      <c r="R5209" s="6">
        <v>267</v>
      </c>
      <c r="S5209" s="16">
        <f t="shared" si="386"/>
        <v>0.1196236559139785</v>
      </c>
      <c r="T5209" s="16">
        <f t="shared" si="387"/>
        <v>6.8690333137031521E-3</v>
      </c>
    </row>
    <row r="5210" spans="1:20" x14ac:dyDescent="0.6">
      <c r="A5210" s="6"/>
      <c r="B5210" s="6"/>
      <c r="C5210" s="6"/>
      <c r="D5210" s="6" t="s">
        <v>13848</v>
      </c>
      <c r="E5210" s="6" t="s">
        <v>13815</v>
      </c>
      <c r="F5210" s="6" t="s">
        <v>13818</v>
      </c>
      <c r="G5210" s="6" t="str">
        <f t="shared" si="385"/>
        <v>50-59</v>
      </c>
      <c r="H5210" s="6" t="str" cm="1">
        <f t="array" ref="H5210:I5210">_xlfn.TEXTSPLIT(G5210,"-")</f>
        <v>50</v>
      </c>
      <c r="I5210" s="6" t="str">
        <v>59</v>
      </c>
      <c r="J5210" s="6" t="s">
        <v>13836</v>
      </c>
      <c r="K5210" s="6" t="s">
        <v>13358</v>
      </c>
      <c r="L5210" s="6" t="s">
        <v>13909</v>
      </c>
      <c r="M5210" s="6" t="s">
        <v>13741</v>
      </c>
      <c r="N5210" s="6">
        <v>2015</v>
      </c>
      <c r="O5210" s="6" t="str" cm="1">
        <f t="array" ref="O5210">_xlfn.TEXTSPLIT(N5210,"-")</f>
        <v>2015</v>
      </c>
      <c r="P5210" s="6" t="str" cm="1">
        <f t="array" ref="P5210">_xlfn.TEXTSPLIT(O5210,"-")</f>
        <v>2015</v>
      </c>
      <c r="Q5210" s="6">
        <v>694</v>
      </c>
      <c r="R5210" s="6">
        <v>10</v>
      </c>
      <c r="S5210" s="16">
        <f t="shared" si="386"/>
        <v>1.4409221902017291E-2</v>
      </c>
      <c r="T5210" s="16">
        <f t="shared" si="387"/>
        <v>4.5236484322513986E-3</v>
      </c>
    </row>
    <row r="5211" spans="1:20" x14ac:dyDescent="0.6">
      <c r="A5211" s="6"/>
      <c r="B5211" s="6"/>
      <c r="C5211" s="6"/>
      <c r="D5211" s="6" t="s">
        <v>13848</v>
      </c>
      <c r="E5211" s="6" t="s">
        <v>13815</v>
      </c>
      <c r="F5211" s="6" t="s">
        <v>13819</v>
      </c>
      <c r="G5211" s="6" t="str">
        <f t="shared" si="385"/>
        <v>60-69</v>
      </c>
      <c r="H5211" s="6" t="str" cm="1">
        <f t="array" ref="H5211:I5211">_xlfn.TEXTSPLIT(G5211,"-")</f>
        <v>60</v>
      </c>
      <c r="I5211" s="6" t="str">
        <v>69</v>
      </c>
      <c r="J5211" s="6" t="s">
        <v>13836</v>
      </c>
      <c r="K5211" s="6" t="s">
        <v>13358</v>
      </c>
      <c r="L5211" s="6" t="s">
        <v>13909</v>
      </c>
      <c r="M5211" s="6" t="s">
        <v>13741</v>
      </c>
      <c r="N5211" s="6">
        <v>2015</v>
      </c>
      <c r="O5211" s="6" t="str" cm="1">
        <f t="array" ref="O5211">_xlfn.TEXTSPLIT(N5211,"-")</f>
        <v>2015</v>
      </c>
      <c r="P5211" s="6" t="str" cm="1">
        <f t="array" ref="P5211">_xlfn.TEXTSPLIT(O5211,"-")</f>
        <v>2015</v>
      </c>
      <c r="Q5211" s="6">
        <v>697</v>
      </c>
      <c r="R5211" s="6">
        <v>12</v>
      </c>
      <c r="S5211" s="16">
        <f t="shared" si="386"/>
        <v>1.721664275466284E-2</v>
      </c>
      <c r="T5211" s="16">
        <f t="shared" si="387"/>
        <v>4.9270474142500921E-3</v>
      </c>
    </row>
    <row r="5212" spans="1:20" x14ac:dyDescent="0.6">
      <c r="A5212" s="6"/>
      <c r="B5212" s="6"/>
      <c r="C5212" s="6"/>
      <c r="D5212" s="6" t="s">
        <v>13848</v>
      </c>
      <c r="E5212" s="6" t="s">
        <v>13815</v>
      </c>
      <c r="F5212" s="6" t="s">
        <v>13820</v>
      </c>
      <c r="G5212" s="6" t="str">
        <f t="shared" si="385"/>
        <v>70-79</v>
      </c>
      <c r="H5212" s="6" t="str" cm="1">
        <f t="array" ref="H5212:I5212">_xlfn.TEXTSPLIT(G5212,"-")</f>
        <v>70</v>
      </c>
      <c r="I5212" s="6" t="str">
        <v>79</v>
      </c>
      <c r="J5212" s="6" t="s">
        <v>13836</v>
      </c>
      <c r="K5212" s="6" t="s">
        <v>13358</v>
      </c>
      <c r="L5212" s="6" t="s">
        <v>13909</v>
      </c>
      <c r="M5212" s="6" t="s">
        <v>13741</v>
      </c>
      <c r="N5212" s="6">
        <v>2015</v>
      </c>
      <c r="O5212" s="6" t="str" cm="1">
        <f t="array" ref="O5212">_xlfn.TEXTSPLIT(N5212,"-")</f>
        <v>2015</v>
      </c>
      <c r="P5212" s="6" t="str" cm="1">
        <f t="array" ref="P5212">_xlfn.TEXTSPLIT(O5212,"-")</f>
        <v>2015</v>
      </c>
      <c r="Q5212" s="6">
        <v>585</v>
      </c>
      <c r="R5212" s="6">
        <v>28</v>
      </c>
      <c r="S5212" s="16">
        <f t="shared" si="386"/>
        <v>4.7863247863247867E-2</v>
      </c>
      <c r="T5212" s="16">
        <f t="shared" si="387"/>
        <v>8.8261806907068887E-3</v>
      </c>
    </row>
    <row r="5213" spans="1:20" x14ac:dyDescent="0.6">
      <c r="A5213" s="6"/>
      <c r="B5213" s="6"/>
      <c r="C5213" s="6"/>
      <c r="D5213" s="6" t="s">
        <v>13848</v>
      </c>
      <c r="E5213" s="6" t="s">
        <v>13815</v>
      </c>
      <c r="F5213" s="6" t="s">
        <v>13821</v>
      </c>
      <c r="G5213" s="6" t="str">
        <f t="shared" si="385"/>
        <v>80-95</v>
      </c>
      <c r="H5213" s="6" t="str" cm="1">
        <f t="array" ref="H5213:I5213">_xlfn.TEXTSPLIT(G5213,"-")</f>
        <v>80</v>
      </c>
      <c r="I5213" s="6" t="str">
        <v>95</v>
      </c>
      <c r="J5213" s="6" t="s">
        <v>13836</v>
      </c>
      <c r="K5213" s="6" t="s">
        <v>13358</v>
      </c>
      <c r="L5213" s="6" t="s">
        <v>13909</v>
      </c>
      <c r="M5213" s="6" t="s">
        <v>13741</v>
      </c>
      <c r="N5213" s="6">
        <v>2015</v>
      </c>
      <c r="O5213" s="6" t="str" cm="1">
        <f t="array" ref="O5213">_xlfn.TEXTSPLIT(N5213,"-")</f>
        <v>2015</v>
      </c>
      <c r="P5213" s="6" t="str" cm="1">
        <f t="array" ref="P5213">_xlfn.TEXTSPLIT(O5213,"-")</f>
        <v>2015</v>
      </c>
      <c r="Q5213" s="6">
        <v>256</v>
      </c>
      <c r="R5213" s="6">
        <v>14</v>
      </c>
      <c r="S5213" s="16">
        <f t="shared" si="386"/>
        <v>5.46875E-2</v>
      </c>
      <c r="T5213" s="16">
        <f t="shared" si="387"/>
        <v>1.4210578330913328E-2</v>
      </c>
    </row>
    <row r="5214" spans="1:20" x14ac:dyDescent="0.6">
      <c r="A5214" s="6"/>
      <c r="B5214" s="6"/>
      <c r="C5214" s="6"/>
      <c r="D5214" s="6" t="s">
        <v>13848</v>
      </c>
      <c r="E5214" s="6" t="s">
        <v>13815</v>
      </c>
      <c r="F5214" s="6" t="s">
        <v>13509</v>
      </c>
      <c r="G5214" s="6" t="str">
        <f t="shared" si="385"/>
        <v>50-95</v>
      </c>
      <c r="H5214" s="6" t="str" cm="1">
        <f t="array" ref="H5214:I5214">_xlfn.TEXTSPLIT(G5214,"-")</f>
        <v>50</v>
      </c>
      <c r="I5214" s="6" t="str">
        <v>95</v>
      </c>
      <c r="J5214" s="6" t="s">
        <v>13836</v>
      </c>
      <c r="K5214" s="6" t="s">
        <v>13358</v>
      </c>
      <c r="L5214" s="6" t="s">
        <v>13909</v>
      </c>
      <c r="M5214" s="6" t="s">
        <v>13741</v>
      </c>
      <c r="N5214" s="6">
        <v>2015</v>
      </c>
      <c r="O5214" s="6" t="str" cm="1">
        <f t="array" ref="O5214">_xlfn.TEXTSPLIT(N5214,"-")</f>
        <v>2015</v>
      </c>
      <c r="P5214" s="6" t="str" cm="1">
        <f t="array" ref="P5214">_xlfn.TEXTSPLIT(O5214,"-")</f>
        <v>2015</v>
      </c>
      <c r="Q5214" s="6">
        <v>2232</v>
      </c>
      <c r="R5214" s="6">
        <v>64</v>
      </c>
      <c r="S5214" s="16">
        <f t="shared" si="386"/>
        <v>2.8673835125448029E-2</v>
      </c>
      <c r="T5214" s="16">
        <f t="shared" si="387"/>
        <v>3.5324688474204285E-3</v>
      </c>
    </row>
    <row r="5215" spans="1:20" x14ac:dyDescent="0.6">
      <c r="A5215" s="6"/>
      <c r="B5215" s="6"/>
      <c r="C5215" s="6"/>
      <c r="D5215" s="6" t="s">
        <v>13822</v>
      </c>
      <c r="E5215" s="6" t="s">
        <v>13815</v>
      </c>
      <c r="F5215" s="6" t="s">
        <v>13818</v>
      </c>
      <c r="G5215" s="6" t="str">
        <f t="shared" si="385"/>
        <v>50-59</v>
      </c>
      <c r="H5215" s="6" t="str" cm="1">
        <f t="array" ref="H5215:I5215">_xlfn.TEXTSPLIT(G5215,"-")</f>
        <v>50</v>
      </c>
      <c r="I5215" s="6" t="str">
        <v>59</v>
      </c>
      <c r="J5215" s="6" t="s">
        <v>13836</v>
      </c>
      <c r="K5215" s="6" t="s">
        <v>13358</v>
      </c>
      <c r="L5215" s="6" t="s">
        <v>13909</v>
      </c>
      <c r="M5215" s="6" t="s">
        <v>13741</v>
      </c>
      <c r="N5215" s="6">
        <v>2015</v>
      </c>
      <c r="O5215" s="6" t="str" cm="1">
        <f t="array" ref="O5215">_xlfn.TEXTSPLIT(N5215,"-")</f>
        <v>2015</v>
      </c>
      <c r="P5215" s="6" t="str" cm="1">
        <f t="array" ref="P5215">_xlfn.TEXTSPLIT(O5215,"-")</f>
        <v>2015</v>
      </c>
      <c r="Q5215" s="6">
        <v>694</v>
      </c>
      <c r="R5215" s="6">
        <v>59</v>
      </c>
      <c r="S5215" s="16">
        <f t="shared" si="386"/>
        <v>8.5014409221902024E-2</v>
      </c>
      <c r="T5215" s="16">
        <f t="shared" si="387"/>
        <v>1.0587018275929264E-2</v>
      </c>
    </row>
    <row r="5216" spans="1:20" x14ac:dyDescent="0.6">
      <c r="A5216" s="6"/>
      <c r="B5216" s="6"/>
      <c r="C5216" s="6"/>
      <c r="D5216" s="6" t="s">
        <v>13822</v>
      </c>
      <c r="E5216" s="6" t="s">
        <v>13815</v>
      </c>
      <c r="F5216" s="6" t="s">
        <v>13819</v>
      </c>
      <c r="G5216" s="6" t="str">
        <f t="shared" si="385"/>
        <v>60-69</v>
      </c>
      <c r="H5216" s="6" t="str" cm="1">
        <f t="array" ref="H5216:I5216">_xlfn.TEXTSPLIT(G5216,"-")</f>
        <v>60</v>
      </c>
      <c r="I5216" s="6" t="str">
        <v>69</v>
      </c>
      <c r="J5216" s="6" t="s">
        <v>13836</v>
      </c>
      <c r="K5216" s="6" t="s">
        <v>13358</v>
      </c>
      <c r="L5216" s="6" t="s">
        <v>13909</v>
      </c>
      <c r="M5216" s="6" t="s">
        <v>13741</v>
      </c>
      <c r="N5216" s="6">
        <v>2015</v>
      </c>
      <c r="O5216" s="6" t="str" cm="1">
        <f t="array" ref="O5216">_xlfn.TEXTSPLIT(N5216,"-")</f>
        <v>2015</v>
      </c>
      <c r="P5216" s="6" t="str" cm="1">
        <f t="array" ref="P5216">_xlfn.TEXTSPLIT(O5216,"-")</f>
        <v>2015</v>
      </c>
      <c r="Q5216" s="6">
        <v>697</v>
      </c>
      <c r="R5216" s="6">
        <v>136</v>
      </c>
      <c r="S5216" s="16">
        <f t="shared" si="386"/>
        <v>0.1951219512195122</v>
      </c>
      <c r="T5216" s="16">
        <f t="shared" si="387"/>
        <v>1.5010726694099091E-2</v>
      </c>
    </row>
    <row r="5217" spans="1:20" x14ac:dyDescent="0.6">
      <c r="A5217" s="6"/>
      <c r="B5217" s="6"/>
      <c r="C5217" s="6"/>
      <c r="D5217" s="6" t="s">
        <v>13822</v>
      </c>
      <c r="E5217" s="6" t="s">
        <v>13815</v>
      </c>
      <c r="F5217" s="6" t="s">
        <v>13820</v>
      </c>
      <c r="G5217" s="6" t="str">
        <f t="shared" si="385"/>
        <v>70-79</v>
      </c>
      <c r="H5217" s="6" t="str" cm="1">
        <f t="array" ref="H5217:I5217">_xlfn.TEXTSPLIT(G5217,"-")</f>
        <v>70</v>
      </c>
      <c r="I5217" s="6" t="str">
        <v>79</v>
      </c>
      <c r="J5217" s="6" t="s">
        <v>13836</v>
      </c>
      <c r="K5217" s="6" t="s">
        <v>13358</v>
      </c>
      <c r="L5217" s="6" t="s">
        <v>13909</v>
      </c>
      <c r="M5217" s="6" t="s">
        <v>13741</v>
      </c>
      <c r="N5217" s="6">
        <v>2015</v>
      </c>
      <c r="O5217" s="6" t="str" cm="1">
        <f t="array" ref="O5217">_xlfn.TEXTSPLIT(N5217,"-")</f>
        <v>2015</v>
      </c>
      <c r="P5217" s="6" t="str" cm="1">
        <f t="array" ref="P5217">_xlfn.TEXTSPLIT(O5217,"-")</f>
        <v>2015</v>
      </c>
      <c r="Q5217" s="6">
        <v>585</v>
      </c>
      <c r="R5217" s="6">
        <v>96</v>
      </c>
      <c r="S5217" s="16">
        <f t="shared" si="386"/>
        <v>0.1641025641025641</v>
      </c>
      <c r="T5217" s="16">
        <f t="shared" si="387"/>
        <v>1.5312857708783476E-2</v>
      </c>
    </row>
    <row r="5218" spans="1:20" x14ac:dyDescent="0.6">
      <c r="A5218" s="6"/>
      <c r="B5218" s="6"/>
      <c r="C5218" s="6"/>
      <c r="D5218" s="6" t="s">
        <v>13822</v>
      </c>
      <c r="E5218" s="6" t="s">
        <v>13815</v>
      </c>
      <c r="F5218" s="6" t="s">
        <v>13821</v>
      </c>
      <c r="G5218" s="6" t="str">
        <f t="shared" si="385"/>
        <v>80-95</v>
      </c>
      <c r="H5218" s="6" t="str" cm="1">
        <f t="array" ref="H5218:I5218">_xlfn.TEXTSPLIT(G5218,"-")</f>
        <v>80</v>
      </c>
      <c r="I5218" s="6" t="str">
        <v>95</v>
      </c>
      <c r="J5218" s="6" t="s">
        <v>13836</v>
      </c>
      <c r="K5218" s="6" t="s">
        <v>13358</v>
      </c>
      <c r="L5218" s="6" t="s">
        <v>13909</v>
      </c>
      <c r="M5218" s="6" t="s">
        <v>13741</v>
      </c>
      <c r="N5218" s="6">
        <v>2015</v>
      </c>
      <c r="O5218" s="6" t="str" cm="1">
        <f t="array" ref="O5218">_xlfn.TEXTSPLIT(N5218,"-")</f>
        <v>2015</v>
      </c>
      <c r="P5218" s="6" t="str" cm="1">
        <f t="array" ref="P5218">_xlfn.TEXTSPLIT(O5218,"-")</f>
        <v>2015</v>
      </c>
      <c r="Q5218" s="6">
        <v>256</v>
      </c>
      <c r="R5218" s="6">
        <v>41</v>
      </c>
      <c r="S5218" s="16">
        <f t="shared" si="386"/>
        <v>0.16015625</v>
      </c>
      <c r="T5218" s="16">
        <f t="shared" si="387"/>
        <v>2.2921931500095458E-2</v>
      </c>
    </row>
    <row r="5219" spans="1:20" x14ac:dyDescent="0.6">
      <c r="A5219" s="6"/>
      <c r="B5219" s="6"/>
      <c r="C5219" s="6"/>
      <c r="D5219" s="6" t="s">
        <v>13822</v>
      </c>
      <c r="E5219" s="6" t="s">
        <v>13815</v>
      </c>
      <c r="F5219" s="6" t="s">
        <v>13509</v>
      </c>
      <c r="G5219" s="6" t="str">
        <f t="shared" si="385"/>
        <v>50-95</v>
      </c>
      <c r="H5219" s="6" t="str" cm="1">
        <f t="array" ref="H5219:I5219">_xlfn.TEXTSPLIT(G5219,"-")</f>
        <v>50</v>
      </c>
      <c r="I5219" s="6" t="str">
        <v>95</v>
      </c>
      <c r="J5219" s="6" t="s">
        <v>13836</v>
      </c>
      <c r="K5219" s="6" t="s">
        <v>13358</v>
      </c>
      <c r="L5219" s="6" t="s">
        <v>13909</v>
      </c>
      <c r="M5219" s="6" t="s">
        <v>13741</v>
      </c>
      <c r="N5219" s="6">
        <v>2015</v>
      </c>
      <c r="O5219" s="6" t="str" cm="1">
        <f t="array" ref="O5219">_xlfn.TEXTSPLIT(N5219,"-")</f>
        <v>2015</v>
      </c>
      <c r="P5219" s="6" t="str" cm="1">
        <f t="array" ref="P5219">_xlfn.TEXTSPLIT(O5219,"-")</f>
        <v>2015</v>
      </c>
      <c r="Q5219" s="6">
        <v>2232</v>
      </c>
      <c r="R5219" s="6">
        <v>331</v>
      </c>
      <c r="S5219" s="16">
        <f t="shared" si="386"/>
        <v>0.14829749103942652</v>
      </c>
      <c r="T5219" s="16">
        <f t="shared" si="387"/>
        <v>7.5225272551276787E-3</v>
      </c>
    </row>
    <row r="5220" spans="1:20" x14ac:dyDescent="0.6">
      <c r="A5220" s="6"/>
      <c r="B5220" s="6"/>
      <c r="C5220" s="6"/>
      <c r="D5220" s="6" t="s">
        <v>13813</v>
      </c>
      <c r="E5220" s="6" t="s">
        <v>13815</v>
      </c>
      <c r="F5220" s="6" t="s">
        <v>13818</v>
      </c>
      <c r="G5220" s="6" t="str">
        <f t="shared" si="385"/>
        <v>50-59</v>
      </c>
      <c r="H5220" s="6" t="str" cm="1">
        <f t="array" ref="H5220:I5220">_xlfn.TEXTSPLIT(G5220,"-")</f>
        <v>50</v>
      </c>
      <c r="I5220" s="6" t="str">
        <v>59</v>
      </c>
      <c r="J5220" s="6" t="s">
        <v>13836</v>
      </c>
      <c r="K5220" s="6" t="s">
        <v>13358</v>
      </c>
      <c r="L5220" s="6" t="s">
        <v>13909</v>
      </c>
      <c r="M5220" s="6" t="s">
        <v>13741</v>
      </c>
      <c r="N5220" s="6">
        <v>2015</v>
      </c>
      <c r="O5220" s="6" t="str" cm="1">
        <f t="array" ref="O5220">_xlfn.TEXTSPLIT(N5220,"-")</f>
        <v>2015</v>
      </c>
      <c r="P5220" s="6" t="str" cm="1">
        <f t="array" ref="P5220">_xlfn.TEXTSPLIT(O5220,"-")</f>
        <v>2015</v>
      </c>
      <c r="Q5220" s="6">
        <v>694</v>
      </c>
      <c r="R5220" s="6">
        <v>0</v>
      </c>
      <c r="S5220" s="16">
        <f t="shared" si="386"/>
        <v>0</v>
      </c>
      <c r="T5220" s="16">
        <f t="shared" si="387"/>
        <v>0</v>
      </c>
    </row>
    <row r="5221" spans="1:20" x14ac:dyDescent="0.6">
      <c r="A5221" s="6"/>
      <c r="B5221" s="6"/>
      <c r="C5221" s="6"/>
      <c r="D5221" s="6" t="s">
        <v>13813</v>
      </c>
      <c r="E5221" s="6" t="s">
        <v>13815</v>
      </c>
      <c r="F5221" s="6" t="s">
        <v>13819</v>
      </c>
      <c r="G5221" s="6" t="str">
        <f t="shared" si="385"/>
        <v>60-69</v>
      </c>
      <c r="H5221" s="6" t="str" cm="1">
        <f t="array" ref="H5221:I5221">_xlfn.TEXTSPLIT(G5221,"-")</f>
        <v>60</v>
      </c>
      <c r="I5221" s="6" t="str">
        <v>69</v>
      </c>
      <c r="J5221" s="6" t="s">
        <v>13836</v>
      </c>
      <c r="K5221" s="6" t="s">
        <v>13358</v>
      </c>
      <c r="L5221" s="6" t="s">
        <v>13909</v>
      </c>
      <c r="M5221" s="6" t="s">
        <v>13741</v>
      </c>
      <c r="N5221" s="6">
        <v>2015</v>
      </c>
      <c r="O5221" s="6" t="str" cm="1">
        <f t="array" ref="O5221">_xlfn.TEXTSPLIT(N5221,"-")</f>
        <v>2015</v>
      </c>
      <c r="P5221" s="6" t="str" cm="1">
        <f t="array" ref="P5221">_xlfn.TEXTSPLIT(O5221,"-")</f>
        <v>2015</v>
      </c>
      <c r="Q5221" s="6">
        <v>697</v>
      </c>
      <c r="R5221" s="6">
        <v>6</v>
      </c>
      <c r="S5221" s="16">
        <f t="shared" si="386"/>
        <v>8.60832137733142E-3</v>
      </c>
      <c r="T5221" s="16">
        <f t="shared" si="387"/>
        <v>3.4991735405452843E-3</v>
      </c>
    </row>
    <row r="5222" spans="1:20" x14ac:dyDescent="0.6">
      <c r="A5222" s="6"/>
      <c r="B5222" s="6"/>
      <c r="C5222" s="6"/>
      <c r="D5222" s="6" t="s">
        <v>13813</v>
      </c>
      <c r="E5222" s="6" t="s">
        <v>13815</v>
      </c>
      <c r="F5222" s="6" t="s">
        <v>13820</v>
      </c>
      <c r="G5222" s="6" t="str">
        <f t="shared" si="385"/>
        <v>70-79</v>
      </c>
      <c r="H5222" s="6" t="str" cm="1">
        <f t="array" ref="H5222:I5222">_xlfn.TEXTSPLIT(G5222,"-")</f>
        <v>70</v>
      </c>
      <c r="I5222" s="6" t="str">
        <v>79</v>
      </c>
      <c r="J5222" s="6" t="s">
        <v>13836</v>
      </c>
      <c r="K5222" s="6" t="s">
        <v>13358</v>
      </c>
      <c r="L5222" s="6" t="s">
        <v>13909</v>
      </c>
      <c r="M5222" s="6" t="s">
        <v>13741</v>
      </c>
      <c r="N5222" s="6">
        <v>2015</v>
      </c>
      <c r="O5222" s="6" t="str" cm="1">
        <f t="array" ref="O5222">_xlfn.TEXTSPLIT(N5222,"-")</f>
        <v>2015</v>
      </c>
      <c r="P5222" s="6" t="str" cm="1">
        <f t="array" ref="P5222">_xlfn.TEXTSPLIT(O5222,"-")</f>
        <v>2015</v>
      </c>
      <c r="Q5222" s="6">
        <v>585</v>
      </c>
      <c r="R5222" s="6">
        <v>10</v>
      </c>
      <c r="S5222" s="16">
        <f t="shared" si="386"/>
        <v>1.7094017094017096E-2</v>
      </c>
      <c r="T5222" s="16">
        <f t="shared" si="387"/>
        <v>5.3592019551336771E-3</v>
      </c>
    </row>
    <row r="5223" spans="1:20" x14ac:dyDescent="0.6">
      <c r="A5223" s="6"/>
      <c r="B5223" s="6"/>
      <c r="C5223" s="6"/>
      <c r="D5223" s="6" t="s">
        <v>13813</v>
      </c>
      <c r="E5223" s="6" t="s">
        <v>13815</v>
      </c>
      <c r="F5223" s="6" t="s">
        <v>13821</v>
      </c>
      <c r="G5223" s="6" t="str">
        <f t="shared" si="385"/>
        <v>80-95</v>
      </c>
      <c r="H5223" s="6" t="str" cm="1">
        <f t="array" ref="H5223:I5223">_xlfn.TEXTSPLIT(G5223,"-")</f>
        <v>80</v>
      </c>
      <c r="I5223" s="6" t="str">
        <v>95</v>
      </c>
      <c r="J5223" s="6" t="s">
        <v>13836</v>
      </c>
      <c r="K5223" s="6" t="s">
        <v>13358</v>
      </c>
      <c r="L5223" s="6" t="s">
        <v>13909</v>
      </c>
      <c r="M5223" s="6" t="s">
        <v>13741</v>
      </c>
      <c r="N5223" s="6">
        <v>2015</v>
      </c>
      <c r="O5223" s="6" t="str" cm="1">
        <f t="array" ref="O5223">_xlfn.TEXTSPLIT(N5223,"-")</f>
        <v>2015</v>
      </c>
      <c r="P5223" s="6" t="str" cm="1">
        <f t="array" ref="P5223">_xlfn.TEXTSPLIT(O5223,"-")</f>
        <v>2015</v>
      </c>
      <c r="Q5223" s="6">
        <v>256</v>
      </c>
      <c r="R5223" s="6">
        <v>10</v>
      </c>
      <c r="S5223" s="16">
        <f t="shared" si="386"/>
        <v>3.90625E-2</v>
      </c>
      <c r="T5223" s="16">
        <f t="shared" si="387"/>
        <v>1.2108981218395747E-2</v>
      </c>
    </row>
    <row r="5224" spans="1:20" x14ac:dyDescent="0.6">
      <c r="A5224" s="6"/>
      <c r="B5224" s="6"/>
      <c r="C5224" s="6"/>
      <c r="D5224" s="6" t="s">
        <v>13813</v>
      </c>
      <c r="E5224" s="6" t="s">
        <v>13815</v>
      </c>
      <c r="F5224" s="6" t="s">
        <v>13509</v>
      </c>
      <c r="G5224" s="6" t="str">
        <f t="shared" si="385"/>
        <v>50-95</v>
      </c>
      <c r="H5224" s="6" t="str" cm="1">
        <f t="array" ref="H5224:I5224">_xlfn.TEXTSPLIT(G5224,"-")</f>
        <v>50</v>
      </c>
      <c r="I5224" s="6" t="str">
        <v>95</v>
      </c>
      <c r="J5224" s="6" t="s">
        <v>13836</v>
      </c>
      <c r="K5224" s="6" t="s">
        <v>13358</v>
      </c>
      <c r="L5224" s="6" t="s">
        <v>13909</v>
      </c>
      <c r="M5224" s="6" t="s">
        <v>13741</v>
      </c>
      <c r="N5224" s="6">
        <v>2015</v>
      </c>
      <c r="O5224" s="6" t="str" cm="1">
        <f t="array" ref="O5224">_xlfn.TEXTSPLIT(N5224,"-")</f>
        <v>2015</v>
      </c>
      <c r="P5224" s="6" t="str" cm="1">
        <f t="array" ref="P5224">_xlfn.TEXTSPLIT(O5224,"-")</f>
        <v>2015</v>
      </c>
      <c r="Q5224" s="6">
        <v>2232</v>
      </c>
      <c r="R5224" s="6">
        <v>26</v>
      </c>
      <c r="S5224" s="16">
        <f t="shared" si="386"/>
        <v>1.1648745519713262E-2</v>
      </c>
      <c r="T5224" s="16">
        <f t="shared" si="387"/>
        <v>2.271162154108657E-3</v>
      </c>
    </row>
    <row r="5225" spans="1:20" x14ac:dyDescent="0.6">
      <c r="A5225" s="6">
        <v>29875478</v>
      </c>
      <c r="B5225" s="6" t="s">
        <v>13680</v>
      </c>
      <c r="C5225" s="6" t="s">
        <v>13812</v>
      </c>
      <c r="D5225" s="6" t="s">
        <v>13847</v>
      </c>
      <c r="E5225" s="6" t="s">
        <v>13815</v>
      </c>
      <c r="F5225" s="6" t="s">
        <v>13752</v>
      </c>
      <c r="G5225" s="6" t="str">
        <f t="shared" ref="G5225:G5234" si="394">IF(RIGHT(F5225,1)="+",LEFT(F5225,LEN(F5225)-1)&amp;"-95",F5225)</f>
        <v>70-95</v>
      </c>
      <c r="H5225" s="6" t="str" cm="1">
        <f t="array" ref="H5225:I5225">_xlfn.TEXTSPLIT(G5225,"-")</f>
        <v>70</v>
      </c>
      <c r="I5225" s="6" t="str">
        <v>95</v>
      </c>
      <c r="J5225" s="6" t="s">
        <v>13541</v>
      </c>
      <c r="K5225" s="6" t="s">
        <v>13651</v>
      </c>
      <c r="L5225" s="6" t="s">
        <v>13973</v>
      </c>
      <c r="M5225" s="6" t="s">
        <v>13747</v>
      </c>
      <c r="N5225" s="6" t="s">
        <v>13751</v>
      </c>
      <c r="O5225" s="6" t="str" cm="1">
        <f t="array" ref="O5225:P5225">_xlfn.TEXTSPLIT(N5225,"-")</f>
        <v>2013</v>
      </c>
      <c r="P5225" s="6" t="str">
        <v>2015</v>
      </c>
      <c r="Q5225" s="6">
        <v>1040</v>
      </c>
      <c r="R5225" s="6">
        <v>275</v>
      </c>
      <c r="S5225" s="16">
        <f t="shared" ref="S5225:S5234" si="395">R5225/Q5225</f>
        <v>0.26442307692307693</v>
      </c>
      <c r="T5225" s="16">
        <f t="shared" ref="T5225:T5234" si="396">SQRT(S5225*(1-S5225)/Q5225)</f>
        <v>1.3675620971473059E-2</v>
      </c>
    </row>
    <row r="5226" spans="1:20" x14ac:dyDescent="0.6">
      <c r="A5226" s="6"/>
      <c r="B5226" s="6"/>
      <c r="C5226" s="6"/>
      <c r="D5226" s="6" t="s">
        <v>13848</v>
      </c>
      <c r="E5226" s="6" t="s">
        <v>13815</v>
      </c>
      <c r="F5226" s="6" t="s">
        <v>13752</v>
      </c>
      <c r="G5226" s="6" t="str">
        <f t="shared" si="394"/>
        <v>70-95</v>
      </c>
      <c r="H5226" s="6" t="str" cm="1">
        <f t="array" ref="H5226:I5226">_xlfn.TEXTSPLIT(G5226,"-")</f>
        <v>70</v>
      </c>
      <c r="I5226" s="6" t="str">
        <v>95</v>
      </c>
      <c r="J5226" s="6" t="s">
        <v>13541</v>
      </c>
      <c r="K5226" s="6" t="s">
        <v>13651</v>
      </c>
      <c r="L5226" s="6" t="s">
        <v>13973</v>
      </c>
      <c r="M5226" s="6" t="s">
        <v>13747</v>
      </c>
      <c r="N5226" s="6" t="s">
        <v>13751</v>
      </c>
      <c r="O5226" s="6" t="str" cm="1">
        <f t="array" ref="O5226:P5226">_xlfn.TEXTSPLIT(N5226,"-")</f>
        <v>2013</v>
      </c>
      <c r="P5226" s="6" t="str">
        <v>2015</v>
      </c>
      <c r="Q5226" s="6">
        <v>1040</v>
      </c>
      <c r="R5226" s="6">
        <v>177</v>
      </c>
      <c r="S5226" s="16">
        <f t="shared" si="395"/>
        <v>0.1701923076923077</v>
      </c>
      <c r="T5226" s="16">
        <f t="shared" si="396"/>
        <v>1.1653114724542144E-2</v>
      </c>
    </row>
    <row r="5227" spans="1:20" x14ac:dyDescent="0.6">
      <c r="A5227" s="6"/>
      <c r="B5227" s="6"/>
      <c r="C5227" s="6"/>
      <c r="D5227" s="6" t="s">
        <v>13813</v>
      </c>
      <c r="E5227" s="6" t="s">
        <v>13815</v>
      </c>
      <c r="F5227" s="6" t="s">
        <v>13752</v>
      </c>
      <c r="G5227" s="6" t="str">
        <f t="shared" si="394"/>
        <v>70-95</v>
      </c>
      <c r="H5227" s="6" t="str" cm="1">
        <f t="array" ref="H5227:I5227">_xlfn.TEXTSPLIT(G5227,"-")</f>
        <v>70</v>
      </c>
      <c r="I5227" s="6" t="str">
        <v>95</v>
      </c>
      <c r="J5227" s="6" t="s">
        <v>13541</v>
      </c>
      <c r="K5227" s="6" t="s">
        <v>13651</v>
      </c>
      <c r="L5227" s="6" t="s">
        <v>13973</v>
      </c>
      <c r="M5227" s="6" t="s">
        <v>13747</v>
      </c>
      <c r="N5227" s="6" t="s">
        <v>13751</v>
      </c>
      <c r="O5227" s="6" t="str" cm="1">
        <f t="array" ref="O5227:P5227">_xlfn.TEXTSPLIT(N5227,"-")</f>
        <v>2013</v>
      </c>
      <c r="P5227" s="6" t="str">
        <v>2015</v>
      </c>
      <c r="Q5227" s="6">
        <v>1040</v>
      </c>
      <c r="R5227" s="6">
        <v>75</v>
      </c>
      <c r="S5227" s="16">
        <f t="shared" si="395"/>
        <v>7.2115384615384609E-2</v>
      </c>
      <c r="T5227" s="16">
        <f t="shared" si="396"/>
        <v>8.0212911341508777E-3</v>
      </c>
    </row>
    <row r="5228" spans="1:20" x14ac:dyDescent="0.6">
      <c r="A5228" s="6"/>
      <c r="B5228" s="6"/>
      <c r="C5228" s="6"/>
      <c r="D5228" s="6" t="s">
        <v>13822</v>
      </c>
      <c r="E5228" s="6" t="s">
        <v>13815</v>
      </c>
      <c r="F5228" s="6" t="s">
        <v>13752</v>
      </c>
      <c r="G5228" s="6" t="str">
        <f t="shared" si="394"/>
        <v>70-95</v>
      </c>
      <c r="H5228" s="6" t="str" cm="1">
        <f t="array" ref="H5228:I5228">_xlfn.TEXTSPLIT(G5228,"-")</f>
        <v>70</v>
      </c>
      <c r="I5228" s="6" t="str">
        <v>95</v>
      </c>
      <c r="J5228" s="6" t="s">
        <v>13541</v>
      </c>
      <c r="K5228" s="6" t="s">
        <v>13651</v>
      </c>
      <c r="L5228" s="6" t="s">
        <v>13973</v>
      </c>
      <c r="M5228" s="6" t="s">
        <v>13747</v>
      </c>
      <c r="N5228" s="6" t="s">
        <v>13751</v>
      </c>
      <c r="O5228" s="6" t="str" cm="1">
        <f t="array" ref="O5228:P5228">_xlfn.TEXTSPLIT(N5228,"-")</f>
        <v>2013</v>
      </c>
      <c r="P5228" s="6" t="str">
        <v>2015</v>
      </c>
      <c r="Q5228" s="6">
        <v>1040</v>
      </c>
      <c r="R5228" s="6">
        <v>452</v>
      </c>
      <c r="S5228" s="16">
        <f t="shared" si="395"/>
        <v>0.43461538461538463</v>
      </c>
      <c r="T5228" s="16">
        <f t="shared" si="396"/>
        <v>1.5371203473447389E-2</v>
      </c>
    </row>
    <row r="5229" spans="1:20" x14ac:dyDescent="0.6">
      <c r="A5229" s="6"/>
      <c r="B5229" s="6"/>
      <c r="C5229" s="6"/>
      <c r="D5229" s="6" t="s">
        <v>13300</v>
      </c>
      <c r="E5229" s="6" t="s">
        <v>13815</v>
      </c>
      <c r="F5229" s="6" t="s">
        <v>13752</v>
      </c>
      <c r="G5229" s="6" t="str">
        <f t="shared" si="394"/>
        <v>70-95</v>
      </c>
      <c r="H5229" s="6" t="str" cm="1">
        <f t="array" ref="H5229:I5229">_xlfn.TEXTSPLIT(G5229,"-")</f>
        <v>70</v>
      </c>
      <c r="I5229" s="6" t="str">
        <v>95</v>
      </c>
      <c r="J5229" s="6" t="s">
        <v>13541</v>
      </c>
      <c r="K5229" s="6" t="s">
        <v>13651</v>
      </c>
      <c r="L5229" s="6" t="s">
        <v>13973</v>
      </c>
      <c r="M5229" s="6" t="s">
        <v>13747</v>
      </c>
      <c r="N5229" s="6" t="s">
        <v>13751</v>
      </c>
      <c r="O5229" s="6" t="str" cm="1">
        <f t="array" ref="O5229:P5229">_xlfn.TEXTSPLIT(N5229,"-")</f>
        <v>2013</v>
      </c>
      <c r="P5229" s="6" t="str">
        <v>2015</v>
      </c>
      <c r="Q5229" s="6">
        <v>1040</v>
      </c>
      <c r="R5229" s="6">
        <v>527</v>
      </c>
      <c r="S5229" s="16">
        <f t="shared" si="395"/>
        <v>0.50673076923076921</v>
      </c>
      <c r="T5229" s="16">
        <f t="shared" si="396"/>
        <v>1.5502936965718481E-2</v>
      </c>
    </row>
    <row r="5230" spans="1:20" x14ac:dyDescent="0.6">
      <c r="D5230" s="6" t="s">
        <v>13847</v>
      </c>
      <c r="E5230" s="6" t="s">
        <v>13815</v>
      </c>
      <c r="F5230" s="6" t="s">
        <v>13752</v>
      </c>
      <c r="G5230" s="6" t="str">
        <f t="shared" si="394"/>
        <v>70-95</v>
      </c>
      <c r="H5230" s="6" t="str" cm="1">
        <f t="array" ref="H5230:I5230">_xlfn.TEXTSPLIT(G5230,"-")</f>
        <v>70</v>
      </c>
      <c r="I5230" s="6" t="str">
        <v>95</v>
      </c>
      <c r="J5230" s="6" t="s">
        <v>13541</v>
      </c>
      <c r="K5230" s="6" t="s">
        <v>13651</v>
      </c>
      <c r="L5230" s="6" t="s">
        <v>13517</v>
      </c>
      <c r="M5230" s="6" t="s">
        <v>13747</v>
      </c>
      <c r="N5230" s="6" t="s">
        <v>13751</v>
      </c>
      <c r="O5230" s="6" t="str" cm="1">
        <f t="array" ref="O5230:P5230">_xlfn.TEXTSPLIT(N5230,"-")</f>
        <v>2013</v>
      </c>
      <c r="P5230" s="6" t="str">
        <v>2015</v>
      </c>
      <c r="Q5230" s="6">
        <v>1040</v>
      </c>
      <c r="R5230" s="6">
        <v>275</v>
      </c>
      <c r="S5230" s="16">
        <f t="shared" si="395"/>
        <v>0.26442307692307693</v>
      </c>
      <c r="T5230" s="16">
        <f t="shared" si="396"/>
        <v>1.3675620971473059E-2</v>
      </c>
    </row>
    <row r="5231" spans="1:20" x14ac:dyDescent="0.6">
      <c r="A5231" s="6"/>
      <c r="B5231" s="6"/>
      <c r="C5231" s="6"/>
      <c r="D5231" s="6" t="s">
        <v>13848</v>
      </c>
      <c r="E5231" s="6" t="s">
        <v>13815</v>
      </c>
      <c r="F5231" s="6" t="s">
        <v>13752</v>
      </c>
      <c r="G5231" s="6" t="str">
        <f t="shared" si="394"/>
        <v>70-95</v>
      </c>
      <c r="H5231" s="6" t="str" cm="1">
        <f t="array" ref="H5231:I5231">_xlfn.TEXTSPLIT(G5231,"-")</f>
        <v>70</v>
      </c>
      <c r="I5231" s="6" t="str">
        <v>95</v>
      </c>
      <c r="J5231" s="6" t="s">
        <v>13541</v>
      </c>
      <c r="K5231" s="6" t="s">
        <v>13651</v>
      </c>
      <c r="L5231" s="6" t="s">
        <v>13517</v>
      </c>
      <c r="M5231" s="6" t="s">
        <v>13747</v>
      </c>
      <c r="N5231" s="6" t="s">
        <v>13751</v>
      </c>
      <c r="O5231" s="6" t="str" cm="1">
        <f t="array" ref="O5231:P5231">_xlfn.TEXTSPLIT(N5231,"-")</f>
        <v>2013</v>
      </c>
      <c r="P5231" s="6" t="str">
        <v>2015</v>
      </c>
      <c r="Q5231" s="6">
        <v>1040</v>
      </c>
      <c r="R5231" s="6">
        <v>177</v>
      </c>
      <c r="S5231" s="16">
        <f t="shared" si="395"/>
        <v>0.1701923076923077</v>
      </c>
      <c r="T5231" s="16">
        <f t="shared" si="396"/>
        <v>1.1653114724542144E-2</v>
      </c>
    </row>
    <row r="5232" spans="1:20" x14ac:dyDescent="0.6">
      <c r="A5232" s="6"/>
      <c r="B5232" s="6"/>
      <c r="C5232" s="6"/>
      <c r="D5232" s="6" t="s">
        <v>13813</v>
      </c>
      <c r="E5232" s="6" t="s">
        <v>13815</v>
      </c>
      <c r="F5232" s="6" t="s">
        <v>13752</v>
      </c>
      <c r="G5232" s="6" t="str">
        <f t="shared" si="394"/>
        <v>70-95</v>
      </c>
      <c r="H5232" s="6" t="str" cm="1">
        <f t="array" ref="H5232:I5232">_xlfn.TEXTSPLIT(G5232,"-")</f>
        <v>70</v>
      </c>
      <c r="I5232" s="6" t="str">
        <v>95</v>
      </c>
      <c r="J5232" s="6" t="s">
        <v>13541</v>
      </c>
      <c r="K5232" s="6" t="s">
        <v>13651</v>
      </c>
      <c r="L5232" s="6" t="s">
        <v>13517</v>
      </c>
      <c r="M5232" s="6" t="s">
        <v>13747</v>
      </c>
      <c r="N5232" s="6" t="s">
        <v>13751</v>
      </c>
      <c r="O5232" s="6" t="str" cm="1">
        <f t="array" ref="O5232:P5232">_xlfn.TEXTSPLIT(N5232,"-")</f>
        <v>2013</v>
      </c>
      <c r="P5232" s="6" t="str">
        <v>2015</v>
      </c>
      <c r="Q5232" s="6">
        <v>1040</v>
      </c>
      <c r="R5232" s="6">
        <v>75</v>
      </c>
      <c r="S5232" s="16">
        <f t="shared" si="395"/>
        <v>7.2115384615384609E-2</v>
      </c>
      <c r="T5232" s="16">
        <f t="shared" si="396"/>
        <v>8.0212911341508777E-3</v>
      </c>
    </row>
    <row r="5233" spans="1:20" x14ac:dyDescent="0.6">
      <c r="A5233" s="6"/>
      <c r="B5233" s="6"/>
      <c r="C5233" s="6"/>
      <c r="D5233" s="6" t="s">
        <v>13822</v>
      </c>
      <c r="E5233" s="6" t="s">
        <v>13815</v>
      </c>
      <c r="F5233" s="6" t="s">
        <v>13752</v>
      </c>
      <c r="G5233" s="6" t="str">
        <f t="shared" si="394"/>
        <v>70-95</v>
      </c>
      <c r="H5233" s="6" t="str" cm="1">
        <f t="array" ref="H5233:I5233">_xlfn.TEXTSPLIT(G5233,"-")</f>
        <v>70</v>
      </c>
      <c r="I5233" s="6" t="str">
        <v>95</v>
      </c>
      <c r="J5233" s="6" t="s">
        <v>13541</v>
      </c>
      <c r="K5233" s="6" t="s">
        <v>13651</v>
      </c>
      <c r="L5233" s="6" t="s">
        <v>13517</v>
      </c>
      <c r="M5233" s="6" t="s">
        <v>13747</v>
      </c>
      <c r="N5233" s="6" t="s">
        <v>13751</v>
      </c>
      <c r="O5233" s="6" t="str" cm="1">
        <f t="array" ref="O5233:P5233">_xlfn.TEXTSPLIT(N5233,"-")</f>
        <v>2013</v>
      </c>
      <c r="P5233" s="6" t="str">
        <v>2015</v>
      </c>
      <c r="Q5233" s="6">
        <v>1040</v>
      </c>
      <c r="R5233" s="6">
        <v>452</v>
      </c>
      <c r="S5233" s="16">
        <f t="shared" si="395"/>
        <v>0.43461538461538463</v>
      </c>
      <c r="T5233" s="16">
        <f t="shared" si="396"/>
        <v>1.5371203473447389E-2</v>
      </c>
    </row>
    <row r="5234" spans="1:20" x14ac:dyDescent="0.6">
      <c r="A5234" s="6"/>
      <c r="B5234" s="6"/>
      <c r="C5234" s="6"/>
      <c r="D5234" s="6" t="s">
        <v>13300</v>
      </c>
      <c r="E5234" s="6" t="s">
        <v>13815</v>
      </c>
      <c r="F5234" s="6" t="s">
        <v>13752</v>
      </c>
      <c r="G5234" s="6" t="str">
        <f t="shared" si="394"/>
        <v>70-95</v>
      </c>
      <c r="H5234" s="6" t="str" cm="1">
        <f t="array" ref="H5234:I5234">_xlfn.TEXTSPLIT(G5234,"-")</f>
        <v>70</v>
      </c>
      <c r="I5234" s="6" t="str">
        <v>95</v>
      </c>
      <c r="J5234" s="6" t="s">
        <v>13541</v>
      </c>
      <c r="K5234" s="6" t="s">
        <v>13651</v>
      </c>
      <c r="L5234" s="6" t="s">
        <v>13517</v>
      </c>
      <c r="M5234" s="6" t="s">
        <v>13747</v>
      </c>
      <c r="N5234" s="6" t="s">
        <v>13751</v>
      </c>
      <c r="O5234" s="6" t="str" cm="1">
        <f t="array" ref="O5234:P5234">_xlfn.TEXTSPLIT(N5234,"-")</f>
        <v>2013</v>
      </c>
      <c r="P5234" s="6" t="str">
        <v>2015</v>
      </c>
      <c r="Q5234" s="6">
        <v>1040</v>
      </c>
      <c r="R5234" s="6">
        <v>527</v>
      </c>
      <c r="S5234" s="16">
        <f t="shared" si="395"/>
        <v>0.50673076923076921</v>
      </c>
      <c r="T5234" s="16">
        <f t="shared" si="396"/>
        <v>1.5502936965718481E-2</v>
      </c>
    </row>
    <row r="5235" spans="1:20" x14ac:dyDescent="0.6">
      <c r="A5235" s="6">
        <v>29335418</v>
      </c>
      <c r="B5235" s="6" t="s">
        <v>13620</v>
      </c>
      <c r="C5235" s="6" t="s">
        <v>13812</v>
      </c>
      <c r="D5235" s="6" t="s">
        <v>13822</v>
      </c>
      <c r="E5235" s="6" t="s">
        <v>13814</v>
      </c>
      <c r="F5235" s="6" t="s">
        <v>13882</v>
      </c>
      <c r="G5235" s="6" t="str">
        <f t="shared" ref="G5235:G5279" si="397">IF(RIGHT(F5235,1)="+",LEFT(F5235,LEN(F5235)-1)&amp;"-95",F5235)</f>
        <v>35-49</v>
      </c>
      <c r="H5235" s="6" t="str" cm="1">
        <f t="array" ref="H5235:I5235">_xlfn.TEXTSPLIT(G5235,"-")</f>
        <v>35</v>
      </c>
      <c r="I5235" s="6" t="str">
        <v>49</v>
      </c>
      <c r="J5235" s="6" t="s">
        <v>13836</v>
      </c>
      <c r="K5235" s="6" t="s">
        <v>13511</v>
      </c>
      <c r="L5235" s="6" t="s">
        <v>13973</v>
      </c>
      <c r="M5235" s="6" t="s">
        <v>13753</v>
      </c>
      <c r="N5235" s="6" t="s">
        <v>13881</v>
      </c>
      <c r="O5235" s="6" t="str" cm="1">
        <f t="array" ref="O5235:P5235">_xlfn.TEXTSPLIT(N5235,"-")</f>
        <v>2012</v>
      </c>
      <c r="P5235" s="6" t="str">
        <v>2015</v>
      </c>
      <c r="Q5235" s="6">
        <v>160</v>
      </c>
      <c r="R5235" s="6">
        <v>10</v>
      </c>
      <c r="S5235" s="16">
        <f t="shared" ref="S5235:S5279" si="398">R5235/Q5235</f>
        <v>6.25E-2</v>
      </c>
      <c r="T5235" s="16">
        <f t="shared" ref="T5235:T5279" si="399">SQRT(S5235*(1-S5235)/Q5235)</f>
        <v>1.9136638615493577E-2</v>
      </c>
    </row>
    <row r="5236" spans="1:20" x14ac:dyDescent="0.6">
      <c r="A5236" s="6"/>
      <c r="B5236" s="6"/>
      <c r="C5236" s="6"/>
      <c r="D5236" s="6" t="s">
        <v>13822</v>
      </c>
      <c r="E5236" s="6" t="s">
        <v>13814</v>
      </c>
      <c r="F5236" s="6" t="s">
        <v>13818</v>
      </c>
      <c r="G5236" s="6" t="str">
        <f t="shared" si="397"/>
        <v>50-59</v>
      </c>
      <c r="H5236" s="6" t="str" cm="1">
        <f t="array" ref="H5236:I5236">_xlfn.TEXTSPLIT(G5236,"-")</f>
        <v>50</v>
      </c>
      <c r="I5236" s="6" t="str">
        <v>59</v>
      </c>
      <c r="J5236" s="6" t="s">
        <v>13836</v>
      </c>
      <c r="K5236" s="6" t="s">
        <v>13511</v>
      </c>
      <c r="L5236" s="6" t="s">
        <v>13973</v>
      </c>
      <c r="M5236" s="6" t="s">
        <v>13753</v>
      </c>
      <c r="N5236" s="6" t="s">
        <v>13881</v>
      </c>
      <c r="O5236" s="6" t="str" cm="1">
        <f t="array" ref="O5236:P5236">_xlfn.TEXTSPLIT(N5236,"-")</f>
        <v>2012</v>
      </c>
      <c r="P5236" s="6" t="str">
        <v>2015</v>
      </c>
      <c r="Q5236" s="6">
        <v>385</v>
      </c>
      <c r="R5236" s="6">
        <v>32</v>
      </c>
      <c r="S5236" s="16">
        <f t="shared" si="398"/>
        <v>8.3116883116883117E-2</v>
      </c>
      <c r="T5236" s="16">
        <f t="shared" si="399"/>
        <v>1.4069259744583755E-2</v>
      </c>
    </row>
    <row r="5237" spans="1:20" x14ac:dyDescent="0.6">
      <c r="A5237" s="6"/>
      <c r="B5237" s="6"/>
      <c r="C5237" s="6"/>
      <c r="D5237" s="6" t="s">
        <v>13822</v>
      </c>
      <c r="E5237" s="6" t="s">
        <v>13814</v>
      </c>
      <c r="F5237" s="6" t="s">
        <v>13819</v>
      </c>
      <c r="G5237" s="6" t="str">
        <f t="shared" si="397"/>
        <v>60-69</v>
      </c>
      <c r="H5237" s="6" t="str" cm="1">
        <f t="array" ref="H5237:I5237">_xlfn.TEXTSPLIT(G5237,"-")</f>
        <v>60</v>
      </c>
      <c r="I5237" s="6" t="str">
        <v>69</v>
      </c>
      <c r="J5237" s="6" t="s">
        <v>13836</v>
      </c>
      <c r="K5237" s="6" t="s">
        <v>13511</v>
      </c>
      <c r="L5237" s="6" t="s">
        <v>13973</v>
      </c>
      <c r="M5237" s="6" t="s">
        <v>13753</v>
      </c>
      <c r="N5237" s="6" t="s">
        <v>13881</v>
      </c>
      <c r="O5237" s="6" t="str" cm="1">
        <f t="array" ref="O5237:P5237">_xlfn.TEXTSPLIT(N5237,"-")</f>
        <v>2012</v>
      </c>
      <c r="P5237" s="6" t="str">
        <v>2015</v>
      </c>
      <c r="Q5237" s="6">
        <v>955</v>
      </c>
      <c r="R5237" s="6">
        <v>119</v>
      </c>
      <c r="S5237" s="16">
        <f t="shared" si="398"/>
        <v>0.12460732984293194</v>
      </c>
      <c r="T5237" s="16">
        <f t="shared" si="399"/>
        <v>1.0687387643932072E-2</v>
      </c>
    </row>
    <row r="5238" spans="1:20" x14ac:dyDescent="0.6">
      <c r="A5238" s="6"/>
      <c r="B5238" s="6"/>
      <c r="C5238" s="6"/>
      <c r="D5238" s="6" t="s">
        <v>13822</v>
      </c>
      <c r="E5238" s="6" t="s">
        <v>13814</v>
      </c>
      <c r="F5238" s="6" t="s">
        <v>13825</v>
      </c>
      <c r="G5238" s="6" t="str">
        <f t="shared" si="397"/>
        <v>70-74</v>
      </c>
      <c r="H5238" s="6" t="str" cm="1">
        <f t="array" ref="H5238:I5238">_xlfn.TEXTSPLIT(G5238,"-")</f>
        <v>70</v>
      </c>
      <c r="I5238" s="6" t="str">
        <v>74</v>
      </c>
      <c r="J5238" s="6" t="s">
        <v>13836</v>
      </c>
      <c r="K5238" s="6" t="s">
        <v>13511</v>
      </c>
      <c r="L5238" s="6" t="s">
        <v>13973</v>
      </c>
      <c r="M5238" s="6" t="s">
        <v>13753</v>
      </c>
      <c r="N5238" s="6" t="s">
        <v>13881</v>
      </c>
      <c r="O5238" s="6" t="str" cm="1">
        <f t="array" ref="O5238:P5238">_xlfn.TEXTSPLIT(N5238,"-")</f>
        <v>2012</v>
      </c>
      <c r="P5238" s="6" t="str">
        <v>2015</v>
      </c>
      <c r="Q5238" s="6">
        <v>315</v>
      </c>
      <c r="R5238" s="6">
        <v>60</v>
      </c>
      <c r="S5238" s="16">
        <f t="shared" si="398"/>
        <v>0.19047619047619047</v>
      </c>
      <c r="T5238" s="16">
        <f t="shared" si="399"/>
        <v>2.2124827061497449E-2</v>
      </c>
    </row>
    <row r="5239" spans="1:20" x14ac:dyDescent="0.6">
      <c r="A5239" s="6"/>
      <c r="B5239" s="6"/>
      <c r="C5239" s="6"/>
      <c r="D5239" s="6" t="s">
        <v>13822</v>
      </c>
      <c r="E5239" s="6" t="s">
        <v>13814</v>
      </c>
      <c r="F5239" s="6" t="s">
        <v>13663</v>
      </c>
      <c r="G5239" s="6" t="str">
        <f t="shared" si="397"/>
        <v>35-74</v>
      </c>
      <c r="H5239" s="6" t="str" cm="1">
        <f t="array" ref="H5239:I5239">_xlfn.TEXTSPLIT(G5239,"-")</f>
        <v>35</v>
      </c>
      <c r="I5239" s="6" t="str">
        <v>74</v>
      </c>
      <c r="J5239" s="6" t="s">
        <v>13836</v>
      </c>
      <c r="K5239" s="6" t="s">
        <v>13511</v>
      </c>
      <c r="L5239" s="6" t="s">
        <v>13973</v>
      </c>
      <c r="M5239" s="6" t="s">
        <v>13753</v>
      </c>
      <c r="N5239" s="6" t="s">
        <v>13881</v>
      </c>
      <c r="O5239" s="6" t="str" cm="1">
        <f t="array" ref="O5239:P5239">_xlfn.TEXTSPLIT(N5239,"-")</f>
        <v>2012</v>
      </c>
      <c r="P5239" s="6" t="str">
        <v>2015</v>
      </c>
      <c r="Q5239" s="6">
        <v>1815</v>
      </c>
      <c r="R5239" s="6">
        <v>221</v>
      </c>
      <c r="S5239" s="16">
        <f t="shared" si="398"/>
        <v>0.12176308539944904</v>
      </c>
      <c r="T5239" s="16">
        <f t="shared" si="399"/>
        <v>7.6758300646227982E-3</v>
      </c>
    </row>
    <row r="5240" spans="1:20" x14ac:dyDescent="0.6">
      <c r="A5240" s="6"/>
      <c r="B5240" s="6"/>
      <c r="C5240" s="6"/>
      <c r="D5240" s="6" t="s">
        <v>13822</v>
      </c>
      <c r="E5240" s="6" t="s">
        <v>13816</v>
      </c>
      <c r="F5240" s="6" t="s">
        <v>13882</v>
      </c>
      <c r="G5240" s="6" t="str">
        <f t="shared" si="397"/>
        <v>35-49</v>
      </c>
      <c r="H5240" s="6" t="str" cm="1">
        <f t="array" ref="H5240:I5240">_xlfn.TEXTSPLIT(G5240,"-")</f>
        <v>35</v>
      </c>
      <c r="I5240" s="6" t="str">
        <v>49</v>
      </c>
      <c r="J5240" s="6" t="s">
        <v>13836</v>
      </c>
      <c r="K5240" s="6" t="s">
        <v>13511</v>
      </c>
      <c r="L5240" s="6" t="s">
        <v>13973</v>
      </c>
      <c r="M5240" s="6" t="s">
        <v>13753</v>
      </c>
      <c r="N5240" s="6" t="s">
        <v>13881</v>
      </c>
      <c r="O5240" s="6" t="str" cm="1">
        <f t="array" ref="O5240:P5240">_xlfn.TEXTSPLIT(N5240,"-")</f>
        <v>2012</v>
      </c>
      <c r="P5240" s="6" t="str">
        <v>2015</v>
      </c>
      <c r="Q5240" s="6">
        <v>150</v>
      </c>
      <c r="R5240" s="6">
        <v>2</v>
      </c>
      <c r="S5240" s="16">
        <f t="shared" si="398"/>
        <v>1.3333333333333334E-2</v>
      </c>
      <c r="T5240" s="16">
        <f t="shared" si="399"/>
        <v>9.3650255580913239E-3</v>
      </c>
    </row>
    <row r="5241" spans="1:20" x14ac:dyDescent="0.6">
      <c r="A5241" s="6"/>
      <c r="B5241" s="6"/>
      <c r="C5241" s="6"/>
      <c r="D5241" s="6" t="s">
        <v>13822</v>
      </c>
      <c r="E5241" s="6" t="s">
        <v>13816</v>
      </c>
      <c r="F5241" s="6" t="s">
        <v>13818</v>
      </c>
      <c r="G5241" s="6" t="str">
        <f t="shared" si="397"/>
        <v>50-59</v>
      </c>
      <c r="H5241" s="6" t="str" cm="1">
        <f t="array" ref="H5241:I5241">_xlfn.TEXTSPLIT(G5241,"-")</f>
        <v>50</v>
      </c>
      <c r="I5241" s="6" t="str">
        <v>59</v>
      </c>
      <c r="J5241" s="6" t="s">
        <v>13836</v>
      </c>
      <c r="K5241" s="6" t="s">
        <v>13511</v>
      </c>
      <c r="L5241" s="6" t="s">
        <v>13973</v>
      </c>
      <c r="M5241" s="6" t="s">
        <v>13753</v>
      </c>
      <c r="N5241" s="6" t="s">
        <v>13881</v>
      </c>
      <c r="O5241" s="6" t="str" cm="1">
        <f t="array" ref="O5241:P5241">_xlfn.TEXTSPLIT(N5241,"-")</f>
        <v>2012</v>
      </c>
      <c r="P5241" s="6" t="str">
        <v>2015</v>
      </c>
      <c r="Q5241" s="6">
        <v>409</v>
      </c>
      <c r="R5241" s="6">
        <v>19</v>
      </c>
      <c r="S5241" s="16">
        <f t="shared" si="398"/>
        <v>4.6454767726161368E-2</v>
      </c>
      <c r="T5241" s="16">
        <f t="shared" si="399"/>
        <v>1.0406966150322595E-2</v>
      </c>
    </row>
    <row r="5242" spans="1:20" x14ac:dyDescent="0.6">
      <c r="A5242" s="6"/>
      <c r="B5242" s="6"/>
      <c r="C5242" s="6"/>
      <c r="D5242" s="6" t="s">
        <v>13822</v>
      </c>
      <c r="E5242" s="6" t="s">
        <v>13816</v>
      </c>
      <c r="F5242" s="6" t="s">
        <v>13819</v>
      </c>
      <c r="G5242" s="6" t="str">
        <f t="shared" si="397"/>
        <v>60-69</v>
      </c>
      <c r="H5242" s="6" t="str" cm="1">
        <f t="array" ref="H5242:I5242">_xlfn.TEXTSPLIT(G5242,"-")</f>
        <v>60</v>
      </c>
      <c r="I5242" s="6" t="str">
        <v>69</v>
      </c>
      <c r="J5242" s="6" t="s">
        <v>13836</v>
      </c>
      <c r="K5242" s="6" t="s">
        <v>13511</v>
      </c>
      <c r="L5242" s="6" t="s">
        <v>13973</v>
      </c>
      <c r="M5242" s="6" t="s">
        <v>13753</v>
      </c>
      <c r="N5242" s="6" t="s">
        <v>13881</v>
      </c>
      <c r="O5242" s="6" t="str" cm="1">
        <f t="array" ref="O5242:P5242">_xlfn.TEXTSPLIT(N5242,"-")</f>
        <v>2012</v>
      </c>
      <c r="P5242" s="6" t="str">
        <v>2015</v>
      </c>
      <c r="Q5242" s="6">
        <v>1217</v>
      </c>
      <c r="R5242" s="6">
        <v>130</v>
      </c>
      <c r="S5242" s="16">
        <f t="shared" si="398"/>
        <v>0.10682004930156122</v>
      </c>
      <c r="T5242" s="16">
        <f t="shared" si="399"/>
        <v>8.8542255494854696E-3</v>
      </c>
    </row>
    <row r="5243" spans="1:20" x14ac:dyDescent="0.6">
      <c r="A5243" s="6"/>
      <c r="B5243" s="6"/>
      <c r="C5243" s="6"/>
      <c r="D5243" s="6" t="s">
        <v>13822</v>
      </c>
      <c r="E5243" s="6" t="s">
        <v>13816</v>
      </c>
      <c r="F5243" s="6" t="s">
        <v>13825</v>
      </c>
      <c r="G5243" s="6" t="str">
        <f t="shared" si="397"/>
        <v>70-74</v>
      </c>
      <c r="H5243" s="6" t="str" cm="1">
        <f t="array" ref="H5243:I5243">_xlfn.TEXTSPLIT(G5243,"-")</f>
        <v>70</v>
      </c>
      <c r="I5243" s="6" t="str">
        <v>74</v>
      </c>
      <c r="J5243" s="6" t="s">
        <v>13836</v>
      </c>
      <c r="K5243" s="6" t="s">
        <v>13511</v>
      </c>
      <c r="L5243" s="6" t="s">
        <v>13973</v>
      </c>
      <c r="M5243" s="6" t="s">
        <v>13753</v>
      </c>
      <c r="N5243" s="6" t="s">
        <v>13881</v>
      </c>
      <c r="O5243" s="6" t="str" cm="1">
        <f t="array" ref="O5243:P5243">_xlfn.TEXTSPLIT(N5243,"-")</f>
        <v>2012</v>
      </c>
      <c r="P5243" s="6" t="str">
        <v>2015</v>
      </c>
      <c r="Q5243" s="6">
        <v>397</v>
      </c>
      <c r="R5243" s="6">
        <v>72</v>
      </c>
      <c r="S5243" s="16">
        <f t="shared" si="398"/>
        <v>0.181360201511335</v>
      </c>
      <c r="T5243" s="16">
        <f t="shared" si="399"/>
        <v>1.9338472560027051E-2</v>
      </c>
    </row>
    <row r="5244" spans="1:20" x14ac:dyDescent="0.6">
      <c r="A5244" s="6"/>
      <c r="B5244" s="6"/>
      <c r="C5244" s="6"/>
      <c r="D5244" s="6" t="s">
        <v>13822</v>
      </c>
      <c r="E5244" s="6" t="s">
        <v>13816</v>
      </c>
      <c r="F5244" s="6" t="s">
        <v>13663</v>
      </c>
      <c r="G5244" s="6" t="str">
        <f t="shared" si="397"/>
        <v>35-74</v>
      </c>
      <c r="H5244" s="6" t="str" cm="1">
        <f t="array" ref="H5244:I5244">_xlfn.TEXTSPLIT(G5244,"-")</f>
        <v>35</v>
      </c>
      <c r="I5244" s="6" t="str">
        <v>74</v>
      </c>
      <c r="J5244" s="6" t="s">
        <v>13836</v>
      </c>
      <c r="K5244" s="6" t="s">
        <v>13511</v>
      </c>
      <c r="L5244" s="6" t="s">
        <v>13973</v>
      </c>
      <c r="M5244" s="6" t="s">
        <v>13753</v>
      </c>
      <c r="N5244" s="6" t="s">
        <v>13881</v>
      </c>
      <c r="O5244" s="6" t="str" cm="1">
        <f t="array" ref="O5244:P5244">_xlfn.TEXTSPLIT(N5244,"-")</f>
        <v>2012</v>
      </c>
      <c r="P5244" s="6" t="str">
        <v>2015</v>
      </c>
      <c r="Q5244" s="6">
        <v>2173</v>
      </c>
      <c r="R5244" s="6">
        <v>223</v>
      </c>
      <c r="S5244" s="16">
        <f t="shared" si="398"/>
        <v>0.10262310170271514</v>
      </c>
      <c r="T5244" s="16">
        <f t="shared" si="399"/>
        <v>6.5099873959098683E-3</v>
      </c>
    </row>
    <row r="5245" spans="1:20" x14ac:dyDescent="0.6">
      <c r="A5245" s="6"/>
      <c r="B5245" s="6"/>
      <c r="C5245" s="6"/>
      <c r="D5245" s="6" t="s">
        <v>13822</v>
      </c>
      <c r="E5245" s="6" t="s">
        <v>13815</v>
      </c>
      <c r="F5245" s="6" t="s">
        <v>13882</v>
      </c>
      <c r="G5245" s="6" t="str">
        <f t="shared" si="397"/>
        <v>35-49</v>
      </c>
      <c r="H5245" s="6" t="str" cm="1">
        <f t="array" ref="H5245:I5245">_xlfn.TEXTSPLIT(G5245,"-")</f>
        <v>35</v>
      </c>
      <c r="I5245" s="6" t="str">
        <v>49</v>
      </c>
      <c r="J5245" s="6" t="s">
        <v>13836</v>
      </c>
      <c r="K5245" s="6" t="s">
        <v>13511</v>
      </c>
      <c r="L5245" s="6" t="s">
        <v>13973</v>
      </c>
      <c r="M5245" s="6" t="s">
        <v>13753</v>
      </c>
      <c r="N5245" s="6" t="s">
        <v>13881</v>
      </c>
      <c r="O5245" s="6" t="str" cm="1">
        <f t="array" ref="O5245:P5245">_xlfn.TEXTSPLIT(N5245,"-")</f>
        <v>2012</v>
      </c>
      <c r="P5245" s="6" t="str">
        <v>2015</v>
      </c>
      <c r="Q5245" s="6">
        <v>310</v>
      </c>
      <c r="R5245" s="6">
        <v>12</v>
      </c>
      <c r="S5245" s="16">
        <f t="shared" si="398"/>
        <v>3.870967741935484E-2</v>
      </c>
      <c r="T5245" s="16">
        <f t="shared" si="399"/>
        <v>1.0956105720533087E-2</v>
      </c>
    </row>
    <row r="5246" spans="1:20" x14ac:dyDescent="0.6">
      <c r="A5246" s="6"/>
      <c r="B5246" s="6"/>
      <c r="C5246" s="6"/>
      <c r="D5246" s="6" t="s">
        <v>13822</v>
      </c>
      <c r="E5246" s="6" t="s">
        <v>13815</v>
      </c>
      <c r="F5246" s="6" t="s">
        <v>13818</v>
      </c>
      <c r="G5246" s="6" t="str">
        <f t="shared" si="397"/>
        <v>50-59</v>
      </c>
      <c r="H5246" s="6" t="str" cm="1">
        <f t="array" ref="H5246:I5246">_xlfn.TEXTSPLIT(G5246,"-")</f>
        <v>50</v>
      </c>
      <c r="I5246" s="6" t="str">
        <v>59</v>
      </c>
      <c r="J5246" s="6" t="s">
        <v>13836</v>
      </c>
      <c r="K5246" s="6" t="s">
        <v>13511</v>
      </c>
      <c r="L5246" s="6" t="s">
        <v>13973</v>
      </c>
      <c r="M5246" s="6" t="s">
        <v>13753</v>
      </c>
      <c r="N5246" s="6" t="s">
        <v>13881</v>
      </c>
      <c r="O5246" s="6" t="str" cm="1">
        <f t="array" ref="O5246:P5246">_xlfn.TEXTSPLIT(N5246,"-")</f>
        <v>2012</v>
      </c>
      <c r="P5246" s="6" t="str">
        <v>2015</v>
      </c>
      <c r="Q5246" s="6">
        <v>794</v>
      </c>
      <c r="R5246" s="6">
        <v>51</v>
      </c>
      <c r="S5246" s="16">
        <f t="shared" si="398"/>
        <v>6.4231738035264482E-2</v>
      </c>
      <c r="T5246" s="16">
        <f t="shared" si="399"/>
        <v>8.7005907515516987E-3</v>
      </c>
    </row>
    <row r="5247" spans="1:20" x14ac:dyDescent="0.6">
      <c r="A5247" s="6"/>
      <c r="B5247" s="6"/>
      <c r="C5247" s="6"/>
      <c r="D5247" s="6" t="s">
        <v>13822</v>
      </c>
      <c r="E5247" s="6" t="s">
        <v>13815</v>
      </c>
      <c r="F5247" s="6" t="s">
        <v>13819</v>
      </c>
      <c r="G5247" s="6" t="str">
        <f t="shared" si="397"/>
        <v>60-69</v>
      </c>
      <c r="H5247" s="6" t="str" cm="1">
        <f t="array" ref="H5247:I5247">_xlfn.TEXTSPLIT(G5247,"-")</f>
        <v>60</v>
      </c>
      <c r="I5247" s="6" t="str">
        <v>69</v>
      </c>
      <c r="J5247" s="6" t="s">
        <v>13836</v>
      </c>
      <c r="K5247" s="6" t="s">
        <v>13511</v>
      </c>
      <c r="L5247" s="6" t="s">
        <v>13973</v>
      </c>
      <c r="M5247" s="6" t="s">
        <v>13753</v>
      </c>
      <c r="N5247" s="6" t="s">
        <v>13881</v>
      </c>
      <c r="O5247" s="6" t="str" cm="1">
        <f t="array" ref="O5247:P5247">_xlfn.TEXTSPLIT(N5247,"-")</f>
        <v>2012</v>
      </c>
      <c r="P5247" s="6" t="str">
        <v>2015</v>
      </c>
      <c r="Q5247" s="6">
        <v>2172</v>
      </c>
      <c r="R5247" s="6">
        <v>249</v>
      </c>
      <c r="S5247" s="16">
        <f t="shared" si="398"/>
        <v>0.11464088397790055</v>
      </c>
      <c r="T5247" s="16">
        <f t="shared" si="399"/>
        <v>6.8359611249734515E-3</v>
      </c>
    </row>
    <row r="5248" spans="1:20" x14ac:dyDescent="0.6">
      <c r="A5248" s="6"/>
      <c r="B5248" s="6"/>
      <c r="C5248" s="6"/>
      <c r="D5248" s="6" t="s">
        <v>13822</v>
      </c>
      <c r="E5248" s="6" t="s">
        <v>13815</v>
      </c>
      <c r="F5248" s="6" t="s">
        <v>13825</v>
      </c>
      <c r="G5248" s="6" t="str">
        <f t="shared" si="397"/>
        <v>70-74</v>
      </c>
      <c r="H5248" s="6" t="str" cm="1">
        <f t="array" ref="H5248:I5248">_xlfn.TEXTSPLIT(G5248,"-")</f>
        <v>70</v>
      </c>
      <c r="I5248" s="6" t="str">
        <v>74</v>
      </c>
      <c r="J5248" s="6" t="s">
        <v>13836</v>
      </c>
      <c r="K5248" s="6" t="s">
        <v>13511</v>
      </c>
      <c r="L5248" s="6" t="s">
        <v>13973</v>
      </c>
      <c r="M5248" s="6" t="s">
        <v>13753</v>
      </c>
      <c r="N5248" s="6" t="s">
        <v>13881</v>
      </c>
      <c r="O5248" s="6" t="str" cm="1">
        <f t="array" ref="O5248:P5248">_xlfn.TEXTSPLIT(N5248,"-")</f>
        <v>2012</v>
      </c>
      <c r="P5248" s="6" t="str">
        <v>2015</v>
      </c>
      <c r="Q5248" s="6">
        <v>712</v>
      </c>
      <c r="R5248" s="6">
        <v>132</v>
      </c>
      <c r="S5248" s="16">
        <f t="shared" si="398"/>
        <v>0.1853932584269663</v>
      </c>
      <c r="T5248" s="16">
        <f t="shared" si="399"/>
        <v>1.4564010116367699E-2</v>
      </c>
    </row>
    <row r="5249" spans="1:20" x14ac:dyDescent="0.6">
      <c r="A5249" s="6"/>
      <c r="B5249" s="6"/>
      <c r="C5249" s="6"/>
      <c r="D5249" s="6" t="s">
        <v>13822</v>
      </c>
      <c r="E5249" s="6" t="s">
        <v>13815</v>
      </c>
      <c r="F5249" s="6" t="s">
        <v>13663</v>
      </c>
      <c r="G5249" s="6" t="str">
        <f t="shared" si="397"/>
        <v>35-74</v>
      </c>
      <c r="H5249" s="6" t="str" cm="1">
        <f t="array" ref="H5249:I5249">_xlfn.TEXTSPLIT(G5249,"-")</f>
        <v>35</v>
      </c>
      <c r="I5249" s="6" t="str">
        <v>74</v>
      </c>
      <c r="J5249" s="6" t="s">
        <v>13836</v>
      </c>
      <c r="K5249" s="6" t="s">
        <v>13511</v>
      </c>
      <c r="L5249" s="6" t="s">
        <v>13973</v>
      </c>
      <c r="M5249" s="6" t="s">
        <v>13753</v>
      </c>
      <c r="N5249" s="6" t="s">
        <v>13881</v>
      </c>
      <c r="O5249" s="6" t="str" cm="1">
        <f t="array" ref="O5249:P5249">_xlfn.TEXTSPLIT(N5249,"-")</f>
        <v>2012</v>
      </c>
      <c r="P5249" s="6" t="str">
        <v>2015</v>
      </c>
      <c r="Q5249" s="6">
        <v>3988</v>
      </c>
      <c r="R5249" s="6">
        <v>444</v>
      </c>
      <c r="S5249" s="16">
        <f t="shared" si="398"/>
        <v>0.11133400200601805</v>
      </c>
      <c r="T5249" s="16">
        <f t="shared" si="399"/>
        <v>4.9808747062492515E-3</v>
      </c>
    </row>
    <row r="5250" spans="1:20" x14ac:dyDescent="0.6">
      <c r="A5250" s="6"/>
      <c r="B5250" s="6"/>
      <c r="C5250" s="6"/>
      <c r="D5250" s="6" t="s">
        <v>13813</v>
      </c>
      <c r="E5250" s="6" t="s">
        <v>13814</v>
      </c>
      <c r="F5250" s="6" t="s">
        <v>13882</v>
      </c>
      <c r="G5250" s="6" t="str">
        <f t="shared" si="397"/>
        <v>35-49</v>
      </c>
      <c r="H5250" s="6" t="str" cm="1">
        <f t="array" ref="H5250:I5250">_xlfn.TEXTSPLIT(G5250,"-")</f>
        <v>35</v>
      </c>
      <c r="I5250" s="6" t="str">
        <v>49</v>
      </c>
      <c r="J5250" s="6" t="s">
        <v>13836</v>
      </c>
      <c r="K5250" s="6" t="s">
        <v>13511</v>
      </c>
      <c r="L5250" s="6" t="s">
        <v>13973</v>
      </c>
      <c r="M5250" s="6" t="s">
        <v>13753</v>
      </c>
      <c r="N5250" s="6" t="s">
        <v>13881</v>
      </c>
      <c r="O5250" s="6" t="str" cm="1">
        <f t="array" ref="O5250:P5250">_xlfn.TEXTSPLIT(N5250,"-")</f>
        <v>2012</v>
      </c>
      <c r="P5250" s="6" t="str">
        <v>2015</v>
      </c>
      <c r="Q5250" s="6">
        <v>160</v>
      </c>
      <c r="R5250" s="6">
        <v>0</v>
      </c>
      <c r="S5250" s="16">
        <f t="shared" si="398"/>
        <v>0</v>
      </c>
      <c r="T5250" s="16">
        <f t="shared" si="399"/>
        <v>0</v>
      </c>
    </row>
    <row r="5251" spans="1:20" x14ac:dyDescent="0.6">
      <c r="A5251" s="6"/>
      <c r="B5251" s="6"/>
      <c r="C5251" s="6"/>
      <c r="D5251" s="6" t="s">
        <v>13813</v>
      </c>
      <c r="E5251" s="6" t="s">
        <v>13814</v>
      </c>
      <c r="F5251" s="6" t="s">
        <v>13818</v>
      </c>
      <c r="G5251" s="6" t="str">
        <f t="shared" si="397"/>
        <v>50-59</v>
      </c>
      <c r="H5251" s="6" t="str" cm="1">
        <f t="array" ref="H5251:I5251">_xlfn.TEXTSPLIT(G5251,"-")</f>
        <v>50</v>
      </c>
      <c r="I5251" s="6" t="str">
        <v>59</v>
      </c>
      <c r="J5251" s="6" t="s">
        <v>13836</v>
      </c>
      <c r="K5251" s="6" t="s">
        <v>13511</v>
      </c>
      <c r="L5251" s="6" t="s">
        <v>13973</v>
      </c>
      <c r="M5251" s="6" t="s">
        <v>13753</v>
      </c>
      <c r="N5251" s="6" t="s">
        <v>13881</v>
      </c>
      <c r="O5251" s="6" t="str" cm="1">
        <f t="array" ref="O5251:P5251">_xlfn.TEXTSPLIT(N5251,"-")</f>
        <v>2012</v>
      </c>
      <c r="P5251" s="6" t="str">
        <v>2015</v>
      </c>
      <c r="Q5251" s="6">
        <v>385</v>
      </c>
      <c r="R5251" s="6">
        <v>0</v>
      </c>
      <c r="S5251" s="16">
        <f t="shared" si="398"/>
        <v>0</v>
      </c>
      <c r="T5251" s="16">
        <f t="shared" si="399"/>
        <v>0</v>
      </c>
    </row>
    <row r="5252" spans="1:20" x14ac:dyDescent="0.6">
      <c r="A5252" s="6"/>
      <c r="B5252" s="6"/>
      <c r="C5252" s="6"/>
      <c r="D5252" s="6" t="s">
        <v>13813</v>
      </c>
      <c r="E5252" s="6" t="s">
        <v>13814</v>
      </c>
      <c r="F5252" s="6" t="s">
        <v>13819</v>
      </c>
      <c r="G5252" s="6" t="str">
        <f t="shared" si="397"/>
        <v>60-69</v>
      </c>
      <c r="H5252" s="6" t="str" cm="1">
        <f t="array" ref="H5252:I5252">_xlfn.TEXTSPLIT(G5252,"-")</f>
        <v>60</v>
      </c>
      <c r="I5252" s="6" t="str">
        <v>69</v>
      </c>
      <c r="J5252" s="6" t="s">
        <v>13836</v>
      </c>
      <c r="K5252" s="6" t="s">
        <v>13511</v>
      </c>
      <c r="L5252" s="6" t="s">
        <v>13973</v>
      </c>
      <c r="M5252" s="6" t="s">
        <v>13753</v>
      </c>
      <c r="N5252" s="6" t="s">
        <v>13881</v>
      </c>
      <c r="O5252" s="6" t="str" cm="1">
        <f t="array" ref="O5252:P5252">_xlfn.TEXTSPLIT(N5252,"-")</f>
        <v>2012</v>
      </c>
      <c r="P5252" s="6" t="str">
        <v>2015</v>
      </c>
      <c r="Q5252" s="6">
        <v>955</v>
      </c>
      <c r="R5252" s="6">
        <v>1</v>
      </c>
      <c r="S5252" s="16">
        <f t="shared" si="398"/>
        <v>1.0471204188481676E-3</v>
      </c>
      <c r="T5252" s="16">
        <f t="shared" si="399"/>
        <v>1.0465720446713347E-3</v>
      </c>
    </row>
    <row r="5253" spans="1:20" x14ac:dyDescent="0.6">
      <c r="A5253" s="6"/>
      <c r="B5253" s="6"/>
      <c r="C5253" s="6"/>
      <c r="D5253" s="6" t="s">
        <v>13813</v>
      </c>
      <c r="E5253" s="6" t="s">
        <v>13814</v>
      </c>
      <c r="F5253" s="6" t="s">
        <v>13825</v>
      </c>
      <c r="G5253" s="6" t="str">
        <f t="shared" si="397"/>
        <v>70-74</v>
      </c>
      <c r="H5253" s="6" t="str" cm="1">
        <f t="array" ref="H5253:I5253">_xlfn.TEXTSPLIT(G5253,"-")</f>
        <v>70</v>
      </c>
      <c r="I5253" s="6" t="str">
        <v>74</v>
      </c>
      <c r="J5253" s="6" t="s">
        <v>13836</v>
      </c>
      <c r="K5253" s="6" t="s">
        <v>13511</v>
      </c>
      <c r="L5253" s="6" t="s">
        <v>13973</v>
      </c>
      <c r="M5253" s="6" t="s">
        <v>13753</v>
      </c>
      <c r="N5253" s="6" t="s">
        <v>13881</v>
      </c>
      <c r="O5253" s="6" t="str" cm="1">
        <f t="array" ref="O5253:P5253">_xlfn.TEXTSPLIT(N5253,"-")</f>
        <v>2012</v>
      </c>
      <c r="P5253" s="6" t="str">
        <v>2015</v>
      </c>
      <c r="Q5253" s="6">
        <v>315</v>
      </c>
      <c r="R5253" s="6">
        <v>1</v>
      </c>
      <c r="S5253" s="16">
        <f t="shared" si="398"/>
        <v>3.1746031746031746E-3</v>
      </c>
      <c r="T5253" s="16">
        <f t="shared" si="399"/>
        <v>3.169560116336297E-3</v>
      </c>
    </row>
    <row r="5254" spans="1:20" x14ac:dyDescent="0.6">
      <c r="A5254" s="6"/>
      <c r="B5254" s="6"/>
      <c r="C5254" s="6"/>
      <c r="D5254" s="6" t="s">
        <v>13813</v>
      </c>
      <c r="E5254" s="6" t="s">
        <v>13814</v>
      </c>
      <c r="F5254" s="6" t="s">
        <v>13663</v>
      </c>
      <c r="G5254" s="6" t="str">
        <f t="shared" si="397"/>
        <v>35-74</v>
      </c>
      <c r="H5254" s="6" t="str" cm="1">
        <f t="array" ref="H5254:I5254">_xlfn.TEXTSPLIT(G5254,"-")</f>
        <v>35</v>
      </c>
      <c r="I5254" s="6" t="str">
        <v>74</v>
      </c>
      <c r="J5254" s="6" t="s">
        <v>13836</v>
      </c>
      <c r="K5254" s="6" t="s">
        <v>13511</v>
      </c>
      <c r="L5254" s="6" t="s">
        <v>13973</v>
      </c>
      <c r="M5254" s="6" t="s">
        <v>13753</v>
      </c>
      <c r="N5254" s="6" t="s">
        <v>13881</v>
      </c>
      <c r="O5254" s="6" t="str" cm="1">
        <f t="array" ref="O5254:P5254">_xlfn.TEXTSPLIT(N5254,"-")</f>
        <v>2012</v>
      </c>
      <c r="P5254" s="6" t="str">
        <v>2015</v>
      </c>
      <c r="Q5254" s="6">
        <v>1815</v>
      </c>
      <c r="R5254" s="6">
        <v>2</v>
      </c>
      <c r="S5254" s="16">
        <f t="shared" si="398"/>
        <v>1.1019283746556473E-3</v>
      </c>
      <c r="T5254" s="16">
        <f t="shared" si="399"/>
        <v>7.78751606930153E-4</v>
      </c>
    </row>
    <row r="5255" spans="1:20" x14ac:dyDescent="0.6">
      <c r="A5255" s="6"/>
      <c r="B5255" s="6"/>
      <c r="C5255" s="6"/>
      <c r="D5255" s="6" t="s">
        <v>13813</v>
      </c>
      <c r="E5255" s="6" t="s">
        <v>13816</v>
      </c>
      <c r="F5255" s="6" t="s">
        <v>13882</v>
      </c>
      <c r="G5255" s="6" t="str">
        <f t="shared" si="397"/>
        <v>35-49</v>
      </c>
      <c r="H5255" s="6" t="str" cm="1">
        <f t="array" ref="H5255:I5255">_xlfn.TEXTSPLIT(G5255,"-")</f>
        <v>35</v>
      </c>
      <c r="I5255" s="6" t="str">
        <v>49</v>
      </c>
      <c r="J5255" s="6" t="s">
        <v>13836</v>
      </c>
      <c r="K5255" s="6" t="s">
        <v>13511</v>
      </c>
      <c r="L5255" s="6" t="s">
        <v>13973</v>
      </c>
      <c r="M5255" s="6" t="s">
        <v>13753</v>
      </c>
      <c r="N5255" s="6" t="s">
        <v>13881</v>
      </c>
      <c r="O5255" s="6" t="str" cm="1">
        <f t="array" ref="O5255:P5255">_xlfn.TEXTSPLIT(N5255,"-")</f>
        <v>2012</v>
      </c>
      <c r="P5255" s="6" t="str">
        <v>2015</v>
      </c>
      <c r="Q5255" s="6">
        <v>150</v>
      </c>
      <c r="R5255" s="6">
        <v>0</v>
      </c>
      <c r="S5255" s="16">
        <f t="shared" si="398"/>
        <v>0</v>
      </c>
      <c r="T5255" s="16">
        <f t="shared" si="399"/>
        <v>0</v>
      </c>
    </row>
    <row r="5256" spans="1:20" x14ac:dyDescent="0.6">
      <c r="A5256" s="6"/>
      <c r="B5256" s="6"/>
      <c r="C5256" s="6"/>
      <c r="D5256" s="6" t="s">
        <v>13813</v>
      </c>
      <c r="E5256" s="6" t="s">
        <v>13816</v>
      </c>
      <c r="F5256" s="6" t="s">
        <v>13818</v>
      </c>
      <c r="G5256" s="6" t="str">
        <f t="shared" si="397"/>
        <v>50-59</v>
      </c>
      <c r="H5256" s="6" t="str" cm="1">
        <f t="array" ref="H5256:I5256">_xlfn.TEXTSPLIT(G5256,"-")</f>
        <v>50</v>
      </c>
      <c r="I5256" s="6" t="str">
        <v>59</v>
      </c>
      <c r="J5256" s="6" t="s">
        <v>13836</v>
      </c>
      <c r="K5256" s="6" t="s">
        <v>13511</v>
      </c>
      <c r="L5256" s="6" t="s">
        <v>13973</v>
      </c>
      <c r="M5256" s="6" t="s">
        <v>13753</v>
      </c>
      <c r="N5256" s="6" t="s">
        <v>13881</v>
      </c>
      <c r="O5256" s="6" t="str" cm="1">
        <f t="array" ref="O5256:P5256">_xlfn.TEXTSPLIT(N5256,"-")</f>
        <v>2012</v>
      </c>
      <c r="P5256" s="6" t="str">
        <v>2015</v>
      </c>
      <c r="Q5256" s="6">
        <v>409</v>
      </c>
      <c r="R5256" s="6">
        <v>0</v>
      </c>
      <c r="S5256" s="16">
        <f t="shared" si="398"/>
        <v>0</v>
      </c>
      <c r="T5256" s="16">
        <f t="shared" si="399"/>
        <v>0</v>
      </c>
    </row>
    <row r="5257" spans="1:20" x14ac:dyDescent="0.6">
      <c r="A5257" s="6"/>
      <c r="B5257" s="6"/>
      <c r="C5257" s="6"/>
      <c r="D5257" s="6" t="s">
        <v>13813</v>
      </c>
      <c r="E5257" s="6" t="s">
        <v>13816</v>
      </c>
      <c r="F5257" s="6" t="s">
        <v>13819</v>
      </c>
      <c r="G5257" s="6" t="str">
        <f t="shared" si="397"/>
        <v>60-69</v>
      </c>
      <c r="H5257" s="6" t="str" cm="1">
        <f t="array" ref="H5257:I5257">_xlfn.TEXTSPLIT(G5257,"-")</f>
        <v>60</v>
      </c>
      <c r="I5257" s="6" t="str">
        <v>69</v>
      </c>
      <c r="J5257" s="6" t="s">
        <v>13836</v>
      </c>
      <c r="K5257" s="6" t="s">
        <v>13511</v>
      </c>
      <c r="L5257" s="6" t="s">
        <v>13973</v>
      </c>
      <c r="M5257" s="6" t="s">
        <v>13753</v>
      </c>
      <c r="N5257" s="6" t="s">
        <v>13881</v>
      </c>
      <c r="O5257" s="6" t="str" cm="1">
        <f t="array" ref="O5257:P5257">_xlfn.TEXTSPLIT(N5257,"-")</f>
        <v>2012</v>
      </c>
      <c r="P5257" s="6" t="str">
        <v>2015</v>
      </c>
      <c r="Q5257" s="6">
        <v>1217</v>
      </c>
      <c r="R5257" s="6">
        <v>0</v>
      </c>
      <c r="S5257" s="16">
        <f t="shared" si="398"/>
        <v>0</v>
      </c>
      <c r="T5257" s="16">
        <f t="shared" si="399"/>
        <v>0</v>
      </c>
    </row>
    <row r="5258" spans="1:20" x14ac:dyDescent="0.6">
      <c r="A5258" s="6"/>
      <c r="B5258" s="6"/>
      <c r="C5258" s="6"/>
      <c r="D5258" s="6" t="s">
        <v>13813</v>
      </c>
      <c r="E5258" s="6" t="s">
        <v>13816</v>
      </c>
      <c r="F5258" s="6" t="s">
        <v>13825</v>
      </c>
      <c r="G5258" s="6" t="str">
        <f t="shared" si="397"/>
        <v>70-74</v>
      </c>
      <c r="H5258" s="6" t="str" cm="1">
        <f t="array" ref="H5258:I5258">_xlfn.TEXTSPLIT(G5258,"-")</f>
        <v>70</v>
      </c>
      <c r="I5258" s="6" t="str">
        <v>74</v>
      </c>
      <c r="J5258" s="6" t="s">
        <v>13836</v>
      </c>
      <c r="K5258" s="6" t="s">
        <v>13511</v>
      </c>
      <c r="L5258" s="6" t="s">
        <v>13973</v>
      </c>
      <c r="M5258" s="6" t="s">
        <v>13753</v>
      </c>
      <c r="N5258" s="6" t="s">
        <v>13881</v>
      </c>
      <c r="O5258" s="6" t="str" cm="1">
        <f t="array" ref="O5258:P5258">_xlfn.TEXTSPLIT(N5258,"-")</f>
        <v>2012</v>
      </c>
      <c r="P5258" s="6" t="str">
        <v>2015</v>
      </c>
      <c r="Q5258" s="6">
        <v>397</v>
      </c>
      <c r="R5258" s="6">
        <v>0</v>
      </c>
      <c r="S5258" s="16">
        <f t="shared" si="398"/>
        <v>0</v>
      </c>
      <c r="T5258" s="16">
        <f t="shared" si="399"/>
        <v>0</v>
      </c>
    </row>
    <row r="5259" spans="1:20" x14ac:dyDescent="0.6">
      <c r="A5259" s="6"/>
      <c r="B5259" s="6"/>
      <c r="C5259" s="6"/>
      <c r="D5259" s="6" t="s">
        <v>13813</v>
      </c>
      <c r="E5259" s="6" t="s">
        <v>13816</v>
      </c>
      <c r="F5259" s="6" t="s">
        <v>13663</v>
      </c>
      <c r="G5259" s="6" t="str">
        <f t="shared" si="397"/>
        <v>35-74</v>
      </c>
      <c r="H5259" s="6" t="str" cm="1">
        <f t="array" ref="H5259:I5259">_xlfn.TEXTSPLIT(G5259,"-")</f>
        <v>35</v>
      </c>
      <c r="I5259" s="6" t="str">
        <v>74</v>
      </c>
      <c r="J5259" s="6" t="s">
        <v>13836</v>
      </c>
      <c r="K5259" s="6" t="s">
        <v>13511</v>
      </c>
      <c r="L5259" s="6" t="s">
        <v>13973</v>
      </c>
      <c r="M5259" s="6" t="s">
        <v>13753</v>
      </c>
      <c r="N5259" s="6" t="s">
        <v>13881</v>
      </c>
      <c r="O5259" s="6" t="str" cm="1">
        <f t="array" ref="O5259:P5259">_xlfn.TEXTSPLIT(N5259,"-")</f>
        <v>2012</v>
      </c>
      <c r="P5259" s="6" t="str">
        <v>2015</v>
      </c>
      <c r="Q5259" s="6">
        <v>2173</v>
      </c>
      <c r="R5259" s="6">
        <v>0</v>
      </c>
      <c r="S5259" s="16">
        <f t="shared" si="398"/>
        <v>0</v>
      </c>
      <c r="T5259" s="16">
        <f t="shared" si="399"/>
        <v>0</v>
      </c>
    </row>
    <row r="5260" spans="1:20" x14ac:dyDescent="0.6">
      <c r="A5260" s="6"/>
      <c r="B5260" s="6"/>
      <c r="C5260" s="6"/>
      <c r="D5260" s="6" t="s">
        <v>13813</v>
      </c>
      <c r="E5260" s="6" t="s">
        <v>13815</v>
      </c>
      <c r="F5260" s="6" t="s">
        <v>13882</v>
      </c>
      <c r="G5260" s="6" t="str">
        <f t="shared" si="397"/>
        <v>35-49</v>
      </c>
      <c r="H5260" s="6" t="str" cm="1">
        <f t="array" ref="H5260:I5260">_xlfn.TEXTSPLIT(G5260,"-")</f>
        <v>35</v>
      </c>
      <c r="I5260" s="6" t="str">
        <v>49</v>
      </c>
      <c r="J5260" s="6" t="s">
        <v>13836</v>
      </c>
      <c r="K5260" s="6" t="s">
        <v>13511</v>
      </c>
      <c r="L5260" s="6" t="s">
        <v>13973</v>
      </c>
      <c r="M5260" s="6" t="s">
        <v>13753</v>
      </c>
      <c r="N5260" s="6" t="s">
        <v>13881</v>
      </c>
      <c r="O5260" s="6" t="str" cm="1">
        <f t="array" ref="O5260:P5260">_xlfn.TEXTSPLIT(N5260,"-")</f>
        <v>2012</v>
      </c>
      <c r="P5260" s="6" t="str">
        <v>2015</v>
      </c>
      <c r="Q5260" s="6">
        <v>310</v>
      </c>
      <c r="R5260" s="6">
        <v>0</v>
      </c>
      <c r="S5260" s="16">
        <f t="shared" si="398"/>
        <v>0</v>
      </c>
      <c r="T5260" s="16">
        <f t="shared" si="399"/>
        <v>0</v>
      </c>
    </row>
    <row r="5261" spans="1:20" x14ac:dyDescent="0.6">
      <c r="A5261" s="6"/>
      <c r="B5261" s="6"/>
      <c r="C5261" s="6"/>
      <c r="D5261" s="6" t="s">
        <v>13813</v>
      </c>
      <c r="E5261" s="6" t="s">
        <v>13815</v>
      </c>
      <c r="F5261" s="6" t="s">
        <v>13818</v>
      </c>
      <c r="G5261" s="6" t="str">
        <f t="shared" si="397"/>
        <v>50-59</v>
      </c>
      <c r="H5261" s="6" t="str" cm="1">
        <f t="array" ref="H5261:I5261">_xlfn.TEXTSPLIT(G5261,"-")</f>
        <v>50</v>
      </c>
      <c r="I5261" s="6" t="str">
        <v>59</v>
      </c>
      <c r="J5261" s="6" t="s">
        <v>13836</v>
      </c>
      <c r="K5261" s="6" t="s">
        <v>13511</v>
      </c>
      <c r="L5261" s="6" t="s">
        <v>13973</v>
      </c>
      <c r="M5261" s="6" t="s">
        <v>13753</v>
      </c>
      <c r="N5261" s="6" t="s">
        <v>13881</v>
      </c>
      <c r="O5261" s="6" t="str" cm="1">
        <f t="array" ref="O5261:P5261">_xlfn.TEXTSPLIT(N5261,"-")</f>
        <v>2012</v>
      </c>
      <c r="P5261" s="6" t="str">
        <v>2015</v>
      </c>
      <c r="Q5261" s="6">
        <v>794</v>
      </c>
      <c r="R5261" s="6">
        <v>0</v>
      </c>
      <c r="S5261" s="16">
        <f t="shared" si="398"/>
        <v>0</v>
      </c>
      <c r="T5261" s="16">
        <f t="shared" si="399"/>
        <v>0</v>
      </c>
    </row>
    <row r="5262" spans="1:20" x14ac:dyDescent="0.6">
      <c r="A5262" s="6"/>
      <c r="B5262" s="6"/>
      <c r="C5262" s="6"/>
      <c r="D5262" s="6" t="s">
        <v>13813</v>
      </c>
      <c r="E5262" s="6" t="s">
        <v>13815</v>
      </c>
      <c r="F5262" s="6" t="s">
        <v>13819</v>
      </c>
      <c r="G5262" s="6" t="str">
        <f t="shared" si="397"/>
        <v>60-69</v>
      </c>
      <c r="H5262" s="6" t="str" cm="1">
        <f t="array" ref="H5262:I5262">_xlfn.TEXTSPLIT(G5262,"-")</f>
        <v>60</v>
      </c>
      <c r="I5262" s="6" t="str">
        <v>69</v>
      </c>
      <c r="J5262" s="6" t="s">
        <v>13836</v>
      </c>
      <c r="K5262" s="6" t="s">
        <v>13511</v>
      </c>
      <c r="L5262" s="6" t="s">
        <v>13973</v>
      </c>
      <c r="M5262" s="6" t="s">
        <v>13753</v>
      </c>
      <c r="N5262" s="6" t="s">
        <v>13881</v>
      </c>
      <c r="O5262" s="6" t="str" cm="1">
        <f t="array" ref="O5262:P5262">_xlfn.TEXTSPLIT(N5262,"-")</f>
        <v>2012</v>
      </c>
      <c r="P5262" s="6" t="str">
        <v>2015</v>
      </c>
      <c r="Q5262" s="6">
        <v>2172</v>
      </c>
      <c r="R5262" s="6">
        <v>1</v>
      </c>
      <c r="S5262" s="16">
        <f t="shared" si="398"/>
        <v>4.6040515653775324E-4</v>
      </c>
      <c r="T5262" s="16">
        <f t="shared" si="399"/>
        <v>4.6029915788168337E-4</v>
      </c>
    </row>
    <row r="5263" spans="1:20" x14ac:dyDescent="0.6">
      <c r="A5263" s="6"/>
      <c r="B5263" s="6"/>
      <c r="C5263" s="6"/>
      <c r="D5263" s="6" t="s">
        <v>13813</v>
      </c>
      <c r="E5263" s="6" t="s">
        <v>13815</v>
      </c>
      <c r="F5263" s="6" t="s">
        <v>13825</v>
      </c>
      <c r="G5263" s="6" t="str">
        <f t="shared" si="397"/>
        <v>70-74</v>
      </c>
      <c r="H5263" s="6" t="str" cm="1">
        <f t="array" ref="H5263:I5263">_xlfn.TEXTSPLIT(G5263,"-")</f>
        <v>70</v>
      </c>
      <c r="I5263" s="6" t="str">
        <v>74</v>
      </c>
      <c r="J5263" s="6" t="s">
        <v>13836</v>
      </c>
      <c r="K5263" s="6" t="s">
        <v>13511</v>
      </c>
      <c r="L5263" s="6" t="s">
        <v>13973</v>
      </c>
      <c r="M5263" s="6" t="s">
        <v>13753</v>
      </c>
      <c r="N5263" s="6" t="s">
        <v>13881</v>
      </c>
      <c r="O5263" s="6" t="str" cm="1">
        <f t="array" ref="O5263:P5263">_xlfn.TEXTSPLIT(N5263,"-")</f>
        <v>2012</v>
      </c>
      <c r="P5263" s="6" t="str">
        <v>2015</v>
      </c>
      <c r="Q5263" s="6">
        <v>712</v>
      </c>
      <c r="R5263" s="6">
        <v>1</v>
      </c>
      <c r="S5263" s="16">
        <f t="shared" si="398"/>
        <v>1.4044943820224719E-3</v>
      </c>
      <c r="T5263" s="16">
        <f t="shared" si="399"/>
        <v>1.4035077332305069E-3</v>
      </c>
    </row>
    <row r="5264" spans="1:20" x14ac:dyDescent="0.6">
      <c r="A5264" s="6"/>
      <c r="B5264" s="6"/>
      <c r="C5264" s="6"/>
      <c r="D5264" s="6" t="s">
        <v>13813</v>
      </c>
      <c r="E5264" s="6" t="s">
        <v>13815</v>
      </c>
      <c r="F5264" s="6" t="s">
        <v>13663</v>
      </c>
      <c r="G5264" s="6" t="str">
        <f t="shared" si="397"/>
        <v>35-74</v>
      </c>
      <c r="H5264" s="6" t="str" cm="1">
        <f t="array" ref="H5264:I5264">_xlfn.TEXTSPLIT(G5264,"-")</f>
        <v>35</v>
      </c>
      <c r="I5264" s="6" t="str">
        <v>74</v>
      </c>
      <c r="J5264" s="6" t="s">
        <v>13836</v>
      </c>
      <c r="K5264" s="6" t="s">
        <v>13511</v>
      </c>
      <c r="L5264" s="6" t="s">
        <v>13973</v>
      </c>
      <c r="M5264" s="6" t="s">
        <v>13753</v>
      </c>
      <c r="N5264" s="6" t="s">
        <v>13881</v>
      </c>
      <c r="O5264" s="6" t="str" cm="1">
        <f t="array" ref="O5264:P5264">_xlfn.TEXTSPLIT(N5264,"-")</f>
        <v>2012</v>
      </c>
      <c r="P5264" s="6" t="str">
        <v>2015</v>
      </c>
      <c r="Q5264" s="6">
        <v>3988</v>
      </c>
      <c r="R5264" s="6">
        <v>2</v>
      </c>
      <c r="S5264" s="16">
        <f t="shared" si="398"/>
        <v>5.0150451354062187E-4</v>
      </c>
      <c r="T5264" s="16">
        <f t="shared" si="399"/>
        <v>3.5452831009505668E-4</v>
      </c>
    </row>
    <row r="5265" spans="1:20" x14ac:dyDescent="0.6">
      <c r="A5265" s="6"/>
      <c r="B5265" s="6"/>
      <c r="C5265" s="6"/>
      <c r="D5265" s="6" t="s">
        <v>13300</v>
      </c>
      <c r="E5265" s="6" t="s">
        <v>13814</v>
      </c>
      <c r="F5265" s="6" t="s">
        <v>13882</v>
      </c>
      <c r="G5265" s="6" t="str">
        <f t="shared" si="397"/>
        <v>35-49</v>
      </c>
      <c r="H5265" s="6" t="str" cm="1">
        <f t="array" ref="H5265:I5265">_xlfn.TEXTSPLIT(G5265,"-")</f>
        <v>35</v>
      </c>
      <c r="I5265" s="6" t="str">
        <v>49</v>
      </c>
      <c r="J5265" s="6" t="s">
        <v>13836</v>
      </c>
      <c r="K5265" s="6" t="s">
        <v>13511</v>
      </c>
      <c r="L5265" s="6" t="s">
        <v>13973</v>
      </c>
      <c r="M5265" s="6" t="s">
        <v>13753</v>
      </c>
      <c r="N5265" s="6" t="s">
        <v>13881</v>
      </c>
      <c r="O5265" s="6" t="str" cm="1">
        <f t="array" ref="O5265:P5265">_xlfn.TEXTSPLIT(N5265,"-")</f>
        <v>2012</v>
      </c>
      <c r="P5265" s="6" t="str">
        <v>2015</v>
      </c>
      <c r="Q5265" s="6">
        <v>160</v>
      </c>
      <c r="R5265" s="6">
        <v>10</v>
      </c>
      <c r="S5265" s="16">
        <f t="shared" si="398"/>
        <v>6.25E-2</v>
      </c>
      <c r="T5265" s="16">
        <f t="shared" si="399"/>
        <v>1.9136638615493577E-2</v>
      </c>
    </row>
    <row r="5266" spans="1:20" x14ac:dyDescent="0.6">
      <c r="A5266" s="6"/>
      <c r="B5266" s="6"/>
      <c r="C5266" s="6"/>
      <c r="D5266" s="6" t="s">
        <v>13300</v>
      </c>
      <c r="E5266" s="6" t="s">
        <v>13814</v>
      </c>
      <c r="F5266" s="6" t="s">
        <v>13818</v>
      </c>
      <c r="G5266" s="6" t="str">
        <f t="shared" si="397"/>
        <v>50-59</v>
      </c>
      <c r="H5266" s="6" t="str" cm="1">
        <f t="array" ref="H5266:I5266">_xlfn.TEXTSPLIT(G5266,"-")</f>
        <v>50</v>
      </c>
      <c r="I5266" s="6" t="str">
        <v>59</v>
      </c>
      <c r="J5266" s="6" t="s">
        <v>13836</v>
      </c>
      <c r="K5266" s="6" t="s">
        <v>13511</v>
      </c>
      <c r="L5266" s="6" t="s">
        <v>13973</v>
      </c>
      <c r="M5266" s="6" t="s">
        <v>13753</v>
      </c>
      <c r="N5266" s="6" t="s">
        <v>13881</v>
      </c>
      <c r="O5266" s="6" t="str" cm="1">
        <f t="array" ref="O5266:P5266">_xlfn.TEXTSPLIT(N5266,"-")</f>
        <v>2012</v>
      </c>
      <c r="P5266" s="6" t="str">
        <v>2015</v>
      </c>
      <c r="Q5266" s="6">
        <v>385</v>
      </c>
      <c r="R5266" s="6">
        <v>32</v>
      </c>
      <c r="S5266" s="16">
        <f t="shared" si="398"/>
        <v>8.3116883116883117E-2</v>
      </c>
      <c r="T5266" s="16">
        <f t="shared" si="399"/>
        <v>1.4069259744583755E-2</v>
      </c>
    </row>
    <row r="5267" spans="1:20" x14ac:dyDescent="0.6">
      <c r="A5267" s="6"/>
      <c r="B5267" s="6"/>
      <c r="C5267" s="6"/>
      <c r="D5267" s="6" t="s">
        <v>13300</v>
      </c>
      <c r="E5267" s="6" t="s">
        <v>13814</v>
      </c>
      <c r="F5267" s="6" t="s">
        <v>13819</v>
      </c>
      <c r="G5267" s="6" t="str">
        <f t="shared" si="397"/>
        <v>60-69</v>
      </c>
      <c r="H5267" s="6" t="str" cm="1">
        <f t="array" ref="H5267:I5267">_xlfn.TEXTSPLIT(G5267,"-")</f>
        <v>60</v>
      </c>
      <c r="I5267" s="6" t="str">
        <v>69</v>
      </c>
      <c r="J5267" s="6" t="s">
        <v>13836</v>
      </c>
      <c r="K5267" s="6" t="s">
        <v>13511</v>
      </c>
      <c r="L5267" s="6" t="s">
        <v>13973</v>
      </c>
      <c r="M5267" s="6" t="s">
        <v>13753</v>
      </c>
      <c r="N5267" s="6" t="s">
        <v>13881</v>
      </c>
      <c r="O5267" s="6" t="str" cm="1">
        <f t="array" ref="O5267:P5267">_xlfn.TEXTSPLIT(N5267,"-")</f>
        <v>2012</v>
      </c>
      <c r="P5267" s="6" t="str">
        <v>2015</v>
      </c>
      <c r="Q5267" s="6">
        <v>955</v>
      </c>
      <c r="R5267" s="6">
        <v>120</v>
      </c>
      <c r="S5267" s="16">
        <f t="shared" si="398"/>
        <v>0.1256544502617801</v>
      </c>
      <c r="T5267" s="16">
        <f t="shared" si="399"/>
        <v>1.0725777990366395E-2</v>
      </c>
    </row>
    <row r="5268" spans="1:20" x14ac:dyDescent="0.6">
      <c r="A5268" s="6"/>
      <c r="B5268" s="6"/>
      <c r="C5268" s="6"/>
      <c r="D5268" s="6" t="s">
        <v>13300</v>
      </c>
      <c r="E5268" s="6" t="s">
        <v>13814</v>
      </c>
      <c r="F5268" s="6" t="s">
        <v>13825</v>
      </c>
      <c r="G5268" s="6" t="str">
        <f t="shared" si="397"/>
        <v>70-74</v>
      </c>
      <c r="H5268" s="6" t="str" cm="1">
        <f t="array" ref="H5268:I5268">_xlfn.TEXTSPLIT(G5268,"-")</f>
        <v>70</v>
      </c>
      <c r="I5268" s="6" t="str">
        <v>74</v>
      </c>
      <c r="J5268" s="6" t="s">
        <v>13836</v>
      </c>
      <c r="K5268" s="6" t="s">
        <v>13511</v>
      </c>
      <c r="L5268" s="6" t="s">
        <v>13973</v>
      </c>
      <c r="M5268" s="6" t="s">
        <v>13753</v>
      </c>
      <c r="N5268" s="6" t="s">
        <v>13881</v>
      </c>
      <c r="O5268" s="6" t="str" cm="1">
        <f t="array" ref="O5268:P5268">_xlfn.TEXTSPLIT(N5268,"-")</f>
        <v>2012</v>
      </c>
      <c r="P5268" s="6" t="str">
        <v>2015</v>
      </c>
      <c r="Q5268" s="6">
        <v>315</v>
      </c>
      <c r="R5268" s="6">
        <v>61</v>
      </c>
      <c r="S5268" s="16">
        <f t="shared" si="398"/>
        <v>0.19365079365079366</v>
      </c>
      <c r="T5268" s="16">
        <f t="shared" si="399"/>
        <v>2.2264653727748478E-2</v>
      </c>
    </row>
    <row r="5269" spans="1:20" x14ac:dyDescent="0.6">
      <c r="A5269" s="6"/>
      <c r="B5269" s="6"/>
      <c r="C5269" s="6"/>
      <c r="D5269" s="6" t="s">
        <v>13300</v>
      </c>
      <c r="E5269" s="6" t="s">
        <v>13814</v>
      </c>
      <c r="F5269" s="6" t="s">
        <v>13663</v>
      </c>
      <c r="G5269" s="6" t="str">
        <f t="shared" si="397"/>
        <v>35-74</v>
      </c>
      <c r="H5269" s="6" t="str" cm="1">
        <f t="array" ref="H5269:I5269">_xlfn.TEXTSPLIT(G5269,"-")</f>
        <v>35</v>
      </c>
      <c r="I5269" s="6" t="str">
        <v>74</v>
      </c>
      <c r="J5269" s="6" t="s">
        <v>13836</v>
      </c>
      <c r="K5269" s="6" t="s">
        <v>13511</v>
      </c>
      <c r="L5269" s="6" t="s">
        <v>13973</v>
      </c>
      <c r="M5269" s="6" t="s">
        <v>13753</v>
      </c>
      <c r="N5269" s="6" t="s">
        <v>13881</v>
      </c>
      <c r="O5269" s="6" t="str" cm="1">
        <f t="array" ref="O5269:P5269">_xlfn.TEXTSPLIT(N5269,"-")</f>
        <v>2012</v>
      </c>
      <c r="P5269" s="6" t="str">
        <v>2015</v>
      </c>
      <c r="Q5269" s="6">
        <v>1815</v>
      </c>
      <c r="R5269" s="6">
        <v>223</v>
      </c>
      <c r="S5269" s="16">
        <f t="shared" si="398"/>
        <v>0.12286501377410468</v>
      </c>
      <c r="T5269" s="16">
        <f t="shared" si="399"/>
        <v>7.7056453908464504E-3</v>
      </c>
    </row>
    <row r="5270" spans="1:20" x14ac:dyDescent="0.6">
      <c r="A5270" s="6"/>
      <c r="B5270" s="6"/>
      <c r="C5270" s="6"/>
      <c r="D5270" s="6" t="s">
        <v>13300</v>
      </c>
      <c r="E5270" s="6" t="s">
        <v>13816</v>
      </c>
      <c r="F5270" s="6" t="s">
        <v>13882</v>
      </c>
      <c r="G5270" s="6" t="str">
        <f t="shared" si="397"/>
        <v>35-49</v>
      </c>
      <c r="H5270" s="6" t="str" cm="1">
        <f t="array" ref="H5270:I5270">_xlfn.TEXTSPLIT(G5270,"-")</f>
        <v>35</v>
      </c>
      <c r="I5270" s="6" t="str">
        <v>49</v>
      </c>
      <c r="J5270" s="6" t="s">
        <v>13836</v>
      </c>
      <c r="K5270" s="6" t="s">
        <v>13511</v>
      </c>
      <c r="L5270" s="6" t="s">
        <v>13973</v>
      </c>
      <c r="M5270" s="6" t="s">
        <v>13753</v>
      </c>
      <c r="N5270" s="6" t="s">
        <v>13881</v>
      </c>
      <c r="O5270" s="6" t="str" cm="1">
        <f t="array" ref="O5270:P5270">_xlfn.TEXTSPLIT(N5270,"-")</f>
        <v>2012</v>
      </c>
      <c r="P5270" s="6" t="str">
        <v>2015</v>
      </c>
      <c r="Q5270" s="6">
        <v>150</v>
      </c>
      <c r="R5270" s="6">
        <v>2</v>
      </c>
      <c r="S5270" s="16">
        <f t="shared" si="398"/>
        <v>1.3333333333333334E-2</v>
      </c>
      <c r="T5270" s="16">
        <f t="shared" si="399"/>
        <v>9.3650255580913239E-3</v>
      </c>
    </row>
    <row r="5271" spans="1:20" x14ac:dyDescent="0.6">
      <c r="A5271" s="6"/>
      <c r="B5271" s="6"/>
      <c r="C5271" s="6"/>
      <c r="D5271" s="6" t="s">
        <v>13300</v>
      </c>
      <c r="E5271" s="6" t="s">
        <v>13816</v>
      </c>
      <c r="F5271" s="6" t="s">
        <v>13818</v>
      </c>
      <c r="G5271" s="6" t="str">
        <f t="shared" si="397"/>
        <v>50-59</v>
      </c>
      <c r="H5271" s="6" t="str" cm="1">
        <f t="array" ref="H5271:I5271">_xlfn.TEXTSPLIT(G5271,"-")</f>
        <v>50</v>
      </c>
      <c r="I5271" s="6" t="str">
        <v>59</v>
      </c>
      <c r="J5271" s="6" t="s">
        <v>13836</v>
      </c>
      <c r="K5271" s="6" t="s">
        <v>13511</v>
      </c>
      <c r="L5271" s="6" t="s">
        <v>13973</v>
      </c>
      <c r="M5271" s="6" t="s">
        <v>13753</v>
      </c>
      <c r="N5271" s="6" t="s">
        <v>13881</v>
      </c>
      <c r="O5271" s="6" t="str" cm="1">
        <f t="array" ref="O5271:P5271">_xlfn.TEXTSPLIT(N5271,"-")</f>
        <v>2012</v>
      </c>
      <c r="P5271" s="6" t="str">
        <v>2015</v>
      </c>
      <c r="Q5271" s="6">
        <v>409</v>
      </c>
      <c r="R5271" s="6">
        <v>19</v>
      </c>
      <c r="S5271" s="16">
        <f t="shared" si="398"/>
        <v>4.6454767726161368E-2</v>
      </c>
      <c r="T5271" s="16">
        <f t="shared" si="399"/>
        <v>1.0406966150322595E-2</v>
      </c>
    </row>
    <row r="5272" spans="1:20" x14ac:dyDescent="0.6">
      <c r="A5272" s="6"/>
      <c r="B5272" s="6"/>
      <c r="C5272" s="6"/>
      <c r="D5272" s="6" t="s">
        <v>13300</v>
      </c>
      <c r="E5272" s="6" t="s">
        <v>13816</v>
      </c>
      <c r="F5272" s="6" t="s">
        <v>13819</v>
      </c>
      <c r="G5272" s="6" t="str">
        <f t="shared" si="397"/>
        <v>60-69</v>
      </c>
      <c r="H5272" s="6" t="str" cm="1">
        <f t="array" ref="H5272:I5272">_xlfn.TEXTSPLIT(G5272,"-")</f>
        <v>60</v>
      </c>
      <c r="I5272" s="6" t="str">
        <v>69</v>
      </c>
      <c r="J5272" s="6" t="s">
        <v>13836</v>
      </c>
      <c r="K5272" s="6" t="s">
        <v>13511</v>
      </c>
      <c r="L5272" s="6" t="s">
        <v>13973</v>
      </c>
      <c r="M5272" s="6" t="s">
        <v>13753</v>
      </c>
      <c r="N5272" s="6" t="s">
        <v>13881</v>
      </c>
      <c r="O5272" s="6" t="str" cm="1">
        <f t="array" ref="O5272:P5272">_xlfn.TEXTSPLIT(N5272,"-")</f>
        <v>2012</v>
      </c>
      <c r="P5272" s="6" t="str">
        <v>2015</v>
      </c>
      <c r="Q5272" s="6">
        <v>1217</v>
      </c>
      <c r="R5272" s="6">
        <v>130</v>
      </c>
      <c r="S5272" s="16">
        <f t="shared" si="398"/>
        <v>0.10682004930156122</v>
      </c>
      <c r="T5272" s="16">
        <f t="shared" si="399"/>
        <v>8.8542255494854696E-3</v>
      </c>
    </row>
    <row r="5273" spans="1:20" x14ac:dyDescent="0.6">
      <c r="A5273" s="6"/>
      <c r="B5273" s="6"/>
      <c r="C5273" s="6"/>
      <c r="D5273" s="6" t="s">
        <v>13300</v>
      </c>
      <c r="E5273" s="6" t="s">
        <v>13816</v>
      </c>
      <c r="F5273" s="6" t="s">
        <v>13825</v>
      </c>
      <c r="G5273" s="6" t="str">
        <f t="shared" si="397"/>
        <v>70-74</v>
      </c>
      <c r="H5273" s="6" t="str" cm="1">
        <f t="array" ref="H5273:I5273">_xlfn.TEXTSPLIT(G5273,"-")</f>
        <v>70</v>
      </c>
      <c r="I5273" s="6" t="str">
        <v>74</v>
      </c>
      <c r="J5273" s="6" t="s">
        <v>13836</v>
      </c>
      <c r="K5273" s="6" t="s">
        <v>13511</v>
      </c>
      <c r="L5273" s="6" t="s">
        <v>13973</v>
      </c>
      <c r="M5273" s="6" t="s">
        <v>13753</v>
      </c>
      <c r="N5273" s="6" t="s">
        <v>13881</v>
      </c>
      <c r="O5273" s="6" t="str" cm="1">
        <f t="array" ref="O5273:P5273">_xlfn.TEXTSPLIT(N5273,"-")</f>
        <v>2012</v>
      </c>
      <c r="P5273" s="6" t="str">
        <v>2015</v>
      </c>
      <c r="Q5273" s="6">
        <v>397</v>
      </c>
      <c r="R5273" s="6">
        <v>72</v>
      </c>
      <c r="S5273" s="16">
        <f t="shared" si="398"/>
        <v>0.181360201511335</v>
      </c>
      <c r="T5273" s="16">
        <f t="shared" si="399"/>
        <v>1.9338472560027051E-2</v>
      </c>
    </row>
    <row r="5274" spans="1:20" x14ac:dyDescent="0.6">
      <c r="A5274" s="6"/>
      <c r="B5274" s="6"/>
      <c r="C5274" s="6"/>
      <c r="D5274" s="6" t="s">
        <v>13300</v>
      </c>
      <c r="E5274" s="6" t="s">
        <v>13816</v>
      </c>
      <c r="F5274" s="6" t="s">
        <v>13663</v>
      </c>
      <c r="G5274" s="6" t="str">
        <f t="shared" si="397"/>
        <v>35-74</v>
      </c>
      <c r="H5274" s="6" t="str" cm="1">
        <f t="array" ref="H5274:I5274">_xlfn.TEXTSPLIT(G5274,"-")</f>
        <v>35</v>
      </c>
      <c r="I5274" s="6" t="str">
        <v>74</v>
      </c>
      <c r="J5274" s="6" t="s">
        <v>13836</v>
      </c>
      <c r="K5274" s="6" t="s">
        <v>13511</v>
      </c>
      <c r="L5274" s="6" t="s">
        <v>13973</v>
      </c>
      <c r="M5274" s="6" t="s">
        <v>13753</v>
      </c>
      <c r="N5274" s="6" t="s">
        <v>13881</v>
      </c>
      <c r="O5274" s="6" t="str" cm="1">
        <f t="array" ref="O5274:P5274">_xlfn.TEXTSPLIT(N5274,"-")</f>
        <v>2012</v>
      </c>
      <c r="P5274" s="6" t="str">
        <v>2015</v>
      </c>
      <c r="Q5274" s="6">
        <v>2173</v>
      </c>
      <c r="R5274" s="6">
        <v>223</v>
      </c>
      <c r="S5274" s="16">
        <f t="shared" si="398"/>
        <v>0.10262310170271514</v>
      </c>
      <c r="T5274" s="16">
        <f t="shared" si="399"/>
        <v>6.5099873959098683E-3</v>
      </c>
    </row>
    <row r="5275" spans="1:20" x14ac:dyDescent="0.6">
      <c r="A5275" s="6"/>
      <c r="B5275" s="6"/>
      <c r="C5275" s="6"/>
      <c r="D5275" s="6" t="s">
        <v>13300</v>
      </c>
      <c r="E5275" s="6" t="s">
        <v>13815</v>
      </c>
      <c r="F5275" s="6" t="s">
        <v>13882</v>
      </c>
      <c r="G5275" s="6" t="str">
        <f t="shared" si="397"/>
        <v>35-49</v>
      </c>
      <c r="H5275" s="6" t="str" cm="1">
        <f t="array" ref="H5275:I5275">_xlfn.TEXTSPLIT(G5275,"-")</f>
        <v>35</v>
      </c>
      <c r="I5275" s="6" t="str">
        <v>49</v>
      </c>
      <c r="J5275" s="6" t="s">
        <v>13836</v>
      </c>
      <c r="K5275" s="6" t="s">
        <v>13511</v>
      </c>
      <c r="L5275" s="6" t="s">
        <v>13973</v>
      </c>
      <c r="M5275" s="6" t="s">
        <v>13753</v>
      </c>
      <c r="N5275" s="6" t="s">
        <v>13881</v>
      </c>
      <c r="O5275" s="6" t="str" cm="1">
        <f t="array" ref="O5275:P5275">_xlfn.TEXTSPLIT(N5275,"-")</f>
        <v>2012</v>
      </c>
      <c r="P5275" s="6" t="str">
        <v>2015</v>
      </c>
      <c r="Q5275" s="6">
        <v>310</v>
      </c>
      <c r="R5275" s="6">
        <v>12</v>
      </c>
      <c r="S5275" s="16">
        <f t="shared" si="398"/>
        <v>3.870967741935484E-2</v>
      </c>
      <c r="T5275" s="16">
        <f t="shared" si="399"/>
        <v>1.0956105720533087E-2</v>
      </c>
    </row>
    <row r="5276" spans="1:20" x14ac:dyDescent="0.6">
      <c r="A5276" s="6"/>
      <c r="B5276" s="6"/>
      <c r="C5276" s="6"/>
      <c r="D5276" s="6" t="s">
        <v>13300</v>
      </c>
      <c r="E5276" s="6" t="s">
        <v>13815</v>
      </c>
      <c r="F5276" s="6" t="s">
        <v>13818</v>
      </c>
      <c r="G5276" s="6" t="str">
        <f t="shared" si="397"/>
        <v>50-59</v>
      </c>
      <c r="H5276" s="6" t="str" cm="1">
        <f t="array" ref="H5276:I5276">_xlfn.TEXTSPLIT(G5276,"-")</f>
        <v>50</v>
      </c>
      <c r="I5276" s="6" t="str">
        <v>59</v>
      </c>
      <c r="J5276" s="6" t="s">
        <v>13836</v>
      </c>
      <c r="K5276" s="6" t="s">
        <v>13511</v>
      </c>
      <c r="L5276" s="6" t="s">
        <v>13973</v>
      </c>
      <c r="M5276" s="6" t="s">
        <v>13753</v>
      </c>
      <c r="N5276" s="6" t="s">
        <v>13881</v>
      </c>
      <c r="O5276" s="6" t="str" cm="1">
        <f t="array" ref="O5276:P5276">_xlfn.TEXTSPLIT(N5276,"-")</f>
        <v>2012</v>
      </c>
      <c r="P5276" s="6" t="str">
        <v>2015</v>
      </c>
      <c r="Q5276" s="6">
        <v>794</v>
      </c>
      <c r="R5276" s="6">
        <v>51</v>
      </c>
      <c r="S5276" s="16">
        <f t="shared" si="398"/>
        <v>6.4231738035264482E-2</v>
      </c>
      <c r="T5276" s="16">
        <f t="shared" si="399"/>
        <v>8.7005907515516987E-3</v>
      </c>
    </row>
    <row r="5277" spans="1:20" x14ac:dyDescent="0.6">
      <c r="A5277" s="6"/>
      <c r="B5277" s="6"/>
      <c r="C5277" s="6"/>
      <c r="D5277" s="6" t="s">
        <v>13300</v>
      </c>
      <c r="E5277" s="6" t="s">
        <v>13815</v>
      </c>
      <c r="F5277" s="6" t="s">
        <v>13819</v>
      </c>
      <c r="G5277" s="6" t="str">
        <f t="shared" si="397"/>
        <v>60-69</v>
      </c>
      <c r="H5277" s="6" t="str" cm="1">
        <f t="array" ref="H5277:I5277">_xlfn.TEXTSPLIT(G5277,"-")</f>
        <v>60</v>
      </c>
      <c r="I5277" s="6" t="str">
        <v>69</v>
      </c>
      <c r="J5277" s="6" t="s">
        <v>13836</v>
      </c>
      <c r="K5277" s="6" t="s">
        <v>13511</v>
      </c>
      <c r="L5277" s="6" t="s">
        <v>13973</v>
      </c>
      <c r="M5277" s="6" t="s">
        <v>13753</v>
      </c>
      <c r="N5277" s="6" t="s">
        <v>13881</v>
      </c>
      <c r="O5277" s="6" t="str" cm="1">
        <f t="array" ref="O5277:P5277">_xlfn.TEXTSPLIT(N5277,"-")</f>
        <v>2012</v>
      </c>
      <c r="P5277" s="6" t="str">
        <v>2015</v>
      </c>
      <c r="Q5277" s="6">
        <v>2172</v>
      </c>
      <c r="R5277" s="6">
        <v>250</v>
      </c>
      <c r="S5277" s="16">
        <f t="shared" si="398"/>
        <v>0.1151012891344383</v>
      </c>
      <c r="T5277" s="16">
        <f t="shared" si="399"/>
        <v>6.8478929820603735E-3</v>
      </c>
    </row>
    <row r="5278" spans="1:20" x14ac:dyDescent="0.6">
      <c r="A5278" s="6"/>
      <c r="B5278" s="6"/>
      <c r="C5278" s="6"/>
      <c r="D5278" s="6" t="s">
        <v>13300</v>
      </c>
      <c r="E5278" s="6" t="s">
        <v>13815</v>
      </c>
      <c r="F5278" s="6" t="s">
        <v>13825</v>
      </c>
      <c r="G5278" s="6" t="str">
        <f t="shared" si="397"/>
        <v>70-74</v>
      </c>
      <c r="H5278" s="6" t="str" cm="1">
        <f t="array" ref="H5278:I5278">_xlfn.TEXTSPLIT(G5278,"-")</f>
        <v>70</v>
      </c>
      <c r="I5278" s="6" t="str">
        <v>74</v>
      </c>
      <c r="J5278" s="6" t="s">
        <v>13836</v>
      </c>
      <c r="K5278" s="6" t="s">
        <v>13511</v>
      </c>
      <c r="L5278" s="6" t="s">
        <v>13973</v>
      </c>
      <c r="M5278" s="6" t="s">
        <v>13753</v>
      </c>
      <c r="N5278" s="6" t="s">
        <v>13881</v>
      </c>
      <c r="O5278" s="6" t="str" cm="1">
        <f t="array" ref="O5278:P5278">_xlfn.TEXTSPLIT(N5278,"-")</f>
        <v>2012</v>
      </c>
      <c r="P5278" s="6" t="str">
        <v>2015</v>
      </c>
      <c r="Q5278" s="6">
        <v>712</v>
      </c>
      <c r="R5278" s="6">
        <v>133</v>
      </c>
      <c r="S5278" s="16">
        <f t="shared" si="398"/>
        <v>0.18679775280898878</v>
      </c>
      <c r="T5278" s="16">
        <f t="shared" si="399"/>
        <v>1.4606464647088915E-2</v>
      </c>
    </row>
    <row r="5279" spans="1:20" x14ac:dyDescent="0.6">
      <c r="A5279" s="6"/>
      <c r="B5279" s="6"/>
      <c r="C5279" s="6"/>
      <c r="D5279" s="6" t="s">
        <v>13300</v>
      </c>
      <c r="E5279" s="6" t="s">
        <v>13815</v>
      </c>
      <c r="F5279" s="6" t="s">
        <v>13663</v>
      </c>
      <c r="G5279" s="6" t="str">
        <f t="shared" si="397"/>
        <v>35-74</v>
      </c>
      <c r="H5279" s="6" t="str" cm="1">
        <f t="array" ref="H5279:I5279">_xlfn.TEXTSPLIT(G5279,"-")</f>
        <v>35</v>
      </c>
      <c r="I5279" s="6" t="str">
        <v>74</v>
      </c>
      <c r="J5279" s="6" t="s">
        <v>13836</v>
      </c>
      <c r="K5279" s="6" t="s">
        <v>13511</v>
      </c>
      <c r="L5279" s="6" t="s">
        <v>13973</v>
      </c>
      <c r="M5279" s="6" t="s">
        <v>13753</v>
      </c>
      <c r="N5279" s="6" t="s">
        <v>13881</v>
      </c>
      <c r="O5279" s="6" t="str" cm="1">
        <f t="array" ref="O5279:P5279">_xlfn.TEXTSPLIT(N5279,"-")</f>
        <v>2012</v>
      </c>
      <c r="P5279" s="6" t="str">
        <v>2015</v>
      </c>
      <c r="Q5279" s="6">
        <v>3988</v>
      </c>
      <c r="R5279" s="6">
        <v>446</v>
      </c>
      <c r="S5279" s="16">
        <f t="shared" si="398"/>
        <v>0.11183550651955868</v>
      </c>
      <c r="T5279" s="16">
        <f t="shared" si="399"/>
        <v>4.9906714884858996E-3</v>
      </c>
    </row>
    <row r="5280" spans="1:20" x14ac:dyDescent="0.6">
      <c r="D5280" s="6" t="s">
        <v>13822</v>
      </c>
      <c r="E5280" s="6" t="s">
        <v>13814</v>
      </c>
      <c r="F5280" s="6" t="s">
        <v>13882</v>
      </c>
      <c r="G5280" s="6" t="str">
        <f t="shared" si="385"/>
        <v>35-49</v>
      </c>
      <c r="H5280" s="6" t="str" cm="1">
        <f t="array" ref="H5280:I5280">_xlfn.TEXTSPLIT(G5280,"-")</f>
        <v>35</v>
      </c>
      <c r="I5280" s="6" t="str">
        <v>49</v>
      </c>
      <c r="J5280" s="6" t="s">
        <v>13836</v>
      </c>
      <c r="K5280" s="6" t="s">
        <v>13511</v>
      </c>
      <c r="L5280" s="6" t="s">
        <v>13909</v>
      </c>
      <c r="M5280" s="6" t="s">
        <v>13753</v>
      </c>
      <c r="N5280" s="6" t="s">
        <v>13881</v>
      </c>
      <c r="O5280" s="6" t="str" cm="1">
        <f t="array" ref="O5280:P5280">_xlfn.TEXTSPLIT(N5280,"-")</f>
        <v>2012</v>
      </c>
      <c r="P5280" s="6" t="str">
        <v>2015</v>
      </c>
      <c r="Q5280" s="6">
        <v>160</v>
      </c>
      <c r="R5280" s="6">
        <v>10</v>
      </c>
      <c r="S5280" s="16">
        <f t="shared" si="386"/>
        <v>6.25E-2</v>
      </c>
      <c r="T5280" s="16">
        <f t="shared" si="387"/>
        <v>1.9136638615493577E-2</v>
      </c>
    </row>
    <row r="5281" spans="1:20" x14ac:dyDescent="0.6">
      <c r="A5281" s="6"/>
      <c r="B5281" s="6"/>
      <c r="C5281" s="6"/>
      <c r="D5281" s="6" t="s">
        <v>13822</v>
      </c>
      <c r="E5281" s="6" t="s">
        <v>13814</v>
      </c>
      <c r="F5281" s="6" t="s">
        <v>13818</v>
      </c>
      <c r="G5281" s="6" t="str">
        <f t="shared" si="385"/>
        <v>50-59</v>
      </c>
      <c r="H5281" s="6" t="str" cm="1">
        <f t="array" ref="H5281:I5281">_xlfn.TEXTSPLIT(G5281,"-")</f>
        <v>50</v>
      </c>
      <c r="I5281" s="6" t="str">
        <v>59</v>
      </c>
      <c r="J5281" s="6" t="s">
        <v>13836</v>
      </c>
      <c r="K5281" s="6" t="s">
        <v>13511</v>
      </c>
      <c r="L5281" s="6" t="s">
        <v>13909</v>
      </c>
      <c r="M5281" s="6" t="s">
        <v>13753</v>
      </c>
      <c r="N5281" s="6" t="s">
        <v>13881</v>
      </c>
      <c r="O5281" s="6" t="str" cm="1">
        <f t="array" ref="O5281:P5281">_xlfn.TEXTSPLIT(N5281,"-")</f>
        <v>2012</v>
      </c>
      <c r="P5281" s="6" t="str">
        <v>2015</v>
      </c>
      <c r="Q5281" s="6">
        <v>385</v>
      </c>
      <c r="R5281" s="6">
        <v>32</v>
      </c>
      <c r="S5281" s="16">
        <f t="shared" si="386"/>
        <v>8.3116883116883117E-2</v>
      </c>
      <c r="T5281" s="16">
        <f t="shared" si="387"/>
        <v>1.4069259744583755E-2</v>
      </c>
    </row>
    <row r="5282" spans="1:20" x14ac:dyDescent="0.6">
      <c r="A5282" s="6"/>
      <c r="B5282" s="6"/>
      <c r="C5282" s="6"/>
      <c r="D5282" s="6" t="s">
        <v>13822</v>
      </c>
      <c r="E5282" s="6" t="s">
        <v>13814</v>
      </c>
      <c r="F5282" s="6" t="s">
        <v>13819</v>
      </c>
      <c r="G5282" s="6" t="str">
        <f t="shared" si="385"/>
        <v>60-69</v>
      </c>
      <c r="H5282" s="6" t="str" cm="1">
        <f t="array" ref="H5282:I5282">_xlfn.TEXTSPLIT(G5282,"-")</f>
        <v>60</v>
      </c>
      <c r="I5282" s="6" t="str">
        <v>69</v>
      </c>
      <c r="J5282" s="6" t="s">
        <v>13836</v>
      </c>
      <c r="K5282" s="6" t="s">
        <v>13511</v>
      </c>
      <c r="L5282" s="6" t="s">
        <v>13909</v>
      </c>
      <c r="M5282" s="6" t="s">
        <v>13753</v>
      </c>
      <c r="N5282" s="6" t="s">
        <v>13881</v>
      </c>
      <c r="O5282" s="6" t="str" cm="1">
        <f t="array" ref="O5282:P5282">_xlfn.TEXTSPLIT(N5282,"-")</f>
        <v>2012</v>
      </c>
      <c r="P5282" s="6" t="str">
        <v>2015</v>
      </c>
      <c r="Q5282" s="6">
        <v>955</v>
      </c>
      <c r="R5282" s="6">
        <v>119</v>
      </c>
      <c r="S5282" s="16">
        <f t="shared" si="386"/>
        <v>0.12460732984293194</v>
      </c>
      <c r="T5282" s="16">
        <f t="shared" si="387"/>
        <v>1.0687387643932072E-2</v>
      </c>
    </row>
    <row r="5283" spans="1:20" x14ac:dyDescent="0.6">
      <c r="A5283" s="6"/>
      <c r="B5283" s="6"/>
      <c r="C5283" s="6"/>
      <c r="D5283" s="6" t="s">
        <v>13822</v>
      </c>
      <c r="E5283" s="6" t="s">
        <v>13814</v>
      </c>
      <c r="F5283" s="6" t="s">
        <v>13825</v>
      </c>
      <c r="G5283" s="6" t="str">
        <f t="shared" si="385"/>
        <v>70-74</v>
      </c>
      <c r="H5283" s="6" t="str" cm="1">
        <f t="array" ref="H5283:I5283">_xlfn.TEXTSPLIT(G5283,"-")</f>
        <v>70</v>
      </c>
      <c r="I5283" s="6" t="str">
        <v>74</v>
      </c>
      <c r="J5283" s="6" t="s">
        <v>13836</v>
      </c>
      <c r="K5283" s="6" t="s">
        <v>13511</v>
      </c>
      <c r="L5283" s="6" t="s">
        <v>13909</v>
      </c>
      <c r="M5283" s="6" t="s">
        <v>13753</v>
      </c>
      <c r="N5283" s="6" t="s">
        <v>13881</v>
      </c>
      <c r="O5283" s="6" t="str" cm="1">
        <f t="array" ref="O5283:P5283">_xlfn.TEXTSPLIT(N5283,"-")</f>
        <v>2012</v>
      </c>
      <c r="P5283" s="6" t="str">
        <v>2015</v>
      </c>
      <c r="Q5283" s="6">
        <v>315</v>
      </c>
      <c r="R5283" s="6">
        <v>60</v>
      </c>
      <c r="S5283" s="16">
        <f t="shared" si="386"/>
        <v>0.19047619047619047</v>
      </c>
      <c r="T5283" s="16">
        <f t="shared" si="387"/>
        <v>2.2124827061497449E-2</v>
      </c>
    </row>
    <row r="5284" spans="1:20" x14ac:dyDescent="0.6">
      <c r="A5284" s="6"/>
      <c r="B5284" s="6"/>
      <c r="C5284" s="6"/>
      <c r="D5284" s="6" t="s">
        <v>13822</v>
      </c>
      <c r="E5284" s="6" t="s">
        <v>13814</v>
      </c>
      <c r="F5284" s="6" t="s">
        <v>13663</v>
      </c>
      <c r="G5284" s="6" t="str">
        <f t="shared" si="385"/>
        <v>35-74</v>
      </c>
      <c r="H5284" s="6" t="str" cm="1">
        <f t="array" ref="H5284:I5284">_xlfn.TEXTSPLIT(G5284,"-")</f>
        <v>35</v>
      </c>
      <c r="I5284" s="6" t="str">
        <v>74</v>
      </c>
      <c r="J5284" s="6" t="s">
        <v>13836</v>
      </c>
      <c r="K5284" s="6" t="s">
        <v>13511</v>
      </c>
      <c r="L5284" s="6" t="s">
        <v>13909</v>
      </c>
      <c r="M5284" s="6" t="s">
        <v>13753</v>
      </c>
      <c r="N5284" s="6" t="s">
        <v>13881</v>
      </c>
      <c r="O5284" s="6" t="str" cm="1">
        <f t="array" ref="O5284:P5284">_xlfn.TEXTSPLIT(N5284,"-")</f>
        <v>2012</v>
      </c>
      <c r="P5284" s="6" t="str">
        <v>2015</v>
      </c>
      <c r="Q5284" s="6">
        <v>1815</v>
      </c>
      <c r="R5284" s="6">
        <v>221</v>
      </c>
      <c r="S5284" s="16">
        <f t="shared" si="386"/>
        <v>0.12176308539944904</v>
      </c>
      <c r="T5284" s="16">
        <f t="shared" si="387"/>
        <v>7.6758300646227982E-3</v>
      </c>
    </row>
    <row r="5285" spans="1:20" x14ac:dyDescent="0.6">
      <c r="A5285" s="6"/>
      <c r="B5285" s="6"/>
      <c r="C5285" s="6"/>
      <c r="D5285" s="6" t="s">
        <v>13822</v>
      </c>
      <c r="E5285" s="6" t="s">
        <v>13816</v>
      </c>
      <c r="F5285" s="6" t="s">
        <v>13882</v>
      </c>
      <c r="G5285" s="6" t="str">
        <f t="shared" si="385"/>
        <v>35-49</v>
      </c>
      <c r="H5285" s="6" t="str" cm="1">
        <f t="array" ref="H5285:I5285">_xlfn.TEXTSPLIT(G5285,"-")</f>
        <v>35</v>
      </c>
      <c r="I5285" s="6" t="str">
        <v>49</v>
      </c>
      <c r="J5285" s="6" t="s">
        <v>13836</v>
      </c>
      <c r="K5285" s="6" t="s">
        <v>13511</v>
      </c>
      <c r="L5285" s="6" t="s">
        <v>13909</v>
      </c>
      <c r="M5285" s="6" t="s">
        <v>13753</v>
      </c>
      <c r="N5285" s="6" t="s">
        <v>13881</v>
      </c>
      <c r="O5285" s="6" t="str" cm="1">
        <f t="array" ref="O5285:P5285">_xlfn.TEXTSPLIT(N5285,"-")</f>
        <v>2012</v>
      </c>
      <c r="P5285" s="6" t="str">
        <v>2015</v>
      </c>
      <c r="Q5285" s="6">
        <v>150</v>
      </c>
      <c r="R5285" s="6">
        <v>2</v>
      </c>
      <c r="S5285" s="16">
        <f t="shared" si="386"/>
        <v>1.3333333333333334E-2</v>
      </c>
      <c r="T5285" s="16">
        <f t="shared" si="387"/>
        <v>9.3650255580913239E-3</v>
      </c>
    </row>
    <row r="5286" spans="1:20" x14ac:dyDescent="0.6">
      <c r="A5286" s="6"/>
      <c r="B5286" s="6"/>
      <c r="C5286" s="6"/>
      <c r="D5286" s="6" t="s">
        <v>13822</v>
      </c>
      <c r="E5286" s="6" t="s">
        <v>13816</v>
      </c>
      <c r="F5286" s="6" t="s">
        <v>13818</v>
      </c>
      <c r="G5286" s="6" t="str">
        <f t="shared" si="385"/>
        <v>50-59</v>
      </c>
      <c r="H5286" s="6" t="str" cm="1">
        <f t="array" ref="H5286:I5286">_xlfn.TEXTSPLIT(G5286,"-")</f>
        <v>50</v>
      </c>
      <c r="I5286" s="6" t="str">
        <v>59</v>
      </c>
      <c r="J5286" s="6" t="s">
        <v>13836</v>
      </c>
      <c r="K5286" s="6" t="s">
        <v>13511</v>
      </c>
      <c r="L5286" s="6" t="s">
        <v>13909</v>
      </c>
      <c r="M5286" s="6" t="s">
        <v>13753</v>
      </c>
      <c r="N5286" s="6" t="s">
        <v>13881</v>
      </c>
      <c r="O5286" s="6" t="str" cm="1">
        <f t="array" ref="O5286:P5286">_xlfn.TEXTSPLIT(N5286,"-")</f>
        <v>2012</v>
      </c>
      <c r="P5286" s="6" t="str">
        <v>2015</v>
      </c>
      <c r="Q5286" s="6">
        <v>409</v>
      </c>
      <c r="R5286" s="6">
        <v>19</v>
      </c>
      <c r="S5286" s="16">
        <f t="shared" si="386"/>
        <v>4.6454767726161368E-2</v>
      </c>
      <c r="T5286" s="16">
        <f t="shared" si="387"/>
        <v>1.0406966150322595E-2</v>
      </c>
    </row>
    <row r="5287" spans="1:20" x14ac:dyDescent="0.6">
      <c r="A5287" s="6"/>
      <c r="B5287" s="6"/>
      <c r="C5287" s="6"/>
      <c r="D5287" s="6" t="s">
        <v>13822</v>
      </c>
      <c r="E5287" s="6" t="s">
        <v>13816</v>
      </c>
      <c r="F5287" s="6" t="s">
        <v>13819</v>
      </c>
      <c r="G5287" s="6" t="str">
        <f t="shared" si="385"/>
        <v>60-69</v>
      </c>
      <c r="H5287" s="6" t="str" cm="1">
        <f t="array" ref="H5287:I5287">_xlfn.TEXTSPLIT(G5287,"-")</f>
        <v>60</v>
      </c>
      <c r="I5287" s="6" t="str">
        <v>69</v>
      </c>
      <c r="J5287" s="6" t="s">
        <v>13836</v>
      </c>
      <c r="K5287" s="6" t="s">
        <v>13511</v>
      </c>
      <c r="L5287" s="6" t="s">
        <v>13909</v>
      </c>
      <c r="M5287" s="6" t="s">
        <v>13753</v>
      </c>
      <c r="N5287" s="6" t="s">
        <v>13881</v>
      </c>
      <c r="O5287" s="6" t="str" cm="1">
        <f t="array" ref="O5287:P5287">_xlfn.TEXTSPLIT(N5287,"-")</f>
        <v>2012</v>
      </c>
      <c r="P5287" s="6" t="str">
        <v>2015</v>
      </c>
      <c r="Q5287" s="6">
        <v>1217</v>
      </c>
      <c r="R5287" s="6">
        <v>130</v>
      </c>
      <c r="S5287" s="16">
        <f t="shared" si="386"/>
        <v>0.10682004930156122</v>
      </c>
      <c r="T5287" s="16">
        <f t="shared" si="387"/>
        <v>8.8542255494854696E-3</v>
      </c>
    </row>
    <row r="5288" spans="1:20" x14ac:dyDescent="0.6">
      <c r="A5288" s="6"/>
      <c r="B5288" s="6"/>
      <c r="C5288" s="6"/>
      <c r="D5288" s="6" t="s">
        <v>13822</v>
      </c>
      <c r="E5288" s="6" t="s">
        <v>13816</v>
      </c>
      <c r="F5288" s="6" t="s">
        <v>13825</v>
      </c>
      <c r="G5288" s="6" t="str">
        <f t="shared" si="385"/>
        <v>70-74</v>
      </c>
      <c r="H5288" s="6" t="str" cm="1">
        <f t="array" ref="H5288:I5288">_xlfn.TEXTSPLIT(G5288,"-")</f>
        <v>70</v>
      </c>
      <c r="I5288" s="6" t="str">
        <v>74</v>
      </c>
      <c r="J5288" s="6" t="s">
        <v>13836</v>
      </c>
      <c r="K5288" s="6" t="s">
        <v>13511</v>
      </c>
      <c r="L5288" s="6" t="s">
        <v>13909</v>
      </c>
      <c r="M5288" s="6" t="s">
        <v>13753</v>
      </c>
      <c r="N5288" s="6" t="s">
        <v>13881</v>
      </c>
      <c r="O5288" s="6" t="str" cm="1">
        <f t="array" ref="O5288:P5288">_xlfn.TEXTSPLIT(N5288,"-")</f>
        <v>2012</v>
      </c>
      <c r="P5288" s="6" t="str">
        <v>2015</v>
      </c>
      <c r="Q5288" s="6">
        <v>397</v>
      </c>
      <c r="R5288" s="6">
        <v>72</v>
      </c>
      <c r="S5288" s="16">
        <f t="shared" si="386"/>
        <v>0.181360201511335</v>
      </c>
      <c r="T5288" s="16">
        <f t="shared" si="387"/>
        <v>1.9338472560027051E-2</v>
      </c>
    </row>
    <row r="5289" spans="1:20" x14ac:dyDescent="0.6">
      <c r="A5289" s="6"/>
      <c r="B5289" s="6"/>
      <c r="C5289" s="6"/>
      <c r="D5289" s="6" t="s">
        <v>13822</v>
      </c>
      <c r="E5289" s="6" t="s">
        <v>13816</v>
      </c>
      <c r="F5289" s="6" t="s">
        <v>13663</v>
      </c>
      <c r="G5289" s="6" t="str">
        <f t="shared" si="385"/>
        <v>35-74</v>
      </c>
      <c r="H5289" s="6" t="str" cm="1">
        <f t="array" ref="H5289:I5289">_xlfn.TEXTSPLIT(G5289,"-")</f>
        <v>35</v>
      </c>
      <c r="I5289" s="6" t="str">
        <v>74</v>
      </c>
      <c r="J5289" s="6" t="s">
        <v>13836</v>
      </c>
      <c r="K5289" s="6" t="s">
        <v>13511</v>
      </c>
      <c r="L5289" s="6" t="s">
        <v>13909</v>
      </c>
      <c r="M5289" s="6" t="s">
        <v>13753</v>
      </c>
      <c r="N5289" s="6" t="s">
        <v>13881</v>
      </c>
      <c r="O5289" s="6" t="str" cm="1">
        <f t="array" ref="O5289:P5289">_xlfn.TEXTSPLIT(N5289,"-")</f>
        <v>2012</v>
      </c>
      <c r="P5289" s="6" t="str">
        <v>2015</v>
      </c>
      <c r="Q5289" s="6">
        <v>2173</v>
      </c>
      <c r="R5289" s="6">
        <v>223</v>
      </c>
      <c r="S5289" s="16">
        <f t="shared" si="386"/>
        <v>0.10262310170271514</v>
      </c>
      <c r="T5289" s="16">
        <f t="shared" si="387"/>
        <v>6.5099873959098683E-3</v>
      </c>
    </row>
    <row r="5290" spans="1:20" x14ac:dyDescent="0.6">
      <c r="A5290" s="6"/>
      <c r="B5290" s="6"/>
      <c r="C5290" s="6"/>
      <c r="D5290" s="6" t="s">
        <v>13822</v>
      </c>
      <c r="E5290" s="6" t="s">
        <v>13815</v>
      </c>
      <c r="F5290" s="6" t="s">
        <v>13882</v>
      </c>
      <c r="G5290" s="6" t="str">
        <f t="shared" si="385"/>
        <v>35-49</v>
      </c>
      <c r="H5290" s="6" t="str" cm="1">
        <f t="array" ref="H5290:I5290">_xlfn.TEXTSPLIT(G5290,"-")</f>
        <v>35</v>
      </c>
      <c r="I5290" s="6" t="str">
        <v>49</v>
      </c>
      <c r="J5290" s="6" t="s">
        <v>13836</v>
      </c>
      <c r="K5290" s="6" t="s">
        <v>13511</v>
      </c>
      <c r="L5290" s="6" t="s">
        <v>13909</v>
      </c>
      <c r="M5290" s="6" t="s">
        <v>13753</v>
      </c>
      <c r="N5290" s="6" t="s">
        <v>13881</v>
      </c>
      <c r="O5290" s="6" t="str" cm="1">
        <f t="array" ref="O5290:P5290">_xlfn.TEXTSPLIT(N5290,"-")</f>
        <v>2012</v>
      </c>
      <c r="P5290" s="6" t="str">
        <v>2015</v>
      </c>
      <c r="Q5290" s="6">
        <v>310</v>
      </c>
      <c r="R5290" s="6">
        <v>12</v>
      </c>
      <c r="S5290" s="16">
        <f t="shared" si="386"/>
        <v>3.870967741935484E-2</v>
      </c>
      <c r="T5290" s="16">
        <f t="shared" si="387"/>
        <v>1.0956105720533087E-2</v>
      </c>
    </row>
    <row r="5291" spans="1:20" x14ac:dyDescent="0.6">
      <c r="A5291" s="6"/>
      <c r="B5291" s="6"/>
      <c r="C5291" s="6"/>
      <c r="D5291" s="6" t="s">
        <v>13822</v>
      </c>
      <c r="E5291" s="6" t="s">
        <v>13815</v>
      </c>
      <c r="F5291" s="6" t="s">
        <v>13818</v>
      </c>
      <c r="G5291" s="6" t="str">
        <f t="shared" si="385"/>
        <v>50-59</v>
      </c>
      <c r="H5291" s="6" t="str" cm="1">
        <f t="array" ref="H5291:I5291">_xlfn.TEXTSPLIT(G5291,"-")</f>
        <v>50</v>
      </c>
      <c r="I5291" s="6" t="str">
        <v>59</v>
      </c>
      <c r="J5291" s="6" t="s">
        <v>13836</v>
      </c>
      <c r="K5291" s="6" t="s">
        <v>13511</v>
      </c>
      <c r="L5291" s="6" t="s">
        <v>13909</v>
      </c>
      <c r="M5291" s="6" t="s">
        <v>13753</v>
      </c>
      <c r="N5291" s="6" t="s">
        <v>13881</v>
      </c>
      <c r="O5291" s="6" t="str" cm="1">
        <f t="array" ref="O5291:P5291">_xlfn.TEXTSPLIT(N5291,"-")</f>
        <v>2012</v>
      </c>
      <c r="P5291" s="6" t="str">
        <v>2015</v>
      </c>
      <c r="Q5291" s="6">
        <v>794</v>
      </c>
      <c r="R5291" s="6">
        <v>51</v>
      </c>
      <c r="S5291" s="16">
        <f t="shared" si="386"/>
        <v>6.4231738035264482E-2</v>
      </c>
      <c r="T5291" s="16">
        <f t="shared" si="387"/>
        <v>8.7005907515516987E-3</v>
      </c>
    </row>
    <row r="5292" spans="1:20" x14ac:dyDescent="0.6">
      <c r="A5292" s="6"/>
      <c r="B5292" s="6"/>
      <c r="C5292" s="6"/>
      <c r="D5292" s="6" t="s">
        <v>13822</v>
      </c>
      <c r="E5292" s="6" t="s">
        <v>13815</v>
      </c>
      <c r="F5292" s="6" t="s">
        <v>13819</v>
      </c>
      <c r="G5292" s="6" t="str">
        <f t="shared" si="385"/>
        <v>60-69</v>
      </c>
      <c r="H5292" s="6" t="str" cm="1">
        <f t="array" ref="H5292:I5292">_xlfn.TEXTSPLIT(G5292,"-")</f>
        <v>60</v>
      </c>
      <c r="I5292" s="6" t="str">
        <v>69</v>
      </c>
      <c r="J5292" s="6" t="s">
        <v>13836</v>
      </c>
      <c r="K5292" s="6" t="s">
        <v>13511</v>
      </c>
      <c r="L5292" s="6" t="s">
        <v>13909</v>
      </c>
      <c r="M5292" s="6" t="s">
        <v>13753</v>
      </c>
      <c r="N5292" s="6" t="s">
        <v>13881</v>
      </c>
      <c r="O5292" s="6" t="str" cm="1">
        <f t="array" ref="O5292:P5292">_xlfn.TEXTSPLIT(N5292,"-")</f>
        <v>2012</v>
      </c>
      <c r="P5292" s="6" t="str">
        <v>2015</v>
      </c>
      <c r="Q5292" s="6">
        <v>2172</v>
      </c>
      <c r="R5292" s="6">
        <v>249</v>
      </c>
      <c r="S5292" s="16">
        <f t="shared" si="386"/>
        <v>0.11464088397790055</v>
      </c>
      <c r="T5292" s="16">
        <f t="shared" si="387"/>
        <v>6.8359611249734515E-3</v>
      </c>
    </row>
    <row r="5293" spans="1:20" x14ac:dyDescent="0.6">
      <c r="A5293" s="6"/>
      <c r="B5293" s="6"/>
      <c r="C5293" s="6"/>
      <c r="D5293" s="6" t="s">
        <v>13822</v>
      </c>
      <c r="E5293" s="6" t="s">
        <v>13815</v>
      </c>
      <c r="F5293" s="6" t="s">
        <v>13825</v>
      </c>
      <c r="G5293" s="6" t="str">
        <f t="shared" si="385"/>
        <v>70-74</v>
      </c>
      <c r="H5293" s="6" t="str" cm="1">
        <f t="array" ref="H5293:I5293">_xlfn.TEXTSPLIT(G5293,"-")</f>
        <v>70</v>
      </c>
      <c r="I5293" s="6" t="str">
        <v>74</v>
      </c>
      <c r="J5293" s="6" t="s">
        <v>13836</v>
      </c>
      <c r="K5293" s="6" t="s">
        <v>13511</v>
      </c>
      <c r="L5293" s="6" t="s">
        <v>13909</v>
      </c>
      <c r="M5293" s="6" t="s">
        <v>13753</v>
      </c>
      <c r="N5293" s="6" t="s">
        <v>13881</v>
      </c>
      <c r="O5293" s="6" t="str" cm="1">
        <f t="array" ref="O5293:P5293">_xlfn.TEXTSPLIT(N5293,"-")</f>
        <v>2012</v>
      </c>
      <c r="P5293" s="6" t="str">
        <v>2015</v>
      </c>
      <c r="Q5293" s="6">
        <v>712</v>
      </c>
      <c r="R5293" s="6">
        <v>132</v>
      </c>
      <c r="S5293" s="16">
        <f t="shared" si="386"/>
        <v>0.1853932584269663</v>
      </c>
      <c r="T5293" s="16">
        <f t="shared" si="387"/>
        <v>1.4564010116367699E-2</v>
      </c>
    </row>
    <row r="5294" spans="1:20" x14ac:dyDescent="0.6">
      <c r="A5294" s="6"/>
      <c r="B5294" s="6"/>
      <c r="C5294" s="6"/>
      <c r="D5294" s="6" t="s">
        <v>13822</v>
      </c>
      <c r="E5294" s="6" t="s">
        <v>13815</v>
      </c>
      <c r="F5294" s="6" t="s">
        <v>13663</v>
      </c>
      <c r="G5294" s="6" t="str">
        <f t="shared" si="385"/>
        <v>35-74</v>
      </c>
      <c r="H5294" s="6" t="str" cm="1">
        <f t="array" ref="H5294:I5294">_xlfn.TEXTSPLIT(G5294,"-")</f>
        <v>35</v>
      </c>
      <c r="I5294" s="6" t="str">
        <v>74</v>
      </c>
      <c r="J5294" s="6" t="s">
        <v>13836</v>
      </c>
      <c r="K5294" s="6" t="s">
        <v>13511</v>
      </c>
      <c r="L5294" s="6" t="s">
        <v>13909</v>
      </c>
      <c r="M5294" s="6" t="s">
        <v>13753</v>
      </c>
      <c r="N5294" s="6" t="s">
        <v>13881</v>
      </c>
      <c r="O5294" s="6" t="str" cm="1">
        <f t="array" ref="O5294:P5294">_xlfn.TEXTSPLIT(N5294,"-")</f>
        <v>2012</v>
      </c>
      <c r="P5294" s="6" t="str">
        <v>2015</v>
      </c>
      <c r="Q5294" s="6">
        <v>3988</v>
      </c>
      <c r="R5294" s="6">
        <v>444</v>
      </c>
      <c r="S5294" s="16">
        <f t="shared" si="386"/>
        <v>0.11133400200601805</v>
      </c>
      <c r="T5294" s="16">
        <f t="shared" si="387"/>
        <v>4.9808747062492515E-3</v>
      </c>
    </row>
    <row r="5295" spans="1:20" x14ac:dyDescent="0.6">
      <c r="A5295" s="6"/>
      <c r="B5295" s="6"/>
      <c r="C5295" s="6"/>
      <c r="D5295" s="6" t="s">
        <v>13813</v>
      </c>
      <c r="E5295" s="6" t="s">
        <v>13814</v>
      </c>
      <c r="F5295" s="6" t="s">
        <v>13882</v>
      </c>
      <c r="G5295" s="6" t="str">
        <f t="shared" si="385"/>
        <v>35-49</v>
      </c>
      <c r="H5295" s="6" t="str" cm="1">
        <f t="array" ref="H5295:I5295">_xlfn.TEXTSPLIT(G5295,"-")</f>
        <v>35</v>
      </c>
      <c r="I5295" s="6" t="str">
        <v>49</v>
      </c>
      <c r="J5295" s="6" t="s">
        <v>13836</v>
      </c>
      <c r="K5295" s="6" t="s">
        <v>13511</v>
      </c>
      <c r="L5295" s="6" t="s">
        <v>13909</v>
      </c>
      <c r="M5295" s="6" t="s">
        <v>13753</v>
      </c>
      <c r="N5295" s="6" t="s">
        <v>13881</v>
      </c>
      <c r="O5295" s="6" t="str" cm="1">
        <f t="array" ref="O5295:P5295">_xlfn.TEXTSPLIT(N5295,"-")</f>
        <v>2012</v>
      </c>
      <c r="P5295" s="6" t="str">
        <v>2015</v>
      </c>
      <c r="Q5295" s="6">
        <v>160</v>
      </c>
      <c r="R5295" s="6">
        <v>0</v>
      </c>
      <c r="S5295" s="16">
        <f t="shared" si="386"/>
        <v>0</v>
      </c>
      <c r="T5295" s="16">
        <f t="shared" si="387"/>
        <v>0</v>
      </c>
    </row>
    <row r="5296" spans="1:20" x14ac:dyDescent="0.6">
      <c r="A5296" s="6"/>
      <c r="B5296" s="6"/>
      <c r="C5296" s="6"/>
      <c r="D5296" s="6" t="s">
        <v>13813</v>
      </c>
      <c r="E5296" s="6" t="s">
        <v>13814</v>
      </c>
      <c r="F5296" s="6" t="s">
        <v>13818</v>
      </c>
      <c r="G5296" s="6" t="str">
        <f t="shared" si="385"/>
        <v>50-59</v>
      </c>
      <c r="H5296" s="6" t="str" cm="1">
        <f t="array" ref="H5296:I5296">_xlfn.TEXTSPLIT(G5296,"-")</f>
        <v>50</v>
      </c>
      <c r="I5296" s="6" t="str">
        <v>59</v>
      </c>
      <c r="J5296" s="6" t="s">
        <v>13836</v>
      </c>
      <c r="K5296" s="6" t="s">
        <v>13511</v>
      </c>
      <c r="L5296" s="6" t="s">
        <v>13909</v>
      </c>
      <c r="M5296" s="6" t="s">
        <v>13753</v>
      </c>
      <c r="N5296" s="6" t="s">
        <v>13881</v>
      </c>
      <c r="O5296" s="6" t="str" cm="1">
        <f t="array" ref="O5296:P5296">_xlfn.TEXTSPLIT(N5296,"-")</f>
        <v>2012</v>
      </c>
      <c r="P5296" s="6" t="str">
        <v>2015</v>
      </c>
      <c r="Q5296" s="6">
        <v>385</v>
      </c>
      <c r="R5296" s="6">
        <v>0</v>
      </c>
      <c r="S5296" s="16">
        <f t="shared" si="386"/>
        <v>0</v>
      </c>
      <c r="T5296" s="16">
        <f t="shared" si="387"/>
        <v>0</v>
      </c>
    </row>
    <row r="5297" spans="1:20" x14ac:dyDescent="0.6">
      <c r="A5297" s="6"/>
      <c r="B5297" s="6"/>
      <c r="C5297" s="6"/>
      <c r="D5297" s="6" t="s">
        <v>13813</v>
      </c>
      <c r="E5297" s="6" t="s">
        <v>13814</v>
      </c>
      <c r="F5297" s="6" t="s">
        <v>13819</v>
      </c>
      <c r="G5297" s="6" t="str">
        <f t="shared" si="385"/>
        <v>60-69</v>
      </c>
      <c r="H5297" s="6" t="str" cm="1">
        <f t="array" ref="H5297:I5297">_xlfn.TEXTSPLIT(G5297,"-")</f>
        <v>60</v>
      </c>
      <c r="I5297" s="6" t="str">
        <v>69</v>
      </c>
      <c r="J5297" s="6" t="s">
        <v>13836</v>
      </c>
      <c r="K5297" s="6" t="s">
        <v>13511</v>
      </c>
      <c r="L5297" s="6" t="s">
        <v>13909</v>
      </c>
      <c r="M5297" s="6" t="s">
        <v>13753</v>
      </c>
      <c r="N5297" s="6" t="s">
        <v>13881</v>
      </c>
      <c r="O5297" s="6" t="str" cm="1">
        <f t="array" ref="O5297:P5297">_xlfn.TEXTSPLIT(N5297,"-")</f>
        <v>2012</v>
      </c>
      <c r="P5297" s="6" t="str">
        <v>2015</v>
      </c>
      <c r="Q5297" s="6">
        <v>955</v>
      </c>
      <c r="R5297" s="6">
        <v>1</v>
      </c>
      <c r="S5297" s="16">
        <f t="shared" si="386"/>
        <v>1.0471204188481676E-3</v>
      </c>
      <c r="T5297" s="16">
        <f t="shared" si="387"/>
        <v>1.0465720446713347E-3</v>
      </c>
    </row>
    <row r="5298" spans="1:20" x14ac:dyDescent="0.6">
      <c r="A5298" s="6"/>
      <c r="B5298" s="6"/>
      <c r="C5298" s="6"/>
      <c r="D5298" s="6" t="s">
        <v>13813</v>
      </c>
      <c r="E5298" s="6" t="s">
        <v>13814</v>
      </c>
      <c r="F5298" s="6" t="s">
        <v>13825</v>
      </c>
      <c r="G5298" s="6" t="str">
        <f t="shared" si="385"/>
        <v>70-74</v>
      </c>
      <c r="H5298" s="6" t="str" cm="1">
        <f t="array" ref="H5298:I5298">_xlfn.TEXTSPLIT(G5298,"-")</f>
        <v>70</v>
      </c>
      <c r="I5298" s="6" t="str">
        <v>74</v>
      </c>
      <c r="J5298" s="6" t="s">
        <v>13836</v>
      </c>
      <c r="K5298" s="6" t="s">
        <v>13511</v>
      </c>
      <c r="L5298" s="6" t="s">
        <v>13909</v>
      </c>
      <c r="M5298" s="6" t="s">
        <v>13753</v>
      </c>
      <c r="N5298" s="6" t="s">
        <v>13881</v>
      </c>
      <c r="O5298" s="6" t="str" cm="1">
        <f t="array" ref="O5298:P5298">_xlfn.TEXTSPLIT(N5298,"-")</f>
        <v>2012</v>
      </c>
      <c r="P5298" s="6" t="str">
        <v>2015</v>
      </c>
      <c r="Q5298" s="6">
        <v>315</v>
      </c>
      <c r="R5298" s="6">
        <v>1</v>
      </c>
      <c r="S5298" s="16">
        <f t="shared" si="386"/>
        <v>3.1746031746031746E-3</v>
      </c>
      <c r="T5298" s="16">
        <f t="shared" si="387"/>
        <v>3.169560116336297E-3</v>
      </c>
    </row>
    <row r="5299" spans="1:20" x14ac:dyDescent="0.6">
      <c r="A5299" s="6"/>
      <c r="B5299" s="6"/>
      <c r="C5299" s="6"/>
      <c r="D5299" s="6" t="s">
        <v>13813</v>
      </c>
      <c r="E5299" s="6" t="s">
        <v>13814</v>
      </c>
      <c r="F5299" s="6" t="s">
        <v>13663</v>
      </c>
      <c r="G5299" s="6" t="str">
        <f t="shared" si="385"/>
        <v>35-74</v>
      </c>
      <c r="H5299" s="6" t="str" cm="1">
        <f t="array" ref="H5299:I5299">_xlfn.TEXTSPLIT(G5299,"-")</f>
        <v>35</v>
      </c>
      <c r="I5299" s="6" t="str">
        <v>74</v>
      </c>
      <c r="J5299" s="6" t="s">
        <v>13836</v>
      </c>
      <c r="K5299" s="6" t="s">
        <v>13511</v>
      </c>
      <c r="L5299" s="6" t="s">
        <v>13909</v>
      </c>
      <c r="M5299" s="6" t="s">
        <v>13753</v>
      </c>
      <c r="N5299" s="6" t="s">
        <v>13881</v>
      </c>
      <c r="O5299" s="6" t="str" cm="1">
        <f t="array" ref="O5299:P5299">_xlfn.TEXTSPLIT(N5299,"-")</f>
        <v>2012</v>
      </c>
      <c r="P5299" s="6" t="str">
        <v>2015</v>
      </c>
      <c r="Q5299" s="6">
        <v>1815</v>
      </c>
      <c r="R5299" s="6">
        <v>2</v>
      </c>
      <c r="S5299" s="16">
        <f t="shared" si="386"/>
        <v>1.1019283746556473E-3</v>
      </c>
      <c r="T5299" s="16">
        <f t="shared" si="387"/>
        <v>7.78751606930153E-4</v>
      </c>
    </row>
    <row r="5300" spans="1:20" x14ac:dyDescent="0.6">
      <c r="A5300" s="6"/>
      <c r="B5300" s="6"/>
      <c r="C5300" s="6"/>
      <c r="D5300" s="6" t="s">
        <v>13813</v>
      </c>
      <c r="E5300" s="6" t="s">
        <v>13816</v>
      </c>
      <c r="F5300" s="6" t="s">
        <v>13882</v>
      </c>
      <c r="G5300" s="6" t="str">
        <f t="shared" si="385"/>
        <v>35-49</v>
      </c>
      <c r="H5300" s="6" t="str" cm="1">
        <f t="array" ref="H5300:I5300">_xlfn.TEXTSPLIT(G5300,"-")</f>
        <v>35</v>
      </c>
      <c r="I5300" s="6" t="str">
        <v>49</v>
      </c>
      <c r="J5300" s="6" t="s">
        <v>13836</v>
      </c>
      <c r="K5300" s="6" t="s">
        <v>13511</v>
      </c>
      <c r="L5300" s="6" t="s">
        <v>13909</v>
      </c>
      <c r="M5300" s="6" t="s">
        <v>13753</v>
      </c>
      <c r="N5300" s="6" t="s">
        <v>13881</v>
      </c>
      <c r="O5300" s="6" t="str" cm="1">
        <f t="array" ref="O5300:P5300">_xlfn.TEXTSPLIT(N5300,"-")</f>
        <v>2012</v>
      </c>
      <c r="P5300" s="6" t="str">
        <v>2015</v>
      </c>
      <c r="Q5300" s="6">
        <v>150</v>
      </c>
      <c r="R5300" s="6">
        <v>0</v>
      </c>
      <c r="S5300" s="16">
        <f t="shared" si="386"/>
        <v>0</v>
      </c>
      <c r="T5300" s="16">
        <f t="shared" si="387"/>
        <v>0</v>
      </c>
    </row>
    <row r="5301" spans="1:20" x14ac:dyDescent="0.6">
      <c r="A5301" s="6"/>
      <c r="B5301" s="6"/>
      <c r="C5301" s="6"/>
      <c r="D5301" s="6" t="s">
        <v>13813</v>
      </c>
      <c r="E5301" s="6" t="s">
        <v>13816</v>
      </c>
      <c r="F5301" s="6" t="s">
        <v>13818</v>
      </c>
      <c r="G5301" s="6" t="str">
        <f t="shared" si="385"/>
        <v>50-59</v>
      </c>
      <c r="H5301" s="6" t="str" cm="1">
        <f t="array" ref="H5301:I5301">_xlfn.TEXTSPLIT(G5301,"-")</f>
        <v>50</v>
      </c>
      <c r="I5301" s="6" t="str">
        <v>59</v>
      </c>
      <c r="J5301" s="6" t="s">
        <v>13836</v>
      </c>
      <c r="K5301" s="6" t="s">
        <v>13511</v>
      </c>
      <c r="L5301" s="6" t="s">
        <v>13909</v>
      </c>
      <c r="M5301" s="6" t="s">
        <v>13753</v>
      </c>
      <c r="N5301" s="6" t="s">
        <v>13881</v>
      </c>
      <c r="O5301" s="6" t="str" cm="1">
        <f t="array" ref="O5301:P5301">_xlfn.TEXTSPLIT(N5301,"-")</f>
        <v>2012</v>
      </c>
      <c r="P5301" s="6" t="str">
        <v>2015</v>
      </c>
      <c r="Q5301" s="6">
        <v>409</v>
      </c>
      <c r="R5301" s="6">
        <v>0</v>
      </c>
      <c r="S5301" s="16">
        <f t="shared" si="386"/>
        <v>0</v>
      </c>
      <c r="T5301" s="16">
        <f t="shared" si="387"/>
        <v>0</v>
      </c>
    </row>
    <row r="5302" spans="1:20" x14ac:dyDescent="0.6">
      <c r="A5302" s="6"/>
      <c r="B5302" s="6"/>
      <c r="C5302" s="6"/>
      <c r="D5302" s="6" t="s">
        <v>13813</v>
      </c>
      <c r="E5302" s="6" t="s">
        <v>13816</v>
      </c>
      <c r="F5302" s="6" t="s">
        <v>13819</v>
      </c>
      <c r="G5302" s="6" t="str">
        <f t="shared" si="385"/>
        <v>60-69</v>
      </c>
      <c r="H5302" s="6" t="str" cm="1">
        <f t="array" ref="H5302:I5302">_xlfn.TEXTSPLIT(G5302,"-")</f>
        <v>60</v>
      </c>
      <c r="I5302" s="6" t="str">
        <v>69</v>
      </c>
      <c r="J5302" s="6" t="s">
        <v>13836</v>
      </c>
      <c r="K5302" s="6" t="s">
        <v>13511</v>
      </c>
      <c r="L5302" s="6" t="s">
        <v>13909</v>
      </c>
      <c r="M5302" s="6" t="s">
        <v>13753</v>
      </c>
      <c r="N5302" s="6" t="s">
        <v>13881</v>
      </c>
      <c r="O5302" s="6" t="str" cm="1">
        <f t="array" ref="O5302:P5302">_xlfn.TEXTSPLIT(N5302,"-")</f>
        <v>2012</v>
      </c>
      <c r="P5302" s="6" t="str">
        <v>2015</v>
      </c>
      <c r="Q5302" s="6">
        <v>1217</v>
      </c>
      <c r="R5302" s="6">
        <v>0</v>
      </c>
      <c r="S5302" s="16">
        <f t="shared" si="386"/>
        <v>0</v>
      </c>
      <c r="T5302" s="16">
        <f t="shared" si="387"/>
        <v>0</v>
      </c>
    </row>
    <row r="5303" spans="1:20" x14ac:dyDescent="0.6">
      <c r="A5303" s="6"/>
      <c r="B5303" s="6"/>
      <c r="C5303" s="6"/>
      <c r="D5303" s="6" t="s">
        <v>13813</v>
      </c>
      <c r="E5303" s="6" t="s">
        <v>13816</v>
      </c>
      <c r="F5303" s="6" t="s">
        <v>13825</v>
      </c>
      <c r="G5303" s="6" t="str">
        <f t="shared" si="385"/>
        <v>70-74</v>
      </c>
      <c r="H5303" s="6" t="str" cm="1">
        <f t="array" ref="H5303:I5303">_xlfn.TEXTSPLIT(G5303,"-")</f>
        <v>70</v>
      </c>
      <c r="I5303" s="6" t="str">
        <v>74</v>
      </c>
      <c r="J5303" s="6" t="s">
        <v>13836</v>
      </c>
      <c r="K5303" s="6" t="s">
        <v>13511</v>
      </c>
      <c r="L5303" s="6" t="s">
        <v>13909</v>
      </c>
      <c r="M5303" s="6" t="s">
        <v>13753</v>
      </c>
      <c r="N5303" s="6" t="s">
        <v>13881</v>
      </c>
      <c r="O5303" s="6" t="str" cm="1">
        <f t="array" ref="O5303:P5303">_xlfn.TEXTSPLIT(N5303,"-")</f>
        <v>2012</v>
      </c>
      <c r="P5303" s="6" t="str">
        <v>2015</v>
      </c>
      <c r="Q5303" s="6">
        <v>397</v>
      </c>
      <c r="R5303" s="6">
        <v>0</v>
      </c>
      <c r="S5303" s="16">
        <f t="shared" si="386"/>
        <v>0</v>
      </c>
      <c r="T5303" s="16">
        <f t="shared" si="387"/>
        <v>0</v>
      </c>
    </row>
    <row r="5304" spans="1:20" x14ac:dyDescent="0.6">
      <c r="A5304" s="6"/>
      <c r="B5304" s="6"/>
      <c r="C5304" s="6"/>
      <c r="D5304" s="6" t="s">
        <v>13813</v>
      </c>
      <c r="E5304" s="6" t="s">
        <v>13816</v>
      </c>
      <c r="F5304" s="6" t="s">
        <v>13663</v>
      </c>
      <c r="G5304" s="6" t="str">
        <f t="shared" si="385"/>
        <v>35-74</v>
      </c>
      <c r="H5304" s="6" t="str" cm="1">
        <f t="array" ref="H5304:I5304">_xlfn.TEXTSPLIT(G5304,"-")</f>
        <v>35</v>
      </c>
      <c r="I5304" s="6" t="str">
        <v>74</v>
      </c>
      <c r="J5304" s="6" t="s">
        <v>13836</v>
      </c>
      <c r="K5304" s="6" t="s">
        <v>13511</v>
      </c>
      <c r="L5304" s="6" t="s">
        <v>13909</v>
      </c>
      <c r="M5304" s="6" t="s">
        <v>13753</v>
      </c>
      <c r="N5304" s="6" t="s">
        <v>13881</v>
      </c>
      <c r="O5304" s="6" t="str" cm="1">
        <f t="array" ref="O5304:P5304">_xlfn.TEXTSPLIT(N5304,"-")</f>
        <v>2012</v>
      </c>
      <c r="P5304" s="6" t="str">
        <v>2015</v>
      </c>
      <c r="Q5304" s="6">
        <v>2173</v>
      </c>
      <c r="R5304" s="6">
        <v>0</v>
      </c>
      <c r="S5304" s="16">
        <f t="shared" si="386"/>
        <v>0</v>
      </c>
      <c r="T5304" s="16">
        <f t="shared" si="387"/>
        <v>0</v>
      </c>
    </row>
    <row r="5305" spans="1:20" x14ac:dyDescent="0.6">
      <c r="A5305" s="6"/>
      <c r="B5305" s="6"/>
      <c r="C5305" s="6"/>
      <c r="D5305" s="6" t="s">
        <v>13813</v>
      </c>
      <c r="E5305" s="6" t="s">
        <v>13815</v>
      </c>
      <c r="F5305" s="6" t="s">
        <v>13882</v>
      </c>
      <c r="G5305" s="6" t="str">
        <f t="shared" si="385"/>
        <v>35-49</v>
      </c>
      <c r="H5305" s="6" t="str" cm="1">
        <f t="array" ref="H5305:I5305">_xlfn.TEXTSPLIT(G5305,"-")</f>
        <v>35</v>
      </c>
      <c r="I5305" s="6" t="str">
        <v>49</v>
      </c>
      <c r="J5305" s="6" t="s">
        <v>13836</v>
      </c>
      <c r="K5305" s="6" t="s">
        <v>13511</v>
      </c>
      <c r="L5305" s="6" t="s">
        <v>13909</v>
      </c>
      <c r="M5305" s="6" t="s">
        <v>13753</v>
      </c>
      <c r="N5305" s="6" t="s">
        <v>13881</v>
      </c>
      <c r="O5305" s="6" t="str" cm="1">
        <f t="array" ref="O5305:P5305">_xlfn.TEXTSPLIT(N5305,"-")</f>
        <v>2012</v>
      </c>
      <c r="P5305" s="6" t="str">
        <v>2015</v>
      </c>
      <c r="Q5305" s="6">
        <v>310</v>
      </c>
      <c r="R5305" s="6">
        <v>0</v>
      </c>
      <c r="S5305" s="16">
        <f t="shared" si="386"/>
        <v>0</v>
      </c>
      <c r="T5305" s="16">
        <f t="shared" si="387"/>
        <v>0</v>
      </c>
    </row>
    <row r="5306" spans="1:20" x14ac:dyDescent="0.6">
      <c r="A5306" s="6"/>
      <c r="B5306" s="6"/>
      <c r="C5306" s="6"/>
      <c r="D5306" s="6" t="s">
        <v>13813</v>
      </c>
      <c r="E5306" s="6" t="s">
        <v>13815</v>
      </c>
      <c r="F5306" s="6" t="s">
        <v>13818</v>
      </c>
      <c r="G5306" s="6" t="str">
        <f t="shared" si="385"/>
        <v>50-59</v>
      </c>
      <c r="H5306" s="6" t="str" cm="1">
        <f t="array" ref="H5306:I5306">_xlfn.TEXTSPLIT(G5306,"-")</f>
        <v>50</v>
      </c>
      <c r="I5306" s="6" t="str">
        <v>59</v>
      </c>
      <c r="J5306" s="6" t="s">
        <v>13836</v>
      </c>
      <c r="K5306" s="6" t="s">
        <v>13511</v>
      </c>
      <c r="L5306" s="6" t="s">
        <v>13909</v>
      </c>
      <c r="M5306" s="6" t="s">
        <v>13753</v>
      </c>
      <c r="N5306" s="6" t="s">
        <v>13881</v>
      </c>
      <c r="O5306" s="6" t="str" cm="1">
        <f t="array" ref="O5306:P5306">_xlfn.TEXTSPLIT(N5306,"-")</f>
        <v>2012</v>
      </c>
      <c r="P5306" s="6" t="str">
        <v>2015</v>
      </c>
      <c r="Q5306" s="6">
        <v>794</v>
      </c>
      <c r="R5306" s="6">
        <v>0</v>
      </c>
      <c r="S5306" s="16">
        <f t="shared" si="386"/>
        <v>0</v>
      </c>
      <c r="T5306" s="16">
        <f t="shared" si="387"/>
        <v>0</v>
      </c>
    </row>
    <row r="5307" spans="1:20" x14ac:dyDescent="0.6">
      <c r="A5307" s="6"/>
      <c r="B5307" s="6"/>
      <c r="C5307" s="6"/>
      <c r="D5307" s="6" t="s">
        <v>13813</v>
      </c>
      <c r="E5307" s="6" t="s">
        <v>13815</v>
      </c>
      <c r="F5307" s="6" t="s">
        <v>13819</v>
      </c>
      <c r="G5307" s="6" t="str">
        <f t="shared" si="385"/>
        <v>60-69</v>
      </c>
      <c r="H5307" s="6" t="str" cm="1">
        <f t="array" ref="H5307:I5307">_xlfn.TEXTSPLIT(G5307,"-")</f>
        <v>60</v>
      </c>
      <c r="I5307" s="6" t="str">
        <v>69</v>
      </c>
      <c r="J5307" s="6" t="s">
        <v>13836</v>
      </c>
      <c r="K5307" s="6" t="s">
        <v>13511</v>
      </c>
      <c r="L5307" s="6" t="s">
        <v>13909</v>
      </c>
      <c r="M5307" s="6" t="s">
        <v>13753</v>
      </c>
      <c r="N5307" s="6" t="s">
        <v>13881</v>
      </c>
      <c r="O5307" s="6" t="str" cm="1">
        <f t="array" ref="O5307:P5307">_xlfn.TEXTSPLIT(N5307,"-")</f>
        <v>2012</v>
      </c>
      <c r="P5307" s="6" t="str">
        <v>2015</v>
      </c>
      <c r="Q5307" s="6">
        <v>2172</v>
      </c>
      <c r="R5307" s="6">
        <v>1</v>
      </c>
      <c r="S5307" s="16">
        <f t="shared" si="386"/>
        <v>4.6040515653775324E-4</v>
      </c>
      <c r="T5307" s="16">
        <f t="shared" si="387"/>
        <v>4.6029915788168337E-4</v>
      </c>
    </row>
    <row r="5308" spans="1:20" x14ac:dyDescent="0.6">
      <c r="A5308" s="6"/>
      <c r="B5308" s="6"/>
      <c r="C5308" s="6"/>
      <c r="D5308" s="6" t="s">
        <v>13813</v>
      </c>
      <c r="E5308" s="6" t="s">
        <v>13815</v>
      </c>
      <c r="F5308" s="6" t="s">
        <v>13825</v>
      </c>
      <c r="G5308" s="6" t="str">
        <f t="shared" ref="G5308:G5399" si="400">IF(RIGHT(F5308,1)="+",LEFT(F5308,LEN(F5308)-1)&amp;"-95",F5308)</f>
        <v>70-74</v>
      </c>
      <c r="H5308" s="6" t="str" cm="1">
        <f t="array" ref="H5308:I5308">_xlfn.TEXTSPLIT(G5308,"-")</f>
        <v>70</v>
      </c>
      <c r="I5308" s="6" t="str">
        <v>74</v>
      </c>
      <c r="J5308" s="6" t="s">
        <v>13836</v>
      </c>
      <c r="K5308" s="6" t="s">
        <v>13511</v>
      </c>
      <c r="L5308" s="6" t="s">
        <v>13909</v>
      </c>
      <c r="M5308" s="6" t="s">
        <v>13753</v>
      </c>
      <c r="N5308" s="6" t="s">
        <v>13881</v>
      </c>
      <c r="O5308" s="6" t="str" cm="1">
        <f t="array" ref="O5308:P5308">_xlfn.TEXTSPLIT(N5308,"-")</f>
        <v>2012</v>
      </c>
      <c r="P5308" s="6" t="str">
        <v>2015</v>
      </c>
      <c r="Q5308" s="6">
        <v>712</v>
      </c>
      <c r="R5308" s="6">
        <v>1</v>
      </c>
      <c r="S5308" s="16">
        <f t="shared" ref="S5308:S5399" si="401">R5308/Q5308</f>
        <v>1.4044943820224719E-3</v>
      </c>
      <c r="T5308" s="16">
        <f t="shared" ref="T5308:T5399" si="402">SQRT(S5308*(1-S5308)/Q5308)</f>
        <v>1.4035077332305069E-3</v>
      </c>
    </row>
    <row r="5309" spans="1:20" x14ac:dyDescent="0.6">
      <c r="A5309" s="6"/>
      <c r="B5309" s="6"/>
      <c r="C5309" s="6"/>
      <c r="D5309" s="6" t="s">
        <v>13813</v>
      </c>
      <c r="E5309" s="6" t="s">
        <v>13815</v>
      </c>
      <c r="F5309" s="6" t="s">
        <v>13663</v>
      </c>
      <c r="G5309" s="6" t="str">
        <f t="shared" si="400"/>
        <v>35-74</v>
      </c>
      <c r="H5309" s="6" t="str" cm="1">
        <f t="array" ref="H5309:I5309">_xlfn.TEXTSPLIT(G5309,"-")</f>
        <v>35</v>
      </c>
      <c r="I5309" s="6" t="str">
        <v>74</v>
      </c>
      <c r="J5309" s="6" t="s">
        <v>13836</v>
      </c>
      <c r="K5309" s="6" t="s">
        <v>13511</v>
      </c>
      <c r="L5309" s="6" t="s">
        <v>13909</v>
      </c>
      <c r="M5309" s="6" t="s">
        <v>13753</v>
      </c>
      <c r="N5309" s="6" t="s">
        <v>13881</v>
      </c>
      <c r="O5309" s="6" t="str" cm="1">
        <f t="array" ref="O5309:P5309">_xlfn.TEXTSPLIT(N5309,"-")</f>
        <v>2012</v>
      </c>
      <c r="P5309" s="6" t="str">
        <v>2015</v>
      </c>
      <c r="Q5309" s="6">
        <v>3988</v>
      </c>
      <c r="R5309" s="6">
        <v>2</v>
      </c>
      <c r="S5309" s="16">
        <f t="shared" si="401"/>
        <v>5.0150451354062187E-4</v>
      </c>
      <c r="T5309" s="16">
        <f t="shared" si="402"/>
        <v>3.5452831009505668E-4</v>
      </c>
    </row>
    <row r="5310" spans="1:20" x14ac:dyDescent="0.6">
      <c r="A5310" s="6"/>
      <c r="B5310" s="6"/>
      <c r="C5310" s="6"/>
      <c r="D5310" s="6" t="s">
        <v>13300</v>
      </c>
      <c r="E5310" s="6" t="s">
        <v>13814</v>
      </c>
      <c r="F5310" s="6" t="s">
        <v>13882</v>
      </c>
      <c r="G5310" s="6" t="str">
        <f t="shared" si="400"/>
        <v>35-49</v>
      </c>
      <c r="H5310" s="6" t="str" cm="1">
        <f t="array" ref="H5310:I5310">_xlfn.TEXTSPLIT(G5310,"-")</f>
        <v>35</v>
      </c>
      <c r="I5310" s="6" t="str">
        <v>49</v>
      </c>
      <c r="J5310" s="6" t="s">
        <v>13836</v>
      </c>
      <c r="K5310" s="6" t="s">
        <v>13511</v>
      </c>
      <c r="L5310" s="6" t="s">
        <v>13909</v>
      </c>
      <c r="M5310" s="6" t="s">
        <v>13753</v>
      </c>
      <c r="N5310" s="6" t="s">
        <v>13881</v>
      </c>
      <c r="O5310" s="6" t="str" cm="1">
        <f t="array" ref="O5310:P5310">_xlfn.TEXTSPLIT(N5310,"-")</f>
        <v>2012</v>
      </c>
      <c r="P5310" s="6" t="str">
        <v>2015</v>
      </c>
      <c r="Q5310" s="6">
        <v>160</v>
      </c>
      <c r="R5310" s="6">
        <v>10</v>
      </c>
      <c r="S5310" s="16">
        <f t="shared" si="401"/>
        <v>6.25E-2</v>
      </c>
      <c r="T5310" s="16">
        <f t="shared" si="402"/>
        <v>1.9136638615493577E-2</v>
      </c>
    </row>
    <row r="5311" spans="1:20" x14ac:dyDescent="0.6">
      <c r="A5311" s="6"/>
      <c r="B5311" s="6"/>
      <c r="C5311" s="6"/>
      <c r="D5311" s="6" t="s">
        <v>13300</v>
      </c>
      <c r="E5311" s="6" t="s">
        <v>13814</v>
      </c>
      <c r="F5311" s="6" t="s">
        <v>13818</v>
      </c>
      <c r="G5311" s="6" t="str">
        <f t="shared" si="400"/>
        <v>50-59</v>
      </c>
      <c r="H5311" s="6" t="str" cm="1">
        <f t="array" ref="H5311:I5311">_xlfn.TEXTSPLIT(G5311,"-")</f>
        <v>50</v>
      </c>
      <c r="I5311" s="6" t="str">
        <v>59</v>
      </c>
      <c r="J5311" s="6" t="s">
        <v>13836</v>
      </c>
      <c r="K5311" s="6" t="s">
        <v>13511</v>
      </c>
      <c r="L5311" s="6" t="s">
        <v>13909</v>
      </c>
      <c r="M5311" s="6" t="s">
        <v>13753</v>
      </c>
      <c r="N5311" s="6" t="s">
        <v>13881</v>
      </c>
      <c r="O5311" s="6" t="str" cm="1">
        <f t="array" ref="O5311:P5311">_xlfn.TEXTSPLIT(N5311,"-")</f>
        <v>2012</v>
      </c>
      <c r="P5311" s="6" t="str">
        <v>2015</v>
      </c>
      <c r="Q5311" s="6">
        <v>385</v>
      </c>
      <c r="R5311" s="6">
        <v>32</v>
      </c>
      <c r="S5311" s="16">
        <f t="shared" si="401"/>
        <v>8.3116883116883117E-2</v>
      </c>
      <c r="T5311" s="16">
        <f t="shared" si="402"/>
        <v>1.4069259744583755E-2</v>
      </c>
    </row>
    <row r="5312" spans="1:20" x14ac:dyDescent="0.6">
      <c r="A5312" s="6"/>
      <c r="B5312" s="6"/>
      <c r="C5312" s="6"/>
      <c r="D5312" s="6" t="s">
        <v>13300</v>
      </c>
      <c r="E5312" s="6" t="s">
        <v>13814</v>
      </c>
      <c r="F5312" s="6" t="s">
        <v>13819</v>
      </c>
      <c r="G5312" s="6" t="str">
        <f t="shared" si="400"/>
        <v>60-69</v>
      </c>
      <c r="H5312" s="6" t="str" cm="1">
        <f t="array" ref="H5312:I5312">_xlfn.TEXTSPLIT(G5312,"-")</f>
        <v>60</v>
      </c>
      <c r="I5312" s="6" t="str">
        <v>69</v>
      </c>
      <c r="J5312" s="6" t="s">
        <v>13836</v>
      </c>
      <c r="K5312" s="6" t="s">
        <v>13511</v>
      </c>
      <c r="L5312" s="6" t="s">
        <v>13909</v>
      </c>
      <c r="M5312" s="6" t="s">
        <v>13753</v>
      </c>
      <c r="N5312" s="6" t="s">
        <v>13881</v>
      </c>
      <c r="O5312" s="6" t="str" cm="1">
        <f t="array" ref="O5312:P5312">_xlfn.TEXTSPLIT(N5312,"-")</f>
        <v>2012</v>
      </c>
      <c r="P5312" s="6" t="str">
        <v>2015</v>
      </c>
      <c r="Q5312" s="6">
        <v>955</v>
      </c>
      <c r="R5312" s="6">
        <v>120</v>
      </c>
      <c r="S5312" s="16">
        <f t="shared" si="401"/>
        <v>0.1256544502617801</v>
      </c>
      <c r="T5312" s="16">
        <f t="shared" si="402"/>
        <v>1.0725777990366395E-2</v>
      </c>
    </row>
    <row r="5313" spans="1:20" x14ac:dyDescent="0.6">
      <c r="A5313" s="6"/>
      <c r="B5313" s="6"/>
      <c r="C5313" s="6"/>
      <c r="D5313" s="6" t="s">
        <v>13300</v>
      </c>
      <c r="E5313" s="6" t="s">
        <v>13814</v>
      </c>
      <c r="F5313" s="6" t="s">
        <v>13825</v>
      </c>
      <c r="G5313" s="6" t="str">
        <f t="shared" si="400"/>
        <v>70-74</v>
      </c>
      <c r="H5313" s="6" t="str" cm="1">
        <f t="array" ref="H5313:I5313">_xlfn.TEXTSPLIT(G5313,"-")</f>
        <v>70</v>
      </c>
      <c r="I5313" s="6" t="str">
        <v>74</v>
      </c>
      <c r="J5313" s="6" t="s">
        <v>13836</v>
      </c>
      <c r="K5313" s="6" t="s">
        <v>13511</v>
      </c>
      <c r="L5313" s="6" t="s">
        <v>13909</v>
      </c>
      <c r="M5313" s="6" t="s">
        <v>13753</v>
      </c>
      <c r="N5313" s="6" t="s">
        <v>13881</v>
      </c>
      <c r="O5313" s="6" t="str" cm="1">
        <f t="array" ref="O5313:P5313">_xlfn.TEXTSPLIT(N5313,"-")</f>
        <v>2012</v>
      </c>
      <c r="P5313" s="6" t="str">
        <v>2015</v>
      </c>
      <c r="Q5313" s="6">
        <v>315</v>
      </c>
      <c r="R5313" s="6">
        <v>61</v>
      </c>
      <c r="S5313" s="16">
        <f t="shared" si="401"/>
        <v>0.19365079365079366</v>
      </c>
      <c r="T5313" s="16">
        <f t="shared" si="402"/>
        <v>2.2264653727748478E-2</v>
      </c>
    </row>
    <row r="5314" spans="1:20" x14ac:dyDescent="0.6">
      <c r="A5314" s="6"/>
      <c r="B5314" s="6"/>
      <c r="C5314" s="6"/>
      <c r="D5314" s="6" t="s">
        <v>13300</v>
      </c>
      <c r="E5314" s="6" t="s">
        <v>13814</v>
      </c>
      <c r="F5314" s="6" t="s">
        <v>13663</v>
      </c>
      <c r="G5314" s="6" t="str">
        <f t="shared" si="400"/>
        <v>35-74</v>
      </c>
      <c r="H5314" s="6" t="str" cm="1">
        <f t="array" ref="H5314:I5314">_xlfn.TEXTSPLIT(G5314,"-")</f>
        <v>35</v>
      </c>
      <c r="I5314" s="6" t="str">
        <v>74</v>
      </c>
      <c r="J5314" s="6" t="s">
        <v>13836</v>
      </c>
      <c r="K5314" s="6" t="s">
        <v>13511</v>
      </c>
      <c r="L5314" s="6" t="s">
        <v>13909</v>
      </c>
      <c r="M5314" s="6" t="s">
        <v>13753</v>
      </c>
      <c r="N5314" s="6" t="s">
        <v>13881</v>
      </c>
      <c r="O5314" s="6" t="str" cm="1">
        <f t="array" ref="O5314:P5314">_xlfn.TEXTSPLIT(N5314,"-")</f>
        <v>2012</v>
      </c>
      <c r="P5314" s="6" t="str">
        <v>2015</v>
      </c>
      <c r="Q5314" s="6">
        <v>1815</v>
      </c>
      <c r="R5314" s="6">
        <v>223</v>
      </c>
      <c r="S5314" s="16">
        <f t="shared" si="401"/>
        <v>0.12286501377410468</v>
      </c>
      <c r="T5314" s="16">
        <f t="shared" si="402"/>
        <v>7.7056453908464504E-3</v>
      </c>
    </row>
    <row r="5315" spans="1:20" x14ac:dyDescent="0.6">
      <c r="A5315" s="6"/>
      <c r="B5315" s="6"/>
      <c r="C5315" s="6"/>
      <c r="D5315" s="6" t="s">
        <v>13300</v>
      </c>
      <c r="E5315" s="6" t="s">
        <v>13816</v>
      </c>
      <c r="F5315" s="6" t="s">
        <v>13882</v>
      </c>
      <c r="G5315" s="6" t="str">
        <f t="shared" si="400"/>
        <v>35-49</v>
      </c>
      <c r="H5315" s="6" t="str" cm="1">
        <f t="array" ref="H5315:I5315">_xlfn.TEXTSPLIT(G5315,"-")</f>
        <v>35</v>
      </c>
      <c r="I5315" s="6" t="str">
        <v>49</v>
      </c>
      <c r="J5315" s="6" t="s">
        <v>13836</v>
      </c>
      <c r="K5315" s="6" t="s">
        <v>13511</v>
      </c>
      <c r="L5315" s="6" t="s">
        <v>13909</v>
      </c>
      <c r="M5315" s="6" t="s">
        <v>13753</v>
      </c>
      <c r="N5315" s="6" t="s">
        <v>13881</v>
      </c>
      <c r="O5315" s="6" t="str" cm="1">
        <f t="array" ref="O5315:P5315">_xlfn.TEXTSPLIT(N5315,"-")</f>
        <v>2012</v>
      </c>
      <c r="P5315" s="6" t="str">
        <v>2015</v>
      </c>
      <c r="Q5315" s="6">
        <v>150</v>
      </c>
      <c r="R5315" s="6">
        <v>2</v>
      </c>
      <c r="S5315" s="16">
        <f t="shared" si="401"/>
        <v>1.3333333333333334E-2</v>
      </c>
      <c r="T5315" s="16">
        <f t="shared" si="402"/>
        <v>9.3650255580913239E-3</v>
      </c>
    </row>
    <row r="5316" spans="1:20" x14ac:dyDescent="0.6">
      <c r="A5316" s="6"/>
      <c r="B5316" s="6"/>
      <c r="C5316" s="6"/>
      <c r="D5316" s="6" t="s">
        <v>13300</v>
      </c>
      <c r="E5316" s="6" t="s">
        <v>13816</v>
      </c>
      <c r="F5316" s="6" t="s">
        <v>13818</v>
      </c>
      <c r="G5316" s="6" t="str">
        <f t="shared" si="400"/>
        <v>50-59</v>
      </c>
      <c r="H5316" s="6" t="str" cm="1">
        <f t="array" ref="H5316:I5316">_xlfn.TEXTSPLIT(G5316,"-")</f>
        <v>50</v>
      </c>
      <c r="I5316" s="6" t="str">
        <v>59</v>
      </c>
      <c r="J5316" s="6" t="s">
        <v>13836</v>
      </c>
      <c r="K5316" s="6" t="s">
        <v>13511</v>
      </c>
      <c r="L5316" s="6" t="s">
        <v>13909</v>
      </c>
      <c r="M5316" s="6" t="s">
        <v>13753</v>
      </c>
      <c r="N5316" s="6" t="s">
        <v>13881</v>
      </c>
      <c r="O5316" s="6" t="str" cm="1">
        <f t="array" ref="O5316:P5316">_xlfn.TEXTSPLIT(N5316,"-")</f>
        <v>2012</v>
      </c>
      <c r="P5316" s="6" t="str">
        <v>2015</v>
      </c>
      <c r="Q5316" s="6">
        <v>409</v>
      </c>
      <c r="R5316" s="6">
        <v>19</v>
      </c>
      <c r="S5316" s="16">
        <f t="shared" si="401"/>
        <v>4.6454767726161368E-2</v>
      </c>
      <c r="T5316" s="16">
        <f t="shared" si="402"/>
        <v>1.0406966150322595E-2</v>
      </c>
    </row>
    <row r="5317" spans="1:20" x14ac:dyDescent="0.6">
      <c r="A5317" s="6"/>
      <c r="B5317" s="6"/>
      <c r="C5317" s="6"/>
      <c r="D5317" s="6" t="s">
        <v>13300</v>
      </c>
      <c r="E5317" s="6" t="s">
        <v>13816</v>
      </c>
      <c r="F5317" s="6" t="s">
        <v>13819</v>
      </c>
      <c r="G5317" s="6" t="str">
        <f t="shared" si="400"/>
        <v>60-69</v>
      </c>
      <c r="H5317" s="6" t="str" cm="1">
        <f t="array" ref="H5317:I5317">_xlfn.TEXTSPLIT(G5317,"-")</f>
        <v>60</v>
      </c>
      <c r="I5317" s="6" t="str">
        <v>69</v>
      </c>
      <c r="J5317" s="6" t="s">
        <v>13836</v>
      </c>
      <c r="K5317" s="6" t="s">
        <v>13511</v>
      </c>
      <c r="L5317" s="6" t="s">
        <v>13909</v>
      </c>
      <c r="M5317" s="6" t="s">
        <v>13753</v>
      </c>
      <c r="N5317" s="6" t="s">
        <v>13881</v>
      </c>
      <c r="O5317" s="6" t="str" cm="1">
        <f t="array" ref="O5317:P5317">_xlfn.TEXTSPLIT(N5317,"-")</f>
        <v>2012</v>
      </c>
      <c r="P5317" s="6" t="str">
        <v>2015</v>
      </c>
      <c r="Q5317" s="6">
        <v>1217</v>
      </c>
      <c r="R5317" s="6">
        <v>130</v>
      </c>
      <c r="S5317" s="16">
        <f t="shared" si="401"/>
        <v>0.10682004930156122</v>
      </c>
      <c r="T5317" s="16">
        <f t="shared" si="402"/>
        <v>8.8542255494854696E-3</v>
      </c>
    </row>
    <row r="5318" spans="1:20" x14ac:dyDescent="0.6">
      <c r="A5318" s="6"/>
      <c r="B5318" s="6"/>
      <c r="C5318" s="6"/>
      <c r="D5318" s="6" t="s">
        <v>13300</v>
      </c>
      <c r="E5318" s="6" t="s">
        <v>13816</v>
      </c>
      <c r="F5318" s="6" t="s">
        <v>13825</v>
      </c>
      <c r="G5318" s="6" t="str">
        <f t="shared" si="400"/>
        <v>70-74</v>
      </c>
      <c r="H5318" s="6" t="str" cm="1">
        <f t="array" ref="H5318:I5318">_xlfn.TEXTSPLIT(G5318,"-")</f>
        <v>70</v>
      </c>
      <c r="I5318" s="6" t="str">
        <v>74</v>
      </c>
      <c r="J5318" s="6" t="s">
        <v>13836</v>
      </c>
      <c r="K5318" s="6" t="s">
        <v>13511</v>
      </c>
      <c r="L5318" s="6" t="s">
        <v>13909</v>
      </c>
      <c r="M5318" s="6" t="s">
        <v>13753</v>
      </c>
      <c r="N5318" s="6" t="s">
        <v>13881</v>
      </c>
      <c r="O5318" s="6" t="str" cm="1">
        <f t="array" ref="O5318:P5318">_xlfn.TEXTSPLIT(N5318,"-")</f>
        <v>2012</v>
      </c>
      <c r="P5318" s="6" t="str">
        <v>2015</v>
      </c>
      <c r="Q5318" s="6">
        <v>397</v>
      </c>
      <c r="R5318" s="6">
        <v>72</v>
      </c>
      <c r="S5318" s="16">
        <f t="shared" si="401"/>
        <v>0.181360201511335</v>
      </c>
      <c r="T5318" s="16">
        <f t="shared" si="402"/>
        <v>1.9338472560027051E-2</v>
      </c>
    </row>
    <row r="5319" spans="1:20" x14ac:dyDescent="0.6">
      <c r="A5319" s="6"/>
      <c r="B5319" s="6"/>
      <c r="C5319" s="6"/>
      <c r="D5319" s="6" t="s">
        <v>13300</v>
      </c>
      <c r="E5319" s="6" t="s">
        <v>13816</v>
      </c>
      <c r="F5319" s="6" t="s">
        <v>13663</v>
      </c>
      <c r="G5319" s="6" t="str">
        <f t="shared" si="400"/>
        <v>35-74</v>
      </c>
      <c r="H5319" s="6" t="str" cm="1">
        <f t="array" ref="H5319:I5319">_xlfn.TEXTSPLIT(G5319,"-")</f>
        <v>35</v>
      </c>
      <c r="I5319" s="6" t="str">
        <v>74</v>
      </c>
      <c r="J5319" s="6" t="s">
        <v>13836</v>
      </c>
      <c r="K5319" s="6" t="s">
        <v>13511</v>
      </c>
      <c r="L5319" s="6" t="s">
        <v>13909</v>
      </c>
      <c r="M5319" s="6" t="s">
        <v>13753</v>
      </c>
      <c r="N5319" s="6" t="s">
        <v>13881</v>
      </c>
      <c r="O5319" s="6" t="str" cm="1">
        <f t="array" ref="O5319:P5319">_xlfn.TEXTSPLIT(N5319,"-")</f>
        <v>2012</v>
      </c>
      <c r="P5319" s="6" t="str">
        <v>2015</v>
      </c>
      <c r="Q5319" s="6">
        <v>2173</v>
      </c>
      <c r="R5319" s="6">
        <v>223</v>
      </c>
      <c r="S5319" s="16">
        <f t="shared" si="401"/>
        <v>0.10262310170271514</v>
      </c>
      <c r="T5319" s="16">
        <f t="shared" si="402"/>
        <v>6.5099873959098683E-3</v>
      </c>
    </row>
    <row r="5320" spans="1:20" x14ac:dyDescent="0.6">
      <c r="A5320" s="6"/>
      <c r="B5320" s="6"/>
      <c r="C5320" s="6"/>
      <c r="D5320" s="6" t="s">
        <v>13300</v>
      </c>
      <c r="E5320" s="6" t="s">
        <v>13815</v>
      </c>
      <c r="F5320" s="6" t="s">
        <v>13882</v>
      </c>
      <c r="G5320" s="6" t="str">
        <f t="shared" si="400"/>
        <v>35-49</v>
      </c>
      <c r="H5320" s="6" t="str" cm="1">
        <f t="array" ref="H5320:I5320">_xlfn.TEXTSPLIT(G5320,"-")</f>
        <v>35</v>
      </c>
      <c r="I5320" s="6" t="str">
        <v>49</v>
      </c>
      <c r="J5320" s="6" t="s">
        <v>13836</v>
      </c>
      <c r="K5320" s="6" t="s">
        <v>13511</v>
      </c>
      <c r="L5320" s="6" t="s">
        <v>13909</v>
      </c>
      <c r="M5320" s="6" t="s">
        <v>13753</v>
      </c>
      <c r="N5320" s="6" t="s">
        <v>13881</v>
      </c>
      <c r="O5320" s="6" t="str" cm="1">
        <f t="array" ref="O5320:P5320">_xlfn.TEXTSPLIT(N5320,"-")</f>
        <v>2012</v>
      </c>
      <c r="P5320" s="6" t="str">
        <v>2015</v>
      </c>
      <c r="Q5320" s="6">
        <v>310</v>
      </c>
      <c r="R5320" s="6">
        <v>12</v>
      </c>
      <c r="S5320" s="16">
        <f t="shared" si="401"/>
        <v>3.870967741935484E-2</v>
      </c>
      <c r="T5320" s="16">
        <f t="shared" si="402"/>
        <v>1.0956105720533087E-2</v>
      </c>
    </row>
    <row r="5321" spans="1:20" x14ac:dyDescent="0.6">
      <c r="A5321" s="6"/>
      <c r="B5321" s="6"/>
      <c r="C5321" s="6"/>
      <c r="D5321" s="6" t="s">
        <v>13300</v>
      </c>
      <c r="E5321" s="6" t="s">
        <v>13815</v>
      </c>
      <c r="F5321" s="6" t="s">
        <v>13818</v>
      </c>
      <c r="G5321" s="6" t="str">
        <f t="shared" si="400"/>
        <v>50-59</v>
      </c>
      <c r="H5321" s="6" t="str" cm="1">
        <f t="array" ref="H5321:I5321">_xlfn.TEXTSPLIT(G5321,"-")</f>
        <v>50</v>
      </c>
      <c r="I5321" s="6" t="str">
        <v>59</v>
      </c>
      <c r="J5321" s="6" t="s">
        <v>13836</v>
      </c>
      <c r="K5321" s="6" t="s">
        <v>13511</v>
      </c>
      <c r="L5321" s="6" t="s">
        <v>13909</v>
      </c>
      <c r="M5321" s="6" t="s">
        <v>13753</v>
      </c>
      <c r="N5321" s="6" t="s">
        <v>13881</v>
      </c>
      <c r="O5321" s="6" t="str" cm="1">
        <f t="array" ref="O5321:P5321">_xlfn.TEXTSPLIT(N5321,"-")</f>
        <v>2012</v>
      </c>
      <c r="P5321" s="6" t="str">
        <v>2015</v>
      </c>
      <c r="Q5321" s="6">
        <v>794</v>
      </c>
      <c r="R5321" s="6">
        <v>51</v>
      </c>
      <c r="S5321" s="16">
        <f t="shared" si="401"/>
        <v>6.4231738035264482E-2</v>
      </c>
      <c r="T5321" s="16">
        <f t="shared" si="402"/>
        <v>8.7005907515516987E-3</v>
      </c>
    </row>
    <row r="5322" spans="1:20" x14ac:dyDescent="0.6">
      <c r="A5322" s="6"/>
      <c r="B5322" s="6"/>
      <c r="C5322" s="6"/>
      <c r="D5322" s="6" t="s">
        <v>13300</v>
      </c>
      <c r="E5322" s="6" t="s">
        <v>13815</v>
      </c>
      <c r="F5322" s="6" t="s">
        <v>13819</v>
      </c>
      <c r="G5322" s="6" t="str">
        <f t="shared" si="400"/>
        <v>60-69</v>
      </c>
      <c r="H5322" s="6" t="str" cm="1">
        <f t="array" ref="H5322:I5322">_xlfn.TEXTSPLIT(G5322,"-")</f>
        <v>60</v>
      </c>
      <c r="I5322" s="6" t="str">
        <v>69</v>
      </c>
      <c r="J5322" s="6" t="s">
        <v>13836</v>
      </c>
      <c r="K5322" s="6" t="s">
        <v>13511</v>
      </c>
      <c r="L5322" s="6" t="s">
        <v>13909</v>
      </c>
      <c r="M5322" s="6" t="s">
        <v>13753</v>
      </c>
      <c r="N5322" s="6" t="s">
        <v>13881</v>
      </c>
      <c r="O5322" s="6" t="str" cm="1">
        <f t="array" ref="O5322:P5322">_xlfn.TEXTSPLIT(N5322,"-")</f>
        <v>2012</v>
      </c>
      <c r="P5322" s="6" t="str">
        <v>2015</v>
      </c>
      <c r="Q5322" s="6">
        <v>2172</v>
      </c>
      <c r="R5322" s="6">
        <v>250</v>
      </c>
      <c r="S5322" s="16">
        <f t="shared" si="401"/>
        <v>0.1151012891344383</v>
      </c>
      <c r="T5322" s="16">
        <f t="shared" si="402"/>
        <v>6.8478929820603735E-3</v>
      </c>
    </row>
    <row r="5323" spans="1:20" x14ac:dyDescent="0.6">
      <c r="A5323" s="6"/>
      <c r="B5323" s="6"/>
      <c r="C5323" s="6"/>
      <c r="D5323" s="6" t="s">
        <v>13300</v>
      </c>
      <c r="E5323" s="6" t="s">
        <v>13815</v>
      </c>
      <c r="F5323" s="6" t="s">
        <v>13825</v>
      </c>
      <c r="G5323" s="6" t="str">
        <f t="shared" si="400"/>
        <v>70-74</v>
      </c>
      <c r="H5323" s="6" t="str" cm="1">
        <f t="array" ref="H5323:I5323">_xlfn.TEXTSPLIT(G5323,"-")</f>
        <v>70</v>
      </c>
      <c r="I5323" s="6" t="str">
        <v>74</v>
      </c>
      <c r="J5323" s="6" t="s">
        <v>13836</v>
      </c>
      <c r="K5323" s="6" t="s">
        <v>13511</v>
      </c>
      <c r="L5323" s="6" t="s">
        <v>13909</v>
      </c>
      <c r="M5323" s="6" t="s">
        <v>13753</v>
      </c>
      <c r="N5323" s="6" t="s">
        <v>13881</v>
      </c>
      <c r="O5323" s="6" t="str" cm="1">
        <f t="array" ref="O5323:P5323">_xlfn.TEXTSPLIT(N5323,"-")</f>
        <v>2012</v>
      </c>
      <c r="P5323" s="6" t="str">
        <v>2015</v>
      </c>
      <c r="Q5323" s="6">
        <v>712</v>
      </c>
      <c r="R5323" s="6">
        <v>133</v>
      </c>
      <c r="S5323" s="16">
        <f t="shared" si="401"/>
        <v>0.18679775280898878</v>
      </c>
      <c r="T5323" s="16">
        <f t="shared" si="402"/>
        <v>1.4606464647088915E-2</v>
      </c>
    </row>
    <row r="5324" spans="1:20" x14ac:dyDescent="0.6">
      <c r="A5324" s="6"/>
      <c r="B5324" s="6"/>
      <c r="C5324" s="6"/>
      <c r="D5324" s="6" t="s">
        <v>13300</v>
      </c>
      <c r="E5324" s="6" t="s">
        <v>13815</v>
      </c>
      <c r="F5324" s="6" t="s">
        <v>13663</v>
      </c>
      <c r="G5324" s="6" t="str">
        <f t="shared" si="400"/>
        <v>35-74</v>
      </c>
      <c r="H5324" s="6" t="str" cm="1">
        <f t="array" ref="H5324:I5324">_xlfn.TEXTSPLIT(G5324,"-")</f>
        <v>35</v>
      </c>
      <c r="I5324" s="6" t="str">
        <v>74</v>
      </c>
      <c r="J5324" s="6" t="s">
        <v>13836</v>
      </c>
      <c r="K5324" s="6" t="s">
        <v>13511</v>
      </c>
      <c r="L5324" s="6" t="s">
        <v>13909</v>
      </c>
      <c r="M5324" s="6" t="s">
        <v>13753</v>
      </c>
      <c r="N5324" s="6" t="s">
        <v>13881</v>
      </c>
      <c r="O5324" s="6" t="str" cm="1">
        <f t="array" ref="O5324:P5324">_xlfn.TEXTSPLIT(N5324,"-")</f>
        <v>2012</v>
      </c>
      <c r="P5324" s="6" t="str">
        <v>2015</v>
      </c>
      <c r="Q5324" s="6">
        <v>3988</v>
      </c>
      <c r="R5324" s="6">
        <v>446</v>
      </c>
      <c r="S5324" s="16">
        <f t="shared" si="401"/>
        <v>0.11183550651955868</v>
      </c>
      <c r="T5324" s="16">
        <f t="shared" si="402"/>
        <v>4.9906714884858996E-3</v>
      </c>
    </row>
    <row r="5325" spans="1:20" x14ac:dyDescent="0.6">
      <c r="A5325" s="6">
        <v>31446436</v>
      </c>
      <c r="B5325" s="6" t="s">
        <v>13652</v>
      </c>
      <c r="C5325" s="6" t="s">
        <v>13812</v>
      </c>
      <c r="D5325" s="6" t="s">
        <v>13847</v>
      </c>
      <c r="E5325" s="6" t="s">
        <v>13815</v>
      </c>
      <c r="F5325" s="6" t="s">
        <v>13760</v>
      </c>
      <c r="G5325" s="6" t="str">
        <f t="shared" ref="G5325:G5331" si="403">IF(RIGHT(F5325,1)="+",LEFT(F5325,LEN(F5325)-1)&amp;"-95",F5325)</f>
        <v>29-79</v>
      </c>
      <c r="H5325" s="6" t="str" cm="1">
        <f t="array" ref="H5325:I5325">_xlfn.TEXTSPLIT(G5325,"-")</f>
        <v>29</v>
      </c>
      <c r="I5325" s="6" t="str">
        <v>79</v>
      </c>
      <c r="J5325" s="6" t="s">
        <v>13541</v>
      </c>
      <c r="K5325" s="6" t="s">
        <v>13651</v>
      </c>
      <c r="L5325" s="6" t="s">
        <v>13973</v>
      </c>
      <c r="M5325" s="6" t="s">
        <v>13755</v>
      </c>
      <c r="N5325" s="6" t="s">
        <v>13686</v>
      </c>
      <c r="O5325" s="6" t="str" cm="1">
        <f t="array" ref="O5325:P5325">_xlfn.TEXTSPLIT(N5325,"-")</f>
        <v>2008</v>
      </c>
      <c r="P5325" s="6" t="str">
        <v>2012</v>
      </c>
      <c r="Q5325" s="6">
        <v>1841</v>
      </c>
      <c r="R5325" s="6">
        <v>90</v>
      </c>
      <c r="S5325" s="16">
        <f t="shared" ref="S5325:S5331" si="404">R5325/Q5325</f>
        <v>4.8886474741988047E-2</v>
      </c>
      <c r="T5325" s="16">
        <f t="shared" ref="T5325:T5331" si="405">SQRT(S5325*(1-S5325)/Q5325)</f>
        <v>5.0255505414961796E-3</v>
      </c>
    </row>
    <row r="5326" spans="1:20" x14ac:dyDescent="0.6">
      <c r="A5326" s="6"/>
      <c r="B5326" s="6"/>
      <c r="C5326" s="6"/>
      <c r="D5326" s="6" t="s">
        <v>13848</v>
      </c>
      <c r="E5326" s="6" t="s">
        <v>13815</v>
      </c>
      <c r="F5326" s="6" t="s">
        <v>13760</v>
      </c>
      <c r="G5326" s="6" t="str">
        <f t="shared" si="403"/>
        <v>29-79</v>
      </c>
      <c r="H5326" s="6" t="str" cm="1">
        <f t="array" ref="H5326:I5326">_xlfn.TEXTSPLIT(G5326,"-")</f>
        <v>29</v>
      </c>
      <c r="I5326" s="6" t="str">
        <v>79</v>
      </c>
      <c r="J5326" s="6" t="s">
        <v>13541</v>
      </c>
      <c r="K5326" s="6" t="s">
        <v>13651</v>
      </c>
      <c r="L5326" s="6" t="s">
        <v>13973</v>
      </c>
      <c r="M5326" s="6" t="s">
        <v>13755</v>
      </c>
      <c r="N5326" s="6" t="s">
        <v>13686</v>
      </c>
      <c r="O5326" s="6" t="str" cm="1">
        <f t="array" ref="O5326:P5326">_xlfn.TEXTSPLIT(N5326,"-")</f>
        <v>2008</v>
      </c>
      <c r="P5326" s="6" t="str">
        <v>2012</v>
      </c>
      <c r="Q5326" s="6">
        <v>1841</v>
      </c>
      <c r="R5326" s="6">
        <v>68</v>
      </c>
      <c r="S5326" s="16">
        <f t="shared" si="404"/>
        <v>3.6936447582835416E-2</v>
      </c>
      <c r="T5326" s="16">
        <f t="shared" si="405"/>
        <v>4.3957009776172985E-3</v>
      </c>
    </row>
    <row r="5327" spans="1:20" x14ac:dyDescent="0.6">
      <c r="A5327" s="6"/>
      <c r="B5327" s="6"/>
      <c r="C5327" s="6"/>
      <c r="D5327" s="6" t="s">
        <v>13822</v>
      </c>
      <c r="E5327" s="6" t="s">
        <v>13815</v>
      </c>
      <c r="F5327" s="6" t="s">
        <v>13760</v>
      </c>
      <c r="G5327" s="6" t="str">
        <f t="shared" si="403"/>
        <v>29-79</v>
      </c>
      <c r="H5327" s="6" t="str" cm="1">
        <f t="array" ref="H5327:I5327">_xlfn.TEXTSPLIT(G5327,"-")</f>
        <v>29</v>
      </c>
      <c r="I5327" s="6" t="str">
        <v>79</v>
      </c>
      <c r="J5327" s="6" t="s">
        <v>13541</v>
      </c>
      <c r="K5327" s="6" t="s">
        <v>13651</v>
      </c>
      <c r="L5327" s="6" t="s">
        <v>13973</v>
      </c>
      <c r="M5327" s="6" t="s">
        <v>13755</v>
      </c>
      <c r="N5327" s="6" t="s">
        <v>13686</v>
      </c>
      <c r="O5327" s="6" t="str" cm="1">
        <f t="array" ref="O5327:P5327">_xlfn.TEXTSPLIT(N5327,"-")</f>
        <v>2008</v>
      </c>
      <c r="P5327" s="6" t="str">
        <v>2012</v>
      </c>
      <c r="Q5327" s="6">
        <v>1841</v>
      </c>
      <c r="R5327" s="6">
        <v>158</v>
      </c>
      <c r="S5327" s="16">
        <f t="shared" si="404"/>
        <v>8.582292232482347E-2</v>
      </c>
      <c r="T5327" s="16">
        <f t="shared" si="405"/>
        <v>6.5281469017564988E-3</v>
      </c>
    </row>
    <row r="5328" spans="1:20" x14ac:dyDescent="0.6">
      <c r="A5328" s="6"/>
      <c r="B5328" s="6"/>
      <c r="C5328" s="6"/>
      <c r="D5328" s="6" t="s">
        <v>13823</v>
      </c>
      <c r="E5328" s="6" t="s">
        <v>13815</v>
      </c>
      <c r="F5328" s="6" t="s">
        <v>13760</v>
      </c>
      <c r="G5328" s="6" t="str">
        <f t="shared" si="403"/>
        <v>29-79</v>
      </c>
      <c r="H5328" s="6" t="str" cm="1">
        <f t="array" ref="H5328:I5328">_xlfn.TEXTSPLIT(G5328,"-")</f>
        <v>29</v>
      </c>
      <c r="I5328" s="6" t="str">
        <v>79</v>
      </c>
      <c r="J5328" s="6" t="s">
        <v>13541</v>
      </c>
      <c r="K5328" s="6" t="s">
        <v>13651</v>
      </c>
      <c r="L5328" s="6" t="s">
        <v>13973</v>
      </c>
      <c r="M5328" s="6" t="s">
        <v>13755</v>
      </c>
      <c r="N5328" s="6" t="s">
        <v>13686</v>
      </c>
      <c r="O5328" s="6" t="str" cm="1">
        <f t="array" ref="O5328:P5328">_xlfn.TEXTSPLIT(N5328,"-")</f>
        <v>2008</v>
      </c>
      <c r="P5328" s="6" t="str">
        <v>2012</v>
      </c>
      <c r="Q5328" s="6">
        <v>1841</v>
      </c>
      <c r="R5328" s="6">
        <v>3</v>
      </c>
      <c r="S5328" s="16">
        <f t="shared" si="404"/>
        <v>1.6295491580662683E-3</v>
      </c>
      <c r="T5328" s="16">
        <f t="shared" si="405"/>
        <v>9.4005377578208131E-4</v>
      </c>
    </row>
    <row r="5329" spans="1:20" x14ac:dyDescent="0.6">
      <c r="A5329" s="6"/>
      <c r="B5329" s="6"/>
      <c r="C5329" s="6"/>
      <c r="D5329" s="6" t="s">
        <v>13828</v>
      </c>
      <c r="E5329" s="6" t="s">
        <v>13815</v>
      </c>
      <c r="F5329" s="6" t="s">
        <v>13760</v>
      </c>
      <c r="G5329" s="6" t="str">
        <f t="shared" si="403"/>
        <v>29-79</v>
      </c>
      <c r="H5329" s="6" t="str" cm="1">
        <f t="array" ref="H5329:I5329">_xlfn.TEXTSPLIT(G5329,"-")</f>
        <v>29</v>
      </c>
      <c r="I5329" s="6" t="str">
        <v>79</v>
      </c>
      <c r="J5329" s="6" t="s">
        <v>13541</v>
      </c>
      <c r="K5329" s="6" t="s">
        <v>13651</v>
      </c>
      <c r="L5329" s="6" t="s">
        <v>13973</v>
      </c>
      <c r="M5329" s="6" t="s">
        <v>13755</v>
      </c>
      <c r="N5329" s="6" t="s">
        <v>13686</v>
      </c>
      <c r="O5329" s="6" t="str" cm="1">
        <f t="array" ref="O5329:P5329">_xlfn.TEXTSPLIT(N5329,"-")</f>
        <v>2008</v>
      </c>
      <c r="P5329" s="6" t="str">
        <v>2012</v>
      </c>
      <c r="Q5329" s="6">
        <v>1841</v>
      </c>
      <c r="R5329" s="6">
        <v>5</v>
      </c>
      <c r="S5329" s="16">
        <f t="shared" si="404"/>
        <v>2.7159152634437804E-3</v>
      </c>
      <c r="T5329" s="16">
        <f t="shared" si="405"/>
        <v>1.2129437411248448E-3</v>
      </c>
    </row>
    <row r="5330" spans="1:20" x14ac:dyDescent="0.6">
      <c r="A5330" s="6"/>
      <c r="B5330" s="6"/>
      <c r="C5330" s="6"/>
      <c r="D5330" s="6" t="s">
        <v>13813</v>
      </c>
      <c r="E5330" s="6" t="s">
        <v>13815</v>
      </c>
      <c r="F5330" s="6" t="s">
        <v>13760</v>
      </c>
      <c r="G5330" s="6" t="str">
        <f t="shared" si="403"/>
        <v>29-79</v>
      </c>
      <c r="H5330" s="6" t="str" cm="1">
        <f t="array" ref="H5330:I5330">_xlfn.TEXTSPLIT(G5330,"-")</f>
        <v>29</v>
      </c>
      <c r="I5330" s="6" t="str">
        <v>79</v>
      </c>
      <c r="J5330" s="6" t="s">
        <v>13541</v>
      </c>
      <c r="K5330" s="6" t="s">
        <v>13651</v>
      </c>
      <c r="L5330" s="6" t="s">
        <v>13973</v>
      </c>
      <c r="M5330" s="6" t="s">
        <v>13755</v>
      </c>
      <c r="N5330" s="6" t="s">
        <v>13686</v>
      </c>
      <c r="O5330" s="6" t="str" cm="1">
        <f t="array" ref="O5330:P5330">_xlfn.TEXTSPLIT(N5330,"-")</f>
        <v>2008</v>
      </c>
      <c r="P5330" s="6" t="str">
        <v>2012</v>
      </c>
      <c r="Q5330" s="6">
        <v>1841</v>
      </c>
      <c r="R5330" s="6">
        <v>8</v>
      </c>
      <c r="S5330" s="16">
        <f t="shared" si="404"/>
        <v>4.3454644215100485E-3</v>
      </c>
      <c r="T5330" s="16">
        <f t="shared" si="405"/>
        <v>1.5330119605166646E-3</v>
      </c>
    </row>
    <row r="5331" spans="1:20" x14ac:dyDescent="0.6">
      <c r="A5331" s="6"/>
      <c r="B5331" s="6"/>
      <c r="C5331" s="6"/>
      <c r="D5331" s="6" t="s">
        <v>13300</v>
      </c>
      <c r="E5331" s="6" t="s">
        <v>13815</v>
      </c>
      <c r="F5331" s="6" t="s">
        <v>13760</v>
      </c>
      <c r="G5331" s="6" t="str">
        <f t="shared" si="403"/>
        <v>29-79</v>
      </c>
      <c r="H5331" s="6" t="str" cm="1">
        <f t="array" ref="H5331:I5331">_xlfn.TEXTSPLIT(G5331,"-")</f>
        <v>29</v>
      </c>
      <c r="I5331" s="6" t="str">
        <v>79</v>
      </c>
      <c r="J5331" s="6" t="s">
        <v>13541</v>
      </c>
      <c r="K5331" s="6" t="s">
        <v>13651</v>
      </c>
      <c r="L5331" s="6" t="s">
        <v>13973</v>
      </c>
      <c r="M5331" s="6" t="s">
        <v>13755</v>
      </c>
      <c r="N5331" s="6" t="s">
        <v>13686</v>
      </c>
      <c r="O5331" s="6" t="str" cm="1">
        <f t="array" ref="O5331:P5331">_xlfn.TEXTSPLIT(N5331,"-")</f>
        <v>2008</v>
      </c>
      <c r="P5331" s="6" t="str">
        <v>2012</v>
      </c>
      <c r="Q5331" s="6">
        <v>1841</v>
      </c>
      <c r="R5331" s="6">
        <v>166</v>
      </c>
      <c r="S5331" s="16">
        <f t="shared" si="404"/>
        <v>9.0168386746333512E-2</v>
      </c>
      <c r="T5331" s="16">
        <f t="shared" si="405"/>
        <v>6.6754533757496385E-3</v>
      </c>
    </row>
    <row r="5332" spans="1:20" x14ac:dyDescent="0.6">
      <c r="D5332" s="6" t="s">
        <v>13847</v>
      </c>
      <c r="E5332" s="6" t="s">
        <v>13815</v>
      </c>
      <c r="F5332" s="6" t="s">
        <v>13760</v>
      </c>
      <c r="G5332" s="6" t="str">
        <f t="shared" si="400"/>
        <v>29-79</v>
      </c>
      <c r="H5332" s="6" t="str" cm="1">
        <f t="array" ref="H5332:I5332">_xlfn.TEXTSPLIT(G5332,"-")</f>
        <v>29</v>
      </c>
      <c r="I5332" s="6" t="str">
        <v>79</v>
      </c>
      <c r="J5332" s="6" t="s">
        <v>13541</v>
      </c>
      <c r="K5332" s="6" t="s">
        <v>13651</v>
      </c>
      <c r="L5332" s="6" t="s">
        <v>13517</v>
      </c>
      <c r="M5332" s="6" t="s">
        <v>13755</v>
      </c>
      <c r="N5332" s="6" t="s">
        <v>13686</v>
      </c>
      <c r="O5332" s="6" t="str" cm="1">
        <f t="array" ref="O5332:P5332">_xlfn.TEXTSPLIT(N5332,"-")</f>
        <v>2008</v>
      </c>
      <c r="P5332" s="6" t="str">
        <v>2012</v>
      </c>
      <c r="Q5332" s="6">
        <v>1841</v>
      </c>
      <c r="R5332" s="6">
        <v>90</v>
      </c>
      <c r="S5332" s="16">
        <f t="shared" si="401"/>
        <v>4.8886474741988047E-2</v>
      </c>
      <c r="T5332" s="16">
        <f t="shared" si="402"/>
        <v>5.0255505414961796E-3</v>
      </c>
    </row>
    <row r="5333" spans="1:20" x14ac:dyDescent="0.6">
      <c r="A5333" s="6"/>
      <c r="B5333" s="6"/>
      <c r="C5333" s="6"/>
      <c r="D5333" s="6" t="s">
        <v>13848</v>
      </c>
      <c r="E5333" s="6" t="s">
        <v>13815</v>
      </c>
      <c r="F5333" s="6" t="s">
        <v>13760</v>
      </c>
      <c r="G5333" s="6" t="str">
        <f t="shared" si="400"/>
        <v>29-79</v>
      </c>
      <c r="H5333" s="6" t="str" cm="1">
        <f t="array" ref="H5333:I5333">_xlfn.TEXTSPLIT(G5333,"-")</f>
        <v>29</v>
      </c>
      <c r="I5333" s="6" t="str">
        <v>79</v>
      </c>
      <c r="J5333" s="6" t="s">
        <v>13541</v>
      </c>
      <c r="K5333" s="6" t="s">
        <v>13651</v>
      </c>
      <c r="L5333" s="6" t="s">
        <v>13517</v>
      </c>
      <c r="M5333" s="6" t="s">
        <v>13755</v>
      </c>
      <c r="N5333" s="6" t="s">
        <v>13686</v>
      </c>
      <c r="O5333" s="6" t="str" cm="1">
        <f t="array" ref="O5333:P5333">_xlfn.TEXTSPLIT(N5333,"-")</f>
        <v>2008</v>
      </c>
      <c r="P5333" s="6" t="str">
        <v>2012</v>
      </c>
      <c r="Q5333" s="6">
        <v>1841</v>
      </c>
      <c r="R5333" s="6">
        <v>68</v>
      </c>
      <c r="S5333" s="16">
        <f t="shared" si="401"/>
        <v>3.6936447582835416E-2</v>
      </c>
      <c r="T5333" s="16">
        <f t="shared" si="402"/>
        <v>4.3957009776172985E-3</v>
      </c>
    </row>
    <row r="5334" spans="1:20" x14ac:dyDescent="0.6">
      <c r="A5334" s="6"/>
      <c r="B5334" s="6"/>
      <c r="C5334" s="6"/>
      <c r="D5334" s="6" t="s">
        <v>13822</v>
      </c>
      <c r="E5334" s="6" t="s">
        <v>13815</v>
      </c>
      <c r="F5334" s="6" t="s">
        <v>13760</v>
      </c>
      <c r="G5334" s="6" t="str">
        <f t="shared" si="400"/>
        <v>29-79</v>
      </c>
      <c r="H5334" s="6" t="str" cm="1">
        <f t="array" ref="H5334:I5334">_xlfn.TEXTSPLIT(G5334,"-")</f>
        <v>29</v>
      </c>
      <c r="I5334" s="6" t="str">
        <v>79</v>
      </c>
      <c r="J5334" s="6" t="s">
        <v>13541</v>
      </c>
      <c r="K5334" s="6" t="s">
        <v>13651</v>
      </c>
      <c r="L5334" s="6" t="s">
        <v>13517</v>
      </c>
      <c r="M5334" s="6" t="s">
        <v>13755</v>
      </c>
      <c r="N5334" s="6" t="s">
        <v>13686</v>
      </c>
      <c r="O5334" s="6" t="str" cm="1">
        <f t="array" ref="O5334:P5334">_xlfn.TEXTSPLIT(N5334,"-")</f>
        <v>2008</v>
      </c>
      <c r="P5334" s="6" t="str">
        <v>2012</v>
      </c>
      <c r="Q5334" s="6">
        <v>1841</v>
      </c>
      <c r="R5334" s="6">
        <v>158</v>
      </c>
      <c r="S5334" s="16">
        <f t="shared" si="401"/>
        <v>8.582292232482347E-2</v>
      </c>
      <c r="T5334" s="16">
        <f t="shared" si="402"/>
        <v>6.5281469017564988E-3</v>
      </c>
    </row>
    <row r="5335" spans="1:20" x14ac:dyDescent="0.6">
      <c r="A5335" s="6"/>
      <c r="B5335" s="6"/>
      <c r="C5335" s="6"/>
      <c r="D5335" s="6" t="s">
        <v>13823</v>
      </c>
      <c r="E5335" s="6" t="s">
        <v>13815</v>
      </c>
      <c r="F5335" s="6" t="s">
        <v>13760</v>
      </c>
      <c r="G5335" s="6" t="str">
        <f t="shared" si="400"/>
        <v>29-79</v>
      </c>
      <c r="H5335" s="6" t="str" cm="1">
        <f t="array" ref="H5335:I5335">_xlfn.TEXTSPLIT(G5335,"-")</f>
        <v>29</v>
      </c>
      <c r="I5335" s="6" t="str">
        <v>79</v>
      </c>
      <c r="J5335" s="6" t="s">
        <v>13541</v>
      </c>
      <c r="K5335" s="6" t="s">
        <v>13651</v>
      </c>
      <c r="L5335" s="6" t="s">
        <v>13517</v>
      </c>
      <c r="M5335" s="6" t="s">
        <v>13755</v>
      </c>
      <c r="N5335" s="6" t="s">
        <v>13686</v>
      </c>
      <c r="O5335" s="6" t="str" cm="1">
        <f t="array" ref="O5335:P5335">_xlfn.TEXTSPLIT(N5335,"-")</f>
        <v>2008</v>
      </c>
      <c r="P5335" s="6" t="str">
        <v>2012</v>
      </c>
      <c r="Q5335" s="6">
        <v>1841</v>
      </c>
      <c r="R5335" s="6">
        <v>3</v>
      </c>
      <c r="S5335" s="16">
        <f t="shared" si="401"/>
        <v>1.6295491580662683E-3</v>
      </c>
      <c r="T5335" s="16">
        <f t="shared" si="402"/>
        <v>9.4005377578208131E-4</v>
      </c>
    </row>
    <row r="5336" spans="1:20" x14ac:dyDescent="0.6">
      <c r="A5336" s="6"/>
      <c r="B5336" s="6"/>
      <c r="C5336" s="6"/>
      <c r="D5336" s="6" t="s">
        <v>13828</v>
      </c>
      <c r="E5336" s="6" t="s">
        <v>13815</v>
      </c>
      <c r="F5336" s="6" t="s">
        <v>13760</v>
      </c>
      <c r="G5336" s="6" t="str">
        <f t="shared" si="400"/>
        <v>29-79</v>
      </c>
      <c r="H5336" s="6" t="str" cm="1">
        <f t="array" ref="H5336:I5336">_xlfn.TEXTSPLIT(G5336,"-")</f>
        <v>29</v>
      </c>
      <c r="I5336" s="6" t="str">
        <v>79</v>
      </c>
      <c r="J5336" s="6" t="s">
        <v>13541</v>
      </c>
      <c r="K5336" s="6" t="s">
        <v>13651</v>
      </c>
      <c r="L5336" s="6" t="s">
        <v>13517</v>
      </c>
      <c r="M5336" s="6" t="s">
        <v>13755</v>
      </c>
      <c r="N5336" s="6" t="s">
        <v>13686</v>
      </c>
      <c r="O5336" s="6" t="str" cm="1">
        <f t="array" ref="O5336:P5336">_xlfn.TEXTSPLIT(N5336,"-")</f>
        <v>2008</v>
      </c>
      <c r="P5336" s="6" t="str">
        <v>2012</v>
      </c>
      <c r="Q5336" s="6">
        <v>1841</v>
      </c>
      <c r="R5336" s="6">
        <v>5</v>
      </c>
      <c r="S5336" s="16">
        <f t="shared" si="401"/>
        <v>2.7159152634437804E-3</v>
      </c>
      <c r="T5336" s="16">
        <f t="shared" si="402"/>
        <v>1.2129437411248448E-3</v>
      </c>
    </row>
    <row r="5337" spans="1:20" x14ac:dyDescent="0.6">
      <c r="A5337" s="6"/>
      <c r="B5337" s="6"/>
      <c r="C5337" s="6"/>
      <c r="D5337" s="6" t="s">
        <v>13813</v>
      </c>
      <c r="E5337" s="6" t="s">
        <v>13815</v>
      </c>
      <c r="F5337" s="6" t="s">
        <v>13760</v>
      </c>
      <c r="G5337" s="6" t="str">
        <f t="shared" si="400"/>
        <v>29-79</v>
      </c>
      <c r="H5337" s="6" t="str" cm="1">
        <f t="array" ref="H5337:I5337">_xlfn.TEXTSPLIT(G5337,"-")</f>
        <v>29</v>
      </c>
      <c r="I5337" s="6" t="str">
        <v>79</v>
      </c>
      <c r="J5337" s="6" t="s">
        <v>13541</v>
      </c>
      <c r="K5337" s="6" t="s">
        <v>13651</v>
      </c>
      <c r="L5337" s="6" t="s">
        <v>13517</v>
      </c>
      <c r="M5337" s="6" t="s">
        <v>13755</v>
      </c>
      <c r="N5337" s="6" t="s">
        <v>13686</v>
      </c>
      <c r="O5337" s="6" t="str" cm="1">
        <f t="array" ref="O5337:P5337">_xlfn.TEXTSPLIT(N5337,"-")</f>
        <v>2008</v>
      </c>
      <c r="P5337" s="6" t="str">
        <v>2012</v>
      </c>
      <c r="Q5337" s="6">
        <v>1841</v>
      </c>
      <c r="R5337" s="6">
        <v>8</v>
      </c>
      <c r="S5337" s="16">
        <f t="shared" si="401"/>
        <v>4.3454644215100485E-3</v>
      </c>
      <c r="T5337" s="16">
        <f t="shared" si="402"/>
        <v>1.5330119605166646E-3</v>
      </c>
    </row>
    <row r="5338" spans="1:20" x14ac:dyDescent="0.6">
      <c r="A5338" s="6"/>
      <c r="B5338" s="6"/>
      <c r="C5338" s="6"/>
      <c r="D5338" s="6" t="s">
        <v>13300</v>
      </c>
      <c r="E5338" s="6" t="s">
        <v>13815</v>
      </c>
      <c r="F5338" s="6" t="s">
        <v>13760</v>
      </c>
      <c r="G5338" s="6" t="str">
        <f t="shared" si="400"/>
        <v>29-79</v>
      </c>
      <c r="H5338" s="6" t="str" cm="1">
        <f t="array" ref="H5338:I5338">_xlfn.TEXTSPLIT(G5338,"-")</f>
        <v>29</v>
      </c>
      <c r="I5338" s="6" t="str">
        <v>79</v>
      </c>
      <c r="J5338" s="6" t="s">
        <v>13541</v>
      </c>
      <c r="K5338" s="6" t="s">
        <v>13651</v>
      </c>
      <c r="L5338" s="6" t="s">
        <v>13517</v>
      </c>
      <c r="M5338" s="6" t="s">
        <v>13755</v>
      </c>
      <c r="N5338" s="6" t="s">
        <v>13686</v>
      </c>
      <c r="O5338" s="6" t="str" cm="1">
        <f t="array" ref="O5338:P5338">_xlfn.TEXTSPLIT(N5338,"-")</f>
        <v>2008</v>
      </c>
      <c r="P5338" s="6" t="str">
        <v>2012</v>
      </c>
      <c r="Q5338" s="6">
        <v>1841</v>
      </c>
      <c r="R5338" s="6">
        <v>166</v>
      </c>
      <c r="S5338" s="16">
        <f t="shared" si="401"/>
        <v>9.0168386746333512E-2</v>
      </c>
      <c r="T5338" s="16">
        <f t="shared" si="402"/>
        <v>6.6754533757496385E-3</v>
      </c>
    </row>
    <row r="5339" spans="1:20" x14ac:dyDescent="0.6">
      <c r="A5339" s="6">
        <v>31606441</v>
      </c>
      <c r="B5339" s="6" t="s">
        <v>13680</v>
      </c>
      <c r="C5339" s="6" t="s">
        <v>13812</v>
      </c>
      <c r="D5339" s="6" t="s">
        <v>13847</v>
      </c>
      <c r="E5339" s="6" t="s">
        <v>13815</v>
      </c>
      <c r="F5339" s="6" t="s">
        <v>13817</v>
      </c>
      <c r="G5339" s="6" t="str">
        <f t="shared" si="400"/>
        <v>40-49</v>
      </c>
      <c r="H5339" s="6" t="str" cm="1">
        <f t="array" ref="H5339:I5339">_xlfn.TEXTSPLIT(G5339,"-")</f>
        <v>40</v>
      </c>
      <c r="I5339" s="6" t="str">
        <v>49</v>
      </c>
      <c r="J5339" s="6" t="s">
        <v>13836</v>
      </c>
      <c r="K5339" s="6" t="s">
        <v>13764</v>
      </c>
      <c r="L5339" s="6" t="s">
        <v>13973</v>
      </c>
      <c r="M5339" s="6" t="s">
        <v>13763</v>
      </c>
      <c r="N5339" s="6" t="s">
        <v>13884</v>
      </c>
      <c r="O5339" s="6" t="str" cm="1">
        <f t="array" ref="O5339:P5339">_xlfn.TEXTSPLIT(N5339,"-")</f>
        <v>2015</v>
      </c>
      <c r="P5339" s="6" t="str">
        <v>2017</v>
      </c>
      <c r="Q5339" s="6">
        <v>1082</v>
      </c>
      <c r="R5339" s="6">
        <v>55</v>
      </c>
      <c r="S5339" s="16">
        <f t="shared" si="401"/>
        <v>5.0831792975970423E-2</v>
      </c>
      <c r="T5339" s="16">
        <f t="shared" si="402"/>
        <v>6.6776811059451862E-3</v>
      </c>
    </row>
    <row r="5340" spans="1:20" x14ac:dyDescent="0.6">
      <c r="A5340" s="6"/>
      <c r="B5340" s="6"/>
      <c r="C5340" s="6"/>
      <c r="D5340" s="6" t="s">
        <v>13847</v>
      </c>
      <c r="E5340" s="6" t="s">
        <v>13815</v>
      </c>
      <c r="F5340" s="6" t="s">
        <v>13818</v>
      </c>
      <c r="G5340" s="6" t="str">
        <f t="shared" si="400"/>
        <v>50-59</v>
      </c>
      <c r="H5340" s="6" t="str" cm="1">
        <f t="array" ref="H5340:I5340">_xlfn.TEXTSPLIT(G5340,"-")</f>
        <v>50</v>
      </c>
      <c r="I5340" s="6" t="str">
        <v>59</v>
      </c>
      <c r="J5340" s="6" t="s">
        <v>13836</v>
      </c>
      <c r="K5340" s="6" t="s">
        <v>13764</v>
      </c>
      <c r="L5340" s="6" t="s">
        <v>13973</v>
      </c>
      <c r="M5340" s="6" t="s">
        <v>13763</v>
      </c>
      <c r="N5340" s="6" t="s">
        <v>13884</v>
      </c>
      <c r="O5340" s="6" t="str" cm="1">
        <f t="array" ref="O5340:P5340">_xlfn.TEXTSPLIT(N5340,"-")</f>
        <v>2015</v>
      </c>
      <c r="P5340" s="6" t="str">
        <v>2017</v>
      </c>
      <c r="Q5340" s="6">
        <v>1688</v>
      </c>
      <c r="R5340" s="6">
        <v>128</v>
      </c>
      <c r="S5340" s="16">
        <f t="shared" si="401"/>
        <v>7.582938388625593E-2</v>
      </c>
      <c r="T5340" s="16">
        <f t="shared" si="402"/>
        <v>6.4433039761415374E-3</v>
      </c>
    </row>
    <row r="5341" spans="1:20" x14ac:dyDescent="0.6">
      <c r="A5341" s="6"/>
      <c r="B5341" s="6"/>
      <c r="C5341" s="6"/>
      <c r="D5341" s="6" t="s">
        <v>13847</v>
      </c>
      <c r="E5341" s="6" t="s">
        <v>13815</v>
      </c>
      <c r="F5341" s="6" t="s">
        <v>13819</v>
      </c>
      <c r="G5341" s="6" t="str">
        <f t="shared" si="400"/>
        <v>60-69</v>
      </c>
      <c r="H5341" s="6" t="str" cm="1">
        <f t="array" ref="H5341:I5341">_xlfn.TEXTSPLIT(G5341,"-")</f>
        <v>60</v>
      </c>
      <c r="I5341" s="6" t="str">
        <v>69</v>
      </c>
      <c r="J5341" s="6" t="s">
        <v>13836</v>
      </c>
      <c r="K5341" s="6" t="s">
        <v>13764</v>
      </c>
      <c r="L5341" s="6" t="s">
        <v>13973</v>
      </c>
      <c r="M5341" s="6" t="s">
        <v>13763</v>
      </c>
      <c r="N5341" s="6" t="s">
        <v>13884</v>
      </c>
      <c r="O5341" s="6" t="str" cm="1">
        <f t="array" ref="O5341:P5341">_xlfn.TEXTSPLIT(N5341,"-")</f>
        <v>2015</v>
      </c>
      <c r="P5341" s="6" t="str">
        <v>2017</v>
      </c>
      <c r="Q5341" s="6">
        <v>1428</v>
      </c>
      <c r="R5341" s="6">
        <v>149</v>
      </c>
      <c r="S5341" s="16">
        <f t="shared" si="401"/>
        <v>0.10434173669467788</v>
      </c>
      <c r="T5341" s="16">
        <f t="shared" si="402"/>
        <v>8.0897685267675087E-3</v>
      </c>
    </row>
    <row r="5342" spans="1:20" x14ac:dyDescent="0.6">
      <c r="A5342" s="6"/>
      <c r="B5342" s="6"/>
      <c r="C5342" s="6"/>
      <c r="D5342" s="6" t="s">
        <v>13847</v>
      </c>
      <c r="E5342" s="6" t="s">
        <v>13815</v>
      </c>
      <c r="F5342" s="6" t="s">
        <v>13820</v>
      </c>
      <c r="G5342" s="6" t="str">
        <f t="shared" si="400"/>
        <v>70-79</v>
      </c>
      <c r="H5342" s="6" t="str" cm="1">
        <f t="array" ref="H5342:I5342">_xlfn.TEXTSPLIT(G5342,"-")</f>
        <v>70</v>
      </c>
      <c r="I5342" s="6" t="str">
        <v>79</v>
      </c>
      <c r="J5342" s="6" t="s">
        <v>13836</v>
      </c>
      <c r="K5342" s="6" t="s">
        <v>13764</v>
      </c>
      <c r="L5342" s="6" t="s">
        <v>13973</v>
      </c>
      <c r="M5342" s="6" t="s">
        <v>13763</v>
      </c>
      <c r="N5342" s="6" t="s">
        <v>13884</v>
      </c>
      <c r="O5342" s="6" t="str" cm="1">
        <f t="array" ref="O5342:P5342">_xlfn.TEXTSPLIT(N5342,"-")</f>
        <v>2015</v>
      </c>
      <c r="P5342" s="6" t="str">
        <v>2017</v>
      </c>
      <c r="Q5342" s="6">
        <v>579</v>
      </c>
      <c r="R5342" s="6">
        <v>101</v>
      </c>
      <c r="S5342" s="16">
        <f t="shared" si="401"/>
        <v>0.17443868739205526</v>
      </c>
      <c r="T5342" s="16">
        <f t="shared" si="402"/>
        <v>1.5770911316503204E-2</v>
      </c>
    </row>
    <row r="5343" spans="1:20" x14ac:dyDescent="0.6">
      <c r="A5343" s="6"/>
      <c r="B5343" s="6"/>
      <c r="C5343" s="6"/>
      <c r="D5343" s="6" t="s">
        <v>13847</v>
      </c>
      <c r="E5343" s="6" t="s">
        <v>13815</v>
      </c>
      <c r="F5343" s="6" t="s">
        <v>13821</v>
      </c>
      <c r="G5343" s="6" t="str">
        <f t="shared" si="400"/>
        <v>80-95</v>
      </c>
      <c r="H5343" s="6" t="str" cm="1">
        <f t="array" ref="H5343:I5343">_xlfn.TEXTSPLIT(G5343,"-")</f>
        <v>80</v>
      </c>
      <c r="I5343" s="6" t="str">
        <v>95</v>
      </c>
      <c r="J5343" s="6" t="s">
        <v>13836</v>
      </c>
      <c r="K5343" s="6" t="s">
        <v>13764</v>
      </c>
      <c r="L5343" s="6" t="s">
        <v>13973</v>
      </c>
      <c r="M5343" s="6" t="s">
        <v>13763</v>
      </c>
      <c r="N5343" s="6" t="s">
        <v>13884</v>
      </c>
      <c r="O5343" s="6" t="str" cm="1">
        <f t="array" ref="O5343:P5343">_xlfn.TEXTSPLIT(N5343,"-")</f>
        <v>2015</v>
      </c>
      <c r="P5343" s="6" t="str">
        <v>2017</v>
      </c>
      <c r="Q5343" s="6">
        <v>155</v>
      </c>
      <c r="R5343" s="6">
        <v>31</v>
      </c>
      <c r="S5343" s="16">
        <f t="shared" si="401"/>
        <v>0.2</v>
      </c>
      <c r="T5343" s="16">
        <f t="shared" si="402"/>
        <v>3.2128773156099959E-2</v>
      </c>
    </row>
    <row r="5344" spans="1:20" x14ac:dyDescent="0.6">
      <c r="A5344" s="6"/>
      <c r="B5344" s="6"/>
      <c r="C5344" s="6"/>
      <c r="D5344" s="6" t="s">
        <v>13847</v>
      </c>
      <c r="E5344" s="6" t="s">
        <v>13815</v>
      </c>
      <c r="F5344" s="6" t="s">
        <v>13471</v>
      </c>
      <c r="G5344" s="6" t="str">
        <f t="shared" si="400"/>
        <v>40-95</v>
      </c>
      <c r="H5344" s="6" t="str" cm="1">
        <f t="array" ref="H5344:I5344">_xlfn.TEXTSPLIT(G5344,"-")</f>
        <v>40</v>
      </c>
      <c r="I5344" s="6" t="str">
        <v>95</v>
      </c>
      <c r="J5344" s="6" t="s">
        <v>13836</v>
      </c>
      <c r="K5344" s="6" t="s">
        <v>13764</v>
      </c>
      <c r="L5344" s="6" t="s">
        <v>13973</v>
      </c>
      <c r="M5344" s="6" t="s">
        <v>13763</v>
      </c>
      <c r="N5344" s="6" t="s">
        <v>13884</v>
      </c>
      <c r="O5344" s="6" t="str" cm="1">
        <f t="array" ref="O5344:P5344">_xlfn.TEXTSPLIT(N5344,"-")</f>
        <v>2015</v>
      </c>
      <c r="P5344" s="6" t="str">
        <v>2017</v>
      </c>
      <c r="Q5344" s="6">
        <v>4932</v>
      </c>
      <c r="R5344" s="6">
        <v>464</v>
      </c>
      <c r="S5344" s="16">
        <f t="shared" si="401"/>
        <v>9.407948094079481E-2</v>
      </c>
      <c r="T5344" s="16">
        <f t="shared" si="402"/>
        <v>4.1570090560050892E-3</v>
      </c>
    </row>
    <row r="5345" spans="1:20" x14ac:dyDescent="0.6">
      <c r="A5345" s="6"/>
      <c r="B5345" s="6"/>
      <c r="C5345" s="6"/>
      <c r="D5345" s="6" t="s">
        <v>13848</v>
      </c>
      <c r="E5345" s="6" t="s">
        <v>13815</v>
      </c>
      <c r="F5345" s="6" t="s">
        <v>13817</v>
      </c>
      <c r="G5345" s="6" t="str">
        <f t="shared" si="400"/>
        <v>40-49</v>
      </c>
      <c r="H5345" s="6" t="str" cm="1">
        <f t="array" ref="H5345:I5345">_xlfn.TEXTSPLIT(G5345,"-")</f>
        <v>40</v>
      </c>
      <c r="I5345" s="6" t="str">
        <v>49</v>
      </c>
      <c r="J5345" s="6" t="s">
        <v>13836</v>
      </c>
      <c r="K5345" s="6" t="s">
        <v>13764</v>
      </c>
      <c r="L5345" s="6" t="s">
        <v>13973</v>
      </c>
      <c r="M5345" s="6" t="s">
        <v>13763</v>
      </c>
      <c r="N5345" s="6" t="s">
        <v>13884</v>
      </c>
      <c r="O5345" s="6" t="str" cm="1">
        <f t="array" ref="O5345:P5345">_xlfn.TEXTSPLIT(N5345,"-")</f>
        <v>2015</v>
      </c>
      <c r="P5345" s="6" t="str">
        <v>2017</v>
      </c>
      <c r="Q5345" s="6">
        <v>1082</v>
      </c>
      <c r="R5345" s="6">
        <v>19</v>
      </c>
      <c r="S5345" s="16">
        <f t="shared" si="401"/>
        <v>1.756007393715342E-2</v>
      </c>
      <c r="T5345" s="16">
        <f t="shared" si="402"/>
        <v>3.9930297102091375E-3</v>
      </c>
    </row>
    <row r="5346" spans="1:20" x14ac:dyDescent="0.6">
      <c r="A5346" s="6"/>
      <c r="B5346" s="6"/>
      <c r="C5346" s="6"/>
      <c r="D5346" s="6" t="s">
        <v>13848</v>
      </c>
      <c r="E5346" s="6" t="s">
        <v>13815</v>
      </c>
      <c r="F5346" s="6" t="s">
        <v>13818</v>
      </c>
      <c r="G5346" s="6" t="str">
        <f t="shared" si="400"/>
        <v>50-59</v>
      </c>
      <c r="H5346" s="6" t="str" cm="1">
        <f t="array" ref="H5346:I5346">_xlfn.TEXTSPLIT(G5346,"-")</f>
        <v>50</v>
      </c>
      <c r="I5346" s="6" t="str">
        <v>59</v>
      </c>
      <c r="J5346" s="6" t="s">
        <v>13836</v>
      </c>
      <c r="K5346" s="6" t="s">
        <v>13764</v>
      </c>
      <c r="L5346" s="6" t="s">
        <v>13973</v>
      </c>
      <c r="M5346" s="6" t="s">
        <v>13763</v>
      </c>
      <c r="N5346" s="6" t="s">
        <v>13884</v>
      </c>
      <c r="O5346" s="6" t="str" cm="1">
        <f t="array" ref="O5346:P5346">_xlfn.TEXTSPLIT(N5346,"-")</f>
        <v>2015</v>
      </c>
      <c r="P5346" s="6" t="str">
        <v>2017</v>
      </c>
      <c r="Q5346" s="6">
        <v>1688</v>
      </c>
      <c r="R5346" s="6">
        <v>39</v>
      </c>
      <c r="S5346" s="16">
        <f t="shared" si="401"/>
        <v>2.3104265402843601E-2</v>
      </c>
      <c r="T5346" s="16">
        <f t="shared" si="402"/>
        <v>3.6566548372736108E-3</v>
      </c>
    </row>
    <row r="5347" spans="1:20" x14ac:dyDescent="0.6">
      <c r="A5347" s="6"/>
      <c r="B5347" s="6"/>
      <c r="C5347" s="6"/>
      <c r="D5347" s="6" t="s">
        <v>13848</v>
      </c>
      <c r="E5347" s="6" t="s">
        <v>13815</v>
      </c>
      <c r="F5347" s="6" t="s">
        <v>13819</v>
      </c>
      <c r="G5347" s="6" t="str">
        <f t="shared" si="400"/>
        <v>60-69</v>
      </c>
      <c r="H5347" s="6" t="str" cm="1">
        <f t="array" ref="H5347:I5347">_xlfn.TEXTSPLIT(G5347,"-")</f>
        <v>60</v>
      </c>
      <c r="I5347" s="6" t="str">
        <v>69</v>
      </c>
      <c r="J5347" s="6" t="s">
        <v>13836</v>
      </c>
      <c r="K5347" s="6" t="s">
        <v>13764</v>
      </c>
      <c r="L5347" s="6" t="s">
        <v>13973</v>
      </c>
      <c r="M5347" s="6" t="s">
        <v>13763</v>
      </c>
      <c r="N5347" s="6" t="s">
        <v>13884</v>
      </c>
      <c r="O5347" s="6" t="str" cm="1">
        <f t="array" ref="O5347:P5347">_xlfn.TEXTSPLIT(N5347,"-")</f>
        <v>2015</v>
      </c>
      <c r="P5347" s="6" t="str">
        <v>2017</v>
      </c>
      <c r="Q5347" s="6">
        <v>1428</v>
      </c>
      <c r="R5347" s="6">
        <v>64</v>
      </c>
      <c r="S5347" s="16">
        <f t="shared" si="401"/>
        <v>4.4817927170868348E-2</v>
      </c>
      <c r="T5347" s="16">
        <f t="shared" si="402"/>
        <v>5.4752614364614229E-3</v>
      </c>
    </row>
    <row r="5348" spans="1:20" x14ac:dyDescent="0.6">
      <c r="A5348" s="6"/>
      <c r="B5348" s="6"/>
      <c r="C5348" s="6"/>
      <c r="D5348" s="6" t="s">
        <v>13848</v>
      </c>
      <c r="E5348" s="6" t="s">
        <v>13815</v>
      </c>
      <c r="F5348" s="6" t="s">
        <v>13820</v>
      </c>
      <c r="G5348" s="6" t="str">
        <f t="shared" si="400"/>
        <v>70-79</v>
      </c>
      <c r="H5348" s="6" t="str" cm="1">
        <f t="array" ref="H5348:I5348">_xlfn.TEXTSPLIT(G5348,"-")</f>
        <v>70</v>
      </c>
      <c r="I5348" s="6" t="str">
        <v>79</v>
      </c>
      <c r="J5348" s="6" t="s">
        <v>13836</v>
      </c>
      <c r="K5348" s="6" t="s">
        <v>13764</v>
      </c>
      <c r="L5348" s="6" t="s">
        <v>13973</v>
      </c>
      <c r="M5348" s="6" t="s">
        <v>13763</v>
      </c>
      <c r="N5348" s="6" t="s">
        <v>13884</v>
      </c>
      <c r="O5348" s="6" t="str" cm="1">
        <f t="array" ref="O5348:P5348">_xlfn.TEXTSPLIT(N5348,"-")</f>
        <v>2015</v>
      </c>
      <c r="P5348" s="6" t="str">
        <v>2017</v>
      </c>
      <c r="Q5348" s="6">
        <v>579</v>
      </c>
      <c r="R5348" s="6">
        <v>48</v>
      </c>
      <c r="S5348" s="16">
        <f t="shared" si="401"/>
        <v>8.2901554404145081E-2</v>
      </c>
      <c r="T5348" s="16">
        <f t="shared" si="402"/>
        <v>1.1459087446864634E-2</v>
      </c>
    </row>
    <row r="5349" spans="1:20" x14ac:dyDescent="0.6">
      <c r="A5349" s="6"/>
      <c r="B5349" s="6"/>
      <c r="C5349" s="6"/>
      <c r="D5349" s="6" t="s">
        <v>13848</v>
      </c>
      <c r="E5349" s="6" t="s">
        <v>13815</v>
      </c>
      <c r="F5349" s="6" t="s">
        <v>13821</v>
      </c>
      <c r="G5349" s="6" t="str">
        <f t="shared" si="400"/>
        <v>80-95</v>
      </c>
      <c r="H5349" s="6" t="str" cm="1">
        <f t="array" ref="H5349:I5349">_xlfn.TEXTSPLIT(G5349,"-")</f>
        <v>80</v>
      </c>
      <c r="I5349" s="6" t="str">
        <v>95</v>
      </c>
      <c r="J5349" s="6" t="s">
        <v>13836</v>
      </c>
      <c r="K5349" s="6" t="s">
        <v>13764</v>
      </c>
      <c r="L5349" s="6" t="s">
        <v>13973</v>
      </c>
      <c r="M5349" s="6" t="s">
        <v>13763</v>
      </c>
      <c r="N5349" s="6" t="s">
        <v>13884</v>
      </c>
      <c r="O5349" s="6" t="str" cm="1">
        <f t="array" ref="O5349:P5349">_xlfn.TEXTSPLIT(N5349,"-")</f>
        <v>2015</v>
      </c>
      <c r="P5349" s="6" t="str">
        <v>2017</v>
      </c>
      <c r="Q5349" s="6">
        <v>155</v>
      </c>
      <c r="R5349" s="6">
        <v>15</v>
      </c>
      <c r="S5349" s="16">
        <f t="shared" si="401"/>
        <v>9.6774193548387094E-2</v>
      </c>
      <c r="T5349" s="16">
        <f t="shared" si="402"/>
        <v>2.3747183060305366E-2</v>
      </c>
    </row>
    <row r="5350" spans="1:20" x14ac:dyDescent="0.6">
      <c r="A5350" s="6"/>
      <c r="B5350" s="6"/>
      <c r="C5350" s="6"/>
      <c r="D5350" s="6" t="s">
        <v>13822</v>
      </c>
      <c r="E5350" s="6" t="s">
        <v>13815</v>
      </c>
      <c r="F5350" s="6" t="s">
        <v>13471</v>
      </c>
      <c r="G5350" s="6" t="str">
        <f t="shared" si="400"/>
        <v>40-95</v>
      </c>
      <c r="H5350" s="6" t="str" cm="1">
        <f t="array" ref="H5350:I5350">_xlfn.TEXTSPLIT(G5350,"-")</f>
        <v>40</v>
      </c>
      <c r="I5350" s="6" t="str">
        <v>95</v>
      </c>
      <c r="J5350" s="6" t="s">
        <v>13836</v>
      </c>
      <c r="K5350" s="6" t="s">
        <v>13764</v>
      </c>
      <c r="L5350" s="6" t="s">
        <v>13973</v>
      </c>
      <c r="M5350" s="6" t="s">
        <v>13763</v>
      </c>
      <c r="N5350" s="6" t="s">
        <v>13884</v>
      </c>
      <c r="O5350" s="6" t="str" cm="1">
        <f t="array" ref="O5350:P5350">_xlfn.TEXTSPLIT(N5350,"-")</f>
        <v>2015</v>
      </c>
      <c r="P5350" s="6" t="str">
        <v>2017</v>
      </c>
      <c r="Q5350" s="6">
        <v>4932</v>
      </c>
      <c r="R5350" s="6">
        <v>187</v>
      </c>
      <c r="S5350" s="16">
        <f t="shared" si="401"/>
        <v>3.7915652879156526E-2</v>
      </c>
      <c r="T5350" s="16">
        <f t="shared" si="402"/>
        <v>2.7195954741404266E-3</v>
      </c>
    </row>
    <row r="5351" spans="1:20" x14ac:dyDescent="0.6">
      <c r="A5351" s="6"/>
      <c r="B5351" s="6"/>
      <c r="C5351" s="6"/>
      <c r="D5351" s="6" t="s">
        <v>13822</v>
      </c>
      <c r="E5351" s="6" t="s">
        <v>13815</v>
      </c>
      <c r="F5351" s="6" t="s">
        <v>13817</v>
      </c>
      <c r="G5351" s="6" t="str">
        <f t="shared" si="400"/>
        <v>40-49</v>
      </c>
      <c r="H5351" s="6" t="str" cm="1">
        <f t="array" ref="H5351:I5351">_xlfn.TEXTSPLIT(G5351,"-")</f>
        <v>40</v>
      </c>
      <c r="I5351" s="6" t="str">
        <v>49</v>
      </c>
      <c r="J5351" s="6" t="s">
        <v>13836</v>
      </c>
      <c r="K5351" s="6" t="s">
        <v>13764</v>
      </c>
      <c r="L5351" s="6" t="s">
        <v>13973</v>
      </c>
      <c r="M5351" s="6" t="s">
        <v>13763</v>
      </c>
      <c r="N5351" s="6" t="s">
        <v>13884</v>
      </c>
      <c r="O5351" s="6" t="str" cm="1">
        <f t="array" ref="O5351:P5351">_xlfn.TEXTSPLIT(N5351,"-")</f>
        <v>2015</v>
      </c>
      <c r="P5351" s="6" t="str">
        <v>2017</v>
      </c>
      <c r="Q5351" s="6">
        <v>1082</v>
      </c>
      <c r="R5351" s="6">
        <v>74</v>
      </c>
      <c r="S5351" s="16">
        <f t="shared" si="401"/>
        <v>6.839186691312385E-2</v>
      </c>
      <c r="T5351" s="16">
        <f t="shared" si="402"/>
        <v>7.6737073880199132E-3</v>
      </c>
    </row>
    <row r="5352" spans="1:20" x14ac:dyDescent="0.6">
      <c r="A5352" s="6"/>
      <c r="B5352" s="6"/>
      <c r="C5352" s="6"/>
      <c r="D5352" s="6" t="s">
        <v>13822</v>
      </c>
      <c r="E5352" s="6" t="s">
        <v>13815</v>
      </c>
      <c r="F5352" s="6" t="s">
        <v>13818</v>
      </c>
      <c r="G5352" s="6" t="str">
        <f t="shared" si="400"/>
        <v>50-59</v>
      </c>
      <c r="H5352" s="6" t="str" cm="1">
        <f t="array" ref="H5352:I5352">_xlfn.TEXTSPLIT(G5352,"-")</f>
        <v>50</v>
      </c>
      <c r="I5352" s="6" t="str">
        <v>59</v>
      </c>
      <c r="J5352" s="6" t="s">
        <v>13836</v>
      </c>
      <c r="K5352" s="6" t="s">
        <v>13764</v>
      </c>
      <c r="L5352" s="6" t="s">
        <v>13973</v>
      </c>
      <c r="M5352" s="6" t="s">
        <v>13763</v>
      </c>
      <c r="N5352" s="6" t="s">
        <v>13884</v>
      </c>
      <c r="O5352" s="6" t="str" cm="1">
        <f t="array" ref="O5352:P5352">_xlfn.TEXTSPLIT(N5352,"-")</f>
        <v>2015</v>
      </c>
      <c r="P5352" s="6" t="str">
        <v>2017</v>
      </c>
      <c r="Q5352" s="6">
        <v>1688</v>
      </c>
      <c r="R5352" s="6">
        <v>167</v>
      </c>
      <c r="S5352" s="16">
        <f t="shared" si="401"/>
        <v>9.8933649289099521E-2</v>
      </c>
      <c r="T5352" s="16">
        <f t="shared" si="402"/>
        <v>7.2671509150058098E-3</v>
      </c>
    </row>
    <row r="5353" spans="1:20" x14ac:dyDescent="0.6">
      <c r="A5353" s="6"/>
      <c r="B5353" s="6"/>
      <c r="C5353" s="6"/>
      <c r="D5353" s="6" t="s">
        <v>13822</v>
      </c>
      <c r="E5353" s="6" t="s">
        <v>13815</v>
      </c>
      <c r="F5353" s="6" t="s">
        <v>13819</v>
      </c>
      <c r="G5353" s="6" t="str">
        <f t="shared" si="400"/>
        <v>60-69</v>
      </c>
      <c r="H5353" s="6" t="str" cm="1">
        <f t="array" ref="H5353:I5353">_xlfn.TEXTSPLIT(G5353,"-")</f>
        <v>60</v>
      </c>
      <c r="I5353" s="6" t="str">
        <v>69</v>
      </c>
      <c r="J5353" s="6" t="s">
        <v>13836</v>
      </c>
      <c r="K5353" s="6" t="s">
        <v>13764</v>
      </c>
      <c r="L5353" s="6" t="s">
        <v>13973</v>
      </c>
      <c r="M5353" s="6" t="s">
        <v>13763</v>
      </c>
      <c r="N5353" s="6" t="s">
        <v>13884</v>
      </c>
      <c r="O5353" s="6" t="str" cm="1">
        <f t="array" ref="O5353:P5353">_xlfn.TEXTSPLIT(N5353,"-")</f>
        <v>2015</v>
      </c>
      <c r="P5353" s="6" t="str">
        <v>2017</v>
      </c>
      <c r="Q5353" s="6">
        <v>1428</v>
      </c>
      <c r="R5353" s="6">
        <v>213</v>
      </c>
      <c r="S5353" s="16">
        <f t="shared" si="401"/>
        <v>0.14915966386554622</v>
      </c>
      <c r="T5353" s="16">
        <f t="shared" si="402"/>
        <v>9.4272631391545646E-3</v>
      </c>
    </row>
    <row r="5354" spans="1:20" x14ac:dyDescent="0.6">
      <c r="A5354" s="6"/>
      <c r="B5354" s="6"/>
      <c r="C5354" s="6"/>
      <c r="D5354" s="6" t="s">
        <v>13822</v>
      </c>
      <c r="E5354" s="6" t="s">
        <v>13815</v>
      </c>
      <c r="F5354" s="6" t="s">
        <v>13820</v>
      </c>
      <c r="G5354" s="6" t="str">
        <f t="shared" si="400"/>
        <v>70-79</v>
      </c>
      <c r="H5354" s="6" t="str" cm="1">
        <f t="array" ref="H5354:I5354">_xlfn.TEXTSPLIT(G5354,"-")</f>
        <v>70</v>
      </c>
      <c r="I5354" s="6" t="str">
        <v>79</v>
      </c>
      <c r="J5354" s="6" t="s">
        <v>13836</v>
      </c>
      <c r="K5354" s="6" t="s">
        <v>13764</v>
      </c>
      <c r="L5354" s="6" t="s">
        <v>13973</v>
      </c>
      <c r="M5354" s="6" t="s">
        <v>13763</v>
      </c>
      <c r="N5354" s="6" t="s">
        <v>13884</v>
      </c>
      <c r="O5354" s="6" t="str" cm="1">
        <f t="array" ref="O5354:P5354">_xlfn.TEXTSPLIT(N5354,"-")</f>
        <v>2015</v>
      </c>
      <c r="P5354" s="6" t="str">
        <v>2017</v>
      </c>
      <c r="Q5354" s="6">
        <v>579</v>
      </c>
      <c r="R5354" s="6">
        <v>149</v>
      </c>
      <c r="S5354" s="16">
        <f t="shared" si="401"/>
        <v>0.25734024179620035</v>
      </c>
      <c r="T5354" s="16">
        <f t="shared" si="402"/>
        <v>1.8168100199265711E-2</v>
      </c>
    </row>
    <row r="5355" spans="1:20" x14ac:dyDescent="0.6">
      <c r="A5355" s="6"/>
      <c r="B5355" s="6"/>
      <c r="C5355" s="6"/>
      <c r="D5355" s="6" t="s">
        <v>13822</v>
      </c>
      <c r="E5355" s="6" t="s">
        <v>13815</v>
      </c>
      <c r="F5355" s="6" t="s">
        <v>13821</v>
      </c>
      <c r="G5355" s="6" t="str">
        <f t="shared" si="400"/>
        <v>80-95</v>
      </c>
      <c r="H5355" s="6" t="str" cm="1">
        <f t="array" ref="H5355:I5355">_xlfn.TEXTSPLIT(G5355,"-")</f>
        <v>80</v>
      </c>
      <c r="I5355" s="6" t="str">
        <v>95</v>
      </c>
      <c r="J5355" s="6" t="s">
        <v>13836</v>
      </c>
      <c r="K5355" s="6" t="s">
        <v>13764</v>
      </c>
      <c r="L5355" s="6" t="s">
        <v>13973</v>
      </c>
      <c r="M5355" s="6" t="s">
        <v>13763</v>
      </c>
      <c r="N5355" s="6" t="s">
        <v>13884</v>
      </c>
      <c r="O5355" s="6" t="str" cm="1">
        <f t="array" ref="O5355:P5355">_xlfn.TEXTSPLIT(N5355,"-")</f>
        <v>2015</v>
      </c>
      <c r="P5355" s="6" t="str">
        <v>2017</v>
      </c>
      <c r="Q5355" s="6">
        <v>155</v>
      </c>
      <c r="R5355" s="6">
        <v>46</v>
      </c>
      <c r="S5355" s="16">
        <f t="shared" si="401"/>
        <v>0.29677419354838708</v>
      </c>
      <c r="T5355" s="16">
        <f t="shared" si="402"/>
        <v>3.6693962902599728E-2</v>
      </c>
    </row>
    <row r="5356" spans="1:20" x14ac:dyDescent="0.6">
      <c r="A5356" s="6"/>
      <c r="B5356" s="6"/>
      <c r="C5356" s="6"/>
      <c r="D5356" s="6" t="s">
        <v>13813</v>
      </c>
      <c r="E5356" s="6" t="s">
        <v>13815</v>
      </c>
      <c r="F5356" s="6" t="s">
        <v>13471</v>
      </c>
      <c r="G5356" s="6" t="str">
        <f t="shared" si="400"/>
        <v>40-95</v>
      </c>
      <c r="H5356" s="6" t="str" cm="1">
        <f t="array" ref="H5356:I5356">_xlfn.TEXTSPLIT(G5356,"-")</f>
        <v>40</v>
      </c>
      <c r="I5356" s="6" t="str">
        <v>95</v>
      </c>
      <c r="J5356" s="6" t="s">
        <v>13836</v>
      </c>
      <c r="K5356" s="6" t="s">
        <v>13764</v>
      </c>
      <c r="L5356" s="6" t="s">
        <v>13973</v>
      </c>
      <c r="M5356" s="6" t="s">
        <v>13763</v>
      </c>
      <c r="N5356" s="6" t="s">
        <v>13884</v>
      </c>
      <c r="O5356" s="6" t="str" cm="1">
        <f t="array" ref="O5356:P5356">_xlfn.TEXTSPLIT(N5356,"-")</f>
        <v>2015</v>
      </c>
      <c r="P5356" s="6" t="str">
        <v>2017</v>
      </c>
      <c r="Q5356" s="6">
        <v>4932</v>
      </c>
      <c r="R5356" s="6">
        <v>651</v>
      </c>
      <c r="S5356" s="16">
        <f t="shared" si="401"/>
        <v>0.13199513381995134</v>
      </c>
      <c r="T5356" s="16">
        <f t="shared" si="402"/>
        <v>4.8197943285777289E-3</v>
      </c>
    </row>
    <row r="5357" spans="1:20" x14ac:dyDescent="0.6">
      <c r="A5357" s="6"/>
      <c r="B5357" s="6"/>
      <c r="C5357" s="6"/>
      <c r="D5357" s="6" t="s">
        <v>13813</v>
      </c>
      <c r="E5357" s="6" t="s">
        <v>13815</v>
      </c>
      <c r="F5357" s="6" t="s">
        <v>13817</v>
      </c>
      <c r="G5357" s="6" t="str">
        <f t="shared" si="400"/>
        <v>40-49</v>
      </c>
      <c r="H5357" s="6" t="str" cm="1">
        <f t="array" ref="H5357:I5357">_xlfn.TEXTSPLIT(G5357,"-")</f>
        <v>40</v>
      </c>
      <c r="I5357" s="6" t="str">
        <v>49</v>
      </c>
      <c r="J5357" s="6" t="s">
        <v>13836</v>
      </c>
      <c r="K5357" s="6" t="s">
        <v>13764</v>
      </c>
      <c r="L5357" s="6" t="s">
        <v>13973</v>
      </c>
      <c r="M5357" s="6" t="s">
        <v>13763</v>
      </c>
      <c r="N5357" s="6" t="s">
        <v>13884</v>
      </c>
      <c r="O5357" s="6" t="str" cm="1">
        <f t="array" ref="O5357:P5357">_xlfn.TEXTSPLIT(N5357,"-")</f>
        <v>2015</v>
      </c>
      <c r="P5357" s="6" t="str">
        <v>2017</v>
      </c>
      <c r="Q5357" s="6">
        <v>1082</v>
      </c>
      <c r="R5357" s="6">
        <v>1</v>
      </c>
      <c r="S5357" s="16">
        <f t="shared" si="401"/>
        <v>9.2421441774491681E-4</v>
      </c>
      <c r="T5357" s="16">
        <f t="shared" si="402"/>
        <v>9.2378723287451288E-4</v>
      </c>
    </row>
    <row r="5358" spans="1:20" x14ac:dyDescent="0.6">
      <c r="A5358" s="6"/>
      <c r="B5358" s="6"/>
      <c r="C5358" s="6"/>
      <c r="D5358" s="6" t="s">
        <v>13813</v>
      </c>
      <c r="E5358" s="6" t="s">
        <v>13815</v>
      </c>
      <c r="F5358" s="6" t="s">
        <v>13818</v>
      </c>
      <c r="G5358" s="6" t="str">
        <f t="shared" si="400"/>
        <v>50-59</v>
      </c>
      <c r="H5358" s="6" t="str" cm="1">
        <f t="array" ref="H5358:I5358">_xlfn.TEXTSPLIT(G5358,"-")</f>
        <v>50</v>
      </c>
      <c r="I5358" s="6" t="str">
        <v>59</v>
      </c>
      <c r="J5358" s="6" t="s">
        <v>13836</v>
      </c>
      <c r="K5358" s="6" t="s">
        <v>13764</v>
      </c>
      <c r="L5358" s="6" t="s">
        <v>13973</v>
      </c>
      <c r="M5358" s="6" t="s">
        <v>13763</v>
      </c>
      <c r="N5358" s="6" t="s">
        <v>13884</v>
      </c>
      <c r="O5358" s="6" t="str" cm="1">
        <f t="array" ref="O5358:P5358">_xlfn.TEXTSPLIT(N5358,"-")</f>
        <v>2015</v>
      </c>
      <c r="P5358" s="6" t="str">
        <v>2017</v>
      </c>
      <c r="Q5358" s="6">
        <v>1688</v>
      </c>
      <c r="R5358" s="6">
        <v>3</v>
      </c>
      <c r="S5358" s="16">
        <f t="shared" si="401"/>
        <v>1.7772511848341231E-3</v>
      </c>
      <c r="T5358" s="16">
        <f t="shared" si="402"/>
        <v>1.0251842289240864E-3</v>
      </c>
    </row>
    <row r="5359" spans="1:20" x14ac:dyDescent="0.6">
      <c r="A5359" s="6"/>
      <c r="B5359" s="6"/>
      <c r="C5359" s="6"/>
      <c r="D5359" s="6" t="s">
        <v>13813</v>
      </c>
      <c r="E5359" s="6" t="s">
        <v>13815</v>
      </c>
      <c r="F5359" s="6" t="s">
        <v>13819</v>
      </c>
      <c r="G5359" s="6" t="str">
        <f t="shared" si="400"/>
        <v>60-69</v>
      </c>
      <c r="H5359" s="6" t="str" cm="1">
        <f t="array" ref="H5359:I5359">_xlfn.TEXTSPLIT(G5359,"-")</f>
        <v>60</v>
      </c>
      <c r="I5359" s="6" t="str">
        <v>69</v>
      </c>
      <c r="J5359" s="6" t="s">
        <v>13836</v>
      </c>
      <c r="K5359" s="6" t="s">
        <v>13764</v>
      </c>
      <c r="L5359" s="6" t="s">
        <v>13973</v>
      </c>
      <c r="M5359" s="6" t="s">
        <v>13763</v>
      </c>
      <c r="N5359" s="6" t="s">
        <v>13884</v>
      </c>
      <c r="O5359" s="6" t="str" cm="1">
        <f t="array" ref="O5359:P5359">_xlfn.TEXTSPLIT(N5359,"-")</f>
        <v>2015</v>
      </c>
      <c r="P5359" s="6" t="str">
        <v>2017</v>
      </c>
      <c r="Q5359" s="6">
        <v>1428</v>
      </c>
      <c r="R5359" s="6">
        <v>13</v>
      </c>
      <c r="S5359" s="16">
        <f t="shared" si="401"/>
        <v>9.1036414565826337E-3</v>
      </c>
      <c r="T5359" s="16">
        <f t="shared" si="402"/>
        <v>2.5133767014011441E-3</v>
      </c>
    </row>
    <row r="5360" spans="1:20" x14ac:dyDescent="0.6">
      <c r="A5360" s="6"/>
      <c r="B5360" s="6"/>
      <c r="C5360" s="6"/>
      <c r="D5360" s="6" t="s">
        <v>13813</v>
      </c>
      <c r="E5360" s="6" t="s">
        <v>13815</v>
      </c>
      <c r="F5360" s="6" t="s">
        <v>13820</v>
      </c>
      <c r="G5360" s="6" t="str">
        <f t="shared" si="400"/>
        <v>70-79</v>
      </c>
      <c r="H5360" s="6" t="str" cm="1">
        <f t="array" ref="H5360:I5360">_xlfn.TEXTSPLIT(G5360,"-")</f>
        <v>70</v>
      </c>
      <c r="I5360" s="6" t="str">
        <v>79</v>
      </c>
      <c r="J5360" s="6" t="s">
        <v>13836</v>
      </c>
      <c r="K5360" s="6" t="s">
        <v>13764</v>
      </c>
      <c r="L5360" s="6" t="s">
        <v>13973</v>
      </c>
      <c r="M5360" s="6" t="s">
        <v>13763</v>
      </c>
      <c r="N5360" s="6" t="s">
        <v>13884</v>
      </c>
      <c r="O5360" s="6" t="str" cm="1">
        <f t="array" ref="O5360:P5360">_xlfn.TEXTSPLIT(N5360,"-")</f>
        <v>2015</v>
      </c>
      <c r="P5360" s="6" t="str">
        <v>2017</v>
      </c>
      <c r="Q5360" s="6">
        <v>579</v>
      </c>
      <c r="R5360" s="6">
        <v>15</v>
      </c>
      <c r="S5360" s="16">
        <f t="shared" si="401"/>
        <v>2.5906735751295335E-2</v>
      </c>
      <c r="T5360" s="16">
        <f t="shared" si="402"/>
        <v>6.6018755897289437E-3</v>
      </c>
    </row>
    <row r="5361" spans="1:20" x14ac:dyDescent="0.6">
      <c r="A5361" s="6"/>
      <c r="B5361" s="6"/>
      <c r="C5361" s="6"/>
      <c r="D5361" s="6" t="s">
        <v>13813</v>
      </c>
      <c r="E5361" s="6" t="s">
        <v>13815</v>
      </c>
      <c r="F5361" s="6" t="s">
        <v>13821</v>
      </c>
      <c r="G5361" s="6" t="str">
        <f t="shared" si="400"/>
        <v>80-95</v>
      </c>
      <c r="H5361" s="6" t="str" cm="1">
        <f t="array" ref="H5361:I5361">_xlfn.TEXTSPLIT(G5361,"-")</f>
        <v>80</v>
      </c>
      <c r="I5361" s="6" t="str">
        <v>95</v>
      </c>
      <c r="J5361" s="6" t="s">
        <v>13836</v>
      </c>
      <c r="K5361" s="6" t="s">
        <v>13764</v>
      </c>
      <c r="L5361" s="6" t="s">
        <v>13973</v>
      </c>
      <c r="M5361" s="6" t="s">
        <v>13763</v>
      </c>
      <c r="N5361" s="6" t="s">
        <v>13884</v>
      </c>
      <c r="O5361" s="6" t="str" cm="1">
        <f t="array" ref="O5361:P5361">_xlfn.TEXTSPLIT(N5361,"-")</f>
        <v>2015</v>
      </c>
      <c r="P5361" s="6" t="str">
        <v>2017</v>
      </c>
      <c r="Q5361" s="6">
        <v>155</v>
      </c>
      <c r="R5361" s="6">
        <v>14</v>
      </c>
      <c r="S5361" s="16">
        <f t="shared" si="401"/>
        <v>9.0322580645161285E-2</v>
      </c>
      <c r="T5361" s="16">
        <f t="shared" si="402"/>
        <v>2.3023748198364117E-2</v>
      </c>
    </row>
    <row r="5362" spans="1:20" x14ac:dyDescent="0.6">
      <c r="A5362" s="6"/>
      <c r="B5362" s="6"/>
      <c r="C5362" s="6"/>
      <c r="D5362" s="6" t="s">
        <v>13300</v>
      </c>
      <c r="E5362" s="6" t="s">
        <v>13815</v>
      </c>
      <c r="F5362" s="6" t="s">
        <v>13471</v>
      </c>
      <c r="G5362" s="6" t="str">
        <f t="shared" si="400"/>
        <v>40-95</v>
      </c>
      <c r="H5362" s="6" t="str" cm="1">
        <f t="array" ref="H5362:I5362">_xlfn.TEXTSPLIT(G5362,"-")</f>
        <v>40</v>
      </c>
      <c r="I5362" s="6" t="str">
        <v>95</v>
      </c>
      <c r="J5362" s="6" t="s">
        <v>13836</v>
      </c>
      <c r="K5362" s="6" t="s">
        <v>13764</v>
      </c>
      <c r="L5362" s="6" t="s">
        <v>13973</v>
      </c>
      <c r="M5362" s="6" t="s">
        <v>13763</v>
      </c>
      <c r="N5362" s="6" t="s">
        <v>13884</v>
      </c>
      <c r="O5362" s="6" t="str" cm="1">
        <f t="array" ref="O5362:P5362">_xlfn.TEXTSPLIT(N5362,"-")</f>
        <v>2015</v>
      </c>
      <c r="P5362" s="6" t="str">
        <v>2017</v>
      </c>
      <c r="Q5362" s="6">
        <v>4932</v>
      </c>
      <c r="R5362" s="6">
        <v>49</v>
      </c>
      <c r="S5362" s="16">
        <f t="shared" si="401"/>
        <v>9.9351175993511766E-3</v>
      </c>
      <c r="T5362" s="16">
        <f t="shared" si="402"/>
        <v>1.4122344461554523E-3</v>
      </c>
    </row>
    <row r="5363" spans="1:20" x14ac:dyDescent="0.6">
      <c r="A5363" s="6"/>
      <c r="B5363" s="6"/>
      <c r="C5363" s="6"/>
      <c r="D5363" s="6" t="s">
        <v>13300</v>
      </c>
      <c r="E5363" s="6" t="s">
        <v>13815</v>
      </c>
      <c r="F5363" s="6" t="s">
        <v>13817</v>
      </c>
      <c r="G5363" s="6" t="str">
        <f t="shared" si="400"/>
        <v>40-49</v>
      </c>
      <c r="H5363" s="6" t="str" cm="1">
        <f t="array" ref="H5363:I5363">_xlfn.TEXTSPLIT(G5363,"-")</f>
        <v>40</v>
      </c>
      <c r="I5363" s="6" t="str">
        <v>49</v>
      </c>
      <c r="J5363" s="6" t="s">
        <v>13836</v>
      </c>
      <c r="K5363" s="6" t="s">
        <v>13764</v>
      </c>
      <c r="L5363" s="6" t="s">
        <v>13973</v>
      </c>
      <c r="M5363" s="6" t="s">
        <v>13763</v>
      </c>
      <c r="N5363" s="6" t="s">
        <v>13884</v>
      </c>
      <c r="O5363" s="6" t="str" cm="1">
        <f t="array" ref="O5363:P5363">_xlfn.TEXTSPLIT(N5363,"-")</f>
        <v>2015</v>
      </c>
      <c r="P5363" s="6" t="str">
        <v>2017</v>
      </c>
      <c r="Q5363" s="6">
        <v>1082</v>
      </c>
      <c r="R5363" s="6">
        <v>76</v>
      </c>
      <c r="S5363" s="16">
        <f t="shared" si="401"/>
        <v>7.0240295748613679E-2</v>
      </c>
      <c r="T5363" s="16">
        <f t="shared" si="402"/>
        <v>7.7689959552826818E-3</v>
      </c>
    </row>
    <row r="5364" spans="1:20" x14ac:dyDescent="0.6">
      <c r="A5364" s="6"/>
      <c r="B5364" s="6"/>
      <c r="C5364" s="6"/>
      <c r="D5364" s="6" t="s">
        <v>13300</v>
      </c>
      <c r="E5364" s="6" t="s">
        <v>13815</v>
      </c>
      <c r="F5364" s="6" t="s">
        <v>13818</v>
      </c>
      <c r="G5364" s="6" t="str">
        <f t="shared" si="400"/>
        <v>50-59</v>
      </c>
      <c r="H5364" s="6" t="str" cm="1">
        <f t="array" ref="H5364:I5364">_xlfn.TEXTSPLIT(G5364,"-")</f>
        <v>50</v>
      </c>
      <c r="I5364" s="6" t="str">
        <v>59</v>
      </c>
      <c r="J5364" s="6" t="s">
        <v>13836</v>
      </c>
      <c r="K5364" s="6" t="s">
        <v>13764</v>
      </c>
      <c r="L5364" s="6" t="s">
        <v>13973</v>
      </c>
      <c r="M5364" s="6" t="s">
        <v>13763</v>
      </c>
      <c r="N5364" s="6" t="s">
        <v>13884</v>
      </c>
      <c r="O5364" s="6" t="str" cm="1">
        <f t="array" ref="O5364:P5364">_xlfn.TEXTSPLIT(N5364,"-")</f>
        <v>2015</v>
      </c>
      <c r="P5364" s="6" t="str">
        <v>2017</v>
      </c>
      <c r="Q5364" s="6">
        <v>1688</v>
      </c>
      <c r="R5364" s="6">
        <v>170</v>
      </c>
      <c r="S5364" s="16">
        <f t="shared" si="401"/>
        <v>0.10071090047393365</v>
      </c>
      <c r="T5364" s="16">
        <f t="shared" si="402"/>
        <v>7.3248997129986438E-3</v>
      </c>
    </row>
    <row r="5365" spans="1:20" x14ac:dyDescent="0.6">
      <c r="A5365" s="6"/>
      <c r="B5365" s="6"/>
      <c r="C5365" s="6"/>
      <c r="D5365" s="6" t="s">
        <v>13300</v>
      </c>
      <c r="E5365" s="6" t="s">
        <v>13815</v>
      </c>
      <c r="F5365" s="6" t="s">
        <v>13819</v>
      </c>
      <c r="G5365" s="6" t="str">
        <f t="shared" si="400"/>
        <v>60-69</v>
      </c>
      <c r="H5365" s="6" t="str" cm="1">
        <f t="array" ref="H5365:I5365">_xlfn.TEXTSPLIT(G5365,"-")</f>
        <v>60</v>
      </c>
      <c r="I5365" s="6" t="str">
        <v>69</v>
      </c>
      <c r="J5365" s="6" t="s">
        <v>13836</v>
      </c>
      <c r="K5365" s="6" t="s">
        <v>13764</v>
      </c>
      <c r="L5365" s="6" t="s">
        <v>13973</v>
      </c>
      <c r="M5365" s="6" t="s">
        <v>13763</v>
      </c>
      <c r="N5365" s="6" t="s">
        <v>13884</v>
      </c>
      <c r="O5365" s="6" t="str" cm="1">
        <f t="array" ref="O5365:P5365">_xlfn.TEXTSPLIT(N5365,"-")</f>
        <v>2015</v>
      </c>
      <c r="P5365" s="6" t="str">
        <v>2017</v>
      </c>
      <c r="Q5365" s="6">
        <v>1428</v>
      </c>
      <c r="R5365" s="6">
        <v>226</v>
      </c>
      <c r="S5365" s="16">
        <f t="shared" si="401"/>
        <v>0.15826330532212884</v>
      </c>
      <c r="T5365" s="16">
        <f t="shared" si="402"/>
        <v>9.6585991464828574E-3</v>
      </c>
    </row>
    <row r="5366" spans="1:20" x14ac:dyDescent="0.6">
      <c r="A5366" s="6"/>
      <c r="B5366" s="6"/>
      <c r="C5366" s="6"/>
      <c r="D5366" s="6" t="s">
        <v>13300</v>
      </c>
      <c r="E5366" s="6" t="s">
        <v>13815</v>
      </c>
      <c r="F5366" s="6" t="s">
        <v>13820</v>
      </c>
      <c r="G5366" s="6" t="str">
        <f t="shared" si="400"/>
        <v>70-79</v>
      </c>
      <c r="H5366" s="6" t="str" cm="1">
        <f t="array" ref="H5366:I5366">_xlfn.TEXTSPLIT(G5366,"-")</f>
        <v>70</v>
      </c>
      <c r="I5366" s="6" t="str">
        <v>79</v>
      </c>
      <c r="J5366" s="6" t="s">
        <v>13836</v>
      </c>
      <c r="K5366" s="6" t="s">
        <v>13764</v>
      </c>
      <c r="L5366" s="6" t="s">
        <v>13973</v>
      </c>
      <c r="M5366" s="6" t="s">
        <v>13763</v>
      </c>
      <c r="N5366" s="6" t="s">
        <v>13884</v>
      </c>
      <c r="O5366" s="6" t="str" cm="1">
        <f t="array" ref="O5366:P5366">_xlfn.TEXTSPLIT(N5366,"-")</f>
        <v>2015</v>
      </c>
      <c r="P5366" s="6" t="str">
        <v>2017</v>
      </c>
      <c r="Q5366" s="6">
        <v>579</v>
      </c>
      <c r="R5366" s="6">
        <v>164</v>
      </c>
      <c r="S5366" s="16">
        <f t="shared" si="401"/>
        <v>0.28324697754749567</v>
      </c>
      <c r="T5366" s="16">
        <f t="shared" si="402"/>
        <v>1.8725271650166946E-2</v>
      </c>
    </row>
    <row r="5367" spans="1:20" x14ac:dyDescent="0.6">
      <c r="A5367" s="6"/>
      <c r="B5367" s="6"/>
      <c r="C5367" s="6"/>
      <c r="D5367" s="6" t="s">
        <v>13300</v>
      </c>
      <c r="E5367" s="6" t="s">
        <v>13815</v>
      </c>
      <c r="F5367" s="6" t="s">
        <v>13821</v>
      </c>
      <c r="G5367" s="6" t="str">
        <f t="shared" si="400"/>
        <v>80-95</v>
      </c>
      <c r="H5367" s="6" t="str" cm="1">
        <f t="array" ref="H5367:I5367">_xlfn.TEXTSPLIT(G5367,"-")</f>
        <v>80</v>
      </c>
      <c r="I5367" s="6" t="str">
        <v>95</v>
      </c>
      <c r="J5367" s="6" t="s">
        <v>13836</v>
      </c>
      <c r="K5367" s="6" t="s">
        <v>13764</v>
      </c>
      <c r="L5367" s="6" t="s">
        <v>13973</v>
      </c>
      <c r="M5367" s="6" t="s">
        <v>13763</v>
      </c>
      <c r="N5367" s="6" t="s">
        <v>13884</v>
      </c>
      <c r="O5367" s="6" t="str" cm="1">
        <f t="array" ref="O5367:P5367">_xlfn.TEXTSPLIT(N5367,"-")</f>
        <v>2015</v>
      </c>
      <c r="P5367" s="6" t="str">
        <v>2017</v>
      </c>
      <c r="Q5367" s="6">
        <v>155</v>
      </c>
      <c r="R5367" s="6">
        <v>60</v>
      </c>
      <c r="S5367" s="16">
        <f t="shared" si="401"/>
        <v>0.38709677419354838</v>
      </c>
      <c r="T5367" s="16">
        <f t="shared" si="402"/>
        <v>3.9123696441439662E-2</v>
      </c>
    </row>
    <row r="5368" spans="1:20" x14ac:dyDescent="0.6">
      <c r="A5368" s="6"/>
      <c r="B5368" s="6"/>
      <c r="C5368" s="6"/>
      <c r="D5368" s="6" t="s">
        <v>13300</v>
      </c>
      <c r="E5368" s="6" t="s">
        <v>13815</v>
      </c>
      <c r="F5368" s="6" t="s">
        <v>13471</v>
      </c>
      <c r="G5368" s="6" t="str">
        <f t="shared" si="400"/>
        <v>40-95</v>
      </c>
      <c r="H5368" s="6" t="str" cm="1">
        <f t="array" ref="H5368:I5368">_xlfn.TEXTSPLIT(G5368,"-")</f>
        <v>40</v>
      </c>
      <c r="I5368" s="6" t="str">
        <v>95</v>
      </c>
      <c r="J5368" s="6" t="s">
        <v>13836</v>
      </c>
      <c r="K5368" s="6" t="s">
        <v>13764</v>
      </c>
      <c r="L5368" s="6" t="s">
        <v>13973</v>
      </c>
      <c r="M5368" s="6" t="s">
        <v>13763</v>
      </c>
      <c r="N5368" s="6" t="s">
        <v>13884</v>
      </c>
      <c r="O5368" s="6" t="str" cm="1">
        <f t="array" ref="O5368:P5368">_xlfn.TEXTSPLIT(N5368,"-")</f>
        <v>2015</v>
      </c>
      <c r="P5368" s="6" t="str">
        <v>2017</v>
      </c>
      <c r="Q5368" s="6">
        <v>4932</v>
      </c>
      <c r="R5368" s="6">
        <v>695</v>
      </c>
      <c r="S5368" s="16">
        <f t="shared" si="401"/>
        <v>0.14091646390916465</v>
      </c>
      <c r="T5368" s="16">
        <f t="shared" si="402"/>
        <v>4.9543539738860784E-3</v>
      </c>
    </row>
    <row r="5369" spans="1:20" x14ac:dyDescent="0.6">
      <c r="A5369" s="6">
        <v>31960781</v>
      </c>
      <c r="B5369" s="6" t="s">
        <v>13479</v>
      </c>
      <c r="C5369" s="6" t="s">
        <v>13812</v>
      </c>
      <c r="D5369" s="6" t="s">
        <v>13822</v>
      </c>
      <c r="E5369" s="6" t="s">
        <v>13815</v>
      </c>
      <c r="F5369" s="6" t="s">
        <v>13818</v>
      </c>
      <c r="G5369" s="6" t="str">
        <f t="shared" ref="G5369:G5389" si="406">IF(RIGHT(F5369,1)="+",LEFT(F5369,LEN(F5369)-1)&amp;"-95",F5369)</f>
        <v>50-59</v>
      </c>
      <c r="H5369" s="6" t="str" cm="1">
        <f t="array" ref="H5369:I5369">_xlfn.TEXTSPLIT(G5369,"-")</f>
        <v>50</v>
      </c>
      <c r="I5369" s="6" t="str">
        <v>59</v>
      </c>
      <c r="J5369" s="6" t="s">
        <v>13836</v>
      </c>
      <c r="K5369" s="6" t="s">
        <v>13562</v>
      </c>
      <c r="L5369" s="6" t="s">
        <v>13973</v>
      </c>
      <c r="M5369" s="6" t="s">
        <v>13768</v>
      </c>
      <c r="N5369" s="6">
        <v>2014</v>
      </c>
      <c r="O5369" s="6" t="str" cm="1">
        <f t="array" ref="O5369">_xlfn.TEXTSPLIT(N5369,"-")</f>
        <v>2014</v>
      </c>
      <c r="P5369" s="6" t="str" cm="1">
        <f t="array" ref="P5369">_xlfn.TEXTSPLIT(O5369,"-")</f>
        <v>2014</v>
      </c>
      <c r="Q5369" s="6">
        <v>998</v>
      </c>
      <c r="R5369" s="6">
        <v>106</v>
      </c>
      <c r="S5369" s="16">
        <f t="shared" ref="S5369:S5389" si="407">R5369/Q5369</f>
        <v>0.10621242484969939</v>
      </c>
      <c r="T5369" s="16">
        <f t="shared" ref="T5369:T5389" si="408">SQRT(S5369*(1-S5369)/Q5369)</f>
        <v>9.7530297259321511E-3</v>
      </c>
    </row>
    <row r="5370" spans="1:20" x14ac:dyDescent="0.6">
      <c r="A5370" s="6"/>
      <c r="B5370" s="6"/>
      <c r="C5370" s="6"/>
      <c r="D5370" s="6" t="s">
        <v>13822</v>
      </c>
      <c r="E5370" s="6" t="s">
        <v>13815</v>
      </c>
      <c r="F5370" s="6" t="s">
        <v>13819</v>
      </c>
      <c r="G5370" s="6" t="str">
        <f t="shared" si="406"/>
        <v>60-69</v>
      </c>
      <c r="H5370" s="6" t="str" cm="1">
        <f t="array" ref="H5370:I5370">_xlfn.TEXTSPLIT(G5370,"-")</f>
        <v>60</v>
      </c>
      <c r="I5370" s="6" t="str">
        <v>69</v>
      </c>
      <c r="J5370" s="6" t="s">
        <v>13836</v>
      </c>
      <c r="K5370" s="6" t="s">
        <v>13562</v>
      </c>
      <c r="L5370" s="6" t="s">
        <v>13973</v>
      </c>
      <c r="M5370" s="6" t="s">
        <v>13768</v>
      </c>
      <c r="N5370" s="6">
        <v>2014</v>
      </c>
      <c r="O5370" s="6" t="str" cm="1">
        <f t="array" ref="O5370">_xlfn.TEXTSPLIT(N5370,"-")</f>
        <v>2014</v>
      </c>
      <c r="P5370" s="6" t="str" cm="1">
        <f t="array" ref="P5370">_xlfn.TEXTSPLIT(O5370,"-")</f>
        <v>2014</v>
      </c>
      <c r="Q5370" s="6">
        <v>787</v>
      </c>
      <c r="R5370" s="6">
        <v>113</v>
      </c>
      <c r="S5370" s="16">
        <f t="shared" si="407"/>
        <v>0.14358322744599747</v>
      </c>
      <c r="T5370" s="16">
        <f t="shared" si="408"/>
        <v>1.2499915336037979E-2</v>
      </c>
    </row>
    <row r="5371" spans="1:20" x14ac:dyDescent="0.6">
      <c r="A5371" s="6"/>
      <c r="B5371" s="6"/>
      <c r="C5371" s="6"/>
      <c r="D5371" s="6" t="s">
        <v>13822</v>
      </c>
      <c r="E5371" s="6" t="s">
        <v>13815</v>
      </c>
      <c r="F5371" s="6" t="s">
        <v>13820</v>
      </c>
      <c r="G5371" s="6" t="str">
        <f t="shared" si="406"/>
        <v>70-79</v>
      </c>
      <c r="H5371" s="6" t="str" cm="1">
        <f t="array" ref="H5371:I5371">_xlfn.TEXTSPLIT(G5371,"-")</f>
        <v>70</v>
      </c>
      <c r="I5371" s="6" t="str">
        <v>79</v>
      </c>
      <c r="J5371" s="6" t="s">
        <v>13836</v>
      </c>
      <c r="K5371" s="6" t="s">
        <v>13562</v>
      </c>
      <c r="L5371" s="6" t="s">
        <v>13973</v>
      </c>
      <c r="M5371" s="6" t="s">
        <v>13768</v>
      </c>
      <c r="N5371" s="6">
        <v>2014</v>
      </c>
      <c r="O5371" s="6" t="str" cm="1">
        <f t="array" ref="O5371">_xlfn.TEXTSPLIT(N5371,"-")</f>
        <v>2014</v>
      </c>
      <c r="P5371" s="6" t="str" cm="1">
        <f t="array" ref="P5371">_xlfn.TEXTSPLIT(O5371,"-")</f>
        <v>2014</v>
      </c>
      <c r="Q5371" s="6">
        <v>378</v>
      </c>
      <c r="R5371" s="6">
        <v>63</v>
      </c>
      <c r="S5371" s="16">
        <f t="shared" si="407"/>
        <v>0.16666666666666666</v>
      </c>
      <c r="T5371" s="16">
        <f t="shared" si="408"/>
        <v>1.9168487759509838E-2</v>
      </c>
    </row>
    <row r="5372" spans="1:20" x14ac:dyDescent="0.6">
      <c r="A5372" s="6"/>
      <c r="B5372" s="6"/>
      <c r="C5372" s="6"/>
      <c r="D5372" s="6" t="s">
        <v>13822</v>
      </c>
      <c r="E5372" s="6" t="s">
        <v>13815</v>
      </c>
      <c r="F5372" s="6" t="s">
        <v>13821</v>
      </c>
      <c r="G5372" s="6" t="str">
        <f t="shared" si="406"/>
        <v>80-95</v>
      </c>
      <c r="H5372" s="6" t="str" cm="1">
        <f t="array" ref="H5372:I5372">_xlfn.TEXTSPLIT(G5372,"-")</f>
        <v>80</v>
      </c>
      <c r="I5372" s="6" t="str">
        <v>95</v>
      </c>
      <c r="J5372" s="6" t="s">
        <v>13836</v>
      </c>
      <c r="K5372" s="6" t="s">
        <v>13562</v>
      </c>
      <c r="L5372" s="6" t="s">
        <v>13973</v>
      </c>
      <c r="M5372" s="6" t="s">
        <v>13768</v>
      </c>
      <c r="N5372" s="6">
        <v>2014</v>
      </c>
      <c r="O5372" s="6" t="str" cm="1">
        <f t="array" ref="O5372">_xlfn.TEXTSPLIT(N5372,"-")</f>
        <v>2014</v>
      </c>
      <c r="P5372" s="6" t="str" cm="1">
        <f t="array" ref="P5372">_xlfn.TEXTSPLIT(O5372,"-")</f>
        <v>2014</v>
      </c>
      <c r="Q5372" s="6">
        <v>112</v>
      </c>
      <c r="R5372" s="6">
        <v>20</v>
      </c>
      <c r="S5372" s="16">
        <f t="shared" si="407"/>
        <v>0.17857142857142858</v>
      </c>
      <c r="T5372" s="16">
        <f t="shared" si="408"/>
        <v>3.6189441222222216E-2</v>
      </c>
    </row>
    <row r="5373" spans="1:20" x14ac:dyDescent="0.6">
      <c r="A5373" s="6"/>
      <c r="B5373" s="6"/>
      <c r="C5373" s="6"/>
      <c r="D5373" s="6" t="s">
        <v>13822</v>
      </c>
      <c r="E5373" s="6" t="s">
        <v>13814</v>
      </c>
      <c r="F5373" s="6" t="s">
        <v>13509</v>
      </c>
      <c r="G5373" s="6" t="str">
        <f t="shared" si="406"/>
        <v>50-95</v>
      </c>
      <c r="H5373" s="6" t="str" cm="1">
        <f t="array" ref="H5373:I5373">_xlfn.TEXTSPLIT(G5373,"-")</f>
        <v>50</v>
      </c>
      <c r="I5373" s="6" t="str">
        <v>95</v>
      </c>
      <c r="J5373" s="6" t="s">
        <v>13836</v>
      </c>
      <c r="K5373" s="6" t="s">
        <v>13562</v>
      </c>
      <c r="L5373" s="6" t="s">
        <v>13973</v>
      </c>
      <c r="M5373" s="6" t="s">
        <v>13768</v>
      </c>
      <c r="N5373" s="6">
        <v>2014</v>
      </c>
      <c r="O5373" s="6" t="str" cm="1">
        <f t="array" ref="O5373">_xlfn.TEXTSPLIT(N5373,"-")</f>
        <v>2014</v>
      </c>
      <c r="P5373" s="6" t="str" cm="1">
        <f t="array" ref="P5373">_xlfn.TEXTSPLIT(O5373,"-")</f>
        <v>2014</v>
      </c>
      <c r="Q5373" s="6">
        <v>955</v>
      </c>
      <c r="R5373" s="6">
        <v>117</v>
      </c>
      <c r="S5373" s="16">
        <f t="shared" si="407"/>
        <v>0.1225130890052356</v>
      </c>
      <c r="T5373" s="16">
        <f t="shared" si="408"/>
        <v>1.0609865606899648E-2</v>
      </c>
    </row>
    <row r="5374" spans="1:20" x14ac:dyDescent="0.6">
      <c r="A5374" s="6"/>
      <c r="B5374" s="6"/>
      <c r="C5374" s="6"/>
      <c r="D5374" s="6" t="s">
        <v>13822</v>
      </c>
      <c r="E5374" s="6" t="s">
        <v>13816</v>
      </c>
      <c r="F5374" s="6" t="s">
        <v>13509</v>
      </c>
      <c r="G5374" s="6" t="str">
        <f t="shared" si="406"/>
        <v>50-95</v>
      </c>
      <c r="H5374" s="6" t="str" cm="1">
        <f t="array" ref="H5374:I5374">_xlfn.TEXTSPLIT(G5374,"-")</f>
        <v>50</v>
      </c>
      <c r="I5374" s="6" t="str">
        <v>95</v>
      </c>
      <c r="J5374" s="6" t="s">
        <v>13836</v>
      </c>
      <c r="K5374" s="6" t="s">
        <v>13562</v>
      </c>
      <c r="L5374" s="6" t="s">
        <v>13973</v>
      </c>
      <c r="M5374" s="6" t="s">
        <v>13768</v>
      </c>
      <c r="N5374" s="6">
        <v>2014</v>
      </c>
      <c r="O5374" s="6" t="str" cm="1">
        <f t="array" ref="O5374">_xlfn.TEXTSPLIT(N5374,"-")</f>
        <v>2014</v>
      </c>
      <c r="P5374" s="6" t="str" cm="1">
        <f t="array" ref="P5374">_xlfn.TEXTSPLIT(O5374,"-")</f>
        <v>2014</v>
      </c>
      <c r="Q5374" s="6">
        <v>1320</v>
      </c>
      <c r="R5374" s="6">
        <v>185</v>
      </c>
      <c r="S5374" s="16">
        <f t="shared" si="407"/>
        <v>0.14015151515151514</v>
      </c>
      <c r="T5374" s="16">
        <f t="shared" si="408"/>
        <v>9.5548285410400769E-3</v>
      </c>
    </row>
    <row r="5375" spans="1:20" x14ac:dyDescent="0.6">
      <c r="A5375" s="6"/>
      <c r="B5375" s="6"/>
      <c r="C5375" s="6"/>
      <c r="D5375" s="6" t="s">
        <v>13822</v>
      </c>
      <c r="E5375" s="6" t="s">
        <v>13815</v>
      </c>
      <c r="F5375" s="6" t="s">
        <v>13509</v>
      </c>
      <c r="G5375" s="6" t="str">
        <f t="shared" si="406"/>
        <v>50-95</v>
      </c>
      <c r="H5375" s="6" t="str" cm="1">
        <f t="array" ref="H5375:I5375">_xlfn.TEXTSPLIT(G5375,"-")</f>
        <v>50</v>
      </c>
      <c r="I5375" s="6" t="str">
        <v>95</v>
      </c>
      <c r="J5375" s="6" t="s">
        <v>13836</v>
      </c>
      <c r="K5375" s="6" t="s">
        <v>13562</v>
      </c>
      <c r="L5375" s="6" t="s">
        <v>13973</v>
      </c>
      <c r="M5375" s="6" t="s">
        <v>13768</v>
      </c>
      <c r="N5375" s="6">
        <v>2014</v>
      </c>
      <c r="O5375" s="6" t="str" cm="1">
        <f t="array" ref="O5375">_xlfn.TEXTSPLIT(N5375,"-")</f>
        <v>2014</v>
      </c>
      <c r="P5375" s="6" t="str" cm="1">
        <f t="array" ref="P5375">_xlfn.TEXTSPLIT(O5375,"-")</f>
        <v>2014</v>
      </c>
      <c r="Q5375" s="6">
        <v>2275</v>
      </c>
      <c r="R5375" s="6">
        <v>302</v>
      </c>
      <c r="S5375" s="16">
        <f t="shared" si="407"/>
        <v>0.13274725274725274</v>
      </c>
      <c r="T5375" s="16">
        <f t="shared" si="408"/>
        <v>7.113689623498962E-3</v>
      </c>
    </row>
    <row r="5376" spans="1:20" x14ac:dyDescent="0.6">
      <c r="A5376" s="6"/>
      <c r="B5376" s="6"/>
      <c r="C5376" s="6"/>
      <c r="D5376" s="6" t="s">
        <v>13813</v>
      </c>
      <c r="E5376" s="6" t="s">
        <v>13815</v>
      </c>
      <c r="F5376" s="6" t="s">
        <v>13818</v>
      </c>
      <c r="G5376" s="6" t="str">
        <f t="shared" si="406"/>
        <v>50-59</v>
      </c>
      <c r="H5376" s="6" t="str" cm="1">
        <f t="array" ref="H5376:I5376">_xlfn.TEXTSPLIT(G5376,"-")</f>
        <v>50</v>
      </c>
      <c r="I5376" s="6" t="str">
        <v>59</v>
      </c>
      <c r="J5376" s="6" t="s">
        <v>13836</v>
      </c>
      <c r="K5376" s="6" t="s">
        <v>13562</v>
      </c>
      <c r="L5376" s="6" t="s">
        <v>13973</v>
      </c>
      <c r="M5376" s="6" t="s">
        <v>13768</v>
      </c>
      <c r="N5376" s="6">
        <v>2014</v>
      </c>
      <c r="O5376" s="6" t="str" cm="1">
        <f t="array" ref="O5376">_xlfn.TEXTSPLIT(N5376,"-")</f>
        <v>2014</v>
      </c>
      <c r="P5376" s="6" t="str" cm="1">
        <f t="array" ref="P5376">_xlfn.TEXTSPLIT(O5376,"-")</f>
        <v>2014</v>
      </c>
      <c r="Q5376" s="6">
        <v>998</v>
      </c>
      <c r="R5376" s="6">
        <v>5</v>
      </c>
      <c r="S5376" s="16">
        <f t="shared" si="407"/>
        <v>5.0100200400801601E-3</v>
      </c>
      <c r="T5376" s="16">
        <f t="shared" si="408"/>
        <v>2.2349294302941524E-3</v>
      </c>
    </row>
    <row r="5377" spans="1:20" x14ac:dyDescent="0.6">
      <c r="A5377" s="6"/>
      <c r="B5377" s="6"/>
      <c r="C5377" s="6"/>
      <c r="D5377" s="6" t="s">
        <v>13813</v>
      </c>
      <c r="E5377" s="6" t="s">
        <v>13815</v>
      </c>
      <c r="F5377" s="6" t="s">
        <v>13819</v>
      </c>
      <c r="G5377" s="6" t="str">
        <f t="shared" si="406"/>
        <v>60-69</v>
      </c>
      <c r="H5377" s="6" t="str" cm="1">
        <f t="array" ref="H5377:I5377">_xlfn.TEXTSPLIT(G5377,"-")</f>
        <v>60</v>
      </c>
      <c r="I5377" s="6" t="str">
        <v>69</v>
      </c>
      <c r="J5377" s="6" t="s">
        <v>13836</v>
      </c>
      <c r="K5377" s="6" t="s">
        <v>13562</v>
      </c>
      <c r="L5377" s="6" t="s">
        <v>13973</v>
      </c>
      <c r="M5377" s="6" t="s">
        <v>13768</v>
      </c>
      <c r="N5377" s="6">
        <v>2014</v>
      </c>
      <c r="O5377" s="6" t="str" cm="1">
        <f t="array" ref="O5377">_xlfn.TEXTSPLIT(N5377,"-")</f>
        <v>2014</v>
      </c>
      <c r="P5377" s="6" t="str" cm="1">
        <f t="array" ref="P5377">_xlfn.TEXTSPLIT(O5377,"-")</f>
        <v>2014</v>
      </c>
      <c r="Q5377" s="6">
        <v>787</v>
      </c>
      <c r="R5377" s="6">
        <v>3</v>
      </c>
      <c r="S5377" s="16">
        <f t="shared" si="407"/>
        <v>3.8119440914866584E-3</v>
      </c>
      <c r="T5377" s="16">
        <f t="shared" si="408"/>
        <v>2.1966282275746934E-3</v>
      </c>
    </row>
    <row r="5378" spans="1:20" x14ac:dyDescent="0.6">
      <c r="A5378" s="6"/>
      <c r="B5378" s="6"/>
      <c r="C5378" s="6"/>
      <c r="D5378" s="6" t="s">
        <v>13813</v>
      </c>
      <c r="E5378" s="6" t="s">
        <v>13815</v>
      </c>
      <c r="F5378" s="6" t="s">
        <v>13820</v>
      </c>
      <c r="G5378" s="6" t="str">
        <f t="shared" si="406"/>
        <v>70-79</v>
      </c>
      <c r="H5378" s="6" t="str" cm="1">
        <f t="array" ref="H5378:I5378">_xlfn.TEXTSPLIT(G5378,"-")</f>
        <v>70</v>
      </c>
      <c r="I5378" s="6" t="str">
        <v>79</v>
      </c>
      <c r="J5378" s="6" t="s">
        <v>13836</v>
      </c>
      <c r="K5378" s="6" t="s">
        <v>13562</v>
      </c>
      <c r="L5378" s="6" t="s">
        <v>13973</v>
      </c>
      <c r="M5378" s="6" t="s">
        <v>13768</v>
      </c>
      <c r="N5378" s="6">
        <v>2014</v>
      </c>
      <c r="O5378" s="6" t="str" cm="1">
        <f t="array" ref="O5378">_xlfn.TEXTSPLIT(N5378,"-")</f>
        <v>2014</v>
      </c>
      <c r="P5378" s="6" t="str" cm="1">
        <f t="array" ref="P5378">_xlfn.TEXTSPLIT(O5378,"-")</f>
        <v>2014</v>
      </c>
      <c r="Q5378" s="6">
        <v>378</v>
      </c>
      <c r="R5378" s="6">
        <v>3</v>
      </c>
      <c r="S5378" s="16">
        <f t="shared" si="407"/>
        <v>7.9365079365079361E-3</v>
      </c>
      <c r="T5378" s="16">
        <f t="shared" si="408"/>
        <v>4.5639256570261522E-3</v>
      </c>
    </row>
    <row r="5379" spans="1:20" x14ac:dyDescent="0.6">
      <c r="A5379" s="6"/>
      <c r="B5379" s="6"/>
      <c r="C5379" s="6"/>
      <c r="D5379" s="6" t="s">
        <v>13813</v>
      </c>
      <c r="E5379" s="6" t="s">
        <v>13815</v>
      </c>
      <c r="F5379" s="6" t="s">
        <v>13821</v>
      </c>
      <c r="G5379" s="6" t="str">
        <f t="shared" si="406"/>
        <v>80-95</v>
      </c>
      <c r="H5379" s="6" t="str" cm="1">
        <f t="array" ref="H5379:I5379">_xlfn.TEXTSPLIT(G5379,"-")</f>
        <v>80</v>
      </c>
      <c r="I5379" s="6" t="str">
        <v>95</v>
      </c>
      <c r="J5379" s="6" t="s">
        <v>13836</v>
      </c>
      <c r="K5379" s="6" t="s">
        <v>13562</v>
      </c>
      <c r="L5379" s="6" t="s">
        <v>13973</v>
      </c>
      <c r="M5379" s="6" t="s">
        <v>13768</v>
      </c>
      <c r="N5379" s="6">
        <v>2014</v>
      </c>
      <c r="O5379" s="6" t="str" cm="1">
        <f t="array" ref="O5379">_xlfn.TEXTSPLIT(N5379,"-")</f>
        <v>2014</v>
      </c>
      <c r="P5379" s="6" t="str" cm="1">
        <f t="array" ref="P5379">_xlfn.TEXTSPLIT(O5379,"-")</f>
        <v>2014</v>
      </c>
      <c r="Q5379" s="6">
        <v>112</v>
      </c>
      <c r="R5379" s="6">
        <v>3</v>
      </c>
      <c r="S5379" s="16">
        <f t="shared" si="407"/>
        <v>2.6785714285714284E-2</v>
      </c>
      <c r="T5379" s="16">
        <f t="shared" si="408"/>
        <v>1.5256216471818476E-2</v>
      </c>
    </row>
    <row r="5380" spans="1:20" x14ac:dyDescent="0.6">
      <c r="A5380" s="6"/>
      <c r="B5380" s="6"/>
      <c r="C5380" s="6"/>
      <c r="D5380" s="6" t="s">
        <v>13813</v>
      </c>
      <c r="E5380" s="6" t="s">
        <v>13814</v>
      </c>
      <c r="F5380" s="6" t="s">
        <v>13509</v>
      </c>
      <c r="G5380" s="6" t="str">
        <f t="shared" si="406"/>
        <v>50-95</v>
      </c>
      <c r="H5380" s="6" t="str" cm="1">
        <f t="array" ref="H5380:I5380">_xlfn.TEXTSPLIT(G5380,"-")</f>
        <v>50</v>
      </c>
      <c r="I5380" s="6" t="str">
        <v>95</v>
      </c>
      <c r="J5380" s="6" t="s">
        <v>13836</v>
      </c>
      <c r="K5380" s="6" t="s">
        <v>13562</v>
      </c>
      <c r="L5380" s="6" t="s">
        <v>13973</v>
      </c>
      <c r="M5380" s="6" t="s">
        <v>13768</v>
      </c>
      <c r="N5380" s="6">
        <v>2014</v>
      </c>
      <c r="O5380" s="6" t="str" cm="1">
        <f t="array" ref="O5380">_xlfn.TEXTSPLIT(N5380,"-")</f>
        <v>2014</v>
      </c>
      <c r="P5380" s="6" t="str" cm="1">
        <f t="array" ref="P5380">_xlfn.TEXTSPLIT(O5380,"-")</f>
        <v>2014</v>
      </c>
      <c r="Q5380" s="6">
        <v>955</v>
      </c>
      <c r="R5380" s="6">
        <v>8</v>
      </c>
      <c r="S5380" s="16">
        <f t="shared" si="407"/>
        <v>8.3769633507853412E-3</v>
      </c>
      <c r="T5380" s="16">
        <f t="shared" si="408"/>
        <v>2.9492726649382166E-3</v>
      </c>
    </row>
    <row r="5381" spans="1:20" x14ac:dyDescent="0.6">
      <c r="A5381" s="6"/>
      <c r="B5381" s="6"/>
      <c r="C5381" s="6"/>
      <c r="D5381" s="6" t="s">
        <v>13813</v>
      </c>
      <c r="E5381" s="6" t="s">
        <v>13816</v>
      </c>
      <c r="F5381" s="6" t="s">
        <v>13509</v>
      </c>
      <c r="G5381" s="6" t="str">
        <f t="shared" si="406"/>
        <v>50-95</v>
      </c>
      <c r="H5381" s="6" t="str" cm="1">
        <f t="array" ref="H5381:I5381">_xlfn.TEXTSPLIT(G5381,"-")</f>
        <v>50</v>
      </c>
      <c r="I5381" s="6" t="str">
        <v>95</v>
      </c>
      <c r="J5381" s="6" t="s">
        <v>13836</v>
      </c>
      <c r="K5381" s="6" t="s">
        <v>13562</v>
      </c>
      <c r="L5381" s="6" t="s">
        <v>13973</v>
      </c>
      <c r="M5381" s="6" t="s">
        <v>13768</v>
      </c>
      <c r="N5381" s="6">
        <v>2014</v>
      </c>
      <c r="O5381" s="6" t="str" cm="1">
        <f t="array" ref="O5381">_xlfn.TEXTSPLIT(N5381,"-")</f>
        <v>2014</v>
      </c>
      <c r="P5381" s="6" t="str" cm="1">
        <f t="array" ref="P5381">_xlfn.TEXTSPLIT(O5381,"-")</f>
        <v>2014</v>
      </c>
      <c r="Q5381" s="6">
        <v>1320</v>
      </c>
      <c r="R5381" s="6">
        <v>6</v>
      </c>
      <c r="S5381" s="16">
        <f t="shared" si="407"/>
        <v>4.5454545454545452E-3</v>
      </c>
      <c r="T5381" s="16">
        <f t="shared" si="408"/>
        <v>1.8514518030760207E-3</v>
      </c>
    </row>
    <row r="5382" spans="1:20" x14ac:dyDescent="0.6">
      <c r="A5382" s="6"/>
      <c r="B5382" s="6"/>
      <c r="C5382" s="6"/>
      <c r="D5382" s="6" t="s">
        <v>13813</v>
      </c>
      <c r="E5382" s="6" t="s">
        <v>13815</v>
      </c>
      <c r="F5382" s="6" t="s">
        <v>13509</v>
      </c>
      <c r="G5382" s="6" t="str">
        <f t="shared" si="406"/>
        <v>50-95</v>
      </c>
      <c r="H5382" s="6" t="str" cm="1">
        <f t="array" ref="H5382:I5382">_xlfn.TEXTSPLIT(G5382,"-")</f>
        <v>50</v>
      </c>
      <c r="I5382" s="6" t="str">
        <v>95</v>
      </c>
      <c r="J5382" s="6" t="s">
        <v>13836</v>
      </c>
      <c r="K5382" s="6" t="s">
        <v>13562</v>
      </c>
      <c r="L5382" s="6" t="s">
        <v>13973</v>
      </c>
      <c r="M5382" s="6" t="s">
        <v>13768</v>
      </c>
      <c r="N5382" s="6">
        <v>2014</v>
      </c>
      <c r="O5382" s="6" t="str" cm="1">
        <f t="array" ref="O5382">_xlfn.TEXTSPLIT(N5382,"-")</f>
        <v>2014</v>
      </c>
      <c r="P5382" s="6" t="str" cm="1">
        <f t="array" ref="P5382">_xlfn.TEXTSPLIT(O5382,"-")</f>
        <v>2014</v>
      </c>
      <c r="Q5382" s="6">
        <v>2275</v>
      </c>
      <c r="R5382" s="6">
        <v>14</v>
      </c>
      <c r="S5382" s="16">
        <f t="shared" si="407"/>
        <v>6.1538461538461538E-3</v>
      </c>
      <c r="T5382" s="16">
        <f t="shared" si="408"/>
        <v>1.6396161881837659E-3</v>
      </c>
    </row>
    <row r="5383" spans="1:20" x14ac:dyDescent="0.6">
      <c r="A5383" s="6"/>
      <c r="B5383" s="6"/>
      <c r="C5383" s="6"/>
      <c r="D5383" s="6" t="s">
        <v>13300</v>
      </c>
      <c r="E5383" s="6" t="s">
        <v>13815</v>
      </c>
      <c r="F5383" s="6" t="s">
        <v>13818</v>
      </c>
      <c r="G5383" s="6" t="str">
        <f t="shared" si="406"/>
        <v>50-59</v>
      </c>
      <c r="H5383" s="6" t="str" cm="1">
        <f t="array" ref="H5383:I5383">_xlfn.TEXTSPLIT(G5383,"-")</f>
        <v>50</v>
      </c>
      <c r="I5383" s="6" t="str">
        <v>59</v>
      </c>
      <c r="J5383" s="6" t="s">
        <v>13836</v>
      </c>
      <c r="K5383" s="6" t="s">
        <v>13562</v>
      </c>
      <c r="L5383" s="6" t="s">
        <v>13973</v>
      </c>
      <c r="M5383" s="6" t="s">
        <v>13768</v>
      </c>
      <c r="N5383" s="6">
        <v>2014</v>
      </c>
      <c r="O5383" s="6" t="str" cm="1">
        <f t="array" ref="O5383">_xlfn.TEXTSPLIT(N5383,"-")</f>
        <v>2014</v>
      </c>
      <c r="P5383" s="6" t="str" cm="1">
        <f t="array" ref="P5383">_xlfn.TEXTSPLIT(O5383,"-")</f>
        <v>2014</v>
      </c>
      <c r="Q5383" s="6">
        <v>998</v>
      </c>
      <c r="R5383" s="6">
        <v>111</v>
      </c>
      <c r="S5383" s="16">
        <f t="shared" si="407"/>
        <v>0.11122244488977956</v>
      </c>
      <c r="T5383" s="16">
        <f t="shared" si="408"/>
        <v>9.9523923188475655E-3</v>
      </c>
    </row>
    <row r="5384" spans="1:20" x14ac:dyDescent="0.6">
      <c r="A5384" s="6"/>
      <c r="B5384" s="6"/>
      <c r="C5384" s="6"/>
      <c r="D5384" s="6" t="s">
        <v>13300</v>
      </c>
      <c r="E5384" s="6" t="s">
        <v>13815</v>
      </c>
      <c r="F5384" s="6" t="s">
        <v>13819</v>
      </c>
      <c r="G5384" s="6" t="str">
        <f t="shared" si="406"/>
        <v>60-69</v>
      </c>
      <c r="H5384" s="6" t="str" cm="1">
        <f t="array" ref="H5384:I5384">_xlfn.TEXTSPLIT(G5384,"-")</f>
        <v>60</v>
      </c>
      <c r="I5384" s="6" t="str">
        <v>69</v>
      </c>
      <c r="J5384" s="6" t="s">
        <v>13836</v>
      </c>
      <c r="K5384" s="6" t="s">
        <v>13562</v>
      </c>
      <c r="L5384" s="6" t="s">
        <v>13973</v>
      </c>
      <c r="M5384" s="6" t="s">
        <v>13768</v>
      </c>
      <c r="N5384" s="6">
        <v>2014</v>
      </c>
      <c r="O5384" s="6" t="str" cm="1">
        <f t="array" ref="O5384">_xlfn.TEXTSPLIT(N5384,"-")</f>
        <v>2014</v>
      </c>
      <c r="P5384" s="6" t="str" cm="1">
        <f t="array" ref="P5384">_xlfn.TEXTSPLIT(O5384,"-")</f>
        <v>2014</v>
      </c>
      <c r="Q5384" s="6">
        <v>787</v>
      </c>
      <c r="R5384" s="6">
        <v>116</v>
      </c>
      <c r="S5384" s="16">
        <f t="shared" si="407"/>
        <v>0.1473951715374841</v>
      </c>
      <c r="T5384" s="16">
        <f t="shared" si="408"/>
        <v>1.2636539410197059E-2</v>
      </c>
    </row>
    <row r="5385" spans="1:20" x14ac:dyDescent="0.6">
      <c r="A5385" s="6"/>
      <c r="B5385" s="6"/>
      <c r="C5385" s="6"/>
      <c r="D5385" s="6" t="s">
        <v>13300</v>
      </c>
      <c r="E5385" s="6" t="s">
        <v>13815</v>
      </c>
      <c r="F5385" s="6" t="s">
        <v>13820</v>
      </c>
      <c r="G5385" s="6" t="str">
        <f t="shared" si="406"/>
        <v>70-79</v>
      </c>
      <c r="H5385" s="6" t="str" cm="1">
        <f t="array" ref="H5385:I5385">_xlfn.TEXTSPLIT(G5385,"-")</f>
        <v>70</v>
      </c>
      <c r="I5385" s="6" t="str">
        <v>79</v>
      </c>
      <c r="J5385" s="6" t="s">
        <v>13836</v>
      </c>
      <c r="K5385" s="6" t="s">
        <v>13562</v>
      </c>
      <c r="L5385" s="6" t="s">
        <v>13973</v>
      </c>
      <c r="M5385" s="6" t="s">
        <v>13768</v>
      </c>
      <c r="N5385" s="6">
        <v>2014</v>
      </c>
      <c r="O5385" s="6" t="str" cm="1">
        <f t="array" ref="O5385">_xlfn.TEXTSPLIT(N5385,"-")</f>
        <v>2014</v>
      </c>
      <c r="P5385" s="6" t="str" cm="1">
        <f t="array" ref="P5385">_xlfn.TEXTSPLIT(O5385,"-")</f>
        <v>2014</v>
      </c>
      <c r="Q5385" s="6">
        <v>378</v>
      </c>
      <c r="R5385" s="6">
        <v>66</v>
      </c>
      <c r="S5385" s="16">
        <f t="shared" si="407"/>
        <v>0.17460317460317459</v>
      </c>
      <c r="T5385" s="16">
        <f t="shared" si="408"/>
        <v>1.9525922670695452E-2</v>
      </c>
    </row>
    <row r="5386" spans="1:20" x14ac:dyDescent="0.6">
      <c r="A5386" s="6"/>
      <c r="B5386" s="6"/>
      <c r="C5386" s="6"/>
      <c r="D5386" s="6" t="s">
        <v>13300</v>
      </c>
      <c r="E5386" s="6" t="s">
        <v>13815</v>
      </c>
      <c r="F5386" s="6" t="s">
        <v>13821</v>
      </c>
      <c r="G5386" s="6" t="str">
        <f t="shared" si="406"/>
        <v>80-95</v>
      </c>
      <c r="H5386" s="6" t="str" cm="1">
        <f t="array" ref="H5386:I5386">_xlfn.TEXTSPLIT(G5386,"-")</f>
        <v>80</v>
      </c>
      <c r="I5386" s="6" t="str">
        <v>95</v>
      </c>
      <c r="J5386" s="6" t="s">
        <v>13836</v>
      </c>
      <c r="K5386" s="6" t="s">
        <v>13562</v>
      </c>
      <c r="L5386" s="6" t="s">
        <v>13973</v>
      </c>
      <c r="M5386" s="6" t="s">
        <v>13768</v>
      </c>
      <c r="N5386" s="6">
        <v>2014</v>
      </c>
      <c r="O5386" s="6" t="str" cm="1">
        <f t="array" ref="O5386">_xlfn.TEXTSPLIT(N5386,"-")</f>
        <v>2014</v>
      </c>
      <c r="P5386" s="6" t="str" cm="1">
        <f t="array" ref="P5386">_xlfn.TEXTSPLIT(O5386,"-")</f>
        <v>2014</v>
      </c>
      <c r="Q5386" s="6">
        <v>112</v>
      </c>
      <c r="R5386" s="6">
        <v>23</v>
      </c>
      <c r="S5386" s="16">
        <f t="shared" si="407"/>
        <v>0.20535714285714285</v>
      </c>
      <c r="T5386" s="16">
        <f t="shared" si="408"/>
        <v>3.8170854945547818E-2</v>
      </c>
    </row>
    <row r="5387" spans="1:20" x14ac:dyDescent="0.6">
      <c r="A5387" s="6"/>
      <c r="B5387" s="6"/>
      <c r="C5387" s="6"/>
      <c r="D5387" s="6" t="s">
        <v>13300</v>
      </c>
      <c r="E5387" s="6" t="s">
        <v>13814</v>
      </c>
      <c r="F5387" s="6" t="s">
        <v>13509</v>
      </c>
      <c r="G5387" s="6" t="str">
        <f t="shared" si="406"/>
        <v>50-95</v>
      </c>
      <c r="H5387" s="6" t="str" cm="1">
        <f t="array" ref="H5387:I5387">_xlfn.TEXTSPLIT(G5387,"-")</f>
        <v>50</v>
      </c>
      <c r="I5387" s="6" t="str">
        <v>95</v>
      </c>
      <c r="J5387" s="6" t="s">
        <v>13836</v>
      </c>
      <c r="K5387" s="6" t="s">
        <v>13562</v>
      </c>
      <c r="L5387" s="6" t="s">
        <v>13973</v>
      </c>
      <c r="M5387" s="6" t="s">
        <v>13768</v>
      </c>
      <c r="N5387" s="6">
        <v>2014</v>
      </c>
      <c r="O5387" s="6" t="str" cm="1">
        <f t="array" ref="O5387">_xlfn.TEXTSPLIT(N5387,"-")</f>
        <v>2014</v>
      </c>
      <c r="P5387" s="6" t="str" cm="1">
        <f t="array" ref="P5387">_xlfn.TEXTSPLIT(O5387,"-")</f>
        <v>2014</v>
      </c>
      <c r="Q5387" s="6">
        <v>955</v>
      </c>
      <c r="R5387" s="6">
        <v>125</v>
      </c>
      <c r="S5387" s="16">
        <f t="shared" si="407"/>
        <v>0.13089005235602094</v>
      </c>
      <c r="T5387" s="16">
        <f t="shared" si="408"/>
        <v>1.0914126805520121E-2</v>
      </c>
    </row>
    <row r="5388" spans="1:20" x14ac:dyDescent="0.6">
      <c r="A5388" s="6"/>
      <c r="B5388" s="6"/>
      <c r="C5388" s="6"/>
      <c r="D5388" s="6" t="s">
        <v>13300</v>
      </c>
      <c r="E5388" s="6" t="s">
        <v>13816</v>
      </c>
      <c r="F5388" s="6" t="s">
        <v>13509</v>
      </c>
      <c r="G5388" s="6" t="str">
        <f t="shared" si="406"/>
        <v>50-95</v>
      </c>
      <c r="H5388" s="6" t="str" cm="1">
        <f t="array" ref="H5388:I5388">_xlfn.TEXTSPLIT(G5388,"-")</f>
        <v>50</v>
      </c>
      <c r="I5388" s="6" t="str">
        <v>95</v>
      </c>
      <c r="J5388" s="6" t="s">
        <v>13836</v>
      </c>
      <c r="K5388" s="6" t="s">
        <v>13562</v>
      </c>
      <c r="L5388" s="6" t="s">
        <v>13973</v>
      </c>
      <c r="M5388" s="6" t="s">
        <v>13768</v>
      </c>
      <c r="N5388" s="6">
        <v>2014</v>
      </c>
      <c r="O5388" s="6" t="str" cm="1">
        <f t="array" ref="O5388">_xlfn.TEXTSPLIT(N5388,"-")</f>
        <v>2014</v>
      </c>
      <c r="P5388" s="6" t="str" cm="1">
        <f t="array" ref="P5388">_xlfn.TEXTSPLIT(O5388,"-")</f>
        <v>2014</v>
      </c>
      <c r="Q5388" s="6">
        <v>1320</v>
      </c>
      <c r="R5388" s="6">
        <v>191</v>
      </c>
      <c r="S5388" s="16">
        <f t="shared" si="407"/>
        <v>0.14469696969696969</v>
      </c>
      <c r="T5388" s="16">
        <f t="shared" si="408"/>
        <v>9.6828400486213134E-3</v>
      </c>
    </row>
    <row r="5389" spans="1:20" x14ac:dyDescent="0.6">
      <c r="A5389" s="6"/>
      <c r="B5389" s="6"/>
      <c r="C5389" s="6"/>
      <c r="D5389" s="6" t="s">
        <v>13300</v>
      </c>
      <c r="E5389" s="6" t="s">
        <v>13815</v>
      </c>
      <c r="F5389" s="6" t="s">
        <v>13509</v>
      </c>
      <c r="G5389" s="6" t="str">
        <f t="shared" si="406"/>
        <v>50-95</v>
      </c>
      <c r="H5389" s="6" t="str" cm="1">
        <f t="array" ref="H5389:I5389">_xlfn.TEXTSPLIT(G5389,"-")</f>
        <v>50</v>
      </c>
      <c r="I5389" s="6" t="str">
        <v>95</v>
      </c>
      <c r="J5389" s="6" t="s">
        <v>13836</v>
      </c>
      <c r="K5389" s="6" t="s">
        <v>13562</v>
      </c>
      <c r="L5389" s="6" t="s">
        <v>13973</v>
      </c>
      <c r="M5389" s="6" t="s">
        <v>13768</v>
      </c>
      <c r="N5389" s="6">
        <v>2014</v>
      </c>
      <c r="O5389" s="6" t="str" cm="1">
        <f t="array" ref="O5389">_xlfn.TEXTSPLIT(N5389,"-")</f>
        <v>2014</v>
      </c>
      <c r="P5389" s="6" t="str" cm="1">
        <f t="array" ref="P5389">_xlfn.TEXTSPLIT(O5389,"-")</f>
        <v>2014</v>
      </c>
      <c r="Q5389" s="6">
        <v>2275</v>
      </c>
      <c r="R5389" s="6">
        <v>316</v>
      </c>
      <c r="S5389" s="16">
        <f t="shared" si="407"/>
        <v>0.13890109890109889</v>
      </c>
      <c r="T5389" s="16">
        <f t="shared" si="408"/>
        <v>7.2508456081370274E-3</v>
      </c>
    </row>
    <row r="5390" spans="1:20" x14ac:dyDescent="0.6">
      <c r="D5390" s="6" t="s">
        <v>13822</v>
      </c>
      <c r="E5390" s="6" t="s">
        <v>13815</v>
      </c>
      <c r="F5390" s="6" t="s">
        <v>13818</v>
      </c>
      <c r="G5390" s="6" t="str">
        <f t="shared" si="400"/>
        <v>50-59</v>
      </c>
      <c r="H5390" s="6" t="str" cm="1">
        <f t="array" ref="H5390:I5390">_xlfn.TEXTSPLIT(G5390,"-")</f>
        <v>50</v>
      </c>
      <c r="I5390" s="6" t="str">
        <v>59</v>
      </c>
      <c r="J5390" s="6" t="s">
        <v>13836</v>
      </c>
      <c r="K5390" s="6" t="s">
        <v>13562</v>
      </c>
      <c r="L5390" s="6" t="s">
        <v>13909</v>
      </c>
      <c r="M5390" s="6" t="s">
        <v>13768</v>
      </c>
      <c r="N5390" s="6">
        <v>2014</v>
      </c>
      <c r="O5390" s="6" t="str" cm="1">
        <f t="array" ref="O5390">_xlfn.TEXTSPLIT(N5390,"-")</f>
        <v>2014</v>
      </c>
      <c r="P5390" s="6" t="str" cm="1">
        <f t="array" ref="P5390">_xlfn.TEXTSPLIT(O5390,"-")</f>
        <v>2014</v>
      </c>
      <c r="Q5390" s="6">
        <v>998</v>
      </c>
      <c r="R5390" s="6">
        <v>106</v>
      </c>
      <c r="S5390" s="16">
        <f t="shared" si="401"/>
        <v>0.10621242484969939</v>
      </c>
      <c r="T5390" s="16">
        <f t="shared" si="402"/>
        <v>9.7530297259321511E-3</v>
      </c>
    </row>
    <row r="5391" spans="1:20" x14ac:dyDescent="0.6">
      <c r="A5391" s="6"/>
      <c r="B5391" s="6"/>
      <c r="C5391" s="6"/>
      <c r="D5391" s="6" t="s">
        <v>13822</v>
      </c>
      <c r="E5391" s="6" t="s">
        <v>13815</v>
      </c>
      <c r="F5391" s="6" t="s">
        <v>13819</v>
      </c>
      <c r="G5391" s="6" t="str">
        <f t="shared" si="400"/>
        <v>60-69</v>
      </c>
      <c r="H5391" s="6" t="str" cm="1">
        <f t="array" ref="H5391:I5391">_xlfn.TEXTSPLIT(G5391,"-")</f>
        <v>60</v>
      </c>
      <c r="I5391" s="6" t="str">
        <v>69</v>
      </c>
      <c r="J5391" s="6" t="s">
        <v>13836</v>
      </c>
      <c r="K5391" s="6" t="s">
        <v>13562</v>
      </c>
      <c r="L5391" s="6" t="s">
        <v>13909</v>
      </c>
      <c r="M5391" s="6" t="s">
        <v>13768</v>
      </c>
      <c r="N5391" s="6">
        <v>2014</v>
      </c>
      <c r="O5391" s="6" t="str" cm="1">
        <f t="array" ref="O5391">_xlfn.TEXTSPLIT(N5391,"-")</f>
        <v>2014</v>
      </c>
      <c r="P5391" s="6" t="str" cm="1">
        <f t="array" ref="P5391">_xlfn.TEXTSPLIT(O5391,"-")</f>
        <v>2014</v>
      </c>
      <c r="Q5391" s="6">
        <v>787</v>
      </c>
      <c r="R5391" s="6">
        <v>113</v>
      </c>
      <c r="S5391" s="16">
        <f t="shared" si="401"/>
        <v>0.14358322744599747</v>
      </c>
      <c r="T5391" s="16">
        <f t="shared" si="402"/>
        <v>1.2499915336037979E-2</v>
      </c>
    </row>
    <row r="5392" spans="1:20" x14ac:dyDescent="0.6">
      <c r="A5392" s="6"/>
      <c r="B5392" s="6"/>
      <c r="C5392" s="6"/>
      <c r="D5392" s="6" t="s">
        <v>13822</v>
      </c>
      <c r="E5392" s="6" t="s">
        <v>13815</v>
      </c>
      <c r="F5392" s="6" t="s">
        <v>13820</v>
      </c>
      <c r="G5392" s="6" t="str">
        <f t="shared" si="400"/>
        <v>70-79</v>
      </c>
      <c r="H5392" s="6" t="str" cm="1">
        <f t="array" ref="H5392:I5392">_xlfn.TEXTSPLIT(G5392,"-")</f>
        <v>70</v>
      </c>
      <c r="I5392" s="6" t="str">
        <v>79</v>
      </c>
      <c r="J5392" s="6" t="s">
        <v>13836</v>
      </c>
      <c r="K5392" s="6" t="s">
        <v>13562</v>
      </c>
      <c r="L5392" s="6" t="s">
        <v>13909</v>
      </c>
      <c r="M5392" s="6" t="s">
        <v>13768</v>
      </c>
      <c r="N5392" s="6">
        <v>2014</v>
      </c>
      <c r="O5392" s="6" t="str" cm="1">
        <f t="array" ref="O5392">_xlfn.TEXTSPLIT(N5392,"-")</f>
        <v>2014</v>
      </c>
      <c r="P5392" s="6" t="str" cm="1">
        <f t="array" ref="P5392">_xlfn.TEXTSPLIT(O5392,"-")</f>
        <v>2014</v>
      </c>
      <c r="Q5392" s="6">
        <v>378</v>
      </c>
      <c r="R5392" s="6">
        <v>63</v>
      </c>
      <c r="S5392" s="16">
        <f t="shared" si="401"/>
        <v>0.16666666666666666</v>
      </c>
      <c r="T5392" s="16">
        <f t="shared" si="402"/>
        <v>1.9168487759509838E-2</v>
      </c>
    </row>
    <row r="5393" spans="1:20" x14ac:dyDescent="0.6">
      <c r="A5393" s="6"/>
      <c r="B5393" s="6"/>
      <c r="C5393" s="6"/>
      <c r="D5393" s="6" t="s">
        <v>13822</v>
      </c>
      <c r="E5393" s="6" t="s">
        <v>13815</v>
      </c>
      <c r="F5393" s="6" t="s">
        <v>13821</v>
      </c>
      <c r="G5393" s="6" t="str">
        <f t="shared" si="400"/>
        <v>80-95</v>
      </c>
      <c r="H5393" s="6" t="str" cm="1">
        <f t="array" ref="H5393:I5393">_xlfn.TEXTSPLIT(G5393,"-")</f>
        <v>80</v>
      </c>
      <c r="I5393" s="6" t="str">
        <v>95</v>
      </c>
      <c r="J5393" s="6" t="s">
        <v>13836</v>
      </c>
      <c r="K5393" s="6" t="s">
        <v>13562</v>
      </c>
      <c r="L5393" s="6" t="s">
        <v>13909</v>
      </c>
      <c r="M5393" s="6" t="s">
        <v>13768</v>
      </c>
      <c r="N5393" s="6">
        <v>2014</v>
      </c>
      <c r="O5393" s="6" t="str" cm="1">
        <f t="array" ref="O5393">_xlfn.TEXTSPLIT(N5393,"-")</f>
        <v>2014</v>
      </c>
      <c r="P5393" s="6" t="str" cm="1">
        <f t="array" ref="P5393">_xlfn.TEXTSPLIT(O5393,"-")</f>
        <v>2014</v>
      </c>
      <c r="Q5393" s="6">
        <v>112</v>
      </c>
      <c r="R5393" s="6">
        <v>20</v>
      </c>
      <c r="S5393" s="16">
        <f t="shared" si="401"/>
        <v>0.17857142857142858</v>
      </c>
      <c r="T5393" s="16">
        <f t="shared" si="402"/>
        <v>3.6189441222222216E-2</v>
      </c>
    </row>
    <row r="5394" spans="1:20" x14ac:dyDescent="0.6">
      <c r="A5394" s="6"/>
      <c r="B5394" s="6"/>
      <c r="C5394" s="6"/>
      <c r="D5394" s="6" t="s">
        <v>13822</v>
      </c>
      <c r="E5394" s="6" t="s">
        <v>13814</v>
      </c>
      <c r="F5394" s="6" t="s">
        <v>13509</v>
      </c>
      <c r="G5394" s="6" t="str">
        <f t="shared" si="400"/>
        <v>50-95</v>
      </c>
      <c r="H5394" s="6" t="str" cm="1">
        <f t="array" ref="H5394:I5394">_xlfn.TEXTSPLIT(G5394,"-")</f>
        <v>50</v>
      </c>
      <c r="I5394" s="6" t="str">
        <v>95</v>
      </c>
      <c r="J5394" s="6" t="s">
        <v>13836</v>
      </c>
      <c r="K5394" s="6" t="s">
        <v>13562</v>
      </c>
      <c r="L5394" s="6" t="s">
        <v>13909</v>
      </c>
      <c r="M5394" s="6" t="s">
        <v>13768</v>
      </c>
      <c r="N5394" s="6">
        <v>2014</v>
      </c>
      <c r="O5394" s="6" t="str" cm="1">
        <f t="array" ref="O5394">_xlfn.TEXTSPLIT(N5394,"-")</f>
        <v>2014</v>
      </c>
      <c r="P5394" s="6" t="str" cm="1">
        <f t="array" ref="P5394">_xlfn.TEXTSPLIT(O5394,"-")</f>
        <v>2014</v>
      </c>
      <c r="Q5394" s="6">
        <v>955</v>
      </c>
      <c r="R5394" s="6">
        <v>117</v>
      </c>
      <c r="S5394" s="16">
        <f t="shared" si="401"/>
        <v>0.1225130890052356</v>
      </c>
      <c r="T5394" s="16">
        <f t="shared" si="402"/>
        <v>1.0609865606899648E-2</v>
      </c>
    </row>
    <row r="5395" spans="1:20" x14ac:dyDescent="0.6">
      <c r="A5395" s="6"/>
      <c r="B5395" s="6"/>
      <c r="C5395" s="6"/>
      <c r="D5395" s="6" t="s">
        <v>13822</v>
      </c>
      <c r="E5395" s="6" t="s">
        <v>13816</v>
      </c>
      <c r="F5395" s="6" t="s">
        <v>13509</v>
      </c>
      <c r="G5395" s="6" t="str">
        <f t="shared" si="400"/>
        <v>50-95</v>
      </c>
      <c r="H5395" s="6" t="str" cm="1">
        <f t="array" ref="H5395:I5395">_xlfn.TEXTSPLIT(G5395,"-")</f>
        <v>50</v>
      </c>
      <c r="I5395" s="6" t="str">
        <v>95</v>
      </c>
      <c r="J5395" s="6" t="s">
        <v>13836</v>
      </c>
      <c r="K5395" s="6" t="s">
        <v>13562</v>
      </c>
      <c r="L5395" s="6" t="s">
        <v>13909</v>
      </c>
      <c r="M5395" s="6" t="s">
        <v>13768</v>
      </c>
      <c r="N5395" s="6">
        <v>2014</v>
      </c>
      <c r="O5395" s="6" t="str" cm="1">
        <f t="array" ref="O5395">_xlfn.TEXTSPLIT(N5395,"-")</f>
        <v>2014</v>
      </c>
      <c r="P5395" s="6" t="str" cm="1">
        <f t="array" ref="P5395">_xlfn.TEXTSPLIT(O5395,"-")</f>
        <v>2014</v>
      </c>
      <c r="Q5395" s="6">
        <v>1320</v>
      </c>
      <c r="R5395" s="6">
        <v>185</v>
      </c>
      <c r="S5395" s="16">
        <f t="shared" si="401"/>
        <v>0.14015151515151514</v>
      </c>
      <c r="T5395" s="16">
        <f t="shared" si="402"/>
        <v>9.5548285410400769E-3</v>
      </c>
    </row>
    <row r="5396" spans="1:20" x14ac:dyDescent="0.6">
      <c r="A5396" s="6"/>
      <c r="B5396" s="6"/>
      <c r="C5396" s="6"/>
      <c r="D5396" s="6" t="s">
        <v>13822</v>
      </c>
      <c r="E5396" s="6" t="s">
        <v>13815</v>
      </c>
      <c r="F5396" s="6" t="s">
        <v>13509</v>
      </c>
      <c r="G5396" s="6" t="str">
        <f t="shared" si="400"/>
        <v>50-95</v>
      </c>
      <c r="H5396" s="6" t="str" cm="1">
        <f t="array" ref="H5396:I5396">_xlfn.TEXTSPLIT(G5396,"-")</f>
        <v>50</v>
      </c>
      <c r="I5396" s="6" t="str">
        <v>95</v>
      </c>
      <c r="J5396" s="6" t="s">
        <v>13836</v>
      </c>
      <c r="K5396" s="6" t="s">
        <v>13562</v>
      </c>
      <c r="L5396" s="6" t="s">
        <v>13909</v>
      </c>
      <c r="M5396" s="6" t="s">
        <v>13768</v>
      </c>
      <c r="N5396" s="6">
        <v>2014</v>
      </c>
      <c r="O5396" s="6" t="str" cm="1">
        <f t="array" ref="O5396">_xlfn.TEXTSPLIT(N5396,"-")</f>
        <v>2014</v>
      </c>
      <c r="P5396" s="6" t="str" cm="1">
        <f t="array" ref="P5396">_xlfn.TEXTSPLIT(O5396,"-")</f>
        <v>2014</v>
      </c>
      <c r="Q5396" s="6">
        <v>2275</v>
      </c>
      <c r="R5396" s="6">
        <v>302</v>
      </c>
      <c r="S5396" s="16">
        <f t="shared" si="401"/>
        <v>0.13274725274725274</v>
      </c>
      <c r="T5396" s="16">
        <f t="shared" si="402"/>
        <v>7.113689623498962E-3</v>
      </c>
    </row>
    <row r="5397" spans="1:20" x14ac:dyDescent="0.6">
      <c r="A5397" s="6"/>
      <c r="B5397" s="6"/>
      <c r="C5397" s="6"/>
      <c r="D5397" s="6" t="s">
        <v>13813</v>
      </c>
      <c r="E5397" s="6" t="s">
        <v>13815</v>
      </c>
      <c r="F5397" s="6" t="s">
        <v>13818</v>
      </c>
      <c r="G5397" s="6" t="str">
        <f t="shared" si="400"/>
        <v>50-59</v>
      </c>
      <c r="H5397" s="6" t="str" cm="1">
        <f t="array" ref="H5397:I5397">_xlfn.TEXTSPLIT(G5397,"-")</f>
        <v>50</v>
      </c>
      <c r="I5397" s="6" t="str">
        <v>59</v>
      </c>
      <c r="J5397" s="6" t="s">
        <v>13836</v>
      </c>
      <c r="K5397" s="6" t="s">
        <v>13562</v>
      </c>
      <c r="L5397" s="6" t="s">
        <v>13909</v>
      </c>
      <c r="M5397" s="6" t="s">
        <v>13768</v>
      </c>
      <c r="N5397" s="6">
        <v>2014</v>
      </c>
      <c r="O5397" s="6" t="str" cm="1">
        <f t="array" ref="O5397">_xlfn.TEXTSPLIT(N5397,"-")</f>
        <v>2014</v>
      </c>
      <c r="P5397" s="6" t="str" cm="1">
        <f t="array" ref="P5397">_xlfn.TEXTSPLIT(O5397,"-")</f>
        <v>2014</v>
      </c>
      <c r="Q5397" s="6">
        <v>998</v>
      </c>
      <c r="R5397" s="6">
        <v>5</v>
      </c>
      <c r="S5397" s="16">
        <f t="shared" si="401"/>
        <v>5.0100200400801601E-3</v>
      </c>
      <c r="T5397" s="16">
        <f t="shared" si="402"/>
        <v>2.2349294302941524E-3</v>
      </c>
    </row>
    <row r="5398" spans="1:20" x14ac:dyDescent="0.6">
      <c r="A5398" s="6"/>
      <c r="B5398" s="6"/>
      <c r="C5398" s="6"/>
      <c r="D5398" s="6" t="s">
        <v>13813</v>
      </c>
      <c r="E5398" s="6" t="s">
        <v>13815</v>
      </c>
      <c r="F5398" s="6" t="s">
        <v>13819</v>
      </c>
      <c r="G5398" s="6" t="str">
        <f t="shared" si="400"/>
        <v>60-69</v>
      </c>
      <c r="H5398" s="6" t="str" cm="1">
        <f t="array" ref="H5398:I5398">_xlfn.TEXTSPLIT(G5398,"-")</f>
        <v>60</v>
      </c>
      <c r="I5398" s="6" t="str">
        <v>69</v>
      </c>
      <c r="J5398" s="6" t="s">
        <v>13836</v>
      </c>
      <c r="K5398" s="6" t="s">
        <v>13562</v>
      </c>
      <c r="L5398" s="6" t="s">
        <v>13909</v>
      </c>
      <c r="M5398" s="6" t="s">
        <v>13768</v>
      </c>
      <c r="N5398" s="6">
        <v>2014</v>
      </c>
      <c r="O5398" s="6" t="str" cm="1">
        <f t="array" ref="O5398">_xlfn.TEXTSPLIT(N5398,"-")</f>
        <v>2014</v>
      </c>
      <c r="P5398" s="6" t="str" cm="1">
        <f t="array" ref="P5398">_xlfn.TEXTSPLIT(O5398,"-")</f>
        <v>2014</v>
      </c>
      <c r="Q5398" s="6">
        <v>787</v>
      </c>
      <c r="R5398" s="6">
        <v>3</v>
      </c>
      <c r="S5398" s="16">
        <f t="shared" si="401"/>
        <v>3.8119440914866584E-3</v>
      </c>
      <c r="T5398" s="16">
        <f t="shared" si="402"/>
        <v>2.1966282275746934E-3</v>
      </c>
    </row>
    <row r="5399" spans="1:20" x14ac:dyDescent="0.6">
      <c r="A5399" s="6"/>
      <c r="B5399" s="6"/>
      <c r="C5399" s="6"/>
      <c r="D5399" s="6" t="s">
        <v>13813</v>
      </c>
      <c r="E5399" s="6" t="s">
        <v>13815</v>
      </c>
      <c r="F5399" s="6" t="s">
        <v>13820</v>
      </c>
      <c r="G5399" s="6" t="str">
        <f t="shared" si="400"/>
        <v>70-79</v>
      </c>
      <c r="H5399" s="6" t="str" cm="1">
        <f t="array" ref="H5399:I5399">_xlfn.TEXTSPLIT(G5399,"-")</f>
        <v>70</v>
      </c>
      <c r="I5399" s="6" t="str">
        <v>79</v>
      </c>
      <c r="J5399" s="6" t="s">
        <v>13836</v>
      </c>
      <c r="K5399" s="6" t="s">
        <v>13562</v>
      </c>
      <c r="L5399" s="6" t="s">
        <v>13909</v>
      </c>
      <c r="M5399" s="6" t="s">
        <v>13768</v>
      </c>
      <c r="N5399" s="6">
        <v>2014</v>
      </c>
      <c r="O5399" s="6" t="str" cm="1">
        <f t="array" ref="O5399">_xlfn.TEXTSPLIT(N5399,"-")</f>
        <v>2014</v>
      </c>
      <c r="P5399" s="6" t="str" cm="1">
        <f t="array" ref="P5399">_xlfn.TEXTSPLIT(O5399,"-")</f>
        <v>2014</v>
      </c>
      <c r="Q5399" s="6">
        <v>378</v>
      </c>
      <c r="R5399" s="6">
        <v>3</v>
      </c>
      <c r="S5399" s="16">
        <f t="shared" si="401"/>
        <v>7.9365079365079361E-3</v>
      </c>
      <c r="T5399" s="16">
        <f t="shared" si="402"/>
        <v>4.5639256570261522E-3</v>
      </c>
    </row>
    <row r="5400" spans="1:20" x14ac:dyDescent="0.6">
      <c r="A5400" s="6"/>
      <c r="B5400" s="6"/>
      <c r="C5400" s="6"/>
      <c r="D5400" s="6" t="s">
        <v>13813</v>
      </c>
      <c r="E5400" s="6" t="s">
        <v>13815</v>
      </c>
      <c r="F5400" s="6" t="s">
        <v>13821</v>
      </c>
      <c r="G5400" s="6" t="str">
        <f t="shared" ref="G5400:G5571" si="409">IF(RIGHT(F5400,1)="+",LEFT(F5400,LEN(F5400)-1)&amp;"-95",F5400)</f>
        <v>80-95</v>
      </c>
      <c r="H5400" s="6" t="str" cm="1">
        <f t="array" ref="H5400:I5400">_xlfn.TEXTSPLIT(G5400,"-")</f>
        <v>80</v>
      </c>
      <c r="I5400" s="6" t="str">
        <v>95</v>
      </c>
      <c r="J5400" s="6" t="s">
        <v>13836</v>
      </c>
      <c r="K5400" s="6" t="s">
        <v>13562</v>
      </c>
      <c r="L5400" s="6" t="s">
        <v>13909</v>
      </c>
      <c r="M5400" s="6" t="s">
        <v>13768</v>
      </c>
      <c r="N5400" s="6">
        <v>2014</v>
      </c>
      <c r="O5400" s="6" t="str" cm="1">
        <f t="array" ref="O5400">_xlfn.TEXTSPLIT(N5400,"-")</f>
        <v>2014</v>
      </c>
      <c r="P5400" s="6" t="str" cm="1">
        <f t="array" ref="P5400">_xlfn.TEXTSPLIT(O5400,"-")</f>
        <v>2014</v>
      </c>
      <c r="Q5400" s="6">
        <v>112</v>
      </c>
      <c r="R5400" s="6">
        <v>3</v>
      </c>
      <c r="S5400" s="16">
        <f t="shared" ref="S5400:S5571" si="410">R5400/Q5400</f>
        <v>2.6785714285714284E-2</v>
      </c>
      <c r="T5400" s="16">
        <f t="shared" ref="T5400:T5571" si="411">SQRT(S5400*(1-S5400)/Q5400)</f>
        <v>1.5256216471818476E-2</v>
      </c>
    </row>
    <row r="5401" spans="1:20" x14ac:dyDescent="0.6">
      <c r="A5401" s="6"/>
      <c r="B5401" s="6"/>
      <c r="C5401" s="6"/>
      <c r="D5401" s="6" t="s">
        <v>13813</v>
      </c>
      <c r="E5401" s="6" t="s">
        <v>13814</v>
      </c>
      <c r="F5401" s="6" t="s">
        <v>13509</v>
      </c>
      <c r="G5401" s="6" t="str">
        <f t="shared" si="409"/>
        <v>50-95</v>
      </c>
      <c r="H5401" s="6" t="str" cm="1">
        <f t="array" ref="H5401:I5401">_xlfn.TEXTSPLIT(G5401,"-")</f>
        <v>50</v>
      </c>
      <c r="I5401" s="6" t="str">
        <v>95</v>
      </c>
      <c r="J5401" s="6" t="s">
        <v>13836</v>
      </c>
      <c r="K5401" s="6" t="s">
        <v>13562</v>
      </c>
      <c r="L5401" s="6" t="s">
        <v>13909</v>
      </c>
      <c r="M5401" s="6" t="s">
        <v>13768</v>
      </c>
      <c r="N5401" s="6">
        <v>2014</v>
      </c>
      <c r="O5401" s="6" t="str" cm="1">
        <f t="array" ref="O5401">_xlfn.TEXTSPLIT(N5401,"-")</f>
        <v>2014</v>
      </c>
      <c r="P5401" s="6" t="str" cm="1">
        <f t="array" ref="P5401">_xlfn.TEXTSPLIT(O5401,"-")</f>
        <v>2014</v>
      </c>
      <c r="Q5401" s="6">
        <v>955</v>
      </c>
      <c r="R5401" s="6">
        <v>8</v>
      </c>
      <c r="S5401" s="16">
        <f t="shared" si="410"/>
        <v>8.3769633507853412E-3</v>
      </c>
      <c r="T5401" s="16">
        <f t="shared" si="411"/>
        <v>2.9492726649382166E-3</v>
      </c>
    </row>
    <row r="5402" spans="1:20" x14ac:dyDescent="0.6">
      <c r="A5402" s="6"/>
      <c r="B5402" s="6"/>
      <c r="C5402" s="6"/>
      <c r="D5402" s="6" t="s">
        <v>13813</v>
      </c>
      <c r="E5402" s="6" t="s">
        <v>13816</v>
      </c>
      <c r="F5402" s="6" t="s">
        <v>13509</v>
      </c>
      <c r="G5402" s="6" t="str">
        <f t="shared" si="409"/>
        <v>50-95</v>
      </c>
      <c r="H5402" s="6" t="str" cm="1">
        <f t="array" ref="H5402:I5402">_xlfn.TEXTSPLIT(G5402,"-")</f>
        <v>50</v>
      </c>
      <c r="I5402" s="6" t="str">
        <v>95</v>
      </c>
      <c r="J5402" s="6" t="s">
        <v>13836</v>
      </c>
      <c r="K5402" s="6" t="s">
        <v>13562</v>
      </c>
      <c r="L5402" s="6" t="s">
        <v>13909</v>
      </c>
      <c r="M5402" s="6" t="s">
        <v>13768</v>
      </c>
      <c r="N5402" s="6">
        <v>2014</v>
      </c>
      <c r="O5402" s="6" t="str" cm="1">
        <f t="array" ref="O5402">_xlfn.TEXTSPLIT(N5402,"-")</f>
        <v>2014</v>
      </c>
      <c r="P5402" s="6" t="str" cm="1">
        <f t="array" ref="P5402">_xlfn.TEXTSPLIT(O5402,"-")</f>
        <v>2014</v>
      </c>
      <c r="Q5402" s="6">
        <v>1320</v>
      </c>
      <c r="R5402" s="6">
        <v>6</v>
      </c>
      <c r="S5402" s="16">
        <f t="shared" si="410"/>
        <v>4.5454545454545452E-3</v>
      </c>
      <c r="T5402" s="16">
        <f t="shared" si="411"/>
        <v>1.8514518030760207E-3</v>
      </c>
    </row>
    <row r="5403" spans="1:20" x14ac:dyDescent="0.6">
      <c r="A5403" s="6"/>
      <c r="B5403" s="6"/>
      <c r="C5403" s="6"/>
      <c r="D5403" s="6" t="s">
        <v>13813</v>
      </c>
      <c r="E5403" s="6" t="s">
        <v>13815</v>
      </c>
      <c r="F5403" s="6" t="s">
        <v>13509</v>
      </c>
      <c r="G5403" s="6" t="str">
        <f t="shared" si="409"/>
        <v>50-95</v>
      </c>
      <c r="H5403" s="6" t="str" cm="1">
        <f t="array" ref="H5403:I5403">_xlfn.TEXTSPLIT(G5403,"-")</f>
        <v>50</v>
      </c>
      <c r="I5403" s="6" t="str">
        <v>95</v>
      </c>
      <c r="J5403" s="6" t="s">
        <v>13836</v>
      </c>
      <c r="K5403" s="6" t="s">
        <v>13562</v>
      </c>
      <c r="L5403" s="6" t="s">
        <v>13909</v>
      </c>
      <c r="M5403" s="6" t="s">
        <v>13768</v>
      </c>
      <c r="N5403" s="6">
        <v>2014</v>
      </c>
      <c r="O5403" s="6" t="str" cm="1">
        <f t="array" ref="O5403">_xlfn.TEXTSPLIT(N5403,"-")</f>
        <v>2014</v>
      </c>
      <c r="P5403" s="6" t="str" cm="1">
        <f t="array" ref="P5403">_xlfn.TEXTSPLIT(O5403,"-")</f>
        <v>2014</v>
      </c>
      <c r="Q5403" s="6">
        <v>2275</v>
      </c>
      <c r="R5403" s="6">
        <v>14</v>
      </c>
      <c r="S5403" s="16">
        <f t="shared" si="410"/>
        <v>6.1538461538461538E-3</v>
      </c>
      <c r="T5403" s="16">
        <f t="shared" si="411"/>
        <v>1.6396161881837659E-3</v>
      </c>
    </row>
    <row r="5404" spans="1:20" x14ac:dyDescent="0.6">
      <c r="A5404" s="6"/>
      <c r="B5404" s="6"/>
      <c r="C5404" s="6"/>
      <c r="D5404" s="6" t="s">
        <v>13300</v>
      </c>
      <c r="E5404" s="6" t="s">
        <v>13815</v>
      </c>
      <c r="F5404" s="6" t="s">
        <v>13818</v>
      </c>
      <c r="G5404" s="6" t="str">
        <f t="shared" si="409"/>
        <v>50-59</v>
      </c>
      <c r="H5404" s="6" t="str" cm="1">
        <f t="array" ref="H5404:I5404">_xlfn.TEXTSPLIT(G5404,"-")</f>
        <v>50</v>
      </c>
      <c r="I5404" s="6" t="str">
        <v>59</v>
      </c>
      <c r="J5404" s="6" t="s">
        <v>13836</v>
      </c>
      <c r="K5404" s="6" t="s">
        <v>13562</v>
      </c>
      <c r="L5404" s="6" t="s">
        <v>13909</v>
      </c>
      <c r="M5404" s="6" t="s">
        <v>13768</v>
      </c>
      <c r="N5404" s="6">
        <v>2014</v>
      </c>
      <c r="O5404" s="6" t="str" cm="1">
        <f t="array" ref="O5404">_xlfn.TEXTSPLIT(N5404,"-")</f>
        <v>2014</v>
      </c>
      <c r="P5404" s="6" t="str" cm="1">
        <f t="array" ref="P5404">_xlfn.TEXTSPLIT(O5404,"-")</f>
        <v>2014</v>
      </c>
      <c r="Q5404" s="6">
        <v>998</v>
      </c>
      <c r="R5404" s="6">
        <v>111</v>
      </c>
      <c r="S5404" s="16">
        <f t="shared" si="410"/>
        <v>0.11122244488977956</v>
      </c>
      <c r="T5404" s="16">
        <f t="shared" si="411"/>
        <v>9.9523923188475655E-3</v>
      </c>
    </row>
    <row r="5405" spans="1:20" x14ac:dyDescent="0.6">
      <c r="A5405" s="6"/>
      <c r="B5405" s="6"/>
      <c r="C5405" s="6"/>
      <c r="D5405" s="6" t="s">
        <v>13300</v>
      </c>
      <c r="E5405" s="6" t="s">
        <v>13815</v>
      </c>
      <c r="F5405" s="6" t="s">
        <v>13819</v>
      </c>
      <c r="G5405" s="6" t="str">
        <f t="shared" si="409"/>
        <v>60-69</v>
      </c>
      <c r="H5405" s="6" t="str" cm="1">
        <f t="array" ref="H5405:I5405">_xlfn.TEXTSPLIT(G5405,"-")</f>
        <v>60</v>
      </c>
      <c r="I5405" s="6" t="str">
        <v>69</v>
      </c>
      <c r="J5405" s="6" t="s">
        <v>13836</v>
      </c>
      <c r="K5405" s="6" t="s">
        <v>13562</v>
      </c>
      <c r="L5405" s="6" t="s">
        <v>13909</v>
      </c>
      <c r="M5405" s="6" t="s">
        <v>13768</v>
      </c>
      <c r="N5405" s="6">
        <v>2014</v>
      </c>
      <c r="O5405" s="6" t="str" cm="1">
        <f t="array" ref="O5405">_xlfn.TEXTSPLIT(N5405,"-")</f>
        <v>2014</v>
      </c>
      <c r="P5405" s="6" t="str" cm="1">
        <f t="array" ref="P5405">_xlfn.TEXTSPLIT(O5405,"-")</f>
        <v>2014</v>
      </c>
      <c r="Q5405" s="6">
        <v>787</v>
      </c>
      <c r="R5405" s="6">
        <v>116</v>
      </c>
      <c r="S5405" s="16">
        <f t="shared" si="410"/>
        <v>0.1473951715374841</v>
      </c>
      <c r="T5405" s="16">
        <f t="shared" si="411"/>
        <v>1.2636539410197059E-2</v>
      </c>
    </row>
    <row r="5406" spans="1:20" x14ac:dyDescent="0.6">
      <c r="A5406" s="6"/>
      <c r="B5406" s="6"/>
      <c r="C5406" s="6"/>
      <c r="D5406" s="6" t="s">
        <v>13300</v>
      </c>
      <c r="E5406" s="6" t="s">
        <v>13815</v>
      </c>
      <c r="F5406" s="6" t="s">
        <v>13820</v>
      </c>
      <c r="G5406" s="6" t="str">
        <f t="shared" si="409"/>
        <v>70-79</v>
      </c>
      <c r="H5406" s="6" t="str" cm="1">
        <f t="array" ref="H5406:I5406">_xlfn.TEXTSPLIT(G5406,"-")</f>
        <v>70</v>
      </c>
      <c r="I5406" s="6" t="str">
        <v>79</v>
      </c>
      <c r="J5406" s="6" t="s">
        <v>13836</v>
      </c>
      <c r="K5406" s="6" t="s">
        <v>13562</v>
      </c>
      <c r="L5406" s="6" t="s">
        <v>13909</v>
      </c>
      <c r="M5406" s="6" t="s">
        <v>13768</v>
      </c>
      <c r="N5406" s="6">
        <v>2014</v>
      </c>
      <c r="O5406" s="6" t="str" cm="1">
        <f t="array" ref="O5406">_xlfn.TEXTSPLIT(N5406,"-")</f>
        <v>2014</v>
      </c>
      <c r="P5406" s="6" t="str" cm="1">
        <f t="array" ref="P5406">_xlfn.TEXTSPLIT(O5406,"-")</f>
        <v>2014</v>
      </c>
      <c r="Q5406" s="6">
        <v>378</v>
      </c>
      <c r="R5406" s="6">
        <v>66</v>
      </c>
      <c r="S5406" s="16">
        <f t="shared" si="410"/>
        <v>0.17460317460317459</v>
      </c>
      <c r="T5406" s="16">
        <f t="shared" si="411"/>
        <v>1.9525922670695452E-2</v>
      </c>
    </row>
    <row r="5407" spans="1:20" x14ac:dyDescent="0.6">
      <c r="A5407" s="6"/>
      <c r="B5407" s="6"/>
      <c r="C5407" s="6"/>
      <c r="D5407" s="6" t="s">
        <v>13300</v>
      </c>
      <c r="E5407" s="6" t="s">
        <v>13815</v>
      </c>
      <c r="F5407" s="6" t="s">
        <v>13821</v>
      </c>
      <c r="G5407" s="6" t="str">
        <f t="shared" si="409"/>
        <v>80-95</v>
      </c>
      <c r="H5407" s="6" t="str" cm="1">
        <f t="array" ref="H5407:I5407">_xlfn.TEXTSPLIT(G5407,"-")</f>
        <v>80</v>
      </c>
      <c r="I5407" s="6" t="str">
        <v>95</v>
      </c>
      <c r="J5407" s="6" t="s">
        <v>13836</v>
      </c>
      <c r="K5407" s="6" t="s">
        <v>13562</v>
      </c>
      <c r="L5407" s="6" t="s">
        <v>13909</v>
      </c>
      <c r="M5407" s="6" t="s">
        <v>13768</v>
      </c>
      <c r="N5407" s="6">
        <v>2014</v>
      </c>
      <c r="O5407" s="6" t="str" cm="1">
        <f t="array" ref="O5407">_xlfn.TEXTSPLIT(N5407,"-")</f>
        <v>2014</v>
      </c>
      <c r="P5407" s="6" t="str" cm="1">
        <f t="array" ref="P5407">_xlfn.TEXTSPLIT(O5407,"-")</f>
        <v>2014</v>
      </c>
      <c r="Q5407" s="6">
        <v>112</v>
      </c>
      <c r="R5407" s="6">
        <v>23</v>
      </c>
      <c r="S5407" s="16">
        <f t="shared" si="410"/>
        <v>0.20535714285714285</v>
      </c>
      <c r="T5407" s="16">
        <f t="shared" si="411"/>
        <v>3.8170854945547818E-2</v>
      </c>
    </row>
    <row r="5408" spans="1:20" x14ac:dyDescent="0.6">
      <c r="A5408" s="6"/>
      <c r="B5408" s="6"/>
      <c r="C5408" s="6"/>
      <c r="D5408" s="6" t="s">
        <v>13300</v>
      </c>
      <c r="E5408" s="6" t="s">
        <v>13814</v>
      </c>
      <c r="F5408" s="6" t="s">
        <v>13509</v>
      </c>
      <c r="G5408" s="6" t="str">
        <f t="shared" si="409"/>
        <v>50-95</v>
      </c>
      <c r="H5408" s="6" t="str" cm="1">
        <f t="array" ref="H5408:I5408">_xlfn.TEXTSPLIT(G5408,"-")</f>
        <v>50</v>
      </c>
      <c r="I5408" s="6" t="str">
        <v>95</v>
      </c>
      <c r="J5408" s="6" t="s">
        <v>13836</v>
      </c>
      <c r="K5408" s="6" t="s">
        <v>13562</v>
      </c>
      <c r="L5408" s="6" t="s">
        <v>13909</v>
      </c>
      <c r="M5408" s="6" t="s">
        <v>13768</v>
      </c>
      <c r="N5408" s="6">
        <v>2014</v>
      </c>
      <c r="O5408" s="6" t="str" cm="1">
        <f t="array" ref="O5408">_xlfn.TEXTSPLIT(N5408,"-")</f>
        <v>2014</v>
      </c>
      <c r="P5408" s="6" t="str" cm="1">
        <f t="array" ref="P5408">_xlfn.TEXTSPLIT(O5408,"-")</f>
        <v>2014</v>
      </c>
      <c r="Q5408" s="6">
        <v>955</v>
      </c>
      <c r="R5408" s="6">
        <v>125</v>
      </c>
      <c r="S5408" s="16">
        <f t="shared" si="410"/>
        <v>0.13089005235602094</v>
      </c>
      <c r="T5408" s="16">
        <f t="shared" si="411"/>
        <v>1.0914126805520121E-2</v>
      </c>
    </row>
    <row r="5409" spans="1:20" x14ac:dyDescent="0.6">
      <c r="A5409" s="6"/>
      <c r="B5409" s="6"/>
      <c r="C5409" s="6"/>
      <c r="D5409" s="6" t="s">
        <v>13300</v>
      </c>
      <c r="E5409" s="6" t="s">
        <v>13816</v>
      </c>
      <c r="F5409" s="6" t="s">
        <v>13509</v>
      </c>
      <c r="G5409" s="6" t="str">
        <f t="shared" si="409"/>
        <v>50-95</v>
      </c>
      <c r="H5409" s="6" t="str" cm="1">
        <f t="array" ref="H5409:I5409">_xlfn.TEXTSPLIT(G5409,"-")</f>
        <v>50</v>
      </c>
      <c r="I5409" s="6" t="str">
        <v>95</v>
      </c>
      <c r="J5409" s="6" t="s">
        <v>13836</v>
      </c>
      <c r="K5409" s="6" t="s">
        <v>13562</v>
      </c>
      <c r="L5409" s="6" t="s">
        <v>13909</v>
      </c>
      <c r="M5409" s="6" t="s">
        <v>13768</v>
      </c>
      <c r="N5409" s="6">
        <v>2014</v>
      </c>
      <c r="O5409" s="6" t="str" cm="1">
        <f t="array" ref="O5409">_xlfn.TEXTSPLIT(N5409,"-")</f>
        <v>2014</v>
      </c>
      <c r="P5409" s="6" t="str" cm="1">
        <f t="array" ref="P5409">_xlfn.TEXTSPLIT(O5409,"-")</f>
        <v>2014</v>
      </c>
      <c r="Q5409" s="6">
        <v>1320</v>
      </c>
      <c r="R5409" s="6">
        <v>191</v>
      </c>
      <c r="S5409" s="16">
        <f t="shared" si="410"/>
        <v>0.14469696969696969</v>
      </c>
      <c r="T5409" s="16">
        <f t="shared" si="411"/>
        <v>9.6828400486213134E-3</v>
      </c>
    </row>
    <row r="5410" spans="1:20" x14ac:dyDescent="0.6">
      <c r="A5410" s="6"/>
      <c r="B5410" s="6"/>
      <c r="C5410" s="6"/>
      <c r="D5410" s="6" t="s">
        <v>13300</v>
      </c>
      <c r="E5410" s="6" t="s">
        <v>13815</v>
      </c>
      <c r="F5410" s="6" t="s">
        <v>13509</v>
      </c>
      <c r="G5410" s="6" t="str">
        <f t="shared" si="409"/>
        <v>50-95</v>
      </c>
      <c r="H5410" s="6" t="str" cm="1">
        <f t="array" ref="H5410:I5410">_xlfn.TEXTSPLIT(G5410,"-")</f>
        <v>50</v>
      </c>
      <c r="I5410" s="6" t="str">
        <v>95</v>
      </c>
      <c r="J5410" s="6" t="s">
        <v>13836</v>
      </c>
      <c r="K5410" s="6" t="s">
        <v>13562</v>
      </c>
      <c r="L5410" s="6" t="s">
        <v>13909</v>
      </c>
      <c r="M5410" s="6" t="s">
        <v>13768</v>
      </c>
      <c r="N5410" s="6">
        <v>2014</v>
      </c>
      <c r="O5410" s="6" t="str" cm="1">
        <f t="array" ref="O5410">_xlfn.TEXTSPLIT(N5410,"-")</f>
        <v>2014</v>
      </c>
      <c r="P5410" s="6" t="str" cm="1">
        <f t="array" ref="P5410">_xlfn.TEXTSPLIT(O5410,"-")</f>
        <v>2014</v>
      </c>
      <c r="Q5410" s="6">
        <v>2275</v>
      </c>
      <c r="R5410" s="6">
        <v>316</v>
      </c>
      <c r="S5410" s="16">
        <f t="shared" si="410"/>
        <v>0.13890109890109889</v>
      </c>
      <c r="T5410" s="16">
        <f t="shared" si="411"/>
        <v>7.2508456081370274E-3</v>
      </c>
    </row>
    <row r="5411" spans="1:20" x14ac:dyDescent="0.6">
      <c r="A5411" s="6">
        <v>33253757</v>
      </c>
      <c r="B5411" s="6" t="s">
        <v>13620</v>
      </c>
      <c r="C5411" s="6" t="s">
        <v>13812</v>
      </c>
      <c r="D5411" s="6" t="s">
        <v>13822</v>
      </c>
      <c r="E5411" s="6" t="s">
        <v>13815</v>
      </c>
      <c r="F5411" s="6" t="s">
        <v>13649</v>
      </c>
      <c r="G5411" s="6" t="str">
        <f t="shared" ref="G5411:G5434" si="412">IF(RIGHT(F5411,1)="+",LEFT(F5411,LEN(F5411)-1)&amp;"-95",F5411)</f>
        <v>45-95</v>
      </c>
      <c r="H5411" s="6" t="str" cm="1">
        <f t="array" ref="H5411:I5411">_xlfn.TEXTSPLIT(G5411,"-")</f>
        <v>45</v>
      </c>
      <c r="I5411" s="6" t="str">
        <v>95</v>
      </c>
      <c r="J5411" s="6" t="s">
        <v>13541</v>
      </c>
      <c r="K5411" s="6" t="s">
        <v>13513</v>
      </c>
      <c r="L5411" s="6" t="s">
        <v>13973</v>
      </c>
      <c r="M5411" s="6" t="s">
        <v>13770</v>
      </c>
      <c r="N5411" s="6" t="s">
        <v>13586</v>
      </c>
      <c r="O5411" s="6" t="str" cm="1">
        <f t="array" ref="O5411:P5411">_xlfn.TEXTSPLIT(N5411,"-")</f>
        <v>2006</v>
      </c>
      <c r="P5411" s="6" t="str">
        <v>2008</v>
      </c>
      <c r="Q5411" s="6">
        <v>728</v>
      </c>
      <c r="R5411" s="6">
        <v>123</v>
      </c>
      <c r="S5411" s="16">
        <f t="shared" ref="S5411:S5434" si="413">R5411/Q5411</f>
        <v>0.16895604395604397</v>
      </c>
      <c r="T5411" s="16">
        <f t="shared" ref="T5411:T5434" si="414">SQRT(S5411*(1-S5411)/Q5411)</f>
        <v>1.3887791063149364E-2</v>
      </c>
    </row>
    <row r="5412" spans="1:20" x14ac:dyDescent="0.6">
      <c r="A5412" s="6"/>
      <c r="B5412" s="6"/>
      <c r="C5412" s="6"/>
      <c r="D5412" s="6" t="s">
        <v>13813</v>
      </c>
      <c r="E5412" s="6" t="s">
        <v>13815</v>
      </c>
      <c r="F5412" s="6" t="s">
        <v>13649</v>
      </c>
      <c r="G5412" s="6" t="str">
        <f t="shared" si="412"/>
        <v>45-95</v>
      </c>
      <c r="H5412" s="6" t="str" cm="1">
        <f t="array" ref="H5412:I5412">_xlfn.TEXTSPLIT(G5412,"-")</f>
        <v>45</v>
      </c>
      <c r="I5412" s="6" t="str">
        <v>95</v>
      </c>
      <c r="J5412" s="6" t="s">
        <v>13541</v>
      </c>
      <c r="K5412" s="6" t="s">
        <v>13513</v>
      </c>
      <c r="L5412" s="6" t="s">
        <v>13973</v>
      </c>
      <c r="M5412" s="6" t="s">
        <v>13770</v>
      </c>
      <c r="N5412" s="6" t="s">
        <v>13586</v>
      </c>
      <c r="O5412" s="6" t="str" cm="1">
        <f t="array" ref="O5412:P5412">_xlfn.TEXTSPLIT(N5412,"-")</f>
        <v>2006</v>
      </c>
      <c r="P5412" s="6" t="str">
        <v>2008</v>
      </c>
      <c r="Q5412" s="6">
        <v>728</v>
      </c>
      <c r="R5412" s="6">
        <v>43</v>
      </c>
      <c r="S5412" s="16">
        <f t="shared" si="413"/>
        <v>5.9065934065934064E-2</v>
      </c>
      <c r="T5412" s="16">
        <f t="shared" si="414"/>
        <v>8.737404552989405E-3</v>
      </c>
    </row>
    <row r="5413" spans="1:20" x14ac:dyDescent="0.6">
      <c r="A5413" s="6"/>
      <c r="B5413" s="6"/>
      <c r="C5413" s="6"/>
      <c r="D5413" s="6" t="s">
        <v>13300</v>
      </c>
      <c r="E5413" s="6" t="s">
        <v>13815</v>
      </c>
      <c r="F5413" s="6" t="s">
        <v>13649</v>
      </c>
      <c r="G5413" s="6" t="str">
        <f t="shared" si="412"/>
        <v>45-95</v>
      </c>
      <c r="H5413" s="6" t="str" cm="1">
        <f t="array" ref="H5413:I5413">_xlfn.TEXTSPLIT(G5413,"-")</f>
        <v>45</v>
      </c>
      <c r="I5413" s="6" t="str">
        <v>95</v>
      </c>
      <c r="J5413" s="6" t="s">
        <v>13541</v>
      </c>
      <c r="K5413" s="6" t="s">
        <v>13513</v>
      </c>
      <c r="L5413" s="6" t="s">
        <v>13973</v>
      </c>
      <c r="M5413" s="6" t="s">
        <v>13770</v>
      </c>
      <c r="N5413" s="6" t="s">
        <v>13586</v>
      </c>
      <c r="O5413" s="6" t="str" cm="1">
        <f t="array" ref="O5413:P5413">_xlfn.TEXTSPLIT(N5413,"-")</f>
        <v>2006</v>
      </c>
      <c r="P5413" s="6" t="str">
        <v>2008</v>
      </c>
      <c r="Q5413" s="6">
        <v>728</v>
      </c>
      <c r="R5413" s="6">
        <v>166</v>
      </c>
      <c r="S5413" s="16">
        <f t="shared" si="413"/>
        <v>0.22802197802197802</v>
      </c>
      <c r="T5413" s="16">
        <f t="shared" si="414"/>
        <v>1.5549811646898316E-2</v>
      </c>
    </row>
    <row r="5414" spans="1:20" x14ac:dyDescent="0.6">
      <c r="A5414" s="6"/>
      <c r="B5414" s="6"/>
      <c r="C5414" s="6"/>
      <c r="D5414" s="6" t="s">
        <v>13822</v>
      </c>
      <c r="E5414" s="6" t="s">
        <v>13815</v>
      </c>
      <c r="F5414" s="6" t="s">
        <v>13649</v>
      </c>
      <c r="G5414" s="6" t="str">
        <f t="shared" si="412"/>
        <v>45-95</v>
      </c>
      <c r="H5414" s="6" t="str" cm="1">
        <f t="array" ref="H5414:I5414">_xlfn.TEXTSPLIT(G5414,"-")</f>
        <v>45</v>
      </c>
      <c r="I5414" s="6" t="str">
        <v>95</v>
      </c>
      <c r="J5414" s="6" t="s">
        <v>13541</v>
      </c>
      <c r="K5414" s="6" t="s">
        <v>13513</v>
      </c>
      <c r="L5414" s="6" t="s">
        <v>13973</v>
      </c>
      <c r="M5414" s="6" t="s">
        <v>13770</v>
      </c>
      <c r="N5414" s="6" t="s">
        <v>13885</v>
      </c>
      <c r="O5414" s="6" t="str" cm="1">
        <f t="array" ref="O5414:P5414">_xlfn.TEXTSPLIT(N5414,"-")</f>
        <v>2009</v>
      </c>
      <c r="P5414" s="6" t="str">
        <v>2013</v>
      </c>
      <c r="Q5414" s="6">
        <v>978</v>
      </c>
      <c r="R5414" s="6">
        <v>200</v>
      </c>
      <c r="S5414" s="16">
        <f t="shared" si="413"/>
        <v>0.20449897750511248</v>
      </c>
      <c r="T5414" s="16">
        <f t="shared" si="414"/>
        <v>1.2897232059238631E-2</v>
      </c>
    </row>
    <row r="5415" spans="1:20" x14ac:dyDescent="0.6">
      <c r="A5415" s="6"/>
      <c r="B5415" s="6"/>
      <c r="C5415" s="6"/>
      <c r="D5415" s="6" t="s">
        <v>13813</v>
      </c>
      <c r="E5415" s="6" t="s">
        <v>13815</v>
      </c>
      <c r="F5415" s="6" t="s">
        <v>13649</v>
      </c>
      <c r="G5415" s="6" t="str">
        <f t="shared" si="412"/>
        <v>45-95</v>
      </c>
      <c r="H5415" s="6" t="str" cm="1">
        <f t="array" ref="H5415:I5415">_xlfn.TEXTSPLIT(G5415,"-")</f>
        <v>45</v>
      </c>
      <c r="I5415" s="6" t="str">
        <v>95</v>
      </c>
      <c r="J5415" s="6" t="s">
        <v>13541</v>
      </c>
      <c r="K5415" s="6" t="s">
        <v>13513</v>
      </c>
      <c r="L5415" s="6" t="s">
        <v>13973</v>
      </c>
      <c r="M5415" s="6" t="s">
        <v>13770</v>
      </c>
      <c r="N5415" s="6" t="s">
        <v>13885</v>
      </c>
      <c r="O5415" s="6" t="str" cm="1">
        <f t="array" ref="O5415:P5415">_xlfn.TEXTSPLIT(N5415,"-")</f>
        <v>2009</v>
      </c>
      <c r="P5415" s="6" t="str">
        <v>2013</v>
      </c>
      <c r="Q5415" s="6">
        <v>978</v>
      </c>
      <c r="R5415" s="6">
        <v>22</v>
      </c>
      <c r="S5415" s="16">
        <f t="shared" si="413"/>
        <v>2.2494887525562373E-2</v>
      </c>
      <c r="T5415" s="16">
        <f t="shared" si="414"/>
        <v>4.7416774103020533E-3</v>
      </c>
    </row>
    <row r="5416" spans="1:20" x14ac:dyDescent="0.6">
      <c r="A5416" s="6"/>
      <c r="B5416" s="6"/>
      <c r="C5416" s="6"/>
      <c r="D5416" s="6" t="s">
        <v>13300</v>
      </c>
      <c r="E5416" s="6" t="s">
        <v>13815</v>
      </c>
      <c r="F5416" s="6" t="s">
        <v>13649</v>
      </c>
      <c r="G5416" s="6" t="str">
        <f t="shared" si="412"/>
        <v>45-95</v>
      </c>
      <c r="H5416" s="6" t="str" cm="1">
        <f t="array" ref="H5416:I5416">_xlfn.TEXTSPLIT(G5416,"-")</f>
        <v>45</v>
      </c>
      <c r="I5416" s="6" t="str">
        <v>95</v>
      </c>
      <c r="J5416" s="6" t="s">
        <v>13541</v>
      </c>
      <c r="K5416" s="6" t="s">
        <v>13513</v>
      </c>
      <c r="L5416" s="6" t="s">
        <v>13973</v>
      </c>
      <c r="M5416" s="6" t="s">
        <v>13770</v>
      </c>
      <c r="N5416" s="6" t="s">
        <v>13885</v>
      </c>
      <c r="O5416" s="6" t="str" cm="1">
        <f t="array" ref="O5416:P5416">_xlfn.TEXTSPLIT(N5416,"-")</f>
        <v>2009</v>
      </c>
      <c r="P5416" s="6" t="str">
        <v>2013</v>
      </c>
      <c r="Q5416" s="6">
        <v>978</v>
      </c>
      <c r="R5416" s="6">
        <v>222</v>
      </c>
      <c r="S5416" s="16">
        <f t="shared" si="413"/>
        <v>0.22699386503067484</v>
      </c>
      <c r="T5416" s="16">
        <f t="shared" si="414"/>
        <v>1.3394580072786492E-2</v>
      </c>
    </row>
    <row r="5417" spans="1:20" x14ac:dyDescent="0.6">
      <c r="A5417" s="6"/>
      <c r="B5417" s="6"/>
      <c r="C5417" s="6"/>
      <c r="D5417" s="6" t="s">
        <v>13822</v>
      </c>
      <c r="E5417" s="6" t="s">
        <v>13815</v>
      </c>
      <c r="F5417" s="6" t="s">
        <v>13649</v>
      </c>
      <c r="G5417" s="6" t="str">
        <f t="shared" si="412"/>
        <v>45-95</v>
      </c>
      <c r="H5417" s="6" t="str" cm="1">
        <f t="array" ref="H5417:I5417">_xlfn.TEXTSPLIT(G5417,"-")</f>
        <v>45</v>
      </c>
      <c r="I5417" s="6" t="str">
        <v>95</v>
      </c>
      <c r="J5417" s="6" t="s">
        <v>13541</v>
      </c>
      <c r="K5417" s="6" t="s">
        <v>13651</v>
      </c>
      <c r="L5417" s="6" t="s">
        <v>13973</v>
      </c>
      <c r="M5417" s="6" t="s">
        <v>13770</v>
      </c>
      <c r="N5417" s="6" t="s">
        <v>13886</v>
      </c>
      <c r="O5417" s="6" t="str" cm="1">
        <f t="array" ref="O5417:P5417">_xlfn.TEXTSPLIT(N5417,"-")</f>
        <v>2001</v>
      </c>
      <c r="P5417" s="6" t="str">
        <v>2003</v>
      </c>
      <c r="Q5417" s="6">
        <v>763</v>
      </c>
      <c r="R5417" s="6">
        <v>231</v>
      </c>
      <c r="S5417" s="16">
        <f t="shared" si="413"/>
        <v>0.30275229357798167</v>
      </c>
      <c r="T5417" s="16">
        <f t="shared" si="414"/>
        <v>1.6633168961845697E-2</v>
      </c>
    </row>
    <row r="5418" spans="1:20" x14ac:dyDescent="0.6">
      <c r="A5418" s="6"/>
      <c r="B5418" s="6"/>
      <c r="C5418" s="6"/>
      <c r="D5418" s="6" t="s">
        <v>13813</v>
      </c>
      <c r="E5418" s="6" t="s">
        <v>13815</v>
      </c>
      <c r="F5418" s="6" t="s">
        <v>13649</v>
      </c>
      <c r="G5418" s="6" t="str">
        <f t="shared" si="412"/>
        <v>45-95</v>
      </c>
      <c r="H5418" s="6" t="str" cm="1">
        <f t="array" ref="H5418:I5418">_xlfn.TEXTSPLIT(G5418,"-")</f>
        <v>45</v>
      </c>
      <c r="I5418" s="6" t="str">
        <v>95</v>
      </c>
      <c r="J5418" s="6" t="s">
        <v>13541</v>
      </c>
      <c r="K5418" s="6" t="s">
        <v>13651</v>
      </c>
      <c r="L5418" s="6" t="s">
        <v>13973</v>
      </c>
      <c r="M5418" s="6" t="s">
        <v>13770</v>
      </c>
      <c r="N5418" s="6" t="s">
        <v>13886</v>
      </c>
      <c r="O5418" s="6" t="str" cm="1">
        <f t="array" ref="O5418:P5418">_xlfn.TEXTSPLIT(N5418,"-")</f>
        <v>2001</v>
      </c>
      <c r="P5418" s="6" t="str">
        <v>2003</v>
      </c>
      <c r="Q5418" s="6">
        <v>763</v>
      </c>
      <c r="R5418" s="6">
        <v>295</v>
      </c>
      <c r="S5418" s="16">
        <f t="shared" si="413"/>
        <v>0.38663171690694625</v>
      </c>
      <c r="T5418" s="16">
        <f t="shared" si="414"/>
        <v>1.7629789530339099E-2</v>
      </c>
    </row>
    <row r="5419" spans="1:20" x14ac:dyDescent="0.6">
      <c r="A5419" s="6"/>
      <c r="B5419" s="6"/>
      <c r="C5419" s="6"/>
      <c r="D5419" s="6" t="s">
        <v>13300</v>
      </c>
      <c r="E5419" s="6" t="s">
        <v>13815</v>
      </c>
      <c r="F5419" s="6" t="s">
        <v>13649</v>
      </c>
      <c r="G5419" s="6" t="str">
        <f t="shared" si="412"/>
        <v>45-95</v>
      </c>
      <c r="H5419" s="6" t="str" cm="1">
        <f t="array" ref="H5419:I5419">_xlfn.TEXTSPLIT(G5419,"-")</f>
        <v>45</v>
      </c>
      <c r="I5419" s="6" t="str">
        <v>95</v>
      </c>
      <c r="J5419" s="6" t="s">
        <v>13541</v>
      </c>
      <c r="K5419" s="6" t="s">
        <v>13651</v>
      </c>
      <c r="L5419" s="6" t="s">
        <v>13973</v>
      </c>
      <c r="M5419" s="6" t="s">
        <v>13770</v>
      </c>
      <c r="N5419" s="6" t="s">
        <v>13886</v>
      </c>
      <c r="O5419" s="6" t="str" cm="1">
        <f t="array" ref="O5419:P5419">_xlfn.TEXTSPLIT(N5419,"-")</f>
        <v>2001</v>
      </c>
      <c r="P5419" s="6" t="str">
        <v>2003</v>
      </c>
      <c r="Q5419" s="6">
        <v>763</v>
      </c>
      <c r="R5419" s="6">
        <v>526</v>
      </c>
      <c r="S5419" s="16">
        <f t="shared" si="413"/>
        <v>0.68938401048492792</v>
      </c>
      <c r="T5419" s="16">
        <f t="shared" si="414"/>
        <v>1.6752523589658872E-2</v>
      </c>
    </row>
    <row r="5420" spans="1:20" x14ac:dyDescent="0.6">
      <c r="A5420" s="6"/>
      <c r="B5420" s="6"/>
      <c r="C5420" s="6"/>
      <c r="D5420" s="6" t="s">
        <v>13822</v>
      </c>
      <c r="E5420" s="6" t="s">
        <v>13815</v>
      </c>
      <c r="F5420" s="6" t="s">
        <v>13649</v>
      </c>
      <c r="G5420" s="6" t="str">
        <f t="shared" si="412"/>
        <v>45-95</v>
      </c>
      <c r="H5420" s="6" t="str" cm="1">
        <f t="array" ref="H5420:I5420">_xlfn.TEXTSPLIT(G5420,"-")</f>
        <v>45</v>
      </c>
      <c r="I5420" s="6" t="str">
        <v>95</v>
      </c>
      <c r="J5420" s="6" t="s">
        <v>13541</v>
      </c>
      <c r="K5420" s="6" t="s">
        <v>13651</v>
      </c>
      <c r="L5420" s="6" t="s">
        <v>13973</v>
      </c>
      <c r="M5420" s="6" t="s">
        <v>13770</v>
      </c>
      <c r="N5420" s="6" t="s">
        <v>13887</v>
      </c>
      <c r="O5420" s="6" t="str" cm="1">
        <f t="array" ref="O5420:P5420">_xlfn.TEXTSPLIT(N5420,"-")</f>
        <v>2007</v>
      </c>
      <c r="P5420" s="6" t="str">
        <v>2012</v>
      </c>
      <c r="Q5420" s="6">
        <v>3143</v>
      </c>
      <c r="R5420" s="6">
        <v>683</v>
      </c>
      <c r="S5420" s="16">
        <f t="shared" si="413"/>
        <v>0.21730830416799238</v>
      </c>
      <c r="T5420" s="16">
        <f t="shared" si="414"/>
        <v>7.3563322139677837E-3</v>
      </c>
    </row>
    <row r="5421" spans="1:20" x14ac:dyDescent="0.6">
      <c r="A5421" s="6"/>
      <c r="B5421" s="6"/>
      <c r="C5421" s="6"/>
      <c r="D5421" s="6" t="s">
        <v>13813</v>
      </c>
      <c r="E5421" s="6" t="s">
        <v>13815</v>
      </c>
      <c r="F5421" s="6" t="s">
        <v>13649</v>
      </c>
      <c r="G5421" s="6" t="str">
        <f t="shared" si="412"/>
        <v>45-95</v>
      </c>
      <c r="H5421" s="6" t="str" cm="1">
        <f t="array" ref="H5421:I5421">_xlfn.TEXTSPLIT(G5421,"-")</f>
        <v>45</v>
      </c>
      <c r="I5421" s="6" t="str">
        <v>95</v>
      </c>
      <c r="J5421" s="6" t="s">
        <v>13541</v>
      </c>
      <c r="K5421" s="6" t="s">
        <v>13651</v>
      </c>
      <c r="L5421" s="6" t="s">
        <v>13973</v>
      </c>
      <c r="M5421" s="6" t="s">
        <v>13770</v>
      </c>
      <c r="N5421" s="6" t="s">
        <v>13887</v>
      </c>
      <c r="O5421" s="6" t="str" cm="1">
        <f t="array" ref="O5421:P5421">_xlfn.TEXTSPLIT(N5421,"-")</f>
        <v>2007</v>
      </c>
      <c r="P5421" s="6" t="str">
        <v>2012</v>
      </c>
      <c r="Q5421" s="6">
        <v>3143</v>
      </c>
      <c r="R5421" s="6">
        <v>1277</v>
      </c>
      <c r="S5421" s="16">
        <f t="shared" si="413"/>
        <v>0.40629971364937956</v>
      </c>
      <c r="T5421" s="16">
        <f t="shared" si="414"/>
        <v>8.7606170547344809E-3</v>
      </c>
    </row>
    <row r="5422" spans="1:20" x14ac:dyDescent="0.6">
      <c r="A5422" s="6"/>
      <c r="B5422" s="6"/>
      <c r="C5422" s="6"/>
      <c r="D5422" s="6" t="s">
        <v>13300</v>
      </c>
      <c r="E5422" s="6" t="s">
        <v>13815</v>
      </c>
      <c r="F5422" s="6" t="s">
        <v>13649</v>
      </c>
      <c r="G5422" s="6" t="str">
        <f t="shared" si="412"/>
        <v>45-95</v>
      </c>
      <c r="H5422" s="6" t="str" cm="1">
        <f t="array" ref="H5422:I5422">_xlfn.TEXTSPLIT(G5422,"-")</f>
        <v>45</v>
      </c>
      <c r="I5422" s="6" t="str">
        <v>95</v>
      </c>
      <c r="J5422" s="6" t="s">
        <v>13541</v>
      </c>
      <c r="K5422" s="6" t="s">
        <v>13651</v>
      </c>
      <c r="L5422" s="6" t="s">
        <v>13973</v>
      </c>
      <c r="M5422" s="6" t="s">
        <v>13770</v>
      </c>
      <c r="N5422" s="6" t="s">
        <v>13887</v>
      </c>
      <c r="O5422" s="6" t="str" cm="1">
        <f t="array" ref="O5422:P5422">_xlfn.TEXTSPLIT(N5422,"-")</f>
        <v>2007</v>
      </c>
      <c r="P5422" s="6" t="str">
        <v>2012</v>
      </c>
      <c r="Q5422" s="6">
        <v>3143</v>
      </c>
      <c r="R5422" s="6">
        <v>1960</v>
      </c>
      <c r="S5422" s="16">
        <f t="shared" si="413"/>
        <v>0.62360801781737196</v>
      </c>
      <c r="T5422" s="16">
        <f t="shared" si="414"/>
        <v>8.6417925459005614E-3</v>
      </c>
    </row>
    <row r="5423" spans="1:20" x14ac:dyDescent="0.6">
      <c r="A5423" s="6"/>
      <c r="B5423" s="6"/>
      <c r="C5423" s="6"/>
      <c r="D5423" s="6" t="s">
        <v>13822</v>
      </c>
      <c r="E5423" s="6" t="s">
        <v>13815</v>
      </c>
      <c r="F5423" s="6" t="s">
        <v>13649</v>
      </c>
      <c r="G5423" s="6" t="str">
        <f t="shared" si="412"/>
        <v>45-95</v>
      </c>
      <c r="H5423" s="6" t="str" cm="1">
        <f t="array" ref="H5423:I5423">_xlfn.TEXTSPLIT(G5423,"-")</f>
        <v>45</v>
      </c>
      <c r="I5423" s="6" t="str">
        <v>95</v>
      </c>
      <c r="J5423" s="6" t="s">
        <v>13541</v>
      </c>
      <c r="K5423" s="6" t="s">
        <v>13846</v>
      </c>
      <c r="L5423" s="6" t="s">
        <v>13973</v>
      </c>
      <c r="M5423" s="6" t="s">
        <v>13770</v>
      </c>
      <c r="N5423" s="6" t="s">
        <v>13475</v>
      </c>
      <c r="O5423" s="6" t="str" cm="1">
        <f t="array" ref="O5423:P5423">_xlfn.TEXTSPLIT(N5423,"-")</f>
        <v>1990</v>
      </c>
      <c r="P5423" s="6" t="str">
        <v>1993</v>
      </c>
      <c r="Q5423" s="6">
        <v>5632</v>
      </c>
      <c r="R5423" s="6">
        <v>432</v>
      </c>
      <c r="S5423" s="16">
        <f t="shared" si="413"/>
        <v>7.6704545454545456E-2</v>
      </c>
      <c r="T5423" s="16">
        <f t="shared" si="414"/>
        <v>3.5460885482010616E-3</v>
      </c>
    </row>
    <row r="5424" spans="1:20" x14ac:dyDescent="0.6">
      <c r="A5424" s="6"/>
      <c r="B5424" s="6"/>
      <c r="C5424" s="6"/>
      <c r="D5424" s="6" t="s">
        <v>13813</v>
      </c>
      <c r="E5424" s="6" t="s">
        <v>13815</v>
      </c>
      <c r="F5424" s="6" t="s">
        <v>13649</v>
      </c>
      <c r="G5424" s="6" t="str">
        <f t="shared" si="412"/>
        <v>45-95</v>
      </c>
      <c r="H5424" s="6" t="str" cm="1">
        <f t="array" ref="H5424:I5424">_xlfn.TEXTSPLIT(G5424,"-")</f>
        <v>45</v>
      </c>
      <c r="I5424" s="6" t="str">
        <v>95</v>
      </c>
      <c r="J5424" s="6" t="s">
        <v>13541</v>
      </c>
      <c r="K5424" s="6" t="s">
        <v>13846</v>
      </c>
      <c r="L5424" s="6" t="s">
        <v>13973</v>
      </c>
      <c r="M5424" s="6" t="s">
        <v>13770</v>
      </c>
      <c r="N5424" s="6" t="s">
        <v>13475</v>
      </c>
      <c r="O5424" s="6" t="str" cm="1">
        <f t="array" ref="O5424:P5424">_xlfn.TEXTSPLIT(N5424,"-")</f>
        <v>1990</v>
      </c>
      <c r="P5424" s="6" t="str">
        <v>1993</v>
      </c>
      <c r="Q5424" s="6">
        <v>5632</v>
      </c>
      <c r="R5424" s="6">
        <v>82</v>
      </c>
      <c r="S5424" s="16">
        <f t="shared" si="413"/>
        <v>1.455965909090909E-2</v>
      </c>
      <c r="T5424" s="16">
        <f t="shared" si="414"/>
        <v>1.5960976146643462E-3</v>
      </c>
    </row>
    <row r="5425" spans="1:20" x14ac:dyDescent="0.6">
      <c r="A5425" s="6"/>
      <c r="B5425" s="6"/>
      <c r="C5425" s="6"/>
      <c r="D5425" s="6" t="s">
        <v>13300</v>
      </c>
      <c r="E5425" s="6" t="s">
        <v>13815</v>
      </c>
      <c r="F5425" s="6" t="s">
        <v>13649</v>
      </c>
      <c r="G5425" s="6" t="str">
        <f t="shared" si="412"/>
        <v>45-95</v>
      </c>
      <c r="H5425" s="6" t="str" cm="1">
        <f t="array" ref="H5425:I5425">_xlfn.TEXTSPLIT(G5425,"-")</f>
        <v>45</v>
      </c>
      <c r="I5425" s="6" t="str">
        <v>95</v>
      </c>
      <c r="J5425" s="6" t="s">
        <v>13541</v>
      </c>
      <c r="K5425" s="6" t="s">
        <v>13846</v>
      </c>
      <c r="L5425" s="6" t="s">
        <v>13973</v>
      </c>
      <c r="M5425" s="6" t="s">
        <v>13770</v>
      </c>
      <c r="N5425" s="6" t="s">
        <v>13475</v>
      </c>
      <c r="O5425" s="6" t="str" cm="1">
        <f t="array" ref="O5425:P5425">_xlfn.TEXTSPLIT(N5425,"-")</f>
        <v>1990</v>
      </c>
      <c r="P5425" s="6" t="str">
        <v>1993</v>
      </c>
      <c r="Q5425" s="6">
        <v>5632</v>
      </c>
      <c r="R5425" s="6">
        <v>514</v>
      </c>
      <c r="S5425" s="16">
        <f t="shared" si="413"/>
        <v>9.1264204545454544E-2</v>
      </c>
      <c r="T5425" s="16">
        <f t="shared" si="414"/>
        <v>3.8374058304383495E-3</v>
      </c>
    </row>
    <row r="5426" spans="1:20" x14ac:dyDescent="0.6">
      <c r="A5426" s="6"/>
      <c r="B5426" s="6"/>
      <c r="C5426" s="6"/>
      <c r="D5426" s="6" t="s">
        <v>13822</v>
      </c>
      <c r="E5426" s="6" t="s">
        <v>13815</v>
      </c>
      <c r="F5426" s="6" t="s">
        <v>13649</v>
      </c>
      <c r="G5426" s="6" t="str">
        <f t="shared" si="412"/>
        <v>45-95</v>
      </c>
      <c r="H5426" s="6" t="str" cm="1">
        <f t="array" ref="H5426:I5426">_xlfn.TEXTSPLIT(G5426,"-")</f>
        <v>45</v>
      </c>
      <c r="I5426" s="6" t="str">
        <v>95</v>
      </c>
      <c r="J5426" s="6" t="s">
        <v>13541</v>
      </c>
      <c r="K5426" s="6" t="s">
        <v>13846</v>
      </c>
      <c r="L5426" s="6" t="s">
        <v>13973</v>
      </c>
      <c r="M5426" s="6" t="s">
        <v>13770</v>
      </c>
      <c r="N5426" s="6" t="s">
        <v>13535</v>
      </c>
      <c r="O5426" s="6" t="str" cm="1">
        <f t="array" ref="O5426:P5426">_xlfn.TEXTSPLIT(N5426,"-")</f>
        <v>2000</v>
      </c>
      <c r="P5426" s="6" t="str">
        <v>2002</v>
      </c>
      <c r="Q5426" s="6">
        <v>2065</v>
      </c>
      <c r="R5426" s="6">
        <v>123</v>
      </c>
      <c r="S5426" s="16">
        <f t="shared" si="413"/>
        <v>5.9564164648910414E-2</v>
      </c>
      <c r="T5426" s="16">
        <f t="shared" si="414"/>
        <v>5.2083131044503555E-3</v>
      </c>
    </row>
    <row r="5427" spans="1:20" x14ac:dyDescent="0.6">
      <c r="A5427" s="6"/>
      <c r="B5427" s="6"/>
      <c r="C5427" s="6"/>
      <c r="D5427" s="6" t="s">
        <v>13813</v>
      </c>
      <c r="E5427" s="6" t="s">
        <v>13815</v>
      </c>
      <c r="F5427" s="6" t="s">
        <v>13649</v>
      </c>
      <c r="G5427" s="6" t="str">
        <f t="shared" si="412"/>
        <v>45-95</v>
      </c>
      <c r="H5427" s="6" t="str" cm="1">
        <f t="array" ref="H5427:I5427">_xlfn.TEXTSPLIT(G5427,"-")</f>
        <v>45</v>
      </c>
      <c r="I5427" s="6" t="str">
        <v>95</v>
      </c>
      <c r="J5427" s="6" t="s">
        <v>13541</v>
      </c>
      <c r="K5427" s="6" t="s">
        <v>13846</v>
      </c>
      <c r="L5427" s="6" t="s">
        <v>13973</v>
      </c>
      <c r="M5427" s="6" t="s">
        <v>13770</v>
      </c>
      <c r="N5427" s="6" t="s">
        <v>13535</v>
      </c>
      <c r="O5427" s="6" t="str" cm="1">
        <f t="array" ref="O5427:P5427">_xlfn.TEXTSPLIT(N5427,"-")</f>
        <v>2000</v>
      </c>
      <c r="P5427" s="6" t="str">
        <v>2002</v>
      </c>
      <c r="Q5427" s="6">
        <v>2065</v>
      </c>
      <c r="R5427" s="6">
        <v>13</v>
      </c>
      <c r="S5427" s="16">
        <f t="shared" si="413"/>
        <v>6.2953995157384989E-3</v>
      </c>
      <c r="T5427" s="16">
        <f t="shared" si="414"/>
        <v>1.7405250189904172E-3</v>
      </c>
    </row>
    <row r="5428" spans="1:20" x14ac:dyDescent="0.6">
      <c r="A5428" s="6"/>
      <c r="B5428" s="6"/>
      <c r="C5428" s="6"/>
      <c r="D5428" s="6" t="s">
        <v>13300</v>
      </c>
      <c r="E5428" s="6" t="s">
        <v>13815</v>
      </c>
      <c r="F5428" s="6" t="s">
        <v>13649</v>
      </c>
      <c r="G5428" s="6" t="str">
        <f t="shared" si="412"/>
        <v>45-95</v>
      </c>
      <c r="H5428" s="6" t="str" cm="1">
        <f t="array" ref="H5428:I5428">_xlfn.TEXTSPLIT(G5428,"-")</f>
        <v>45</v>
      </c>
      <c r="I5428" s="6" t="str">
        <v>95</v>
      </c>
      <c r="J5428" s="6" t="s">
        <v>13541</v>
      </c>
      <c r="K5428" s="6" t="s">
        <v>13846</v>
      </c>
      <c r="L5428" s="6" t="s">
        <v>13973</v>
      </c>
      <c r="M5428" s="6" t="s">
        <v>13770</v>
      </c>
      <c r="N5428" s="6" t="s">
        <v>13535</v>
      </c>
      <c r="O5428" s="6" t="str" cm="1">
        <f t="array" ref="O5428:P5428">_xlfn.TEXTSPLIT(N5428,"-")</f>
        <v>2000</v>
      </c>
      <c r="P5428" s="6" t="str">
        <v>2002</v>
      </c>
      <c r="Q5428" s="6">
        <v>2065</v>
      </c>
      <c r="R5428" s="6">
        <v>136</v>
      </c>
      <c r="S5428" s="16">
        <f t="shared" si="413"/>
        <v>6.5859564164648915E-2</v>
      </c>
      <c r="T5428" s="16">
        <f t="shared" si="414"/>
        <v>5.458275897543146E-3</v>
      </c>
    </row>
    <row r="5429" spans="1:20" x14ac:dyDescent="0.6">
      <c r="A5429" s="6"/>
      <c r="B5429" s="6"/>
      <c r="C5429" s="6"/>
      <c r="D5429" s="6" t="s">
        <v>13822</v>
      </c>
      <c r="E5429" s="6" t="s">
        <v>13815</v>
      </c>
      <c r="F5429" s="6" t="s">
        <v>13649</v>
      </c>
      <c r="G5429" s="6" t="str">
        <f t="shared" si="412"/>
        <v>45-95</v>
      </c>
      <c r="H5429" s="6" t="str" cm="1">
        <f t="array" ref="H5429:I5429">_xlfn.TEXTSPLIT(G5429,"-")</f>
        <v>45</v>
      </c>
      <c r="I5429" s="6" t="str">
        <v>95</v>
      </c>
      <c r="J5429" s="6" t="s">
        <v>13541</v>
      </c>
      <c r="K5429" s="6" t="s">
        <v>13846</v>
      </c>
      <c r="L5429" s="6" t="s">
        <v>13973</v>
      </c>
      <c r="M5429" s="6" t="s">
        <v>13770</v>
      </c>
      <c r="N5429" s="6" t="s">
        <v>13579</v>
      </c>
      <c r="O5429" s="6" t="str" cm="1">
        <f t="array" ref="O5429:P5429">_xlfn.TEXTSPLIT(N5429,"-")</f>
        <v>2005</v>
      </c>
      <c r="P5429" s="6" t="str">
        <v>2008</v>
      </c>
      <c r="Q5429" s="6">
        <v>2918</v>
      </c>
      <c r="R5429" s="6">
        <v>125</v>
      </c>
      <c r="S5429" s="16">
        <f t="shared" si="413"/>
        <v>4.2837559972583962E-2</v>
      </c>
      <c r="T5429" s="16">
        <f t="shared" si="414"/>
        <v>3.7485433967136702E-3</v>
      </c>
    </row>
    <row r="5430" spans="1:20" x14ac:dyDescent="0.6">
      <c r="A5430" s="6"/>
      <c r="B5430" s="6"/>
      <c r="C5430" s="6"/>
      <c r="D5430" s="6" t="s">
        <v>13813</v>
      </c>
      <c r="E5430" s="6" t="s">
        <v>13815</v>
      </c>
      <c r="F5430" s="6" t="s">
        <v>13649</v>
      </c>
      <c r="G5430" s="6" t="str">
        <f t="shared" si="412"/>
        <v>45-95</v>
      </c>
      <c r="H5430" s="6" t="str" cm="1">
        <f t="array" ref="H5430:I5430">_xlfn.TEXTSPLIT(G5430,"-")</f>
        <v>45</v>
      </c>
      <c r="I5430" s="6" t="str">
        <v>95</v>
      </c>
      <c r="J5430" s="6" t="s">
        <v>13541</v>
      </c>
      <c r="K5430" s="6" t="s">
        <v>13846</v>
      </c>
      <c r="L5430" s="6" t="s">
        <v>13973</v>
      </c>
      <c r="M5430" s="6" t="s">
        <v>13770</v>
      </c>
      <c r="N5430" s="6" t="s">
        <v>13579</v>
      </c>
      <c r="O5430" s="6" t="str" cm="1">
        <f t="array" ref="O5430:P5430">_xlfn.TEXTSPLIT(N5430,"-")</f>
        <v>2005</v>
      </c>
      <c r="P5430" s="6" t="str">
        <v>2008</v>
      </c>
      <c r="Q5430" s="6">
        <v>2918</v>
      </c>
      <c r="R5430" s="6">
        <v>7</v>
      </c>
      <c r="S5430" s="16">
        <f t="shared" si="413"/>
        <v>2.3989033584647019E-3</v>
      </c>
      <c r="T5430" s="16">
        <f t="shared" si="414"/>
        <v>9.0561204754112412E-4</v>
      </c>
    </row>
    <row r="5431" spans="1:20" x14ac:dyDescent="0.6">
      <c r="A5431" s="6"/>
      <c r="B5431" s="6"/>
      <c r="C5431" s="6"/>
      <c r="D5431" s="6" t="s">
        <v>13300</v>
      </c>
      <c r="E5431" s="6" t="s">
        <v>13815</v>
      </c>
      <c r="F5431" s="6" t="s">
        <v>13649</v>
      </c>
      <c r="G5431" s="6" t="str">
        <f t="shared" si="412"/>
        <v>45-95</v>
      </c>
      <c r="H5431" s="6" t="str" cm="1">
        <f t="array" ref="H5431:I5431">_xlfn.TEXTSPLIT(G5431,"-")</f>
        <v>45</v>
      </c>
      <c r="I5431" s="6" t="str">
        <v>95</v>
      </c>
      <c r="J5431" s="6" t="s">
        <v>13541</v>
      </c>
      <c r="K5431" s="6" t="s">
        <v>13846</v>
      </c>
      <c r="L5431" s="6" t="s">
        <v>13973</v>
      </c>
      <c r="M5431" s="6" t="s">
        <v>13770</v>
      </c>
      <c r="N5431" s="6" t="s">
        <v>13579</v>
      </c>
      <c r="O5431" s="6" t="str" cm="1">
        <f t="array" ref="O5431:P5431">_xlfn.TEXTSPLIT(N5431,"-")</f>
        <v>2005</v>
      </c>
      <c r="P5431" s="6" t="str">
        <v>2008</v>
      </c>
      <c r="Q5431" s="6">
        <v>2918</v>
      </c>
      <c r="R5431" s="6">
        <v>132</v>
      </c>
      <c r="S5431" s="16">
        <f t="shared" si="413"/>
        <v>4.5236463331048665E-2</v>
      </c>
      <c r="T5431" s="16">
        <f t="shared" si="414"/>
        <v>3.8472427535547796E-3</v>
      </c>
    </row>
    <row r="5432" spans="1:20" x14ac:dyDescent="0.6">
      <c r="A5432" s="6"/>
      <c r="B5432" s="6"/>
      <c r="C5432" s="6"/>
      <c r="D5432" s="6" t="s">
        <v>13822</v>
      </c>
      <c r="E5432" s="6" t="s">
        <v>13815</v>
      </c>
      <c r="F5432" s="6" t="s">
        <v>13649</v>
      </c>
      <c r="G5432" s="6" t="str">
        <f t="shared" si="412"/>
        <v>45-95</v>
      </c>
      <c r="H5432" s="6" t="str" cm="1">
        <f t="array" ref="H5432:I5432">_xlfn.TEXTSPLIT(G5432,"-")</f>
        <v>45</v>
      </c>
      <c r="I5432" s="6" t="str">
        <v>95</v>
      </c>
      <c r="J5432" s="6" t="s">
        <v>13541</v>
      </c>
      <c r="K5432" s="6" t="s">
        <v>13875</v>
      </c>
      <c r="L5432" s="6" t="s">
        <v>13973</v>
      </c>
      <c r="M5432" s="6" t="s">
        <v>13770</v>
      </c>
      <c r="N5432" s="6" t="s">
        <v>13856</v>
      </c>
      <c r="O5432" s="6" t="str" cm="1">
        <f t="array" ref="O5432:P5432">_xlfn.TEXTSPLIT(N5432,"-")</f>
        <v>2012</v>
      </c>
      <c r="P5432" s="6" t="str">
        <v>2013</v>
      </c>
      <c r="Q5432" s="6">
        <v>873</v>
      </c>
      <c r="R5432" s="6">
        <v>146</v>
      </c>
      <c r="S5432" s="16">
        <f t="shared" si="413"/>
        <v>0.1672394043528064</v>
      </c>
      <c r="T5432" s="16">
        <f t="shared" si="414"/>
        <v>1.2630550155600223E-2</v>
      </c>
    </row>
    <row r="5433" spans="1:20" x14ac:dyDescent="0.6">
      <c r="A5433" s="6"/>
      <c r="B5433" s="6"/>
      <c r="C5433" s="6"/>
      <c r="D5433" s="6" t="s">
        <v>13813</v>
      </c>
      <c r="E5433" s="6" t="s">
        <v>13815</v>
      </c>
      <c r="F5433" s="6" t="s">
        <v>13649</v>
      </c>
      <c r="G5433" s="6" t="str">
        <f t="shared" si="412"/>
        <v>45-95</v>
      </c>
      <c r="H5433" s="6" t="str" cm="1">
        <f t="array" ref="H5433:I5433">_xlfn.TEXTSPLIT(G5433,"-")</f>
        <v>45</v>
      </c>
      <c r="I5433" s="6" t="str">
        <v>95</v>
      </c>
      <c r="J5433" s="6" t="s">
        <v>13541</v>
      </c>
      <c r="K5433" s="6" t="s">
        <v>13875</v>
      </c>
      <c r="L5433" s="6" t="s">
        <v>13973</v>
      </c>
      <c r="M5433" s="6" t="s">
        <v>13770</v>
      </c>
      <c r="N5433" s="6" t="s">
        <v>13856</v>
      </c>
      <c r="O5433" s="6" t="str" cm="1">
        <f t="array" ref="O5433:P5433">_xlfn.TEXTSPLIT(N5433,"-")</f>
        <v>2012</v>
      </c>
      <c r="P5433" s="6" t="str">
        <v>2013</v>
      </c>
      <c r="Q5433" s="6">
        <v>873</v>
      </c>
      <c r="R5433" s="6">
        <v>4</v>
      </c>
      <c r="S5433" s="16">
        <f t="shared" si="413"/>
        <v>4.5819014891179842E-3</v>
      </c>
      <c r="T5433" s="16">
        <f t="shared" si="414"/>
        <v>2.2856962634559817E-3</v>
      </c>
    </row>
    <row r="5434" spans="1:20" x14ac:dyDescent="0.6">
      <c r="A5434" s="6"/>
      <c r="B5434" s="6"/>
      <c r="C5434" s="6"/>
      <c r="D5434" s="6" t="s">
        <v>13300</v>
      </c>
      <c r="E5434" s="6" t="s">
        <v>13815</v>
      </c>
      <c r="F5434" s="6" t="s">
        <v>13649</v>
      </c>
      <c r="G5434" s="6" t="str">
        <f t="shared" si="412"/>
        <v>45-95</v>
      </c>
      <c r="H5434" s="6" t="str" cm="1">
        <f t="array" ref="H5434:I5434">_xlfn.TEXTSPLIT(G5434,"-")</f>
        <v>45</v>
      </c>
      <c r="I5434" s="6" t="str">
        <v>95</v>
      </c>
      <c r="J5434" s="6" t="s">
        <v>13541</v>
      </c>
      <c r="K5434" s="6" t="s">
        <v>13875</v>
      </c>
      <c r="L5434" s="6" t="s">
        <v>13973</v>
      </c>
      <c r="M5434" s="6" t="s">
        <v>13770</v>
      </c>
      <c r="N5434" s="6" t="s">
        <v>13856</v>
      </c>
      <c r="O5434" s="6" t="str" cm="1">
        <f t="array" ref="O5434:P5434">_xlfn.TEXTSPLIT(N5434,"-")</f>
        <v>2012</v>
      </c>
      <c r="P5434" s="6" t="str">
        <v>2013</v>
      </c>
      <c r="Q5434" s="6">
        <v>873</v>
      </c>
      <c r="R5434" s="6">
        <v>150</v>
      </c>
      <c r="S5434" s="16">
        <f t="shared" si="413"/>
        <v>0.1718213058419244</v>
      </c>
      <c r="T5434" s="16">
        <f t="shared" si="414"/>
        <v>1.2767133882001064E-2</v>
      </c>
    </row>
    <row r="5435" spans="1:20" x14ac:dyDescent="0.6">
      <c r="D5435" s="6" t="s">
        <v>13822</v>
      </c>
      <c r="E5435" s="6" t="s">
        <v>13815</v>
      </c>
      <c r="F5435" s="6" t="s">
        <v>13649</v>
      </c>
      <c r="G5435" s="6" t="str">
        <f t="shared" si="409"/>
        <v>45-95</v>
      </c>
      <c r="H5435" s="6" t="str" cm="1">
        <f t="array" ref="H5435:I5435">_xlfn.TEXTSPLIT(G5435,"-")</f>
        <v>45</v>
      </c>
      <c r="I5435" s="6" t="str">
        <v>95</v>
      </c>
      <c r="J5435" s="6" t="s">
        <v>13541</v>
      </c>
      <c r="K5435" s="6" t="s">
        <v>13513</v>
      </c>
      <c r="L5435" s="6" t="s">
        <v>13517</v>
      </c>
      <c r="M5435" s="6" t="s">
        <v>13770</v>
      </c>
      <c r="N5435" s="6" t="s">
        <v>13586</v>
      </c>
      <c r="O5435" s="6" t="str" cm="1">
        <f t="array" ref="O5435:P5435">_xlfn.TEXTSPLIT(N5435,"-")</f>
        <v>2006</v>
      </c>
      <c r="P5435" s="6" t="str">
        <v>2008</v>
      </c>
      <c r="Q5435" s="6">
        <v>728</v>
      </c>
      <c r="R5435" s="6">
        <v>123</v>
      </c>
      <c r="S5435" s="16">
        <f t="shared" si="410"/>
        <v>0.16895604395604397</v>
      </c>
      <c r="T5435" s="16">
        <f t="shared" si="411"/>
        <v>1.3887791063149364E-2</v>
      </c>
    </row>
    <row r="5436" spans="1:20" x14ac:dyDescent="0.6">
      <c r="A5436" s="6"/>
      <c r="B5436" s="6"/>
      <c r="C5436" s="6"/>
      <c r="D5436" s="6" t="s">
        <v>13813</v>
      </c>
      <c r="E5436" s="6" t="s">
        <v>13815</v>
      </c>
      <c r="F5436" s="6" t="s">
        <v>13649</v>
      </c>
      <c r="G5436" s="6" t="str">
        <f t="shared" si="409"/>
        <v>45-95</v>
      </c>
      <c r="H5436" s="6" t="str" cm="1">
        <f t="array" ref="H5436:I5436">_xlfn.TEXTSPLIT(G5436,"-")</f>
        <v>45</v>
      </c>
      <c r="I5436" s="6" t="str">
        <v>95</v>
      </c>
      <c r="J5436" s="6" t="s">
        <v>13541</v>
      </c>
      <c r="K5436" s="6" t="s">
        <v>13513</v>
      </c>
      <c r="L5436" s="6" t="s">
        <v>13517</v>
      </c>
      <c r="M5436" s="6" t="s">
        <v>13770</v>
      </c>
      <c r="N5436" s="6" t="s">
        <v>13586</v>
      </c>
      <c r="O5436" s="6" t="str" cm="1">
        <f t="array" ref="O5436:P5436">_xlfn.TEXTSPLIT(N5436,"-")</f>
        <v>2006</v>
      </c>
      <c r="P5436" s="6" t="str">
        <v>2008</v>
      </c>
      <c r="Q5436" s="6">
        <v>728</v>
      </c>
      <c r="R5436" s="6">
        <v>43</v>
      </c>
      <c r="S5436" s="16">
        <f t="shared" si="410"/>
        <v>5.9065934065934064E-2</v>
      </c>
      <c r="T5436" s="16">
        <f t="shared" si="411"/>
        <v>8.737404552989405E-3</v>
      </c>
    </row>
    <row r="5437" spans="1:20" x14ac:dyDescent="0.6">
      <c r="A5437" s="6"/>
      <c r="B5437" s="6"/>
      <c r="C5437" s="6"/>
      <c r="D5437" s="6" t="s">
        <v>13300</v>
      </c>
      <c r="E5437" s="6" t="s">
        <v>13815</v>
      </c>
      <c r="F5437" s="6" t="s">
        <v>13649</v>
      </c>
      <c r="G5437" s="6" t="str">
        <f t="shared" si="409"/>
        <v>45-95</v>
      </c>
      <c r="H5437" s="6" t="str" cm="1">
        <f t="array" ref="H5437:I5437">_xlfn.TEXTSPLIT(G5437,"-")</f>
        <v>45</v>
      </c>
      <c r="I5437" s="6" t="str">
        <v>95</v>
      </c>
      <c r="J5437" s="6" t="s">
        <v>13541</v>
      </c>
      <c r="K5437" s="6" t="s">
        <v>13513</v>
      </c>
      <c r="L5437" s="6" t="s">
        <v>13517</v>
      </c>
      <c r="M5437" s="6" t="s">
        <v>13770</v>
      </c>
      <c r="N5437" s="6" t="s">
        <v>13586</v>
      </c>
      <c r="O5437" s="6" t="str" cm="1">
        <f t="array" ref="O5437:P5437">_xlfn.TEXTSPLIT(N5437,"-")</f>
        <v>2006</v>
      </c>
      <c r="P5437" s="6" t="str">
        <v>2008</v>
      </c>
      <c r="Q5437" s="6">
        <v>728</v>
      </c>
      <c r="R5437" s="6">
        <v>166</v>
      </c>
      <c r="S5437" s="16">
        <f t="shared" si="410"/>
        <v>0.22802197802197802</v>
      </c>
      <c r="T5437" s="16">
        <f t="shared" si="411"/>
        <v>1.5549811646898316E-2</v>
      </c>
    </row>
    <row r="5438" spans="1:20" x14ac:dyDescent="0.6">
      <c r="A5438" s="6"/>
      <c r="B5438" s="6"/>
      <c r="C5438" s="6"/>
      <c r="D5438" s="6" t="s">
        <v>13822</v>
      </c>
      <c r="E5438" s="6" t="s">
        <v>13815</v>
      </c>
      <c r="F5438" s="6" t="s">
        <v>13649</v>
      </c>
      <c r="G5438" s="6" t="str">
        <f t="shared" si="409"/>
        <v>45-95</v>
      </c>
      <c r="H5438" s="6" t="str" cm="1">
        <f t="array" ref="H5438:I5438">_xlfn.TEXTSPLIT(G5438,"-")</f>
        <v>45</v>
      </c>
      <c r="I5438" s="6" t="str">
        <v>95</v>
      </c>
      <c r="J5438" s="6" t="s">
        <v>13541</v>
      </c>
      <c r="K5438" s="6" t="s">
        <v>13513</v>
      </c>
      <c r="L5438" s="6" t="s">
        <v>13517</v>
      </c>
      <c r="M5438" s="6" t="s">
        <v>13770</v>
      </c>
      <c r="N5438" s="6" t="s">
        <v>13885</v>
      </c>
      <c r="O5438" s="6" t="str" cm="1">
        <f t="array" ref="O5438:P5438">_xlfn.TEXTSPLIT(N5438,"-")</f>
        <v>2009</v>
      </c>
      <c r="P5438" s="6" t="str">
        <v>2013</v>
      </c>
      <c r="Q5438" s="6">
        <v>978</v>
      </c>
      <c r="R5438" s="6">
        <v>200</v>
      </c>
      <c r="S5438" s="16">
        <f t="shared" si="410"/>
        <v>0.20449897750511248</v>
      </c>
      <c r="T5438" s="16">
        <f t="shared" si="411"/>
        <v>1.2897232059238631E-2</v>
      </c>
    </row>
    <row r="5439" spans="1:20" x14ac:dyDescent="0.6">
      <c r="A5439" s="6"/>
      <c r="B5439" s="6"/>
      <c r="C5439" s="6"/>
      <c r="D5439" s="6" t="s">
        <v>13813</v>
      </c>
      <c r="E5439" s="6" t="s">
        <v>13815</v>
      </c>
      <c r="F5439" s="6" t="s">
        <v>13649</v>
      </c>
      <c r="G5439" s="6" t="str">
        <f t="shared" si="409"/>
        <v>45-95</v>
      </c>
      <c r="H5439" s="6" t="str" cm="1">
        <f t="array" ref="H5439:I5439">_xlfn.TEXTSPLIT(G5439,"-")</f>
        <v>45</v>
      </c>
      <c r="I5439" s="6" t="str">
        <v>95</v>
      </c>
      <c r="J5439" s="6" t="s">
        <v>13541</v>
      </c>
      <c r="K5439" s="6" t="s">
        <v>13513</v>
      </c>
      <c r="L5439" s="6" t="s">
        <v>13517</v>
      </c>
      <c r="M5439" s="6" t="s">
        <v>13770</v>
      </c>
      <c r="N5439" s="6" t="s">
        <v>13885</v>
      </c>
      <c r="O5439" s="6" t="str" cm="1">
        <f t="array" ref="O5439:P5439">_xlfn.TEXTSPLIT(N5439,"-")</f>
        <v>2009</v>
      </c>
      <c r="P5439" s="6" t="str">
        <v>2013</v>
      </c>
      <c r="Q5439" s="6">
        <v>978</v>
      </c>
      <c r="R5439" s="6">
        <v>22</v>
      </c>
      <c r="S5439" s="16">
        <f t="shared" si="410"/>
        <v>2.2494887525562373E-2</v>
      </c>
      <c r="T5439" s="16">
        <f t="shared" si="411"/>
        <v>4.7416774103020533E-3</v>
      </c>
    </row>
    <row r="5440" spans="1:20" x14ac:dyDescent="0.6">
      <c r="A5440" s="6"/>
      <c r="B5440" s="6"/>
      <c r="C5440" s="6"/>
      <c r="D5440" s="6" t="s">
        <v>13300</v>
      </c>
      <c r="E5440" s="6" t="s">
        <v>13815</v>
      </c>
      <c r="F5440" s="6" t="s">
        <v>13649</v>
      </c>
      <c r="G5440" s="6" t="str">
        <f t="shared" si="409"/>
        <v>45-95</v>
      </c>
      <c r="H5440" s="6" t="str" cm="1">
        <f t="array" ref="H5440:I5440">_xlfn.TEXTSPLIT(G5440,"-")</f>
        <v>45</v>
      </c>
      <c r="I5440" s="6" t="str">
        <v>95</v>
      </c>
      <c r="J5440" s="6" t="s">
        <v>13541</v>
      </c>
      <c r="K5440" s="6" t="s">
        <v>13513</v>
      </c>
      <c r="L5440" s="6" t="s">
        <v>13517</v>
      </c>
      <c r="M5440" s="6" t="s">
        <v>13770</v>
      </c>
      <c r="N5440" s="6" t="s">
        <v>13885</v>
      </c>
      <c r="O5440" s="6" t="str" cm="1">
        <f t="array" ref="O5440:P5440">_xlfn.TEXTSPLIT(N5440,"-")</f>
        <v>2009</v>
      </c>
      <c r="P5440" s="6" t="str">
        <v>2013</v>
      </c>
      <c r="Q5440" s="6">
        <v>978</v>
      </c>
      <c r="R5440" s="6">
        <v>222</v>
      </c>
      <c r="S5440" s="16">
        <f t="shared" si="410"/>
        <v>0.22699386503067484</v>
      </c>
      <c r="T5440" s="16">
        <f t="shared" si="411"/>
        <v>1.3394580072786492E-2</v>
      </c>
    </row>
    <row r="5441" spans="1:20" x14ac:dyDescent="0.6">
      <c r="A5441" s="6"/>
      <c r="B5441" s="6"/>
      <c r="C5441" s="6"/>
      <c r="D5441" s="6" t="s">
        <v>13822</v>
      </c>
      <c r="E5441" s="6" t="s">
        <v>13815</v>
      </c>
      <c r="F5441" s="6" t="s">
        <v>13649</v>
      </c>
      <c r="G5441" s="6" t="str">
        <f t="shared" si="409"/>
        <v>45-95</v>
      </c>
      <c r="H5441" s="6" t="str" cm="1">
        <f t="array" ref="H5441:I5441">_xlfn.TEXTSPLIT(G5441,"-")</f>
        <v>45</v>
      </c>
      <c r="I5441" s="6" t="str">
        <v>95</v>
      </c>
      <c r="J5441" s="6" t="s">
        <v>13541</v>
      </c>
      <c r="K5441" s="6" t="s">
        <v>13651</v>
      </c>
      <c r="L5441" s="6" t="s">
        <v>13517</v>
      </c>
      <c r="M5441" s="6" t="s">
        <v>13770</v>
      </c>
      <c r="N5441" s="6" t="s">
        <v>13886</v>
      </c>
      <c r="O5441" s="6" t="str" cm="1">
        <f t="array" ref="O5441:P5441">_xlfn.TEXTSPLIT(N5441,"-")</f>
        <v>2001</v>
      </c>
      <c r="P5441" s="6" t="str">
        <v>2003</v>
      </c>
      <c r="Q5441" s="6">
        <v>763</v>
      </c>
      <c r="R5441" s="6">
        <v>231</v>
      </c>
      <c r="S5441" s="16">
        <f t="shared" si="410"/>
        <v>0.30275229357798167</v>
      </c>
      <c r="T5441" s="16">
        <f t="shared" si="411"/>
        <v>1.6633168961845697E-2</v>
      </c>
    </row>
    <row r="5442" spans="1:20" x14ac:dyDescent="0.6">
      <c r="A5442" s="6"/>
      <c r="B5442" s="6"/>
      <c r="C5442" s="6"/>
      <c r="D5442" s="6" t="s">
        <v>13813</v>
      </c>
      <c r="E5442" s="6" t="s">
        <v>13815</v>
      </c>
      <c r="F5442" s="6" t="s">
        <v>13649</v>
      </c>
      <c r="G5442" s="6" t="str">
        <f t="shared" si="409"/>
        <v>45-95</v>
      </c>
      <c r="H5442" s="6" t="str" cm="1">
        <f t="array" ref="H5442:I5442">_xlfn.TEXTSPLIT(G5442,"-")</f>
        <v>45</v>
      </c>
      <c r="I5442" s="6" t="str">
        <v>95</v>
      </c>
      <c r="J5442" s="6" t="s">
        <v>13541</v>
      </c>
      <c r="K5442" s="6" t="s">
        <v>13651</v>
      </c>
      <c r="L5442" s="6" t="s">
        <v>13517</v>
      </c>
      <c r="M5442" s="6" t="s">
        <v>13770</v>
      </c>
      <c r="N5442" s="6" t="s">
        <v>13886</v>
      </c>
      <c r="O5442" s="6" t="str" cm="1">
        <f t="array" ref="O5442:P5442">_xlfn.TEXTSPLIT(N5442,"-")</f>
        <v>2001</v>
      </c>
      <c r="P5442" s="6" t="str">
        <v>2003</v>
      </c>
      <c r="Q5442" s="6">
        <v>763</v>
      </c>
      <c r="R5442" s="6">
        <v>295</v>
      </c>
      <c r="S5442" s="16">
        <f t="shared" si="410"/>
        <v>0.38663171690694625</v>
      </c>
      <c r="T5442" s="16">
        <f t="shared" si="411"/>
        <v>1.7629789530339099E-2</v>
      </c>
    </row>
    <row r="5443" spans="1:20" x14ac:dyDescent="0.6">
      <c r="A5443" s="6"/>
      <c r="B5443" s="6"/>
      <c r="C5443" s="6"/>
      <c r="D5443" s="6" t="s">
        <v>13300</v>
      </c>
      <c r="E5443" s="6" t="s">
        <v>13815</v>
      </c>
      <c r="F5443" s="6" t="s">
        <v>13649</v>
      </c>
      <c r="G5443" s="6" t="str">
        <f t="shared" si="409"/>
        <v>45-95</v>
      </c>
      <c r="H5443" s="6" t="str" cm="1">
        <f t="array" ref="H5443:I5443">_xlfn.TEXTSPLIT(G5443,"-")</f>
        <v>45</v>
      </c>
      <c r="I5443" s="6" t="str">
        <v>95</v>
      </c>
      <c r="J5443" s="6" t="s">
        <v>13541</v>
      </c>
      <c r="K5443" s="6" t="s">
        <v>13651</v>
      </c>
      <c r="L5443" s="6" t="s">
        <v>13517</v>
      </c>
      <c r="M5443" s="6" t="s">
        <v>13770</v>
      </c>
      <c r="N5443" s="6" t="s">
        <v>13886</v>
      </c>
      <c r="O5443" s="6" t="str" cm="1">
        <f t="array" ref="O5443:P5443">_xlfn.TEXTSPLIT(N5443,"-")</f>
        <v>2001</v>
      </c>
      <c r="P5443" s="6" t="str">
        <v>2003</v>
      </c>
      <c r="Q5443" s="6">
        <v>763</v>
      </c>
      <c r="R5443" s="6">
        <v>526</v>
      </c>
      <c r="S5443" s="16">
        <f t="shared" si="410"/>
        <v>0.68938401048492792</v>
      </c>
      <c r="T5443" s="16">
        <f t="shared" si="411"/>
        <v>1.6752523589658872E-2</v>
      </c>
    </row>
    <row r="5444" spans="1:20" x14ac:dyDescent="0.6">
      <c r="A5444" s="6"/>
      <c r="B5444" s="6"/>
      <c r="C5444" s="6"/>
      <c r="D5444" s="6" t="s">
        <v>13822</v>
      </c>
      <c r="E5444" s="6" t="s">
        <v>13815</v>
      </c>
      <c r="F5444" s="6" t="s">
        <v>13649</v>
      </c>
      <c r="G5444" s="6" t="str">
        <f t="shared" si="409"/>
        <v>45-95</v>
      </c>
      <c r="H5444" s="6" t="str" cm="1">
        <f t="array" ref="H5444:I5444">_xlfn.TEXTSPLIT(G5444,"-")</f>
        <v>45</v>
      </c>
      <c r="I5444" s="6" t="str">
        <v>95</v>
      </c>
      <c r="J5444" s="6" t="s">
        <v>13541</v>
      </c>
      <c r="K5444" s="6" t="s">
        <v>13651</v>
      </c>
      <c r="L5444" s="6" t="s">
        <v>13517</v>
      </c>
      <c r="M5444" s="6" t="s">
        <v>13770</v>
      </c>
      <c r="N5444" s="6" t="s">
        <v>13887</v>
      </c>
      <c r="O5444" s="6" t="str" cm="1">
        <f t="array" ref="O5444:P5444">_xlfn.TEXTSPLIT(N5444,"-")</f>
        <v>2007</v>
      </c>
      <c r="P5444" s="6" t="str">
        <v>2012</v>
      </c>
      <c r="Q5444" s="6">
        <v>3143</v>
      </c>
      <c r="R5444" s="6">
        <v>683</v>
      </c>
      <c r="S5444" s="16">
        <f t="shared" si="410"/>
        <v>0.21730830416799238</v>
      </c>
      <c r="T5444" s="16">
        <f t="shared" si="411"/>
        <v>7.3563322139677837E-3</v>
      </c>
    </row>
    <row r="5445" spans="1:20" x14ac:dyDescent="0.6">
      <c r="A5445" s="6"/>
      <c r="B5445" s="6"/>
      <c r="C5445" s="6"/>
      <c r="D5445" s="6" t="s">
        <v>13813</v>
      </c>
      <c r="E5445" s="6" t="s">
        <v>13815</v>
      </c>
      <c r="F5445" s="6" t="s">
        <v>13649</v>
      </c>
      <c r="G5445" s="6" t="str">
        <f t="shared" si="409"/>
        <v>45-95</v>
      </c>
      <c r="H5445" s="6" t="str" cm="1">
        <f t="array" ref="H5445:I5445">_xlfn.TEXTSPLIT(G5445,"-")</f>
        <v>45</v>
      </c>
      <c r="I5445" s="6" t="str">
        <v>95</v>
      </c>
      <c r="J5445" s="6" t="s">
        <v>13541</v>
      </c>
      <c r="K5445" s="6" t="s">
        <v>13651</v>
      </c>
      <c r="L5445" s="6" t="s">
        <v>13517</v>
      </c>
      <c r="M5445" s="6" t="s">
        <v>13770</v>
      </c>
      <c r="N5445" s="6" t="s">
        <v>13887</v>
      </c>
      <c r="O5445" s="6" t="str" cm="1">
        <f t="array" ref="O5445:P5445">_xlfn.TEXTSPLIT(N5445,"-")</f>
        <v>2007</v>
      </c>
      <c r="P5445" s="6" t="str">
        <v>2012</v>
      </c>
      <c r="Q5445" s="6">
        <v>3143</v>
      </c>
      <c r="R5445" s="6">
        <v>1277</v>
      </c>
      <c r="S5445" s="16">
        <f t="shared" si="410"/>
        <v>0.40629971364937956</v>
      </c>
      <c r="T5445" s="16">
        <f t="shared" si="411"/>
        <v>8.7606170547344809E-3</v>
      </c>
    </row>
    <row r="5446" spans="1:20" x14ac:dyDescent="0.6">
      <c r="A5446" s="6"/>
      <c r="B5446" s="6"/>
      <c r="C5446" s="6"/>
      <c r="D5446" s="6" t="s">
        <v>13300</v>
      </c>
      <c r="E5446" s="6" t="s">
        <v>13815</v>
      </c>
      <c r="F5446" s="6" t="s">
        <v>13649</v>
      </c>
      <c r="G5446" s="6" t="str">
        <f t="shared" si="409"/>
        <v>45-95</v>
      </c>
      <c r="H5446" s="6" t="str" cm="1">
        <f t="array" ref="H5446:I5446">_xlfn.TEXTSPLIT(G5446,"-")</f>
        <v>45</v>
      </c>
      <c r="I5446" s="6" t="str">
        <v>95</v>
      </c>
      <c r="J5446" s="6" t="s">
        <v>13541</v>
      </c>
      <c r="K5446" s="6" t="s">
        <v>13651</v>
      </c>
      <c r="L5446" s="6" t="s">
        <v>13517</v>
      </c>
      <c r="M5446" s="6" t="s">
        <v>13770</v>
      </c>
      <c r="N5446" s="6" t="s">
        <v>13887</v>
      </c>
      <c r="O5446" s="6" t="str" cm="1">
        <f t="array" ref="O5446:P5446">_xlfn.TEXTSPLIT(N5446,"-")</f>
        <v>2007</v>
      </c>
      <c r="P5446" s="6" t="str">
        <v>2012</v>
      </c>
      <c r="Q5446" s="6">
        <v>3143</v>
      </c>
      <c r="R5446" s="6">
        <v>1960</v>
      </c>
      <c r="S5446" s="16">
        <f t="shared" si="410"/>
        <v>0.62360801781737196</v>
      </c>
      <c r="T5446" s="16">
        <f t="shared" si="411"/>
        <v>8.6417925459005614E-3</v>
      </c>
    </row>
    <row r="5447" spans="1:20" x14ac:dyDescent="0.6">
      <c r="A5447" s="6"/>
      <c r="B5447" s="6"/>
      <c r="C5447" s="6"/>
      <c r="D5447" s="6" t="s">
        <v>13822</v>
      </c>
      <c r="E5447" s="6" t="s">
        <v>13815</v>
      </c>
      <c r="F5447" s="6" t="s">
        <v>13649</v>
      </c>
      <c r="G5447" s="6" t="str">
        <f t="shared" si="409"/>
        <v>45-95</v>
      </c>
      <c r="H5447" s="6" t="str" cm="1">
        <f t="array" ref="H5447:I5447">_xlfn.TEXTSPLIT(G5447,"-")</f>
        <v>45</v>
      </c>
      <c r="I5447" s="6" t="str">
        <v>95</v>
      </c>
      <c r="J5447" s="6" t="s">
        <v>13541</v>
      </c>
      <c r="K5447" s="6" t="s">
        <v>13846</v>
      </c>
      <c r="L5447" s="6" t="s">
        <v>13517</v>
      </c>
      <c r="M5447" s="6" t="s">
        <v>13770</v>
      </c>
      <c r="N5447" s="6" t="s">
        <v>13475</v>
      </c>
      <c r="O5447" s="6" t="str" cm="1">
        <f t="array" ref="O5447:P5447">_xlfn.TEXTSPLIT(N5447,"-")</f>
        <v>1990</v>
      </c>
      <c r="P5447" s="6" t="str">
        <v>1993</v>
      </c>
      <c r="Q5447" s="6">
        <v>5632</v>
      </c>
      <c r="R5447" s="6">
        <v>432</v>
      </c>
      <c r="S5447" s="16">
        <f t="shared" si="410"/>
        <v>7.6704545454545456E-2</v>
      </c>
      <c r="T5447" s="16">
        <f t="shared" si="411"/>
        <v>3.5460885482010616E-3</v>
      </c>
    </row>
    <row r="5448" spans="1:20" x14ac:dyDescent="0.6">
      <c r="A5448" s="6"/>
      <c r="B5448" s="6"/>
      <c r="C5448" s="6"/>
      <c r="D5448" s="6" t="s">
        <v>13813</v>
      </c>
      <c r="E5448" s="6" t="s">
        <v>13815</v>
      </c>
      <c r="F5448" s="6" t="s">
        <v>13649</v>
      </c>
      <c r="G5448" s="6" t="str">
        <f t="shared" si="409"/>
        <v>45-95</v>
      </c>
      <c r="H5448" s="6" t="str" cm="1">
        <f t="array" ref="H5448:I5448">_xlfn.TEXTSPLIT(G5448,"-")</f>
        <v>45</v>
      </c>
      <c r="I5448" s="6" t="str">
        <v>95</v>
      </c>
      <c r="J5448" s="6" t="s">
        <v>13541</v>
      </c>
      <c r="K5448" s="6" t="s">
        <v>13846</v>
      </c>
      <c r="L5448" s="6" t="s">
        <v>13517</v>
      </c>
      <c r="M5448" s="6" t="s">
        <v>13770</v>
      </c>
      <c r="N5448" s="6" t="s">
        <v>13475</v>
      </c>
      <c r="O5448" s="6" t="str" cm="1">
        <f t="array" ref="O5448:P5448">_xlfn.TEXTSPLIT(N5448,"-")</f>
        <v>1990</v>
      </c>
      <c r="P5448" s="6" t="str">
        <v>1993</v>
      </c>
      <c r="Q5448" s="6">
        <v>5632</v>
      </c>
      <c r="R5448" s="6">
        <v>82</v>
      </c>
      <c r="S5448" s="16">
        <f t="shared" si="410"/>
        <v>1.455965909090909E-2</v>
      </c>
      <c r="T5448" s="16">
        <f t="shared" si="411"/>
        <v>1.5960976146643462E-3</v>
      </c>
    </row>
    <row r="5449" spans="1:20" x14ac:dyDescent="0.6">
      <c r="A5449" s="6"/>
      <c r="B5449" s="6"/>
      <c r="C5449" s="6"/>
      <c r="D5449" s="6" t="s">
        <v>13300</v>
      </c>
      <c r="E5449" s="6" t="s">
        <v>13815</v>
      </c>
      <c r="F5449" s="6" t="s">
        <v>13649</v>
      </c>
      <c r="G5449" s="6" t="str">
        <f t="shared" si="409"/>
        <v>45-95</v>
      </c>
      <c r="H5449" s="6" t="str" cm="1">
        <f t="array" ref="H5449:I5449">_xlfn.TEXTSPLIT(G5449,"-")</f>
        <v>45</v>
      </c>
      <c r="I5449" s="6" t="str">
        <v>95</v>
      </c>
      <c r="J5449" s="6" t="s">
        <v>13541</v>
      </c>
      <c r="K5449" s="6" t="s">
        <v>13846</v>
      </c>
      <c r="L5449" s="6" t="s">
        <v>13517</v>
      </c>
      <c r="M5449" s="6" t="s">
        <v>13770</v>
      </c>
      <c r="N5449" s="6" t="s">
        <v>13475</v>
      </c>
      <c r="O5449" s="6" t="str" cm="1">
        <f t="array" ref="O5449:P5449">_xlfn.TEXTSPLIT(N5449,"-")</f>
        <v>1990</v>
      </c>
      <c r="P5449" s="6" t="str">
        <v>1993</v>
      </c>
      <c r="Q5449" s="6">
        <v>5632</v>
      </c>
      <c r="R5449" s="6">
        <v>514</v>
      </c>
      <c r="S5449" s="16">
        <f t="shared" si="410"/>
        <v>9.1264204545454544E-2</v>
      </c>
      <c r="T5449" s="16">
        <f t="shared" si="411"/>
        <v>3.8374058304383495E-3</v>
      </c>
    </row>
    <row r="5450" spans="1:20" x14ac:dyDescent="0.6">
      <c r="A5450" s="6"/>
      <c r="B5450" s="6"/>
      <c r="C5450" s="6"/>
      <c r="D5450" s="6" t="s">
        <v>13822</v>
      </c>
      <c r="E5450" s="6" t="s">
        <v>13815</v>
      </c>
      <c r="F5450" s="6" t="s">
        <v>13649</v>
      </c>
      <c r="G5450" s="6" t="str">
        <f t="shared" si="409"/>
        <v>45-95</v>
      </c>
      <c r="H5450" s="6" t="str" cm="1">
        <f t="array" ref="H5450:I5450">_xlfn.TEXTSPLIT(G5450,"-")</f>
        <v>45</v>
      </c>
      <c r="I5450" s="6" t="str">
        <v>95</v>
      </c>
      <c r="J5450" s="6" t="s">
        <v>13541</v>
      </c>
      <c r="K5450" s="6" t="s">
        <v>13846</v>
      </c>
      <c r="L5450" s="6" t="s">
        <v>13517</v>
      </c>
      <c r="M5450" s="6" t="s">
        <v>13770</v>
      </c>
      <c r="N5450" s="6" t="s">
        <v>13535</v>
      </c>
      <c r="O5450" s="6" t="str" cm="1">
        <f t="array" ref="O5450:P5450">_xlfn.TEXTSPLIT(N5450,"-")</f>
        <v>2000</v>
      </c>
      <c r="P5450" s="6" t="str">
        <v>2002</v>
      </c>
      <c r="Q5450" s="6">
        <v>2065</v>
      </c>
      <c r="R5450" s="6">
        <v>123</v>
      </c>
      <c r="S5450" s="16">
        <f t="shared" si="410"/>
        <v>5.9564164648910414E-2</v>
      </c>
      <c r="T5450" s="16">
        <f t="shared" si="411"/>
        <v>5.2083131044503555E-3</v>
      </c>
    </row>
    <row r="5451" spans="1:20" x14ac:dyDescent="0.6">
      <c r="A5451" s="6"/>
      <c r="B5451" s="6"/>
      <c r="C5451" s="6"/>
      <c r="D5451" s="6" t="s">
        <v>13813</v>
      </c>
      <c r="E5451" s="6" t="s">
        <v>13815</v>
      </c>
      <c r="F5451" s="6" t="s">
        <v>13649</v>
      </c>
      <c r="G5451" s="6" t="str">
        <f t="shared" si="409"/>
        <v>45-95</v>
      </c>
      <c r="H5451" s="6" t="str" cm="1">
        <f t="array" ref="H5451:I5451">_xlfn.TEXTSPLIT(G5451,"-")</f>
        <v>45</v>
      </c>
      <c r="I5451" s="6" t="str">
        <v>95</v>
      </c>
      <c r="J5451" s="6" t="s">
        <v>13541</v>
      </c>
      <c r="K5451" s="6" t="s">
        <v>13846</v>
      </c>
      <c r="L5451" s="6" t="s">
        <v>13517</v>
      </c>
      <c r="M5451" s="6" t="s">
        <v>13770</v>
      </c>
      <c r="N5451" s="6" t="s">
        <v>13535</v>
      </c>
      <c r="O5451" s="6" t="str" cm="1">
        <f t="array" ref="O5451:P5451">_xlfn.TEXTSPLIT(N5451,"-")</f>
        <v>2000</v>
      </c>
      <c r="P5451" s="6" t="str">
        <v>2002</v>
      </c>
      <c r="Q5451" s="6">
        <v>2065</v>
      </c>
      <c r="R5451" s="6">
        <v>13</v>
      </c>
      <c r="S5451" s="16">
        <f t="shared" si="410"/>
        <v>6.2953995157384989E-3</v>
      </c>
      <c r="T5451" s="16">
        <f t="shared" si="411"/>
        <v>1.7405250189904172E-3</v>
      </c>
    </row>
    <row r="5452" spans="1:20" x14ac:dyDescent="0.6">
      <c r="A5452" s="6"/>
      <c r="B5452" s="6"/>
      <c r="C5452" s="6"/>
      <c r="D5452" s="6" t="s">
        <v>13300</v>
      </c>
      <c r="E5452" s="6" t="s">
        <v>13815</v>
      </c>
      <c r="F5452" s="6" t="s">
        <v>13649</v>
      </c>
      <c r="G5452" s="6" t="str">
        <f t="shared" si="409"/>
        <v>45-95</v>
      </c>
      <c r="H5452" s="6" t="str" cm="1">
        <f t="array" ref="H5452:I5452">_xlfn.TEXTSPLIT(G5452,"-")</f>
        <v>45</v>
      </c>
      <c r="I5452" s="6" t="str">
        <v>95</v>
      </c>
      <c r="J5452" s="6" t="s">
        <v>13541</v>
      </c>
      <c r="K5452" s="6" t="s">
        <v>13846</v>
      </c>
      <c r="L5452" s="6" t="s">
        <v>13517</v>
      </c>
      <c r="M5452" s="6" t="s">
        <v>13770</v>
      </c>
      <c r="N5452" s="6" t="s">
        <v>13535</v>
      </c>
      <c r="O5452" s="6" t="str" cm="1">
        <f t="array" ref="O5452:P5452">_xlfn.TEXTSPLIT(N5452,"-")</f>
        <v>2000</v>
      </c>
      <c r="P5452" s="6" t="str">
        <v>2002</v>
      </c>
      <c r="Q5452" s="6">
        <v>2065</v>
      </c>
      <c r="R5452" s="6">
        <v>136</v>
      </c>
      <c r="S5452" s="16">
        <f t="shared" si="410"/>
        <v>6.5859564164648915E-2</v>
      </c>
      <c r="T5452" s="16">
        <f t="shared" si="411"/>
        <v>5.458275897543146E-3</v>
      </c>
    </row>
    <row r="5453" spans="1:20" x14ac:dyDescent="0.6">
      <c r="A5453" s="6"/>
      <c r="B5453" s="6"/>
      <c r="C5453" s="6"/>
      <c r="D5453" s="6" t="s">
        <v>13822</v>
      </c>
      <c r="E5453" s="6" t="s">
        <v>13815</v>
      </c>
      <c r="F5453" s="6" t="s">
        <v>13649</v>
      </c>
      <c r="G5453" s="6" t="str">
        <f t="shared" si="409"/>
        <v>45-95</v>
      </c>
      <c r="H5453" s="6" t="str" cm="1">
        <f t="array" ref="H5453:I5453">_xlfn.TEXTSPLIT(G5453,"-")</f>
        <v>45</v>
      </c>
      <c r="I5453" s="6" t="str">
        <v>95</v>
      </c>
      <c r="J5453" s="6" t="s">
        <v>13541</v>
      </c>
      <c r="K5453" s="6" t="s">
        <v>13846</v>
      </c>
      <c r="L5453" s="6" t="s">
        <v>13517</v>
      </c>
      <c r="M5453" s="6" t="s">
        <v>13770</v>
      </c>
      <c r="N5453" s="6" t="s">
        <v>13579</v>
      </c>
      <c r="O5453" s="6" t="str" cm="1">
        <f t="array" ref="O5453:P5453">_xlfn.TEXTSPLIT(N5453,"-")</f>
        <v>2005</v>
      </c>
      <c r="P5453" s="6" t="str">
        <v>2008</v>
      </c>
      <c r="Q5453" s="6">
        <v>2918</v>
      </c>
      <c r="R5453" s="6">
        <v>125</v>
      </c>
      <c r="S5453" s="16">
        <f t="shared" si="410"/>
        <v>4.2837559972583962E-2</v>
      </c>
      <c r="T5453" s="16">
        <f t="shared" si="411"/>
        <v>3.7485433967136702E-3</v>
      </c>
    </row>
    <row r="5454" spans="1:20" x14ac:dyDescent="0.6">
      <c r="A5454" s="6"/>
      <c r="B5454" s="6"/>
      <c r="C5454" s="6"/>
      <c r="D5454" s="6" t="s">
        <v>13813</v>
      </c>
      <c r="E5454" s="6" t="s">
        <v>13815</v>
      </c>
      <c r="F5454" s="6" t="s">
        <v>13649</v>
      </c>
      <c r="G5454" s="6" t="str">
        <f t="shared" si="409"/>
        <v>45-95</v>
      </c>
      <c r="H5454" s="6" t="str" cm="1">
        <f t="array" ref="H5454:I5454">_xlfn.TEXTSPLIT(G5454,"-")</f>
        <v>45</v>
      </c>
      <c r="I5454" s="6" t="str">
        <v>95</v>
      </c>
      <c r="J5454" s="6" t="s">
        <v>13541</v>
      </c>
      <c r="K5454" s="6" t="s">
        <v>13846</v>
      </c>
      <c r="L5454" s="6" t="s">
        <v>13517</v>
      </c>
      <c r="M5454" s="6" t="s">
        <v>13770</v>
      </c>
      <c r="N5454" s="6" t="s">
        <v>13579</v>
      </c>
      <c r="O5454" s="6" t="str" cm="1">
        <f t="array" ref="O5454:P5454">_xlfn.TEXTSPLIT(N5454,"-")</f>
        <v>2005</v>
      </c>
      <c r="P5454" s="6" t="str">
        <v>2008</v>
      </c>
      <c r="Q5454" s="6">
        <v>2918</v>
      </c>
      <c r="R5454" s="6">
        <v>7</v>
      </c>
      <c r="S5454" s="16">
        <f t="shared" si="410"/>
        <v>2.3989033584647019E-3</v>
      </c>
      <c r="T5454" s="16">
        <f t="shared" si="411"/>
        <v>9.0561204754112412E-4</v>
      </c>
    </row>
    <row r="5455" spans="1:20" x14ac:dyDescent="0.6">
      <c r="A5455" s="6"/>
      <c r="B5455" s="6"/>
      <c r="C5455" s="6"/>
      <c r="D5455" s="6" t="s">
        <v>13300</v>
      </c>
      <c r="E5455" s="6" t="s">
        <v>13815</v>
      </c>
      <c r="F5455" s="6" t="s">
        <v>13649</v>
      </c>
      <c r="G5455" s="6" t="str">
        <f t="shared" si="409"/>
        <v>45-95</v>
      </c>
      <c r="H5455" s="6" t="str" cm="1">
        <f t="array" ref="H5455:I5455">_xlfn.TEXTSPLIT(G5455,"-")</f>
        <v>45</v>
      </c>
      <c r="I5455" s="6" t="str">
        <v>95</v>
      </c>
      <c r="J5455" s="6" t="s">
        <v>13541</v>
      </c>
      <c r="K5455" s="6" t="s">
        <v>13846</v>
      </c>
      <c r="L5455" s="6" t="s">
        <v>13517</v>
      </c>
      <c r="M5455" s="6" t="s">
        <v>13770</v>
      </c>
      <c r="N5455" s="6" t="s">
        <v>13579</v>
      </c>
      <c r="O5455" s="6" t="str" cm="1">
        <f t="array" ref="O5455:P5455">_xlfn.TEXTSPLIT(N5455,"-")</f>
        <v>2005</v>
      </c>
      <c r="P5455" s="6" t="str">
        <v>2008</v>
      </c>
      <c r="Q5455" s="6">
        <v>2918</v>
      </c>
      <c r="R5455" s="6">
        <v>132</v>
      </c>
      <c r="S5455" s="16">
        <f t="shared" si="410"/>
        <v>4.5236463331048665E-2</v>
      </c>
      <c r="T5455" s="16">
        <f t="shared" si="411"/>
        <v>3.8472427535547796E-3</v>
      </c>
    </row>
    <row r="5456" spans="1:20" x14ac:dyDescent="0.6">
      <c r="A5456" s="6"/>
      <c r="B5456" s="6"/>
      <c r="C5456" s="6"/>
      <c r="D5456" s="6" t="s">
        <v>13822</v>
      </c>
      <c r="E5456" s="6" t="s">
        <v>13815</v>
      </c>
      <c r="F5456" s="6" t="s">
        <v>13649</v>
      </c>
      <c r="G5456" s="6" t="str">
        <f t="shared" si="409"/>
        <v>45-95</v>
      </c>
      <c r="H5456" s="6" t="str" cm="1">
        <f t="array" ref="H5456:I5456">_xlfn.TEXTSPLIT(G5456,"-")</f>
        <v>45</v>
      </c>
      <c r="I5456" s="6" t="str">
        <v>95</v>
      </c>
      <c r="J5456" s="6" t="s">
        <v>13541</v>
      </c>
      <c r="K5456" s="6" t="s">
        <v>13875</v>
      </c>
      <c r="L5456" s="6" t="s">
        <v>13517</v>
      </c>
      <c r="M5456" s="6" t="s">
        <v>13770</v>
      </c>
      <c r="N5456" s="6" t="s">
        <v>13856</v>
      </c>
      <c r="O5456" s="6" t="str" cm="1">
        <f t="array" ref="O5456:P5456">_xlfn.TEXTSPLIT(N5456,"-")</f>
        <v>2012</v>
      </c>
      <c r="P5456" s="6" t="str">
        <v>2013</v>
      </c>
      <c r="Q5456" s="6">
        <v>873</v>
      </c>
      <c r="R5456" s="6">
        <v>146</v>
      </c>
      <c r="S5456" s="16">
        <f t="shared" si="410"/>
        <v>0.1672394043528064</v>
      </c>
      <c r="T5456" s="16">
        <f t="shared" si="411"/>
        <v>1.2630550155600223E-2</v>
      </c>
    </row>
    <row r="5457" spans="1:20" x14ac:dyDescent="0.6">
      <c r="A5457" s="6"/>
      <c r="B5457" s="6"/>
      <c r="C5457" s="6"/>
      <c r="D5457" s="6" t="s">
        <v>13813</v>
      </c>
      <c r="E5457" s="6" t="s">
        <v>13815</v>
      </c>
      <c r="F5457" s="6" t="s">
        <v>13649</v>
      </c>
      <c r="G5457" s="6" t="str">
        <f t="shared" si="409"/>
        <v>45-95</v>
      </c>
      <c r="H5457" s="6" t="str" cm="1">
        <f t="array" ref="H5457:I5457">_xlfn.TEXTSPLIT(G5457,"-")</f>
        <v>45</v>
      </c>
      <c r="I5457" s="6" t="str">
        <v>95</v>
      </c>
      <c r="J5457" s="6" t="s">
        <v>13541</v>
      </c>
      <c r="K5457" s="6" t="s">
        <v>13875</v>
      </c>
      <c r="L5457" s="6" t="s">
        <v>13517</v>
      </c>
      <c r="M5457" s="6" t="s">
        <v>13770</v>
      </c>
      <c r="N5457" s="6" t="s">
        <v>13856</v>
      </c>
      <c r="O5457" s="6" t="str" cm="1">
        <f t="array" ref="O5457:P5457">_xlfn.TEXTSPLIT(N5457,"-")</f>
        <v>2012</v>
      </c>
      <c r="P5457" s="6" t="str">
        <v>2013</v>
      </c>
      <c r="Q5457" s="6">
        <v>873</v>
      </c>
      <c r="R5457" s="6">
        <v>4</v>
      </c>
      <c r="S5457" s="16">
        <f t="shared" si="410"/>
        <v>4.5819014891179842E-3</v>
      </c>
      <c r="T5457" s="16">
        <f t="shared" si="411"/>
        <v>2.2856962634559817E-3</v>
      </c>
    </row>
    <row r="5458" spans="1:20" x14ac:dyDescent="0.6">
      <c r="A5458" s="6"/>
      <c r="B5458" s="6"/>
      <c r="C5458" s="6"/>
      <c r="D5458" s="6" t="s">
        <v>13300</v>
      </c>
      <c r="E5458" s="6" t="s">
        <v>13815</v>
      </c>
      <c r="F5458" s="6" t="s">
        <v>13649</v>
      </c>
      <c r="G5458" s="6" t="str">
        <f t="shared" si="409"/>
        <v>45-95</v>
      </c>
      <c r="H5458" s="6" t="str" cm="1">
        <f t="array" ref="H5458:I5458">_xlfn.TEXTSPLIT(G5458,"-")</f>
        <v>45</v>
      </c>
      <c r="I5458" s="6" t="str">
        <v>95</v>
      </c>
      <c r="J5458" s="6" t="s">
        <v>13541</v>
      </c>
      <c r="K5458" s="6" t="s">
        <v>13875</v>
      </c>
      <c r="L5458" s="6" t="s">
        <v>13517</v>
      </c>
      <c r="M5458" s="6" t="s">
        <v>13770</v>
      </c>
      <c r="N5458" s="6" t="s">
        <v>13856</v>
      </c>
      <c r="O5458" s="6" t="str" cm="1">
        <f t="array" ref="O5458:P5458">_xlfn.TEXTSPLIT(N5458,"-")</f>
        <v>2012</v>
      </c>
      <c r="P5458" s="6" t="str">
        <v>2013</v>
      </c>
      <c r="Q5458" s="6">
        <v>873</v>
      </c>
      <c r="R5458" s="6">
        <v>150</v>
      </c>
      <c r="S5458" s="16">
        <f t="shared" si="410"/>
        <v>0.1718213058419244</v>
      </c>
      <c r="T5458" s="16">
        <f t="shared" si="411"/>
        <v>1.2767133882001064E-2</v>
      </c>
    </row>
    <row r="5459" spans="1:20" x14ac:dyDescent="0.6">
      <c r="A5459" s="6">
        <v>33737032</v>
      </c>
      <c r="B5459" s="6" t="s">
        <v>13680</v>
      </c>
      <c r="C5459" s="6" t="s">
        <v>13812</v>
      </c>
      <c r="D5459" s="6" t="s">
        <v>13300</v>
      </c>
      <c r="E5459" s="6" t="s">
        <v>13814</v>
      </c>
      <c r="F5459" s="6" t="s">
        <v>13818</v>
      </c>
      <c r="G5459" s="6" t="str">
        <f t="shared" ref="G5459:G5542" si="415">IF(RIGHT(F5459,1)="+",LEFT(F5459,LEN(F5459)-1)&amp;"-95",F5459)</f>
        <v>50-59</v>
      </c>
      <c r="H5459" s="6" t="str" cm="1">
        <f t="array" ref="H5459:I5459">_xlfn.TEXTSPLIT(G5459,"-")</f>
        <v>50</v>
      </c>
      <c r="I5459" s="6" t="str">
        <v>59</v>
      </c>
      <c r="J5459" s="6" t="s">
        <v>13836</v>
      </c>
      <c r="K5459" s="6" t="s">
        <v>13358</v>
      </c>
      <c r="L5459" s="6" t="s">
        <v>13973</v>
      </c>
      <c r="M5459" s="6" t="s">
        <v>13771</v>
      </c>
      <c r="N5459" s="6" t="s">
        <v>13888</v>
      </c>
      <c r="O5459" s="6" t="str" cm="1">
        <f t="array" ref="O5459:P5459">_xlfn.TEXTSPLIT(N5459,"-")</f>
        <v>2017</v>
      </c>
      <c r="P5459" s="6" t="str">
        <v>2019</v>
      </c>
      <c r="Q5459" s="6">
        <v>1898</v>
      </c>
      <c r="R5459" s="6">
        <v>302</v>
      </c>
      <c r="S5459" s="16">
        <f t="shared" ref="S5459:S5522" si="416">R5459/Q5459</f>
        <v>0.15911485774499473</v>
      </c>
      <c r="T5459" s="16">
        <f t="shared" ref="T5459:T5522" si="417">SQRT(S5459*(1-S5459)/Q5459)</f>
        <v>8.396061341074755E-3</v>
      </c>
    </row>
    <row r="5460" spans="1:20" x14ac:dyDescent="0.6">
      <c r="A5460" s="6"/>
      <c r="B5460" s="6"/>
      <c r="C5460" s="6"/>
      <c r="D5460" s="6" t="s">
        <v>13300</v>
      </c>
      <c r="E5460" s="6" t="s">
        <v>13814</v>
      </c>
      <c r="F5460" s="6" t="s">
        <v>13819</v>
      </c>
      <c r="G5460" s="6" t="str">
        <f t="shared" si="415"/>
        <v>60-69</v>
      </c>
      <c r="H5460" s="6" t="str" cm="1">
        <f t="array" ref="H5460:I5460">_xlfn.TEXTSPLIT(G5460,"-")</f>
        <v>60</v>
      </c>
      <c r="I5460" s="6" t="str">
        <v>69</v>
      </c>
      <c r="J5460" s="6" t="s">
        <v>13836</v>
      </c>
      <c r="K5460" s="6" t="s">
        <v>13358</v>
      </c>
      <c r="L5460" s="6" t="s">
        <v>13973</v>
      </c>
      <c r="M5460" s="6" t="s">
        <v>13771</v>
      </c>
      <c r="N5460" s="6" t="s">
        <v>13888</v>
      </c>
      <c r="O5460" s="6" t="str" cm="1">
        <f t="array" ref="O5460:P5460">_xlfn.TEXTSPLIT(N5460,"-")</f>
        <v>2017</v>
      </c>
      <c r="P5460" s="6" t="str">
        <v>2019</v>
      </c>
      <c r="Q5460" s="6">
        <v>1211</v>
      </c>
      <c r="R5460" s="6">
        <v>287</v>
      </c>
      <c r="S5460" s="16">
        <f t="shared" si="416"/>
        <v>0.23699421965317918</v>
      </c>
      <c r="T5460" s="16">
        <f t="shared" si="417"/>
        <v>1.2219704934672955E-2</v>
      </c>
    </row>
    <row r="5461" spans="1:20" x14ac:dyDescent="0.6">
      <c r="A5461" s="6"/>
      <c r="B5461" s="6"/>
      <c r="C5461" s="6"/>
      <c r="D5461" s="6" t="s">
        <v>13300</v>
      </c>
      <c r="E5461" s="6" t="s">
        <v>13814</v>
      </c>
      <c r="F5461" s="6" t="s">
        <v>13752</v>
      </c>
      <c r="G5461" s="6" t="str">
        <f t="shared" si="415"/>
        <v>70-95</v>
      </c>
      <c r="H5461" s="6" t="str" cm="1">
        <f t="array" ref="H5461:I5461">_xlfn.TEXTSPLIT(G5461,"-")</f>
        <v>70</v>
      </c>
      <c r="I5461" s="6" t="str">
        <v>95</v>
      </c>
      <c r="J5461" s="6" t="s">
        <v>13836</v>
      </c>
      <c r="K5461" s="6" t="s">
        <v>13358</v>
      </c>
      <c r="L5461" s="6" t="s">
        <v>13973</v>
      </c>
      <c r="M5461" s="6" t="s">
        <v>13771</v>
      </c>
      <c r="N5461" s="6" t="s">
        <v>13888</v>
      </c>
      <c r="O5461" s="6" t="str" cm="1">
        <f t="array" ref="O5461:P5461">_xlfn.TEXTSPLIT(N5461,"-")</f>
        <v>2017</v>
      </c>
      <c r="P5461" s="6" t="str">
        <v>2019</v>
      </c>
      <c r="Q5461" s="6">
        <v>435</v>
      </c>
      <c r="R5461" s="6">
        <v>160</v>
      </c>
      <c r="S5461" s="16">
        <f t="shared" si="416"/>
        <v>0.36781609195402298</v>
      </c>
      <c r="T5461" s="16">
        <f t="shared" si="417"/>
        <v>2.312024611359742E-2</v>
      </c>
    </row>
    <row r="5462" spans="1:20" x14ac:dyDescent="0.6">
      <c r="A5462" s="6"/>
      <c r="B5462" s="6"/>
      <c r="C5462" s="6"/>
      <c r="D5462" s="6" t="s">
        <v>13300</v>
      </c>
      <c r="E5462" s="6" t="s">
        <v>13814</v>
      </c>
      <c r="F5462" s="6" t="s">
        <v>13509</v>
      </c>
      <c r="G5462" s="6" t="str">
        <f t="shared" si="415"/>
        <v>50-95</v>
      </c>
      <c r="H5462" s="6" t="str" cm="1">
        <f t="array" ref="H5462:I5462">_xlfn.TEXTSPLIT(G5462,"-")</f>
        <v>50</v>
      </c>
      <c r="I5462" s="6" t="str">
        <v>95</v>
      </c>
      <c r="J5462" s="6" t="s">
        <v>13836</v>
      </c>
      <c r="K5462" s="6" t="s">
        <v>13358</v>
      </c>
      <c r="L5462" s="6" t="s">
        <v>13973</v>
      </c>
      <c r="M5462" s="6" t="s">
        <v>13771</v>
      </c>
      <c r="N5462" s="6" t="s">
        <v>13888</v>
      </c>
      <c r="O5462" s="6" t="str" cm="1">
        <f t="array" ref="O5462:P5462">_xlfn.TEXTSPLIT(N5462,"-")</f>
        <v>2017</v>
      </c>
      <c r="P5462" s="6" t="str">
        <v>2019</v>
      </c>
      <c r="Q5462" s="6">
        <v>3544</v>
      </c>
      <c r="R5462" s="6">
        <v>748</v>
      </c>
      <c r="S5462" s="16">
        <f t="shared" si="416"/>
        <v>0.2110609480812641</v>
      </c>
      <c r="T5462" s="16">
        <f t="shared" si="417"/>
        <v>6.8545478525621891E-3</v>
      </c>
    </row>
    <row r="5463" spans="1:20" x14ac:dyDescent="0.6">
      <c r="A5463" s="6"/>
      <c r="B5463" s="6"/>
      <c r="C5463" s="6"/>
      <c r="D5463" s="6" t="s">
        <v>13300</v>
      </c>
      <c r="E5463" s="6" t="s">
        <v>13816</v>
      </c>
      <c r="F5463" s="6" t="s">
        <v>13818</v>
      </c>
      <c r="G5463" s="6" t="str">
        <f t="shared" si="415"/>
        <v>50-59</v>
      </c>
      <c r="H5463" s="6" t="str" cm="1">
        <f t="array" ref="H5463:I5463">_xlfn.TEXTSPLIT(G5463,"-")</f>
        <v>50</v>
      </c>
      <c r="I5463" s="6" t="str">
        <v>59</v>
      </c>
      <c r="J5463" s="6" t="s">
        <v>13836</v>
      </c>
      <c r="K5463" s="6" t="s">
        <v>13358</v>
      </c>
      <c r="L5463" s="6" t="s">
        <v>13973</v>
      </c>
      <c r="M5463" s="6" t="s">
        <v>13771</v>
      </c>
      <c r="N5463" s="6" t="s">
        <v>13888</v>
      </c>
      <c r="O5463" s="6" t="str" cm="1">
        <f t="array" ref="O5463:P5463">_xlfn.TEXTSPLIT(N5463,"-")</f>
        <v>2017</v>
      </c>
      <c r="P5463" s="6" t="str">
        <v>2019</v>
      </c>
      <c r="Q5463" s="6">
        <v>2168</v>
      </c>
      <c r="R5463" s="6">
        <v>280</v>
      </c>
      <c r="S5463" s="16">
        <f t="shared" si="416"/>
        <v>0.12915129151291513</v>
      </c>
      <c r="T5463" s="16">
        <f t="shared" si="417"/>
        <v>7.2026298053710965E-3</v>
      </c>
    </row>
    <row r="5464" spans="1:20" x14ac:dyDescent="0.6">
      <c r="A5464" s="6"/>
      <c r="B5464" s="6"/>
      <c r="C5464" s="6"/>
      <c r="D5464" s="6" t="s">
        <v>13300</v>
      </c>
      <c r="E5464" s="6" t="s">
        <v>13816</v>
      </c>
      <c r="F5464" s="6" t="s">
        <v>13819</v>
      </c>
      <c r="G5464" s="6" t="str">
        <f t="shared" si="415"/>
        <v>60-69</v>
      </c>
      <c r="H5464" s="6" t="str" cm="1">
        <f t="array" ref="H5464:I5464">_xlfn.TEXTSPLIT(G5464,"-")</f>
        <v>60</v>
      </c>
      <c r="I5464" s="6" t="str">
        <v>69</v>
      </c>
      <c r="J5464" s="6" t="s">
        <v>13836</v>
      </c>
      <c r="K5464" s="6" t="s">
        <v>13358</v>
      </c>
      <c r="L5464" s="6" t="s">
        <v>13973</v>
      </c>
      <c r="M5464" s="6" t="s">
        <v>13771</v>
      </c>
      <c r="N5464" s="6" t="s">
        <v>13888</v>
      </c>
      <c r="O5464" s="6" t="str" cm="1">
        <f t="array" ref="O5464:P5464">_xlfn.TEXTSPLIT(N5464,"-")</f>
        <v>2017</v>
      </c>
      <c r="P5464" s="6" t="str">
        <v>2019</v>
      </c>
      <c r="Q5464" s="6">
        <v>1489</v>
      </c>
      <c r="R5464" s="6">
        <v>360</v>
      </c>
      <c r="S5464" s="16">
        <f t="shared" si="416"/>
        <v>0.24177300201477503</v>
      </c>
      <c r="T5464" s="16">
        <f t="shared" si="417"/>
        <v>1.1095737524378374E-2</v>
      </c>
    </row>
    <row r="5465" spans="1:20" x14ac:dyDescent="0.6">
      <c r="A5465" s="6"/>
      <c r="B5465" s="6"/>
      <c r="C5465" s="6"/>
      <c r="D5465" s="6" t="s">
        <v>13300</v>
      </c>
      <c r="E5465" s="6" t="s">
        <v>13816</v>
      </c>
      <c r="F5465" s="6" t="s">
        <v>13752</v>
      </c>
      <c r="G5465" s="6" t="str">
        <f t="shared" si="415"/>
        <v>70-95</v>
      </c>
      <c r="H5465" s="6" t="str" cm="1">
        <f t="array" ref="H5465:I5465">_xlfn.TEXTSPLIT(G5465,"-")</f>
        <v>70</v>
      </c>
      <c r="I5465" s="6" t="str">
        <v>95</v>
      </c>
      <c r="J5465" s="6" t="s">
        <v>13836</v>
      </c>
      <c r="K5465" s="6" t="s">
        <v>13358</v>
      </c>
      <c r="L5465" s="6" t="s">
        <v>13973</v>
      </c>
      <c r="M5465" s="6" t="s">
        <v>13771</v>
      </c>
      <c r="N5465" s="6" t="s">
        <v>13888</v>
      </c>
      <c r="O5465" s="6" t="str" cm="1">
        <f t="array" ref="O5465:P5465">_xlfn.TEXTSPLIT(N5465,"-")</f>
        <v>2017</v>
      </c>
      <c r="P5465" s="6" t="str">
        <v>2019</v>
      </c>
      <c r="Q5465" s="6">
        <v>518</v>
      </c>
      <c r="R5465" s="6">
        <v>218</v>
      </c>
      <c r="S5465" s="16">
        <f t="shared" si="416"/>
        <v>0.42084942084942084</v>
      </c>
      <c r="T5465" s="16">
        <f t="shared" si="417"/>
        <v>2.1691732221217456E-2</v>
      </c>
    </row>
    <row r="5466" spans="1:20" x14ac:dyDescent="0.6">
      <c r="A5466" s="6"/>
      <c r="B5466" s="6"/>
      <c r="C5466" s="6"/>
      <c r="D5466" s="6" t="s">
        <v>13300</v>
      </c>
      <c r="E5466" s="6" t="s">
        <v>13816</v>
      </c>
      <c r="F5466" s="6" t="s">
        <v>13509</v>
      </c>
      <c r="G5466" s="6" t="str">
        <f t="shared" si="415"/>
        <v>50-95</v>
      </c>
      <c r="H5466" s="6" t="str" cm="1">
        <f t="array" ref="H5466:I5466">_xlfn.TEXTSPLIT(G5466,"-")</f>
        <v>50</v>
      </c>
      <c r="I5466" s="6" t="str">
        <v>95</v>
      </c>
      <c r="J5466" s="6" t="s">
        <v>13836</v>
      </c>
      <c r="K5466" s="6" t="s">
        <v>13358</v>
      </c>
      <c r="L5466" s="6" t="s">
        <v>13973</v>
      </c>
      <c r="M5466" s="6" t="s">
        <v>13771</v>
      </c>
      <c r="N5466" s="6" t="s">
        <v>13888</v>
      </c>
      <c r="O5466" s="6" t="str" cm="1">
        <f t="array" ref="O5466:P5466">_xlfn.TEXTSPLIT(N5466,"-")</f>
        <v>2017</v>
      </c>
      <c r="P5466" s="6" t="str">
        <v>2019</v>
      </c>
      <c r="Q5466" s="6">
        <v>4175</v>
      </c>
      <c r="R5466" s="6">
        <v>860</v>
      </c>
      <c r="S5466" s="16">
        <f t="shared" si="416"/>
        <v>0.20598802395209581</v>
      </c>
      <c r="T5466" s="16">
        <f t="shared" si="417"/>
        <v>6.2590190339352108E-3</v>
      </c>
    </row>
    <row r="5467" spans="1:20" x14ac:dyDescent="0.6">
      <c r="A5467" s="6"/>
      <c r="B5467" s="6"/>
      <c r="C5467" s="6"/>
      <c r="D5467" s="6" t="s">
        <v>13300</v>
      </c>
      <c r="E5467" s="6" t="s">
        <v>13815</v>
      </c>
      <c r="F5467" s="6" t="s">
        <v>13818</v>
      </c>
      <c r="G5467" s="6" t="str">
        <f t="shared" si="415"/>
        <v>50-59</v>
      </c>
      <c r="H5467" s="6" t="str" cm="1">
        <f t="array" ref="H5467:I5467">_xlfn.TEXTSPLIT(G5467,"-")</f>
        <v>50</v>
      </c>
      <c r="I5467" s="6" t="str">
        <v>59</v>
      </c>
      <c r="J5467" s="6" t="s">
        <v>13836</v>
      </c>
      <c r="K5467" s="6" t="s">
        <v>13358</v>
      </c>
      <c r="L5467" s="6" t="s">
        <v>13973</v>
      </c>
      <c r="M5467" s="6" t="s">
        <v>13771</v>
      </c>
      <c r="N5467" s="6" t="s">
        <v>13888</v>
      </c>
      <c r="O5467" s="6" t="str" cm="1">
        <f t="array" ref="O5467:P5467">_xlfn.TEXTSPLIT(N5467,"-")</f>
        <v>2017</v>
      </c>
      <c r="P5467" s="6" t="str">
        <v>2019</v>
      </c>
      <c r="Q5467" s="6">
        <v>4066</v>
      </c>
      <c r="R5467" s="6">
        <v>581</v>
      </c>
      <c r="S5467" s="16">
        <f t="shared" si="416"/>
        <v>0.14289227742252827</v>
      </c>
      <c r="T5467" s="16">
        <f t="shared" si="417"/>
        <v>5.4883069924850977E-3</v>
      </c>
    </row>
    <row r="5468" spans="1:20" x14ac:dyDescent="0.6">
      <c r="A5468" s="6"/>
      <c r="B5468" s="6"/>
      <c r="C5468" s="6"/>
      <c r="D5468" s="6" t="s">
        <v>13300</v>
      </c>
      <c r="E5468" s="6" t="s">
        <v>13815</v>
      </c>
      <c r="F5468" s="6" t="s">
        <v>13819</v>
      </c>
      <c r="G5468" s="6" t="str">
        <f t="shared" si="415"/>
        <v>60-69</v>
      </c>
      <c r="H5468" s="6" t="str" cm="1">
        <f t="array" ref="H5468:I5468">_xlfn.TEXTSPLIT(G5468,"-")</f>
        <v>60</v>
      </c>
      <c r="I5468" s="6" t="str">
        <v>69</v>
      </c>
      <c r="J5468" s="6" t="s">
        <v>13836</v>
      </c>
      <c r="K5468" s="6" t="s">
        <v>13358</v>
      </c>
      <c r="L5468" s="6" t="s">
        <v>13973</v>
      </c>
      <c r="M5468" s="6" t="s">
        <v>13771</v>
      </c>
      <c r="N5468" s="6" t="s">
        <v>13888</v>
      </c>
      <c r="O5468" s="6" t="str" cm="1">
        <f t="array" ref="O5468:P5468">_xlfn.TEXTSPLIT(N5468,"-")</f>
        <v>2017</v>
      </c>
      <c r="P5468" s="6" t="str">
        <v>2019</v>
      </c>
      <c r="Q5468" s="6">
        <v>2700</v>
      </c>
      <c r="R5468" s="6">
        <v>648</v>
      </c>
      <c r="S5468" s="16">
        <f t="shared" si="416"/>
        <v>0.24</v>
      </c>
      <c r="T5468" s="16">
        <f t="shared" si="417"/>
        <v>8.2192186706253022E-3</v>
      </c>
    </row>
    <row r="5469" spans="1:20" x14ac:dyDescent="0.6">
      <c r="A5469" s="6"/>
      <c r="B5469" s="6"/>
      <c r="C5469" s="6"/>
      <c r="D5469" s="6" t="s">
        <v>13300</v>
      </c>
      <c r="E5469" s="6" t="s">
        <v>13815</v>
      </c>
      <c r="F5469" s="6" t="s">
        <v>13752</v>
      </c>
      <c r="G5469" s="6" t="str">
        <f t="shared" si="415"/>
        <v>70-95</v>
      </c>
      <c r="H5469" s="6" t="str" cm="1">
        <f t="array" ref="H5469:I5469">_xlfn.TEXTSPLIT(G5469,"-")</f>
        <v>70</v>
      </c>
      <c r="I5469" s="6" t="str">
        <v>95</v>
      </c>
      <c r="J5469" s="6" t="s">
        <v>13836</v>
      </c>
      <c r="K5469" s="6" t="s">
        <v>13358</v>
      </c>
      <c r="L5469" s="6" t="s">
        <v>13973</v>
      </c>
      <c r="M5469" s="6" t="s">
        <v>13771</v>
      </c>
      <c r="N5469" s="6" t="s">
        <v>13888</v>
      </c>
      <c r="O5469" s="6" t="str" cm="1">
        <f t="array" ref="O5469:P5469">_xlfn.TEXTSPLIT(N5469,"-")</f>
        <v>2017</v>
      </c>
      <c r="P5469" s="6" t="str">
        <v>2019</v>
      </c>
      <c r="Q5469" s="6">
        <v>953</v>
      </c>
      <c r="R5469" s="6">
        <v>378</v>
      </c>
      <c r="S5469" s="16">
        <f t="shared" si="416"/>
        <v>0.39664218258132217</v>
      </c>
      <c r="T5469" s="16">
        <f t="shared" si="417"/>
        <v>1.5846759662237083E-2</v>
      </c>
    </row>
    <row r="5470" spans="1:20" x14ac:dyDescent="0.6">
      <c r="A5470" s="6"/>
      <c r="B5470" s="6"/>
      <c r="C5470" s="6"/>
      <c r="D5470" s="6" t="s">
        <v>13300</v>
      </c>
      <c r="E5470" s="6" t="s">
        <v>13815</v>
      </c>
      <c r="F5470" s="6" t="s">
        <v>13509</v>
      </c>
      <c r="G5470" s="6" t="str">
        <f t="shared" si="415"/>
        <v>50-95</v>
      </c>
      <c r="H5470" s="6" t="str" cm="1">
        <f t="array" ref="H5470:I5470">_xlfn.TEXTSPLIT(G5470,"-")</f>
        <v>50</v>
      </c>
      <c r="I5470" s="6" t="str">
        <v>95</v>
      </c>
      <c r="J5470" s="6" t="s">
        <v>13836</v>
      </c>
      <c r="K5470" s="6" t="s">
        <v>13358</v>
      </c>
      <c r="L5470" s="6" t="s">
        <v>13973</v>
      </c>
      <c r="M5470" s="6" t="s">
        <v>13771</v>
      </c>
      <c r="N5470" s="6" t="s">
        <v>13888</v>
      </c>
      <c r="O5470" s="6" t="str" cm="1">
        <f t="array" ref="O5470:P5470">_xlfn.TEXTSPLIT(N5470,"-")</f>
        <v>2017</v>
      </c>
      <c r="P5470" s="6" t="str">
        <v>2019</v>
      </c>
      <c r="Q5470" s="6">
        <v>7719</v>
      </c>
      <c r="R5470" s="6">
        <v>1606</v>
      </c>
      <c r="S5470" s="16">
        <f t="shared" si="416"/>
        <v>0.20805803860603705</v>
      </c>
      <c r="T5470" s="16">
        <f t="shared" si="417"/>
        <v>4.6201747997659135E-3</v>
      </c>
    </row>
    <row r="5471" spans="1:20" x14ac:dyDescent="0.6">
      <c r="A5471" s="6"/>
      <c r="B5471" s="6"/>
      <c r="C5471" s="6"/>
      <c r="D5471" s="6" t="s">
        <v>13847</v>
      </c>
      <c r="E5471" s="6" t="s">
        <v>13814</v>
      </c>
      <c r="F5471" s="6" t="s">
        <v>13818</v>
      </c>
      <c r="G5471" s="6" t="str">
        <f t="shared" si="415"/>
        <v>50-59</v>
      </c>
      <c r="H5471" s="6" t="str" cm="1">
        <f t="array" ref="H5471:I5471">_xlfn.TEXTSPLIT(G5471,"-")</f>
        <v>50</v>
      </c>
      <c r="I5471" s="6" t="str">
        <v>59</v>
      </c>
      <c r="J5471" s="6" t="s">
        <v>13836</v>
      </c>
      <c r="K5471" s="6" t="s">
        <v>13358</v>
      </c>
      <c r="L5471" s="6" t="s">
        <v>13973</v>
      </c>
      <c r="M5471" s="6" t="s">
        <v>13771</v>
      </c>
      <c r="N5471" s="6" t="s">
        <v>13888</v>
      </c>
      <c r="O5471" s="6" t="str" cm="1">
        <f t="array" ref="O5471:P5471">_xlfn.TEXTSPLIT(N5471,"-")</f>
        <v>2017</v>
      </c>
      <c r="P5471" s="6" t="str">
        <v>2019</v>
      </c>
      <c r="Q5471" s="6">
        <v>1898</v>
      </c>
      <c r="R5471" s="6">
        <v>186</v>
      </c>
      <c r="S5471" s="16">
        <f t="shared" si="416"/>
        <v>9.799789251844046E-2</v>
      </c>
      <c r="T5471" s="16">
        <f t="shared" si="417"/>
        <v>6.8243931777609733E-3</v>
      </c>
    </row>
    <row r="5472" spans="1:20" x14ac:dyDescent="0.6">
      <c r="A5472" s="6"/>
      <c r="B5472" s="6"/>
      <c r="C5472" s="6"/>
      <c r="D5472" s="6" t="s">
        <v>13847</v>
      </c>
      <c r="E5472" s="6" t="s">
        <v>13814</v>
      </c>
      <c r="F5472" s="6" t="s">
        <v>13819</v>
      </c>
      <c r="G5472" s="6" t="str">
        <f t="shared" si="415"/>
        <v>60-69</v>
      </c>
      <c r="H5472" s="6" t="str" cm="1">
        <f t="array" ref="H5472:I5472">_xlfn.TEXTSPLIT(G5472,"-")</f>
        <v>60</v>
      </c>
      <c r="I5472" s="6" t="str">
        <v>69</v>
      </c>
      <c r="J5472" s="6" t="s">
        <v>13836</v>
      </c>
      <c r="K5472" s="6" t="s">
        <v>13358</v>
      </c>
      <c r="L5472" s="6" t="s">
        <v>13973</v>
      </c>
      <c r="M5472" s="6" t="s">
        <v>13771</v>
      </c>
      <c r="N5472" s="6" t="s">
        <v>13888</v>
      </c>
      <c r="O5472" s="6" t="str" cm="1">
        <f t="array" ref="O5472:P5472">_xlfn.TEXTSPLIT(N5472,"-")</f>
        <v>2017</v>
      </c>
      <c r="P5472" s="6" t="str">
        <v>2019</v>
      </c>
      <c r="Q5472" s="6">
        <v>1211</v>
      </c>
      <c r="R5472" s="6">
        <v>137</v>
      </c>
      <c r="S5472" s="16">
        <f t="shared" si="416"/>
        <v>0.11312964492155243</v>
      </c>
      <c r="T5472" s="16">
        <f t="shared" si="417"/>
        <v>9.1021965553205585E-3</v>
      </c>
    </row>
    <row r="5473" spans="1:20" x14ac:dyDescent="0.6">
      <c r="A5473" s="6"/>
      <c r="B5473" s="6"/>
      <c r="C5473" s="6"/>
      <c r="D5473" s="6" t="s">
        <v>13847</v>
      </c>
      <c r="E5473" s="6" t="s">
        <v>13814</v>
      </c>
      <c r="F5473" s="6" t="s">
        <v>13752</v>
      </c>
      <c r="G5473" s="6" t="str">
        <f t="shared" si="415"/>
        <v>70-95</v>
      </c>
      <c r="H5473" s="6" t="str" cm="1">
        <f t="array" ref="H5473:I5473">_xlfn.TEXTSPLIT(G5473,"-")</f>
        <v>70</v>
      </c>
      <c r="I5473" s="6" t="str">
        <v>95</v>
      </c>
      <c r="J5473" s="6" t="s">
        <v>13836</v>
      </c>
      <c r="K5473" s="6" t="s">
        <v>13358</v>
      </c>
      <c r="L5473" s="6" t="s">
        <v>13973</v>
      </c>
      <c r="M5473" s="6" t="s">
        <v>13771</v>
      </c>
      <c r="N5473" s="6" t="s">
        <v>13888</v>
      </c>
      <c r="O5473" s="6" t="str" cm="1">
        <f t="array" ref="O5473:P5473">_xlfn.TEXTSPLIT(N5473,"-")</f>
        <v>2017</v>
      </c>
      <c r="P5473" s="6" t="str">
        <v>2019</v>
      </c>
      <c r="Q5473" s="6">
        <v>435</v>
      </c>
      <c r="R5473" s="6">
        <v>53</v>
      </c>
      <c r="S5473" s="16">
        <f t="shared" si="416"/>
        <v>0.12183908045977011</v>
      </c>
      <c r="T5473" s="16">
        <f t="shared" si="417"/>
        <v>1.5683237917245834E-2</v>
      </c>
    </row>
    <row r="5474" spans="1:20" x14ac:dyDescent="0.6">
      <c r="A5474" s="6"/>
      <c r="B5474" s="6"/>
      <c r="C5474" s="6"/>
      <c r="D5474" s="6" t="s">
        <v>13847</v>
      </c>
      <c r="E5474" s="6" t="s">
        <v>13814</v>
      </c>
      <c r="F5474" s="6" t="s">
        <v>13509</v>
      </c>
      <c r="G5474" s="6" t="str">
        <f t="shared" si="415"/>
        <v>50-95</v>
      </c>
      <c r="H5474" s="6" t="str" cm="1">
        <f t="array" ref="H5474:I5474">_xlfn.TEXTSPLIT(G5474,"-")</f>
        <v>50</v>
      </c>
      <c r="I5474" s="6" t="str">
        <v>95</v>
      </c>
      <c r="J5474" s="6" t="s">
        <v>13836</v>
      </c>
      <c r="K5474" s="6" t="s">
        <v>13358</v>
      </c>
      <c r="L5474" s="6" t="s">
        <v>13973</v>
      </c>
      <c r="M5474" s="6" t="s">
        <v>13771</v>
      </c>
      <c r="N5474" s="6" t="s">
        <v>13888</v>
      </c>
      <c r="O5474" s="6" t="str" cm="1">
        <f t="array" ref="O5474:P5474">_xlfn.TEXTSPLIT(N5474,"-")</f>
        <v>2017</v>
      </c>
      <c r="P5474" s="6" t="str">
        <v>2019</v>
      </c>
      <c r="Q5474" s="6">
        <v>3544</v>
      </c>
      <c r="R5474" s="6">
        <v>376</v>
      </c>
      <c r="S5474" s="16">
        <f t="shared" si="416"/>
        <v>0.10609480812641084</v>
      </c>
      <c r="T5474" s="16">
        <f t="shared" si="417"/>
        <v>5.1730412213978989E-3</v>
      </c>
    </row>
    <row r="5475" spans="1:20" x14ac:dyDescent="0.6">
      <c r="A5475" s="6"/>
      <c r="B5475" s="6"/>
      <c r="C5475" s="6"/>
      <c r="D5475" s="6" t="s">
        <v>13847</v>
      </c>
      <c r="E5475" s="6" t="s">
        <v>13816</v>
      </c>
      <c r="F5475" s="6" t="s">
        <v>13818</v>
      </c>
      <c r="G5475" s="6" t="str">
        <f t="shared" si="415"/>
        <v>50-59</v>
      </c>
      <c r="H5475" s="6" t="str" cm="1">
        <f t="array" ref="H5475:I5475">_xlfn.TEXTSPLIT(G5475,"-")</f>
        <v>50</v>
      </c>
      <c r="I5475" s="6" t="str">
        <v>59</v>
      </c>
      <c r="J5475" s="6" t="s">
        <v>13836</v>
      </c>
      <c r="K5475" s="6" t="s">
        <v>13358</v>
      </c>
      <c r="L5475" s="6" t="s">
        <v>13973</v>
      </c>
      <c r="M5475" s="6" t="s">
        <v>13771</v>
      </c>
      <c r="N5475" s="6" t="s">
        <v>13888</v>
      </c>
      <c r="O5475" s="6" t="str" cm="1">
        <f t="array" ref="O5475:P5475">_xlfn.TEXTSPLIT(N5475,"-")</f>
        <v>2017</v>
      </c>
      <c r="P5475" s="6" t="str">
        <v>2019</v>
      </c>
      <c r="Q5475" s="6">
        <v>2168</v>
      </c>
      <c r="R5475" s="6">
        <v>186</v>
      </c>
      <c r="S5475" s="16">
        <f t="shared" si="416"/>
        <v>8.5793357933579339E-2</v>
      </c>
      <c r="T5475" s="16">
        <f t="shared" si="417"/>
        <v>6.0147749230180228E-3</v>
      </c>
    </row>
    <row r="5476" spans="1:20" x14ac:dyDescent="0.6">
      <c r="A5476" s="6"/>
      <c r="B5476" s="6"/>
      <c r="C5476" s="6"/>
      <c r="D5476" s="6" t="s">
        <v>13847</v>
      </c>
      <c r="E5476" s="6" t="s">
        <v>13816</v>
      </c>
      <c r="F5476" s="6" t="s">
        <v>13819</v>
      </c>
      <c r="G5476" s="6" t="str">
        <f t="shared" si="415"/>
        <v>60-69</v>
      </c>
      <c r="H5476" s="6" t="str" cm="1">
        <f t="array" ref="H5476:I5476">_xlfn.TEXTSPLIT(G5476,"-")</f>
        <v>60</v>
      </c>
      <c r="I5476" s="6" t="str">
        <v>69</v>
      </c>
      <c r="J5476" s="6" t="s">
        <v>13836</v>
      </c>
      <c r="K5476" s="6" t="s">
        <v>13358</v>
      </c>
      <c r="L5476" s="6" t="s">
        <v>13973</v>
      </c>
      <c r="M5476" s="6" t="s">
        <v>13771</v>
      </c>
      <c r="N5476" s="6" t="s">
        <v>13888</v>
      </c>
      <c r="O5476" s="6" t="str" cm="1">
        <f t="array" ref="O5476:P5476">_xlfn.TEXTSPLIT(N5476,"-")</f>
        <v>2017</v>
      </c>
      <c r="P5476" s="6" t="str">
        <v>2019</v>
      </c>
      <c r="Q5476" s="6">
        <v>1489</v>
      </c>
      <c r="R5476" s="6">
        <v>182</v>
      </c>
      <c r="S5476" s="16">
        <f t="shared" si="416"/>
        <v>0.12222968435191403</v>
      </c>
      <c r="T5476" s="16">
        <f t="shared" si="417"/>
        <v>8.4885095414026137E-3</v>
      </c>
    </row>
    <row r="5477" spans="1:20" x14ac:dyDescent="0.6">
      <c r="A5477" s="6"/>
      <c r="B5477" s="6"/>
      <c r="C5477" s="6"/>
      <c r="D5477" s="6" t="s">
        <v>13847</v>
      </c>
      <c r="E5477" s="6" t="s">
        <v>13816</v>
      </c>
      <c r="F5477" s="6" t="s">
        <v>13752</v>
      </c>
      <c r="G5477" s="6" t="str">
        <f t="shared" si="415"/>
        <v>70-95</v>
      </c>
      <c r="H5477" s="6" t="str" cm="1">
        <f t="array" ref="H5477:I5477">_xlfn.TEXTSPLIT(G5477,"-")</f>
        <v>70</v>
      </c>
      <c r="I5477" s="6" t="str">
        <v>95</v>
      </c>
      <c r="J5477" s="6" t="s">
        <v>13836</v>
      </c>
      <c r="K5477" s="6" t="s">
        <v>13358</v>
      </c>
      <c r="L5477" s="6" t="s">
        <v>13973</v>
      </c>
      <c r="M5477" s="6" t="s">
        <v>13771</v>
      </c>
      <c r="N5477" s="6" t="s">
        <v>13888</v>
      </c>
      <c r="O5477" s="6" t="str" cm="1">
        <f t="array" ref="O5477:P5477">_xlfn.TEXTSPLIT(N5477,"-")</f>
        <v>2017</v>
      </c>
      <c r="P5477" s="6" t="str">
        <v>2019</v>
      </c>
      <c r="Q5477" s="6">
        <v>518</v>
      </c>
      <c r="R5477" s="6">
        <v>89</v>
      </c>
      <c r="S5477" s="16">
        <f t="shared" si="416"/>
        <v>0.1718146718146718</v>
      </c>
      <c r="T5477" s="16">
        <f t="shared" si="417"/>
        <v>1.6574063934264339E-2</v>
      </c>
    </row>
    <row r="5478" spans="1:20" x14ac:dyDescent="0.6">
      <c r="A5478" s="6"/>
      <c r="B5478" s="6"/>
      <c r="C5478" s="6"/>
      <c r="D5478" s="6" t="s">
        <v>13847</v>
      </c>
      <c r="E5478" s="6" t="s">
        <v>13816</v>
      </c>
      <c r="F5478" s="6" t="s">
        <v>13509</v>
      </c>
      <c r="G5478" s="6" t="str">
        <f t="shared" si="415"/>
        <v>50-95</v>
      </c>
      <c r="H5478" s="6" t="str" cm="1">
        <f t="array" ref="H5478:I5478">_xlfn.TEXTSPLIT(G5478,"-")</f>
        <v>50</v>
      </c>
      <c r="I5478" s="6" t="str">
        <v>95</v>
      </c>
      <c r="J5478" s="6" t="s">
        <v>13836</v>
      </c>
      <c r="K5478" s="6" t="s">
        <v>13358</v>
      </c>
      <c r="L5478" s="6" t="s">
        <v>13973</v>
      </c>
      <c r="M5478" s="6" t="s">
        <v>13771</v>
      </c>
      <c r="N5478" s="6" t="s">
        <v>13888</v>
      </c>
      <c r="O5478" s="6" t="str" cm="1">
        <f t="array" ref="O5478:P5478">_xlfn.TEXTSPLIT(N5478,"-")</f>
        <v>2017</v>
      </c>
      <c r="P5478" s="6" t="str">
        <v>2019</v>
      </c>
      <c r="Q5478" s="6">
        <v>4175</v>
      </c>
      <c r="R5478" s="6">
        <v>455</v>
      </c>
      <c r="S5478" s="16">
        <f t="shared" si="416"/>
        <v>0.10898203592814371</v>
      </c>
      <c r="T5478" s="16">
        <f t="shared" si="417"/>
        <v>4.8227244461380298E-3</v>
      </c>
    </row>
    <row r="5479" spans="1:20" x14ac:dyDescent="0.6">
      <c r="A5479" s="6"/>
      <c r="B5479" s="6"/>
      <c r="C5479" s="6"/>
      <c r="D5479" s="6" t="s">
        <v>13847</v>
      </c>
      <c r="E5479" s="6" t="s">
        <v>13815</v>
      </c>
      <c r="F5479" s="6" t="s">
        <v>13818</v>
      </c>
      <c r="G5479" s="6" t="str">
        <f t="shared" si="415"/>
        <v>50-59</v>
      </c>
      <c r="H5479" s="6" t="str" cm="1">
        <f t="array" ref="H5479:I5479">_xlfn.TEXTSPLIT(G5479,"-")</f>
        <v>50</v>
      </c>
      <c r="I5479" s="6" t="str">
        <v>59</v>
      </c>
      <c r="J5479" s="6" t="s">
        <v>13836</v>
      </c>
      <c r="K5479" s="6" t="s">
        <v>13358</v>
      </c>
      <c r="L5479" s="6" t="s">
        <v>13973</v>
      </c>
      <c r="M5479" s="6" t="s">
        <v>13771</v>
      </c>
      <c r="N5479" s="6" t="s">
        <v>13888</v>
      </c>
      <c r="O5479" s="6" t="str" cm="1">
        <f t="array" ref="O5479:P5479">_xlfn.TEXTSPLIT(N5479,"-")</f>
        <v>2017</v>
      </c>
      <c r="P5479" s="6" t="str">
        <v>2019</v>
      </c>
      <c r="Q5479" s="6">
        <v>4066</v>
      </c>
      <c r="R5479" s="6">
        <v>370</v>
      </c>
      <c r="S5479" s="16">
        <f t="shared" si="416"/>
        <v>9.0998524348253812E-2</v>
      </c>
      <c r="T5479" s="16">
        <f t="shared" si="417"/>
        <v>4.5104075121762807E-3</v>
      </c>
    </row>
    <row r="5480" spans="1:20" x14ac:dyDescent="0.6">
      <c r="A5480" s="6"/>
      <c r="B5480" s="6"/>
      <c r="C5480" s="6"/>
      <c r="D5480" s="6" t="s">
        <v>13847</v>
      </c>
      <c r="E5480" s="6" t="s">
        <v>13815</v>
      </c>
      <c r="F5480" s="6" t="s">
        <v>13819</v>
      </c>
      <c r="G5480" s="6" t="str">
        <f t="shared" si="415"/>
        <v>60-69</v>
      </c>
      <c r="H5480" s="6" t="str" cm="1">
        <f t="array" ref="H5480:I5480">_xlfn.TEXTSPLIT(G5480,"-")</f>
        <v>60</v>
      </c>
      <c r="I5480" s="6" t="str">
        <v>69</v>
      </c>
      <c r="J5480" s="6" t="s">
        <v>13836</v>
      </c>
      <c r="K5480" s="6" t="s">
        <v>13358</v>
      </c>
      <c r="L5480" s="6" t="s">
        <v>13973</v>
      </c>
      <c r="M5480" s="6" t="s">
        <v>13771</v>
      </c>
      <c r="N5480" s="6" t="s">
        <v>13888</v>
      </c>
      <c r="O5480" s="6" t="str" cm="1">
        <f t="array" ref="O5480:P5480">_xlfn.TEXTSPLIT(N5480,"-")</f>
        <v>2017</v>
      </c>
      <c r="P5480" s="6" t="str">
        <v>2019</v>
      </c>
      <c r="Q5480" s="6">
        <v>2700</v>
      </c>
      <c r="R5480" s="6">
        <v>319</v>
      </c>
      <c r="S5480" s="16">
        <f t="shared" si="416"/>
        <v>0.11814814814814815</v>
      </c>
      <c r="T5480" s="16">
        <f t="shared" si="417"/>
        <v>6.2119706194396955E-3</v>
      </c>
    </row>
    <row r="5481" spans="1:20" x14ac:dyDescent="0.6">
      <c r="A5481" s="6"/>
      <c r="B5481" s="6"/>
      <c r="C5481" s="6"/>
      <c r="D5481" s="6" t="s">
        <v>13847</v>
      </c>
      <c r="E5481" s="6" t="s">
        <v>13815</v>
      </c>
      <c r="F5481" s="6" t="s">
        <v>13752</v>
      </c>
      <c r="G5481" s="6" t="str">
        <f t="shared" si="415"/>
        <v>70-95</v>
      </c>
      <c r="H5481" s="6" t="str" cm="1">
        <f t="array" ref="H5481:I5481">_xlfn.TEXTSPLIT(G5481,"-")</f>
        <v>70</v>
      </c>
      <c r="I5481" s="6" t="str">
        <v>95</v>
      </c>
      <c r="J5481" s="6" t="s">
        <v>13836</v>
      </c>
      <c r="K5481" s="6" t="s">
        <v>13358</v>
      </c>
      <c r="L5481" s="6" t="s">
        <v>13973</v>
      </c>
      <c r="M5481" s="6" t="s">
        <v>13771</v>
      </c>
      <c r="N5481" s="6" t="s">
        <v>13888</v>
      </c>
      <c r="O5481" s="6" t="str" cm="1">
        <f t="array" ref="O5481:P5481">_xlfn.TEXTSPLIT(N5481,"-")</f>
        <v>2017</v>
      </c>
      <c r="P5481" s="6" t="str">
        <v>2019</v>
      </c>
      <c r="Q5481" s="6">
        <v>953</v>
      </c>
      <c r="R5481" s="6">
        <v>142</v>
      </c>
      <c r="S5481" s="16">
        <f t="shared" si="416"/>
        <v>0.14900314795383002</v>
      </c>
      <c r="T5481" s="16">
        <f t="shared" si="417"/>
        <v>1.1534937569674332E-2</v>
      </c>
    </row>
    <row r="5482" spans="1:20" x14ac:dyDescent="0.6">
      <c r="A5482" s="6"/>
      <c r="B5482" s="6"/>
      <c r="C5482" s="6"/>
      <c r="D5482" s="6" t="s">
        <v>13847</v>
      </c>
      <c r="E5482" s="6" t="s">
        <v>13815</v>
      </c>
      <c r="F5482" s="6" t="s">
        <v>13509</v>
      </c>
      <c r="G5482" s="6" t="str">
        <f t="shared" si="415"/>
        <v>50-95</v>
      </c>
      <c r="H5482" s="6" t="str" cm="1">
        <f t="array" ref="H5482:I5482">_xlfn.TEXTSPLIT(G5482,"-")</f>
        <v>50</v>
      </c>
      <c r="I5482" s="6" t="str">
        <v>95</v>
      </c>
      <c r="J5482" s="6" t="s">
        <v>13836</v>
      </c>
      <c r="K5482" s="6" t="s">
        <v>13358</v>
      </c>
      <c r="L5482" s="6" t="s">
        <v>13973</v>
      </c>
      <c r="M5482" s="6" t="s">
        <v>13771</v>
      </c>
      <c r="N5482" s="6" t="s">
        <v>13888</v>
      </c>
      <c r="O5482" s="6" t="str" cm="1">
        <f t="array" ref="O5482:P5482">_xlfn.TEXTSPLIT(N5482,"-")</f>
        <v>2017</v>
      </c>
      <c r="P5482" s="6" t="str">
        <v>2019</v>
      </c>
      <c r="Q5482" s="6">
        <v>7719</v>
      </c>
      <c r="R5482" s="6">
        <v>834</v>
      </c>
      <c r="S5482" s="16">
        <f t="shared" si="416"/>
        <v>0.10804508356004663</v>
      </c>
      <c r="T5482" s="16">
        <f t="shared" si="417"/>
        <v>3.5334051379972242E-3</v>
      </c>
    </row>
    <row r="5483" spans="1:20" x14ac:dyDescent="0.6">
      <c r="A5483" s="6"/>
      <c r="B5483" s="6"/>
      <c r="C5483" s="6"/>
      <c r="D5483" s="6" t="s">
        <v>13848</v>
      </c>
      <c r="E5483" s="6" t="s">
        <v>13814</v>
      </c>
      <c r="F5483" s="6" t="s">
        <v>13818</v>
      </c>
      <c r="G5483" s="6" t="str">
        <f t="shared" si="415"/>
        <v>50-59</v>
      </c>
      <c r="H5483" s="6" t="str" cm="1">
        <f t="array" ref="H5483:I5483">_xlfn.TEXTSPLIT(G5483,"-")</f>
        <v>50</v>
      </c>
      <c r="I5483" s="6" t="str">
        <v>59</v>
      </c>
      <c r="J5483" s="6" t="s">
        <v>13836</v>
      </c>
      <c r="K5483" s="6" t="s">
        <v>13358</v>
      </c>
      <c r="L5483" s="6" t="s">
        <v>13973</v>
      </c>
      <c r="M5483" s="6" t="s">
        <v>13771</v>
      </c>
      <c r="N5483" s="6" t="s">
        <v>13888</v>
      </c>
      <c r="O5483" s="6" t="str" cm="1">
        <f t="array" ref="O5483:P5483">_xlfn.TEXTSPLIT(N5483,"-")</f>
        <v>2017</v>
      </c>
      <c r="P5483" s="6" t="str">
        <v>2019</v>
      </c>
      <c r="Q5483" s="6">
        <v>1898</v>
      </c>
      <c r="R5483" s="6">
        <v>114</v>
      </c>
      <c r="S5483" s="16">
        <f t="shared" si="416"/>
        <v>6.0063224446786093E-2</v>
      </c>
      <c r="T5483" s="16">
        <f t="shared" si="417"/>
        <v>5.4538795037701749E-3</v>
      </c>
    </row>
    <row r="5484" spans="1:20" x14ac:dyDescent="0.6">
      <c r="A5484" s="6"/>
      <c r="B5484" s="6"/>
      <c r="C5484" s="6"/>
      <c r="D5484" s="6" t="s">
        <v>13848</v>
      </c>
      <c r="E5484" s="6" t="s">
        <v>13814</v>
      </c>
      <c r="F5484" s="6" t="s">
        <v>13819</v>
      </c>
      <c r="G5484" s="6" t="str">
        <f t="shared" si="415"/>
        <v>60-69</v>
      </c>
      <c r="H5484" s="6" t="str" cm="1">
        <f t="array" ref="H5484:I5484">_xlfn.TEXTSPLIT(G5484,"-")</f>
        <v>60</v>
      </c>
      <c r="I5484" s="6" t="str">
        <v>69</v>
      </c>
      <c r="J5484" s="6" t="s">
        <v>13836</v>
      </c>
      <c r="K5484" s="6" t="s">
        <v>13358</v>
      </c>
      <c r="L5484" s="6" t="s">
        <v>13973</v>
      </c>
      <c r="M5484" s="6" t="s">
        <v>13771</v>
      </c>
      <c r="N5484" s="6" t="s">
        <v>13888</v>
      </c>
      <c r="O5484" s="6" t="str" cm="1">
        <f t="array" ref="O5484:P5484">_xlfn.TEXTSPLIT(N5484,"-")</f>
        <v>2017</v>
      </c>
      <c r="P5484" s="6" t="str">
        <v>2019</v>
      </c>
      <c r="Q5484" s="6">
        <v>1211</v>
      </c>
      <c r="R5484" s="6">
        <v>140</v>
      </c>
      <c r="S5484" s="16">
        <f t="shared" si="416"/>
        <v>0.11560693641618497</v>
      </c>
      <c r="T5484" s="16">
        <f t="shared" si="417"/>
        <v>9.1884559690678658E-3</v>
      </c>
    </row>
    <row r="5485" spans="1:20" x14ac:dyDescent="0.6">
      <c r="A5485" s="6"/>
      <c r="B5485" s="6"/>
      <c r="C5485" s="6"/>
      <c r="D5485" s="6" t="s">
        <v>13848</v>
      </c>
      <c r="E5485" s="6" t="s">
        <v>13814</v>
      </c>
      <c r="F5485" s="6" t="s">
        <v>13752</v>
      </c>
      <c r="G5485" s="6" t="str">
        <f t="shared" si="415"/>
        <v>70-95</v>
      </c>
      <c r="H5485" s="6" t="str" cm="1">
        <f t="array" ref="H5485:I5485">_xlfn.TEXTSPLIT(G5485,"-")</f>
        <v>70</v>
      </c>
      <c r="I5485" s="6" t="str">
        <v>95</v>
      </c>
      <c r="J5485" s="6" t="s">
        <v>13836</v>
      </c>
      <c r="K5485" s="6" t="s">
        <v>13358</v>
      </c>
      <c r="L5485" s="6" t="s">
        <v>13973</v>
      </c>
      <c r="M5485" s="6" t="s">
        <v>13771</v>
      </c>
      <c r="N5485" s="6" t="s">
        <v>13888</v>
      </c>
      <c r="O5485" s="6" t="str" cm="1">
        <f t="array" ref="O5485:P5485">_xlfn.TEXTSPLIT(N5485,"-")</f>
        <v>2017</v>
      </c>
      <c r="P5485" s="6" t="str">
        <v>2019</v>
      </c>
      <c r="Q5485" s="6">
        <v>435</v>
      </c>
      <c r="R5485" s="6">
        <v>94</v>
      </c>
      <c r="S5485" s="16">
        <f t="shared" si="416"/>
        <v>0.2160919540229885</v>
      </c>
      <c r="T5485" s="16">
        <f t="shared" si="417"/>
        <v>1.9733641351443253E-2</v>
      </c>
    </row>
    <row r="5486" spans="1:20" x14ac:dyDescent="0.6">
      <c r="A5486" s="6"/>
      <c r="B5486" s="6"/>
      <c r="C5486" s="6"/>
      <c r="D5486" s="6" t="s">
        <v>13848</v>
      </c>
      <c r="E5486" s="6" t="s">
        <v>13814</v>
      </c>
      <c r="F5486" s="6" t="s">
        <v>13509</v>
      </c>
      <c r="G5486" s="6" t="str">
        <f t="shared" si="415"/>
        <v>50-95</v>
      </c>
      <c r="H5486" s="6" t="str" cm="1">
        <f t="array" ref="H5486:I5486">_xlfn.TEXTSPLIT(G5486,"-")</f>
        <v>50</v>
      </c>
      <c r="I5486" s="6" t="str">
        <v>95</v>
      </c>
      <c r="J5486" s="6" t="s">
        <v>13836</v>
      </c>
      <c r="K5486" s="6" t="s">
        <v>13358</v>
      </c>
      <c r="L5486" s="6" t="s">
        <v>13973</v>
      </c>
      <c r="M5486" s="6" t="s">
        <v>13771</v>
      </c>
      <c r="N5486" s="6" t="s">
        <v>13888</v>
      </c>
      <c r="O5486" s="6" t="str" cm="1">
        <f t="array" ref="O5486:P5486">_xlfn.TEXTSPLIT(N5486,"-")</f>
        <v>2017</v>
      </c>
      <c r="P5486" s="6" t="str">
        <v>2019</v>
      </c>
      <c r="Q5486" s="6">
        <v>3544</v>
      </c>
      <c r="R5486" s="6">
        <v>347</v>
      </c>
      <c r="S5486" s="16">
        <f t="shared" si="416"/>
        <v>9.7911963882618511E-2</v>
      </c>
      <c r="T5486" s="16">
        <f t="shared" si="417"/>
        <v>4.992240344781503E-3</v>
      </c>
    </row>
    <row r="5487" spans="1:20" x14ac:dyDescent="0.6">
      <c r="A5487" s="6"/>
      <c r="B5487" s="6"/>
      <c r="C5487" s="6"/>
      <c r="D5487" s="6" t="s">
        <v>13848</v>
      </c>
      <c r="E5487" s="6" t="s">
        <v>13816</v>
      </c>
      <c r="F5487" s="6" t="s">
        <v>13818</v>
      </c>
      <c r="G5487" s="6" t="str">
        <f t="shared" si="415"/>
        <v>50-59</v>
      </c>
      <c r="H5487" s="6" t="str" cm="1">
        <f t="array" ref="H5487:I5487">_xlfn.TEXTSPLIT(G5487,"-")</f>
        <v>50</v>
      </c>
      <c r="I5487" s="6" t="str">
        <v>59</v>
      </c>
      <c r="J5487" s="6" t="s">
        <v>13836</v>
      </c>
      <c r="K5487" s="6" t="s">
        <v>13358</v>
      </c>
      <c r="L5487" s="6" t="s">
        <v>13973</v>
      </c>
      <c r="M5487" s="6" t="s">
        <v>13771</v>
      </c>
      <c r="N5487" s="6" t="s">
        <v>13888</v>
      </c>
      <c r="O5487" s="6" t="str" cm="1">
        <f t="array" ref="O5487:P5487">_xlfn.TEXTSPLIT(N5487,"-")</f>
        <v>2017</v>
      </c>
      <c r="P5487" s="6" t="str">
        <v>2019</v>
      </c>
      <c r="Q5487" s="6">
        <v>2168</v>
      </c>
      <c r="R5487" s="6">
        <v>91</v>
      </c>
      <c r="S5487" s="16">
        <f t="shared" si="416"/>
        <v>4.1974169741697417E-2</v>
      </c>
      <c r="T5487" s="16">
        <f t="shared" si="417"/>
        <v>4.3067536219566164E-3</v>
      </c>
    </row>
    <row r="5488" spans="1:20" x14ac:dyDescent="0.6">
      <c r="A5488" s="6"/>
      <c r="B5488" s="6"/>
      <c r="C5488" s="6"/>
      <c r="D5488" s="6" t="s">
        <v>13848</v>
      </c>
      <c r="E5488" s="6" t="s">
        <v>13816</v>
      </c>
      <c r="F5488" s="6" t="s">
        <v>13819</v>
      </c>
      <c r="G5488" s="6" t="str">
        <f t="shared" si="415"/>
        <v>60-69</v>
      </c>
      <c r="H5488" s="6" t="str" cm="1">
        <f t="array" ref="H5488:I5488">_xlfn.TEXTSPLIT(G5488,"-")</f>
        <v>60</v>
      </c>
      <c r="I5488" s="6" t="str">
        <v>69</v>
      </c>
      <c r="J5488" s="6" t="s">
        <v>13836</v>
      </c>
      <c r="K5488" s="6" t="s">
        <v>13358</v>
      </c>
      <c r="L5488" s="6" t="s">
        <v>13973</v>
      </c>
      <c r="M5488" s="6" t="s">
        <v>13771</v>
      </c>
      <c r="N5488" s="6" t="s">
        <v>13888</v>
      </c>
      <c r="O5488" s="6" t="str" cm="1">
        <f t="array" ref="O5488:P5488">_xlfn.TEXTSPLIT(N5488,"-")</f>
        <v>2017</v>
      </c>
      <c r="P5488" s="6" t="str">
        <v>2019</v>
      </c>
      <c r="Q5488" s="6">
        <v>1489</v>
      </c>
      <c r="R5488" s="6">
        <v>174</v>
      </c>
      <c r="S5488" s="16">
        <f t="shared" si="416"/>
        <v>0.11685695097380792</v>
      </c>
      <c r="T5488" s="16">
        <f t="shared" si="417"/>
        <v>8.3252149209976072E-3</v>
      </c>
    </row>
    <row r="5489" spans="1:20" x14ac:dyDescent="0.6">
      <c r="A5489" s="6"/>
      <c r="B5489" s="6"/>
      <c r="C5489" s="6"/>
      <c r="D5489" s="6" t="s">
        <v>13848</v>
      </c>
      <c r="E5489" s="6" t="s">
        <v>13816</v>
      </c>
      <c r="F5489" s="6" t="s">
        <v>13752</v>
      </c>
      <c r="G5489" s="6" t="str">
        <f t="shared" si="415"/>
        <v>70-95</v>
      </c>
      <c r="H5489" s="6" t="str" cm="1">
        <f t="array" ref="H5489:I5489">_xlfn.TEXTSPLIT(G5489,"-")</f>
        <v>70</v>
      </c>
      <c r="I5489" s="6" t="str">
        <v>95</v>
      </c>
      <c r="J5489" s="6" t="s">
        <v>13836</v>
      </c>
      <c r="K5489" s="6" t="s">
        <v>13358</v>
      </c>
      <c r="L5489" s="6" t="s">
        <v>13973</v>
      </c>
      <c r="M5489" s="6" t="s">
        <v>13771</v>
      </c>
      <c r="N5489" s="6" t="s">
        <v>13888</v>
      </c>
      <c r="O5489" s="6" t="str" cm="1">
        <f t="array" ref="O5489:P5489">_xlfn.TEXTSPLIT(N5489,"-")</f>
        <v>2017</v>
      </c>
      <c r="P5489" s="6" t="str">
        <v>2019</v>
      </c>
      <c r="Q5489" s="6">
        <v>518</v>
      </c>
      <c r="R5489" s="6">
        <v>119</v>
      </c>
      <c r="S5489" s="16">
        <f t="shared" si="416"/>
        <v>0.22972972972972974</v>
      </c>
      <c r="T5489" s="16">
        <f t="shared" si="417"/>
        <v>1.8482694661385652E-2</v>
      </c>
    </row>
    <row r="5490" spans="1:20" x14ac:dyDescent="0.6">
      <c r="A5490" s="6"/>
      <c r="B5490" s="6"/>
      <c r="C5490" s="6"/>
      <c r="D5490" s="6" t="s">
        <v>13848</v>
      </c>
      <c r="E5490" s="6" t="s">
        <v>13816</v>
      </c>
      <c r="F5490" s="6" t="s">
        <v>13509</v>
      </c>
      <c r="G5490" s="6" t="str">
        <f t="shared" si="415"/>
        <v>50-95</v>
      </c>
      <c r="H5490" s="6" t="str" cm="1">
        <f t="array" ref="H5490:I5490">_xlfn.TEXTSPLIT(G5490,"-")</f>
        <v>50</v>
      </c>
      <c r="I5490" s="6" t="str">
        <v>95</v>
      </c>
      <c r="J5490" s="6" t="s">
        <v>13836</v>
      </c>
      <c r="K5490" s="6" t="s">
        <v>13358</v>
      </c>
      <c r="L5490" s="6" t="s">
        <v>13973</v>
      </c>
      <c r="M5490" s="6" t="s">
        <v>13771</v>
      </c>
      <c r="N5490" s="6" t="s">
        <v>13888</v>
      </c>
      <c r="O5490" s="6" t="str" cm="1">
        <f t="array" ref="O5490:P5490">_xlfn.TEXTSPLIT(N5490,"-")</f>
        <v>2017</v>
      </c>
      <c r="P5490" s="6" t="str">
        <v>2019</v>
      </c>
      <c r="Q5490" s="6">
        <v>4175</v>
      </c>
      <c r="R5490" s="6">
        <v>384</v>
      </c>
      <c r="S5490" s="16">
        <f t="shared" si="416"/>
        <v>9.1976047904191616E-2</v>
      </c>
      <c r="T5490" s="16">
        <f t="shared" si="417"/>
        <v>4.4725765730130622E-3</v>
      </c>
    </row>
    <row r="5491" spans="1:20" x14ac:dyDescent="0.6">
      <c r="A5491" s="6"/>
      <c r="B5491" s="6"/>
      <c r="C5491" s="6"/>
      <c r="D5491" s="6" t="s">
        <v>13848</v>
      </c>
      <c r="E5491" s="6" t="s">
        <v>13815</v>
      </c>
      <c r="F5491" s="6" t="s">
        <v>13818</v>
      </c>
      <c r="G5491" s="6" t="str">
        <f t="shared" si="415"/>
        <v>50-59</v>
      </c>
      <c r="H5491" s="6" t="str" cm="1">
        <f t="array" ref="H5491:I5491">_xlfn.TEXTSPLIT(G5491,"-")</f>
        <v>50</v>
      </c>
      <c r="I5491" s="6" t="str">
        <v>59</v>
      </c>
      <c r="J5491" s="6" t="s">
        <v>13836</v>
      </c>
      <c r="K5491" s="6" t="s">
        <v>13358</v>
      </c>
      <c r="L5491" s="6" t="s">
        <v>13973</v>
      </c>
      <c r="M5491" s="6" t="s">
        <v>13771</v>
      </c>
      <c r="N5491" s="6" t="s">
        <v>13888</v>
      </c>
      <c r="O5491" s="6" t="str" cm="1">
        <f t="array" ref="O5491:P5491">_xlfn.TEXTSPLIT(N5491,"-")</f>
        <v>2017</v>
      </c>
      <c r="P5491" s="6" t="str">
        <v>2019</v>
      </c>
      <c r="Q5491" s="6">
        <v>4066</v>
      </c>
      <c r="R5491" s="6">
        <v>207</v>
      </c>
      <c r="S5491" s="16">
        <f t="shared" si="416"/>
        <v>5.0909985243482538E-2</v>
      </c>
      <c r="T5491" s="16">
        <f t="shared" si="417"/>
        <v>3.4472398422153261E-3</v>
      </c>
    </row>
    <row r="5492" spans="1:20" x14ac:dyDescent="0.6">
      <c r="A5492" s="6"/>
      <c r="B5492" s="6"/>
      <c r="C5492" s="6"/>
      <c r="D5492" s="6" t="s">
        <v>13848</v>
      </c>
      <c r="E5492" s="6" t="s">
        <v>13815</v>
      </c>
      <c r="F5492" s="6" t="s">
        <v>13819</v>
      </c>
      <c r="G5492" s="6" t="str">
        <f t="shared" si="415"/>
        <v>60-69</v>
      </c>
      <c r="H5492" s="6" t="str" cm="1">
        <f t="array" ref="H5492:I5492">_xlfn.TEXTSPLIT(G5492,"-")</f>
        <v>60</v>
      </c>
      <c r="I5492" s="6" t="str">
        <v>69</v>
      </c>
      <c r="J5492" s="6" t="s">
        <v>13836</v>
      </c>
      <c r="K5492" s="6" t="s">
        <v>13358</v>
      </c>
      <c r="L5492" s="6" t="s">
        <v>13973</v>
      </c>
      <c r="M5492" s="6" t="s">
        <v>13771</v>
      </c>
      <c r="N5492" s="6" t="s">
        <v>13888</v>
      </c>
      <c r="O5492" s="6" t="str" cm="1">
        <f t="array" ref="O5492:P5492">_xlfn.TEXTSPLIT(N5492,"-")</f>
        <v>2017</v>
      </c>
      <c r="P5492" s="6" t="str">
        <v>2019</v>
      </c>
      <c r="Q5492" s="6">
        <v>2700</v>
      </c>
      <c r="R5492" s="6">
        <v>313</v>
      </c>
      <c r="S5492" s="16">
        <f t="shared" si="416"/>
        <v>0.11592592592592593</v>
      </c>
      <c r="T5492" s="16">
        <f t="shared" si="417"/>
        <v>6.1610216091327729E-3</v>
      </c>
    </row>
    <row r="5493" spans="1:20" x14ac:dyDescent="0.6">
      <c r="A5493" s="6"/>
      <c r="B5493" s="6"/>
      <c r="C5493" s="6"/>
      <c r="D5493" s="6" t="s">
        <v>13848</v>
      </c>
      <c r="E5493" s="6" t="s">
        <v>13815</v>
      </c>
      <c r="F5493" s="6" t="s">
        <v>13752</v>
      </c>
      <c r="G5493" s="6" t="str">
        <f t="shared" si="415"/>
        <v>70-95</v>
      </c>
      <c r="H5493" s="6" t="str" cm="1">
        <f t="array" ref="H5493:I5493">_xlfn.TEXTSPLIT(G5493,"-")</f>
        <v>70</v>
      </c>
      <c r="I5493" s="6" t="str">
        <v>95</v>
      </c>
      <c r="J5493" s="6" t="s">
        <v>13836</v>
      </c>
      <c r="K5493" s="6" t="s">
        <v>13358</v>
      </c>
      <c r="L5493" s="6" t="s">
        <v>13973</v>
      </c>
      <c r="M5493" s="6" t="s">
        <v>13771</v>
      </c>
      <c r="N5493" s="6" t="s">
        <v>13888</v>
      </c>
      <c r="O5493" s="6" t="str" cm="1">
        <f t="array" ref="O5493:P5493">_xlfn.TEXTSPLIT(N5493,"-")</f>
        <v>2017</v>
      </c>
      <c r="P5493" s="6" t="str">
        <v>2019</v>
      </c>
      <c r="Q5493" s="6">
        <v>953</v>
      </c>
      <c r="R5493" s="6">
        <v>213</v>
      </c>
      <c r="S5493" s="16">
        <f t="shared" si="416"/>
        <v>0.22350472193074503</v>
      </c>
      <c r="T5493" s="16">
        <f t="shared" si="417"/>
        <v>1.3494795592576426E-2</v>
      </c>
    </row>
    <row r="5494" spans="1:20" x14ac:dyDescent="0.6">
      <c r="A5494" s="6"/>
      <c r="B5494" s="6"/>
      <c r="C5494" s="6"/>
      <c r="D5494" s="6" t="s">
        <v>13848</v>
      </c>
      <c r="E5494" s="6" t="s">
        <v>13815</v>
      </c>
      <c r="F5494" s="6" t="s">
        <v>13509</v>
      </c>
      <c r="G5494" s="6" t="str">
        <f t="shared" si="415"/>
        <v>50-95</v>
      </c>
      <c r="H5494" s="6" t="str" cm="1">
        <f t="array" ref="H5494:I5494">_xlfn.TEXTSPLIT(G5494,"-")</f>
        <v>50</v>
      </c>
      <c r="I5494" s="6" t="str">
        <v>95</v>
      </c>
      <c r="J5494" s="6" t="s">
        <v>13836</v>
      </c>
      <c r="K5494" s="6" t="s">
        <v>13358</v>
      </c>
      <c r="L5494" s="6" t="s">
        <v>13973</v>
      </c>
      <c r="M5494" s="6" t="s">
        <v>13771</v>
      </c>
      <c r="N5494" s="6" t="s">
        <v>13888</v>
      </c>
      <c r="O5494" s="6" t="str" cm="1">
        <f t="array" ref="O5494:P5494">_xlfn.TEXTSPLIT(N5494,"-")</f>
        <v>2017</v>
      </c>
      <c r="P5494" s="6" t="str">
        <v>2019</v>
      </c>
      <c r="Q5494" s="6">
        <v>7719</v>
      </c>
      <c r="R5494" s="6">
        <v>733</v>
      </c>
      <c r="S5494" s="16">
        <f t="shared" si="416"/>
        <v>9.4960487109729236E-2</v>
      </c>
      <c r="T5494" s="16">
        <f t="shared" si="417"/>
        <v>3.3367580476232183E-3</v>
      </c>
    </row>
    <row r="5495" spans="1:20" x14ac:dyDescent="0.6">
      <c r="A5495" s="6"/>
      <c r="B5495" s="6"/>
      <c r="C5495" s="6"/>
      <c r="D5495" s="6" t="s">
        <v>13822</v>
      </c>
      <c r="E5495" s="6" t="s">
        <v>13814</v>
      </c>
      <c r="F5495" s="6" t="s">
        <v>13818</v>
      </c>
      <c r="G5495" s="6" t="str">
        <f t="shared" si="415"/>
        <v>50-59</v>
      </c>
      <c r="H5495" s="6" t="str" cm="1">
        <f t="array" ref="H5495:I5495">_xlfn.TEXTSPLIT(G5495,"-")</f>
        <v>50</v>
      </c>
      <c r="I5495" s="6" t="str">
        <v>59</v>
      </c>
      <c r="J5495" s="6" t="s">
        <v>13836</v>
      </c>
      <c r="K5495" s="6" t="s">
        <v>13358</v>
      </c>
      <c r="L5495" s="6" t="s">
        <v>13973</v>
      </c>
      <c r="M5495" s="6" t="s">
        <v>13771</v>
      </c>
      <c r="N5495" s="6" t="s">
        <v>13888</v>
      </c>
      <c r="O5495" s="6" t="str" cm="1">
        <f t="array" ref="O5495:P5495">_xlfn.TEXTSPLIT(N5495,"-")</f>
        <v>2017</v>
      </c>
      <c r="P5495" s="6" t="str">
        <v>2019</v>
      </c>
      <c r="Q5495" s="6">
        <v>1898</v>
      </c>
      <c r="R5495" s="6">
        <v>300</v>
      </c>
      <c r="S5495" s="16">
        <f t="shared" si="416"/>
        <v>0.15806111696522657</v>
      </c>
      <c r="T5495" s="16">
        <f t="shared" si="417"/>
        <v>8.3734552314208253E-3</v>
      </c>
    </row>
    <row r="5496" spans="1:20" x14ac:dyDescent="0.6">
      <c r="A5496" s="6"/>
      <c r="B5496" s="6"/>
      <c r="C5496" s="6"/>
      <c r="D5496" s="6" t="s">
        <v>13822</v>
      </c>
      <c r="E5496" s="6" t="s">
        <v>13814</v>
      </c>
      <c r="F5496" s="6" t="s">
        <v>13819</v>
      </c>
      <c r="G5496" s="6" t="str">
        <f t="shared" si="415"/>
        <v>60-69</v>
      </c>
      <c r="H5496" s="6" t="str" cm="1">
        <f t="array" ref="H5496:I5496">_xlfn.TEXTSPLIT(G5496,"-")</f>
        <v>60</v>
      </c>
      <c r="I5496" s="6" t="str">
        <v>69</v>
      </c>
      <c r="J5496" s="6" t="s">
        <v>13836</v>
      </c>
      <c r="K5496" s="6" t="s">
        <v>13358</v>
      </c>
      <c r="L5496" s="6" t="s">
        <v>13973</v>
      </c>
      <c r="M5496" s="6" t="s">
        <v>13771</v>
      </c>
      <c r="N5496" s="6" t="s">
        <v>13888</v>
      </c>
      <c r="O5496" s="6" t="str" cm="1">
        <f t="array" ref="O5496:P5496">_xlfn.TEXTSPLIT(N5496,"-")</f>
        <v>2017</v>
      </c>
      <c r="P5496" s="6" t="str">
        <v>2019</v>
      </c>
      <c r="Q5496" s="6">
        <v>1211</v>
      </c>
      <c r="R5496" s="6">
        <v>277</v>
      </c>
      <c r="S5496" s="16">
        <f t="shared" si="416"/>
        <v>0.22873658133773742</v>
      </c>
      <c r="T5496" s="16">
        <f t="shared" si="417"/>
        <v>1.2069717574370656E-2</v>
      </c>
    </row>
    <row r="5497" spans="1:20" x14ac:dyDescent="0.6">
      <c r="A5497" s="6"/>
      <c r="B5497" s="6"/>
      <c r="C5497" s="6"/>
      <c r="D5497" s="6" t="s">
        <v>13822</v>
      </c>
      <c r="E5497" s="6" t="s">
        <v>13814</v>
      </c>
      <c r="F5497" s="6" t="s">
        <v>13752</v>
      </c>
      <c r="G5497" s="6" t="str">
        <f t="shared" si="415"/>
        <v>70-95</v>
      </c>
      <c r="H5497" s="6" t="str" cm="1">
        <f t="array" ref="H5497:I5497">_xlfn.TEXTSPLIT(G5497,"-")</f>
        <v>70</v>
      </c>
      <c r="I5497" s="6" t="str">
        <v>95</v>
      </c>
      <c r="J5497" s="6" t="s">
        <v>13836</v>
      </c>
      <c r="K5497" s="6" t="s">
        <v>13358</v>
      </c>
      <c r="L5497" s="6" t="s">
        <v>13973</v>
      </c>
      <c r="M5497" s="6" t="s">
        <v>13771</v>
      </c>
      <c r="N5497" s="6" t="s">
        <v>13888</v>
      </c>
      <c r="O5497" s="6" t="str" cm="1">
        <f t="array" ref="O5497:P5497">_xlfn.TEXTSPLIT(N5497,"-")</f>
        <v>2017</v>
      </c>
      <c r="P5497" s="6" t="str">
        <v>2019</v>
      </c>
      <c r="Q5497" s="6">
        <v>435</v>
      </c>
      <c r="R5497" s="6">
        <v>147</v>
      </c>
      <c r="S5497" s="16">
        <f t="shared" si="416"/>
        <v>0.33793103448275863</v>
      </c>
      <c r="T5497" s="16">
        <f t="shared" si="417"/>
        <v>2.2678849857119581E-2</v>
      </c>
    </row>
    <row r="5498" spans="1:20" x14ac:dyDescent="0.6">
      <c r="A5498" s="6"/>
      <c r="B5498" s="6"/>
      <c r="C5498" s="6"/>
      <c r="D5498" s="6" t="s">
        <v>13822</v>
      </c>
      <c r="E5498" s="6" t="s">
        <v>13814</v>
      </c>
      <c r="F5498" s="6" t="s">
        <v>13509</v>
      </c>
      <c r="G5498" s="6" t="str">
        <f t="shared" si="415"/>
        <v>50-95</v>
      </c>
      <c r="H5498" s="6" t="str" cm="1">
        <f t="array" ref="H5498:I5498">_xlfn.TEXTSPLIT(G5498,"-")</f>
        <v>50</v>
      </c>
      <c r="I5498" s="6" t="str">
        <v>95</v>
      </c>
      <c r="J5498" s="6" t="s">
        <v>13836</v>
      </c>
      <c r="K5498" s="6" t="s">
        <v>13358</v>
      </c>
      <c r="L5498" s="6" t="s">
        <v>13973</v>
      </c>
      <c r="M5498" s="6" t="s">
        <v>13771</v>
      </c>
      <c r="N5498" s="6" t="s">
        <v>13888</v>
      </c>
      <c r="O5498" s="6" t="str" cm="1">
        <f t="array" ref="O5498:P5498">_xlfn.TEXTSPLIT(N5498,"-")</f>
        <v>2017</v>
      </c>
      <c r="P5498" s="6" t="str">
        <v>2019</v>
      </c>
      <c r="Q5498" s="6">
        <v>3544</v>
      </c>
      <c r="R5498" s="6">
        <v>723</v>
      </c>
      <c r="S5498" s="16">
        <f t="shared" si="416"/>
        <v>0.20400677200902934</v>
      </c>
      <c r="T5498" s="16">
        <f t="shared" si="417"/>
        <v>6.7690874049288075E-3</v>
      </c>
    </row>
    <row r="5499" spans="1:20" x14ac:dyDescent="0.6">
      <c r="A5499" s="6"/>
      <c r="B5499" s="6"/>
      <c r="C5499" s="6"/>
      <c r="D5499" s="6" t="s">
        <v>13822</v>
      </c>
      <c r="E5499" s="6" t="s">
        <v>13816</v>
      </c>
      <c r="F5499" s="6" t="s">
        <v>13818</v>
      </c>
      <c r="G5499" s="6" t="str">
        <f t="shared" si="415"/>
        <v>50-59</v>
      </c>
      <c r="H5499" s="6" t="str" cm="1">
        <f t="array" ref="H5499:I5499">_xlfn.TEXTSPLIT(G5499,"-")</f>
        <v>50</v>
      </c>
      <c r="I5499" s="6" t="str">
        <v>59</v>
      </c>
      <c r="J5499" s="6" t="s">
        <v>13836</v>
      </c>
      <c r="K5499" s="6" t="s">
        <v>13358</v>
      </c>
      <c r="L5499" s="6" t="s">
        <v>13973</v>
      </c>
      <c r="M5499" s="6" t="s">
        <v>13771</v>
      </c>
      <c r="N5499" s="6" t="s">
        <v>13888</v>
      </c>
      <c r="O5499" s="6" t="str" cm="1">
        <f t="array" ref="O5499:P5499">_xlfn.TEXTSPLIT(N5499,"-")</f>
        <v>2017</v>
      </c>
      <c r="P5499" s="6" t="str">
        <v>2019</v>
      </c>
      <c r="Q5499" s="6">
        <v>2168</v>
      </c>
      <c r="R5499" s="6">
        <v>277</v>
      </c>
      <c r="S5499" s="16">
        <f t="shared" si="416"/>
        <v>0.12776752767527674</v>
      </c>
      <c r="T5499" s="16">
        <f t="shared" si="417"/>
        <v>7.1696298077885924E-3</v>
      </c>
    </row>
    <row r="5500" spans="1:20" x14ac:dyDescent="0.6">
      <c r="A5500" s="6"/>
      <c r="B5500" s="6"/>
      <c r="C5500" s="6"/>
      <c r="D5500" s="6" t="s">
        <v>13822</v>
      </c>
      <c r="E5500" s="6" t="s">
        <v>13816</v>
      </c>
      <c r="F5500" s="6" t="s">
        <v>13819</v>
      </c>
      <c r="G5500" s="6" t="str">
        <f t="shared" si="415"/>
        <v>60-69</v>
      </c>
      <c r="H5500" s="6" t="str" cm="1">
        <f t="array" ref="H5500:I5500">_xlfn.TEXTSPLIT(G5500,"-")</f>
        <v>60</v>
      </c>
      <c r="I5500" s="6" t="str">
        <v>69</v>
      </c>
      <c r="J5500" s="6" t="s">
        <v>13836</v>
      </c>
      <c r="K5500" s="6" t="s">
        <v>13358</v>
      </c>
      <c r="L5500" s="6" t="s">
        <v>13973</v>
      </c>
      <c r="M5500" s="6" t="s">
        <v>13771</v>
      </c>
      <c r="N5500" s="6" t="s">
        <v>13888</v>
      </c>
      <c r="O5500" s="6" t="str" cm="1">
        <f t="array" ref="O5500:P5500">_xlfn.TEXTSPLIT(N5500,"-")</f>
        <v>2017</v>
      </c>
      <c r="P5500" s="6" t="str">
        <v>2019</v>
      </c>
      <c r="Q5500" s="6">
        <v>1489</v>
      </c>
      <c r="R5500" s="6">
        <v>356</v>
      </c>
      <c r="S5500" s="16">
        <f t="shared" si="416"/>
        <v>0.23908663532572197</v>
      </c>
      <c r="T5500" s="16">
        <f t="shared" si="417"/>
        <v>1.1053451431062141E-2</v>
      </c>
    </row>
    <row r="5501" spans="1:20" x14ac:dyDescent="0.6">
      <c r="A5501" s="6"/>
      <c r="B5501" s="6"/>
      <c r="C5501" s="6"/>
      <c r="D5501" s="6" t="s">
        <v>13822</v>
      </c>
      <c r="E5501" s="6" t="s">
        <v>13816</v>
      </c>
      <c r="F5501" s="6" t="s">
        <v>13752</v>
      </c>
      <c r="G5501" s="6" t="str">
        <f t="shared" si="415"/>
        <v>70-95</v>
      </c>
      <c r="H5501" s="6" t="str" cm="1">
        <f t="array" ref="H5501:I5501">_xlfn.TEXTSPLIT(G5501,"-")</f>
        <v>70</v>
      </c>
      <c r="I5501" s="6" t="str">
        <v>95</v>
      </c>
      <c r="J5501" s="6" t="s">
        <v>13836</v>
      </c>
      <c r="K5501" s="6" t="s">
        <v>13358</v>
      </c>
      <c r="L5501" s="6" t="s">
        <v>13973</v>
      </c>
      <c r="M5501" s="6" t="s">
        <v>13771</v>
      </c>
      <c r="N5501" s="6" t="s">
        <v>13888</v>
      </c>
      <c r="O5501" s="6" t="str" cm="1">
        <f t="array" ref="O5501:P5501">_xlfn.TEXTSPLIT(N5501,"-")</f>
        <v>2017</v>
      </c>
      <c r="P5501" s="6" t="str">
        <v>2019</v>
      </c>
      <c r="Q5501" s="6">
        <v>518</v>
      </c>
      <c r="R5501" s="6">
        <v>208</v>
      </c>
      <c r="S5501" s="16">
        <f t="shared" si="416"/>
        <v>0.40154440154440152</v>
      </c>
      <c r="T5501" s="16">
        <f t="shared" si="417"/>
        <v>2.1538620029285221E-2</v>
      </c>
    </row>
    <row r="5502" spans="1:20" x14ac:dyDescent="0.6">
      <c r="A5502" s="6"/>
      <c r="B5502" s="6"/>
      <c r="C5502" s="6"/>
      <c r="D5502" s="6" t="s">
        <v>13822</v>
      </c>
      <c r="E5502" s="6" t="s">
        <v>13816</v>
      </c>
      <c r="F5502" s="6" t="s">
        <v>13509</v>
      </c>
      <c r="G5502" s="6" t="str">
        <f t="shared" si="415"/>
        <v>50-95</v>
      </c>
      <c r="H5502" s="6" t="str" cm="1">
        <f t="array" ref="H5502:I5502">_xlfn.TEXTSPLIT(G5502,"-")</f>
        <v>50</v>
      </c>
      <c r="I5502" s="6" t="str">
        <v>95</v>
      </c>
      <c r="J5502" s="6" t="s">
        <v>13836</v>
      </c>
      <c r="K5502" s="6" t="s">
        <v>13358</v>
      </c>
      <c r="L5502" s="6" t="s">
        <v>13973</v>
      </c>
      <c r="M5502" s="6" t="s">
        <v>13771</v>
      </c>
      <c r="N5502" s="6" t="s">
        <v>13888</v>
      </c>
      <c r="O5502" s="6" t="str" cm="1">
        <f t="array" ref="O5502:P5502">_xlfn.TEXTSPLIT(N5502,"-")</f>
        <v>2017</v>
      </c>
      <c r="P5502" s="6" t="str">
        <v>2019</v>
      </c>
      <c r="Q5502" s="6">
        <v>4175</v>
      </c>
      <c r="R5502" s="6">
        <v>839</v>
      </c>
      <c r="S5502" s="16">
        <f t="shared" si="416"/>
        <v>0.20095808383233532</v>
      </c>
      <c r="T5502" s="16">
        <f t="shared" si="417"/>
        <v>6.2016789763493681E-3</v>
      </c>
    </row>
    <row r="5503" spans="1:20" x14ac:dyDescent="0.6">
      <c r="A5503" s="6"/>
      <c r="B5503" s="6"/>
      <c r="C5503" s="6"/>
      <c r="D5503" s="6" t="s">
        <v>13822</v>
      </c>
      <c r="E5503" s="6" t="s">
        <v>13815</v>
      </c>
      <c r="F5503" s="6" t="s">
        <v>13818</v>
      </c>
      <c r="G5503" s="6" t="str">
        <f t="shared" si="415"/>
        <v>50-59</v>
      </c>
      <c r="H5503" s="6" t="str" cm="1">
        <f t="array" ref="H5503:I5503">_xlfn.TEXTSPLIT(G5503,"-")</f>
        <v>50</v>
      </c>
      <c r="I5503" s="6" t="str">
        <v>59</v>
      </c>
      <c r="J5503" s="6" t="s">
        <v>13836</v>
      </c>
      <c r="K5503" s="6" t="s">
        <v>13358</v>
      </c>
      <c r="L5503" s="6" t="s">
        <v>13973</v>
      </c>
      <c r="M5503" s="6" t="s">
        <v>13771</v>
      </c>
      <c r="N5503" s="6" t="s">
        <v>13888</v>
      </c>
      <c r="O5503" s="6" t="str" cm="1">
        <f t="array" ref="O5503:P5503">_xlfn.TEXTSPLIT(N5503,"-")</f>
        <v>2017</v>
      </c>
      <c r="P5503" s="6" t="str">
        <v>2019</v>
      </c>
      <c r="Q5503" s="6">
        <v>4066</v>
      </c>
      <c r="R5503" s="6">
        <v>577</v>
      </c>
      <c r="S5503" s="16">
        <f t="shared" si="416"/>
        <v>0.14190850959173634</v>
      </c>
      <c r="T5503" s="16">
        <f t="shared" si="417"/>
        <v>5.4725196525065535E-3</v>
      </c>
    </row>
    <row r="5504" spans="1:20" x14ac:dyDescent="0.6">
      <c r="A5504" s="6"/>
      <c r="B5504" s="6"/>
      <c r="C5504" s="6"/>
      <c r="D5504" s="6" t="s">
        <v>13822</v>
      </c>
      <c r="E5504" s="6" t="s">
        <v>13815</v>
      </c>
      <c r="F5504" s="6" t="s">
        <v>13819</v>
      </c>
      <c r="G5504" s="6" t="str">
        <f t="shared" si="415"/>
        <v>60-69</v>
      </c>
      <c r="H5504" s="6" t="str" cm="1">
        <f t="array" ref="H5504:I5504">_xlfn.TEXTSPLIT(G5504,"-")</f>
        <v>60</v>
      </c>
      <c r="I5504" s="6" t="str">
        <v>69</v>
      </c>
      <c r="J5504" s="6" t="s">
        <v>13836</v>
      </c>
      <c r="K5504" s="6" t="s">
        <v>13358</v>
      </c>
      <c r="L5504" s="6" t="s">
        <v>13973</v>
      </c>
      <c r="M5504" s="6" t="s">
        <v>13771</v>
      </c>
      <c r="N5504" s="6" t="s">
        <v>13888</v>
      </c>
      <c r="O5504" s="6" t="str" cm="1">
        <f t="array" ref="O5504:P5504">_xlfn.TEXTSPLIT(N5504,"-")</f>
        <v>2017</v>
      </c>
      <c r="P5504" s="6" t="str">
        <v>2019</v>
      </c>
      <c r="Q5504" s="6">
        <v>2700</v>
      </c>
      <c r="R5504" s="6">
        <v>632</v>
      </c>
      <c r="S5504" s="16">
        <f t="shared" si="416"/>
        <v>0.23407407407407407</v>
      </c>
      <c r="T5504" s="16">
        <f t="shared" si="417"/>
        <v>8.1486968265197437E-3</v>
      </c>
    </row>
    <row r="5505" spans="1:20" x14ac:dyDescent="0.6">
      <c r="A5505" s="6"/>
      <c r="B5505" s="6"/>
      <c r="C5505" s="6"/>
      <c r="D5505" s="6" t="s">
        <v>13822</v>
      </c>
      <c r="E5505" s="6" t="s">
        <v>13815</v>
      </c>
      <c r="F5505" s="6" t="s">
        <v>13752</v>
      </c>
      <c r="G5505" s="6" t="str">
        <f t="shared" si="415"/>
        <v>70-95</v>
      </c>
      <c r="H5505" s="6" t="str" cm="1">
        <f t="array" ref="H5505:I5505">_xlfn.TEXTSPLIT(G5505,"-")</f>
        <v>70</v>
      </c>
      <c r="I5505" s="6" t="str">
        <v>95</v>
      </c>
      <c r="J5505" s="6" t="s">
        <v>13836</v>
      </c>
      <c r="K5505" s="6" t="s">
        <v>13358</v>
      </c>
      <c r="L5505" s="6" t="s">
        <v>13973</v>
      </c>
      <c r="M5505" s="6" t="s">
        <v>13771</v>
      </c>
      <c r="N5505" s="6" t="s">
        <v>13888</v>
      </c>
      <c r="O5505" s="6" t="str" cm="1">
        <f t="array" ref="O5505:P5505">_xlfn.TEXTSPLIT(N5505,"-")</f>
        <v>2017</v>
      </c>
      <c r="P5505" s="6" t="str">
        <v>2019</v>
      </c>
      <c r="Q5505" s="6">
        <v>953</v>
      </c>
      <c r="R5505" s="6">
        <v>355</v>
      </c>
      <c r="S5505" s="16">
        <f t="shared" si="416"/>
        <v>0.37250786988457502</v>
      </c>
      <c r="T5505" s="16">
        <f t="shared" si="417"/>
        <v>1.5661213769873599E-2</v>
      </c>
    </row>
    <row r="5506" spans="1:20" x14ac:dyDescent="0.6">
      <c r="A5506" s="6"/>
      <c r="B5506" s="6"/>
      <c r="C5506" s="6"/>
      <c r="D5506" s="6" t="s">
        <v>13822</v>
      </c>
      <c r="E5506" s="6" t="s">
        <v>13815</v>
      </c>
      <c r="F5506" s="6" t="s">
        <v>13509</v>
      </c>
      <c r="G5506" s="6" t="str">
        <f t="shared" si="415"/>
        <v>50-95</v>
      </c>
      <c r="H5506" s="6" t="str" cm="1">
        <f t="array" ref="H5506:I5506">_xlfn.TEXTSPLIT(G5506,"-")</f>
        <v>50</v>
      </c>
      <c r="I5506" s="6" t="str">
        <v>95</v>
      </c>
      <c r="J5506" s="6" t="s">
        <v>13836</v>
      </c>
      <c r="K5506" s="6" t="s">
        <v>13358</v>
      </c>
      <c r="L5506" s="6" t="s">
        <v>13973</v>
      </c>
      <c r="M5506" s="6" t="s">
        <v>13771</v>
      </c>
      <c r="N5506" s="6" t="s">
        <v>13888</v>
      </c>
      <c r="O5506" s="6" t="str" cm="1">
        <f t="array" ref="O5506:P5506">_xlfn.TEXTSPLIT(N5506,"-")</f>
        <v>2017</v>
      </c>
      <c r="P5506" s="6" t="str">
        <v>2019</v>
      </c>
      <c r="Q5506" s="6">
        <v>7719</v>
      </c>
      <c r="R5506" s="6">
        <v>1567</v>
      </c>
      <c r="S5506" s="16">
        <f t="shared" si="416"/>
        <v>0.20300557066977587</v>
      </c>
      <c r="T5506" s="16">
        <f t="shared" si="417"/>
        <v>4.5782668264236354E-3</v>
      </c>
    </row>
    <row r="5507" spans="1:20" x14ac:dyDescent="0.6">
      <c r="A5507" s="6"/>
      <c r="B5507" s="6"/>
      <c r="C5507" s="6"/>
      <c r="D5507" s="6" t="s">
        <v>13813</v>
      </c>
      <c r="E5507" s="6" t="s">
        <v>13814</v>
      </c>
      <c r="F5507" s="6" t="s">
        <v>13818</v>
      </c>
      <c r="G5507" s="6" t="str">
        <f t="shared" si="415"/>
        <v>50-59</v>
      </c>
      <c r="H5507" s="6" t="str" cm="1">
        <f t="array" ref="H5507:I5507">_xlfn.TEXTSPLIT(G5507,"-")</f>
        <v>50</v>
      </c>
      <c r="I5507" s="6" t="str">
        <v>59</v>
      </c>
      <c r="J5507" s="6" t="s">
        <v>13836</v>
      </c>
      <c r="K5507" s="6" t="s">
        <v>13358</v>
      </c>
      <c r="L5507" s="6" t="s">
        <v>13973</v>
      </c>
      <c r="M5507" s="6" t="s">
        <v>13771</v>
      </c>
      <c r="N5507" s="6" t="s">
        <v>13888</v>
      </c>
      <c r="O5507" s="6" t="str" cm="1">
        <f t="array" ref="O5507:P5507">_xlfn.TEXTSPLIT(N5507,"-")</f>
        <v>2017</v>
      </c>
      <c r="P5507" s="6" t="str">
        <v>2019</v>
      </c>
      <c r="Q5507" s="6">
        <v>1898</v>
      </c>
      <c r="R5507" s="6">
        <v>2</v>
      </c>
      <c r="S5507" s="16">
        <f t="shared" si="416"/>
        <v>1.053740779768177E-3</v>
      </c>
      <c r="T5507" s="16">
        <f t="shared" si="417"/>
        <v>7.447145725664637E-4</v>
      </c>
    </row>
    <row r="5508" spans="1:20" x14ac:dyDescent="0.6">
      <c r="A5508" s="6"/>
      <c r="B5508" s="6"/>
      <c r="C5508" s="6"/>
      <c r="D5508" s="6" t="s">
        <v>13813</v>
      </c>
      <c r="E5508" s="6" t="s">
        <v>13814</v>
      </c>
      <c r="F5508" s="6" t="s">
        <v>13819</v>
      </c>
      <c r="G5508" s="6" t="str">
        <f t="shared" si="415"/>
        <v>60-69</v>
      </c>
      <c r="H5508" s="6" t="str" cm="1">
        <f t="array" ref="H5508:I5508">_xlfn.TEXTSPLIT(G5508,"-")</f>
        <v>60</v>
      </c>
      <c r="I5508" s="6" t="str">
        <v>69</v>
      </c>
      <c r="J5508" s="6" t="s">
        <v>13836</v>
      </c>
      <c r="K5508" s="6" t="s">
        <v>13358</v>
      </c>
      <c r="L5508" s="6" t="s">
        <v>13973</v>
      </c>
      <c r="M5508" s="6" t="s">
        <v>13771</v>
      </c>
      <c r="N5508" s="6" t="s">
        <v>13888</v>
      </c>
      <c r="O5508" s="6" t="str" cm="1">
        <f t="array" ref="O5508:P5508">_xlfn.TEXTSPLIT(N5508,"-")</f>
        <v>2017</v>
      </c>
      <c r="P5508" s="6" t="str">
        <v>2019</v>
      </c>
      <c r="Q5508" s="6">
        <v>1211</v>
      </c>
      <c r="R5508" s="6">
        <v>10</v>
      </c>
      <c r="S5508" s="16">
        <f t="shared" si="416"/>
        <v>8.2576383154417832E-3</v>
      </c>
      <c r="T5508" s="16">
        <f t="shared" si="417"/>
        <v>2.6004906043026132E-3</v>
      </c>
    </row>
    <row r="5509" spans="1:20" x14ac:dyDescent="0.6">
      <c r="A5509" s="6"/>
      <c r="B5509" s="6"/>
      <c r="C5509" s="6"/>
      <c r="D5509" s="6" t="s">
        <v>13813</v>
      </c>
      <c r="E5509" s="6" t="s">
        <v>13814</v>
      </c>
      <c r="F5509" s="6" t="s">
        <v>13752</v>
      </c>
      <c r="G5509" s="6" t="str">
        <f t="shared" si="415"/>
        <v>70-95</v>
      </c>
      <c r="H5509" s="6" t="str" cm="1">
        <f t="array" ref="H5509:I5509">_xlfn.TEXTSPLIT(G5509,"-")</f>
        <v>70</v>
      </c>
      <c r="I5509" s="6" t="str">
        <v>95</v>
      </c>
      <c r="J5509" s="6" t="s">
        <v>13836</v>
      </c>
      <c r="K5509" s="6" t="s">
        <v>13358</v>
      </c>
      <c r="L5509" s="6" t="s">
        <v>13973</v>
      </c>
      <c r="M5509" s="6" t="s">
        <v>13771</v>
      </c>
      <c r="N5509" s="6" t="s">
        <v>13888</v>
      </c>
      <c r="O5509" s="6" t="str" cm="1">
        <f t="array" ref="O5509:P5509">_xlfn.TEXTSPLIT(N5509,"-")</f>
        <v>2017</v>
      </c>
      <c r="P5509" s="6" t="str">
        <v>2019</v>
      </c>
      <c r="Q5509" s="6">
        <v>435</v>
      </c>
      <c r="R5509" s="6">
        <v>13</v>
      </c>
      <c r="S5509" s="16">
        <f t="shared" si="416"/>
        <v>2.9885057471264367E-2</v>
      </c>
      <c r="T5509" s="16">
        <f t="shared" si="417"/>
        <v>8.163831195944115E-3</v>
      </c>
    </row>
    <row r="5510" spans="1:20" x14ac:dyDescent="0.6">
      <c r="A5510" s="6"/>
      <c r="B5510" s="6"/>
      <c r="C5510" s="6"/>
      <c r="D5510" s="6" t="s">
        <v>13813</v>
      </c>
      <c r="E5510" s="6" t="s">
        <v>13814</v>
      </c>
      <c r="F5510" s="6" t="s">
        <v>13509</v>
      </c>
      <c r="G5510" s="6" t="str">
        <f t="shared" si="415"/>
        <v>50-95</v>
      </c>
      <c r="H5510" s="6" t="str" cm="1">
        <f t="array" ref="H5510:I5510">_xlfn.TEXTSPLIT(G5510,"-")</f>
        <v>50</v>
      </c>
      <c r="I5510" s="6" t="str">
        <v>95</v>
      </c>
      <c r="J5510" s="6" t="s">
        <v>13836</v>
      </c>
      <c r="K5510" s="6" t="s">
        <v>13358</v>
      </c>
      <c r="L5510" s="6" t="s">
        <v>13973</v>
      </c>
      <c r="M5510" s="6" t="s">
        <v>13771</v>
      </c>
      <c r="N5510" s="6" t="s">
        <v>13888</v>
      </c>
      <c r="O5510" s="6" t="str" cm="1">
        <f t="array" ref="O5510:P5510">_xlfn.TEXTSPLIT(N5510,"-")</f>
        <v>2017</v>
      </c>
      <c r="P5510" s="6" t="str">
        <v>2019</v>
      </c>
      <c r="Q5510" s="6">
        <v>3544</v>
      </c>
      <c r="R5510" s="6">
        <v>25</v>
      </c>
      <c r="S5510" s="16">
        <f t="shared" si="416"/>
        <v>7.054176072234763E-3</v>
      </c>
      <c r="T5510" s="16">
        <f t="shared" si="417"/>
        <v>1.4058502677095992E-3</v>
      </c>
    </row>
    <row r="5511" spans="1:20" x14ac:dyDescent="0.6">
      <c r="A5511" s="6"/>
      <c r="B5511" s="6"/>
      <c r="C5511" s="6"/>
      <c r="D5511" s="6" t="s">
        <v>13813</v>
      </c>
      <c r="E5511" s="6" t="s">
        <v>13816</v>
      </c>
      <c r="F5511" s="6" t="s">
        <v>13818</v>
      </c>
      <c r="G5511" s="6" t="str">
        <f t="shared" si="415"/>
        <v>50-59</v>
      </c>
      <c r="H5511" s="6" t="str" cm="1">
        <f t="array" ref="H5511:I5511">_xlfn.TEXTSPLIT(G5511,"-")</f>
        <v>50</v>
      </c>
      <c r="I5511" s="6" t="str">
        <v>59</v>
      </c>
      <c r="J5511" s="6" t="s">
        <v>13836</v>
      </c>
      <c r="K5511" s="6" t="s">
        <v>13358</v>
      </c>
      <c r="L5511" s="6" t="s">
        <v>13973</v>
      </c>
      <c r="M5511" s="6" t="s">
        <v>13771</v>
      </c>
      <c r="N5511" s="6" t="s">
        <v>13888</v>
      </c>
      <c r="O5511" s="6" t="str" cm="1">
        <f t="array" ref="O5511:P5511">_xlfn.TEXTSPLIT(N5511,"-")</f>
        <v>2017</v>
      </c>
      <c r="P5511" s="6" t="str">
        <v>2019</v>
      </c>
      <c r="Q5511" s="6">
        <v>2168</v>
      </c>
      <c r="R5511" s="6">
        <v>1</v>
      </c>
      <c r="S5511" s="16">
        <f t="shared" si="416"/>
        <v>4.6125461254612545E-4</v>
      </c>
      <c r="T5511" s="16">
        <f t="shared" si="417"/>
        <v>4.6114822236767276E-4</v>
      </c>
    </row>
    <row r="5512" spans="1:20" x14ac:dyDescent="0.6">
      <c r="A5512" s="6"/>
      <c r="B5512" s="6"/>
      <c r="C5512" s="6"/>
      <c r="D5512" s="6" t="s">
        <v>13813</v>
      </c>
      <c r="E5512" s="6" t="s">
        <v>13816</v>
      </c>
      <c r="F5512" s="6" t="s">
        <v>13819</v>
      </c>
      <c r="G5512" s="6" t="str">
        <f t="shared" si="415"/>
        <v>60-69</v>
      </c>
      <c r="H5512" s="6" t="str" cm="1">
        <f t="array" ref="H5512:I5512">_xlfn.TEXTSPLIT(G5512,"-")</f>
        <v>60</v>
      </c>
      <c r="I5512" s="6" t="str">
        <v>69</v>
      </c>
      <c r="J5512" s="6" t="s">
        <v>13836</v>
      </c>
      <c r="K5512" s="6" t="s">
        <v>13358</v>
      </c>
      <c r="L5512" s="6" t="s">
        <v>13973</v>
      </c>
      <c r="M5512" s="6" t="s">
        <v>13771</v>
      </c>
      <c r="N5512" s="6" t="s">
        <v>13888</v>
      </c>
      <c r="O5512" s="6" t="str" cm="1">
        <f t="array" ref="O5512:P5512">_xlfn.TEXTSPLIT(N5512,"-")</f>
        <v>2017</v>
      </c>
      <c r="P5512" s="6" t="str">
        <v>2019</v>
      </c>
      <c r="Q5512" s="6">
        <v>1489</v>
      </c>
      <c r="R5512" s="6">
        <v>6</v>
      </c>
      <c r="S5512" s="16">
        <f t="shared" si="416"/>
        <v>4.0295500335795834E-3</v>
      </c>
      <c r="T5512" s="16">
        <f t="shared" si="417"/>
        <v>1.6417391473298657E-3</v>
      </c>
    </row>
    <row r="5513" spans="1:20" x14ac:dyDescent="0.6">
      <c r="A5513" s="6"/>
      <c r="B5513" s="6"/>
      <c r="C5513" s="6"/>
      <c r="D5513" s="6" t="s">
        <v>13813</v>
      </c>
      <c r="E5513" s="6" t="s">
        <v>13816</v>
      </c>
      <c r="F5513" s="6" t="s">
        <v>13752</v>
      </c>
      <c r="G5513" s="6" t="str">
        <f t="shared" si="415"/>
        <v>70-95</v>
      </c>
      <c r="H5513" s="6" t="str" cm="1">
        <f t="array" ref="H5513:I5513">_xlfn.TEXTSPLIT(G5513,"-")</f>
        <v>70</v>
      </c>
      <c r="I5513" s="6" t="str">
        <v>95</v>
      </c>
      <c r="J5513" s="6" t="s">
        <v>13836</v>
      </c>
      <c r="K5513" s="6" t="s">
        <v>13358</v>
      </c>
      <c r="L5513" s="6" t="s">
        <v>13973</v>
      </c>
      <c r="M5513" s="6" t="s">
        <v>13771</v>
      </c>
      <c r="N5513" s="6" t="s">
        <v>13888</v>
      </c>
      <c r="O5513" s="6" t="str" cm="1">
        <f t="array" ref="O5513:P5513">_xlfn.TEXTSPLIT(N5513,"-")</f>
        <v>2017</v>
      </c>
      <c r="P5513" s="6" t="str">
        <v>2019</v>
      </c>
      <c r="Q5513" s="6">
        <v>518</v>
      </c>
      <c r="R5513" s="6">
        <v>10</v>
      </c>
      <c r="S5513" s="16">
        <f t="shared" si="416"/>
        <v>1.9305019305019305E-2</v>
      </c>
      <c r="T5513" s="16">
        <f t="shared" si="417"/>
        <v>6.0455694767785314E-3</v>
      </c>
    </row>
    <row r="5514" spans="1:20" x14ac:dyDescent="0.6">
      <c r="A5514" s="6"/>
      <c r="B5514" s="6"/>
      <c r="C5514" s="6"/>
      <c r="D5514" s="6" t="s">
        <v>13813</v>
      </c>
      <c r="E5514" s="6" t="s">
        <v>13816</v>
      </c>
      <c r="F5514" s="6" t="s">
        <v>13509</v>
      </c>
      <c r="G5514" s="6" t="str">
        <f t="shared" si="415"/>
        <v>50-95</v>
      </c>
      <c r="H5514" s="6" t="str" cm="1">
        <f t="array" ref="H5514:I5514">_xlfn.TEXTSPLIT(G5514,"-")</f>
        <v>50</v>
      </c>
      <c r="I5514" s="6" t="str">
        <v>95</v>
      </c>
      <c r="J5514" s="6" t="s">
        <v>13836</v>
      </c>
      <c r="K5514" s="6" t="s">
        <v>13358</v>
      </c>
      <c r="L5514" s="6" t="s">
        <v>13973</v>
      </c>
      <c r="M5514" s="6" t="s">
        <v>13771</v>
      </c>
      <c r="N5514" s="6" t="s">
        <v>13888</v>
      </c>
      <c r="O5514" s="6" t="str" cm="1">
        <f t="array" ref="O5514:P5514">_xlfn.TEXTSPLIT(N5514,"-")</f>
        <v>2017</v>
      </c>
      <c r="P5514" s="6" t="str">
        <v>2019</v>
      </c>
      <c r="Q5514" s="6">
        <v>4175</v>
      </c>
      <c r="R5514" s="6">
        <v>17</v>
      </c>
      <c r="S5514" s="16">
        <f t="shared" si="416"/>
        <v>4.0718562874251501E-3</v>
      </c>
      <c r="T5514" s="16">
        <f t="shared" si="417"/>
        <v>9.8555753682630799E-4</v>
      </c>
    </row>
    <row r="5515" spans="1:20" x14ac:dyDescent="0.6">
      <c r="A5515" s="6"/>
      <c r="B5515" s="6"/>
      <c r="C5515" s="6"/>
      <c r="D5515" s="6" t="s">
        <v>13813</v>
      </c>
      <c r="E5515" s="6" t="s">
        <v>13815</v>
      </c>
      <c r="F5515" s="6" t="s">
        <v>13818</v>
      </c>
      <c r="G5515" s="6" t="str">
        <f t="shared" si="415"/>
        <v>50-59</v>
      </c>
      <c r="H5515" s="6" t="str" cm="1">
        <f t="array" ref="H5515:I5515">_xlfn.TEXTSPLIT(G5515,"-")</f>
        <v>50</v>
      </c>
      <c r="I5515" s="6" t="str">
        <v>59</v>
      </c>
      <c r="J5515" s="6" t="s">
        <v>13836</v>
      </c>
      <c r="K5515" s="6" t="s">
        <v>13358</v>
      </c>
      <c r="L5515" s="6" t="s">
        <v>13973</v>
      </c>
      <c r="M5515" s="6" t="s">
        <v>13771</v>
      </c>
      <c r="N5515" s="6" t="s">
        <v>13888</v>
      </c>
      <c r="O5515" s="6" t="str" cm="1">
        <f t="array" ref="O5515:P5515">_xlfn.TEXTSPLIT(N5515,"-")</f>
        <v>2017</v>
      </c>
      <c r="P5515" s="6" t="str">
        <v>2019</v>
      </c>
      <c r="Q5515" s="6">
        <v>4066</v>
      </c>
      <c r="R5515" s="6">
        <v>4</v>
      </c>
      <c r="S5515" s="16">
        <f t="shared" si="416"/>
        <v>9.8376783079193305E-4</v>
      </c>
      <c r="T5515" s="16">
        <f t="shared" si="417"/>
        <v>4.9164190607484928E-4</v>
      </c>
    </row>
    <row r="5516" spans="1:20" x14ac:dyDescent="0.6">
      <c r="A5516" s="6"/>
      <c r="B5516" s="6"/>
      <c r="C5516" s="6"/>
      <c r="D5516" s="6" t="s">
        <v>13813</v>
      </c>
      <c r="E5516" s="6" t="s">
        <v>13815</v>
      </c>
      <c r="F5516" s="6" t="s">
        <v>13819</v>
      </c>
      <c r="G5516" s="6" t="str">
        <f t="shared" si="415"/>
        <v>60-69</v>
      </c>
      <c r="H5516" s="6" t="str" cm="1">
        <f t="array" ref="H5516:I5516">_xlfn.TEXTSPLIT(G5516,"-")</f>
        <v>60</v>
      </c>
      <c r="I5516" s="6" t="str">
        <v>69</v>
      </c>
      <c r="J5516" s="6" t="s">
        <v>13836</v>
      </c>
      <c r="K5516" s="6" t="s">
        <v>13358</v>
      </c>
      <c r="L5516" s="6" t="s">
        <v>13973</v>
      </c>
      <c r="M5516" s="6" t="s">
        <v>13771</v>
      </c>
      <c r="N5516" s="6" t="s">
        <v>13888</v>
      </c>
      <c r="O5516" s="6" t="str" cm="1">
        <f t="array" ref="O5516:P5516">_xlfn.TEXTSPLIT(N5516,"-")</f>
        <v>2017</v>
      </c>
      <c r="P5516" s="6" t="str">
        <v>2019</v>
      </c>
      <c r="Q5516" s="6">
        <v>2700</v>
      </c>
      <c r="R5516" s="6">
        <v>16</v>
      </c>
      <c r="S5516" s="16">
        <f t="shared" si="416"/>
        <v>5.9259259259259256E-3</v>
      </c>
      <c r="T5516" s="16">
        <f t="shared" si="417"/>
        <v>1.4770853843077897E-3</v>
      </c>
    </row>
    <row r="5517" spans="1:20" x14ac:dyDescent="0.6">
      <c r="A5517" s="6"/>
      <c r="B5517" s="6"/>
      <c r="C5517" s="6"/>
      <c r="D5517" s="6" t="s">
        <v>13813</v>
      </c>
      <c r="E5517" s="6" t="s">
        <v>13815</v>
      </c>
      <c r="F5517" s="6" t="s">
        <v>13752</v>
      </c>
      <c r="G5517" s="6" t="str">
        <f t="shared" si="415"/>
        <v>70-95</v>
      </c>
      <c r="H5517" s="6" t="str" cm="1">
        <f t="array" ref="H5517:I5517">_xlfn.TEXTSPLIT(G5517,"-")</f>
        <v>70</v>
      </c>
      <c r="I5517" s="6" t="str">
        <v>95</v>
      </c>
      <c r="J5517" s="6" t="s">
        <v>13836</v>
      </c>
      <c r="K5517" s="6" t="s">
        <v>13358</v>
      </c>
      <c r="L5517" s="6" t="s">
        <v>13973</v>
      </c>
      <c r="M5517" s="6" t="s">
        <v>13771</v>
      </c>
      <c r="N5517" s="6" t="s">
        <v>13888</v>
      </c>
      <c r="O5517" s="6" t="str" cm="1">
        <f t="array" ref="O5517:P5517">_xlfn.TEXTSPLIT(N5517,"-")</f>
        <v>2017</v>
      </c>
      <c r="P5517" s="6" t="str">
        <v>2019</v>
      </c>
      <c r="Q5517" s="6">
        <v>953</v>
      </c>
      <c r="R5517" s="6">
        <v>23</v>
      </c>
      <c r="S5517" s="16">
        <f t="shared" si="416"/>
        <v>2.4134312696747113E-2</v>
      </c>
      <c r="T5517" s="16">
        <f t="shared" si="417"/>
        <v>4.9712550060477716E-3</v>
      </c>
    </row>
    <row r="5518" spans="1:20" x14ac:dyDescent="0.6">
      <c r="A5518" s="6"/>
      <c r="B5518" s="6"/>
      <c r="C5518" s="6"/>
      <c r="D5518" s="6" t="s">
        <v>13813</v>
      </c>
      <c r="E5518" s="6" t="s">
        <v>13815</v>
      </c>
      <c r="F5518" s="6" t="s">
        <v>13509</v>
      </c>
      <c r="G5518" s="6" t="str">
        <f t="shared" si="415"/>
        <v>50-95</v>
      </c>
      <c r="H5518" s="6" t="str" cm="1">
        <f t="array" ref="H5518:I5518">_xlfn.TEXTSPLIT(G5518,"-")</f>
        <v>50</v>
      </c>
      <c r="I5518" s="6" t="str">
        <v>95</v>
      </c>
      <c r="J5518" s="6" t="s">
        <v>13836</v>
      </c>
      <c r="K5518" s="6" t="s">
        <v>13358</v>
      </c>
      <c r="L5518" s="6" t="s">
        <v>13973</v>
      </c>
      <c r="M5518" s="6" t="s">
        <v>13771</v>
      </c>
      <c r="N5518" s="6" t="s">
        <v>13888</v>
      </c>
      <c r="O5518" s="6" t="str" cm="1">
        <f t="array" ref="O5518:P5518">_xlfn.TEXTSPLIT(N5518,"-")</f>
        <v>2017</v>
      </c>
      <c r="P5518" s="6" t="str">
        <v>2019</v>
      </c>
      <c r="Q5518" s="6">
        <v>7719</v>
      </c>
      <c r="R5518" s="6">
        <v>39</v>
      </c>
      <c r="S5518" s="16">
        <f t="shared" si="416"/>
        <v>5.0524679362611733E-3</v>
      </c>
      <c r="T5518" s="16">
        <f t="shared" si="417"/>
        <v>8.0699594435520896E-4</v>
      </c>
    </row>
    <row r="5519" spans="1:20" x14ac:dyDescent="0.6">
      <c r="A5519" s="6"/>
      <c r="B5519" s="6"/>
      <c r="C5519" s="6"/>
      <c r="D5519" s="6" t="s">
        <v>13828</v>
      </c>
      <c r="E5519" s="6" t="s">
        <v>13814</v>
      </c>
      <c r="F5519" s="6" t="s">
        <v>13818</v>
      </c>
      <c r="G5519" s="6" t="str">
        <f t="shared" si="415"/>
        <v>50-59</v>
      </c>
      <c r="H5519" s="6" t="str" cm="1">
        <f t="array" ref="H5519:I5519">_xlfn.TEXTSPLIT(G5519,"-")</f>
        <v>50</v>
      </c>
      <c r="I5519" s="6" t="str">
        <v>59</v>
      </c>
      <c r="J5519" s="6" t="s">
        <v>13836</v>
      </c>
      <c r="K5519" s="6" t="s">
        <v>13358</v>
      </c>
      <c r="L5519" s="6" t="s">
        <v>13973</v>
      </c>
      <c r="M5519" s="6" t="s">
        <v>13771</v>
      </c>
      <c r="N5519" s="6" t="s">
        <v>13888</v>
      </c>
      <c r="O5519" s="6" t="str" cm="1">
        <f t="array" ref="O5519:P5519">_xlfn.TEXTSPLIT(N5519,"-")</f>
        <v>2017</v>
      </c>
      <c r="P5519" s="6" t="str">
        <v>2019</v>
      </c>
      <c r="Q5519" s="6">
        <v>1898</v>
      </c>
      <c r="R5519" s="6">
        <v>1</v>
      </c>
      <c r="S5519" s="16">
        <f t="shared" si="416"/>
        <v>5.2687038988408848E-4</v>
      </c>
      <c r="T5519" s="16">
        <f t="shared" si="417"/>
        <v>5.267315753935E-4</v>
      </c>
    </row>
    <row r="5520" spans="1:20" x14ac:dyDescent="0.6">
      <c r="A5520" s="6"/>
      <c r="B5520" s="6"/>
      <c r="C5520" s="6"/>
      <c r="D5520" s="6" t="s">
        <v>13828</v>
      </c>
      <c r="E5520" s="6" t="s">
        <v>13814</v>
      </c>
      <c r="F5520" s="6" t="s">
        <v>13819</v>
      </c>
      <c r="G5520" s="6" t="str">
        <f t="shared" si="415"/>
        <v>60-69</v>
      </c>
      <c r="H5520" s="6" t="str" cm="1">
        <f t="array" ref="H5520:I5520">_xlfn.TEXTSPLIT(G5520,"-")</f>
        <v>60</v>
      </c>
      <c r="I5520" s="6" t="str">
        <v>69</v>
      </c>
      <c r="J5520" s="6" t="s">
        <v>13836</v>
      </c>
      <c r="K5520" s="6" t="s">
        <v>13358</v>
      </c>
      <c r="L5520" s="6" t="s">
        <v>13973</v>
      </c>
      <c r="M5520" s="6" t="s">
        <v>13771</v>
      </c>
      <c r="N5520" s="6" t="s">
        <v>13888</v>
      </c>
      <c r="O5520" s="6" t="str" cm="1">
        <f t="array" ref="O5520:P5520">_xlfn.TEXTSPLIT(N5520,"-")</f>
        <v>2017</v>
      </c>
      <c r="P5520" s="6" t="str">
        <v>2019</v>
      </c>
      <c r="Q5520" s="6">
        <v>1211</v>
      </c>
      <c r="R5520" s="6">
        <v>8</v>
      </c>
      <c r="S5520" s="16">
        <f t="shared" si="416"/>
        <v>6.6061106523534266E-3</v>
      </c>
      <c r="T5520" s="16">
        <f t="shared" si="417"/>
        <v>2.3278853781792575E-3</v>
      </c>
    </row>
    <row r="5521" spans="1:20" x14ac:dyDescent="0.6">
      <c r="A5521" s="6"/>
      <c r="B5521" s="6"/>
      <c r="C5521" s="6"/>
      <c r="D5521" s="6" t="s">
        <v>13828</v>
      </c>
      <c r="E5521" s="6" t="s">
        <v>13814</v>
      </c>
      <c r="F5521" s="6" t="s">
        <v>13752</v>
      </c>
      <c r="G5521" s="6" t="str">
        <f t="shared" si="415"/>
        <v>70-95</v>
      </c>
      <c r="H5521" s="6" t="str" cm="1">
        <f t="array" ref="H5521:I5521">_xlfn.TEXTSPLIT(G5521,"-")</f>
        <v>70</v>
      </c>
      <c r="I5521" s="6" t="str">
        <v>95</v>
      </c>
      <c r="J5521" s="6" t="s">
        <v>13836</v>
      </c>
      <c r="K5521" s="6" t="s">
        <v>13358</v>
      </c>
      <c r="L5521" s="6" t="s">
        <v>13973</v>
      </c>
      <c r="M5521" s="6" t="s">
        <v>13771</v>
      </c>
      <c r="N5521" s="6" t="s">
        <v>13888</v>
      </c>
      <c r="O5521" s="6" t="str" cm="1">
        <f t="array" ref="O5521:P5521">_xlfn.TEXTSPLIT(N5521,"-")</f>
        <v>2017</v>
      </c>
      <c r="P5521" s="6" t="str">
        <v>2019</v>
      </c>
      <c r="Q5521" s="6">
        <v>435</v>
      </c>
      <c r="R5521" s="6">
        <v>10</v>
      </c>
      <c r="S5521" s="16">
        <f t="shared" si="416"/>
        <v>2.2988505747126436E-2</v>
      </c>
      <c r="T5521" s="16">
        <f t="shared" si="417"/>
        <v>7.1855593293101592E-3</v>
      </c>
    </row>
    <row r="5522" spans="1:20" x14ac:dyDescent="0.6">
      <c r="A5522" s="6"/>
      <c r="B5522" s="6"/>
      <c r="C5522" s="6"/>
      <c r="D5522" s="6" t="s">
        <v>13828</v>
      </c>
      <c r="E5522" s="6" t="s">
        <v>13814</v>
      </c>
      <c r="F5522" s="6" t="s">
        <v>13509</v>
      </c>
      <c r="G5522" s="6" t="str">
        <f t="shared" si="415"/>
        <v>50-95</v>
      </c>
      <c r="H5522" s="6" t="str" cm="1">
        <f t="array" ref="H5522:I5522">_xlfn.TEXTSPLIT(G5522,"-")</f>
        <v>50</v>
      </c>
      <c r="I5522" s="6" t="str">
        <v>95</v>
      </c>
      <c r="J5522" s="6" t="s">
        <v>13836</v>
      </c>
      <c r="K5522" s="6" t="s">
        <v>13358</v>
      </c>
      <c r="L5522" s="6" t="s">
        <v>13973</v>
      </c>
      <c r="M5522" s="6" t="s">
        <v>13771</v>
      </c>
      <c r="N5522" s="6" t="s">
        <v>13888</v>
      </c>
      <c r="O5522" s="6" t="str" cm="1">
        <f t="array" ref="O5522:P5522">_xlfn.TEXTSPLIT(N5522,"-")</f>
        <v>2017</v>
      </c>
      <c r="P5522" s="6" t="str">
        <v>2019</v>
      </c>
      <c r="Q5522" s="6">
        <v>3544</v>
      </c>
      <c r="R5522" s="6">
        <v>18</v>
      </c>
      <c r="S5522" s="16">
        <f t="shared" si="416"/>
        <v>5.0790067720090292E-3</v>
      </c>
      <c r="T5522" s="16">
        <f t="shared" si="417"/>
        <v>1.1940893824258056E-3</v>
      </c>
    </row>
    <row r="5523" spans="1:20" x14ac:dyDescent="0.6">
      <c r="A5523" s="6"/>
      <c r="B5523" s="6"/>
      <c r="C5523" s="6"/>
      <c r="D5523" s="6" t="s">
        <v>13828</v>
      </c>
      <c r="E5523" s="6" t="s">
        <v>13816</v>
      </c>
      <c r="F5523" s="6" t="s">
        <v>13818</v>
      </c>
      <c r="G5523" s="6" t="str">
        <f t="shared" si="415"/>
        <v>50-59</v>
      </c>
      <c r="H5523" s="6" t="str" cm="1">
        <f t="array" ref="H5523:I5523">_xlfn.TEXTSPLIT(G5523,"-")</f>
        <v>50</v>
      </c>
      <c r="I5523" s="6" t="str">
        <v>59</v>
      </c>
      <c r="J5523" s="6" t="s">
        <v>13836</v>
      </c>
      <c r="K5523" s="6" t="s">
        <v>13358</v>
      </c>
      <c r="L5523" s="6" t="s">
        <v>13973</v>
      </c>
      <c r="M5523" s="6" t="s">
        <v>13771</v>
      </c>
      <c r="N5523" s="6" t="s">
        <v>13888</v>
      </c>
      <c r="O5523" s="6" t="str" cm="1">
        <f t="array" ref="O5523:P5523">_xlfn.TEXTSPLIT(N5523,"-")</f>
        <v>2017</v>
      </c>
      <c r="P5523" s="6" t="str">
        <v>2019</v>
      </c>
      <c r="Q5523" s="6">
        <v>2168</v>
      </c>
      <c r="R5523" s="6">
        <v>0</v>
      </c>
      <c r="S5523" s="16">
        <f t="shared" ref="S5523:S5542" si="418">R5523/Q5523</f>
        <v>0</v>
      </c>
      <c r="T5523" s="16">
        <f t="shared" ref="T5523:T5542" si="419">SQRT(S5523*(1-S5523)/Q5523)</f>
        <v>0</v>
      </c>
    </row>
    <row r="5524" spans="1:20" x14ac:dyDescent="0.6">
      <c r="A5524" s="6"/>
      <c r="B5524" s="6"/>
      <c r="C5524" s="6"/>
      <c r="D5524" s="6" t="s">
        <v>13828</v>
      </c>
      <c r="E5524" s="6" t="s">
        <v>13816</v>
      </c>
      <c r="F5524" s="6" t="s">
        <v>13819</v>
      </c>
      <c r="G5524" s="6" t="str">
        <f t="shared" si="415"/>
        <v>60-69</v>
      </c>
      <c r="H5524" s="6" t="str" cm="1">
        <f t="array" ref="H5524:I5524">_xlfn.TEXTSPLIT(G5524,"-")</f>
        <v>60</v>
      </c>
      <c r="I5524" s="6" t="str">
        <v>69</v>
      </c>
      <c r="J5524" s="6" t="s">
        <v>13836</v>
      </c>
      <c r="K5524" s="6" t="s">
        <v>13358</v>
      </c>
      <c r="L5524" s="6" t="s">
        <v>13973</v>
      </c>
      <c r="M5524" s="6" t="s">
        <v>13771</v>
      </c>
      <c r="N5524" s="6" t="s">
        <v>13888</v>
      </c>
      <c r="O5524" s="6" t="str" cm="1">
        <f t="array" ref="O5524:P5524">_xlfn.TEXTSPLIT(N5524,"-")</f>
        <v>2017</v>
      </c>
      <c r="P5524" s="6" t="str">
        <v>2019</v>
      </c>
      <c r="Q5524" s="6">
        <v>1489</v>
      </c>
      <c r="R5524" s="6">
        <v>4</v>
      </c>
      <c r="S5524" s="16">
        <f t="shared" si="418"/>
        <v>2.6863666890530559E-3</v>
      </c>
      <c r="T5524" s="16">
        <f t="shared" si="419"/>
        <v>1.3413779897529085E-3</v>
      </c>
    </row>
    <row r="5525" spans="1:20" x14ac:dyDescent="0.6">
      <c r="A5525" s="6"/>
      <c r="B5525" s="6"/>
      <c r="C5525" s="6"/>
      <c r="D5525" s="6" t="s">
        <v>13828</v>
      </c>
      <c r="E5525" s="6" t="s">
        <v>13816</v>
      </c>
      <c r="F5525" s="6" t="s">
        <v>13752</v>
      </c>
      <c r="G5525" s="6" t="str">
        <f t="shared" si="415"/>
        <v>70-95</v>
      </c>
      <c r="H5525" s="6" t="str" cm="1">
        <f t="array" ref="H5525:I5525">_xlfn.TEXTSPLIT(G5525,"-")</f>
        <v>70</v>
      </c>
      <c r="I5525" s="6" t="str">
        <v>95</v>
      </c>
      <c r="J5525" s="6" t="s">
        <v>13836</v>
      </c>
      <c r="K5525" s="6" t="s">
        <v>13358</v>
      </c>
      <c r="L5525" s="6" t="s">
        <v>13973</v>
      </c>
      <c r="M5525" s="6" t="s">
        <v>13771</v>
      </c>
      <c r="N5525" s="6" t="s">
        <v>13888</v>
      </c>
      <c r="O5525" s="6" t="str" cm="1">
        <f t="array" ref="O5525:P5525">_xlfn.TEXTSPLIT(N5525,"-")</f>
        <v>2017</v>
      </c>
      <c r="P5525" s="6" t="str">
        <v>2019</v>
      </c>
      <c r="Q5525" s="6">
        <v>518</v>
      </c>
      <c r="R5525" s="6">
        <v>10</v>
      </c>
      <c r="S5525" s="16">
        <f t="shared" si="418"/>
        <v>1.9305019305019305E-2</v>
      </c>
      <c r="T5525" s="16">
        <f t="shared" si="419"/>
        <v>6.0455694767785314E-3</v>
      </c>
    </row>
    <row r="5526" spans="1:20" x14ac:dyDescent="0.6">
      <c r="A5526" s="6"/>
      <c r="B5526" s="6"/>
      <c r="C5526" s="6"/>
      <c r="D5526" s="6" t="s">
        <v>13828</v>
      </c>
      <c r="E5526" s="6" t="s">
        <v>13816</v>
      </c>
      <c r="F5526" s="6" t="s">
        <v>13509</v>
      </c>
      <c r="G5526" s="6" t="str">
        <f t="shared" si="415"/>
        <v>50-95</v>
      </c>
      <c r="H5526" s="6" t="str" cm="1">
        <f t="array" ref="H5526:I5526">_xlfn.TEXTSPLIT(G5526,"-")</f>
        <v>50</v>
      </c>
      <c r="I5526" s="6" t="str">
        <v>95</v>
      </c>
      <c r="J5526" s="6" t="s">
        <v>13836</v>
      </c>
      <c r="K5526" s="6" t="s">
        <v>13358</v>
      </c>
      <c r="L5526" s="6" t="s">
        <v>13973</v>
      </c>
      <c r="M5526" s="6" t="s">
        <v>13771</v>
      </c>
      <c r="N5526" s="6" t="s">
        <v>13888</v>
      </c>
      <c r="O5526" s="6" t="str" cm="1">
        <f t="array" ref="O5526:P5526">_xlfn.TEXTSPLIT(N5526,"-")</f>
        <v>2017</v>
      </c>
      <c r="P5526" s="6" t="str">
        <v>2019</v>
      </c>
      <c r="Q5526" s="6">
        <v>4175</v>
      </c>
      <c r="R5526" s="6">
        <v>13</v>
      </c>
      <c r="S5526" s="16">
        <f t="shared" si="418"/>
        <v>3.1137724550898203E-3</v>
      </c>
      <c r="T5526" s="16">
        <f t="shared" si="419"/>
        <v>8.6225951276304165E-4</v>
      </c>
    </row>
    <row r="5527" spans="1:20" x14ac:dyDescent="0.6">
      <c r="A5527" s="6"/>
      <c r="B5527" s="6"/>
      <c r="C5527" s="6"/>
      <c r="D5527" s="6" t="s">
        <v>13828</v>
      </c>
      <c r="E5527" s="6" t="s">
        <v>13815</v>
      </c>
      <c r="F5527" s="6" t="s">
        <v>13818</v>
      </c>
      <c r="G5527" s="6" t="str">
        <f t="shared" si="415"/>
        <v>50-59</v>
      </c>
      <c r="H5527" s="6" t="str" cm="1">
        <f t="array" ref="H5527:I5527">_xlfn.TEXTSPLIT(G5527,"-")</f>
        <v>50</v>
      </c>
      <c r="I5527" s="6" t="str">
        <v>59</v>
      </c>
      <c r="J5527" s="6" t="s">
        <v>13836</v>
      </c>
      <c r="K5527" s="6" t="s">
        <v>13358</v>
      </c>
      <c r="L5527" s="6" t="s">
        <v>13973</v>
      </c>
      <c r="M5527" s="6" t="s">
        <v>13771</v>
      </c>
      <c r="N5527" s="6" t="s">
        <v>13888</v>
      </c>
      <c r="O5527" s="6" t="str" cm="1">
        <f t="array" ref="O5527:P5527">_xlfn.TEXTSPLIT(N5527,"-")</f>
        <v>2017</v>
      </c>
      <c r="P5527" s="6" t="str">
        <v>2019</v>
      </c>
      <c r="Q5527" s="6">
        <v>4066</v>
      </c>
      <c r="R5527" s="6">
        <v>1</v>
      </c>
      <c r="S5527" s="16">
        <f t="shared" si="418"/>
        <v>2.4594195769798326E-4</v>
      </c>
      <c r="T5527" s="16">
        <f t="shared" si="419"/>
        <v>2.459117121149263E-4</v>
      </c>
    </row>
    <row r="5528" spans="1:20" x14ac:dyDescent="0.6">
      <c r="A5528" s="6"/>
      <c r="B5528" s="6"/>
      <c r="C5528" s="6"/>
      <c r="D5528" s="6" t="s">
        <v>13828</v>
      </c>
      <c r="E5528" s="6" t="s">
        <v>13815</v>
      </c>
      <c r="F5528" s="6" t="s">
        <v>13819</v>
      </c>
      <c r="G5528" s="6" t="str">
        <f t="shared" si="415"/>
        <v>60-69</v>
      </c>
      <c r="H5528" s="6" t="str" cm="1">
        <f t="array" ref="H5528:I5528">_xlfn.TEXTSPLIT(G5528,"-")</f>
        <v>60</v>
      </c>
      <c r="I5528" s="6" t="str">
        <v>69</v>
      </c>
      <c r="J5528" s="6" t="s">
        <v>13836</v>
      </c>
      <c r="K5528" s="6" t="s">
        <v>13358</v>
      </c>
      <c r="L5528" s="6" t="s">
        <v>13973</v>
      </c>
      <c r="M5528" s="6" t="s">
        <v>13771</v>
      </c>
      <c r="N5528" s="6" t="s">
        <v>13888</v>
      </c>
      <c r="O5528" s="6" t="str" cm="1">
        <f t="array" ref="O5528:P5528">_xlfn.TEXTSPLIT(N5528,"-")</f>
        <v>2017</v>
      </c>
      <c r="P5528" s="6" t="str">
        <v>2019</v>
      </c>
      <c r="Q5528" s="6">
        <v>2700</v>
      </c>
      <c r="R5528" s="6">
        <v>11</v>
      </c>
      <c r="S5528" s="16">
        <f t="shared" si="418"/>
        <v>4.0740740740740737E-3</v>
      </c>
      <c r="T5528" s="16">
        <f t="shared" si="419"/>
        <v>1.2258747435430252E-3</v>
      </c>
    </row>
    <row r="5529" spans="1:20" x14ac:dyDescent="0.6">
      <c r="A5529" s="6"/>
      <c r="B5529" s="6"/>
      <c r="C5529" s="6"/>
      <c r="D5529" s="6" t="s">
        <v>13828</v>
      </c>
      <c r="E5529" s="6" t="s">
        <v>13815</v>
      </c>
      <c r="F5529" s="6" t="s">
        <v>13752</v>
      </c>
      <c r="G5529" s="6" t="str">
        <f t="shared" si="415"/>
        <v>70-95</v>
      </c>
      <c r="H5529" s="6" t="str" cm="1">
        <f t="array" ref="H5529:I5529">_xlfn.TEXTSPLIT(G5529,"-")</f>
        <v>70</v>
      </c>
      <c r="I5529" s="6" t="str">
        <v>95</v>
      </c>
      <c r="J5529" s="6" t="s">
        <v>13836</v>
      </c>
      <c r="K5529" s="6" t="s">
        <v>13358</v>
      </c>
      <c r="L5529" s="6" t="s">
        <v>13973</v>
      </c>
      <c r="M5529" s="6" t="s">
        <v>13771</v>
      </c>
      <c r="N5529" s="6" t="s">
        <v>13888</v>
      </c>
      <c r="O5529" s="6" t="str" cm="1">
        <f t="array" ref="O5529:P5529">_xlfn.TEXTSPLIT(N5529,"-")</f>
        <v>2017</v>
      </c>
      <c r="P5529" s="6" t="str">
        <v>2019</v>
      </c>
      <c r="Q5529" s="6">
        <v>953</v>
      </c>
      <c r="R5529" s="6">
        <v>20</v>
      </c>
      <c r="S5529" s="16">
        <f t="shared" si="418"/>
        <v>2.098635886673662E-2</v>
      </c>
      <c r="T5529" s="16">
        <f t="shared" si="419"/>
        <v>4.6431901424679352E-3</v>
      </c>
    </row>
    <row r="5530" spans="1:20" x14ac:dyDescent="0.6">
      <c r="A5530" s="6"/>
      <c r="B5530" s="6"/>
      <c r="C5530" s="6"/>
      <c r="D5530" s="6" t="s">
        <v>13828</v>
      </c>
      <c r="E5530" s="6" t="s">
        <v>13815</v>
      </c>
      <c r="F5530" s="6" t="s">
        <v>13509</v>
      </c>
      <c r="G5530" s="6" t="str">
        <f t="shared" si="415"/>
        <v>50-95</v>
      </c>
      <c r="H5530" s="6" t="str" cm="1">
        <f t="array" ref="H5530:I5530">_xlfn.TEXTSPLIT(G5530,"-")</f>
        <v>50</v>
      </c>
      <c r="I5530" s="6" t="str">
        <v>95</v>
      </c>
      <c r="J5530" s="6" t="s">
        <v>13836</v>
      </c>
      <c r="K5530" s="6" t="s">
        <v>13358</v>
      </c>
      <c r="L5530" s="6" t="s">
        <v>13973</v>
      </c>
      <c r="M5530" s="6" t="s">
        <v>13771</v>
      </c>
      <c r="N5530" s="6" t="s">
        <v>13888</v>
      </c>
      <c r="O5530" s="6" t="str" cm="1">
        <f t="array" ref="O5530:P5530">_xlfn.TEXTSPLIT(N5530,"-")</f>
        <v>2017</v>
      </c>
      <c r="P5530" s="6" t="str">
        <v>2019</v>
      </c>
      <c r="Q5530" s="6">
        <v>7719</v>
      </c>
      <c r="R5530" s="6">
        <v>31</v>
      </c>
      <c r="S5530" s="16">
        <f t="shared" si="418"/>
        <v>4.0160642570281121E-3</v>
      </c>
      <c r="T5530" s="16">
        <f t="shared" si="419"/>
        <v>7.1985657019794512E-4</v>
      </c>
    </row>
    <row r="5531" spans="1:20" x14ac:dyDescent="0.6">
      <c r="A5531" s="6"/>
      <c r="B5531" s="6"/>
      <c r="C5531" s="6"/>
      <c r="D5531" s="6" t="s">
        <v>13823</v>
      </c>
      <c r="E5531" s="6" t="s">
        <v>13814</v>
      </c>
      <c r="F5531" s="6" t="s">
        <v>13818</v>
      </c>
      <c r="G5531" s="6" t="str">
        <f t="shared" si="415"/>
        <v>50-59</v>
      </c>
      <c r="H5531" s="6" t="str" cm="1">
        <f t="array" ref="H5531:I5531">_xlfn.TEXTSPLIT(G5531,"-")</f>
        <v>50</v>
      </c>
      <c r="I5531" s="6" t="str">
        <v>59</v>
      </c>
      <c r="J5531" s="6" t="s">
        <v>13836</v>
      </c>
      <c r="K5531" s="6" t="s">
        <v>13358</v>
      </c>
      <c r="L5531" s="6" t="s">
        <v>13973</v>
      </c>
      <c r="M5531" s="6" t="s">
        <v>13771</v>
      </c>
      <c r="N5531" s="6" t="s">
        <v>13888</v>
      </c>
      <c r="O5531" s="6" t="str" cm="1">
        <f t="array" ref="O5531:P5531">_xlfn.TEXTSPLIT(N5531,"-")</f>
        <v>2017</v>
      </c>
      <c r="P5531" s="6" t="str">
        <v>2019</v>
      </c>
      <c r="Q5531" s="6">
        <v>1898</v>
      </c>
      <c r="R5531" s="6">
        <v>1</v>
      </c>
      <c r="S5531" s="16">
        <f t="shared" si="418"/>
        <v>5.2687038988408848E-4</v>
      </c>
      <c r="T5531" s="16">
        <f t="shared" si="419"/>
        <v>5.267315753935E-4</v>
      </c>
    </row>
    <row r="5532" spans="1:20" x14ac:dyDescent="0.6">
      <c r="A5532" s="6"/>
      <c r="B5532" s="6"/>
      <c r="C5532" s="6"/>
      <c r="D5532" s="6" t="s">
        <v>13823</v>
      </c>
      <c r="E5532" s="6" t="s">
        <v>13814</v>
      </c>
      <c r="F5532" s="6" t="s">
        <v>13819</v>
      </c>
      <c r="G5532" s="6" t="str">
        <f t="shared" si="415"/>
        <v>60-69</v>
      </c>
      <c r="H5532" s="6" t="str" cm="1">
        <f t="array" ref="H5532:I5532">_xlfn.TEXTSPLIT(G5532,"-")</f>
        <v>60</v>
      </c>
      <c r="I5532" s="6" t="str">
        <v>69</v>
      </c>
      <c r="J5532" s="6" t="s">
        <v>13836</v>
      </c>
      <c r="K5532" s="6" t="s">
        <v>13358</v>
      </c>
      <c r="L5532" s="6" t="s">
        <v>13973</v>
      </c>
      <c r="M5532" s="6" t="s">
        <v>13771</v>
      </c>
      <c r="N5532" s="6" t="s">
        <v>13888</v>
      </c>
      <c r="O5532" s="6" t="str" cm="1">
        <f t="array" ref="O5532:P5532">_xlfn.TEXTSPLIT(N5532,"-")</f>
        <v>2017</v>
      </c>
      <c r="P5532" s="6" t="str">
        <v>2019</v>
      </c>
      <c r="Q5532" s="6">
        <v>1211</v>
      </c>
      <c r="R5532" s="6">
        <v>2</v>
      </c>
      <c r="S5532" s="16">
        <f t="shared" si="418"/>
        <v>1.6515276630883566E-3</v>
      </c>
      <c r="T5532" s="16">
        <f t="shared" si="419"/>
        <v>1.1668416791069311E-3</v>
      </c>
    </row>
    <row r="5533" spans="1:20" x14ac:dyDescent="0.6">
      <c r="A5533" s="6"/>
      <c r="B5533" s="6"/>
      <c r="C5533" s="6"/>
      <c r="D5533" s="6" t="s">
        <v>13823</v>
      </c>
      <c r="E5533" s="6" t="s">
        <v>13814</v>
      </c>
      <c r="F5533" s="6" t="s">
        <v>13752</v>
      </c>
      <c r="G5533" s="6" t="str">
        <f t="shared" si="415"/>
        <v>70-95</v>
      </c>
      <c r="H5533" s="6" t="str" cm="1">
        <f t="array" ref="H5533:I5533">_xlfn.TEXTSPLIT(G5533,"-")</f>
        <v>70</v>
      </c>
      <c r="I5533" s="6" t="str">
        <v>95</v>
      </c>
      <c r="J5533" s="6" t="s">
        <v>13836</v>
      </c>
      <c r="K5533" s="6" t="s">
        <v>13358</v>
      </c>
      <c r="L5533" s="6" t="s">
        <v>13973</v>
      </c>
      <c r="M5533" s="6" t="s">
        <v>13771</v>
      </c>
      <c r="N5533" s="6" t="s">
        <v>13888</v>
      </c>
      <c r="O5533" s="6" t="str" cm="1">
        <f t="array" ref="O5533:P5533">_xlfn.TEXTSPLIT(N5533,"-")</f>
        <v>2017</v>
      </c>
      <c r="P5533" s="6" t="str">
        <v>2019</v>
      </c>
      <c r="Q5533" s="6">
        <v>435</v>
      </c>
      <c r="R5533" s="6">
        <v>3</v>
      </c>
      <c r="S5533" s="16">
        <f t="shared" si="418"/>
        <v>6.8965517241379309E-3</v>
      </c>
      <c r="T5533" s="16">
        <f t="shared" si="419"/>
        <v>3.9679721502238691E-3</v>
      </c>
    </row>
    <row r="5534" spans="1:20" x14ac:dyDescent="0.6">
      <c r="A5534" s="6"/>
      <c r="B5534" s="6"/>
      <c r="C5534" s="6"/>
      <c r="D5534" s="6" t="s">
        <v>13823</v>
      </c>
      <c r="E5534" s="6" t="s">
        <v>13814</v>
      </c>
      <c r="F5534" s="6" t="s">
        <v>13509</v>
      </c>
      <c r="G5534" s="6" t="str">
        <f t="shared" si="415"/>
        <v>50-95</v>
      </c>
      <c r="H5534" s="6" t="str" cm="1">
        <f t="array" ref="H5534:I5534">_xlfn.TEXTSPLIT(G5534,"-")</f>
        <v>50</v>
      </c>
      <c r="I5534" s="6" t="str">
        <v>95</v>
      </c>
      <c r="J5534" s="6" t="s">
        <v>13836</v>
      </c>
      <c r="K5534" s="6" t="s">
        <v>13358</v>
      </c>
      <c r="L5534" s="6" t="s">
        <v>13973</v>
      </c>
      <c r="M5534" s="6" t="s">
        <v>13771</v>
      </c>
      <c r="N5534" s="6" t="s">
        <v>13888</v>
      </c>
      <c r="O5534" s="6" t="str" cm="1">
        <f t="array" ref="O5534:P5534">_xlfn.TEXTSPLIT(N5534,"-")</f>
        <v>2017</v>
      </c>
      <c r="P5534" s="6" t="str">
        <v>2019</v>
      </c>
      <c r="Q5534" s="6">
        <v>3544</v>
      </c>
      <c r="R5534" s="6">
        <v>7</v>
      </c>
      <c r="S5534" s="16">
        <f t="shared" si="418"/>
        <v>1.9751693002257337E-3</v>
      </c>
      <c r="T5534" s="16">
        <f t="shared" si="419"/>
        <v>7.4580618402210561E-4</v>
      </c>
    </row>
    <row r="5535" spans="1:20" x14ac:dyDescent="0.6">
      <c r="A5535" s="6"/>
      <c r="B5535" s="6"/>
      <c r="C5535" s="6"/>
      <c r="D5535" s="6" t="s">
        <v>13823</v>
      </c>
      <c r="E5535" s="6" t="s">
        <v>13816</v>
      </c>
      <c r="F5535" s="6" t="s">
        <v>13818</v>
      </c>
      <c r="G5535" s="6" t="str">
        <f t="shared" si="415"/>
        <v>50-59</v>
      </c>
      <c r="H5535" s="6" t="str" cm="1">
        <f t="array" ref="H5535:I5535">_xlfn.TEXTSPLIT(G5535,"-")</f>
        <v>50</v>
      </c>
      <c r="I5535" s="6" t="str">
        <v>59</v>
      </c>
      <c r="J5535" s="6" t="s">
        <v>13836</v>
      </c>
      <c r="K5535" s="6" t="s">
        <v>13358</v>
      </c>
      <c r="L5535" s="6" t="s">
        <v>13973</v>
      </c>
      <c r="M5535" s="6" t="s">
        <v>13771</v>
      </c>
      <c r="N5535" s="6" t="s">
        <v>13888</v>
      </c>
      <c r="O5535" s="6" t="str" cm="1">
        <f t="array" ref="O5535:P5535">_xlfn.TEXTSPLIT(N5535,"-")</f>
        <v>2017</v>
      </c>
      <c r="P5535" s="6" t="str">
        <v>2019</v>
      </c>
      <c r="Q5535" s="6">
        <v>2168</v>
      </c>
      <c r="R5535" s="6">
        <v>1</v>
      </c>
      <c r="S5535" s="16">
        <f t="shared" si="418"/>
        <v>4.6125461254612545E-4</v>
      </c>
      <c r="T5535" s="16">
        <f t="shared" si="419"/>
        <v>4.6114822236767276E-4</v>
      </c>
    </row>
    <row r="5536" spans="1:20" x14ac:dyDescent="0.6">
      <c r="A5536" s="6"/>
      <c r="B5536" s="6"/>
      <c r="C5536" s="6"/>
      <c r="D5536" s="6" t="s">
        <v>13823</v>
      </c>
      <c r="E5536" s="6" t="s">
        <v>13816</v>
      </c>
      <c r="F5536" s="6" t="s">
        <v>13819</v>
      </c>
      <c r="G5536" s="6" t="str">
        <f t="shared" si="415"/>
        <v>60-69</v>
      </c>
      <c r="H5536" s="6" t="str" cm="1">
        <f t="array" ref="H5536:I5536">_xlfn.TEXTSPLIT(G5536,"-")</f>
        <v>60</v>
      </c>
      <c r="I5536" s="6" t="str">
        <v>69</v>
      </c>
      <c r="J5536" s="6" t="s">
        <v>13836</v>
      </c>
      <c r="K5536" s="6" t="s">
        <v>13358</v>
      </c>
      <c r="L5536" s="6" t="s">
        <v>13973</v>
      </c>
      <c r="M5536" s="6" t="s">
        <v>13771</v>
      </c>
      <c r="N5536" s="6" t="s">
        <v>13888</v>
      </c>
      <c r="O5536" s="6" t="str" cm="1">
        <f t="array" ref="O5536:P5536">_xlfn.TEXTSPLIT(N5536,"-")</f>
        <v>2017</v>
      </c>
      <c r="P5536" s="6" t="str">
        <v>2019</v>
      </c>
      <c r="Q5536" s="6">
        <v>1489</v>
      </c>
      <c r="R5536" s="6">
        <v>2</v>
      </c>
      <c r="S5536" s="16">
        <f t="shared" si="418"/>
        <v>1.3431833445265279E-3</v>
      </c>
      <c r="T5536" s="16">
        <f t="shared" si="419"/>
        <v>9.4913597661333842E-4</v>
      </c>
    </row>
    <row r="5537" spans="1:20" x14ac:dyDescent="0.6">
      <c r="A5537" s="6"/>
      <c r="B5537" s="6"/>
      <c r="C5537" s="6"/>
      <c r="D5537" s="6" t="s">
        <v>13823</v>
      </c>
      <c r="E5537" s="6" t="s">
        <v>13816</v>
      </c>
      <c r="F5537" s="6" t="s">
        <v>13752</v>
      </c>
      <c r="G5537" s="6" t="str">
        <f t="shared" si="415"/>
        <v>70-95</v>
      </c>
      <c r="H5537" s="6" t="str" cm="1">
        <f t="array" ref="H5537:I5537">_xlfn.TEXTSPLIT(G5537,"-")</f>
        <v>70</v>
      </c>
      <c r="I5537" s="6" t="str">
        <v>95</v>
      </c>
      <c r="J5537" s="6" t="s">
        <v>13836</v>
      </c>
      <c r="K5537" s="6" t="s">
        <v>13358</v>
      </c>
      <c r="L5537" s="6" t="s">
        <v>13973</v>
      </c>
      <c r="M5537" s="6" t="s">
        <v>13771</v>
      </c>
      <c r="N5537" s="6" t="s">
        <v>13888</v>
      </c>
      <c r="O5537" s="6" t="str" cm="1">
        <f t="array" ref="O5537:P5537">_xlfn.TEXTSPLIT(N5537,"-")</f>
        <v>2017</v>
      </c>
      <c r="P5537" s="6" t="str">
        <v>2019</v>
      </c>
      <c r="Q5537" s="6">
        <v>518</v>
      </c>
      <c r="R5537" s="6">
        <v>0</v>
      </c>
      <c r="S5537" s="16">
        <f t="shared" si="418"/>
        <v>0</v>
      </c>
      <c r="T5537" s="16">
        <f t="shared" si="419"/>
        <v>0</v>
      </c>
    </row>
    <row r="5538" spans="1:20" x14ac:dyDescent="0.6">
      <c r="A5538" s="6"/>
      <c r="B5538" s="6"/>
      <c r="C5538" s="6"/>
      <c r="D5538" s="6" t="s">
        <v>13823</v>
      </c>
      <c r="E5538" s="6" t="s">
        <v>13816</v>
      </c>
      <c r="F5538" s="6" t="s">
        <v>13509</v>
      </c>
      <c r="G5538" s="6" t="str">
        <f t="shared" si="415"/>
        <v>50-95</v>
      </c>
      <c r="H5538" s="6" t="str" cm="1">
        <f t="array" ref="H5538:I5538">_xlfn.TEXTSPLIT(G5538,"-")</f>
        <v>50</v>
      </c>
      <c r="I5538" s="6" t="str">
        <v>95</v>
      </c>
      <c r="J5538" s="6" t="s">
        <v>13836</v>
      </c>
      <c r="K5538" s="6" t="s">
        <v>13358</v>
      </c>
      <c r="L5538" s="6" t="s">
        <v>13973</v>
      </c>
      <c r="M5538" s="6" t="s">
        <v>13771</v>
      </c>
      <c r="N5538" s="6" t="s">
        <v>13888</v>
      </c>
      <c r="O5538" s="6" t="str" cm="1">
        <f t="array" ref="O5538:P5538">_xlfn.TEXTSPLIT(N5538,"-")</f>
        <v>2017</v>
      </c>
      <c r="P5538" s="6" t="str">
        <v>2019</v>
      </c>
      <c r="Q5538" s="6">
        <v>4175</v>
      </c>
      <c r="R5538" s="6">
        <v>4</v>
      </c>
      <c r="S5538" s="16">
        <f t="shared" si="418"/>
        <v>9.5808383233532933E-4</v>
      </c>
      <c r="T5538" s="16">
        <f t="shared" si="419"/>
        <v>4.7881238001832579E-4</v>
      </c>
    </row>
    <row r="5539" spans="1:20" x14ac:dyDescent="0.6">
      <c r="A5539" s="6"/>
      <c r="B5539" s="6"/>
      <c r="C5539" s="6"/>
      <c r="D5539" s="6" t="s">
        <v>13823</v>
      </c>
      <c r="E5539" s="6" t="s">
        <v>13815</v>
      </c>
      <c r="F5539" s="6" t="s">
        <v>13818</v>
      </c>
      <c r="G5539" s="6" t="str">
        <f t="shared" si="415"/>
        <v>50-59</v>
      </c>
      <c r="H5539" s="6" t="str" cm="1">
        <f t="array" ref="H5539:I5539">_xlfn.TEXTSPLIT(G5539,"-")</f>
        <v>50</v>
      </c>
      <c r="I5539" s="6" t="str">
        <v>59</v>
      </c>
      <c r="J5539" s="6" t="s">
        <v>13836</v>
      </c>
      <c r="K5539" s="6" t="s">
        <v>13358</v>
      </c>
      <c r="L5539" s="6" t="s">
        <v>13973</v>
      </c>
      <c r="M5539" s="6" t="s">
        <v>13771</v>
      </c>
      <c r="N5539" s="6" t="s">
        <v>13888</v>
      </c>
      <c r="O5539" s="6" t="str" cm="1">
        <f t="array" ref="O5539:P5539">_xlfn.TEXTSPLIT(N5539,"-")</f>
        <v>2017</v>
      </c>
      <c r="P5539" s="6" t="str">
        <v>2019</v>
      </c>
      <c r="Q5539" s="6">
        <v>4066</v>
      </c>
      <c r="R5539" s="6">
        <v>2</v>
      </c>
      <c r="S5539" s="16">
        <f t="shared" si="418"/>
        <v>4.9188391539596653E-4</v>
      </c>
      <c r="T5539" s="16">
        <f t="shared" si="419"/>
        <v>3.4772889944401276E-4</v>
      </c>
    </row>
    <row r="5540" spans="1:20" x14ac:dyDescent="0.6">
      <c r="A5540" s="6"/>
      <c r="B5540" s="6"/>
      <c r="C5540" s="6"/>
      <c r="D5540" s="6" t="s">
        <v>13823</v>
      </c>
      <c r="E5540" s="6" t="s">
        <v>13815</v>
      </c>
      <c r="F5540" s="6" t="s">
        <v>13819</v>
      </c>
      <c r="G5540" s="6" t="str">
        <f t="shared" si="415"/>
        <v>60-69</v>
      </c>
      <c r="H5540" s="6" t="str" cm="1">
        <f t="array" ref="H5540:I5540">_xlfn.TEXTSPLIT(G5540,"-")</f>
        <v>60</v>
      </c>
      <c r="I5540" s="6" t="str">
        <v>69</v>
      </c>
      <c r="J5540" s="6" t="s">
        <v>13836</v>
      </c>
      <c r="K5540" s="6" t="s">
        <v>13358</v>
      </c>
      <c r="L5540" s="6" t="s">
        <v>13973</v>
      </c>
      <c r="M5540" s="6" t="s">
        <v>13771</v>
      </c>
      <c r="N5540" s="6" t="s">
        <v>13888</v>
      </c>
      <c r="O5540" s="6" t="str" cm="1">
        <f t="array" ref="O5540:P5540">_xlfn.TEXTSPLIT(N5540,"-")</f>
        <v>2017</v>
      </c>
      <c r="P5540" s="6" t="str">
        <v>2019</v>
      </c>
      <c r="Q5540" s="6">
        <v>2700</v>
      </c>
      <c r="R5540" s="6">
        <v>4</v>
      </c>
      <c r="S5540" s="16">
        <f t="shared" si="418"/>
        <v>1.4814814814814814E-3</v>
      </c>
      <c r="T5540" s="16">
        <f t="shared" si="419"/>
        <v>7.4019184052402025E-4</v>
      </c>
    </row>
    <row r="5541" spans="1:20" x14ac:dyDescent="0.6">
      <c r="A5541" s="6"/>
      <c r="B5541" s="6"/>
      <c r="C5541" s="6"/>
      <c r="D5541" s="6" t="s">
        <v>13823</v>
      </c>
      <c r="E5541" s="6" t="s">
        <v>13815</v>
      </c>
      <c r="F5541" s="6" t="s">
        <v>13752</v>
      </c>
      <c r="G5541" s="6" t="str">
        <f t="shared" si="415"/>
        <v>70-95</v>
      </c>
      <c r="H5541" s="6" t="str" cm="1">
        <f t="array" ref="H5541:I5541">_xlfn.TEXTSPLIT(G5541,"-")</f>
        <v>70</v>
      </c>
      <c r="I5541" s="6" t="str">
        <v>95</v>
      </c>
      <c r="J5541" s="6" t="s">
        <v>13836</v>
      </c>
      <c r="K5541" s="6" t="s">
        <v>13358</v>
      </c>
      <c r="L5541" s="6" t="s">
        <v>13973</v>
      </c>
      <c r="M5541" s="6" t="s">
        <v>13771</v>
      </c>
      <c r="N5541" s="6" t="s">
        <v>13888</v>
      </c>
      <c r="O5541" s="6" t="str" cm="1">
        <f t="array" ref="O5541:P5541">_xlfn.TEXTSPLIT(N5541,"-")</f>
        <v>2017</v>
      </c>
      <c r="P5541" s="6" t="str">
        <v>2019</v>
      </c>
      <c r="Q5541" s="6">
        <v>953</v>
      </c>
      <c r="R5541" s="6">
        <v>3</v>
      </c>
      <c r="S5541" s="16">
        <f t="shared" si="418"/>
        <v>3.1479538300104933E-3</v>
      </c>
      <c r="T5541" s="16">
        <f t="shared" si="419"/>
        <v>1.8146090773392574E-3</v>
      </c>
    </row>
    <row r="5542" spans="1:20" x14ac:dyDescent="0.6">
      <c r="A5542" s="6"/>
      <c r="B5542" s="6"/>
      <c r="C5542" s="6"/>
      <c r="D5542" s="6" t="s">
        <v>13823</v>
      </c>
      <c r="E5542" s="6" t="s">
        <v>13815</v>
      </c>
      <c r="F5542" s="6" t="s">
        <v>13509</v>
      </c>
      <c r="G5542" s="6" t="str">
        <f t="shared" si="415"/>
        <v>50-95</v>
      </c>
      <c r="H5542" s="6" t="str" cm="1">
        <f t="array" ref="H5542:I5542">_xlfn.TEXTSPLIT(G5542,"-")</f>
        <v>50</v>
      </c>
      <c r="I5542" s="6" t="str">
        <v>95</v>
      </c>
      <c r="J5542" s="6" t="s">
        <v>13836</v>
      </c>
      <c r="K5542" s="6" t="s">
        <v>13358</v>
      </c>
      <c r="L5542" s="6" t="s">
        <v>13973</v>
      </c>
      <c r="M5542" s="6" t="s">
        <v>13771</v>
      </c>
      <c r="N5542" s="6" t="s">
        <v>13888</v>
      </c>
      <c r="O5542" s="6" t="str" cm="1">
        <f t="array" ref="O5542:P5542">_xlfn.TEXTSPLIT(N5542,"-")</f>
        <v>2017</v>
      </c>
      <c r="P5542" s="6" t="str">
        <v>2019</v>
      </c>
      <c r="Q5542" s="6">
        <v>7719</v>
      </c>
      <c r="R5542" s="6">
        <v>12</v>
      </c>
      <c r="S5542" s="16">
        <f t="shared" si="418"/>
        <v>1.5546055188495919E-3</v>
      </c>
      <c r="T5542" s="16">
        <f t="shared" si="419"/>
        <v>4.4842698692508981E-4</v>
      </c>
    </row>
    <row r="5543" spans="1:20" x14ac:dyDescent="0.6">
      <c r="D5543" s="6" t="s">
        <v>13300</v>
      </c>
      <c r="E5543" s="6" t="s">
        <v>13814</v>
      </c>
      <c r="F5543" s="6" t="s">
        <v>13818</v>
      </c>
      <c r="G5543" s="6" t="str">
        <f t="shared" si="409"/>
        <v>50-59</v>
      </c>
      <c r="H5543" s="6" t="str" cm="1">
        <f t="array" ref="H5543:I5543">_xlfn.TEXTSPLIT(G5543,"-")</f>
        <v>50</v>
      </c>
      <c r="I5543" s="6" t="str">
        <v>59</v>
      </c>
      <c r="J5543" s="6" t="s">
        <v>13836</v>
      </c>
      <c r="K5543" s="6" t="s">
        <v>13358</v>
      </c>
      <c r="L5543" s="6" t="s">
        <v>13909</v>
      </c>
      <c r="M5543" s="6" t="s">
        <v>13771</v>
      </c>
      <c r="N5543" s="6" t="s">
        <v>13888</v>
      </c>
      <c r="O5543" s="6" t="str" cm="1">
        <f t="array" ref="O5543:P5543">_xlfn.TEXTSPLIT(N5543,"-")</f>
        <v>2017</v>
      </c>
      <c r="P5543" s="6" t="str">
        <v>2019</v>
      </c>
      <c r="Q5543" s="6">
        <v>1898</v>
      </c>
      <c r="R5543" s="6">
        <v>302</v>
      </c>
      <c r="S5543" s="16">
        <f t="shared" si="410"/>
        <v>0.15911485774499473</v>
      </c>
      <c r="T5543" s="16">
        <f t="shared" si="411"/>
        <v>8.396061341074755E-3</v>
      </c>
    </row>
    <row r="5544" spans="1:20" x14ac:dyDescent="0.6">
      <c r="A5544" s="6"/>
      <c r="B5544" s="6"/>
      <c r="C5544" s="6"/>
      <c r="D5544" s="6" t="s">
        <v>13300</v>
      </c>
      <c r="E5544" s="6" t="s">
        <v>13814</v>
      </c>
      <c r="F5544" s="6" t="s">
        <v>13819</v>
      </c>
      <c r="G5544" s="6" t="str">
        <f t="shared" si="409"/>
        <v>60-69</v>
      </c>
      <c r="H5544" s="6" t="str" cm="1">
        <f t="array" ref="H5544:I5544">_xlfn.TEXTSPLIT(G5544,"-")</f>
        <v>60</v>
      </c>
      <c r="I5544" s="6" t="str">
        <v>69</v>
      </c>
      <c r="J5544" s="6" t="s">
        <v>13836</v>
      </c>
      <c r="K5544" s="6" t="s">
        <v>13358</v>
      </c>
      <c r="L5544" s="6" t="s">
        <v>13909</v>
      </c>
      <c r="M5544" s="6" t="s">
        <v>13771</v>
      </c>
      <c r="N5544" s="6" t="s">
        <v>13888</v>
      </c>
      <c r="O5544" s="6" t="str" cm="1">
        <f t="array" ref="O5544:P5544">_xlfn.TEXTSPLIT(N5544,"-")</f>
        <v>2017</v>
      </c>
      <c r="P5544" s="6" t="str">
        <v>2019</v>
      </c>
      <c r="Q5544" s="6">
        <v>1211</v>
      </c>
      <c r="R5544" s="6">
        <v>287</v>
      </c>
      <c r="S5544" s="16">
        <f t="shared" si="410"/>
        <v>0.23699421965317918</v>
      </c>
      <c r="T5544" s="16">
        <f t="shared" si="411"/>
        <v>1.2219704934672955E-2</v>
      </c>
    </row>
    <row r="5545" spans="1:20" x14ac:dyDescent="0.6">
      <c r="A5545" s="6"/>
      <c r="B5545" s="6"/>
      <c r="C5545" s="6"/>
      <c r="D5545" s="6" t="s">
        <v>13300</v>
      </c>
      <c r="E5545" s="6" t="s">
        <v>13814</v>
      </c>
      <c r="F5545" s="6" t="s">
        <v>13752</v>
      </c>
      <c r="G5545" s="6" t="str">
        <f t="shared" si="409"/>
        <v>70-95</v>
      </c>
      <c r="H5545" s="6" t="str" cm="1">
        <f t="array" ref="H5545:I5545">_xlfn.TEXTSPLIT(G5545,"-")</f>
        <v>70</v>
      </c>
      <c r="I5545" s="6" t="str">
        <v>95</v>
      </c>
      <c r="J5545" s="6" t="s">
        <v>13836</v>
      </c>
      <c r="K5545" s="6" t="s">
        <v>13358</v>
      </c>
      <c r="L5545" s="6" t="s">
        <v>13909</v>
      </c>
      <c r="M5545" s="6" t="s">
        <v>13771</v>
      </c>
      <c r="N5545" s="6" t="s">
        <v>13888</v>
      </c>
      <c r="O5545" s="6" t="str" cm="1">
        <f t="array" ref="O5545:P5545">_xlfn.TEXTSPLIT(N5545,"-")</f>
        <v>2017</v>
      </c>
      <c r="P5545" s="6" t="str">
        <v>2019</v>
      </c>
      <c r="Q5545" s="6">
        <v>435</v>
      </c>
      <c r="R5545" s="6">
        <v>160</v>
      </c>
      <c r="S5545" s="16">
        <f t="shared" si="410"/>
        <v>0.36781609195402298</v>
      </c>
      <c r="T5545" s="16">
        <f t="shared" si="411"/>
        <v>2.312024611359742E-2</v>
      </c>
    </row>
    <row r="5546" spans="1:20" x14ac:dyDescent="0.6">
      <c r="A5546" s="6"/>
      <c r="B5546" s="6"/>
      <c r="C5546" s="6"/>
      <c r="D5546" s="6" t="s">
        <v>13300</v>
      </c>
      <c r="E5546" s="6" t="s">
        <v>13814</v>
      </c>
      <c r="F5546" s="6" t="s">
        <v>13509</v>
      </c>
      <c r="G5546" s="6" t="str">
        <f t="shared" si="409"/>
        <v>50-95</v>
      </c>
      <c r="H5546" s="6" t="str" cm="1">
        <f t="array" ref="H5546:I5546">_xlfn.TEXTSPLIT(G5546,"-")</f>
        <v>50</v>
      </c>
      <c r="I5546" s="6" t="str">
        <v>95</v>
      </c>
      <c r="J5546" s="6" t="s">
        <v>13836</v>
      </c>
      <c r="K5546" s="6" t="s">
        <v>13358</v>
      </c>
      <c r="L5546" s="6" t="s">
        <v>13909</v>
      </c>
      <c r="M5546" s="6" t="s">
        <v>13771</v>
      </c>
      <c r="N5546" s="6" t="s">
        <v>13888</v>
      </c>
      <c r="O5546" s="6" t="str" cm="1">
        <f t="array" ref="O5546:P5546">_xlfn.TEXTSPLIT(N5546,"-")</f>
        <v>2017</v>
      </c>
      <c r="P5546" s="6" t="str">
        <v>2019</v>
      </c>
      <c r="Q5546" s="6">
        <v>3544</v>
      </c>
      <c r="R5546" s="6">
        <v>748</v>
      </c>
      <c r="S5546" s="16">
        <f t="shared" si="410"/>
        <v>0.2110609480812641</v>
      </c>
      <c r="T5546" s="16">
        <f t="shared" si="411"/>
        <v>6.8545478525621891E-3</v>
      </c>
    </row>
    <row r="5547" spans="1:20" x14ac:dyDescent="0.6">
      <c r="A5547" s="6"/>
      <c r="B5547" s="6"/>
      <c r="C5547" s="6"/>
      <c r="D5547" s="6" t="s">
        <v>13300</v>
      </c>
      <c r="E5547" s="6" t="s">
        <v>13816</v>
      </c>
      <c r="F5547" s="6" t="s">
        <v>13818</v>
      </c>
      <c r="G5547" s="6" t="str">
        <f t="shared" si="409"/>
        <v>50-59</v>
      </c>
      <c r="H5547" s="6" t="str" cm="1">
        <f t="array" ref="H5547:I5547">_xlfn.TEXTSPLIT(G5547,"-")</f>
        <v>50</v>
      </c>
      <c r="I5547" s="6" t="str">
        <v>59</v>
      </c>
      <c r="J5547" s="6" t="s">
        <v>13836</v>
      </c>
      <c r="K5547" s="6" t="s">
        <v>13358</v>
      </c>
      <c r="L5547" s="6" t="s">
        <v>13909</v>
      </c>
      <c r="M5547" s="6" t="s">
        <v>13771</v>
      </c>
      <c r="N5547" s="6" t="s">
        <v>13888</v>
      </c>
      <c r="O5547" s="6" t="str" cm="1">
        <f t="array" ref="O5547:P5547">_xlfn.TEXTSPLIT(N5547,"-")</f>
        <v>2017</v>
      </c>
      <c r="P5547" s="6" t="str">
        <v>2019</v>
      </c>
      <c r="Q5547" s="6">
        <v>2168</v>
      </c>
      <c r="R5547" s="6">
        <v>280</v>
      </c>
      <c r="S5547" s="16">
        <f t="shared" si="410"/>
        <v>0.12915129151291513</v>
      </c>
      <c r="T5547" s="16">
        <f t="shared" si="411"/>
        <v>7.2026298053710965E-3</v>
      </c>
    </row>
    <row r="5548" spans="1:20" x14ac:dyDescent="0.6">
      <c r="A5548" s="6"/>
      <c r="B5548" s="6"/>
      <c r="C5548" s="6"/>
      <c r="D5548" s="6" t="s">
        <v>13300</v>
      </c>
      <c r="E5548" s="6" t="s">
        <v>13816</v>
      </c>
      <c r="F5548" s="6" t="s">
        <v>13819</v>
      </c>
      <c r="G5548" s="6" t="str">
        <f t="shared" si="409"/>
        <v>60-69</v>
      </c>
      <c r="H5548" s="6" t="str" cm="1">
        <f t="array" ref="H5548:I5548">_xlfn.TEXTSPLIT(G5548,"-")</f>
        <v>60</v>
      </c>
      <c r="I5548" s="6" t="str">
        <v>69</v>
      </c>
      <c r="J5548" s="6" t="s">
        <v>13836</v>
      </c>
      <c r="K5548" s="6" t="s">
        <v>13358</v>
      </c>
      <c r="L5548" s="6" t="s">
        <v>13909</v>
      </c>
      <c r="M5548" s="6" t="s">
        <v>13771</v>
      </c>
      <c r="N5548" s="6" t="s">
        <v>13888</v>
      </c>
      <c r="O5548" s="6" t="str" cm="1">
        <f t="array" ref="O5548:P5548">_xlfn.TEXTSPLIT(N5548,"-")</f>
        <v>2017</v>
      </c>
      <c r="P5548" s="6" t="str">
        <v>2019</v>
      </c>
      <c r="Q5548" s="6">
        <v>1489</v>
      </c>
      <c r="R5548" s="6">
        <v>360</v>
      </c>
      <c r="S5548" s="16">
        <f t="shared" si="410"/>
        <v>0.24177300201477503</v>
      </c>
      <c r="T5548" s="16">
        <f t="shared" si="411"/>
        <v>1.1095737524378374E-2</v>
      </c>
    </row>
    <row r="5549" spans="1:20" x14ac:dyDescent="0.6">
      <c r="A5549" s="6"/>
      <c r="B5549" s="6"/>
      <c r="C5549" s="6"/>
      <c r="D5549" s="6" t="s">
        <v>13300</v>
      </c>
      <c r="E5549" s="6" t="s">
        <v>13816</v>
      </c>
      <c r="F5549" s="6" t="s">
        <v>13752</v>
      </c>
      <c r="G5549" s="6" t="str">
        <f t="shared" si="409"/>
        <v>70-95</v>
      </c>
      <c r="H5549" s="6" t="str" cm="1">
        <f t="array" ref="H5549:I5549">_xlfn.TEXTSPLIT(G5549,"-")</f>
        <v>70</v>
      </c>
      <c r="I5549" s="6" t="str">
        <v>95</v>
      </c>
      <c r="J5549" s="6" t="s">
        <v>13836</v>
      </c>
      <c r="K5549" s="6" t="s">
        <v>13358</v>
      </c>
      <c r="L5549" s="6" t="s">
        <v>13909</v>
      </c>
      <c r="M5549" s="6" t="s">
        <v>13771</v>
      </c>
      <c r="N5549" s="6" t="s">
        <v>13888</v>
      </c>
      <c r="O5549" s="6" t="str" cm="1">
        <f t="array" ref="O5549:P5549">_xlfn.TEXTSPLIT(N5549,"-")</f>
        <v>2017</v>
      </c>
      <c r="P5549" s="6" t="str">
        <v>2019</v>
      </c>
      <c r="Q5549" s="6">
        <v>518</v>
      </c>
      <c r="R5549" s="6">
        <v>218</v>
      </c>
      <c r="S5549" s="16">
        <f t="shared" si="410"/>
        <v>0.42084942084942084</v>
      </c>
      <c r="T5549" s="16">
        <f t="shared" si="411"/>
        <v>2.1691732221217456E-2</v>
      </c>
    </row>
    <row r="5550" spans="1:20" x14ac:dyDescent="0.6">
      <c r="A5550" s="6"/>
      <c r="B5550" s="6"/>
      <c r="C5550" s="6"/>
      <c r="D5550" s="6" t="s">
        <v>13300</v>
      </c>
      <c r="E5550" s="6" t="s">
        <v>13816</v>
      </c>
      <c r="F5550" s="6" t="s">
        <v>13509</v>
      </c>
      <c r="G5550" s="6" t="str">
        <f t="shared" si="409"/>
        <v>50-95</v>
      </c>
      <c r="H5550" s="6" t="str" cm="1">
        <f t="array" ref="H5550:I5550">_xlfn.TEXTSPLIT(G5550,"-")</f>
        <v>50</v>
      </c>
      <c r="I5550" s="6" t="str">
        <v>95</v>
      </c>
      <c r="J5550" s="6" t="s">
        <v>13836</v>
      </c>
      <c r="K5550" s="6" t="s">
        <v>13358</v>
      </c>
      <c r="L5550" s="6" t="s">
        <v>13909</v>
      </c>
      <c r="M5550" s="6" t="s">
        <v>13771</v>
      </c>
      <c r="N5550" s="6" t="s">
        <v>13888</v>
      </c>
      <c r="O5550" s="6" t="str" cm="1">
        <f t="array" ref="O5550:P5550">_xlfn.TEXTSPLIT(N5550,"-")</f>
        <v>2017</v>
      </c>
      <c r="P5550" s="6" t="str">
        <v>2019</v>
      </c>
      <c r="Q5550" s="6">
        <v>4175</v>
      </c>
      <c r="R5550" s="6">
        <v>860</v>
      </c>
      <c r="S5550" s="16">
        <f t="shared" si="410"/>
        <v>0.20598802395209581</v>
      </c>
      <c r="T5550" s="16">
        <f t="shared" si="411"/>
        <v>6.2590190339352108E-3</v>
      </c>
    </row>
    <row r="5551" spans="1:20" x14ac:dyDescent="0.6">
      <c r="A5551" s="6"/>
      <c r="B5551" s="6"/>
      <c r="C5551" s="6"/>
      <c r="D5551" s="6" t="s">
        <v>13300</v>
      </c>
      <c r="E5551" s="6" t="s">
        <v>13815</v>
      </c>
      <c r="F5551" s="6" t="s">
        <v>13818</v>
      </c>
      <c r="G5551" s="6" t="str">
        <f t="shared" si="409"/>
        <v>50-59</v>
      </c>
      <c r="H5551" s="6" t="str" cm="1">
        <f t="array" ref="H5551:I5551">_xlfn.TEXTSPLIT(G5551,"-")</f>
        <v>50</v>
      </c>
      <c r="I5551" s="6" t="str">
        <v>59</v>
      </c>
      <c r="J5551" s="6" t="s">
        <v>13836</v>
      </c>
      <c r="K5551" s="6" t="s">
        <v>13358</v>
      </c>
      <c r="L5551" s="6" t="s">
        <v>13909</v>
      </c>
      <c r="M5551" s="6" t="s">
        <v>13771</v>
      </c>
      <c r="N5551" s="6" t="s">
        <v>13888</v>
      </c>
      <c r="O5551" s="6" t="str" cm="1">
        <f t="array" ref="O5551:P5551">_xlfn.TEXTSPLIT(N5551,"-")</f>
        <v>2017</v>
      </c>
      <c r="P5551" s="6" t="str">
        <v>2019</v>
      </c>
      <c r="Q5551" s="6">
        <v>4066</v>
      </c>
      <c r="R5551" s="6">
        <v>581</v>
      </c>
      <c r="S5551" s="16">
        <f t="shared" si="410"/>
        <v>0.14289227742252827</v>
      </c>
      <c r="T5551" s="16">
        <f t="shared" si="411"/>
        <v>5.4883069924850977E-3</v>
      </c>
    </row>
    <row r="5552" spans="1:20" x14ac:dyDescent="0.6">
      <c r="A5552" s="6"/>
      <c r="B5552" s="6"/>
      <c r="C5552" s="6"/>
      <c r="D5552" s="6" t="s">
        <v>13300</v>
      </c>
      <c r="E5552" s="6" t="s">
        <v>13815</v>
      </c>
      <c r="F5552" s="6" t="s">
        <v>13819</v>
      </c>
      <c r="G5552" s="6" t="str">
        <f t="shared" si="409"/>
        <v>60-69</v>
      </c>
      <c r="H5552" s="6" t="str" cm="1">
        <f t="array" ref="H5552:I5552">_xlfn.TEXTSPLIT(G5552,"-")</f>
        <v>60</v>
      </c>
      <c r="I5552" s="6" t="str">
        <v>69</v>
      </c>
      <c r="J5552" s="6" t="s">
        <v>13836</v>
      </c>
      <c r="K5552" s="6" t="s">
        <v>13358</v>
      </c>
      <c r="L5552" s="6" t="s">
        <v>13909</v>
      </c>
      <c r="M5552" s="6" t="s">
        <v>13771</v>
      </c>
      <c r="N5552" s="6" t="s">
        <v>13888</v>
      </c>
      <c r="O5552" s="6" t="str" cm="1">
        <f t="array" ref="O5552:P5552">_xlfn.TEXTSPLIT(N5552,"-")</f>
        <v>2017</v>
      </c>
      <c r="P5552" s="6" t="str">
        <v>2019</v>
      </c>
      <c r="Q5552" s="6">
        <v>2700</v>
      </c>
      <c r="R5552" s="6">
        <v>648</v>
      </c>
      <c r="S5552" s="16">
        <f t="shared" si="410"/>
        <v>0.24</v>
      </c>
      <c r="T5552" s="16">
        <f t="shared" si="411"/>
        <v>8.2192186706253022E-3</v>
      </c>
    </row>
    <row r="5553" spans="1:20" x14ac:dyDescent="0.6">
      <c r="A5553" s="6"/>
      <c r="B5553" s="6"/>
      <c r="C5553" s="6"/>
      <c r="D5553" s="6" t="s">
        <v>13300</v>
      </c>
      <c r="E5553" s="6" t="s">
        <v>13815</v>
      </c>
      <c r="F5553" s="6" t="s">
        <v>13752</v>
      </c>
      <c r="G5553" s="6" t="str">
        <f t="shared" si="409"/>
        <v>70-95</v>
      </c>
      <c r="H5553" s="6" t="str" cm="1">
        <f t="array" ref="H5553:I5553">_xlfn.TEXTSPLIT(G5553,"-")</f>
        <v>70</v>
      </c>
      <c r="I5553" s="6" t="str">
        <v>95</v>
      </c>
      <c r="J5553" s="6" t="s">
        <v>13836</v>
      </c>
      <c r="K5553" s="6" t="s">
        <v>13358</v>
      </c>
      <c r="L5553" s="6" t="s">
        <v>13909</v>
      </c>
      <c r="M5553" s="6" t="s">
        <v>13771</v>
      </c>
      <c r="N5553" s="6" t="s">
        <v>13888</v>
      </c>
      <c r="O5553" s="6" t="str" cm="1">
        <f t="array" ref="O5553:P5553">_xlfn.TEXTSPLIT(N5553,"-")</f>
        <v>2017</v>
      </c>
      <c r="P5553" s="6" t="str">
        <v>2019</v>
      </c>
      <c r="Q5553" s="6">
        <v>953</v>
      </c>
      <c r="R5553" s="6">
        <v>378</v>
      </c>
      <c r="S5553" s="16">
        <f t="shared" si="410"/>
        <v>0.39664218258132217</v>
      </c>
      <c r="T5553" s="16">
        <f t="shared" si="411"/>
        <v>1.5846759662237083E-2</v>
      </c>
    </row>
    <row r="5554" spans="1:20" x14ac:dyDescent="0.6">
      <c r="A5554" s="6"/>
      <c r="B5554" s="6"/>
      <c r="C5554" s="6"/>
      <c r="D5554" s="6" t="s">
        <v>13300</v>
      </c>
      <c r="E5554" s="6" t="s">
        <v>13815</v>
      </c>
      <c r="F5554" s="6" t="s">
        <v>13509</v>
      </c>
      <c r="G5554" s="6" t="str">
        <f t="shared" si="409"/>
        <v>50-95</v>
      </c>
      <c r="H5554" s="6" t="str" cm="1">
        <f t="array" ref="H5554:I5554">_xlfn.TEXTSPLIT(G5554,"-")</f>
        <v>50</v>
      </c>
      <c r="I5554" s="6" t="str">
        <v>95</v>
      </c>
      <c r="J5554" s="6" t="s">
        <v>13836</v>
      </c>
      <c r="K5554" s="6" t="s">
        <v>13358</v>
      </c>
      <c r="L5554" s="6" t="s">
        <v>13909</v>
      </c>
      <c r="M5554" s="6" t="s">
        <v>13771</v>
      </c>
      <c r="N5554" s="6" t="s">
        <v>13888</v>
      </c>
      <c r="O5554" s="6" t="str" cm="1">
        <f t="array" ref="O5554:P5554">_xlfn.TEXTSPLIT(N5554,"-")</f>
        <v>2017</v>
      </c>
      <c r="P5554" s="6" t="str">
        <v>2019</v>
      </c>
      <c r="Q5554" s="6">
        <v>7719</v>
      </c>
      <c r="R5554" s="6">
        <v>1606</v>
      </c>
      <c r="S5554" s="16">
        <f t="shared" si="410"/>
        <v>0.20805803860603705</v>
      </c>
      <c r="T5554" s="16">
        <f t="shared" si="411"/>
        <v>4.6201747997659135E-3</v>
      </c>
    </row>
    <row r="5555" spans="1:20" x14ac:dyDescent="0.6">
      <c r="A5555" s="6"/>
      <c r="B5555" s="6"/>
      <c r="C5555" s="6"/>
      <c r="D5555" s="6" t="s">
        <v>13847</v>
      </c>
      <c r="E5555" s="6" t="s">
        <v>13814</v>
      </c>
      <c r="F5555" s="6" t="s">
        <v>13818</v>
      </c>
      <c r="G5555" s="6" t="str">
        <f t="shared" si="409"/>
        <v>50-59</v>
      </c>
      <c r="H5555" s="6" t="str" cm="1">
        <f t="array" ref="H5555:I5555">_xlfn.TEXTSPLIT(G5555,"-")</f>
        <v>50</v>
      </c>
      <c r="I5555" s="6" t="str">
        <v>59</v>
      </c>
      <c r="J5555" s="6" t="s">
        <v>13836</v>
      </c>
      <c r="K5555" s="6" t="s">
        <v>13358</v>
      </c>
      <c r="L5555" s="6" t="s">
        <v>13909</v>
      </c>
      <c r="M5555" s="6" t="s">
        <v>13771</v>
      </c>
      <c r="N5555" s="6" t="s">
        <v>13888</v>
      </c>
      <c r="O5555" s="6" t="str" cm="1">
        <f t="array" ref="O5555:P5555">_xlfn.TEXTSPLIT(N5555,"-")</f>
        <v>2017</v>
      </c>
      <c r="P5555" s="6" t="str">
        <v>2019</v>
      </c>
      <c r="Q5555" s="6">
        <v>1898</v>
      </c>
      <c r="R5555" s="6">
        <v>186</v>
      </c>
      <c r="S5555" s="16">
        <f t="shared" si="410"/>
        <v>9.799789251844046E-2</v>
      </c>
      <c r="T5555" s="16">
        <f t="shared" si="411"/>
        <v>6.8243931777609733E-3</v>
      </c>
    </row>
    <row r="5556" spans="1:20" x14ac:dyDescent="0.6">
      <c r="A5556" s="6"/>
      <c r="B5556" s="6"/>
      <c r="C5556" s="6"/>
      <c r="D5556" s="6" t="s">
        <v>13847</v>
      </c>
      <c r="E5556" s="6" t="s">
        <v>13814</v>
      </c>
      <c r="F5556" s="6" t="s">
        <v>13819</v>
      </c>
      <c r="G5556" s="6" t="str">
        <f t="shared" si="409"/>
        <v>60-69</v>
      </c>
      <c r="H5556" s="6" t="str" cm="1">
        <f t="array" ref="H5556:I5556">_xlfn.TEXTSPLIT(G5556,"-")</f>
        <v>60</v>
      </c>
      <c r="I5556" s="6" t="str">
        <v>69</v>
      </c>
      <c r="J5556" s="6" t="s">
        <v>13836</v>
      </c>
      <c r="K5556" s="6" t="s">
        <v>13358</v>
      </c>
      <c r="L5556" s="6" t="s">
        <v>13909</v>
      </c>
      <c r="M5556" s="6" t="s">
        <v>13771</v>
      </c>
      <c r="N5556" s="6" t="s">
        <v>13888</v>
      </c>
      <c r="O5556" s="6" t="str" cm="1">
        <f t="array" ref="O5556:P5556">_xlfn.TEXTSPLIT(N5556,"-")</f>
        <v>2017</v>
      </c>
      <c r="P5556" s="6" t="str">
        <v>2019</v>
      </c>
      <c r="Q5556" s="6">
        <v>1211</v>
      </c>
      <c r="R5556" s="6">
        <v>137</v>
      </c>
      <c r="S5556" s="16">
        <f t="shared" si="410"/>
        <v>0.11312964492155243</v>
      </c>
      <c r="T5556" s="16">
        <f t="shared" si="411"/>
        <v>9.1021965553205585E-3</v>
      </c>
    </row>
    <row r="5557" spans="1:20" x14ac:dyDescent="0.6">
      <c r="A5557" s="6"/>
      <c r="B5557" s="6"/>
      <c r="C5557" s="6"/>
      <c r="D5557" s="6" t="s">
        <v>13847</v>
      </c>
      <c r="E5557" s="6" t="s">
        <v>13814</v>
      </c>
      <c r="F5557" s="6" t="s">
        <v>13752</v>
      </c>
      <c r="G5557" s="6" t="str">
        <f t="shared" si="409"/>
        <v>70-95</v>
      </c>
      <c r="H5557" s="6" t="str" cm="1">
        <f t="array" ref="H5557:I5557">_xlfn.TEXTSPLIT(G5557,"-")</f>
        <v>70</v>
      </c>
      <c r="I5557" s="6" t="str">
        <v>95</v>
      </c>
      <c r="J5557" s="6" t="s">
        <v>13836</v>
      </c>
      <c r="K5557" s="6" t="s">
        <v>13358</v>
      </c>
      <c r="L5557" s="6" t="s">
        <v>13909</v>
      </c>
      <c r="M5557" s="6" t="s">
        <v>13771</v>
      </c>
      <c r="N5557" s="6" t="s">
        <v>13888</v>
      </c>
      <c r="O5557" s="6" t="str" cm="1">
        <f t="array" ref="O5557:P5557">_xlfn.TEXTSPLIT(N5557,"-")</f>
        <v>2017</v>
      </c>
      <c r="P5557" s="6" t="str">
        <v>2019</v>
      </c>
      <c r="Q5557" s="6">
        <v>435</v>
      </c>
      <c r="R5557" s="6">
        <v>53</v>
      </c>
      <c r="S5557" s="16">
        <f t="shared" si="410"/>
        <v>0.12183908045977011</v>
      </c>
      <c r="T5557" s="16">
        <f t="shared" si="411"/>
        <v>1.5683237917245834E-2</v>
      </c>
    </row>
    <row r="5558" spans="1:20" x14ac:dyDescent="0.6">
      <c r="A5558" s="6"/>
      <c r="B5558" s="6"/>
      <c r="C5558" s="6"/>
      <c r="D5558" s="6" t="s">
        <v>13847</v>
      </c>
      <c r="E5558" s="6" t="s">
        <v>13814</v>
      </c>
      <c r="F5558" s="6" t="s">
        <v>13509</v>
      </c>
      <c r="G5558" s="6" t="str">
        <f t="shared" si="409"/>
        <v>50-95</v>
      </c>
      <c r="H5558" s="6" t="str" cm="1">
        <f t="array" ref="H5558:I5558">_xlfn.TEXTSPLIT(G5558,"-")</f>
        <v>50</v>
      </c>
      <c r="I5558" s="6" t="str">
        <v>95</v>
      </c>
      <c r="J5558" s="6" t="s">
        <v>13836</v>
      </c>
      <c r="K5558" s="6" t="s">
        <v>13358</v>
      </c>
      <c r="L5558" s="6" t="s">
        <v>13909</v>
      </c>
      <c r="M5558" s="6" t="s">
        <v>13771</v>
      </c>
      <c r="N5558" s="6" t="s">
        <v>13888</v>
      </c>
      <c r="O5558" s="6" t="str" cm="1">
        <f t="array" ref="O5558:P5558">_xlfn.TEXTSPLIT(N5558,"-")</f>
        <v>2017</v>
      </c>
      <c r="P5558" s="6" t="str">
        <v>2019</v>
      </c>
      <c r="Q5558" s="6">
        <v>3544</v>
      </c>
      <c r="R5558" s="6">
        <v>376</v>
      </c>
      <c r="S5558" s="16">
        <f t="shared" si="410"/>
        <v>0.10609480812641084</v>
      </c>
      <c r="T5558" s="16">
        <f t="shared" si="411"/>
        <v>5.1730412213978989E-3</v>
      </c>
    </row>
    <row r="5559" spans="1:20" x14ac:dyDescent="0.6">
      <c r="A5559" s="6"/>
      <c r="B5559" s="6"/>
      <c r="C5559" s="6"/>
      <c r="D5559" s="6" t="s">
        <v>13847</v>
      </c>
      <c r="E5559" s="6" t="s">
        <v>13816</v>
      </c>
      <c r="F5559" s="6" t="s">
        <v>13818</v>
      </c>
      <c r="G5559" s="6" t="str">
        <f t="shared" si="409"/>
        <v>50-59</v>
      </c>
      <c r="H5559" s="6" t="str" cm="1">
        <f t="array" ref="H5559:I5559">_xlfn.TEXTSPLIT(G5559,"-")</f>
        <v>50</v>
      </c>
      <c r="I5559" s="6" t="str">
        <v>59</v>
      </c>
      <c r="J5559" s="6" t="s">
        <v>13836</v>
      </c>
      <c r="K5559" s="6" t="s">
        <v>13358</v>
      </c>
      <c r="L5559" s="6" t="s">
        <v>13909</v>
      </c>
      <c r="M5559" s="6" t="s">
        <v>13771</v>
      </c>
      <c r="N5559" s="6" t="s">
        <v>13888</v>
      </c>
      <c r="O5559" s="6" t="str" cm="1">
        <f t="array" ref="O5559:P5559">_xlfn.TEXTSPLIT(N5559,"-")</f>
        <v>2017</v>
      </c>
      <c r="P5559" s="6" t="str">
        <v>2019</v>
      </c>
      <c r="Q5559" s="6">
        <v>2168</v>
      </c>
      <c r="R5559" s="6">
        <v>186</v>
      </c>
      <c r="S5559" s="16">
        <f t="shared" si="410"/>
        <v>8.5793357933579339E-2</v>
      </c>
      <c r="T5559" s="16">
        <f t="shared" si="411"/>
        <v>6.0147749230180228E-3</v>
      </c>
    </row>
    <row r="5560" spans="1:20" x14ac:dyDescent="0.6">
      <c r="A5560" s="6"/>
      <c r="B5560" s="6"/>
      <c r="C5560" s="6"/>
      <c r="D5560" s="6" t="s">
        <v>13847</v>
      </c>
      <c r="E5560" s="6" t="s">
        <v>13816</v>
      </c>
      <c r="F5560" s="6" t="s">
        <v>13819</v>
      </c>
      <c r="G5560" s="6" t="str">
        <f t="shared" si="409"/>
        <v>60-69</v>
      </c>
      <c r="H5560" s="6" t="str" cm="1">
        <f t="array" ref="H5560:I5560">_xlfn.TEXTSPLIT(G5560,"-")</f>
        <v>60</v>
      </c>
      <c r="I5560" s="6" t="str">
        <v>69</v>
      </c>
      <c r="J5560" s="6" t="s">
        <v>13836</v>
      </c>
      <c r="K5560" s="6" t="s">
        <v>13358</v>
      </c>
      <c r="L5560" s="6" t="s">
        <v>13909</v>
      </c>
      <c r="M5560" s="6" t="s">
        <v>13771</v>
      </c>
      <c r="N5560" s="6" t="s">
        <v>13888</v>
      </c>
      <c r="O5560" s="6" t="str" cm="1">
        <f t="array" ref="O5560:P5560">_xlfn.TEXTSPLIT(N5560,"-")</f>
        <v>2017</v>
      </c>
      <c r="P5560" s="6" t="str">
        <v>2019</v>
      </c>
      <c r="Q5560" s="6">
        <v>1489</v>
      </c>
      <c r="R5560" s="6">
        <v>182</v>
      </c>
      <c r="S5560" s="16">
        <f t="shared" si="410"/>
        <v>0.12222968435191403</v>
      </c>
      <c r="T5560" s="16">
        <f t="shared" si="411"/>
        <v>8.4885095414026137E-3</v>
      </c>
    </row>
    <row r="5561" spans="1:20" x14ac:dyDescent="0.6">
      <c r="A5561" s="6"/>
      <c r="B5561" s="6"/>
      <c r="C5561" s="6"/>
      <c r="D5561" s="6" t="s">
        <v>13847</v>
      </c>
      <c r="E5561" s="6" t="s">
        <v>13816</v>
      </c>
      <c r="F5561" s="6" t="s">
        <v>13752</v>
      </c>
      <c r="G5561" s="6" t="str">
        <f t="shared" si="409"/>
        <v>70-95</v>
      </c>
      <c r="H5561" s="6" t="str" cm="1">
        <f t="array" ref="H5561:I5561">_xlfn.TEXTSPLIT(G5561,"-")</f>
        <v>70</v>
      </c>
      <c r="I5561" s="6" t="str">
        <v>95</v>
      </c>
      <c r="J5561" s="6" t="s">
        <v>13836</v>
      </c>
      <c r="K5561" s="6" t="s">
        <v>13358</v>
      </c>
      <c r="L5561" s="6" t="s">
        <v>13909</v>
      </c>
      <c r="M5561" s="6" t="s">
        <v>13771</v>
      </c>
      <c r="N5561" s="6" t="s">
        <v>13888</v>
      </c>
      <c r="O5561" s="6" t="str" cm="1">
        <f t="array" ref="O5561:P5561">_xlfn.TEXTSPLIT(N5561,"-")</f>
        <v>2017</v>
      </c>
      <c r="P5561" s="6" t="str">
        <v>2019</v>
      </c>
      <c r="Q5561" s="6">
        <v>518</v>
      </c>
      <c r="R5561" s="6">
        <v>89</v>
      </c>
      <c r="S5561" s="16">
        <f t="shared" si="410"/>
        <v>0.1718146718146718</v>
      </c>
      <c r="T5561" s="16">
        <f t="shared" si="411"/>
        <v>1.6574063934264339E-2</v>
      </c>
    </row>
    <row r="5562" spans="1:20" x14ac:dyDescent="0.6">
      <c r="A5562" s="6"/>
      <c r="B5562" s="6"/>
      <c r="C5562" s="6"/>
      <c r="D5562" s="6" t="s">
        <v>13847</v>
      </c>
      <c r="E5562" s="6" t="s">
        <v>13816</v>
      </c>
      <c r="F5562" s="6" t="s">
        <v>13509</v>
      </c>
      <c r="G5562" s="6" t="str">
        <f t="shared" si="409"/>
        <v>50-95</v>
      </c>
      <c r="H5562" s="6" t="str" cm="1">
        <f t="array" ref="H5562:I5562">_xlfn.TEXTSPLIT(G5562,"-")</f>
        <v>50</v>
      </c>
      <c r="I5562" s="6" t="str">
        <v>95</v>
      </c>
      <c r="J5562" s="6" t="s">
        <v>13836</v>
      </c>
      <c r="K5562" s="6" t="s">
        <v>13358</v>
      </c>
      <c r="L5562" s="6" t="s">
        <v>13909</v>
      </c>
      <c r="M5562" s="6" t="s">
        <v>13771</v>
      </c>
      <c r="N5562" s="6" t="s">
        <v>13888</v>
      </c>
      <c r="O5562" s="6" t="str" cm="1">
        <f t="array" ref="O5562:P5562">_xlfn.TEXTSPLIT(N5562,"-")</f>
        <v>2017</v>
      </c>
      <c r="P5562" s="6" t="str">
        <v>2019</v>
      </c>
      <c r="Q5562" s="6">
        <v>4175</v>
      </c>
      <c r="R5562" s="6">
        <v>455</v>
      </c>
      <c r="S5562" s="16">
        <f t="shared" si="410"/>
        <v>0.10898203592814371</v>
      </c>
      <c r="T5562" s="16">
        <f t="shared" si="411"/>
        <v>4.8227244461380298E-3</v>
      </c>
    </row>
    <row r="5563" spans="1:20" x14ac:dyDescent="0.6">
      <c r="A5563" s="6"/>
      <c r="B5563" s="6"/>
      <c r="C5563" s="6"/>
      <c r="D5563" s="6" t="s">
        <v>13847</v>
      </c>
      <c r="E5563" s="6" t="s">
        <v>13815</v>
      </c>
      <c r="F5563" s="6" t="s">
        <v>13818</v>
      </c>
      <c r="G5563" s="6" t="str">
        <f t="shared" si="409"/>
        <v>50-59</v>
      </c>
      <c r="H5563" s="6" t="str" cm="1">
        <f t="array" ref="H5563:I5563">_xlfn.TEXTSPLIT(G5563,"-")</f>
        <v>50</v>
      </c>
      <c r="I5563" s="6" t="str">
        <v>59</v>
      </c>
      <c r="J5563" s="6" t="s">
        <v>13836</v>
      </c>
      <c r="K5563" s="6" t="s">
        <v>13358</v>
      </c>
      <c r="L5563" s="6" t="s">
        <v>13909</v>
      </c>
      <c r="M5563" s="6" t="s">
        <v>13771</v>
      </c>
      <c r="N5563" s="6" t="s">
        <v>13888</v>
      </c>
      <c r="O5563" s="6" t="str" cm="1">
        <f t="array" ref="O5563:P5563">_xlfn.TEXTSPLIT(N5563,"-")</f>
        <v>2017</v>
      </c>
      <c r="P5563" s="6" t="str">
        <v>2019</v>
      </c>
      <c r="Q5563" s="6">
        <v>4066</v>
      </c>
      <c r="R5563" s="6">
        <v>370</v>
      </c>
      <c r="S5563" s="16">
        <f t="shared" si="410"/>
        <v>9.0998524348253812E-2</v>
      </c>
      <c r="T5563" s="16">
        <f t="shared" si="411"/>
        <v>4.5104075121762807E-3</v>
      </c>
    </row>
    <row r="5564" spans="1:20" x14ac:dyDescent="0.6">
      <c r="A5564" s="6"/>
      <c r="B5564" s="6"/>
      <c r="C5564" s="6"/>
      <c r="D5564" s="6" t="s">
        <v>13847</v>
      </c>
      <c r="E5564" s="6" t="s">
        <v>13815</v>
      </c>
      <c r="F5564" s="6" t="s">
        <v>13819</v>
      </c>
      <c r="G5564" s="6" t="str">
        <f t="shared" si="409"/>
        <v>60-69</v>
      </c>
      <c r="H5564" s="6" t="str" cm="1">
        <f t="array" ref="H5564:I5564">_xlfn.TEXTSPLIT(G5564,"-")</f>
        <v>60</v>
      </c>
      <c r="I5564" s="6" t="str">
        <v>69</v>
      </c>
      <c r="J5564" s="6" t="s">
        <v>13836</v>
      </c>
      <c r="K5564" s="6" t="s">
        <v>13358</v>
      </c>
      <c r="L5564" s="6" t="s">
        <v>13909</v>
      </c>
      <c r="M5564" s="6" t="s">
        <v>13771</v>
      </c>
      <c r="N5564" s="6" t="s">
        <v>13888</v>
      </c>
      <c r="O5564" s="6" t="str" cm="1">
        <f t="array" ref="O5564:P5564">_xlfn.TEXTSPLIT(N5564,"-")</f>
        <v>2017</v>
      </c>
      <c r="P5564" s="6" t="str">
        <v>2019</v>
      </c>
      <c r="Q5564" s="6">
        <v>2700</v>
      </c>
      <c r="R5564" s="6">
        <v>319</v>
      </c>
      <c r="S5564" s="16">
        <f t="shared" si="410"/>
        <v>0.11814814814814815</v>
      </c>
      <c r="T5564" s="16">
        <f t="shared" si="411"/>
        <v>6.2119706194396955E-3</v>
      </c>
    </row>
    <row r="5565" spans="1:20" x14ac:dyDescent="0.6">
      <c r="A5565" s="6"/>
      <c r="B5565" s="6"/>
      <c r="C5565" s="6"/>
      <c r="D5565" s="6" t="s">
        <v>13847</v>
      </c>
      <c r="E5565" s="6" t="s">
        <v>13815</v>
      </c>
      <c r="F5565" s="6" t="s">
        <v>13752</v>
      </c>
      <c r="G5565" s="6" t="str">
        <f t="shared" si="409"/>
        <v>70-95</v>
      </c>
      <c r="H5565" s="6" t="str" cm="1">
        <f t="array" ref="H5565:I5565">_xlfn.TEXTSPLIT(G5565,"-")</f>
        <v>70</v>
      </c>
      <c r="I5565" s="6" t="str">
        <v>95</v>
      </c>
      <c r="J5565" s="6" t="s">
        <v>13836</v>
      </c>
      <c r="K5565" s="6" t="s">
        <v>13358</v>
      </c>
      <c r="L5565" s="6" t="s">
        <v>13909</v>
      </c>
      <c r="M5565" s="6" t="s">
        <v>13771</v>
      </c>
      <c r="N5565" s="6" t="s">
        <v>13888</v>
      </c>
      <c r="O5565" s="6" t="str" cm="1">
        <f t="array" ref="O5565:P5565">_xlfn.TEXTSPLIT(N5565,"-")</f>
        <v>2017</v>
      </c>
      <c r="P5565" s="6" t="str">
        <v>2019</v>
      </c>
      <c r="Q5565" s="6">
        <v>953</v>
      </c>
      <c r="R5565" s="6">
        <v>142</v>
      </c>
      <c r="S5565" s="16">
        <f t="shared" si="410"/>
        <v>0.14900314795383002</v>
      </c>
      <c r="T5565" s="16">
        <f t="shared" si="411"/>
        <v>1.1534937569674332E-2</v>
      </c>
    </row>
    <row r="5566" spans="1:20" x14ac:dyDescent="0.6">
      <c r="A5566" s="6"/>
      <c r="B5566" s="6"/>
      <c r="C5566" s="6"/>
      <c r="D5566" s="6" t="s">
        <v>13847</v>
      </c>
      <c r="E5566" s="6" t="s">
        <v>13815</v>
      </c>
      <c r="F5566" s="6" t="s">
        <v>13509</v>
      </c>
      <c r="G5566" s="6" t="str">
        <f t="shared" si="409"/>
        <v>50-95</v>
      </c>
      <c r="H5566" s="6" t="str" cm="1">
        <f t="array" ref="H5566:I5566">_xlfn.TEXTSPLIT(G5566,"-")</f>
        <v>50</v>
      </c>
      <c r="I5566" s="6" t="str">
        <v>95</v>
      </c>
      <c r="J5566" s="6" t="s">
        <v>13836</v>
      </c>
      <c r="K5566" s="6" t="s">
        <v>13358</v>
      </c>
      <c r="L5566" s="6" t="s">
        <v>13909</v>
      </c>
      <c r="M5566" s="6" t="s">
        <v>13771</v>
      </c>
      <c r="N5566" s="6" t="s">
        <v>13888</v>
      </c>
      <c r="O5566" s="6" t="str" cm="1">
        <f t="array" ref="O5566:P5566">_xlfn.TEXTSPLIT(N5566,"-")</f>
        <v>2017</v>
      </c>
      <c r="P5566" s="6" t="str">
        <v>2019</v>
      </c>
      <c r="Q5566" s="6">
        <v>7719</v>
      </c>
      <c r="R5566" s="6">
        <v>834</v>
      </c>
      <c r="S5566" s="16">
        <f t="shared" si="410"/>
        <v>0.10804508356004663</v>
      </c>
      <c r="T5566" s="16">
        <f t="shared" si="411"/>
        <v>3.5334051379972242E-3</v>
      </c>
    </row>
    <row r="5567" spans="1:20" x14ac:dyDescent="0.6">
      <c r="A5567" s="6"/>
      <c r="B5567" s="6"/>
      <c r="C5567" s="6"/>
      <c r="D5567" s="6" t="s">
        <v>13848</v>
      </c>
      <c r="E5567" s="6" t="s">
        <v>13814</v>
      </c>
      <c r="F5567" s="6" t="s">
        <v>13818</v>
      </c>
      <c r="G5567" s="6" t="str">
        <f t="shared" si="409"/>
        <v>50-59</v>
      </c>
      <c r="H5567" s="6" t="str" cm="1">
        <f t="array" ref="H5567:I5567">_xlfn.TEXTSPLIT(G5567,"-")</f>
        <v>50</v>
      </c>
      <c r="I5567" s="6" t="str">
        <v>59</v>
      </c>
      <c r="J5567" s="6" t="s">
        <v>13836</v>
      </c>
      <c r="K5567" s="6" t="s">
        <v>13358</v>
      </c>
      <c r="L5567" s="6" t="s">
        <v>13909</v>
      </c>
      <c r="M5567" s="6" t="s">
        <v>13771</v>
      </c>
      <c r="N5567" s="6" t="s">
        <v>13888</v>
      </c>
      <c r="O5567" s="6" t="str" cm="1">
        <f t="array" ref="O5567:P5567">_xlfn.TEXTSPLIT(N5567,"-")</f>
        <v>2017</v>
      </c>
      <c r="P5567" s="6" t="str">
        <v>2019</v>
      </c>
      <c r="Q5567" s="6">
        <v>1898</v>
      </c>
      <c r="R5567" s="6">
        <v>114</v>
      </c>
      <c r="S5567" s="16">
        <f t="shared" si="410"/>
        <v>6.0063224446786093E-2</v>
      </c>
      <c r="T5567" s="16">
        <f t="shared" si="411"/>
        <v>5.4538795037701749E-3</v>
      </c>
    </row>
    <row r="5568" spans="1:20" x14ac:dyDescent="0.6">
      <c r="A5568" s="6"/>
      <c r="B5568" s="6"/>
      <c r="C5568" s="6"/>
      <c r="D5568" s="6" t="s">
        <v>13848</v>
      </c>
      <c r="E5568" s="6" t="s">
        <v>13814</v>
      </c>
      <c r="F5568" s="6" t="s">
        <v>13819</v>
      </c>
      <c r="G5568" s="6" t="str">
        <f t="shared" si="409"/>
        <v>60-69</v>
      </c>
      <c r="H5568" s="6" t="str" cm="1">
        <f t="array" ref="H5568:I5568">_xlfn.TEXTSPLIT(G5568,"-")</f>
        <v>60</v>
      </c>
      <c r="I5568" s="6" t="str">
        <v>69</v>
      </c>
      <c r="J5568" s="6" t="s">
        <v>13836</v>
      </c>
      <c r="K5568" s="6" t="s">
        <v>13358</v>
      </c>
      <c r="L5568" s="6" t="s">
        <v>13909</v>
      </c>
      <c r="M5568" s="6" t="s">
        <v>13771</v>
      </c>
      <c r="N5568" s="6" t="s">
        <v>13888</v>
      </c>
      <c r="O5568" s="6" t="str" cm="1">
        <f t="array" ref="O5568:P5568">_xlfn.TEXTSPLIT(N5568,"-")</f>
        <v>2017</v>
      </c>
      <c r="P5568" s="6" t="str">
        <v>2019</v>
      </c>
      <c r="Q5568" s="6">
        <v>1211</v>
      </c>
      <c r="R5568" s="6">
        <v>140</v>
      </c>
      <c r="S5568" s="16">
        <f t="shared" si="410"/>
        <v>0.11560693641618497</v>
      </c>
      <c r="T5568" s="16">
        <f t="shared" si="411"/>
        <v>9.1884559690678658E-3</v>
      </c>
    </row>
    <row r="5569" spans="1:20" x14ac:dyDescent="0.6">
      <c r="A5569" s="6"/>
      <c r="B5569" s="6"/>
      <c r="C5569" s="6"/>
      <c r="D5569" s="6" t="s">
        <v>13848</v>
      </c>
      <c r="E5569" s="6" t="s">
        <v>13814</v>
      </c>
      <c r="F5569" s="6" t="s">
        <v>13752</v>
      </c>
      <c r="G5569" s="6" t="str">
        <f t="shared" si="409"/>
        <v>70-95</v>
      </c>
      <c r="H5569" s="6" t="str" cm="1">
        <f t="array" ref="H5569:I5569">_xlfn.TEXTSPLIT(G5569,"-")</f>
        <v>70</v>
      </c>
      <c r="I5569" s="6" t="str">
        <v>95</v>
      </c>
      <c r="J5569" s="6" t="s">
        <v>13836</v>
      </c>
      <c r="K5569" s="6" t="s">
        <v>13358</v>
      </c>
      <c r="L5569" s="6" t="s">
        <v>13909</v>
      </c>
      <c r="M5569" s="6" t="s">
        <v>13771</v>
      </c>
      <c r="N5569" s="6" t="s">
        <v>13888</v>
      </c>
      <c r="O5569" s="6" t="str" cm="1">
        <f t="array" ref="O5569:P5569">_xlfn.TEXTSPLIT(N5569,"-")</f>
        <v>2017</v>
      </c>
      <c r="P5569" s="6" t="str">
        <v>2019</v>
      </c>
      <c r="Q5569" s="6">
        <v>435</v>
      </c>
      <c r="R5569" s="6">
        <v>94</v>
      </c>
      <c r="S5569" s="16">
        <f t="shared" si="410"/>
        <v>0.2160919540229885</v>
      </c>
      <c r="T5569" s="16">
        <f t="shared" si="411"/>
        <v>1.9733641351443253E-2</v>
      </c>
    </row>
    <row r="5570" spans="1:20" x14ac:dyDescent="0.6">
      <c r="A5570" s="6"/>
      <c r="B5570" s="6"/>
      <c r="C5570" s="6"/>
      <c r="D5570" s="6" t="s">
        <v>13848</v>
      </c>
      <c r="E5570" s="6" t="s">
        <v>13814</v>
      </c>
      <c r="F5570" s="6" t="s">
        <v>13509</v>
      </c>
      <c r="G5570" s="6" t="str">
        <f t="shared" si="409"/>
        <v>50-95</v>
      </c>
      <c r="H5570" s="6" t="str" cm="1">
        <f t="array" ref="H5570:I5570">_xlfn.TEXTSPLIT(G5570,"-")</f>
        <v>50</v>
      </c>
      <c r="I5570" s="6" t="str">
        <v>95</v>
      </c>
      <c r="J5570" s="6" t="s">
        <v>13836</v>
      </c>
      <c r="K5570" s="6" t="s">
        <v>13358</v>
      </c>
      <c r="L5570" s="6" t="s">
        <v>13909</v>
      </c>
      <c r="M5570" s="6" t="s">
        <v>13771</v>
      </c>
      <c r="N5570" s="6" t="s">
        <v>13888</v>
      </c>
      <c r="O5570" s="6" t="str" cm="1">
        <f t="array" ref="O5570:P5570">_xlfn.TEXTSPLIT(N5570,"-")</f>
        <v>2017</v>
      </c>
      <c r="P5570" s="6" t="str">
        <v>2019</v>
      </c>
      <c r="Q5570" s="6">
        <v>3544</v>
      </c>
      <c r="R5570" s="6">
        <v>347</v>
      </c>
      <c r="S5570" s="16">
        <f t="shared" si="410"/>
        <v>9.7911963882618511E-2</v>
      </c>
      <c r="T5570" s="16">
        <f t="shared" si="411"/>
        <v>4.992240344781503E-3</v>
      </c>
    </row>
    <row r="5571" spans="1:20" x14ac:dyDescent="0.6">
      <c r="A5571" s="6"/>
      <c r="B5571" s="6"/>
      <c r="C5571" s="6"/>
      <c r="D5571" s="6" t="s">
        <v>13848</v>
      </c>
      <c r="E5571" s="6" t="s">
        <v>13816</v>
      </c>
      <c r="F5571" s="6" t="s">
        <v>13818</v>
      </c>
      <c r="G5571" s="6" t="str">
        <f t="shared" si="409"/>
        <v>50-59</v>
      </c>
      <c r="H5571" s="6" t="str" cm="1">
        <f t="array" ref="H5571:I5571">_xlfn.TEXTSPLIT(G5571,"-")</f>
        <v>50</v>
      </c>
      <c r="I5571" s="6" t="str">
        <v>59</v>
      </c>
      <c r="J5571" s="6" t="s">
        <v>13836</v>
      </c>
      <c r="K5571" s="6" t="s">
        <v>13358</v>
      </c>
      <c r="L5571" s="6" t="s">
        <v>13909</v>
      </c>
      <c r="M5571" s="6" t="s">
        <v>13771</v>
      </c>
      <c r="N5571" s="6" t="s">
        <v>13888</v>
      </c>
      <c r="O5571" s="6" t="str" cm="1">
        <f t="array" ref="O5571:P5571">_xlfn.TEXTSPLIT(N5571,"-")</f>
        <v>2017</v>
      </c>
      <c r="P5571" s="6" t="str">
        <v>2019</v>
      </c>
      <c r="Q5571" s="6">
        <v>2168</v>
      </c>
      <c r="R5571" s="6">
        <v>91</v>
      </c>
      <c r="S5571" s="16">
        <f t="shared" si="410"/>
        <v>4.1974169741697417E-2</v>
      </c>
      <c r="T5571" s="16">
        <f t="shared" si="411"/>
        <v>4.3067536219566164E-3</v>
      </c>
    </row>
    <row r="5572" spans="1:20" x14ac:dyDescent="0.6">
      <c r="A5572" s="6"/>
      <c r="B5572" s="6"/>
      <c r="C5572" s="6"/>
      <c r="D5572" s="6" t="s">
        <v>13848</v>
      </c>
      <c r="E5572" s="6" t="s">
        <v>13816</v>
      </c>
      <c r="F5572" s="6" t="s">
        <v>13819</v>
      </c>
      <c r="G5572" s="6" t="str">
        <f t="shared" ref="G5572:G5670" si="420">IF(RIGHT(F5572,1)="+",LEFT(F5572,LEN(F5572)-1)&amp;"-95",F5572)</f>
        <v>60-69</v>
      </c>
      <c r="H5572" s="6" t="str" cm="1">
        <f t="array" ref="H5572:I5572">_xlfn.TEXTSPLIT(G5572,"-")</f>
        <v>60</v>
      </c>
      <c r="I5572" s="6" t="str">
        <v>69</v>
      </c>
      <c r="J5572" s="6" t="s">
        <v>13836</v>
      </c>
      <c r="K5572" s="6" t="s">
        <v>13358</v>
      </c>
      <c r="L5572" s="6" t="s">
        <v>13909</v>
      </c>
      <c r="M5572" s="6" t="s">
        <v>13771</v>
      </c>
      <c r="N5572" s="6" t="s">
        <v>13888</v>
      </c>
      <c r="O5572" s="6" t="str" cm="1">
        <f t="array" ref="O5572:P5572">_xlfn.TEXTSPLIT(N5572,"-")</f>
        <v>2017</v>
      </c>
      <c r="P5572" s="6" t="str">
        <v>2019</v>
      </c>
      <c r="Q5572" s="6">
        <v>1489</v>
      </c>
      <c r="R5572" s="6">
        <v>174</v>
      </c>
      <c r="S5572" s="16">
        <f t="shared" ref="S5572:S5670" si="421">R5572/Q5572</f>
        <v>0.11685695097380792</v>
      </c>
      <c r="T5572" s="16">
        <f t="shared" ref="T5572:T5670" si="422">SQRT(S5572*(1-S5572)/Q5572)</f>
        <v>8.3252149209976072E-3</v>
      </c>
    </row>
    <row r="5573" spans="1:20" x14ac:dyDescent="0.6">
      <c r="A5573" s="6"/>
      <c r="B5573" s="6"/>
      <c r="C5573" s="6"/>
      <c r="D5573" s="6" t="s">
        <v>13848</v>
      </c>
      <c r="E5573" s="6" t="s">
        <v>13816</v>
      </c>
      <c r="F5573" s="6" t="s">
        <v>13752</v>
      </c>
      <c r="G5573" s="6" t="str">
        <f t="shared" si="420"/>
        <v>70-95</v>
      </c>
      <c r="H5573" s="6" t="str" cm="1">
        <f t="array" ref="H5573:I5573">_xlfn.TEXTSPLIT(G5573,"-")</f>
        <v>70</v>
      </c>
      <c r="I5573" s="6" t="str">
        <v>95</v>
      </c>
      <c r="J5573" s="6" t="s">
        <v>13836</v>
      </c>
      <c r="K5573" s="6" t="s">
        <v>13358</v>
      </c>
      <c r="L5573" s="6" t="s">
        <v>13909</v>
      </c>
      <c r="M5573" s="6" t="s">
        <v>13771</v>
      </c>
      <c r="N5573" s="6" t="s">
        <v>13888</v>
      </c>
      <c r="O5573" s="6" t="str" cm="1">
        <f t="array" ref="O5573:P5573">_xlfn.TEXTSPLIT(N5573,"-")</f>
        <v>2017</v>
      </c>
      <c r="P5573" s="6" t="str">
        <v>2019</v>
      </c>
      <c r="Q5573" s="6">
        <v>518</v>
      </c>
      <c r="R5573" s="6">
        <v>119</v>
      </c>
      <c r="S5573" s="16">
        <f t="shared" si="421"/>
        <v>0.22972972972972974</v>
      </c>
      <c r="T5573" s="16">
        <f t="shared" si="422"/>
        <v>1.8482694661385652E-2</v>
      </c>
    </row>
    <row r="5574" spans="1:20" x14ac:dyDescent="0.6">
      <c r="A5574" s="6"/>
      <c r="B5574" s="6"/>
      <c r="C5574" s="6"/>
      <c r="D5574" s="6" t="s">
        <v>13848</v>
      </c>
      <c r="E5574" s="6" t="s">
        <v>13816</v>
      </c>
      <c r="F5574" s="6" t="s">
        <v>13509</v>
      </c>
      <c r="G5574" s="6" t="str">
        <f t="shared" si="420"/>
        <v>50-95</v>
      </c>
      <c r="H5574" s="6" t="str" cm="1">
        <f t="array" ref="H5574:I5574">_xlfn.TEXTSPLIT(G5574,"-")</f>
        <v>50</v>
      </c>
      <c r="I5574" s="6" t="str">
        <v>95</v>
      </c>
      <c r="J5574" s="6" t="s">
        <v>13836</v>
      </c>
      <c r="K5574" s="6" t="s">
        <v>13358</v>
      </c>
      <c r="L5574" s="6" t="s">
        <v>13909</v>
      </c>
      <c r="M5574" s="6" t="s">
        <v>13771</v>
      </c>
      <c r="N5574" s="6" t="s">
        <v>13888</v>
      </c>
      <c r="O5574" s="6" t="str" cm="1">
        <f t="array" ref="O5574:P5574">_xlfn.TEXTSPLIT(N5574,"-")</f>
        <v>2017</v>
      </c>
      <c r="P5574" s="6" t="str">
        <v>2019</v>
      </c>
      <c r="Q5574" s="6">
        <v>4175</v>
      </c>
      <c r="R5574" s="6">
        <v>384</v>
      </c>
      <c r="S5574" s="16">
        <f t="shared" si="421"/>
        <v>9.1976047904191616E-2</v>
      </c>
      <c r="T5574" s="16">
        <f t="shared" si="422"/>
        <v>4.4725765730130622E-3</v>
      </c>
    </row>
    <row r="5575" spans="1:20" x14ac:dyDescent="0.6">
      <c r="A5575" s="6"/>
      <c r="B5575" s="6"/>
      <c r="C5575" s="6"/>
      <c r="D5575" s="6" t="s">
        <v>13848</v>
      </c>
      <c r="E5575" s="6" t="s">
        <v>13815</v>
      </c>
      <c r="F5575" s="6" t="s">
        <v>13818</v>
      </c>
      <c r="G5575" s="6" t="str">
        <f t="shared" si="420"/>
        <v>50-59</v>
      </c>
      <c r="H5575" s="6" t="str" cm="1">
        <f t="array" ref="H5575:I5575">_xlfn.TEXTSPLIT(G5575,"-")</f>
        <v>50</v>
      </c>
      <c r="I5575" s="6" t="str">
        <v>59</v>
      </c>
      <c r="J5575" s="6" t="s">
        <v>13836</v>
      </c>
      <c r="K5575" s="6" t="s">
        <v>13358</v>
      </c>
      <c r="L5575" s="6" t="s">
        <v>13909</v>
      </c>
      <c r="M5575" s="6" t="s">
        <v>13771</v>
      </c>
      <c r="N5575" s="6" t="s">
        <v>13888</v>
      </c>
      <c r="O5575" s="6" t="str" cm="1">
        <f t="array" ref="O5575:P5575">_xlfn.TEXTSPLIT(N5575,"-")</f>
        <v>2017</v>
      </c>
      <c r="P5575" s="6" t="str">
        <v>2019</v>
      </c>
      <c r="Q5575" s="6">
        <v>4066</v>
      </c>
      <c r="R5575" s="6">
        <v>207</v>
      </c>
      <c r="S5575" s="16">
        <f t="shared" si="421"/>
        <v>5.0909985243482538E-2</v>
      </c>
      <c r="T5575" s="16">
        <f t="shared" si="422"/>
        <v>3.4472398422153261E-3</v>
      </c>
    </row>
    <row r="5576" spans="1:20" x14ac:dyDescent="0.6">
      <c r="A5576" s="6"/>
      <c r="B5576" s="6"/>
      <c r="C5576" s="6"/>
      <c r="D5576" s="6" t="s">
        <v>13848</v>
      </c>
      <c r="E5576" s="6" t="s">
        <v>13815</v>
      </c>
      <c r="F5576" s="6" t="s">
        <v>13819</v>
      </c>
      <c r="G5576" s="6" t="str">
        <f t="shared" si="420"/>
        <v>60-69</v>
      </c>
      <c r="H5576" s="6" t="str" cm="1">
        <f t="array" ref="H5576:I5576">_xlfn.TEXTSPLIT(G5576,"-")</f>
        <v>60</v>
      </c>
      <c r="I5576" s="6" t="str">
        <v>69</v>
      </c>
      <c r="J5576" s="6" t="s">
        <v>13836</v>
      </c>
      <c r="K5576" s="6" t="s">
        <v>13358</v>
      </c>
      <c r="L5576" s="6" t="s">
        <v>13909</v>
      </c>
      <c r="M5576" s="6" t="s">
        <v>13771</v>
      </c>
      <c r="N5576" s="6" t="s">
        <v>13888</v>
      </c>
      <c r="O5576" s="6" t="str" cm="1">
        <f t="array" ref="O5576:P5576">_xlfn.TEXTSPLIT(N5576,"-")</f>
        <v>2017</v>
      </c>
      <c r="P5576" s="6" t="str">
        <v>2019</v>
      </c>
      <c r="Q5576" s="6">
        <v>2700</v>
      </c>
      <c r="R5576" s="6">
        <v>313</v>
      </c>
      <c r="S5576" s="16">
        <f t="shared" si="421"/>
        <v>0.11592592592592593</v>
      </c>
      <c r="T5576" s="16">
        <f t="shared" si="422"/>
        <v>6.1610216091327729E-3</v>
      </c>
    </row>
    <row r="5577" spans="1:20" x14ac:dyDescent="0.6">
      <c r="A5577" s="6"/>
      <c r="B5577" s="6"/>
      <c r="C5577" s="6"/>
      <c r="D5577" s="6" t="s">
        <v>13848</v>
      </c>
      <c r="E5577" s="6" t="s">
        <v>13815</v>
      </c>
      <c r="F5577" s="6" t="s">
        <v>13752</v>
      </c>
      <c r="G5577" s="6" t="str">
        <f t="shared" si="420"/>
        <v>70-95</v>
      </c>
      <c r="H5577" s="6" t="str" cm="1">
        <f t="array" ref="H5577:I5577">_xlfn.TEXTSPLIT(G5577,"-")</f>
        <v>70</v>
      </c>
      <c r="I5577" s="6" t="str">
        <v>95</v>
      </c>
      <c r="J5577" s="6" t="s">
        <v>13836</v>
      </c>
      <c r="K5577" s="6" t="s">
        <v>13358</v>
      </c>
      <c r="L5577" s="6" t="s">
        <v>13909</v>
      </c>
      <c r="M5577" s="6" t="s">
        <v>13771</v>
      </c>
      <c r="N5577" s="6" t="s">
        <v>13888</v>
      </c>
      <c r="O5577" s="6" t="str" cm="1">
        <f t="array" ref="O5577:P5577">_xlfn.TEXTSPLIT(N5577,"-")</f>
        <v>2017</v>
      </c>
      <c r="P5577" s="6" t="str">
        <v>2019</v>
      </c>
      <c r="Q5577" s="6">
        <v>953</v>
      </c>
      <c r="R5577" s="6">
        <v>213</v>
      </c>
      <c r="S5577" s="16">
        <f t="shared" si="421"/>
        <v>0.22350472193074503</v>
      </c>
      <c r="T5577" s="16">
        <f t="shared" si="422"/>
        <v>1.3494795592576426E-2</v>
      </c>
    </row>
    <row r="5578" spans="1:20" x14ac:dyDescent="0.6">
      <c r="A5578" s="6"/>
      <c r="B5578" s="6"/>
      <c r="C5578" s="6"/>
      <c r="D5578" s="6" t="s">
        <v>13848</v>
      </c>
      <c r="E5578" s="6" t="s">
        <v>13815</v>
      </c>
      <c r="F5578" s="6" t="s">
        <v>13509</v>
      </c>
      <c r="G5578" s="6" t="str">
        <f t="shared" si="420"/>
        <v>50-95</v>
      </c>
      <c r="H5578" s="6" t="str" cm="1">
        <f t="array" ref="H5578:I5578">_xlfn.TEXTSPLIT(G5578,"-")</f>
        <v>50</v>
      </c>
      <c r="I5578" s="6" t="str">
        <v>95</v>
      </c>
      <c r="J5578" s="6" t="s">
        <v>13836</v>
      </c>
      <c r="K5578" s="6" t="s">
        <v>13358</v>
      </c>
      <c r="L5578" s="6" t="s">
        <v>13909</v>
      </c>
      <c r="M5578" s="6" t="s">
        <v>13771</v>
      </c>
      <c r="N5578" s="6" t="s">
        <v>13888</v>
      </c>
      <c r="O5578" s="6" t="str" cm="1">
        <f t="array" ref="O5578:P5578">_xlfn.TEXTSPLIT(N5578,"-")</f>
        <v>2017</v>
      </c>
      <c r="P5578" s="6" t="str">
        <v>2019</v>
      </c>
      <c r="Q5578" s="6">
        <v>7719</v>
      </c>
      <c r="R5578" s="6">
        <v>733</v>
      </c>
      <c r="S5578" s="16">
        <f t="shared" si="421"/>
        <v>9.4960487109729236E-2</v>
      </c>
      <c r="T5578" s="16">
        <f t="shared" si="422"/>
        <v>3.3367580476232183E-3</v>
      </c>
    </row>
    <row r="5579" spans="1:20" x14ac:dyDescent="0.6">
      <c r="A5579" s="6"/>
      <c r="B5579" s="6"/>
      <c r="C5579" s="6"/>
      <c r="D5579" s="6" t="s">
        <v>13822</v>
      </c>
      <c r="E5579" s="6" t="s">
        <v>13814</v>
      </c>
      <c r="F5579" s="6" t="s">
        <v>13818</v>
      </c>
      <c r="G5579" s="6" t="str">
        <f t="shared" si="420"/>
        <v>50-59</v>
      </c>
      <c r="H5579" s="6" t="str" cm="1">
        <f t="array" ref="H5579:I5579">_xlfn.TEXTSPLIT(G5579,"-")</f>
        <v>50</v>
      </c>
      <c r="I5579" s="6" t="str">
        <v>59</v>
      </c>
      <c r="J5579" s="6" t="s">
        <v>13836</v>
      </c>
      <c r="K5579" s="6" t="s">
        <v>13358</v>
      </c>
      <c r="L5579" s="6" t="s">
        <v>13909</v>
      </c>
      <c r="M5579" s="6" t="s">
        <v>13771</v>
      </c>
      <c r="N5579" s="6" t="s">
        <v>13888</v>
      </c>
      <c r="O5579" s="6" t="str" cm="1">
        <f t="array" ref="O5579:P5579">_xlfn.TEXTSPLIT(N5579,"-")</f>
        <v>2017</v>
      </c>
      <c r="P5579" s="6" t="str">
        <v>2019</v>
      </c>
      <c r="Q5579" s="6">
        <v>1898</v>
      </c>
      <c r="R5579" s="6">
        <v>300</v>
      </c>
      <c r="S5579" s="16">
        <f t="shared" si="421"/>
        <v>0.15806111696522657</v>
      </c>
      <c r="T5579" s="16">
        <f t="shared" si="422"/>
        <v>8.3734552314208253E-3</v>
      </c>
    </row>
    <row r="5580" spans="1:20" x14ac:dyDescent="0.6">
      <c r="A5580" s="6"/>
      <c r="B5580" s="6"/>
      <c r="C5580" s="6"/>
      <c r="D5580" s="6" t="s">
        <v>13822</v>
      </c>
      <c r="E5580" s="6" t="s">
        <v>13814</v>
      </c>
      <c r="F5580" s="6" t="s">
        <v>13819</v>
      </c>
      <c r="G5580" s="6" t="str">
        <f t="shared" si="420"/>
        <v>60-69</v>
      </c>
      <c r="H5580" s="6" t="str" cm="1">
        <f t="array" ref="H5580:I5580">_xlfn.TEXTSPLIT(G5580,"-")</f>
        <v>60</v>
      </c>
      <c r="I5580" s="6" t="str">
        <v>69</v>
      </c>
      <c r="J5580" s="6" t="s">
        <v>13836</v>
      </c>
      <c r="K5580" s="6" t="s">
        <v>13358</v>
      </c>
      <c r="L5580" s="6" t="s">
        <v>13909</v>
      </c>
      <c r="M5580" s="6" t="s">
        <v>13771</v>
      </c>
      <c r="N5580" s="6" t="s">
        <v>13888</v>
      </c>
      <c r="O5580" s="6" t="str" cm="1">
        <f t="array" ref="O5580:P5580">_xlfn.TEXTSPLIT(N5580,"-")</f>
        <v>2017</v>
      </c>
      <c r="P5580" s="6" t="str">
        <v>2019</v>
      </c>
      <c r="Q5580" s="6">
        <v>1211</v>
      </c>
      <c r="R5580" s="6">
        <v>277</v>
      </c>
      <c r="S5580" s="16">
        <f t="shared" si="421"/>
        <v>0.22873658133773742</v>
      </c>
      <c r="T5580" s="16">
        <f t="shared" si="422"/>
        <v>1.2069717574370656E-2</v>
      </c>
    </row>
    <row r="5581" spans="1:20" x14ac:dyDescent="0.6">
      <c r="A5581" s="6"/>
      <c r="B5581" s="6"/>
      <c r="C5581" s="6"/>
      <c r="D5581" s="6" t="s">
        <v>13822</v>
      </c>
      <c r="E5581" s="6" t="s">
        <v>13814</v>
      </c>
      <c r="F5581" s="6" t="s">
        <v>13752</v>
      </c>
      <c r="G5581" s="6" t="str">
        <f t="shared" si="420"/>
        <v>70-95</v>
      </c>
      <c r="H5581" s="6" t="str" cm="1">
        <f t="array" ref="H5581:I5581">_xlfn.TEXTSPLIT(G5581,"-")</f>
        <v>70</v>
      </c>
      <c r="I5581" s="6" t="str">
        <v>95</v>
      </c>
      <c r="J5581" s="6" t="s">
        <v>13836</v>
      </c>
      <c r="K5581" s="6" t="s">
        <v>13358</v>
      </c>
      <c r="L5581" s="6" t="s">
        <v>13909</v>
      </c>
      <c r="M5581" s="6" t="s">
        <v>13771</v>
      </c>
      <c r="N5581" s="6" t="s">
        <v>13888</v>
      </c>
      <c r="O5581" s="6" t="str" cm="1">
        <f t="array" ref="O5581:P5581">_xlfn.TEXTSPLIT(N5581,"-")</f>
        <v>2017</v>
      </c>
      <c r="P5581" s="6" t="str">
        <v>2019</v>
      </c>
      <c r="Q5581" s="6">
        <v>435</v>
      </c>
      <c r="R5581" s="6">
        <v>147</v>
      </c>
      <c r="S5581" s="16">
        <f t="shared" si="421"/>
        <v>0.33793103448275863</v>
      </c>
      <c r="T5581" s="16">
        <f t="shared" si="422"/>
        <v>2.2678849857119581E-2</v>
      </c>
    </row>
    <row r="5582" spans="1:20" x14ac:dyDescent="0.6">
      <c r="A5582" s="6"/>
      <c r="B5582" s="6"/>
      <c r="C5582" s="6"/>
      <c r="D5582" s="6" t="s">
        <v>13822</v>
      </c>
      <c r="E5582" s="6" t="s">
        <v>13814</v>
      </c>
      <c r="F5582" s="6" t="s">
        <v>13509</v>
      </c>
      <c r="G5582" s="6" t="str">
        <f t="shared" si="420"/>
        <v>50-95</v>
      </c>
      <c r="H5582" s="6" t="str" cm="1">
        <f t="array" ref="H5582:I5582">_xlfn.TEXTSPLIT(G5582,"-")</f>
        <v>50</v>
      </c>
      <c r="I5582" s="6" t="str">
        <v>95</v>
      </c>
      <c r="J5582" s="6" t="s">
        <v>13836</v>
      </c>
      <c r="K5582" s="6" t="s">
        <v>13358</v>
      </c>
      <c r="L5582" s="6" t="s">
        <v>13909</v>
      </c>
      <c r="M5582" s="6" t="s">
        <v>13771</v>
      </c>
      <c r="N5582" s="6" t="s">
        <v>13888</v>
      </c>
      <c r="O5582" s="6" t="str" cm="1">
        <f t="array" ref="O5582:P5582">_xlfn.TEXTSPLIT(N5582,"-")</f>
        <v>2017</v>
      </c>
      <c r="P5582" s="6" t="str">
        <v>2019</v>
      </c>
      <c r="Q5582" s="6">
        <v>3544</v>
      </c>
      <c r="R5582" s="6">
        <v>723</v>
      </c>
      <c r="S5582" s="16">
        <f t="shared" si="421"/>
        <v>0.20400677200902934</v>
      </c>
      <c r="T5582" s="16">
        <f t="shared" si="422"/>
        <v>6.7690874049288075E-3</v>
      </c>
    </row>
    <row r="5583" spans="1:20" x14ac:dyDescent="0.6">
      <c r="A5583" s="6"/>
      <c r="B5583" s="6"/>
      <c r="C5583" s="6"/>
      <c r="D5583" s="6" t="s">
        <v>13822</v>
      </c>
      <c r="E5583" s="6" t="s">
        <v>13816</v>
      </c>
      <c r="F5583" s="6" t="s">
        <v>13818</v>
      </c>
      <c r="G5583" s="6" t="str">
        <f t="shared" si="420"/>
        <v>50-59</v>
      </c>
      <c r="H5583" s="6" t="str" cm="1">
        <f t="array" ref="H5583:I5583">_xlfn.TEXTSPLIT(G5583,"-")</f>
        <v>50</v>
      </c>
      <c r="I5583" s="6" t="str">
        <v>59</v>
      </c>
      <c r="J5583" s="6" t="s">
        <v>13836</v>
      </c>
      <c r="K5583" s="6" t="s">
        <v>13358</v>
      </c>
      <c r="L5583" s="6" t="s">
        <v>13909</v>
      </c>
      <c r="M5583" s="6" t="s">
        <v>13771</v>
      </c>
      <c r="N5583" s="6" t="s">
        <v>13888</v>
      </c>
      <c r="O5583" s="6" t="str" cm="1">
        <f t="array" ref="O5583:P5583">_xlfn.TEXTSPLIT(N5583,"-")</f>
        <v>2017</v>
      </c>
      <c r="P5583" s="6" t="str">
        <v>2019</v>
      </c>
      <c r="Q5583" s="6">
        <v>2168</v>
      </c>
      <c r="R5583" s="6">
        <v>277</v>
      </c>
      <c r="S5583" s="16">
        <f t="shared" si="421"/>
        <v>0.12776752767527674</v>
      </c>
      <c r="T5583" s="16">
        <f t="shared" si="422"/>
        <v>7.1696298077885924E-3</v>
      </c>
    </row>
    <row r="5584" spans="1:20" x14ac:dyDescent="0.6">
      <c r="A5584" s="6"/>
      <c r="B5584" s="6"/>
      <c r="C5584" s="6"/>
      <c r="D5584" s="6" t="s">
        <v>13822</v>
      </c>
      <c r="E5584" s="6" t="s">
        <v>13816</v>
      </c>
      <c r="F5584" s="6" t="s">
        <v>13819</v>
      </c>
      <c r="G5584" s="6" t="str">
        <f t="shared" si="420"/>
        <v>60-69</v>
      </c>
      <c r="H5584" s="6" t="str" cm="1">
        <f t="array" ref="H5584:I5584">_xlfn.TEXTSPLIT(G5584,"-")</f>
        <v>60</v>
      </c>
      <c r="I5584" s="6" t="str">
        <v>69</v>
      </c>
      <c r="J5584" s="6" t="s">
        <v>13836</v>
      </c>
      <c r="K5584" s="6" t="s">
        <v>13358</v>
      </c>
      <c r="L5584" s="6" t="s">
        <v>13909</v>
      </c>
      <c r="M5584" s="6" t="s">
        <v>13771</v>
      </c>
      <c r="N5584" s="6" t="s">
        <v>13888</v>
      </c>
      <c r="O5584" s="6" t="str" cm="1">
        <f t="array" ref="O5584:P5584">_xlfn.TEXTSPLIT(N5584,"-")</f>
        <v>2017</v>
      </c>
      <c r="P5584" s="6" t="str">
        <v>2019</v>
      </c>
      <c r="Q5584" s="6">
        <v>1489</v>
      </c>
      <c r="R5584" s="6">
        <v>356</v>
      </c>
      <c r="S5584" s="16">
        <f t="shared" si="421"/>
        <v>0.23908663532572197</v>
      </c>
      <c r="T5584" s="16">
        <f t="shared" si="422"/>
        <v>1.1053451431062141E-2</v>
      </c>
    </row>
    <row r="5585" spans="1:20" x14ac:dyDescent="0.6">
      <c r="A5585" s="6"/>
      <c r="B5585" s="6"/>
      <c r="C5585" s="6"/>
      <c r="D5585" s="6" t="s">
        <v>13822</v>
      </c>
      <c r="E5585" s="6" t="s">
        <v>13816</v>
      </c>
      <c r="F5585" s="6" t="s">
        <v>13752</v>
      </c>
      <c r="G5585" s="6" t="str">
        <f t="shared" si="420"/>
        <v>70-95</v>
      </c>
      <c r="H5585" s="6" t="str" cm="1">
        <f t="array" ref="H5585:I5585">_xlfn.TEXTSPLIT(G5585,"-")</f>
        <v>70</v>
      </c>
      <c r="I5585" s="6" t="str">
        <v>95</v>
      </c>
      <c r="J5585" s="6" t="s">
        <v>13836</v>
      </c>
      <c r="K5585" s="6" t="s">
        <v>13358</v>
      </c>
      <c r="L5585" s="6" t="s">
        <v>13909</v>
      </c>
      <c r="M5585" s="6" t="s">
        <v>13771</v>
      </c>
      <c r="N5585" s="6" t="s">
        <v>13888</v>
      </c>
      <c r="O5585" s="6" t="str" cm="1">
        <f t="array" ref="O5585:P5585">_xlfn.TEXTSPLIT(N5585,"-")</f>
        <v>2017</v>
      </c>
      <c r="P5585" s="6" t="str">
        <v>2019</v>
      </c>
      <c r="Q5585" s="6">
        <v>518</v>
      </c>
      <c r="R5585" s="6">
        <v>208</v>
      </c>
      <c r="S5585" s="16">
        <f t="shared" si="421"/>
        <v>0.40154440154440152</v>
      </c>
      <c r="T5585" s="16">
        <f t="shared" si="422"/>
        <v>2.1538620029285221E-2</v>
      </c>
    </row>
    <row r="5586" spans="1:20" x14ac:dyDescent="0.6">
      <c r="A5586" s="6"/>
      <c r="B5586" s="6"/>
      <c r="C5586" s="6"/>
      <c r="D5586" s="6" t="s">
        <v>13822</v>
      </c>
      <c r="E5586" s="6" t="s">
        <v>13816</v>
      </c>
      <c r="F5586" s="6" t="s">
        <v>13509</v>
      </c>
      <c r="G5586" s="6" t="str">
        <f t="shared" si="420"/>
        <v>50-95</v>
      </c>
      <c r="H5586" s="6" t="str" cm="1">
        <f t="array" ref="H5586:I5586">_xlfn.TEXTSPLIT(G5586,"-")</f>
        <v>50</v>
      </c>
      <c r="I5586" s="6" t="str">
        <v>95</v>
      </c>
      <c r="J5586" s="6" t="s">
        <v>13836</v>
      </c>
      <c r="K5586" s="6" t="s">
        <v>13358</v>
      </c>
      <c r="L5586" s="6" t="s">
        <v>13909</v>
      </c>
      <c r="M5586" s="6" t="s">
        <v>13771</v>
      </c>
      <c r="N5586" s="6" t="s">
        <v>13888</v>
      </c>
      <c r="O5586" s="6" t="str" cm="1">
        <f t="array" ref="O5586:P5586">_xlfn.TEXTSPLIT(N5586,"-")</f>
        <v>2017</v>
      </c>
      <c r="P5586" s="6" t="str">
        <v>2019</v>
      </c>
      <c r="Q5586" s="6">
        <v>4175</v>
      </c>
      <c r="R5586" s="6">
        <v>839</v>
      </c>
      <c r="S5586" s="16">
        <f t="shared" si="421"/>
        <v>0.20095808383233532</v>
      </c>
      <c r="T5586" s="16">
        <f t="shared" si="422"/>
        <v>6.2016789763493681E-3</v>
      </c>
    </row>
    <row r="5587" spans="1:20" x14ac:dyDescent="0.6">
      <c r="A5587" s="6"/>
      <c r="B5587" s="6"/>
      <c r="C5587" s="6"/>
      <c r="D5587" s="6" t="s">
        <v>13822</v>
      </c>
      <c r="E5587" s="6" t="s">
        <v>13815</v>
      </c>
      <c r="F5587" s="6" t="s">
        <v>13818</v>
      </c>
      <c r="G5587" s="6" t="str">
        <f t="shared" si="420"/>
        <v>50-59</v>
      </c>
      <c r="H5587" s="6" t="str" cm="1">
        <f t="array" ref="H5587:I5587">_xlfn.TEXTSPLIT(G5587,"-")</f>
        <v>50</v>
      </c>
      <c r="I5587" s="6" t="str">
        <v>59</v>
      </c>
      <c r="J5587" s="6" t="s">
        <v>13836</v>
      </c>
      <c r="K5587" s="6" t="s">
        <v>13358</v>
      </c>
      <c r="L5587" s="6" t="s">
        <v>13909</v>
      </c>
      <c r="M5587" s="6" t="s">
        <v>13771</v>
      </c>
      <c r="N5587" s="6" t="s">
        <v>13888</v>
      </c>
      <c r="O5587" s="6" t="str" cm="1">
        <f t="array" ref="O5587:P5587">_xlfn.TEXTSPLIT(N5587,"-")</f>
        <v>2017</v>
      </c>
      <c r="P5587" s="6" t="str">
        <v>2019</v>
      </c>
      <c r="Q5587" s="6">
        <v>4066</v>
      </c>
      <c r="R5587" s="6">
        <v>577</v>
      </c>
      <c r="S5587" s="16">
        <f t="shared" si="421"/>
        <v>0.14190850959173634</v>
      </c>
      <c r="T5587" s="16">
        <f t="shared" si="422"/>
        <v>5.4725196525065535E-3</v>
      </c>
    </row>
    <row r="5588" spans="1:20" x14ac:dyDescent="0.6">
      <c r="A5588" s="6"/>
      <c r="B5588" s="6"/>
      <c r="C5588" s="6"/>
      <c r="D5588" s="6" t="s">
        <v>13822</v>
      </c>
      <c r="E5588" s="6" t="s">
        <v>13815</v>
      </c>
      <c r="F5588" s="6" t="s">
        <v>13819</v>
      </c>
      <c r="G5588" s="6" t="str">
        <f t="shared" si="420"/>
        <v>60-69</v>
      </c>
      <c r="H5588" s="6" t="str" cm="1">
        <f t="array" ref="H5588:I5588">_xlfn.TEXTSPLIT(G5588,"-")</f>
        <v>60</v>
      </c>
      <c r="I5588" s="6" t="str">
        <v>69</v>
      </c>
      <c r="J5588" s="6" t="s">
        <v>13836</v>
      </c>
      <c r="K5588" s="6" t="s">
        <v>13358</v>
      </c>
      <c r="L5588" s="6" t="s">
        <v>13909</v>
      </c>
      <c r="M5588" s="6" t="s">
        <v>13771</v>
      </c>
      <c r="N5588" s="6" t="s">
        <v>13888</v>
      </c>
      <c r="O5588" s="6" t="str" cm="1">
        <f t="array" ref="O5588:P5588">_xlfn.TEXTSPLIT(N5588,"-")</f>
        <v>2017</v>
      </c>
      <c r="P5588" s="6" t="str">
        <v>2019</v>
      </c>
      <c r="Q5588" s="6">
        <v>2700</v>
      </c>
      <c r="R5588" s="6">
        <v>632</v>
      </c>
      <c r="S5588" s="16">
        <f t="shared" si="421"/>
        <v>0.23407407407407407</v>
      </c>
      <c r="T5588" s="16">
        <f t="shared" si="422"/>
        <v>8.1486968265197437E-3</v>
      </c>
    </row>
    <row r="5589" spans="1:20" x14ac:dyDescent="0.6">
      <c r="A5589" s="6"/>
      <c r="B5589" s="6"/>
      <c r="C5589" s="6"/>
      <c r="D5589" s="6" t="s">
        <v>13822</v>
      </c>
      <c r="E5589" s="6" t="s">
        <v>13815</v>
      </c>
      <c r="F5589" s="6" t="s">
        <v>13752</v>
      </c>
      <c r="G5589" s="6" t="str">
        <f t="shared" si="420"/>
        <v>70-95</v>
      </c>
      <c r="H5589" s="6" t="str" cm="1">
        <f t="array" ref="H5589:I5589">_xlfn.TEXTSPLIT(G5589,"-")</f>
        <v>70</v>
      </c>
      <c r="I5589" s="6" t="str">
        <v>95</v>
      </c>
      <c r="J5589" s="6" t="s">
        <v>13836</v>
      </c>
      <c r="K5589" s="6" t="s">
        <v>13358</v>
      </c>
      <c r="L5589" s="6" t="s">
        <v>13909</v>
      </c>
      <c r="M5589" s="6" t="s">
        <v>13771</v>
      </c>
      <c r="N5589" s="6" t="s">
        <v>13888</v>
      </c>
      <c r="O5589" s="6" t="str" cm="1">
        <f t="array" ref="O5589:P5589">_xlfn.TEXTSPLIT(N5589,"-")</f>
        <v>2017</v>
      </c>
      <c r="P5589" s="6" t="str">
        <v>2019</v>
      </c>
      <c r="Q5589" s="6">
        <v>953</v>
      </c>
      <c r="R5589" s="6">
        <v>355</v>
      </c>
      <c r="S5589" s="16">
        <f t="shared" si="421"/>
        <v>0.37250786988457502</v>
      </c>
      <c r="T5589" s="16">
        <f t="shared" si="422"/>
        <v>1.5661213769873599E-2</v>
      </c>
    </row>
    <row r="5590" spans="1:20" x14ac:dyDescent="0.6">
      <c r="A5590" s="6"/>
      <c r="B5590" s="6"/>
      <c r="C5590" s="6"/>
      <c r="D5590" s="6" t="s">
        <v>13822</v>
      </c>
      <c r="E5590" s="6" t="s">
        <v>13815</v>
      </c>
      <c r="F5590" s="6" t="s">
        <v>13509</v>
      </c>
      <c r="G5590" s="6" t="str">
        <f t="shared" si="420"/>
        <v>50-95</v>
      </c>
      <c r="H5590" s="6" t="str" cm="1">
        <f t="array" ref="H5590:I5590">_xlfn.TEXTSPLIT(G5590,"-")</f>
        <v>50</v>
      </c>
      <c r="I5590" s="6" t="str">
        <v>95</v>
      </c>
      <c r="J5590" s="6" t="s">
        <v>13836</v>
      </c>
      <c r="K5590" s="6" t="s">
        <v>13358</v>
      </c>
      <c r="L5590" s="6" t="s">
        <v>13909</v>
      </c>
      <c r="M5590" s="6" t="s">
        <v>13771</v>
      </c>
      <c r="N5590" s="6" t="s">
        <v>13888</v>
      </c>
      <c r="O5590" s="6" t="str" cm="1">
        <f t="array" ref="O5590:P5590">_xlfn.TEXTSPLIT(N5590,"-")</f>
        <v>2017</v>
      </c>
      <c r="P5590" s="6" t="str">
        <v>2019</v>
      </c>
      <c r="Q5590" s="6">
        <v>7719</v>
      </c>
      <c r="R5590" s="6">
        <v>1567</v>
      </c>
      <c r="S5590" s="16">
        <f t="shared" si="421"/>
        <v>0.20300557066977587</v>
      </c>
      <c r="T5590" s="16">
        <f t="shared" si="422"/>
        <v>4.5782668264236354E-3</v>
      </c>
    </row>
    <row r="5591" spans="1:20" x14ac:dyDescent="0.6">
      <c r="A5591" s="6"/>
      <c r="B5591" s="6"/>
      <c r="C5591" s="6"/>
      <c r="D5591" s="6" t="s">
        <v>13813</v>
      </c>
      <c r="E5591" s="6" t="s">
        <v>13814</v>
      </c>
      <c r="F5591" s="6" t="s">
        <v>13818</v>
      </c>
      <c r="G5591" s="6" t="str">
        <f t="shared" si="420"/>
        <v>50-59</v>
      </c>
      <c r="H5591" s="6" t="str" cm="1">
        <f t="array" ref="H5591:I5591">_xlfn.TEXTSPLIT(G5591,"-")</f>
        <v>50</v>
      </c>
      <c r="I5591" s="6" t="str">
        <v>59</v>
      </c>
      <c r="J5591" s="6" t="s">
        <v>13836</v>
      </c>
      <c r="K5591" s="6" t="s">
        <v>13358</v>
      </c>
      <c r="L5591" s="6" t="s">
        <v>13909</v>
      </c>
      <c r="M5591" s="6" t="s">
        <v>13771</v>
      </c>
      <c r="N5591" s="6" t="s">
        <v>13888</v>
      </c>
      <c r="O5591" s="6" t="str" cm="1">
        <f t="array" ref="O5591:P5591">_xlfn.TEXTSPLIT(N5591,"-")</f>
        <v>2017</v>
      </c>
      <c r="P5591" s="6" t="str">
        <v>2019</v>
      </c>
      <c r="Q5591" s="6">
        <v>1898</v>
      </c>
      <c r="R5591" s="6">
        <v>2</v>
      </c>
      <c r="S5591" s="16">
        <f t="shared" si="421"/>
        <v>1.053740779768177E-3</v>
      </c>
      <c r="T5591" s="16">
        <f t="shared" si="422"/>
        <v>7.447145725664637E-4</v>
      </c>
    </row>
    <row r="5592" spans="1:20" x14ac:dyDescent="0.6">
      <c r="A5592" s="6"/>
      <c r="B5592" s="6"/>
      <c r="C5592" s="6"/>
      <c r="D5592" s="6" t="s">
        <v>13813</v>
      </c>
      <c r="E5592" s="6" t="s">
        <v>13814</v>
      </c>
      <c r="F5592" s="6" t="s">
        <v>13819</v>
      </c>
      <c r="G5592" s="6" t="str">
        <f t="shared" si="420"/>
        <v>60-69</v>
      </c>
      <c r="H5592" s="6" t="str" cm="1">
        <f t="array" ref="H5592:I5592">_xlfn.TEXTSPLIT(G5592,"-")</f>
        <v>60</v>
      </c>
      <c r="I5592" s="6" t="str">
        <v>69</v>
      </c>
      <c r="J5592" s="6" t="s">
        <v>13836</v>
      </c>
      <c r="K5592" s="6" t="s">
        <v>13358</v>
      </c>
      <c r="L5592" s="6" t="s">
        <v>13909</v>
      </c>
      <c r="M5592" s="6" t="s">
        <v>13771</v>
      </c>
      <c r="N5592" s="6" t="s">
        <v>13888</v>
      </c>
      <c r="O5592" s="6" t="str" cm="1">
        <f t="array" ref="O5592:P5592">_xlfn.TEXTSPLIT(N5592,"-")</f>
        <v>2017</v>
      </c>
      <c r="P5592" s="6" t="str">
        <v>2019</v>
      </c>
      <c r="Q5592" s="6">
        <v>1211</v>
      </c>
      <c r="R5592" s="6">
        <v>10</v>
      </c>
      <c r="S5592" s="16">
        <f t="shared" si="421"/>
        <v>8.2576383154417832E-3</v>
      </c>
      <c r="T5592" s="16">
        <f t="shared" si="422"/>
        <v>2.6004906043026132E-3</v>
      </c>
    </row>
    <row r="5593" spans="1:20" x14ac:dyDescent="0.6">
      <c r="A5593" s="6"/>
      <c r="B5593" s="6"/>
      <c r="C5593" s="6"/>
      <c r="D5593" s="6" t="s">
        <v>13813</v>
      </c>
      <c r="E5593" s="6" t="s">
        <v>13814</v>
      </c>
      <c r="F5593" s="6" t="s">
        <v>13752</v>
      </c>
      <c r="G5593" s="6" t="str">
        <f t="shared" si="420"/>
        <v>70-95</v>
      </c>
      <c r="H5593" s="6" t="str" cm="1">
        <f t="array" ref="H5593:I5593">_xlfn.TEXTSPLIT(G5593,"-")</f>
        <v>70</v>
      </c>
      <c r="I5593" s="6" t="str">
        <v>95</v>
      </c>
      <c r="J5593" s="6" t="s">
        <v>13836</v>
      </c>
      <c r="K5593" s="6" t="s">
        <v>13358</v>
      </c>
      <c r="L5593" s="6" t="s">
        <v>13909</v>
      </c>
      <c r="M5593" s="6" t="s">
        <v>13771</v>
      </c>
      <c r="N5593" s="6" t="s">
        <v>13888</v>
      </c>
      <c r="O5593" s="6" t="str" cm="1">
        <f t="array" ref="O5593:P5593">_xlfn.TEXTSPLIT(N5593,"-")</f>
        <v>2017</v>
      </c>
      <c r="P5593" s="6" t="str">
        <v>2019</v>
      </c>
      <c r="Q5593" s="6">
        <v>435</v>
      </c>
      <c r="R5593" s="6">
        <v>13</v>
      </c>
      <c r="S5593" s="16">
        <f t="shared" si="421"/>
        <v>2.9885057471264367E-2</v>
      </c>
      <c r="T5593" s="16">
        <f t="shared" si="422"/>
        <v>8.163831195944115E-3</v>
      </c>
    </row>
    <row r="5594" spans="1:20" x14ac:dyDescent="0.6">
      <c r="A5594" s="6"/>
      <c r="B5594" s="6"/>
      <c r="C5594" s="6"/>
      <c r="D5594" s="6" t="s">
        <v>13813</v>
      </c>
      <c r="E5594" s="6" t="s">
        <v>13814</v>
      </c>
      <c r="F5594" s="6" t="s">
        <v>13509</v>
      </c>
      <c r="G5594" s="6" t="str">
        <f t="shared" si="420"/>
        <v>50-95</v>
      </c>
      <c r="H5594" s="6" t="str" cm="1">
        <f t="array" ref="H5594:I5594">_xlfn.TEXTSPLIT(G5594,"-")</f>
        <v>50</v>
      </c>
      <c r="I5594" s="6" t="str">
        <v>95</v>
      </c>
      <c r="J5594" s="6" t="s">
        <v>13836</v>
      </c>
      <c r="K5594" s="6" t="s">
        <v>13358</v>
      </c>
      <c r="L5594" s="6" t="s">
        <v>13909</v>
      </c>
      <c r="M5594" s="6" t="s">
        <v>13771</v>
      </c>
      <c r="N5594" s="6" t="s">
        <v>13888</v>
      </c>
      <c r="O5594" s="6" t="str" cm="1">
        <f t="array" ref="O5594:P5594">_xlfn.TEXTSPLIT(N5594,"-")</f>
        <v>2017</v>
      </c>
      <c r="P5594" s="6" t="str">
        <v>2019</v>
      </c>
      <c r="Q5594" s="6">
        <v>3544</v>
      </c>
      <c r="R5594" s="6">
        <v>25</v>
      </c>
      <c r="S5594" s="16">
        <f t="shared" si="421"/>
        <v>7.054176072234763E-3</v>
      </c>
      <c r="T5594" s="16">
        <f t="shared" si="422"/>
        <v>1.4058502677095992E-3</v>
      </c>
    </row>
    <row r="5595" spans="1:20" x14ac:dyDescent="0.6">
      <c r="A5595" s="6"/>
      <c r="B5595" s="6"/>
      <c r="C5595" s="6"/>
      <c r="D5595" s="6" t="s">
        <v>13813</v>
      </c>
      <c r="E5595" s="6" t="s">
        <v>13816</v>
      </c>
      <c r="F5595" s="6" t="s">
        <v>13818</v>
      </c>
      <c r="G5595" s="6" t="str">
        <f t="shared" si="420"/>
        <v>50-59</v>
      </c>
      <c r="H5595" s="6" t="str" cm="1">
        <f t="array" ref="H5595:I5595">_xlfn.TEXTSPLIT(G5595,"-")</f>
        <v>50</v>
      </c>
      <c r="I5595" s="6" t="str">
        <v>59</v>
      </c>
      <c r="J5595" s="6" t="s">
        <v>13836</v>
      </c>
      <c r="K5595" s="6" t="s">
        <v>13358</v>
      </c>
      <c r="L5595" s="6" t="s">
        <v>13909</v>
      </c>
      <c r="M5595" s="6" t="s">
        <v>13771</v>
      </c>
      <c r="N5595" s="6" t="s">
        <v>13888</v>
      </c>
      <c r="O5595" s="6" t="str" cm="1">
        <f t="array" ref="O5595:P5595">_xlfn.TEXTSPLIT(N5595,"-")</f>
        <v>2017</v>
      </c>
      <c r="P5595" s="6" t="str">
        <v>2019</v>
      </c>
      <c r="Q5595" s="6">
        <v>2168</v>
      </c>
      <c r="R5595" s="6">
        <v>1</v>
      </c>
      <c r="S5595" s="16">
        <f t="shared" si="421"/>
        <v>4.6125461254612545E-4</v>
      </c>
      <c r="T5595" s="16">
        <f t="shared" si="422"/>
        <v>4.6114822236767276E-4</v>
      </c>
    </row>
    <row r="5596" spans="1:20" x14ac:dyDescent="0.6">
      <c r="A5596" s="6"/>
      <c r="B5596" s="6"/>
      <c r="C5596" s="6"/>
      <c r="D5596" s="6" t="s">
        <v>13813</v>
      </c>
      <c r="E5596" s="6" t="s">
        <v>13816</v>
      </c>
      <c r="F5596" s="6" t="s">
        <v>13819</v>
      </c>
      <c r="G5596" s="6" t="str">
        <f t="shared" si="420"/>
        <v>60-69</v>
      </c>
      <c r="H5596" s="6" t="str" cm="1">
        <f t="array" ref="H5596:I5596">_xlfn.TEXTSPLIT(G5596,"-")</f>
        <v>60</v>
      </c>
      <c r="I5596" s="6" t="str">
        <v>69</v>
      </c>
      <c r="J5596" s="6" t="s">
        <v>13836</v>
      </c>
      <c r="K5596" s="6" t="s">
        <v>13358</v>
      </c>
      <c r="L5596" s="6" t="s">
        <v>13909</v>
      </c>
      <c r="M5596" s="6" t="s">
        <v>13771</v>
      </c>
      <c r="N5596" s="6" t="s">
        <v>13888</v>
      </c>
      <c r="O5596" s="6" t="str" cm="1">
        <f t="array" ref="O5596:P5596">_xlfn.TEXTSPLIT(N5596,"-")</f>
        <v>2017</v>
      </c>
      <c r="P5596" s="6" t="str">
        <v>2019</v>
      </c>
      <c r="Q5596" s="6">
        <v>1489</v>
      </c>
      <c r="R5596" s="6">
        <v>6</v>
      </c>
      <c r="S5596" s="16">
        <f t="shared" si="421"/>
        <v>4.0295500335795834E-3</v>
      </c>
      <c r="T5596" s="16">
        <f t="shared" si="422"/>
        <v>1.6417391473298657E-3</v>
      </c>
    </row>
    <row r="5597" spans="1:20" x14ac:dyDescent="0.6">
      <c r="A5597" s="6"/>
      <c r="B5597" s="6"/>
      <c r="C5597" s="6"/>
      <c r="D5597" s="6" t="s">
        <v>13813</v>
      </c>
      <c r="E5597" s="6" t="s">
        <v>13816</v>
      </c>
      <c r="F5597" s="6" t="s">
        <v>13752</v>
      </c>
      <c r="G5597" s="6" t="str">
        <f t="shared" si="420"/>
        <v>70-95</v>
      </c>
      <c r="H5597" s="6" t="str" cm="1">
        <f t="array" ref="H5597:I5597">_xlfn.TEXTSPLIT(G5597,"-")</f>
        <v>70</v>
      </c>
      <c r="I5597" s="6" t="str">
        <v>95</v>
      </c>
      <c r="J5597" s="6" t="s">
        <v>13836</v>
      </c>
      <c r="K5597" s="6" t="s">
        <v>13358</v>
      </c>
      <c r="L5597" s="6" t="s">
        <v>13909</v>
      </c>
      <c r="M5597" s="6" t="s">
        <v>13771</v>
      </c>
      <c r="N5597" s="6" t="s">
        <v>13888</v>
      </c>
      <c r="O5597" s="6" t="str" cm="1">
        <f t="array" ref="O5597:P5597">_xlfn.TEXTSPLIT(N5597,"-")</f>
        <v>2017</v>
      </c>
      <c r="P5597" s="6" t="str">
        <v>2019</v>
      </c>
      <c r="Q5597" s="6">
        <v>518</v>
      </c>
      <c r="R5597" s="6">
        <v>10</v>
      </c>
      <c r="S5597" s="16">
        <f t="shared" si="421"/>
        <v>1.9305019305019305E-2</v>
      </c>
      <c r="T5597" s="16">
        <f t="shared" si="422"/>
        <v>6.0455694767785314E-3</v>
      </c>
    </row>
    <row r="5598" spans="1:20" x14ac:dyDescent="0.6">
      <c r="A5598" s="6"/>
      <c r="B5598" s="6"/>
      <c r="C5598" s="6"/>
      <c r="D5598" s="6" t="s">
        <v>13813</v>
      </c>
      <c r="E5598" s="6" t="s">
        <v>13816</v>
      </c>
      <c r="F5598" s="6" t="s">
        <v>13509</v>
      </c>
      <c r="G5598" s="6" t="str">
        <f t="shared" si="420"/>
        <v>50-95</v>
      </c>
      <c r="H5598" s="6" t="str" cm="1">
        <f t="array" ref="H5598:I5598">_xlfn.TEXTSPLIT(G5598,"-")</f>
        <v>50</v>
      </c>
      <c r="I5598" s="6" t="str">
        <v>95</v>
      </c>
      <c r="J5598" s="6" t="s">
        <v>13836</v>
      </c>
      <c r="K5598" s="6" t="s">
        <v>13358</v>
      </c>
      <c r="L5598" s="6" t="s">
        <v>13909</v>
      </c>
      <c r="M5598" s="6" t="s">
        <v>13771</v>
      </c>
      <c r="N5598" s="6" t="s">
        <v>13888</v>
      </c>
      <c r="O5598" s="6" t="str" cm="1">
        <f t="array" ref="O5598:P5598">_xlfn.TEXTSPLIT(N5598,"-")</f>
        <v>2017</v>
      </c>
      <c r="P5598" s="6" t="str">
        <v>2019</v>
      </c>
      <c r="Q5598" s="6">
        <v>4175</v>
      </c>
      <c r="R5598" s="6">
        <v>17</v>
      </c>
      <c r="S5598" s="16">
        <f t="shared" si="421"/>
        <v>4.0718562874251501E-3</v>
      </c>
      <c r="T5598" s="16">
        <f t="shared" si="422"/>
        <v>9.8555753682630799E-4</v>
      </c>
    </row>
    <row r="5599" spans="1:20" x14ac:dyDescent="0.6">
      <c r="A5599" s="6"/>
      <c r="B5599" s="6"/>
      <c r="C5599" s="6"/>
      <c r="D5599" s="6" t="s">
        <v>13813</v>
      </c>
      <c r="E5599" s="6" t="s">
        <v>13815</v>
      </c>
      <c r="F5599" s="6" t="s">
        <v>13818</v>
      </c>
      <c r="G5599" s="6" t="str">
        <f t="shared" si="420"/>
        <v>50-59</v>
      </c>
      <c r="H5599" s="6" t="str" cm="1">
        <f t="array" ref="H5599:I5599">_xlfn.TEXTSPLIT(G5599,"-")</f>
        <v>50</v>
      </c>
      <c r="I5599" s="6" t="str">
        <v>59</v>
      </c>
      <c r="J5599" s="6" t="s">
        <v>13836</v>
      </c>
      <c r="K5599" s="6" t="s">
        <v>13358</v>
      </c>
      <c r="L5599" s="6" t="s">
        <v>13909</v>
      </c>
      <c r="M5599" s="6" t="s">
        <v>13771</v>
      </c>
      <c r="N5599" s="6" t="s">
        <v>13888</v>
      </c>
      <c r="O5599" s="6" t="str" cm="1">
        <f t="array" ref="O5599:P5599">_xlfn.TEXTSPLIT(N5599,"-")</f>
        <v>2017</v>
      </c>
      <c r="P5599" s="6" t="str">
        <v>2019</v>
      </c>
      <c r="Q5599" s="6">
        <v>4066</v>
      </c>
      <c r="R5599" s="6">
        <v>4</v>
      </c>
      <c r="S5599" s="16">
        <f t="shared" si="421"/>
        <v>9.8376783079193305E-4</v>
      </c>
      <c r="T5599" s="16">
        <f t="shared" si="422"/>
        <v>4.9164190607484928E-4</v>
      </c>
    </row>
    <row r="5600" spans="1:20" x14ac:dyDescent="0.6">
      <c r="A5600" s="6"/>
      <c r="B5600" s="6"/>
      <c r="C5600" s="6"/>
      <c r="D5600" s="6" t="s">
        <v>13813</v>
      </c>
      <c r="E5600" s="6" t="s">
        <v>13815</v>
      </c>
      <c r="F5600" s="6" t="s">
        <v>13819</v>
      </c>
      <c r="G5600" s="6" t="str">
        <f t="shared" si="420"/>
        <v>60-69</v>
      </c>
      <c r="H5600" s="6" t="str" cm="1">
        <f t="array" ref="H5600:I5600">_xlfn.TEXTSPLIT(G5600,"-")</f>
        <v>60</v>
      </c>
      <c r="I5600" s="6" t="str">
        <v>69</v>
      </c>
      <c r="J5600" s="6" t="s">
        <v>13836</v>
      </c>
      <c r="K5600" s="6" t="s">
        <v>13358</v>
      </c>
      <c r="L5600" s="6" t="s">
        <v>13909</v>
      </c>
      <c r="M5600" s="6" t="s">
        <v>13771</v>
      </c>
      <c r="N5600" s="6" t="s">
        <v>13888</v>
      </c>
      <c r="O5600" s="6" t="str" cm="1">
        <f t="array" ref="O5600:P5600">_xlfn.TEXTSPLIT(N5600,"-")</f>
        <v>2017</v>
      </c>
      <c r="P5600" s="6" t="str">
        <v>2019</v>
      </c>
      <c r="Q5600" s="6">
        <v>2700</v>
      </c>
      <c r="R5600" s="6">
        <v>16</v>
      </c>
      <c r="S5600" s="16">
        <f t="shared" si="421"/>
        <v>5.9259259259259256E-3</v>
      </c>
      <c r="T5600" s="16">
        <f t="shared" si="422"/>
        <v>1.4770853843077897E-3</v>
      </c>
    </row>
    <row r="5601" spans="1:20" x14ac:dyDescent="0.6">
      <c r="A5601" s="6"/>
      <c r="B5601" s="6"/>
      <c r="C5601" s="6"/>
      <c r="D5601" s="6" t="s">
        <v>13813</v>
      </c>
      <c r="E5601" s="6" t="s">
        <v>13815</v>
      </c>
      <c r="F5601" s="6" t="s">
        <v>13752</v>
      </c>
      <c r="G5601" s="6" t="str">
        <f t="shared" si="420"/>
        <v>70-95</v>
      </c>
      <c r="H5601" s="6" t="str" cm="1">
        <f t="array" ref="H5601:I5601">_xlfn.TEXTSPLIT(G5601,"-")</f>
        <v>70</v>
      </c>
      <c r="I5601" s="6" t="str">
        <v>95</v>
      </c>
      <c r="J5601" s="6" t="s">
        <v>13836</v>
      </c>
      <c r="K5601" s="6" t="s">
        <v>13358</v>
      </c>
      <c r="L5601" s="6" t="s">
        <v>13909</v>
      </c>
      <c r="M5601" s="6" t="s">
        <v>13771</v>
      </c>
      <c r="N5601" s="6" t="s">
        <v>13888</v>
      </c>
      <c r="O5601" s="6" t="str" cm="1">
        <f t="array" ref="O5601:P5601">_xlfn.TEXTSPLIT(N5601,"-")</f>
        <v>2017</v>
      </c>
      <c r="P5601" s="6" t="str">
        <v>2019</v>
      </c>
      <c r="Q5601" s="6">
        <v>953</v>
      </c>
      <c r="R5601" s="6">
        <v>23</v>
      </c>
      <c r="S5601" s="16">
        <f t="shared" si="421"/>
        <v>2.4134312696747113E-2</v>
      </c>
      <c r="T5601" s="16">
        <f t="shared" si="422"/>
        <v>4.9712550060477716E-3</v>
      </c>
    </row>
    <row r="5602" spans="1:20" x14ac:dyDescent="0.6">
      <c r="A5602" s="6"/>
      <c r="B5602" s="6"/>
      <c r="C5602" s="6"/>
      <c r="D5602" s="6" t="s">
        <v>13813</v>
      </c>
      <c r="E5602" s="6" t="s">
        <v>13815</v>
      </c>
      <c r="F5602" s="6" t="s">
        <v>13509</v>
      </c>
      <c r="G5602" s="6" t="str">
        <f t="shared" si="420"/>
        <v>50-95</v>
      </c>
      <c r="H5602" s="6" t="str" cm="1">
        <f t="array" ref="H5602:I5602">_xlfn.TEXTSPLIT(G5602,"-")</f>
        <v>50</v>
      </c>
      <c r="I5602" s="6" t="str">
        <v>95</v>
      </c>
      <c r="J5602" s="6" t="s">
        <v>13836</v>
      </c>
      <c r="K5602" s="6" t="s">
        <v>13358</v>
      </c>
      <c r="L5602" s="6" t="s">
        <v>13909</v>
      </c>
      <c r="M5602" s="6" t="s">
        <v>13771</v>
      </c>
      <c r="N5602" s="6" t="s">
        <v>13888</v>
      </c>
      <c r="O5602" s="6" t="str" cm="1">
        <f t="array" ref="O5602:P5602">_xlfn.TEXTSPLIT(N5602,"-")</f>
        <v>2017</v>
      </c>
      <c r="P5602" s="6" t="str">
        <v>2019</v>
      </c>
      <c r="Q5602" s="6">
        <v>7719</v>
      </c>
      <c r="R5602" s="6">
        <v>39</v>
      </c>
      <c r="S5602" s="16">
        <f t="shared" si="421"/>
        <v>5.0524679362611733E-3</v>
      </c>
      <c r="T5602" s="16">
        <f t="shared" si="422"/>
        <v>8.0699594435520896E-4</v>
      </c>
    </row>
    <row r="5603" spans="1:20" x14ac:dyDescent="0.6">
      <c r="A5603" s="6"/>
      <c r="B5603" s="6"/>
      <c r="C5603" s="6"/>
      <c r="D5603" s="6" t="s">
        <v>13828</v>
      </c>
      <c r="E5603" s="6" t="s">
        <v>13814</v>
      </c>
      <c r="F5603" s="6" t="s">
        <v>13818</v>
      </c>
      <c r="G5603" s="6" t="str">
        <f t="shared" si="420"/>
        <v>50-59</v>
      </c>
      <c r="H5603" s="6" t="str" cm="1">
        <f t="array" ref="H5603:I5603">_xlfn.TEXTSPLIT(G5603,"-")</f>
        <v>50</v>
      </c>
      <c r="I5603" s="6" t="str">
        <v>59</v>
      </c>
      <c r="J5603" s="6" t="s">
        <v>13836</v>
      </c>
      <c r="K5603" s="6" t="s">
        <v>13358</v>
      </c>
      <c r="L5603" s="6" t="s">
        <v>13909</v>
      </c>
      <c r="M5603" s="6" t="s">
        <v>13771</v>
      </c>
      <c r="N5603" s="6" t="s">
        <v>13888</v>
      </c>
      <c r="O5603" s="6" t="str" cm="1">
        <f t="array" ref="O5603:P5603">_xlfn.TEXTSPLIT(N5603,"-")</f>
        <v>2017</v>
      </c>
      <c r="P5603" s="6" t="str">
        <v>2019</v>
      </c>
      <c r="Q5603" s="6">
        <v>1898</v>
      </c>
      <c r="R5603" s="6">
        <v>1</v>
      </c>
      <c r="S5603" s="16">
        <f t="shared" si="421"/>
        <v>5.2687038988408848E-4</v>
      </c>
      <c r="T5603" s="16">
        <f t="shared" si="422"/>
        <v>5.267315753935E-4</v>
      </c>
    </row>
    <row r="5604" spans="1:20" x14ac:dyDescent="0.6">
      <c r="A5604" s="6"/>
      <c r="B5604" s="6"/>
      <c r="C5604" s="6"/>
      <c r="D5604" s="6" t="s">
        <v>13828</v>
      </c>
      <c r="E5604" s="6" t="s">
        <v>13814</v>
      </c>
      <c r="F5604" s="6" t="s">
        <v>13819</v>
      </c>
      <c r="G5604" s="6" t="str">
        <f t="shared" si="420"/>
        <v>60-69</v>
      </c>
      <c r="H5604" s="6" t="str" cm="1">
        <f t="array" ref="H5604:I5604">_xlfn.TEXTSPLIT(G5604,"-")</f>
        <v>60</v>
      </c>
      <c r="I5604" s="6" t="str">
        <v>69</v>
      </c>
      <c r="J5604" s="6" t="s">
        <v>13836</v>
      </c>
      <c r="K5604" s="6" t="s">
        <v>13358</v>
      </c>
      <c r="L5604" s="6" t="s">
        <v>13909</v>
      </c>
      <c r="M5604" s="6" t="s">
        <v>13771</v>
      </c>
      <c r="N5604" s="6" t="s">
        <v>13888</v>
      </c>
      <c r="O5604" s="6" t="str" cm="1">
        <f t="array" ref="O5604:P5604">_xlfn.TEXTSPLIT(N5604,"-")</f>
        <v>2017</v>
      </c>
      <c r="P5604" s="6" t="str">
        <v>2019</v>
      </c>
      <c r="Q5604" s="6">
        <v>1211</v>
      </c>
      <c r="R5604" s="6">
        <v>8</v>
      </c>
      <c r="S5604" s="16">
        <f t="shared" si="421"/>
        <v>6.6061106523534266E-3</v>
      </c>
      <c r="T5604" s="16">
        <f t="shared" si="422"/>
        <v>2.3278853781792575E-3</v>
      </c>
    </row>
    <row r="5605" spans="1:20" x14ac:dyDescent="0.6">
      <c r="A5605" s="6"/>
      <c r="B5605" s="6"/>
      <c r="C5605" s="6"/>
      <c r="D5605" s="6" t="s">
        <v>13828</v>
      </c>
      <c r="E5605" s="6" t="s">
        <v>13814</v>
      </c>
      <c r="F5605" s="6" t="s">
        <v>13752</v>
      </c>
      <c r="G5605" s="6" t="str">
        <f t="shared" si="420"/>
        <v>70-95</v>
      </c>
      <c r="H5605" s="6" t="str" cm="1">
        <f t="array" ref="H5605:I5605">_xlfn.TEXTSPLIT(G5605,"-")</f>
        <v>70</v>
      </c>
      <c r="I5605" s="6" t="str">
        <v>95</v>
      </c>
      <c r="J5605" s="6" t="s">
        <v>13836</v>
      </c>
      <c r="K5605" s="6" t="s">
        <v>13358</v>
      </c>
      <c r="L5605" s="6" t="s">
        <v>13909</v>
      </c>
      <c r="M5605" s="6" t="s">
        <v>13771</v>
      </c>
      <c r="N5605" s="6" t="s">
        <v>13888</v>
      </c>
      <c r="O5605" s="6" t="str" cm="1">
        <f t="array" ref="O5605:P5605">_xlfn.TEXTSPLIT(N5605,"-")</f>
        <v>2017</v>
      </c>
      <c r="P5605" s="6" t="str">
        <v>2019</v>
      </c>
      <c r="Q5605" s="6">
        <v>435</v>
      </c>
      <c r="R5605" s="6">
        <v>10</v>
      </c>
      <c r="S5605" s="16">
        <f t="shared" si="421"/>
        <v>2.2988505747126436E-2</v>
      </c>
      <c r="T5605" s="16">
        <f t="shared" si="422"/>
        <v>7.1855593293101592E-3</v>
      </c>
    </row>
    <row r="5606" spans="1:20" x14ac:dyDescent="0.6">
      <c r="A5606" s="6"/>
      <c r="B5606" s="6"/>
      <c r="C5606" s="6"/>
      <c r="D5606" s="6" t="s">
        <v>13828</v>
      </c>
      <c r="E5606" s="6" t="s">
        <v>13814</v>
      </c>
      <c r="F5606" s="6" t="s">
        <v>13509</v>
      </c>
      <c r="G5606" s="6" t="str">
        <f t="shared" si="420"/>
        <v>50-95</v>
      </c>
      <c r="H5606" s="6" t="str" cm="1">
        <f t="array" ref="H5606:I5606">_xlfn.TEXTSPLIT(G5606,"-")</f>
        <v>50</v>
      </c>
      <c r="I5606" s="6" t="str">
        <v>95</v>
      </c>
      <c r="J5606" s="6" t="s">
        <v>13836</v>
      </c>
      <c r="K5606" s="6" t="s">
        <v>13358</v>
      </c>
      <c r="L5606" s="6" t="s">
        <v>13909</v>
      </c>
      <c r="M5606" s="6" t="s">
        <v>13771</v>
      </c>
      <c r="N5606" s="6" t="s">
        <v>13888</v>
      </c>
      <c r="O5606" s="6" t="str" cm="1">
        <f t="array" ref="O5606:P5606">_xlfn.TEXTSPLIT(N5606,"-")</f>
        <v>2017</v>
      </c>
      <c r="P5606" s="6" t="str">
        <v>2019</v>
      </c>
      <c r="Q5606" s="6">
        <v>3544</v>
      </c>
      <c r="R5606" s="6">
        <v>18</v>
      </c>
      <c r="S5606" s="16">
        <f t="shared" si="421"/>
        <v>5.0790067720090292E-3</v>
      </c>
      <c r="T5606" s="16">
        <f t="shared" si="422"/>
        <v>1.1940893824258056E-3</v>
      </c>
    </row>
    <row r="5607" spans="1:20" x14ac:dyDescent="0.6">
      <c r="A5607" s="6"/>
      <c r="B5607" s="6"/>
      <c r="C5607" s="6"/>
      <c r="D5607" s="6" t="s">
        <v>13828</v>
      </c>
      <c r="E5607" s="6" t="s">
        <v>13816</v>
      </c>
      <c r="F5607" s="6" t="s">
        <v>13818</v>
      </c>
      <c r="G5607" s="6" t="str">
        <f t="shared" si="420"/>
        <v>50-59</v>
      </c>
      <c r="H5607" s="6" t="str" cm="1">
        <f t="array" ref="H5607:I5607">_xlfn.TEXTSPLIT(G5607,"-")</f>
        <v>50</v>
      </c>
      <c r="I5607" s="6" t="str">
        <v>59</v>
      </c>
      <c r="J5607" s="6" t="s">
        <v>13836</v>
      </c>
      <c r="K5607" s="6" t="s">
        <v>13358</v>
      </c>
      <c r="L5607" s="6" t="s">
        <v>13909</v>
      </c>
      <c r="M5607" s="6" t="s">
        <v>13771</v>
      </c>
      <c r="N5607" s="6" t="s">
        <v>13888</v>
      </c>
      <c r="O5607" s="6" t="str" cm="1">
        <f t="array" ref="O5607:P5607">_xlfn.TEXTSPLIT(N5607,"-")</f>
        <v>2017</v>
      </c>
      <c r="P5607" s="6" t="str">
        <v>2019</v>
      </c>
      <c r="Q5607" s="6">
        <v>2168</v>
      </c>
      <c r="R5607" s="6">
        <v>0</v>
      </c>
      <c r="S5607" s="16">
        <f t="shared" si="421"/>
        <v>0</v>
      </c>
      <c r="T5607" s="16">
        <f t="shared" si="422"/>
        <v>0</v>
      </c>
    </row>
    <row r="5608" spans="1:20" x14ac:dyDescent="0.6">
      <c r="A5608" s="6"/>
      <c r="B5608" s="6"/>
      <c r="C5608" s="6"/>
      <c r="D5608" s="6" t="s">
        <v>13828</v>
      </c>
      <c r="E5608" s="6" t="s">
        <v>13816</v>
      </c>
      <c r="F5608" s="6" t="s">
        <v>13819</v>
      </c>
      <c r="G5608" s="6" t="str">
        <f t="shared" si="420"/>
        <v>60-69</v>
      </c>
      <c r="H5608" s="6" t="str" cm="1">
        <f t="array" ref="H5608:I5608">_xlfn.TEXTSPLIT(G5608,"-")</f>
        <v>60</v>
      </c>
      <c r="I5608" s="6" t="str">
        <v>69</v>
      </c>
      <c r="J5608" s="6" t="s">
        <v>13836</v>
      </c>
      <c r="K5608" s="6" t="s">
        <v>13358</v>
      </c>
      <c r="L5608" s="6" t="s">
        <v>13909</v>
      </c>
      <c r="M5608" s="6" t="s">
        <v>13771</v>
      </c>
      <c r="N5608" s="6" t="s">
        <v>13888</v>
      </c>
      <c r="O5608" s="6" t="str" cm="1">
        <f t="array" ref="O5608:P5608">_xlfn.TEXTSPLIT(N5608,"-")</f>
        <v>2017</v>
      </c>
      <c r="P5608" s="6" t="str">
        <v>2019</v>
      </c>
      <c r="Q5608" s="6">
        <v>1489</v>
      </c>
      <c r="R5608" s="6">
        <v>4</v>
      </c>
      <c r="S5608" s="16">
        <f t="shared" si="421"/>
        <v>2.6863666890530559E-3</v>
      </c>
      <c r="T5608" s="16">
        <f t="shared" si="422"/>
        <v>1.3413779897529085E-3</v>
      </c>
    </row>
    <row r="5609" spans="1:20" x14ac:dyDescent="0.6">
      <c r="A5609" s="6"/>
      <c r="B5609" s="6"/>
      <c r="C5609" s="6"/>
      <c r="D5609" s="6" t="s">
        <v>13828</v>
      </c>
      <c r="E5609" s="6" t="s">
        <v>13816</v>
      </c>
      <c r="F5609" s="6" t="s">
        <v>13752</v>
      </c>
      <c r="G5609" s="6" t="str">
        <f t="shared" si="420"/>
        <v>70-95</v>
      </c>
      <c r="H5609" s="6" t="str" cm="1">
        <f t="array" ref="H5609:I5609">_xlfn.TEXTSPLIT(G5609,"-")</f>
        <v>70</v>
      </c>
      <c r="I5609" s="6" t="str">
        <v>95</v>
      </c>
      <c r="J5609" s="6" t="s">
        <v>13836</v>
      </c>
      <c r="K5609" s="6" t="s">
        <v>13358</v>
      </c>
      <c r="L5609" s="6" t="s">
        <v>13909</v>
      </c>
      <c r="M5609" s="6" t="s">
        <v>13771</v>
      </c>
      <c r="N5609" s="6" t="s">
        <v>13888</v>
      </c>
      <c r="O5609" s="6" t="str" cm="1">
        <f t="array" ref="O5609:P5609">_xlfn.TEXTSPLIT(N5609,"-")</f>
        <v>2017</v>
      </c>
      <c r="P5609" s="6" t="str">
        <v>2019</v>
      </c>
      <c r="Q5609" s="6">
        <v>518</v>
      </c>
      <c r="R5609" s="6">
        <v>10</v>
      </c>
      <c r="S5609" s="16">
        <f t="shared" si="421"/>
        <v>1.9305019305019305E-2</v>
      </c>
      <c r="T5609" s="16">
        <f t="shared" si="422"/>
        <v>6.0455694767785314E-3</v>
      </c>
    </row>
    <row r="5610" spans="1:20" x14ac:dyDescent="0.6">
      <c r="A5610" s="6"/>
      <c r="B5610" s="6"/>
      <c r="C5610" s="6"/>
      <c r="D5610" s="6" t="s">
        <v>13828</v>
      </c>
      <c r="E5610" s="6" t="s">
        <v>13816</v>
      </c>
      <c r="F5610" s="6" t="s">
        <v>13509</v>
      </c>
      <c r="G5610" s="6" t="str">
        <f t="shared" si="420"/>
        <v>50-95</v>
      </c>
      <c r="H5610" s="6" t="str" cm="1">
        <f t="array" ref="H5610:I5610">_xlfn.TEXTSPLIT(G5610,"-")</f>
        <v>50</v>
      </c>
      <c r="I5610" s="6" t="str">
        <v>95</v>
      </c>
      <c r="J5610" s="6" t="s">
        <v>13836</v>
      </c>
      <c r="K5610" s="6" t="s">
        <v>13358</v>
      </c>
      <c r="L5610" s="6" t="s">
        <v>13909</v>
      </c>
      <c r="M5610" s="6" t="s">
        <v>13771</v>
      </c>
      <c r="N5610" s="6" t="s">
        <v>13888</v>
      </c>
      <c r="O5610" s="6" t="str" cm="1">
        <f t="array" ref="O5610:P5610">_xlfn.TEXTSPLIT(N5610,"-")</f>
        <v>2017</v>
      </c>
      <c r="P5610" s="6" t="str">
        <v>2019</v>
      </c>
      <c r="Q5610" s="6">
        <v>4175</v>
      </c>
      <c r="R5610" s="6">
        <v>13</v>
      </c>
      <c r="S5610" s="16">
        <f t="shared" si="421"/>
        <v>3.1137724550898203E-3</v>
      </c>
      <c r="T5610" s="16">
        <f t="shared" si="422"/>
        <v>8.6225951276304165E-4</v>
      </c>
    </row>
    <row r="5611" spans="1:20" x14ac:dyDescent="0.6">
      <c r="A5611" s="6"/>
      <c r="B5611" s="6"/>
      <c r="C5611" s="6"/>
      <c r="D5611" s="6" t="s">
        <v>13828</v>
      </c>
      <c r="E5611" s="6" t="s">
        <v>13815</v>
      </c>
      <c r="F5611" s="6" t="s">
        <v>13818</v>
      </c>
      <c r="G5611" s="6" t="str">
        <f t="shared" si="420"/>
        <v>50-59</v>
      </c>
      <c r="H5611" s="6" t="str" cm="1">
        <f t="array" ref="H5611:I5611">_xlfn.TEXTSPLIT(G5611,"-")</f>
        <v>50</v>
      </c>
      <c r="I5611" s="6" t="str">
        <v>59</v>
      </c>
      <c r="J5611" s="6" t="s">
        <v>13836</v>
      </c>
      <c r="K5611" s="6" t="s">
        <v>13358</v>
      </c>
      <c r="L5611" s="6" t="s">
        <v>13909</v>
      </c>
      <c r="M5611" s="6" t="s">
        <v>13771</v>
      </c>
      <c r="N5611" s="6" t="s">
        <v>13888</v>
      </c>
      <c r="O5611" s="6" t="str" cm="1">
        <f t="array" ref="O5611:P5611">_xlfn.TEXTSPLIT(N5611,"-")</f>
        <v>2017</v>
      </c>
      <c r="P5611" s="6" t="str">
        <v>2019</v>
      </c>
      <c r="Q5611" s="6">
        <v>4066</v>
      </c>
      <c r="R5611" s="6">
        <v>1</v>
      </c>
      <c r="S5611" s="16">
        <f t="shared" si="421"/>
        <v>2.4594195769798326E-4</v>
      </c>
      <c r="T5611" s="16">
        <f t="shared" si="422"/>
        <v>2.459117121149263E-4</v>
      </c>
    </row>
    <row r="5612" spans="1:20" x14ac:dyDescent="0.6">
      <c r="A5612" s="6"/>
      <c r="B5612" s="6"/>
      <c r="C5612" s="6"/>
      <c r="D5612" s="6" t="s">
        <v>13828</v>
      </c>
      <c r="E5612" s="6" t="s">
        <v>13815</v>
      </c>
      <c r="F5612" s="6" t="s">
        <v>13819</v>
      </c>
      <c r="G5612" s="6" t="str">
        <f t="shared" si="420"/>
        <v>60-69</v>
      </c>
      <c r="H5612" s="6" t="str" cm="1">
        <f t="array" ref="H5612:I5612">_xlfn.TEXTSPLIT(G5612,"-")</f>
        <v>60</v>
      </c>
      <c r="I5612" s="6" t="str">
        <v>69</v>
      </c>
      <c r="J5612" s="6" t="s">
        <v>13836</v>
      </c>
      <c r="K5612" s="6" t="s">
        <v>13358</v>
      </c>
      <c r="L5612" s="6" t="s">
        <v>13909</v>
      </c>
      <c r="M5612" s="6" t="s">
        <v>13771</v>
      </c>
      <c r="N5612" s="6" t="s">
        <v>13888</v>
      </c>
      <c r="O5612" s="6" t="str" cm="1">
        <f t="array" ref="O5612:P5612">_xlfn.TEXTSPLIT(N5612,"-")</f>
        <v>2017</v>
      </c>
      <c r="P5612" s="6" t="str">
        <v>2019</v>
      </c>
      <c r="Q5612" s="6">
        <v>2700</v>
      </c>
      <c r="R5612" s="6">
        <v>11</v>
      </c>
      <c r="S5612" s="16">
        <f t="shared" si="421"/>
        <v>4.0740740740740737E-3</v>
      </c>
      <c r="T5612" s="16">
        <f t="shared" si="422"/>
        <v>1.2258747435430252E-3</v>
      </c>
    </row>
    <row r="5613" spans="1:20" x14ac:dyDescent="0.6">
      <c r="A5613" s="6"/>
      <c r="B5613" s="6"/>
      <c r="C5613" s="6"/>
      <c r="D5613" s="6" t="s">
        <v>13828</v>
      </c>
      <c r="E5613" s="6" t="s">
        <v>13815</v>
      </c>
      <c r="F5613" s="6" t="s">
        <v>13752</v>
      </c>
      <c r="G5613" s="6" t="str">
        <f t="shared" si="420"/>
        <v>70-95</v>
      </c>
      <c r="H5613" s="6" t="str" cm="1">
        <f t="array" ref="H5613:I5613">_xlfn.TEXTSPLIT(G5613,"-")</f>
        <v>70</v>
      </c>
      <c r="I5613" s="6" t="str">
        <v>95</v>
      </c>
      <c r="J5613" s="6" t="s">
        <v>13836</v>
      </c>
      <c r="K5613" s="6" t="s">
        <v>13358</v>
      </c>
      <c r="L5613" s="6" t="s">
        <v>13909</v>
      </c>
      <c r="M5613" s="6" t="s">
        <v>13771</v>
      </c>
      <c r="N5613" s="6" t="s">
        <v>13888</v>
      </c>
      <c r="O5613" s="6" t="str" cm="1">
        <f t="array" ref="O5613:P5613">_xlfn.TEXTSPLIT(N5613,"-")</f>
        <v>2017</v>
      </c>
      <c r="P5613" s="6" t="str">
        <v>2019</v>
      </c>
      <c r="Q5613" s="6">
        <v>953</v>
      </c>
      <c r="R5613" s="6">
        <v>20</v>
      </c>
      <c r="S5613" s="16">
        <f t="shared" si="421"/>
        <v>2.098635886673662E-2</v>
      </c>
      <c r="T5613" s="16">
        <f t="shared" si="422"/>
        <v>4.6431901424679352E-3</v>
      </c>
    </row>
    <row r="5614" spans="1:20" x14ac:dyDescent="0.6">
      <c r="A5614" s="6"/>
      <c r="B5614" s="6"/>
      <c r="C5614" s="6"/>
      <c r="D5614" s="6" t="s">
        <v>13828</v>
      </c>
      <c r="E5614" s="6" t="s">
        <v>13815</v>
      </c>
      <c r="F5614" s="6" t="s">
        <v>13509</v>
      </c>
      <c r="G5614" s="6" t="str">
        <f t="shared" si="420"/>
        <v>50-95</v>
      </c>
      <c r="H5614" s="6" t="str" cm="1">
        <f t="array" ref="H5614:I5614">_xlfn.TEXTSPLIT(G5614,"-")</f>
        <v>50</v>
      </c>
      <c r="I5614" s="6" t="str">
        <v>95</v>
      </c>
      <c r="J5614" s="6" t="s">
        <v>13836</v>
      </c>
      <c r="K5614" s="6" t="s">
        <v>13358</v>
      </c>
      <c r="L5614" s="6" t="s">
        <v>13909</v>
      </c>
      <c r="M5614" s="6" t="s">
        <v>13771</v>
      </c>
      <c r="N5614" s="6" t="s">
        <v>13888</v>
      </c>
      <c r="O5614" s="6" t="str" cm="1">
        <f t="array" ref="O5614:P5614">_xlfn.TEXTSPLIT(N5614,"-")</f>
        <v>2017</v>
      </c>
      <c r="P5614" s="6" t="str">
        <v>2019</v>
      </c>
      <c r="Q5614" s="6">
        <v>7719</v>
      </c>
      <c r="R5614" s="6">
        <v>31</v>
      </c>
      <c r="S5614" s="16">
        <f t="shared" si="421"/>
        <v>4.0160642570281121E-3</v>
      </c>
      <c r="T5614" s="16">
        <f t="shared" si="422"/>
        <v>7.1985657019794512E-4</v>
      </c>
    </row>
    <row r="5615" spans="1:20" x14ac:dyDescent="0.6">
      <c r="A5615" s="6"/>
      <c r="B5615" s="6"/>
      <c r="C5615" s="6"/>
      <c r="D5615" s="6" t="s">
        <v>13823</v>
      </c>
      <c r="E5615" s="6" t="s">
        <v>13814</v>
      </c>
      <c r="F5615" s="6" t="s">
        <v>13818</v>
      </c>
      <c r="G5615" s="6" t="str">
        <f t="shared" si="420"/>
        <v>50-59</v>
      </c>
      <c r="H5615" s="6" t="str" cm="1">
        <f t="array" ref="H5615:I5615">_xlfn.TEXTSPLIT(G5615,"-")</f>
        <v>50</v>
      </c>
      <c r="I5615" s="6" t="str">
        <v>59</v>
      </c>
      <c r="J5615" s="6" t="s">
        <v>13836</v>
      </c>
      <c r="K5615" s="6" t="s">
        <v>13358</v>
      </c>
      <c r="L5615" s="6" t="s">
        <v>13909</v>
      </c>
      <c r="M5615" s="6" t="s">
        <v>13771</v>
      </c>
      <c r="N5615" s="6" t="s">
        <v>13888</v>
      </c>
      <c r="O5615" s="6" t="str" cm="1">
        <f t="array" ref="O5615:P5615">_xlfn.TEXTSPLIT(N5615,"-")</f>
        <v>2017</v>
      </c>
      <c r="P5615" s="6" t="str">
        <v>2019</v>
      </c>
      <c r="Q5615" s="6">
        <v>1898</v>
      </c>
      <c r="R5615" s="6">
        <v>1</v>
      </c>
      <c r="S5615" s="16">
        <f t="shared" si="421"/>
        <v>5.2687038988408848E-4</v>
      </c>
      <c r="T5615" s="16">
        <f t="shared" si="422"/>
        <v>5.267315753935E-4</v>
      </c>
    </row>
    <row r="5616" spans="1:20" x14ac:dyDescent="0.6">
      <c r="A5616" s="6"/>
      <c r="B5616" s="6"/>
      <c r="C5616" s="6"/>
      <c r="D5616" s="6" t="s">
        <v>13823</v>
      </c>
      <c r="E5616" s="6" t="s">
        <v>13814</v>
      </c>
      <c r="F5616" s="6" t="s">
        <v>13819</v>
      </c>
      <c r="G5616" s="6" t="str">
        <f t="shared" si="420"/>
        <v>60-69</v>
      </c>
      <c r="H5616" s="6" t="str" cm="1">
        <f t="array" ref="H5616:I5616">_xlfn.TEXTSPLIT(G5616,"-")</f>
        <v>60</v>
      </c>
      <c r="I5616" s="6" t="str">
        <v>69</v>
      </c>
      <c r="J5616" s="6" t="s">
        <v>13836</v>
      </c>
      <c r="K5616" s="6" t="s">
        <v>13358</v>
      </c>
      <c r="L5616" s="6" t="s">
        <v>13909</v>
      </c>
      <c r="M5616" s="6" t="s">
        <v>13771</v>
      </c>
      <c r="N5616" s="6" t="s">
        <v>13888</v>
      </c>
      <c r="O5616" s="6" t="str" cm="1">
        <f t="array" ref="O5616:P5616">_xlfn.TEXTSPLIT(N5616,"-")</f>
        <v>2017</v>
      </c>
      <c r="P5616" s="6" t="str">
        <v>2019</v>
      </c>
      <c r="Q5616" s="6">
        <v>1211</v>
      </c>
      <c r="R5616" s="6">
        <v>2</v>
      </c>
      <c r="S5616" s="16">
        <f t="shared" si="421"/>
        <v>1.6515276630883566E-3</v>
      </c>
      <c r="T5616" s="16">
        <f t="shared" si="422"/>
        <v>1.1668416791069311E-3</v>
      </c>
    </row>
    <row r="5617" spans="1:20" x14ac:dyDescent="0.6">
      <c r="A5617" s="6"/>
      <c r="B5617" s="6"/>
      <c r="C5617" s="6"/>
      <c r="D5617" s="6" t="s">
        <v>13823</v>
      </c>
      <c r="E5617" s="6" t="s">
        <v>13814</v>
      </c>
      <c r="F5617" s="6" t="s">
        <v>13752</v>
      </c>
      <c r="G5617" s="6" t="str">
        <f t="shared" si="420"/>
        <v>70-95</v>
      </c>
      <c r="H5617" s="6" t="str" cm="1">
        <f t="array" ref="H5617:I5617">_xlfn.TEXTSPLIT(G5617,"-")</f>
        <v>70</v>
      </c>
      <c r="I5617" s="6" t="str">
        <v>95</v>
      </c>
      <c r="J5617" s="6" t="s">
        <v>13836</v>
      </c>
      <c r="K5617" s="6" t="s">
        <v>13358</v>
      </c>
      <c r="L5617" s="6" t="s">
        <v>13909</v>
      </c>
      <c r="M5617" s="6" t="s">
        <v>13771</v>
      </c>
      <c r="N5617" s="6" t="s">
        <v>13888</v>
      </c>
      <c r="O5617" s="6" t="str" cm="1">
        <f t="array" ref="O5617:P5617">_xlfn.TEXTSPLIT(N5617,"-")</f>
        <v>2017</v>
      </c>
      <c r="P5617" s="6" t="str">
        <v>2019</v>
      </c>
      <c r="Q5617" s="6">
        <v>435</v>
      </c>
      <c r="R5617" s="6">
        <v>3</v>
      </c>
      <c r="S5617" s="16">
        <f t="shared" si="421"/>
        <v>6.8965517241379309E-3</v>
      </c>
      <c r="T5617" s="16">
        <f t="shared" si="422"/>
        <v>3.9679721502238691E-3</v>
      </c>
    </row>
    <row r="5618" spans="1:20" x14ac:dyDescent="0.6">
      <c r="A5618" s="6"/>
      <c r="B5618" s="6"/>
      <c r="C5618" s="6"/>
      <c r="D5618" s="6" t="s">
        <v>13823</v>
      </c>
      <c r="E5618" s="6" t="s">
        <v>13814</v>
      </c>
      <c r="F5618" s="6" t="s">
        <v>13509</v>
      </c>
      <c r="G5618" s="6" t="str">
        <f t="shared" si="420"/>
        <v>50-95</v>
      </c>
      <c r="H5618" s="6" t="str" cm="1">
        <f t="array" ref="H5618:I5618">_xlfn.TEXTSPLIT(G5618,"-")</f>
        <v>50</v>
      </c>
      <c r="I5618" s="6" t="str">
        <v>95</v>
      </c>
      <c r="J5618" s="6" t="s">
        <v>13836</v>
      </c>
      <c r="K5618" s="6" t="s">
        <v>13358</v>
      </c>
      <c r="L5618" s="6" t="s">
        <v>13909</v>
      </c>
      <c r="M5618" s="6" t="s">
        <v>13771</v>
      </c>
      <c r="N5618" s="6" t="s">
        <v>13888</v>
      </c>
      <c r="O5618" s="6" t="str" cm="1">
        <f t="array" ref="O5618:P5618">_xlfn.TEXTSPLIT(N5618,"-")</f>
        <v>2017</v>
      </c>
      <c r="P5618" s="6" t="str">
        <v>2019</v>
      </c>
      <c r="Q5618" s="6">
        <v>3544</v>
      </c>
      <c r="R5618" s="6">
        <v>7</v>
      </c>
      <c r="S5618" s="16">
        <f t="shared" si="421"/>
        <v>1.9751693002257337E-3</v>
      </c>
      <c r="T5618" s="16">
        <f t="shared" si="422"/>
        <v>7.4580618402210561E-4</v>
      </c>
    </row>
    <row r="5619" spans="1:20" x14ac:dyDescent="0.6">
      <c r="A5619" s="6"/>
      <c r="B5619" s="6"/>
      <c r="C5619" s="6"/>
      <c r="D5619" s="6" t="s">
        <v>13823</v>
      </c>
      <c r="E5619" s="6" t="s">
        <v>13816</v>
      </c>
      <c r="F5619" s="6" t="s">
        <v>13818</v>
      </c>
      <c r="G5619" s="6" t="str">
        <f t="shared" si="420"/>
        <v>50-59</v>
      </c>
      <c r="H5619" s="6" t="str" cm="1">
        <f t="array" ref="H5619:I5619">_xlfn.TEXTSPLIT(G5619,"-")</f>
        <v>50</v>
      </c>
      <c r="I5619" s="6" t="str">
        <v>59</v>
      </c>
      <c r="J5619" s="6" t="s">
        <v>13836</v>
      </c>
      <c r="K5619" s="6" t="s">
        <v>13358</v>
      </c>
      <c r="L5619" s="6" t="s">
        <v>13909</v>
      </c>
      <c r="M5619" s="6" t="s">
        <v>13771</v>
      </c>
      <c r="N5619" s="6" t="s">
        <v>13888</v>
      </c>
      <c r="O5619" s="6" t="str" cm="1">
        <f t="array" ref="O5619:P5619">_xlfn.TEXTSPLIT(N5619,"-")</f>
        <v>2017</v>
      </c>
      <c r="P5619" s="6" t="str">
        <v>2019</v>
      </c>
      <c r="Q5619" s="6">
        <v>2168</v>
      </c>
      <c r="R5619" s="6">
        <v>1</v>
      </c>
      <c r="S5619" s="16">
        <f t="shared" si="421"/>
        <v>4.6125461254612545E-4</v>
      </c>
      <c r="T5619" s="16">
        <f t="shared" si="422"/>
        <v>4.6114822236767276E-4</v>
      </c>
    </row>
    <row r="5620" spans="1:20" x14ac:dyDescent="0.6">
      <c r="A5620" s="6"/>
      <c r="B5620" s="6"/>
      <c r="C5620" s="6"/>
      <c r="D5620" s="6" t="s">
        <v>13823</v>
      </c>
      <c r="E5620" s="6" t="s">
        <v>13816</v>
      </c>
      <c r="F5620" s="6" t="s">
        <v>13819</v>
      </c>
      <c r="G5620" s="6" t="str">
        <f t="shared" si="420"/>
        <v>60-69</v>
      </c>
      <c r="H5620" s="6" t="str" cm="1">
        <f t="array" ref="H5620:I5620">_xlfn.TEXTSPLIT(G5620,"-")</f>
        <v>60</v>
      </c>
      <c r="I5620" s="6" t="str">
        <v>69</v>
      </c>
      <c r="J5620" s="6" t="s">
        <v>13836</v>
      </c>
      <c r="K5620" s="6" t="s">
        <v>13358</v>
      </c>
      <c r="L5620" s="6" t="s">
        <v>13909</v>
      </c>
      <c r="M5620" s="6" t="s">
        <v>13771</v>
      </c>
      <c r="N5620" s="6" t="s">
        <v>13888</v>
      </c>
      <c r="O5620" s="6" t="str" cm="1">
        <f t="array" ref="O5620:P5620">_xlfn.TEXTSPLIT(N5620,"-")</f>
        <v>2017</v>
      </c>
      <c r="P5620" s="6" t="str">
        <v>2019</v>
      </c>
      <c r="Q5620" s="6">
        <v>1489</v>
      </c>
      <c r="R5620" s="6">
        <v>2</v>
      </c>
      <c r="S5620" s="16">
        <f t="shared" si="421"/>
        <v>1.3431833445265279E-3</v>
      </c>
      <c r="T5620" s="16">
        <f t="shared" si="422"/>
        <v>9.4913597661333842E-4</v>
      </c>
    </row>
    <row r="5621" spans="1:20" x14ac:dyDescent="0.6">
      <c r="A5621" s="6"/>
      <c r="B5621" s="6"/>
      <c r="C5621" s="6"/>
      <c r="D5621" s="6" t="s">
        <v>13823</v>
      </c>
      <c r="E5621" s="6" t="s">
        <v>13816</v>
      </c>
      <c r="F5621" s="6" t="s">
        <v>13752</v>
      </c>
      <c r="G5621" s="6" t="str">
        <f t="shared" si="420"/>
        <v>70-95</v>
      </c>
      <c r="H5621" s="6" t="str" cm="1">
        <f t="array" ref="H5621:I5621">_xlfn.TEXTSPLIT(G5621,"-")</f>
        <v>70</v>
      </c>
      <c r="I5621" s="6" t="str">
        <v>95</v>
      </c>
      <c r="J5621" s="6" t="s">
        <v>13836</v>
      </c>
      <c r="K5621" s="6" t="s">
        <v>13358</v>
      </c>
      <c r="L5621" s="6" t="s">
        <v>13909</v>
      </c>
      <c r="M5621" s="6" t="s">
        <v>13771</v>
      </c>
      <c r="N5621" s="6" t="s">
        <v>13888</v>
      </c>
      <c r="O5621" s="6" t="str" cm="1">
        <f t="array" ref="O5621:P5621">_xlfn.TEXTSPLIT(N5621,"-")</f>
        <v>2017</v>
      </c>
      <c r="P5621" s="6" t="str">
        <v>2019</v>
      </c>
      <c r="Q5621" s="6">
        <v>518</v>
      </c>
      <c r="R5621" s="6">
        <v>0</v>
      </c>
      <c r="S5621" s="16">
        <f t="shared" si="421"/>
        <v>0</v>
      </c>
      <c r="T5621" s="16">
        <f t="shared" si="422"/>
        <v>0</v>
      </c>
    </row>
    <row r="5622" spans="1:20" x14ac:dyDescent="0.6">
      <c r="A5622" s="6"/>
      <c r="B5622" s="6"/>
      <c r="C5622" s="6"/>
      <c r="D5622" s="6" t="s">
        <v>13823</v>
      </c>
      <c r="E5622" s="6" t="s">
        <v>13816</v>
      </c>
      <c r="F5622" s="6" t="s">
        <v>13509</v>
      </c>
      <c r="G5622" s="6" t="str">
        <f t="shared" si="420"/>
        <v>50-95</v>
      </c>
      <c r="H5622" s="6" t="str" cm="1">
        <f t="array" ref="H5622:I5622">_xlfn.TEXTSPLIT(G5622,"-")</f>
        <v>50</v>
      </c>
      <c r="I5622" s="6" t="str">
        <v>95</v>
      </c>
      <c r="J5622" s="6" t="s">
        <v>13836</v>
      </c>
      <c r="K5622" s="6" t="s">
        <v>13358</v>
      </c>
      <c r="L5622" s="6" t="s">
        <v>13909</v>
      </c>
      <c r="M5622" s="6" t="s">
        <v>13771</v>
      </c>
      <c r="N5622" s="6" t="s">
        <v>13888</v>
      </c>
      <c r="O5622" s="6" t="str" cm="1">
        <f t="array" ref="O5622:P5622">_xlfn.TEXTSPLIT(N5622,"-")</f>
        <v>2017</v>
      </c>
      <c r="P5622" s="6" t="str">
        <v>2019</v>
      </c>
      <c r="Q5622" s="6">
        <v>4175</v>
      </c>
      <c r="R5622" s="6">
        <v>4</v>
      </c>
      <c r="S5622" s="16">
        <f t="shared" si="421"/>
        <v>9.5808383233532933E-4</v>
      </c>
      <c r="T5622" s="16">
        <f t="shared" si="422"/>
        <v>4.7881238001832579E-4</v>
      </c>
    </row>
    <row r="5623" spans="1:20" x14ac:dyDescent="0.6">
      <c r="A5623" s="6"/>
      <c r="B5623" s="6"/>
      <c r="C5623" s="6"/>
      <c r="D5623" s="6" t="s">
        <v>13823</v>
      </c>
      <c r="E5623" s="6" t="s">
        <v>13815</v>
      </c>
      <c r="F5623" s="6" t="s">
        <v>13818</v>
      </c>
      <c r="G5623" s="6" t="str">
        <f t="shared" si="420"/>
        <v>50-59</v>
      </c>
      <c r="H5623" s="6" t="str" cm="1">
        <f t="array" ref="H5623:I5623">_xlfn.TEXTSPLIT(G5623,"-")</f>
        <v>50</v>
      </c>
      <c r="I5623" s="6" t="str">
        <v>59</v>
      </c>
      <c r="J5623" s="6" t="s">
        <v>13836</v>
      </c>
      <c r="K5623" s="6" t="s">
        <v>13358</v>
      </c>
      <c r="L5623" s="6" t="s">
        <v>13909</v>
      </c>
      <c r="M5623" s="6" t="s">
        <v>13771</v>
      </c>
      <c r="N5623" s="6" t="s">
        <v>13888</v>
      </c>
      <c r="O5623" s="6" t="str" cm="1">
        <f t="array" ref="O5623:P5623">_xlfn.TEXTSPLIT(N5623,"-")</f>
        <v>2017</v>
      </c>
      <c r="P5623" s="6" t="str">
        <v>2019</v>
      </c>
      <c r="Q5623" s="6">
        <v>4066</v>
      </c>
      <c r="R5623" s="6">
        <v>2</v>
      </c>
      <c r="S5623" s="16">
        <f t="shared" si="421"/>
        <v>4.9188391539596653E-4</v>
      </c>
      <c r="T5623" s="16">
        <f t="shared" si="422"/>
        <v>3.4772889944401276E-4</v>
      </c>
    </row>
    <row r="5624" spans="1:20" x14ac:dyDescent="0.6">
      <c r="A5624" s="6"/>
      <c r="B5624" s="6"/>
      <c r="C5624" s="6"/>
      <c r="D5624" s="6" t="s">
        <v>13823</v>
      </c>
      <c r="E5624" s="6" t="s">
        <v>13815</v>
      </c>
      <c r="F5624" s="6" t="s">
        <v>13819</v>
      </c>
      <c r="G5624" s="6" t="str">
        <f t="shared" si="420"/>
        <v>60-69</v>
      </c>
      <c r="H5624" s="6" t="str" cm="1">
        <f t="array" ref="H5624:I5624">_xlfn.TEXTSPLIT(G5624,"-")</f>
        <v>60</v>
      </c>
      <c r="I5624" s="6" t="str">
        <v>69</v>
      </c>
      <c r="J5624" s="6" t="s">
        <v>13836</v>
      </c>
      <c r="K5624" s="6" t="s">
        <v>13358</v>
      </c>
      <c r="L5624" s="6" t="s">
        <v>13909</v>
      </c>
      <c r="M5624" s="6" t="s">
        <v>13771</v>
      </c>
      <c r="N5624" s="6" t="s">
        <v>13888</v>
      </c>
      <c r="O5624" s="6" t="str" cm="1">
        <f t="array" ref="O5624:P5624">_xlfn.TEXTSPLIT(N5624,"-")</f>
        <v>2017</v>
      </c>
      <c r="P5624" s="6" t="str">
        <v>2019</v>
      </c>
      <c r="Q5624" s="6">
        <v>2700</v>
      </c>
      <c r="R5624" s="6">
        <v>4</v>
      </c>
      <c r="S5624" s="16">
        <f t="shared" si="421"/>
        <v>1.4814814814814814E-3</v>
      </c>
      <c r="T5624" s="16">
        <f t="shared" si="422"/>
        <v>7.4019184052402025E-4</v>
      </c>
    </row>
    <row r="5625" spans="1:20" x14ac:dyDescent="0.6">
      <c r="A5625" s="6"/>
      <c r="B5625" s="6"/>
      <c r="C5625" s="6"/>
      <c r="D5625" s="6" t="s">
        <v>13823</v>
      </c>
      <c r="E5625" s="6" t="s">
        <v>13815</v>
      </c>
      <c r="F5625" s="6" t="s">
        <v>13752</v>
      </c>
      <c r="G5625" s="6" t="str">
        <f t="shared" si="420"/>
        <v>70-95</v>
      </c>
      <c r="H5625" s="6" t="str" cm="1">
        <f t="array" ref="H5625:I5625">_xlfn.TEXTSPLIT(G5625,"-")</f>
        <v>70</v>
      </c>
      <c r="I5625" s="6" t="str">
        <v>95</v>
      </c>
      <c r="J5625" s="6" t="s">
        <v>13836</v>
      </c>
      <c r="K5625" s="6" t="s">
        <v>13358</v>
      </c>
      <c r="L5625" s="6" t="s">
        <v>13909</v>
      </c>
      <c r="M5625" s="6" t="s">
        <v>13771</v>
      </c>
      <c r="N5625" s="6" t="s">
        <v>13888</v>
      </c>
      <c r="O5625" s="6" t="str" cm="1">
        <f t="array" ref="O5625:P5625">_xlfn.TEXTSPLIT(N5625,"-")</f>
        <v>2017</v>
      </c>
      <c r="P5625" s="6" t="str">
        <v>2019</v>
      </c>
      <c r="Q5625" s="6">
        <v>953</v>
      </c>
      <c r="R5625" s="6">
        <v>3</v>
      </c>
      <c r="S5625" s="16">
        <f t="shared" si="421"/>
        <v>3.1479538300104933E-3</v>
      </c>
      <c r="T5625" s="16">
        <f t="shared" si="422"/>
        <v>1.8146090773392574E-3</v>
      </c>
    </row>
    <row r="5626" spans="1:20" x14ac:dyDescent="0.6">
      <c r="A5626" s="6"/>
      <c r="B5626" s="6"/>
      <c r="C5626" s="6"/>
      <c r="D5626" s="6" t="s">
        <v>13823</v>
      </c>
      <c r="E5626" s="6" t="s">
        <v>13815</v>
      </c>
      <c r="F5626" s="6" t="s">
        <v>13509</v>
      </c>
      <c r="G5626" s="6" t="str">
        <f t="shared" si="420"/>
        <v>50-95</v>
      </c>
      <c r="H5626" s="6" t="str" cm="1">
        <f t="array" ref="H5626:I5626">_xlfn.TEXTSPLIT(G5626,"-")</f>
        <v>50</v>
      </c>
      <c r="I5626" s="6" t="str">
        <v>95</v>
      </c>
      <c r="J5626" s="6" t="s">
        <v>13836</v>
      </c>
      <c r="K5626" s="6" t="s">
        <v>13358</v>
      </c>
      <c r="L5626" s="6" t="s">
        <v>13909</v>
      </c>
      <c r="M5626" s="6" t="s">
        <v>13771</v>
      </c>
      <c r="N5626" s="6" t="s">
        <v>13888</v>
      </c>
      <c r="O5626" s="6" t="str" cm="1">
        <f t="array" ref="O5626:P5626">_xlfn.TEXTSPLIT(N5626,"-")</f>
        <v>2017</v>
      </c>
      <c r="P5626" s="6" t="str">
        <v>2019</v>
      </c>
      <c r="Q5626" s="6">
        <v>7719</v>
      </c>
      <c r="R5626" s="6">
        <v>12</v>
      </c>
      <c r="S5626" s="16">
        <f t="shared" si="421"/>
        <v>1.5546055188495919E-3</v>
      </c>
      <c r="T5626" s="16">
        <f t="shared" si="422"/>
        <v>4.4842698692508981E-4</v>
      </c>
    </row>
    <row r="5627" spans="1:20" x14ac:dyDescent="0.6">
      <c r="A5627" s="6">
        <v>33576860</v>
      </c>
      <c r="B5627" s="6" t="s">
        <v>13680</v>
      </c>
      <c r="C5627" s="6" t="s">
        <v>13812</v>
      </c>
      <c r="D5627" s="6" t="s">
        <v>13847</v>
      </c>
      <c r="E5627" s="6" t="s">
        <v>13815</v>
      </c>
      <c r="F5627" s="6" t="s">
        <v>13870</v>
      </c>
      <c r="G5627" s="6" t="str">
        <f t="shared" ref="G5627:G5661" si="423">IF(RIGHT(F5627,1)="+",LEFT(F5627,LEN(F5627)-1)&amp;"-95",F5627)</f>
        <v>55-65</v>
      </c>
      <c r="H5627" s="6" t="str" cm="1">
        <f t="array" ref="H5627:I5627">_xlfn.TEXTSPLIT(G5627,"-")</f>
        <v>55</v>
      </c>
      <c r="I5627" s="6" t="str">
        <v>65</v>
      </c>
      <c r="J5627" s="6" t="s">
        <v>13541</v>
      </c>
      <c r="K5627" s="6" t="s">
        <v>13549</v>
      </c>
      <c r="L5627" s="6" t="s">
        <v>13973</v>
      </c>
      <c r="M5627" s="6" t="s">
        <v>13774</v>
      </c>
      <c r="N5627" s="6" t="s">
        <v>13889</v>
      </c>
      <c r="O5627" s="6" t="str" cm="1">
        <f t="array" ref="O5627:P5627">_xlfn.TEXTSPLIT(N5627,"-")</f>
        <v>2013</v>
      </c>
      <c r="P5627" s="6" t="str">
        <v>2019</v>
      </c>
      <c r="Q5627" s="6">
        <v>61338</v>
      </c>
      <c r="R5627" s="6">
        <v>894</v>
      </c>
      <c r="S5627" s="16">
        <f t="shared" ref="S5627:S5661" si="424">R5627/Q5627</f>
        <v>1.4574977990805047E-2</v>
      </c>
      <c r="T5627" s="16">
        <f t="shared" ref="T5627:T5661" si="425">SQRT(S5627*(1-S5627)/Q5627)</f>
        <v>4.8389478433178877E-4</v>
      </c>
    </row>
    <row r="5628" spans="1:20" x14ac:dyDescent="0.6">
      <c r="A5628" s="6"/>
      <c r="B5628" s="6"/>
      <c r="C5628" s="6"/>
      <c r="D5628" s="6" t="s">
        <v>13847</v>
      </c>
      <c r="E5628" s="6" t="s">
        <v>13815</v>
      </c>
      <c r="F5628" s="6" t="s">
        <v>13890</v>
      </c>
      <c r="G5628" s="6" t="str">
        <f t="shared" si="423"/>
        <v>66-75</v>
      </c>
      <c r="H5628" s="6" t="str" cm="1">
        <f t="array" ref="H5628:I5628">_xlfn.TEXTSPLIT(G5628,"-")</f>
        <v>66</v>
      </c>
      <c r="I5628" s="6" t="str">
        <v>75</v>
      </c>
      <c r="J5628" s="6" t="s">
        <v>13541</v>
      </c>
      <c r="K5628" s="6" t="s">
        <v>13549</v>
      </c>
      <c r="L5628" s="6" t="s">
        <v>13973</v>
      </c>
      <c r="M5628" s="6" t="s">
        <v>13774</v>
      </c>
      <c r="N5628" s="6" t="s">
        <v>13889</v>
      </c>
      <c r="O5628" s="6" t="str" cm="1">
        <f t="array" ref="O5628:P5628">_xlfn.TEXTSPLIT(N5628,"-")</f>
        <v>2013</v>
      </c>
      <c r="P5628" s="6" t="str">
        <v>2019</v>
      </c>
      <c r="Q5628" s="6">
        <v>37381</v>
      </c>
      <c r="R5628" s="6">
        <v>1329</v>
      </c>
      <c r="S5628" s="16">
        <f t="shared" si="424"/>
        <v>3.5552820951820441E-2</v>
      </c>
      <c r="T5628" s="16">
        <f t="shared" si="425"/>
        <v>9.5774699668248642E-4</v>
      </c>
    </row>
    <row r="5629" spans="1:20" x14ac:dyDescent="0.6">
      <c r="A5629" s="6"/>
      <c r="B5629" s="6"/>
      <c r="C5629" s="6"/>
      <c r="D5629" s="6" t="s">
        <v>13847</v>
      </c>
      <c r="E5629" s="6" t="s">
        <v>13815</v>
      </c>
      <c r="F5629" s="6" t="s">
        <v>13891</v>
      </c>
      <c r="G5629" s="6" t="str">
        <f t="shared" si="423"/>
        <v>76-85</v>
      </c>
      <c r="H5629" s="6" t="str" cm="1">
        <f t="array" ref="H5629:I5629">_xlfn.TEXTSPLIT(G5629,"-")</f>
        <v>76</v>
      </c>
      <c r="I5629" s="6" t="str">
        <v>85</v>
      </c>
      <c r="J5629" s="6" t="s">
        <v>13541</v>
      </c>
      <c r="K5629" s="6" t="s">
        <v>13549</v>
      </c>
      <c r="L5629" s="6" t="s">
        <v>13973</v>
      </c>
      <c r="M5629" s="6" t="s">
        <v>13774</v>
      </c>
      <c r="N5629" s="6" t="s">
        <v>13889</v>
      </c>
      <c r="O5629" s="6" t="str" cm="1">
        <f t="array" ref="O5629:P5629">_xlfn.TEXTSPLIT(N5629,"-")</f>
        <v>2013</v>
      </c>
      <c r="P5629" s="6" t="str">
        <v>2019</v>
      </c>
      <c r="Q5629" s="6">
        <v>17496</v>
      </c>
      <c r="R5629" s="6">
        <v>1039</v>
      </c>
      <c r="S5629" s="16">
        <f t="shared" si="424"/>
        <v>5.9385002286236853E-2</v>
      </c>
      <c r="T5629" s="16">
        <f t="shared" si="425"/>
        <v>1.7867959248475821E-3</v>
      </c>
    </row>
    <row r="5630" spans="1:20" x14ac:dyDescent="0.6">
      <c r="A5630" s="6"/>
      <c r="B5630" s="6"/>
      <c r="C5630" s="6"/>
      <c r="D5630" s="6" t="s">
        <v>13847</v>
      </c>
      <c r="E5630" s="6" t="s">
        <v>13815</v>
      </c>
      <c r="F5630" s="6" t="s">
        <v>13861</v>
      </c>
      <c r="G5630" s="6" t="str">
        <f t="shared" si="423"/>
        <v>85-95</v>
      </c>
      <c r="H5630" s="6" t="str" cm="1">
        <f t="array" ref="H5630:I5630">_xlfn.TEXTSPLIT(G5630,"-")</f>
        <v>85</v>
      </c>
      <c r="I5630" s="6" t="str">
        <v>95</v>
      </c>
      <c r="J5630" s="6" t="s">
        <v>13541</v>
      </c>
      <c r="K5630" s="6" t="s">
        <v>13549</v>
      </c>
      <c r="L5630" s="6" t="s">
        <v>13973</v>
      </c>
      <c r="M5630" s="6" t="s">
        <v>13774</v>
      </c>
      <c r="N5630" s="6" t="s">
        <v>13889</v>
      </c>
      <c r="O5630" s="6" t="str" cm="1">
        <f t="array" ref="O5630:P5630">_xlfn.TEXTSPLIT(N5630,"-")</f>
        <v>2013</v>
      </c>
      <c r="P5630" s="6" t="str">
        <v>2019</v>
      </c>
      <c r="Q5630" s="6">
        <v>3362</v>
      </c>
      <c r="R5630" s="6">
        <v>251</v>
      </c>
      <c r="S5630" s="16">
        <f t="shared" si="424"/>
        <v>7.4657941701368233E-2</v>
      </c>
      <c r="T5630" s="16">
        <f t="shared" si="425"/>
        <v>4.5330478419211015E-3</v>
      </c>
    </row>
    <row r="5631" spans="1:20" x14ac:dyDescent="0.6">
      <c r="A5631" s="6"/>
      <c r="B5631" s="6"/>
      <c r="C5631" s="6"/>
      <c r="D5631" s="6" t="s">
        <v>13847</v>
      </c>
      <c r="E5631" s="6" t="s">
        <v>13814</v>
      </c>
      <c r="F5631" s="6" t="s">
        <v>13526</v>
      </c>
      <c r="G5631" s="6" t="str">
        <f t="shared" si="423"/>
        <v>55-95</v>
      </c>
      <c r="H5631" s="6" t="str" cm="1">
        <f t="array" ref="H5631:I5631">_xlfn.TEXTSPLIT(G5631,"-")</f>
        <v>55</v>
      </c>
      <c r="I5631" s="6" t="str">
        <v>95</v>
      </c>
      <c r="J5631" s="6" t="s">
        <v>13541</v>
      </c>
      <c r="K5631" s="6" t="s">
        <v>13549</v>
      </c>
      <c r="L5631" s="6" t="s">
        <v>13973</v>
      </c>
      <c r="M5631" s="6" t="s">
        <v>13774</v>
      </c>
      <c r="N5631" s="6" t="s">
        <v>13889</v>
      </c>
      <c r="O5631" s="6" t="str" cm="1">
        <f t="array" ref="O5631:P5631">_xlfn.TEXTSPLIT(N5631,"-")</f>
        <v>2013</v>
      </c>
      <c r="P5631" s="6" t="str">
        <v>2019</v>
      </c>
      <c r="Q5631" s="6">
        <v>52447</v>
      </c>
      <c r="R5631" s="6">
        <v>1295</v>
      </c>
      <c r="S5631" s="16">
        <f t="shared" si="424"/>
        <v>2.4691593418117337E-2</v>
      </c>
      <c r="T5631" s="16">
        <f t="shared" si="425"/>
        <v>6.776184411731044E-4</v>
      </c>
    </row>
    <row r="5632" spans="1:20" x14ac:dyDescent="0.6">
      <c r="A5632" s="6"/>
      <c r="B5632" s="6"/>
      <c r="C5632" s="6"/>
      <c r="D5632" s="6" t="s">
        <v>13847</v>
      </c>
      <c r="E5632" s="6" t="s">
        <v>13816</v>
      </c>
      <c r="F5632" s="6" t="s">
        <v>13526</v>
      </c>
      <c r="G5632" s="6" t="str">
        <f t="shared" si="423"/>
        <v>55-95</v>
      </c>
      <c r="H5632" s="6" t="str" cm="1">
        <f t="array" ref="H5632:I5632">_xlfn.TEXTSPLIT(G5632,"-")</f>
        <v>55</v>
      </c>
      <c r="I5632" s="6" t="str">
        <v>95</v>
      </c>
      <c r="J5632" s="6" t="s">
        <v>13541</v>
      </c>
      <c r="K5632" s="6" t="s">
        <v>13549</v>
      </c>
      <c r="L5632" s="6" t="s">
        <v>13973</v>
      </c>
      <c r="M5632" s="6" t="s">
        <v>13774</v>
      </c>
      <c r="N5632" s="6" t="s">
        <v>13889</v>
      </c>
      <c r="O5632" s="6" t="str" cm="1">
        <f t="array" ref="O5632:P5632">_xlfn.TEXTSPLIT(N5632,"-")</f>
        <v>2013</v>
      </c>
      <c r="P5632" s="6" t="str">
        <v>2019</v>
      </c>
      <c r="Q5632" s="6">
        <v>67405</v>
      </c>
      <c r="R5632" s="6">
        <v>2218</v>
      </c>
      <c r="S5632" s="16">
        <f t="shared" si="424"/>
        <v>3.2905570803352865E-2</v>
      </c>
      <c r="T5632" s="16">
        <f t="shared" si="425"/>
        <v>6.8710498387073392E-4</v>
      </c>
    </row>
    <row r="5633" spans="1:20" x14ac:dyDescent="0.6">
      <c r="A5633" s="6"/>
      <c r="B5633" s="6"/>
      <c r="C5633" s="6"/>
      <c r="D5633" s="6" t="s">
        <v>13847</v>
      </c>
      <c r="E5633" s="6" t="s">
        <v>13815</v>
      </c>
      <c r="F5633" s="6" t="s">
        <v>13526</v>
      </c>
      <c r="G5633" s="6" t="str">
        <f t="shared" si="423"/>
        <v>55-95</v>
      </c>
      <c r="H5633" s="6" t="str" cm="1">
        <f t="array" ref="H5633:I5633">_xlfn.TEXTSPLIT(G5633,"-")</f>
        <v>55</v>
      </c>
      <c r="I5633" s="6" t="str">
        <v>95</v>
      </c>
      <c r="J5633" s="6" t="s">
        <v>13541</v>
      </c>
      <c r="K5633" s="6" t="s">
        <v>13549</v>
      </c>
      <c r="L5633" s="6" t="s">
        <v>13973</v>
      </c>
      <c r="M5633" s="6" t="s">
        <v>13774</v>
      </c>
      <c r="N5633" s="6" t="s">
        <v>13889</v>
      </c>
      <c r="O5633" s="6" t="str" cm="1">
        <f t="array" ref="O5633:P5633">_xlfn.TEXTSPLIT(N5633,"-")</f>
        <v>2013</v>
      </c>
      <c r="P5633" s="6" t="str">
        <v>2019</v>
      </c>
      <c r="Q5633" s="6">
        <v>119877</v>
      </c>
      <c r="R5633" s="6">
        <v>7026</v>
      </c>
      <c r="S5633" s="16">
        <f t="shared" si="424"/>
        <v>5.8610075327210388E-2</v>
      </c>
      <c r="T5633" s="16">
        <f t="shared" si="425"/>
        <v>6.7842677529677793E-4</v>
      </c>
    </row>
    <row r="5634" spans="1:20" x14ac:dyDescent="0.6">
      <c r="A5634" s="6"/>
      <c r="B5634" s="6"/>
      <c r="C5634" s="6"/>
      <c r="D5634" s="6" t="s">
        <v>13848</v>
      </c>
      <c r="E5634" s="6" t="s">
        <v>13815</v>
      </c>
      <c r="F5634" s="6" t="s">
        <v>13870</v>
      </c>
      <c r="G5634" s="6" t="str">
        <f t="shared" si="423"/>
        <v>55-65</v>
      </c>
      <c r="H5634" s="6" t="str" cm="1">
        <f t="array" ref="H5634:I5634">_xlfn.TEXTSPLIT(G5634,"-")</f>
        <v>55</v>
      </c>
      <c r="I5634" s="6" t="str">
        <v>65</v>
      </c>
      <c r="J5634" s="6" t="s">
        <v>13541</v>
      </c>
      <c r="K5634" s="6" t="s">
        <v>13549</v>
      </c>
      <c r="L5634" s="6" t="s">
        <v>13973</v>
      </c>
      <c r="M5634" s="6" t="s">
        <v>13774</v>
      </c>
      <c r="N5634" s="6" t="s">
        <v>13889</v>
      </c>
      <c r="O5634" s="6" t="str" cm="1">
        <f t="array" ref="O5634:P5634">_xlfn.TEXTSPLIT(N5634,"-")</f>
        <v>2013</v>
      </c>
      <c r="P5634" s="6" t="str">
        <v>2019</v>
      </c>
      <c r="Q5634" s="6">
        <v>61338</v>
      </c>
      <c r="R5634" s="6">
        <v>417</v>
      </c>
      <c r="S5634" s="16">
        <f t="shared" si="424"/>
        <v>6.7983957742345693E-3</v>
      </c>
      <c r="T5634" s="16">
        <f t="shared" si="425"/>
        <v>3.3178528634074823E-4</v>
      </c>
    </row>
    <row r="5635" spans="1:20" x14ac:dyDescent="0.6">
      <c r="A5635" s="6"/>
      <c r="B5635" s="6"/>
      <c r="C5635" s="6"/>
      <c r="D5635" s="6" t="s">
        <v>13848</v>
      </c>
      <c r="E5635" s="6" t="s">
        <v>13815</v>
      </c>
      <c r="F5635" s="6" t="s">
        <v>13890</v>
      </c>
      <c r="G5635" s="6" t="str">
        <f t="shared" si="423"/>
        <v>66-75</v>
      </c>
      <c r="H5635" s="6" t="str" cm="1">
        <f t="array" ref="H5635:I5635">_xlfn.TEXTSPLIT(G5635,"-")</f>
        <v>66</v>
      </c>
      <c r="I5635" s="6" t="str">
        <v>75</v>
      </c>
      <c r="J5635" s="6" t="s">
        <v>13541</v>
      </c>
      <c r="K5635" s="6" t="s">
        <v>13549</v>
      </c>
      <c r="L5635" s="6" t="s">
        <v>13973</v>
      </c>
      <c r="M5635" s="6" t="s">
        <v>13774</v>
      </c>
      <c r="N5635" s="6" t="s">
        <v>13889</v>
      </c>
      <c r="O5635" s="6" t="str" cm="1">
        <f t="array" ref="O5635:P5635">_xlfn.TEXTSPLIT(N5635,"-")</f>
        <v>2013</v>
      </c>
      <c r="P5635" s="6" t="str">
        <v>2019</v>
      </c>
      <c r="Q5635" s="6">
        <v>37381</v>
      </c>
      <c r="R5635" s="6">
        <v>1116</v>
      </c>
      <c r="S5635" s="16">
        <f t="shared" si="424"/>
        <v>2.9854739038548996E-2</v>
      </c>
      <c r="T5635" s="16">
        <f t="shared" si="425"/>
        <v>8.8023688957491574E-4</v>
      </c>
    </row>
    <row r="5636" spans="1:20" x14ac:dyDescent="0.6">
      <c r="A5636" s="6"/>
      <c r="B5636" s="6"/>
      <c r="C5636" s="6"/>
      <c r="D5636" s="6" t="s">
        <v>13848</v>
      </c>
      <c r="E5636" s="6" t="s">
        <v>13815</v>
      </c>
      <c r="F5636" s="6" t="s">
        <v>13891</v>
      </c>
      <c r="G5636" s="6" t="str">
        <f t="shared" si="423"/>
        <v>76-85</v>
      </c>
      <c r="H5636" s="6" t="str" cm="1">
        <f t="array" ref="H5636:I5636">_xlfn.TEXTSPLIT(G5636,"-")</f>
        <v>76</v>
      </c>
      <c r="I5636" s="6" t="str">
        <v>85</v>
      </c>
      <c r="J5636" s="6" t="s">
        <v>13541</v>
      </c>
      <c r="K5636" s="6" t="s">
        <v>13549</v>
      </c>
      <c r="L5636" s="6" t="s">
        <v>13973</v>
      </c>
      <c r="M5636" s="6" t="s">
        <v>13774</v>
      </c>
      <c r="N5636" s="6" t="s">
        <v>13889</v>
      </c>
      <c r="O5636" s="6" t="str" cm="1">
        <f t="array" ref="O5636:P5636">_xlfn.TEXTSPLIT(N5636,"-")</f>
        <v>2013</v>
      </c>
      <c r="P5636" s="6" t="str">
        <v>2019</v>
      </c>
      <c r="Q5636" s="6">
        <v>17496</v>
      </c>
      <c r="R5636" s="6">
        <v>1236</v>
      </c>
      <c r="S5636" s="16">
        <f t="shared" si="424"/>
        <v>7.0644718792866948E-2</v>
      </c>
      <c r="T5636" s="16">
        <f t="shared" si="425"/>
        <v>1.9371415254544849E-3</v>
      </c>
    </row>
    <row r="5637" spans="1:20" x14ac:dyDescent="0.6">
      <c r="A5637" s="6"/>
      <c r="B5637" s="6"/>
      <c r="C5637" s="6"/>
      <c r="D5637" s="6" t="s">
        <v>13848</v>
      </c>
      <c r="E5637" s="6" t="s">
        <v>13815</v>
      </c>
      <c r="F5637" s="6" t="s">
        <v>13861</v>
      </c>
      <c r="G5637" s="6" t="str">
        <f t="shared" si="423"/>
        <v>85-95</v>
      </c>
      <c r="H5637" s="6" t="str" cm="1">
        <f t="array" ref="H5637:I5637">_xlfn.TEXTSPLIT(G5637,"-")</f>
        <v>85</v>
      </c>
      <c r="I5637" s="6" t="str">
        <v>95</v>
      </c>
      <c r="J5637" s="6" t="s">
        <v>13541</v>
      </c>
      <c r="K5637" s="6" t="s">
        <v>13549</v>
      </c>
      <c r="L5637" s="6" t="s">
        <v>13973</v>
      </c>
      <c r="M5637" s="6" t="s">
        <v>13774</v>
      </c>
      <c r="N5637" s="6" t="s">
        <v>13889</v>
      </c>
      <c r="O5637" s="6" t="str" cm="1">
        <f t="array" ref="O5637:P5637">_xlfn.TEXTSPLIT(N5637,"-")</f>
        <v>2013</v>
      </c>
      <c r="P5637" s="6" t="str">
        <v>2019</v>
      </c>
      <c r="Q5637" s="6">
        <v>3362</v>
      </c>
      <c r="R5637" s="6">
        <v>371</v>
      </c>
      <c r="S5637" s="16">
        <f t="shared" si="424"/>
        <v>0.11035098155859607</v>
      </c>
      <c r="T5637" s="16">
        <f t="shared" si="425"/>
        <v>5.4037916719800877E-3</v>
      </c>
    </row>
    <row r="5638" spans="1:20" x14ac:dyDescent="0.6">
      <c r="A5638" s="6"/>
      <c r="B5638" s="6"/>
      <c r="C5638" s="6"/>
      <c r="D5638" s="6" t="s">
        <v>13848</v>
      </c>
      <c r="E5638" s="6" t="s">
        <v>13814</v>
      </c>
      <c r="F5638" s="6" t="s">
        <v>13526</v>
      </c>
      <c r="G5638" s="6" t="str">
        <f t="shared" si="423"/>
        <v>55-95</v>
      </c>
      <c r="H5638" s="6" t="str" cm="1">
        <f t="array" ref="H5638:I5638">_xlfn.TEXTSPLIT(G5638,"-")</f>
        <v>55</v>
      </c>
      <c r="I5638" s="6" t="str">
        <v>95</v>
      </c>
      <c r="J5638" s="6" t="s">
        <v>13541</v>
      </c>
      <c r="K5638" s="6" t="s">
        <v>13549</v>
      </c>
      <c r="L5638" s="6" t="s">
        <v>13973</v>
      </c>
      <c r="M5638" s="6" t="s">
        <v>13774</v>
      </c>
      <c r="N5638" s="6" t="s">
        <v>13889</v>
      </c>
      <c r="O5638" s="6" t="str" cm="1">
        <f t="array" ref="O5638:P5638">_xlfn.TEXTSPLIT(N5638,"-")</f>
        <v>2013</v>
      </c>
      <c r="P5638" s="6" t="str">
        <v>2019</v>
      </c>
      <c r="Q5638" s="6">
        <v>52447</v>
      </c>
      <c r="R5638" s="6">
        <v>1207</v>
      </c>
      <c r="S5638" s="16">
        <f t="shared" si="424"/>
        <v>2.301370907773562E-2</v>
      </c>
      <c r="T5638" s="16">
        <f t="shared" si="425"/>
        <v>6.5475258027257563E-4</v>
      </c>
    </row>
    <row r="5639" spans="1:20" x14ac:dyDescent="0.6">
      <c r="A5639" s="6"/>
      <c r="B5639" s="6"/>
      <c r="C5639" s="6"/>
      <c r="D5639" s="6" t="s">
        <v>13848</v>
      </c>
      <c r="E5639" s="6" t="s">
        <v>13816</v>
      </c>
      <c r="F5639" s="6" t="s">
        <v>13526</v>
      </c>
      <c r="G5639" s="6" t="str">
        <f t="shared" si="423"/>
        <v>55-95</v>
      </c>
      <c r="H5639" s="6" t="str" cm="1">
        <f t="array" ref="H5639:I5639">_xlfn.TEXTSPLIT(G5639,"-")</f>
        <v>55</v>
      </c>
      <c r="I5639" s="6" t="str">
        <v>95</v>
      </c>
      <c r="J5639" s="6" t="s">
        <v>13541</v>
      </c>
      <c r="K5639" s="6" t="s">
        <v>13549</v>
      </c>
      <c r="L5639" s="6" t="s">
        <v>13973</v>
      </c>
      <c r="M5639" s="6" t="s">
        <v>13774</v>
      </c>
      <c r="N5639" s="6" t="s">
        <v>13889</v>
      </c>
      <c r="O5639" s="6" t="str" cm="1">
        <f t="array" ref="O5639:P5639">_xlfn.TEXTSPLIT(N5639,"-")</f>
        <v>2013</v>
      </c>
      <c r="P5639" s="6" t="str">
        <v>2019</v>
      </c>
      <c r="Q5639" s="6">
        <v>67405</v>
      </c>
      <c r="R5639" s="6">
        <v>1981</v>
      </c>
      <c r="S5639" s="16">
        <f t="shared" si="424"/>
        <v>2.9389511163860248E-2</v>
      </c>
      <c r="T5639" s="16">
        <f t="shared" si="425"/>
        <v>6.505379171078188E-4</v>
      </c>
    </row>
    <row r="5640" spans="1:20" x14ac:dyDescent="0.6">
      <c r="A5640" s="6"/>
      <c r="B5640" s="6"/>
      <c r="C5640" s="6"/>
      <c r="D5640" s="6" t="s">
        <v>13848</v>
      </c>
      <c r="E5640" s="6" t="s">
        <v>13815</v>
      </c>
      <c r="F5640" s="6" t="s">
        <v>13526</v>
      </c>
      <c r="G5640" s="6" t="str">
        <f t="shared" si="423"/>
        <v>55-95</v>
      </c>
      <c r="H5640" s="6" t="str" cm="1">
        <f t="array" ref="H5640:I5640">_xlfn.TEXTSPLIT(G5640,"-")</f>
        <v>55</v>
      </c>
      <c r="I5640" s="6" t="str">
        <v>95</v>
      </c>
      <c r="J5640" s="6" t="s">
        <v>13541</v>
      </c>
      <c r="K5640" s="6" t="s">
        <v>13549</v>
      </c>
      <c r="L5640" s="6" t="s">
        <v>13973</v>
      </c>
      <c r="M5640" s="6" t="s">
        <v>13774</v>
      </c>
      <c r="N5640" s="6" t="s">
        <v>13889</v>
      </c>
      <c r="O5640" s="6" t="str" cm="1">
        <f t="array" ref="O5640:P5640">_xlfn.TEXTSPLIT(N5640,"-")</f>
        <v>2013</v>
      </c>
      <c r="P5640" s="6" t="str">
        <v>2019</v>
      </c>
      <c r="Q5640" s="6">
        <v>119877</v>
      </c>
      <c r="R5640" s="6">
        <v>6328</v>
      </c>
      <c r="S5640" s="16">
        <f t="shared" si="424"/>
        <v>5.278744045980463E-2</v>
      </c>
      <c r="T5640" s="16">
        <f t="shared" si="425"/>
        <v>6.4583428037813832E-4</v>
      </c>
    </row>
    <row r="5641" spans="1:20" x14ac:dyDescent="0.6">
      <c r="A5641" s="6"/>
      <c r="B5641" s="6"/>
      <c r="C5641" s="6"/>
      <c r="D5641" s="6" t="s">
        <v>13822</v>
      </c>
      <c r="E5641" s="6" t="s">
        <v>13815</v>
      </c>
      <c r="F5641" s="6" t="s">
        <v>13870</v>
      </c>
      <c r="G5641" s="6" t="str">
        <f t="shared" si="423"/>
        <v>55-65</v>
      </c>
      <c r="H5641" s="6" t="str" cm="1">
        <f t="array" ref="H5641:I5641">_xlfn.TEXTSPLIT(G5641,"-")</f>
        <v>55</v>
      </c>
      <c r="I5641" s="6" t="str">
        <v>65</v>
      </c>
      <c r="J5641" s="6" t="s">
        <v>13541</v>
      </c>
      <c r="K5641" s="6" t="s">
        <v>13549</v>
      </c>
      <c r="L5641" s="6" t="s">
        <v>13973</v>
      </c>
      <c r="M5641" s="6" t="s">
        <v>13774</v>
      </c>
      <c r="N5641" s="6" t="s">
        <v>13889</v>
      </c>
      <c r="O5641" s="6" t="str" cm="1">
        <f t="array" ref="O5641:P5641">_xlfn.TEXTSPLIT(N5641,"-")</f>
        <v>2013</v>
      </c>
      <c r="P5641" s="6" t="str">
        <v>2019</v>
      </c>
      <c r="Q5641" s="6">
        <v>61338</v>
      </c>
      <c r="R5641" s="6">
        <v>1311</v>
      </c>
      <c r="S5641" s="16">
        <f t="shared" si="424"/>
        <v>2.1373373765039616E-2</v>
      </c>
      <c r="T5641" s="16">
        <f t="shared" si="425"/>
        <v>5.8395616604016551E-4</v>
      </c>
    </row>
    <row r="5642" spans="1:20" x14ac:dyDescent="0.6">
      <c r="A5642" s="6"/>
      <c r="B5642" s="6"/>
      <c r="C5642" s="6"/>
      <c r="D5642" s="6" t="s">
        <v>13822</v>
      </c>
      <c r="E5642" s="6" t="s">
        <v>13815</v>
      </c>
      <c r="F5642" s="6" t="s">
        <v>13890</v>
      </c>
      <c r="G5642" s="6" t="str">
        <f t="shared" si="423"/>
        <v>66-75</v>
      </c>
      <c r="H5642" s="6" t="str" cm="1">
        <f t="array" ref="H5642:I5642">_xlfn.TEXTSPLIT(G5642,"-")</f>
        <v>66</v>
      </c>
      <c r="I5642" s="6" t="str">
        <v>75</v>
      </c>
      <c r="J5642" s="6" t="s">
        <v>13541</v>
      </c>
      <c r="K5642" s="6" t="s">
        <v>13549</v>
      </c>
      <c r="L5642" s="6" t="s">
        <v>13973</v>
      </c>
      <c r="M5642" s="6" t="s">
        <v>13774</v>
      </c>
      <c r="N5642" s="6" t="s">
        <v>13889</v>
      </c>
      <c r="O5642" s="6" t="str" cm="1">
        <f t="array" ref="O5642:P5642">_xlfn.TEXTSPLIT(N5642,"-")</f>
        <v>2013</v>
      </c>
      <c r="P5642" s="6" t="str">
        <v>2019</v>
      </c>
      <c r="Q5642" s="6">
        <v>37381</v>
      </c>
      <c r="R5642" s="6">
        <v>2445</v>
      </c>
      <c r="S5642" s="16">
        <f t="shared" si="424"/>
        <v>6.5407559990369443E-2</v>
      </c>
      <c r="T5642" s="16">
        <f t="shared" si="425"/>
        <v>1.2787912273690965E-3</v>
      </c>
    </row>
    <row r="5643" spans="1:20" x14ac:dyDescent="0.6">
      <c r="A5643" s="6"/>
      <c r="B5643" s="6"/>
      <c r="C5643" s="6"/>
      <c r="D5643" s="6" t="s">
        <v>13822</v>
      </c>
      <c r="E5643" s="6" t="s">
        <v>13815</v>
      </c>
      <c r="F5643" s="6" t="s">
        <v>13891</v>
      </c>
      <c r="G5643" s="6" t="str">
        <f t="shared" si="423"/>
        <v>76-85</v>
      </c>
      <c r="H5643" s="6" t="str" cm="1">
        <f t="array" ref="H5643:I5643">_xlfn.TEXTSPLIT(G5643,"-")</f>
        <v>76</v>
      </c>
      <c r="I5643" s="6" t="str">
        <v>85</v>
      </c>
      <c r="J5643" s="6" t="s">
        <v>13541</v>
      </c>
      <c r="K5643" s="6" t="s">
        <v>13549</v>
      </c>
      <c r="L5643" s="6" t="s">
        <v>13973</v>
      </c>
      <c r="M5643" s="6" t="s">
        <v>13774</v>
      </c>
      <c r="N5643" s="6" t="s">
        <v>13889</v>
      </c>
      <c r="O5643" s="6" t="str" cm="1">
        <f t="array" ref="O5643:P5643">_xlfn.TEXTSPLIT(N5643,"-")</f>
        <v>2013</v>
      </c>
      <c r="P5643" s="6" t="str">
        <v>2019</v>
      </c>
      <c r="Q5643" s="6">
        <v>17496</v>
      </c>
      <c r="R5643" s="6">
        <v>2275</v>
      </c>
      <c r="S5643" s="16">
        <f t="shared" si="424"/>
        <v>0.13002972107910379</v>
      </c>
      <c r="T5643" s="16">
        <f t="shared" si="425"/>
        <v>2.5427527836923976E-3</v>
      </c>
    </row>
    <row r="5644" spans="1:20" x14ac:dyDescent="0.6">
      <c r="A5644" s="6"/>
      <c r="B5644" s="6"/>
      <c r="C5644" s="6"/>
      <c r="D5644" s="6" t="s">
        <v>13822</v>
      </c>
      <c r="E5644" s="6" t="s">
        <v>13815</v>
      </c>
      <c r="F5644" s="6" t="s">
        <v>13861</v>
      </c>
      <c r="G5644" s="6" t="str">
        <f t="shared" si="423"/>
        <v>85-95</v>
      </c>
      <c r="H5644" s="6" t="str" cm="1">
        <f t="array" ref="H5644:I5644">_xlfn.TEXTSPLIT(G5644,"-")</f>
        <v>85</v>
      </c>
      <c r="I5644" s="6" t="str">
        <v>95</v>
      </c>
      <c r="J5644" s="6" t="s">
        <v>13541</v>
      </c>
      <c r="K5644" s="6" t="s">
        <v>13549</v>
      </c>
      <c r="L5644" s="6" t="s">
        <v>13973</v>
      </c>
      <c r="M5644" s="6" t="s">
        <v>13774</v>
      </c>
      <c r="N5644" s="6" t="s">
        <v>13889</v>
      </c>
      <c r="O5644" s="6" t="str" cm="1">
        <f t="array" ref="O5644:P5644">_xlfn.TEXTSPLIT(N5644,"-")</f>
        <v>2013</v>
      </c>
      <c r="P5644" s="6" t="str">
        <v>2019</v>
      </c>
      <c r="Q5644" s="6">
        <v>3362</v>
      </c>
      <c r="R5644" s="6">
        <v>622</v>
      </c>
      <c r="S5644" s="16">
        <f t="shared" si="424"/>
        <v>0.18500892325996432</v>
      </c>
      <c r="T5644" s="16">
        <f t="shared" si="425"/>
        <v>6.6969014822427578E-3</v>
      </c>
    </row>
    <row r="5645" spans="1:20" x14ac:dyDescent="0.6">
      <c r="A5645" s="6"/>
      <c r="B5645" s="6"/>
      <c r="C5645" s="6"/>
      <c r="D5645" s="6" t="s">
        <v>13822</v>
      </c>
      <c r="E5645" s="6" t="s">
        <v>13814</v>
      </c>
      <c r="F5645" s="6" t="s">
        <v>13526</v>
      </c>
      <c r="G5645" s="6" t="str">
        <f t="shared" si="423"/>
        <v>55-95</v>
      </c>
      <c r="H5645" s="6" t="str" cm="1">
        <f t="array" ref="H5645:I5645">_xlfn.TEXTSPLIT(G5645,"-")</f>
        <v>55</v>
      </c>
      <c r="I5645" s="6" t="str">
        <v>95</v>
      </c>
      <c r="J5645" s="6" t="s">
        <v>13541</v>
      </c>
      <c r="K5645" s="6" t="s">
        <v>13549</v>
      </c>
      <c r="L5645" s="6" t="s">
        <v>13973</v>
      </c>
      <c r="M5645" s="6" t="s">
        <v>13774</v>
      </c>
      <c r="N5645" s="6" t="s">
        <v>13889</v>
      </c>
      <c r="O5645" s="6" t="str" cm="1">
        <f t="array" ref="O5645:P5645">_xlfn.TEXTSPLIT(N5645,"-")</f>
        <v>2013</v>
      </c>
      <c r="P5645" s="6" t="str">
        <v>2019</v>
      </c>
      <c r="Q5645" s="6">
        <v>52447</v>
      </c>
      <c r="R5645" s="6">
        <v>2502</v>
      </c>
      <c r="S5645" s="16">
        <f t="shared" si="424"/>
        <v>4.7705302495852954E-2</v>
      </c>
      <c r="T5645" s="16">
        <f t="shared" si="425"/>
        <v>9.3069779376191175E-4</v>
      </c>
    </row>
    <row r="5646" spans="1:20" x14ac:dyDescent="0.6">
      <c r="A5646" s="6"/>
      <c r="B5646" s="6"/>
      <c r="C5646" s="6"/>
      <c r="D5646" s="6" t="s">
        <v>13822</v>
      </c>
      <c r="E5646" s="6" t="s">
        <v>13816</v>
      </c>
      <c r="F5646" s="6" t="s">
        <v>13526</v>
      </c>
      <c r="G5646" s="6" t="str">
        <f t="shared" si="423"/>
        <v>55-95</v>
      </c>
      <c r="H5646" s="6" t="str" cm="1">
        <f t="array" ref="H5646:I5646">_xlfn.TEXTSPLIT(G5646,"-")</f>
        <v>55</v>
      </c>
      <c r="I5646" s="6" t="str">
        <v>95</v>
      </c>
      <c r="J5646" s="6" t="s">
        <v>13541</v>
      </c>
      <c r="K5646" s="6" t="s">
        <v>13549</v>
      </c>
      <c r="L5646" s="6" t="s">
        <v>13973</v>
      </c>
      <c r="M5646" s="6" t="s">
        <v>13774</v>
      </c>
      <c r="N5646" s="6" t="s">
        <v>13889</v>
      </c>
      <c r="O5646" s="6" t="str" cm="1">
        <f t="array" ref="O5646:P5646">_xlfn.TEXTSPLIT(N5646,"-")</f>
        <v>2013</v>
      </c>
      <c r="P5646" s="6" t="str">
        <v>2019</v>
      </c>
      <c r="Q5646" s="6">
        <v>67405</v>
      </c>
      <c r="R5646" s="6">
        <v>4199</v>
      </c>
      <c r="S5646" s="16">
        <f t="shared" si="424"/>
        <v>6.2295081967213117E-2</v>
      </c>
      <c r="T5646" s="16">
        <f t="shared" si="425"/>
        <v>9.3092334462558963E-4</v>
      </c>
    </row>
    <row r="5647" spans="1:20" x14ac:dyDescent="0.6">
      <c r="A5647" s="6"/>
      <c r="B5647" s="6"/>
      <c r="C5647" s="6"/>
      <c r="D5647" s="6" t="s">
        <v>13822</v>
      </c>
      <c r="E5647" s="6" t="s">
        <v>13815</v>
      </c>
      <c r="F5647" s="6" t="s">
        <v>13526</v>
      </c>
      <c r="G5647" s="6" t="str">
        <f t="shared" si="423"/>
        <v>55-95</v>
      </c>
      <c r="H5647" s="6" t="str" cm="1">
        <f t="array" ref="H5647:I5647">_xlfn.TEXTSPLIT(G5647,"-")</f>
        <v>55</v>
      </c>
      <c r="I5647" s="6" t="str">
        <v>95</v>
      </c>
      <c r="J5647" s="6" t="s">
        <v>13541</v>
      </c>
      <c r="K5647" s="6" t="s">
        <v>13549</v>
      </c>
      <c r="L5647" s="6" t="s">
        <v>13973</v>
      </c>
      <c r="M5647" s="6" t="s">
        <v>13774</v>
      </c>
      <c r="N5647" s="6" t="s">
        <v>13889</v>
      </c>
      <c r="O5647" s="6" t="str" cm="1">
        <f t="array" ref="O5647:P5647">_xlfn.TEXTSPLIT(N5647,"-")</f>
        <v>2013</v>
      </c>
      <c r="P5647" s="6" t="str">
        <v>2019</v>
      </c>
      <c r="Q5647" s="6">
        <v>119877</v>
      </c>
      <c r="R5647" s="6">
        <v>13354</v>
      </c>
      <c r="S5647" s="16">
        <f t="shared" si="424"/>
        <v>0.11139751578701503</v>
      </c>
      <c r="T5647" s="16">
        <f t="shared" si="425"/>
        <v>9.087063890570984E-4</v>
      </c>
    </row>
    <row r="5648" spans="1:20" x14ac:dyDescent="0.6">
      <c r="A5648" s="6"/>
      <c r="B5648" s="6"/>
      <c r="C5648" s="6"/>
      <c r="D5648" s="6" t="s">
        <v>13813</v>
      </c>
      <c r="E5648" s="6" t="s">
        <v>13815</v>
      </c>
      <c r="F5648" s="6" t="s">
        <v>13870</v>
      </c>
      <c r="G5648" s="6" t="str">
        <f t="shared" si="423"/>
        <v>55-65</v>
      </c>
      <c r="H5648" s="6" t="str" cm="1">
        <f t="array" ref="H5648:I5648">_xlfn.TEXTSPLIT(G5648,"-")</f>
        <v>55</v>
      </c>
      <c r="I5648" s="6" t="str">
        <v>65</v>
      </c>
      <c r="J5648" s="6" t="s">
        <v>13541</v>
      </c>
      <c r="K5648" s="6" t="s">
        <v>13549</v>
      </c>
      <c r="L5648" s="6" t="s">
        <v>13973</v>
      </c>
      <c r="M5648" s="6" t="s">
        <v>13774</v>
      </c>
      <c r="N5648" s="6" t="s">
        <v>13889</v>
      </c>
      <c r="O5648" s="6" t="str" cm="1">
        <f t="array" ref="O5648:P5648">_xlfn.TEXTSPLIT(N5648,"-")</f>
        <v>2013</v>
      </c>
      <c r="P5648" s="6" t="str">
        <v>2019</v>
      </c>
      <c r="Q5648" s="6">
        <v>61338</v>
      </c>
      <c r="R5648" s="6">
        <v>129</v>
      </c>
      <c r="S5648" s="16">
        <f t="shared" si="424"/>
        <v>2.1031008510222046E-3</v>
      </c>
      <c r="T5648" s="16">
        <f t="shared" si="425"/>
        <v>1.8497288937548812E-4</v>
      </c>
    </row>
    <row r="5649" spans="1:20" x14ac:dyDescent="0.6">
      <c r="A5649" s="6"/>
      <c r="B5649" s="6"/>
      <c r="C5649" s="6"/>
      <c r="D5649" s="6" t="s">
        <v>13813</v>
      </c>
      <c r="E5649" s="6" t="s">
        <v>13815</v>
      </c>
      <c r="F5649" s="6" t="s">
        <v>13890</v>
      </c>
      <c r="G5649" s="6" t="str">
        <f t="shared" si="423"/>
        <v>66-75</v>
      </c>
      <c r="H5649" s="6" t="str" cm="1">
        <f t="array" ref="H5649:I5649">_xlfn.TEXTSPLIT(G5649,"-")</f>
        <v>66</v>
      </c>
      <c r="I5649" s="6" t="str">
        <v>75</v>
      </c>
      <c r="J5649" s="6" t="s">
        <v>13541</v>
      </c>
      <c r="K5649" s="6" t="s">
        <v>13549</v>
      </c>
      <c r="L5649" s="6" t="s">
        <v>13973</v>
      </c>
      <c r="M5649" s="6" t="s">
        <v>13774</v>
      </c>
      <c r="N5649" s="6" t="s">
        <v>13889</v>
      </c>
      <c r="O5649" s="6" t="str" cm="1">
        <f t="array" ref="O5649:P5649">_xlfn.TEXTSPLIT(N5649,"-")</f>
        <v>2013</v>
      </c>
      <c r="P5649" s="6" t="str">
        <v>2019</v>
      </c>
      <c r="Q5649" s="6">
        <v>37381</v>
      </c>
      <c r="R5649" s="6">
        <v>490</v>
      </c>
      <c r="S5649" s="16">
        <f t="shared" si="424"/>
        <v>1.3108263556352157E-2</v>
      </c>
      <c r="T5649" s="16">
        <f t="shared" si="425"/>
        <v>5.8827701626098605E-4</v>
      </c>
    </row>
    <row r="5650" spans="1:20" x14ac:dyDescent="0.6">
      <c r="A5650" s="6"/>
      <c r="B5650" s="6"/>
      <c r="C5650" s="6"/>
      <c r="D5650" s="6" t="s">
        <v>13813</v>
      </c>
      <c r="E5650" s="6" t="s">
        <v>13815</v>
      </c>
      <c r="F5650" s="6" t="s">
        <v>13891</v>
      </c>
      <c r="G5650" s="6" t="str">
        <f t="shared" si="423"/>
        <v>76-85</v>
      </c>
      <c r="H5650" s="6" t="str" cm="1">
        <f t="array" ref="H5650:I5650">_xlfn.TEXTSPLIT(G5650,"-")</f>
        <v>76</v>
      </c>
      <c r="I5650" s="6" t="str">
        <v>85</v>
      </c>
      <c r="J5650" s="6" t="s">
        <v>13541</v>
      </c>
      <c r="K5650" s="6" t="s">
        <v>13549</v>
      </c>
      <c r="L5650" s="6" t="s">
        <v>13973</v>
      </c>
      <c r="M5650" s="6" t="s">
        <v>13774</v>
      </c>
      <c r="N5650" s="6" t="s">
        <v>13889</v>
      </c>
      <c r="O5650" s="6" t="str" cm="1">
        <f t="array" ref="O5650:P5650">_xlfn.TEXTSPLIT(N5650,"-")</f>
        <v>2013</v>
      </c>
      <c r="P5650" s="6" t="str">
        <v>2019</v>
      </c>
      <c r="Q5650" s="6">
        <v>17496</v>
      </c>
      <c r="R5650" s="6">
        <v>1167</v>
      </c>
      <c r="S5650" s="16">
        <f t="shared" si="424"/>
        <v>6.6700960219478744E-2</v>
      </c>
      <c r="T5650" s="16">
        <f t="shared" si="425"/>
        <v>1.8862839415666093E-3</v>
      </c>
    </row>
    <row r="5651" spans="1:20" x14ac:dyDescent="0.6">
      <c r="A5651" s="6"/>
      <c r="B5651" s="6"/>
      <c r="C5651" s="6"/>
      <c r="D5651" s="6" t="s">
        <v>13813</v>
      </c>
      <c r="E5651" s="6" t="s">
        <v>13815</v>
      </c>
      <c r="F5651" s="6" t="s">
        <v>13861</v>
      </c>
      <c r="G5651" s="6" t="str">
        <f t="shared" si="423"/>
        <v>85-95</v>
      </c>
      <c r="H5651" s="6" t="str" cm="1">
        <f t="array" ref="H5651:I5651">_xlfn.TEXTSPLIT(G5651,"-")</f>
        <v>85</v>
      </c>
      <c r="I5651" s="6" t="str">
        <v>95</v>
      </c>
      <c r="J5651" s="6" t="s">
        <v>13541</v>
      </c>
      <c r="K5651" s="6" t="s">
        <v>13549</v>
      </c>
      <c r="L5651" s="6" t="s">
        <v>13973</v>
      </c>
      <c r="M5651" s="6" t="s">
        <v>13774</v>
      </c>
      <c r="N5651" s="6" t="s">
        <v>13889</v>
      </c>
      <c r="O5651" s="6" t="str" cm="1">
        <f t="array" ref="O5651:P5651">_xlfn.TEXTSPLIT(N5651,"-")</f>
        <v>2013</v>
      </c>
      <c r="P5651" s="6" t="str">
        <v>2019</v>
      </c>
      <c r="Q5651" s="6">
        <v>3362</v>
      </c>
      <c r="R5651" s="6">
        <v>640</v>
      </c>
      <c r="S5651" s="16">
        <f t="shared" si="424"/>
        <v>0.19036287923854847</v>
      </c>
      <c r="T5651" s="16">
        <f t="shared" si="425"/>
        <v>6.770760996777125E-3</v>
      </c>
    </row>
    <row r="5652" spans="1:20" x14ac:dyDescent="0.6">
      <c r="A5652" s="6"/>
      <c r="B5652" s="6"/>
      <c r="C5652" s="6"/>
      <c r="D5652" s="6" t="s">
        <v>13813</v>
      </c>
      <c r="E5652" s="6" t="s">
        <v>13814</v>
      </c>
      <c r="F5652" s="6" t="s">
        <v>13526</v>
      </c>
      <c r="G5652" s="6" t="str">
        <f t="shared" si="423"/>
        <v>55-95</v>
      </c>
      <c r="H5652" s="6" t="str" cm="1">
        <f t="array" ref="H5652:I5652">_xlfn.TEXTSPLIT(G5652,"-")</f>
        <v>55</v>
      </c>
      <c r="I5652" s="6" t="str">
        <v>95</v>
      </c>
      <c r="J5652" s="6" t="s">
        <v>13541</v>
      </c>
      <c r="K5652" s="6" t="s">
        <v>13549</v>
      </c>
      <c r="L5652" s="6" t="s">
        <v>13973</v>
      </c>
      <c r="M5652" s="6" t="s">
        <v>13774</v>
      </c>
      <c r="N5652" s="6" t="s">
        <v>13889</v>
      </c>
      <c r="O5652" s="6" t="str" cm="1">
        <f t="array" ref="O5652:P5652">_xlfn.TEXTSPLIT(N5652,"-")</f>
        <v>2013</v>
      </c>
      <c r="P5652" s="6" t="str">
        <v>2019</v>
      </c>
      <c r="Q5652" s="6">
        <v>52447</v>
      </c>
      <c r="R5652" s="6">
        <v>1031</v>
      </c>
      <c r="S5652" s="16">
        <f t="shared" si="424"/>
        <v>1.9657940396972183E-2</v>
      </c>
      <c r="T5652" s="16">
        <f t="shared" si="425"/>
        <v>6.0617427134958192E-4</v>
      </c>
    </row>
    <row r="5653" spans="1:20" x14ac:dyDescent="0.6">
      <c r="A5653" s="6"/>
      <c r="B5653" s="6"/>
      <c r="C5653" s="6"/>
      <c r="D5653" s="6" t="s">
        <v>13813</v>
      </c>
      <c r="E5653" s="6" t="s">
        <v>13816</v>
      </c>
      <c r="F5653" s="6" t="s">
        <v>13526</v>
      </c>
      <c r="G5653" s="6" t="str">
        <f t="shared" si="423"/>
        <v>55-95</v>
      </c>
      <c r="H5653" s="6" t="str" cm="1">
        <f t="array" ref="H5653:I5653">_xlfn.TEXTSPLIT(G5653,"-")</f>
        <v>55</v>
      </c>
      <c r="I5653" s="6" t="str">
        <v>95</v>
      </c>
      <c r="J5653" s="6" t="s">
        <v>13541</v>
      </c>
      <c r="K5653" s="6" t="s">
        <v>13549</v>
      </c>
      <c r="L5653" s="6" t="s">
        <v>13973</v>
      </c>
      <c r="M5653" s="6" t="s">
        <v>13774</v>
      </c>
      <c r="N5653" s="6" t="s">
        <v>13889</v>
      </c>
      <c r="O5653" s="6" t="str" cm="1">
        <f t="array" ref="O5653:P5653">_xlfn.TEXTSPLIT(N5653,"-")</f>
        <v>2013</v>
      </c>
      <c r="P5653" s="6" t="str">
        <v>2019</v>
      </c>
      <c r="Q5653" s="6">
        <v>67405</v>
      </c>
      <c r="R5653" s="6">
        <v>1395</v>
      </c>
      <c r="S5653" s="16">
        <f t="shared" si="424"/>
        <v>2.0695794080557821E-2</v>
      </c>
      <c r="T5653" s="16">
        <f t="shared" si="425"/>
        <v>5.4834488997179296E-4</v>
      </c>
    </row>
    <row r="5654" spans="1:20" x14ac:dyDescent="0.6">
      <c r="A5654" s="6"/>
      <c r="B5654" s="6"/>
      <c r="C5654" s="6"/>
      <c r="D5654" s="6" t="s">
        <v>13813</v>
      </c>
      <c r="E5654" s="6" t="s">
        <v>13815</v>
      </c>
      <c r="F5654" s="6" t="s">
        <v>13526</v>
      </c>
      <c r="G5654" s="6" t="str">
        <f t="shared" si="423"/>
        <v>55-95</v>
      </c>
      <c r="H5654" s="6" t="str" cm="1">
        <f t="array" ref="H5654:I5654">_xlfn.TEXTSPLIT(G5654,"-")</f>
        <v>55</v>
      </c>
      <c r="I5654" s="6" t="str">
        <v>95</v>
      </c>
      <c r="J5654" s="6" t="s">
        <v>13541</v>
      </c>
      <c r="K5654" s="6" t="s">
        <v>13549</v>
      </c>
      <c r="L5654" s="6" t="s">
        <v>13973</v>
      </c>
      <c r="M5654" s="6" t="s">
        <v>13774</v>
      </c>
      <c r="N5654" s="6" t="s">
        <v>13889</v>
      </c>
      <c r="O5654" s="6" t="str" cm="1">
        <f t="array" ref="O5654:P5654">_xlfn.TEXTSPLIT(N5654,"-")</f>
        <v>2013</v>
      </c>
      <c r="P5654" s="6" t="str">
        <v>2019</v>
      </c>
      <c r="Q5654" s="6">
        <v>119877</v>
      </c>
      <c r="R5654" s="6">
        <v>4852</v>
      </c>
      <c r="S5654" s="16">
        <f t="shared" si="424"/>
        <v>4.0474820023857785E-2</v>
      </c>
      <c r="T5654" s="16">
        <f t="shared" si="425"/>
        <v>5.6918404563509589E-4</v>
      </c>
    </row>
    <row r="5655" spans="1:20" x14ac:dyDescent="0.6">
      <c r="A5655" s="6"/>
      <c r="B5655" s="6"/>
      <c r="C5655" s="6"/>
      <c r="D5655" s="6" t="s">
        <v>13300</v>
      </c>
      <c r="E5655" s="6" t="s">
        <v>13815</v>
      </c>
      <c r="F5655" s="6" t="s">
        <v>13870</v>
      </c>
      <c r="G5655" s="6" t="str">
        <f t="shared" si="423"/>
        <v>55-65</v>
      </c>
      <c r="H5655" s="6" t="str" cm="1">
        <f t="array" ref="H5655:I5655">_xlfn.TEXTSPLIT(G5655,"-")</f>
        <v>55</v>
      </c>
      <c r="I5655" s="6" t="str">
        <v>65</v>
      </c>
      <c r="J5655" s="6" t="s">
        <v>13541</v>
      </c>
      <c r="K5655" s="6" t="s">
        <v>13549</v>
      </c>
      <c r="L5655" s="6" t="s">
        <v>13973</v>
      </c>
      <c r="M5655" s="6" t="s">
        <v>13774</v>
      </c>
      <c r="N5655" s="6" t="s">
        <v>13889</v>
      </c>
      <c r="O5655" s="6" t="str" cm="1">
        <f t="array" ref="O5655:P5655">_xlfn.TEXTSPLIT(N5655,"-")</f>
        <v>2013</v>
      </c>
      <c r="P5655" s="6" t="str">
        <v>2019</v>
      </c>
      <c r="Q5655" s="6">
        <v>61338</v>
      </c>
      <c r="R5655" s="6">
        <v>1440</v>
      </c>
      <c r="S5655" s="16">
        <f t="shared" si="424"/>
        <v>2.347647461606182E-2</v>
      </c>
      <c r="T5655" s="16">
        <f t="shared" si="425"/>
        <v>6.1135432651708847E-4</v>
      </c>
    </row>
    <row r="5656" spans="1:20" x14ac:dyDescent="0.6">
      <c r="A5656" s="6"/>
      <c r="B5656" s="6"/>
      <c r="C5656" s="6"/>
      <c r="D5656" s="6" t="s">
        <v>13300</v>
      </c>
      <c r="E5656" s="6" t="s">
        <v>13815</v>
      </c>
      <c r="F5656" s="6" t="s">
        <v>13890</v>
      </c>
      <c r="G5656" s="6" t="str">
        <f t="shared" si="423"/>
        <v>66-75</v>
      </c>
      <c r="H5656" s="6" t="str" cm="1">
        <f t="array" ref="H5656:I5656">_xlfn.TEXTSPLIT(G5656,"-")</f>
        <v>66</v>
      </c>
      <c r="I5656" s="6" t="str">
        <v>75</v>
      </c>
      <c r="J5656" s="6" t="s">
        <v>13541</v>
      </c>
      <c r="K5656" s="6" t="s">
        <v>13549</v>
      </c>
      <c r="L5656" s="6" t="s">
        <v>13973</v>
      </c>
      <c r="M5656" s="6" t="s">
        <v>13774</v>
      </c>
      <c r="N5656" s="6" t="s">
        <v>13889</v>
      </c>
      <c r="O5656" s="6" t="str" cm="1">
        <f t="array" ref="O5656:P5656">_xlfn.TEXTSPLIT(N5656,"-")</f>
        <v>2013</v>
      </c>
      <c r="P5656" s="6" t="str">
        <v>2019</v>
      </c>
      <c r="Q5656" s="6">
        <v>37381</v>
      </c>
      <c r="R5656" s="6">
        <v>2935</v>
      </c>
      <c r="S5656" s="16">
        <f t="shared" si="424"/>
        <v>7.8515823546721597E-2</v>
      </c>
      <c r="T5656" s="16">
        <f t="shared" si="425"/>
        <v>1.3912240559544847E-3</v>
      </c>
    </row>
    <row r="5657" spans="1:20" x14ac:dyDescent="0.6">
      <c r="A5657" s="6"/>
      <c r="B5657" s="6"/>
      <c r="C5657" s="6"/>
      <c r="D5657" s="6" t="s">
        <v>13300</v>
      </c>
      <c r="E5657" s="6" t="s">
        <v>13815</v>
      </c>
      <c r="F5657" s="6" t="s">
        <v>13891</v>
      </c>
      <c r="G5657" s="6" t="str">
        <f t="shared" si="423"/>
        <v>76-85</v>
      </c>
      <c r="H5657" s="6" t="str" cm="1">
        <f t="array" ref="H5657:I5657">_xlfn.TEXTSPLIT(G5657,"-")</f>
        <v>76</v>
      </c>
      <c r="I5657" s="6" t="str">
        <v>85</v>
      </c>
      <c r="J5657" s="6" t="s">
        <v>13541</v>
      </c>
      <c r="K5657" s="6" t="s">
        <v>13549</v>
      </c>
      <c r="L5657" s="6" t="s">
        <v>13973</v>
      </c>
      <c r="M5657" s="6" t="s">
        <v>13774</v>
      </c>
      <c r="N5657" s="6" t="s">
        <v>13889</v>
      </c>
      <c r="O5657" s="6" t="str" cm="1">
        <f t="array" ref="O5657:P5657">_xlfn.TEXTSPLIT(N5657,"-")</f>
        <v>2013</v>
      </c>
      <c r="P5657" s="6" t="str">
        <v>2019</v>
      </c>
      <c r="Q5657" s="6">
        <v>17496</v>
      </c>
      <c r="R5657" s="6">
        <v>3442</v>
      </c>
      <c r="S5657" s="16">
        <f t="shared" si="424"/>
        <v>0.19673068129858254</v>
      </c>
      <c r="T5657" s="16">
        <f t="shared" si="425"/>
        <v>3.0053651949633435E-3</v>
      </c>
    </row>
    <row r="5658" spans="1:20" x14ac:dyDescent="0.6">
      <c r="A5658" s="6"/>
      <c r="B5658" s="6"/>
      <c r="C5658" s="6"/>
      <c r="D5658" s="6" t="s">
        <v>13300</v>
      </c>
      <c r="E5658" s="6" t="s">
        <v>13815</v>
      </c>
      <c r="F5658" s="6" t="s">
        <v>13861</v>
      </c>
      <c r="G5658" s="6" t="str">
        <f t="shared" si="423"/>
        <v>85-95</v>
      </c>
      <c r="H5658" s="6" t="str" cm="1">
        <f t="array" ref="H5658:I5658">_xlfn.TEXTSPLIT(G5658,"-")</f>
        <v>85</v>
      </c>
      <c r="I5658" s="6" t="str">
        <v>95</v>
      </c>
      <c r="J5658" s="6" t="s">
        <v>13541</v>
      </c>
      <c r="K5658" s="6" t="s">
        <v>13549</v>
      </c>
      <c r="L5658" s="6" t="s">
        <v>13973</v>
      </c>
      <c r="M5658" s="6" t="s">
        <v>13774</v>
      </c>
      <c r="N5658" s="6" t="s">
        <v>13889</v>
      </c>
      <c r="O5658" s="6" t="str" cm="1">
        <f t="array" ref="O5658:P5658">_xlfn.TEXTSPLIT(N5658,"-")</f>
        <v>2013</v>
      </c>
      <c r="P5658" s="6" t="str">
        <v>2019</v>
      </c>
      <c r="Q5658" s="6">
        <v>3362</v>
      </c>
      <c r="R5658" s="6">
        <v>1262</v>
      </c>
      <c r="S5658" s="16">
        <f t="shared" si="424"/>
        <v>0.37537180249851276</v>
      </c>
      <c r="T5658" s="16">
        <f t="shared" si="425"/>
        <v>8.3510822516132295E-3</v>
      </c>
    </row>
    <row r="5659" spans="1:20" x14ac:dyDescent="0.6">
      <c r="A5659" s="6"/>
      <c r="B5659" s="6"/>
      <c r="C5659" s="6"/>
      <c r="D5659" s="6" t="s">
        <v>13300</v>
      </c>
      <c r="E5659" s="6" t="s">
        <v>13814</v>
      </c>
      <c r="F5659" s="6" t="s">
        <v>13526</v>
      </c>
      <c r="G5659" s="6" t="str">
        <f t="shared" si="423"/>
        <v>55-95</v>
      </c>
      <c r="H5659" s="6" t="str" cm="1">
        <f t="array" ref="H5659:I5659">_xlfn.TEXTSPLIT(G5659,"-")</f>
        <v>55</v>
      </c>
      <c r="I5659" s="6" t="str">
        <v>95</v>
      </c>
      <c r="J5659" s="6" t="s">
        <v>13541</v>
      </c>
      <c r="K5659" s="6" t="s">
        <v>13549</v>
      </c>
      <c r="L5659" s="6" t="s">
        <v>13973</v>
      </c>
      <c r="M5659" s="6" t="s">
        <v>13774</v>
      </c>
      <c r="N5659" s="6" t="s">
        <v>13889</v>
      </c>
      <c r="O5659" s="6" t="str" cm="1">
        <f t="array" ref="O5659:P5659">_xlfn.TEXTSPLIT(N5659,"-")</f>
        <v>2013</v>
      </c>
      <c r="P5659" s="6" t="str">
        <v>2019</v>
      </c>
      <c r="Q5659" s="6">
        <v>52447</v>
      </c>
      <c r="R5659" s="6">
        <v>3533</v>
      </c>
      <c r="S5659" s="16">
        <f t="shared" si="424"/>
        <v>6.7363242892825137E-2</v>
      </c>
      <c r="T5659" s="16">
        <f t="shared" si="425"/>
        <v>1.094478995566814E-3</v>
      </c>
    </row>
    <row r="5660" spans="1:20" x14ac:dyDescent="0.6">
      <c r="A5660" s="6"/>
      <c r="B5660" s="6"/>
      <c r="C5660" s="6"/>
      <c r="D5660" s="6" t="s">
        <v>13300</v>
      </c>
      <c r="E5660" s="6" t="s">
        <v>13816</v>
      </c>
      <c r="F5660" s="6" t="s">
        <v>13526</v>
      </c>
      <c r="G5660" s="6" t="str">
        <f t="shared" si="423"/>
        <v>55-95</v>
      </c>
      <c r="H5660" s="6" t="str" cm="1">
        <f t="array" ref="H5660:I5660">_xlfn.TEXTSPLIT(G5660,"-")</f>
        <v>55</v>
      </c>
      <c r="I5660" s="6" t="str">
        <v>95</v>
      </c>
      <c r="J5660" s="6" t="s">
        <v>13541</v>
      </c>
      <c r="K5660" s="6" t="s">
        <v>13549</v>
      </c>
      <c r="L5660" s="6" t="s">
        <v>13973</v>
      </c>
      <c r="M5660" s="6" t="s">
        <v>13774</v>
      </c>
      <c r="N5660" s="6" t="s">
        <v>13889</v>
      </c>
      <c r="O5660" s="6" t="str" cm="1">
        <f t="array" ref="O5660:P5660">_xlfn.TEXTSPLIT(N5660,"-")</f>
        <v>2013</v>
      </c>
      <c r="P5660" s="6" t="str">
        <v>2019</v>
      </c>
      <c r="Q5660" s="6">
        <v>67405</v>
      </c>
      <c r="R5660" s="6">
        <v>5594</v>
      </c>
      <c r="S5660" s="16">
        <f t="shared" si="424"/>
        <v>8.2990876047770931E-2</v>
      </c>
      <c r="T5660" s="16">
        <f t="shared" si="425"/>
        <v>1.0625660761947311E-3</v>
      </c>
    </row>
    <row r="5661" spans="1:20" x14ac:dyDescent="0.6">
      <c r="A5661" s="6"/>
      <c r="B5661" s="6"/>
      <c r="C5661" s="6"/>
      <c r="D5661" s="6" t="s">
        <v>13300</v>
      </c>
      <c r="E5661" s="6" t="s">
        <v>13815</v>
      </c>
      <c r="F5661" s="6" t="s">
        <v>13526</v>
      </c>
      <c r="G5661" s="6" t="str">
        <f t="shared" si="423"/>
        <v>55-95</v>
      </c>
      <c r="H5661" s="6" t="str" cm="1">
        <f t="array" ref="H5661:I5661">_xlfn.TEXTSPLIT(G5661,"-")</f>
        <v>55</v>
      </c>
      <c r="I5661" s="6" t="str">
        <v>95</v>
      </c>
      <c r="J5661" s="6" t="s">
        <v>13541</v>
      </c>
      <c r="K5661" s="6" t="s">
        <v>13549</v>
      </c>
      <c r="L5661" s="6" t="s">
        <v>13973</v>
      </c>
      <c r="M5661" s="6" t="s">
        <v>13774</v>
      </c>
      <c r="N5661" s="6" t="s">
        <v>13889</v>
      </c>
      <c r="O5661" s="6" t="str" cm="1">
        <f t="array" ref="O5661:P5661">_xlfn.TEXTSPLIT(N5661,"-")</f>
        <v>2013</v>
      </c>
      <c r="P5661" s="6" t="str">
        <v>2019</v>
      </c>
      <c r="Q5661" s="6">
        <v>119877</v>
      </c>
      <c r="R5661" s="6">
        <v>18206</v>
      </c>
      <c r="S5661" s="16">
        <f t="shared" si="424"/>
        <v>0.15187233581087281</v>
      </c>
      <c r="T5661" s="16">
        <f t="shared" si="425"/>
        <v>1.0365780731197885E-3</v>
      </c>
    </row>
    <row r="5662" spans="1:20" x14ac:dyDescent="0.6">
      <c r="D5662" s="6" t="s">
        <v>13847</v>
      </c>
      <c r="E5662" s="6" t="s">
        <v>13815</v>
      </c>
      <c r="F5662" s="6" t="s">
        <v>13870</v>
      </c>
      <c r="G5662" s="6" t="str">
        <f t="shared" si="420"/>
        <v>55-65</v>
      </c>
      <c r="H5662" s="6" t="str" cm="1">
        <f t="array" ref="H5662:I5662">_xlfn.TEXTSPLIT(G5662,"-")</f>
        <v>55</v>
      </c>
      <c r="I5662" s="6" t="str">
        <v>65</v>
      </c>
      <c r="J5662" s="6" t="s">
        <v>13541</v>
      </c>
      <c r="K5662" s="6" t="s">
        <v>13549</v>
      </c>
      <c r="L5662" s="6" t="s">
        <v>13517</v>
      </c>
      <c r="M5662" s="6" t="s">
        <v>13774</v>
      </c>
      <c r="N5662" s="6" t="s">
        <v>13889</v>
      </c>
      <c r="O5662" s="6" t="str" cm="1">
        <f t="array" ref="O5662:P5662">_xlfn.TEXTSPLIT(N5662,"-")</f>
        <v>2013</v>
      </c>
      <c r="P5662" s="6" t="str">
        <v>2019</v>
      </c>
      <c r="Q5662" s="6">
        <v>61338</v>
      </c>
      <c r="R5662" s="6">
        <v>894</v>
      </c>
      <c r="S5662" s="16">
        <f t="shared" si="421"/>
        <v>1.4574977990805047E-2</v>
      </c>
      <c r="T5662" s="16">
        <f t="shared" si="422"/>
        <v>4.8389478433178877E-4</v>
      </c>
    </row>
    <row r="5663" spans="1:20" x14ac:dyDescent="0.6">
      <c r="A5663" s="6"/>
      <c r="B5663" s="6"/>
      <c r="C5663" s="6"/>
      <c r="D5663" s="6" t="s">
        <v>13847</v>
      </c>
      <c r="E5663" s="6" t="s">
        <v>13815</v>
      </c>
      <c r="F5663" s="6" t="s">
        <v>13890</v>
      </c>
      <c r="G5663" s="6" t="str">
        <f t="shared" si="420"/>
        <v>66-75</v>
      </c>
      <c r="H5663" s="6" t="str" cm="1">
        <f t="array" ref="H5663:I5663">_xlfn.TEXTSPLIT(G5663,"-")</f>
        <v>66</v>
      </c>
      <c r="I5663" s="6" t="str">
        <v>75</v>
      </c>
      <c r="J5663" s="6" t="s">
        <v>13541</v>
      </c>
      <c r="K5663" s="6" t="s">
        <v>13549</v>
      </c>
      <c r="L5663" s="6" t="s">
        <v>13517</v>
      </c>
      <c r="M5663" s="6" t="s">
        <v>13774</v>
      </c>
      <c r="N5663" s="6" t="s">
        <v>13889</v>
      </c>
      <c r="O5663" s="6" t="str" cm="1">
        <f t="array" ref="O5663:P5663">_xlfn.TEXTSPLIT(N5663,"-")</f>
        <v>2013</v>
      </c>
      <c r="P5663" s="6" t="str">
        <v>2019</v>
      </c>
      <c r="Q5663" s="6">
        <v>37381</v>
      </c>
      <c r="R5663" s="6">
        <v>1329</v>
      </c>
      <c r="S5663" s="16">
        <f t="shared" si="421"/>
        <v>3.5552820951820441E-2</v>
      </c>
      <c r="T5663" s="16">
        <f t="shared" si="422"/>
        <v>9.5774699668248642E-4</v>
      </c>
    </row>
    <row r="5664" spans="1:20" x14ac:dyDescent="0.6">
      <c r="A5664" s="6"/>
      <c r="B5664" s="6"/>
      <c r="C5664" s="6"/>
      <c r="D5664" s="6" t="s">
        <v>13847</v>
      </c>
      <c r="E5664" s="6" t="s">
        <v>13815</v>
      </c>
      <c r="F5664" s="6" t="s">
        <v>13891</v>
      </c>
      <c r="G5664" s="6" t="str">
        <f t="shared" si="420"/>
        <v>76-85</v>
      </c>
      <c r="H5664" s="6" t="str" cm="1">
        <f t="array" ref="H5664:I5664">_xlfn.TEXTSPLIT(G5664,"-")</f>
        <v>76</v>
      </c>
      <c r="I5664" s="6" t="str">
        <v>85</v>
      </c>
      <c r="J5664" s="6" t="s">
        <v>13541</v>
      </c>
      <c r="K5664" s="6" t="s">
        <v>13549</v>
      </c>
      <c r="L5664" s="6" t="s">
        <v>13517</v>
      </c>
      <c r="M5664" s="6" t="s">
        <v>13774</v>
      </c>
      <c r="N5664" s="6" t="s">
        <v>13889</v>
      </c>
      <c r="O5664" s="6" t="str" cm="1">
        <f t="array" ref="O5664:P5664">_xlfn.TEXTSPLIT(N5664,"-")</f>
        <v>2013</v>
      </c>
      <c r="P5664" s="6" t="str">
        <v>2019</v>
      </c>
      <c r="Q5664" s="6">
        <v>17496</v>
      </c>
      <c r="R5664" s="6">
        <v>1039</v>
      </c>
      <c r="S5664" s="16">
        <f t="shared" si="421"/>
        <v>5.9385002286236853E-2</v>
      </c>
      <c r="T5664" s="16">
        <f t="shared" si="422"/>
        <v>1.7867959248475821E-3</v>
      </c>
    </row>
    <row r="5665" spans="1:20" x14ac:dyDescent="0.6">
      <c r="A5665" s="6"/>
      <c r="B5665" s="6"/>
      <c r="C5665" s="6"/>
      <c r="D5665" s="6" t="s">
        <v>13847</v>
      </c>
      <c r="E5665" s="6" t="s">
        <v>13815</v>
      </c>
      <c r="F5665" s="6" t="s">
        <v>13861</v>
      </c>
      <c r="G5665" s="6" t="str">
        <f t="shared" si="420"/>
        <v>85-95</v>
      </c>
      <c r="H5665" s="6" t="str" cm="1">
        <f t="array" ref="H5665:I5665">_xlfn.TEXTSPLIT(G5665,"-")</f>
        <v>85</v>
      </c>
      <c r="I5665" s="6" t="str">
        <v>95</v>
      </c>
      <c r="J5665" s="6" t="s">
        <v>13541</v>
      </c>
      <c r="K5665" s="6" t="s">
        <v>13549</v>
      </c>
      <c r="L5665" s="6" t="s">
        <v>13517</v>
      </c>
      <c r="M5665" s="6" t="s">
        <v>13774</v>
      </c>
      <c r="N5665" s="6" t="s">
        <v>13889</v>
      </c>
      <c r="O5665" s="6" t="str" cm="1">
        <f t="array" ref="O5665:P5665">_xlfn.TEXTSPLIT(N5665,"-")</f>
        <v>2013</v>
      </c>
      <c r="P5665" s="6" t="str">
        <v>2019</v>
      </c>
      <c r="Q5665" s="6">
        <v>3362</v>
      </c>
      <c r="R5665" s="6">
        <v>251</v>
      </c>
      <c r="S5665" s="16">
        <f t="shared" si="421"/>
        <v>7.4657941701368233E-2</v>
      </c>
      <c r="T5665" s="16">
        <f t="shared" si="422"/>
        <v>4.5330478419211015E-3</v>
      </c>
    </row>
    <row r="5666" spans="1:20" x14ac:dyDescent="0.6">
      <c r="A5666" s="6"/>
      <c r="B5666" s="6"/>
      <c r="C5666" s="6"/>
      <c r="D5666" s="6" t="s">
        <v>13847</v>
      </c>
      <c r="E5666" s="6" t="s">
        <v>13814</v>
      </c>
      <c r="F5666" s="6" t="s">
        <v>13526</v>
      </c>
      <c r="G5666" s="6" t="str">
        <f t="shared" si="420"/>
        <v>55-95</v>
      </c>
      <c r="H5666" s="6" t="str" cm="1">
        <f t="array" ref="H5666:I5666">_xlfn.TEXTSPLIT(G5666,"-")</f>
        <v>55</v>
      </c>
      <c r="I5666" s="6" t="str">
        <v>95</v>
      </c>
      <c r="J5666" s="6" t="s">
        <v>13541</v>
      </c>
      <c r="K5666" s="6" t="s">
        <v>13549</v>
      </c>
      <c r="L5666" s="6" t="s">
        <v>13517</v>
      </c>
      <c r="M5666" s="6" t="s">
        <v>13774</v>
      </c>
      <c r="N5666" s="6" t="s">
        <v>13889</v>
      </c>
      <c r="O5666" s="6" t="str" cm="1">
        <f t="array" ref="O5666:P5666">_xlfn.TEXTSPLIT(N5666,"-")</f>
        <v>2013</v>
      </c>
      <c r="P5666" s="6" t="str">
        <v>2019</v>
      </c>
      <c r="Q5666" s="6">
        <v>52447</v>
      </c>
      <c r="R5666" s="6">
        <v>1295</v>
      </c>
      <c r="S5666" s="16">
        <f t="shared" si="421"/>
        <v>2.4691593418117337E-2</v>
      </c>
      <c r="T5666" s="16">
        <f t="shared" si="422"/>
        <v>6.776184411731044E-4</v>
      </c>
    </row>
    <row r="5667" spans="1:20" x14ac:dyDescent="0.6">
      <c r="A5667" s="6"/>
      <c r="B5667" s="6"/>
      <c r="C5667" s="6"/>
      <c r="D5667" s="6" t="s">
        <v>13847</v>
      </c>
      <c r="E5667" s="6" t="s">
        <v>13816</v>
      </c>
      <c r="F5667" s="6" t="s">
        <v>13526</v>
      </c>
      <c r="G5667" s="6" t="str">
        <f t="shared" si="420"/>
        <v>55-95</v>
      </c>
      <c r="H5667" s="6" t="str" cm="1">
        <f t="array" ref="H5667:I5667">_xlfn.TEXTSPLIT(G5667,"-")</f>
        <v>55</v>
      </c>
      <c r="I5667" s="6" t="str">
        <v>95</v>
      </c>
      <c r="J5667" s="6" t="s">
        <v>13541</v>
      </c>
      <c r="K5667" s="6" t="s">
        <v>13549</v>
      </c>
      <c r="L5667" s="6" t="s">
        <v>13517</v>
      </c>
      <c r="M5667" s="6" t="s">
        <v>13774</v>
      </c>
      <c r="N5667" s="6" t="s">
        <v>13889</v>
      </c>
      <c r="O5667" s="6" t="str" cm="1">
        <f t="array" ref="O5667:P5667">_xlfn.TEXTSPLIT(N5667,"-")</f>
        <v>2013</v>
      </c>
      <c r="P5667" s="6" t="str">
        <v>2019</v>
      </c>
      <c r="Q5667" s="6">
        <v>67405</v>
      </c>
      <c r="R5667" s="6">
        <v>2218</v>
      </c>
      <c r="S5667" s="16">
        <f t="shared" si="421"/>
        <v>3.2905570803352865E-2</v>
      </c>
      <c r="T5667" s="16">
        <f t="shared" si="422"/>
        <v>6.8710498387073392E-4</v>
      </c>
    </row>
    <row r="5668" spans="1:20" x14ac:dyDescent="0.6">
      <c r="A5668" s="6"/>
      <c r="B5668" s="6"/>
      <c r="C5668" s="6"/>
      <c r="D5668" s="6" t="s">
        <v>13847</v>
      </c>
      <c r="E5668" s="6" t="s">
        <v>13815</v>
      </c>
      <c r="F5668" s="6" t="s">
        <v>13526</v>
      </c>
      <c r="G5668" s="6" t="str">
        <f t="shared" si="420"/>
        <v>55-95</v>
      </c>
      <c r="H5668" s="6" t="str" cm="1">
        <f t="array" ref="H5668:I5668">_xlfn.TEXTSPLIT(G5668,"-")</f>
        <v>55</v>
      </c>
      <c r="I5668" s="6" t="str">
        <v>95</v>
      </c>
      <c r="J5668" s="6" t="s">
        <v>13541</v>
      </c>
      <c r="K5668" s="6" t="s">
        <v>13549</v>
      </c>
      <c r="L5668" s="6" t="s">
        <v>13517</v>
      </c>
      <c r="M5668" s="6" t="s">
        <v>13774</v>
      </c>
      <c r="N5668" s="6" t="s">
        <v>13889</v>
      </c>
      <c r="O5668" s="6" t="str" cm="1">
        <f t="array" ref="O5668:P5668">_xlfn.TEXTSPLIT(N5668,"-")</f>
        <v>2013</v>
      </c>
      <c r="P5668" s="6" t="str">
        <v>2019</v>
      </c>
      <c r="Q5668" s="6">
        <v>119877</v>
      </c>
      <c r="R5668" s="6">
        <v>7026</v>
      </c>
      <c r="S5668" s="16">
        <f t="shared" si="421"/>
        <v>5.8610075327210388E-2</v>
      </c>
      <c r="T5668" s="16">
        <f t="shared" si="422"/>
        <v>6.7842677529677793E-4</v>
      </c>
    </row>
    <row r="5669" spans="1:20" x14ac:dyDescent="0.6">
      <c r="A5669" s="6"/>
      <c r="B5669" s="6"/>
      <c r="C5669" s="6"/>
      <c r="D5669" s="6" t="s">
        <v>13848</v>
      </c>
      <c r="E5669" s="6" t="s">
        <v>13815</v>
      </c>
      <c r="F5669" s="6" t="s">
        <v>13870</v>
      </c>
      <c r="G5669" s="6" t="str">
        <f t="shared" si="420"/>
        <v>55-65</v>
      </c>
      <c r="H5669" s="6" t="str" cm="1">
        <f t="array" ref="H5669:I5669">_xlfn.TEXTSPLIT(G5669,"-")</f>
        <v>55</v>
      </c>
      <c r="I5669" s="6" t="str">
        <v>65</v>
      </c>
      <c r="J5669" s="6" t="s">
        <v>13541</v>
      </c>
      <c r="K5669" s="6" t="s">
        <v>13549</v>
      </c>
      <c r="L5669" s="6" t="s">
        <v>13517</v>
      </c>
      <c r="M5669" s="6" t="s">
        <v>13774</v>
      </c>
      <c r="N5669" s="6" t="s">
        <v>13889</v>
      </c>
      <c r="O5669" s="6" t="str" cm="1">
        <f t="array" ref="O5669:P5669">_xlfn.TEXTSPLIT(N5669,"-")</f>
        <v>2013</v>
      </c>
      <c r="P5669" s="6" t="str">
        <v>2019</v>
      </c>
      <c r="Q5669" s="6">
        <v>61338</v>
      </c>
      <c r="R5669" s="6">
        <v>417</v>
      </c>
      <c r="S5669" s="16">
        <f t="shared" si="421"/>
        <v>6.7983957742345693E-3</v>
      </c>
      <c r="T5669" s="16">
        <f t="shared" si="422"/>
        <v>3.3178528634074823E-4</v>
      </c>
    </row>
    <row r="5670" spans="1:20" x14ac:dyDescent="0.6">
      <c r="A5670" s="6"/>
      <c r="B5670" s="6"/>
      <c r="C5670" s="6"/>
      <c r="D5670" s="6" t="s">
        <v>13848</v>
      </c>
      <c r="E5670" s="6" t="s">
        <v>13815</v>
      </c>
      <c r="F5670" s="6" t="s">
        <v>13890</v>
      </c>
      <c r="G5670" s="6" t="str">
        <f t="shared" si="420"/>
        <v>66-75</v>
      </c>
      <c r="H5670" s="6" t="str" cm="1">
        <f t="array" ref="H5670:I5670">_xlfn.TEXTSPLIT(G5670,"-")</f>
        <v>66</v>
      </c>
      <c r="I5670" s="6" t="str">
        <v>75</v>
      </c>
      <c r="J5670" s="6" t="s">
        <v>13541</v>
      </c>
      <c r="K5670" s="6" t="s">
        <v>13549</v>
      </c>
      <c r="L5670" s="6" t="s">
        <v>13517</v>
      </c>
      <c r="M5670" s="6" t="s">
        <v>13774</v>
      </c>
      <c r="N5670" s="6" t="s">
        <v>13889</v>
      </c>
      <c r="O5670" s="6" t="str" cm="1">
        <f t="array" ref="O5670:P5670">_xlfn.TEXTSPLIT(N5670,"-")</f>
        <v>2013</v>
      </c>
      <c r="P5670" s="6" t="str">
        <v>2019</v>
      </c>
      <c r="Q5670" s="6">
        <v>37381</v>
      </c>
      <c r="R5670" s="6">
        <v>1116</v>
      </c>
      <c r="S5670" s="16">
        <f t="shared" si="421"/>
        <v>2.9854739038548996E-2</v>
      </c>
      <c r="T5670" s="16">
        <f t="shared" si="422"/>
        <v>8.8023688957491574E-4</v>
      </c>
    </row>
    <row r="5671" spans="1:20" x14ac:dyDescent="0.6">
      <c r="A5671" s="6"/>
      <c r="B5671" s="6"/>
      <c r="C5671" s="6"/>
      <c r="D5671" s="6" t="s">
        <v>13848</v>
      </c>
      <c r="E5671" s="6" t="s">
        <v>13815</v>
      </c>
      <c r="F5671" s="6" t="s">
        <v>13891</v>
      </c>
      <c r="G5671" s="6" t="str">
        <f t="shared" ref="G5671:G5760" si="426">IF(RIGHT(F5671,1)="+",LEFT(F5671,LEN(F5671)-1)&amp;"-95",F5671)</f>
        <v>76-85</v>
      </c>
      <c r="H5671" s="6" t="str" cm="1">
        <f t="array" ref="H5671:I5671">_xlfn.TEXTSPLIT(G5671,"-")</f>
        <v>76</v>
      </c>
      <c r="I5671" s="6" t="str">
        <v>85</v>
      </c>
      <c r="J5671" s="6" t="s">
        <v>13541</v>
      </c>
      <c r="K5671" s="6" t="s">
        <v>13549</v>
      </c>
      <c r="L5671" s="6" t="s">
        <v>13517</v>
      </c>
      <c r="M5671" s="6" t="s">
        <v>13774</v>
      </c>
      <c r="N5671" s="6" t="s">
        <v>13889</v>
      </c>
      <c r="O5671" s="6" t="str" cm="1">
        <f t="array" ref="O5671:P5671">_xlfn.TEXTSPLIT(N5671,"-")</f>
        <v>2013</v>
      </c>
      <c r="P5671" s="6" t="str">
        <v>2019</v>
      </c>
      <c r="Q5671" s="6">
        <v>17496</v>
      </c>
      <c r="R5671" s="6">
        <v>1236</v>
      </c>
      <c r="S5671" s="16">
        <f t="shared" ref="S5671:S5759" si="427">R5671/Q5671</f>
        <v>7.0644718792866948E-2</v>
      </c>
      <c r="T5671" s="16">
        <f t="shared" ref="T5671:T5760" si="428">SQRT(S5671*(1-S5671)/Q5671)</f>
        <v>1.9371415254544849E-3</v>
      </c>
    </row>
    <row r="5672" spans="1:20" x14ac:dyDescent="0.6">
      <c r="A5672" s="6"/>
      <c r="B5672" s="6"/>
      <c r="C5672" s="6"/>
      <c r="D5672" s="6" t="s">
        <v>13848</v>
      </c>
      <c r="E5672" s="6" t="s">
        <v>13815</v>
      </c>
      <c r="F5672" s="6" t="s">
        <v>13861</v>
      </c>
      <c r="G5672" s="6" t="str">
        <f t="shared" si="426"/>
        <v>85-95</v>
      </c>
      <c r="H5672" s="6" t="str" cm="1">
        <f t="array" ref="H5672:I5672">_xlfn.TEXTSPLIT(G5672,"-")</f>
        <v>85</v>
      </c>
      <c r="I5672" s="6" t="str">
        <v>95</v>
      </c>
      <c r="J5672" s="6" t="s">
        <v>13541</v>
      </c>
      <c r="K5672" s="6" t="s">
        <v>13549</v>
      </c>
      <c r="L5672" s="6" t="s">
        <v>13517</v>
      </c>
      <c r="M5672" s="6" t="s">
        <v>13774</v>
      </c>
      <c r="N5672" s="6" t="s">
        <v>13889</v>
      </c>
      <c r="O5672" s="6" t="str" cm="1">
        <f t="array" ref="O5672:P5672">_xlfn.TEXTSPLIT(N5672,"-")</f>
        <v>2013</v>
      </c>
      <c r="P5672" s="6" t="str">
        <v>2019</v>
      </c>
      <c r="Q5672" s="6">
        <v>3362</v>
      </c>
      <c r="R5672" s="6">
        <v>371</v>
      </c>
      <c r="S5672" s="16">
        <f t="shared" si="427"/>
        <v>0.11035098155859607</v>
      </c>
      <c r="T5672" s="16">
        <f t="shared" si="428"/>
        <v>5.4037916719800877E-3</v>
      </c>
    </row>
    <row r="5673" spans="1:20" x14ac:dyDescent="0.6">
      <c r="A5673" s="6"/>
      <c r="B5673" s="6"/>
      <c r="C5673" s="6"/>
      <c r="D5673" s="6" t="s">
        <v>13848</v>
      </c>
      <c r="E5673" s="6" t="s">
        <v>13814</v>
      </c>
      <c r="F5673" s="6" t="s">
        <v>13526</v>
      </c>
      <c r="G5673" s="6" t="str">
        <f t="shared" si="426"/>
        <v>55-95</v>
      </c>
      <c r="H5673" s="6" t="str" cm="1">
        <f t="array" ref="H5673:I5673">_xlfn.TEXTSPLIT(G5673,"-")</f>
        <v>55</v>
      </c>
      <c r="I5673" s="6" t="str">
        <v>95</v>
      </c>
      <c r="J5673" s="6" t="s">
        <v>13541</v>
      </c>
      <c r="K5673" s="6" t="s">
        <v>13549</v>
      </c>
      <c r="L5673" s="6" t="s">
        <v>13517</v>
      </c>
      <c r="M5673" s="6" t="s">
        <v>13774</v>
      </c>
      <c r="N5673" s="6" t="s">
        <v>13889</v>
      </c>
      <c r="O5673" s="6" t="str" cm="1">
        <f t="array" ref="O5673:P5673">_xlfn.TEXTSPLIT(N5673,"-")</f>
        <v>2013</v>
      </c>
      <c r="P5673" s="6" t="str">
        <v>2019</v>
      </c>
      <c r="Q5673" s="6">
        <v>52447</v>
      </c>
      <c r="R5673" s="6">
        <v>1207</v>
      </c>
      <c r="S5673" s="16">
        <f t="shared" si="427"/>
        <v>2.301370907773562E-2</v>
      </c>
      <c r="T5673" s="16">
        <f t="shared" si="428"/>
        <v>6.5475258027257563E-4</v>
      </c>
    </row>
    <row r="5674" spans="1:20" x14ac:dyDescent="0.6">
      <c r="A5674" s="6"/>
      <c r="B5674" s="6"/>
      <c r="C5674" s="6"/>
      <c r="D5674" s="6" t="s">
        <v>13848</v>
      </c>
      <c r="E5674" s="6" t="s">
        <v>13816</v>
      </c>
      <c r="F5674" s="6" t="s">
        <v>13526</v>
      </c>
      <c r="G5674" s="6" t="str">
        <f t="shared" si="426"/>
        <v>55-95</v>
      </c>
      <c r="H5674" s="6" t="str" cm="1">
        <f t="array" ref="H5674:I5674">_xlfn.TEXTSPLIT(G5674,"-")</f>
        <v>55</v>
      </c>
      <c r="I5674" s="6" t="str">
        <v>95</v>
      </c>
      <c r="J5674" s="6" t="s">
        <v>13541</v>
      </c>
      <c r="K5674" s="6" t="s">
        <v>13549</v>
      </c>
      <c r="L5674" s="6" t="s">
        <v>13517</v>
      </c>
      <c r="M5674" s="6" t="s">
        <v>13774</v>
      </c>
      <c r="N5674" s="6" t="s">
        <v>13889</v>
      </c>
      <c r="O5674" s="6" t="str" cm="1">
        <f t="array" ref="O5674:P5674">_xlfn.TEXTSPLIT(N5674,"-")</f>
        <v>2013</v>
      </c>
      <c r="P5674" s="6" t="str">
        <v>2019</v>
      </c>
      <c r="Q5674" s="6">
        <v>67405</v>
      </c>
      <c r="R5674" s="6">
        <v>1981</v>
      </c>
      <c r="S5674" s="16">
        <f t="shared" si="427"/>
        <v>2.9389511163860248E-2</v>
      </c>
      <c r="T5674" s="16">
        <f t="shared" si="428"/>
        <v>6.505379171078188E-4</v>
      </c>
    </row>
    <row r="5675" spans="1:20" x14ac:dyDescent="0.6">
      <c r="A5675" s="6"/>
      <c r="B5675" s="6"/>
      <c r="C5675" s="6"/>
      <c r="D5675" s="6" t="s">
        <v>13848</v>
      </c>
      <c r="E5675" s="6" t="s">
        <v>13815</v>
      </c>
      <c r="F5675" s="6" t="s">
        <v>13526</v>
      </c>
      <c r="G5675" s="6" t="str">
        <f t="shared" si="426"/>
        <v>55-95</v>
      </c>
      <c r="H5675" s="6" t="str" cm="1">
        <f t="array" ref="H5675:I5675">_xlfn.TEXTSPLIT(G5675,"-")</f>
        <v>55</v>
      </c>
      <c r="I5675" s="6" t="str">
        <v>95</v>
      </c>
      <c r="J5675" s="6" t="s">
        <v>13541</v>
      </c>
      <c r="K5675" s="6" t="s">
        <v>13549</v>
      </c>
      <c r="L5675" s="6" t="s">
        <v>13517</v>
      </c>
      <c r="M5675" s="6" t="s">
        <v>13774</v>
      </c>
      <c r="N5675" s="6" t="s">
        <v>13889</v>
      </c>
      <c r="O5675" s="6" t="str" cm="1">
        <f t="array" ref="O5675:P5675">_xlfn.TEXTSPLIT(N5675,"-")</f>
        <v>2013</v>
      </c>
      <c r="P5675" s="6" t="str">
        <v>2019</v>
      </c>
      <c r="Q5675" s="6">
        <v>119877</v>
      </c>
      <c r="R5675" s="6">
        <v>6328</v>
      </c>
      <c r="S5675" s="16">
        <f t="shared" si="427"/>
        <v>5.278744045980463E-2</v>
      </c>
      <c r="T5675" s="16">
        <f t="shared" si="428"/>
        <v>6.4583428037813832E-4</v>
      </c>
    </row>
    <row r="5676" spans="1:20" x14ac:dyDescent="0.6">
      <c r="A5676" s="6"/>
      <c r="B5676" s="6"/>
      <c r="C5676" s="6"/>
      <c r="D5676" s="6" t="s">
        <v>13822</v>
      </c>
      <c r="E5676" s="6" t="s">
        <v>13815</v>
      </c>
      <c r="F5676" s="6" t="s">
        <v>13870</v>
      </c>
      <c r="G5676" s="6" t="str">
        <f t="shared" si="426"/>
        <v>55-65</v>
      </c>
      <c r="H5676" s="6" t="str" cm="1">
        <f t="array" ref="H5676:I5676">_xlfn.TEXTSPLIT(G5676,"-")</f>
        <v>55</v>
      </c>
      <c r="I5676" s="6" t="str">
        <v>65</v>
      </c>
      <c r="J5676" s="6" t="s">
        <v>13541</v>
      </c>
      <c r="K5676" s="6" t="s">
        <v>13549</v>
      </c>
      <c r="L5676" s="6" t="s">
        <v>13517</v>
      </c>
      <c r="M5676" s="6" t="s">
        <v>13774</v>
      </c>
      <c r="N5676" s="6" t="s">
        <v>13889</v>
      </c>
      <c r="O5676" s="6" t="str" cm="1">
        <f t="array" ref="O5676:P5676">_xlfn.TEXTSPLIT(N5676,"-")</f>
        <v>2013</v>
      </c>
      <c r="P5676" s="6" t="str">
        <v>2019</v>
      </c>
      <c r="Q5676" s="6">
        <v>61338</v>
      </c>
      <c r="R5676" s="6">
        <v>1311</v>
      </c>
      <c r="S5676" s="16">
        <f t="shared" si="427"/>
        <v>2.1373373765039616E-2</v>
      </c>
      <c r="T5676" s="16">
        <f t="shared" si="428"/>
        <v>5.8395616604016551E-4</v>
      </c>
    </row>
    <row r="5677" spans="1:20" x14ac:dyDescent="0.6">
      <c r="A5677" s="6"/>
      <c r="B5677" s="6"/>
      <c r="C5677" s="6"/>
      <c r="D5677" s="6" t="s">
        <v>13822</v>
      </c>
      <c r="E5677" s="6" t="s">
        <v>13815</v>
      </c>
      <c r="F5677" s="6" t="s">
        <v>13890</v>
      </c>
      <c r="G5677" s="6" t="str">
        <f t="shared" si="426"/>
        <v>66-75</v>
      </c>
      <c r="H5677" s="6" t="str" cm="1">
        <f t="array" ref="H5677:I5677">_xlfn.TEXTSPLIT(G5677,"-")</f>
        <v>66</v>
      </c>
      <c r="I5677" s="6" t="str">
        <v>75</v>
      </c>
      <c r="J5677" s="6" t="s">
        <v>13541</v>
      </c>
      <c r="K5677" s="6" t="s">
        <v>13549</v>
      </c>
      <c r="L5677" s="6" t="s">
        <v>13517</v>
      </c>
      <c r="M5677" s="6" t="s">
        <v>13774</v>
      </c>
      <c r="N5677" s="6" t="s">
        <v>13889</v>
      </c>
      <c r="O5677" s="6" t="str" cm="1">
        <f t="array" ref="O5677:P5677">_xlfn.TEXTSPLIT(N5677,"-")</f>
        <v>2013</v>
      </c>
      <c r="P5677" s="6" t="str">
        <v>2019</v>
      </c>
      <c r="Q5677" s="6">
        <v>37381</v>
      </c>
      <c r="R5677" s="6">
        <v>2445</v>
      </c>
      <c r="S5677" s="16">
        <f t="shared" si="427"/>
        <v>6.5407559990369443E-2</v>
      </c>
      <c r="T5677" s="16">
        <f t="shared" si="428"/>
        <v>1.2787912273690965E-3</v>
      </c>
    </row>
    <row r="5678" spans="1:20" x14ac:dyDescent="0.6">
      <c r="A5678" s="6"/>
      <c r="B5678" s="6"/>
      <c r="C5678" s="6"/>
      <c r="D5678" s="6" t="s">
        <v>13822</v>
      </c>
      <c r="E5678" s="6" t="s">
        <v>13815</v>
      </c>
      <c r="F5678" s="6" t="s">
        <v>13891</v>
      </c>
      <c r="G5678" s="6" t="str">
        <f t="shared" si="426"/>
        <v>76-85</v>
      </c>
      <c r="H5678" s="6" t="str" cm="1">
        <f t="array" ref="H5678:I5678">_xlfn.TEXTSPLIT(G5678,"-")</f>
        <v>76</v>
      </c>
      <c r="I5678" s="6" t="str">
        <v>85</v>
      </c>
      <c r="J5678" s="6" t="s">
        <v>13541</v>
      </c>
      <c r="K5678" s="6" t="s">
        <v>13549</v>
      </c>
      <c r="L5678" s="6" t="s">
        <v>13517</v>
      </c>
      <c r="M5678" s="6" t="s">
        <v>13774</v>
      </c>
      <c r="N5678" s="6" t="s">
        <v>13889</v>
      </c>
      <c r="O5678" s="6" t="str" cm="1">
        <f t="array" ref="O5678:P5678">_xlfn.TEXTSPLIT(N5678,"-")</f>
        <v>2013</v>
      </c>
      <c r="P5678" s="6" t="str">
        <v>2019</v>
      </c>
      <c r="Q5678" s="6">
        <v>17496</v>
      </c>
      <c r="R5678" s="6">
        <v>2275</v>
      </c>
      <c r="S5678" s="16">
        <f t="shared" si="427"/>
        <v>0.13002972107910379</v>
      </c>
      <c r="T5678" s="16">
        <f t="shared" si="428"/>
        <v>2.5427527836923976E-3</v>
      </c>
    </row>
    <row r="5679" spans="1:20" x14ac:dyDescent="0.6">
      <c r="A5679" s="6"/>
      <c r="B5679" s="6"/>
      <c r="C5679" s="6"/>
      <c r="D5679" s="6" t="s">
        <v>13822</v>
      </c>
      <c r="E5679" s="6" t="s">
        <v>13815</v>
      </c>
      <c r="F5679" s="6" t="s">
        <v>13861</v>
      </c>
      <c r="G5679" s="6" t="str">
        <f t="shared" si="426"/>
        <v>85-95</v>
      </c>
      <c r="H5679" s="6" t="str" cm="1">
        <f t="array" ref="H5679:I5679">_xlfn.TEXTSPLIT(G5679,"-")</f>
        <v>85</v>
      </c>
      <c r="I5679" s="6" t="str">
        <v>95</v>
      </c>
      <c r="J5679" s="6" t="s">
        <v>13541</v>
      </c>
      <c r="K5679" s="6" t="s">
        <v>13549</v>
      </c>
      <c r="L5679" s="6" t="s">
        <v>13517</v>
      </c>
      <c r="M5679" s="6" t="s">
        <v>13774</v>
      </c>
      <c r="N5679" s="6" t="s">
        <v>13889</v>
      </c>
      <c r="O5679" s="6" t="str" cm="1">
        <f t="array" ref="O5679:P5679">_xlfn.TEXTSPLIT(N5679,"-")</f>
        <v>2013</v>
      </c>
      <c r="P5679" s="6" t="str">
        <v>2019</v>
      </c>
      <c r="Q5679" s="6">
        <v>3362</v>
      </c>
      <c r="R5679" s="6">
        <v>622</v>
      </c>
      <c r="S5679" s="16">
        <f t="shared" si="427"/>
        <v>0.18500892325996432</v>
      </c>
      <c r="T5679" s="16">
        <f t="shared" si="428"/>
        <v>6.6969014822427578E-3</v>
      </c>
    </row>
    <row r="5680" spans="1:20" x14ac:dyDescent="0.6">
      <c r="A5680" s="6"/>
      <c r="B5680" s="6"/>
      <c r="C5680" s="6"/>
      <c r="D5680" s="6" t="s">
        <v>13822</v>
      </c>
      <c r="E5680" s="6" t="s">
        <v>13814</v>
      </c>
      <c r="F5680" s="6" t="s">
        <v>13526</v>
      </c>
      <c r="G5680" s="6" t="str">
        <f t="shared" si="426"/>
        <v>55-95</v>
      </c>
      <c r="H5680" s="6" t="str" cm="1">
        <f t="array" ref="H5680:I5680">_xlfn.TEXTSPLIT(G5680,"-")</f>
        <v>55</v>
      </c>
      <c r="I5680" s="6" t="str">
        <v>95</v>
      </c>
      <c r="J5680" s="6" t="s">
        <v>13541</v>
      </c>
      <c r="K5680" s="6" t="s">
        <v>13549</v>
      </c>
      <c r="L5680" s="6" t="s">
        <v>13517</v>
      </c>
      <c r="M5680" s="6" t="s">
        <v>13774</v>
      </c>
      <c r="N5680" s="6" t="s">
        <v>13889</v>
      </c>
      <c r="O5680" s="6" t="str" cm="1">
        <f t="array" ref="O5680:P5680">_xlfn.TEXTSPLIT(N5680,"-")</f>
        <v>2013</v>
      </c>
      <c r="P5680" s="6" t="str">
        <v>2019</v>
      </c>
      <c r="Q5680" s="6">
        <v>52447</v>
      </c>
      <c r="R5680" s="6">
        <v>2502</v>
      </c>
      <c r="S5680" s="16">
        <f t="shared" si="427"/>
        <v>4.7705302495852954E-2</v>
      </c>
      <c r="T5680" s="16">
        <f t="shared" si="428"/>
        <v>9.3069779376191175E-4</v>
      </c>
    </row>
    <row r="5681" spans="1:20" x14ac:dyDescent="0.6">
      <c r="A5681" s="6"/>
      <c r="B5681" s="6"/>
      <c r="C5681" s="6"/>
      <c r="D5681" s="6" t="s">
        <v>13822</v>
      </c>
      <c r="E5681" s="6" t="s">
        <v>13816</v>
      </c>
      <c r="F5681" s="6" t="s">
        <v>13526</v>
      </c>
      <c r="G5681" s="6" t="str">
        <f t="shared" si="426"/>
        <v>55-95</v>
      </c>
      <c r="H5681" s="6" t="str" cm="1">
        <f t="array" ref="H5681:I5681">_xlfn.TEXTSPLIT(G5681,"-")</f>
        <v>55</v>
      </c>
      <c r="I5681" s="6" t="str">
        <v>95</v>
      </c>
      <c r="J5681" s="6" t="s">
        <v>13541</v>
      </c>
      <c r="K5681" s="6" t="s">
        <v>13549</v>
      </c>
      <c r="L5681" s="6" t="s">
        <v>13517</v>
      </c>
      <c r="M5681" s="6" t="s">
        <v>13774</v>
      </c>
      <c r="N5681" s="6" t="s">
        <v>13889</v>
      </c>
      <c r="O5681" s="6" t="str" cm="1">
        <f t="array" ref="O5681:P5681">_xlfn.TEXTSPLIT(N5681,"-")</f>
        <v>2013</v>
      </c>
      <c r="P5681" s="6" t="str">
        <v>2019</v>
      </c>
      <c r="Q5681" s="6">
        <v>67405</v>
      </c>
      <c r="R5681" s="6">
        <v>4199</v>
      </c>
      <c r="S5681" s="16">
        <f t="shared" si="427"/>
        <v>6.2295081967213117E-2</v>
      </c>
      <c r="T5681" s="16">
        <f t="shared" si="428"/>
        <v>9.3092334462558963E-4</v>
      </c>
    </row>
    <row r="5682" spans="1:20" x14ac:dyDescent="0.6">
      <c r="A5682" s="6"/>
      <c r="B5682" s="6"/>
      <c r="C5682" s="6"/>
      <c r="D5682" s="6" t="s">
        <v>13822</v>
      </c>
      <c r="E5682" s="6" t="s">
        <v>13815</v>
      </c>
      <c r="F5682" s="6" t="s">
        <v>13526</v>
      </c>
      <c r="G5682" s="6" t="str">
        <f t="shared" si="426"/>
        <v>55-95</v>
      </c>
      <c r="H5682" s="6" t="str" cm="1">
        <f t="array" ref="H5682:I5682">_xlfn.TEXTSPLIT(G5682,"-")</f>
        <v>55</v>
      </c>
      <c r="I5682" s="6" t="str">
        <v>95</v>
      </c>
      <c r="J5682" s="6" t="s">
        <v>13541</v>
      </c>
      <c r="K5682" s="6" t="s">
        <v>13549</v>
      </c>
      <c r="L5682" s="6" t="s">
        <v>13517</v>
      </c>
      <c r="M5682" s="6" t="s">
        <v>13774</v>
      </c>
      <c r="N5682" s="6" t="s">
        <v>13889</v>
      </c>
      <c r="O5682" s="6" t="str" cm="1">
        <f t="array" ref="O5682:P5682">_xlfn.TEXTSPLIT(N5682,"-")</f>
        <v>2013</v>
      </c>
      <c r="P5682" s="6" t="str">
        <v>2019</v>
      </c>
      <c r="Q5682" s="6">
        <v>119877</v>
      </c>
      <c r="R5682" s="6">
        <v>13354</v>
      </c>
      <c r="S5682" s="16">
        <f t="shared" si="427"/>
        <v>0.11139751578701503</v>
      </c>
      <c r="T5682" s="16">
        <f t="shared" si="428"/>
        <v>9.087063890570984E-4</v>
      </c>
    </row>
    <row r="5683" spans="1:20" x14ac:dyDescent="0.6">
      <c r="A5683" s="6"/>
      <c r="B5683" s="6"/>
      <c r="C5683" s="6"/>
      <c r="D5683" s="6" t="s">
        <v>13813</v>
      </c>
      <c r="E5683" s="6" t="s">
        <v>13815</v>
      </c>
      <c r="F5683" s="6" t="s">
        <v>13870</v>
      </c>
      <c r="G5683" s="6" t="str">
        <f t="shared" si="426"/>
        <v>55-65</v>
      </c>
      <c r="H5683" s="6" t="str" cm="1">
        <f t="array" ref="H5683:I5683">_xlfn.TEXTSPLIT(G5683,"-")</f>
        <v>55</v>
      </c>
      <c r="I5683" s="6" t="str">
        <v>65</v>
      </c>
      <c r="J5683" s="6" t="s">
        <v>13541</v>
      </c>
      <c r="K5683" s="6" t="s">
        <v>13549</v>
      </c>
      <c r="L5683" s="6" t="s">
        <v>13517</v>
      </c>
      <c r="M5683" s="6" t="s">
        <v>13774</v>
      </c>
      <c r="N5683" s="6" t="s">
        <v>13889</v>
      </c>
      <c r="O5683" s="6" t="str" cm="1">
        <f t="array" ref="O5683:P5683">_xlfn.TEXTSPLIT(N5683,"-")</f>
        <v>2013</v>
      </c>
      <c r="P5683" s="6" t="str">
        <v>2019</v>
      </c>
      <c r="Q5683" s="6">
        <v>61338</v>
      </c>
      <c r="R5683" s="6">
        <v>129</v>
      </c>
      <c r="S5683" s="16">
        <f t="shared" si="427"/>
        <v>2.1031008510222046E-3</v>
      </c>
      <c r="T5683" s="16">
        <f t="shared" si="428"/>
        <v>1.8497288937548812E-4</v>
      </c>
    </row>
    <row r="5684" spans="1:20" x14ac:dyDescent="0.6">
      <c r="A5684" s="6"/>
      <c r="B5684" s="6"/>
      <c r="C5684" s="6"/>
      <c r="D5684" s="6" t="s">
        <v>13813</v>
      </c>
      <c r="E5684" s="6" t="s">
        <v>13815</v>
      </c>
      <c r="F5684" s="6" t="s">
        <v>13890</v>
      </c>
      <c r="G5684" s="6" t="str">
        <f t="shared" si="426"/>
        <v>66-75</v>
      </c>
      <c r="H5684" s="6" t="str" cm="1">
        <f t="array" ref="H5684:I5684">_xlfn.TEXTSPLIT(G5684,"-")</f>
        <v>66</v>
      </c>
      <c r="I5684" s="6" t="str">
        <v>75</v>
      </c>
      <c r="J5684" s="6" t="s">
        <v>13541</v>
      </c>
      <c r="K5684" s="6" t="s">
        <v>13549</v>
      </c>
      <c r="L5684" s="6" t="s">
        <v>13517</v>
      </c>
      <c r="M5684" s="6" t="s">
        <v>13774</v>
      </c>
      <c r="N5684" s="6" t="s">
        <v>13889</v>
      </c>
      <c r="O5684" s="6" t="str" cm="1">
        <f t="array" ref="O5684:P5684">_xlfn.TEXTSPLIT(N5684,"-")</f>
        <v>2013</v>
      </c>
      <c r="P5684" s="6" t="str">
        <v>2019</v>
      </c>
      <c r="Q5684" s="6">
        <v>37381</v>
      </c>
      <c r="R5684" s="6">
        <v>490</v>
      </c>
      <c r="S5684" s="16">
        <f t="shared" si="427"/>
        <v>1.3108263556352157E-2</v>
      </c>
      <c r="T5684" s="16">
        <f t="shared" si="428"/>
        <v>5.8827701626098605E-4</v>
      </c>
    </row>
    <row r="5685" spans="1:20" x14ac:dyDescent="0.6">
      <c r="A5685" s="6"/>
      <c r="B5685" s="6"/>
      <c r="C5685" s="6"/>
      <c r="D5685" s="6" t="s">
        <v>13813</v>
      </c>
      <c r="E5685" s="6" t="s">
        <v>13815</v>
      </c>
      <c r="F5685" s="6" t="s">
        <v>13891</v>
      </c>
      <c r="G5685" s="6" t="str">
        <f t="shared" si="426"/>
        <v>76-85</v>
      </c>
      <c r="H5685" s="6" t="str" cm="1">
        <f t="array" ref="H5685:I5685">_xlfn.TEXTSPLIT(G5685,"-")</f>
        <v>76</v>
      </c>
      <c r="I5685" s="6" t="str">
        <v>85</v>
      </c>
      <c r="J5685" s="6" t="s">
        <v>13541</v>
      </c>
      <c r="K5685" s="6" t="s">
        <v>13549</v>
      </c>
      <c r="L5685" s="6" t="s">
        <v>13517</v>
      </c>
      <c r="M5685" s="6" t="s">
        <v>13774</v>
      </c>
      <c r="N5685" s="6" t="s">
        <v>13889</v>
      </c>
      <c r="O5685" s="6" t="str" cm="1">
        <f t="array" ref="O5685:P5685">_xlfn.TEXTSPLIT(N5685,"-")</f>
        <v>2013</v>
      </c>
      <c r="P5685" s="6" t="str">
        <v>2019</v>
      </c>
      <c r="Q5685" s="6">
        <v>17496</v>
      </c>
      <c r="R5685" s="6">
        <v>1167</v>
      </c>
      <c r="S5685" s="16">
        <f t="shared" si="427"/>
        <v>6.6700960219478744E-2</v>
      </c>
      <c r="T5685" s="16">
        <f t="shared" si="428"/>
        <v>1.8862839415666093E-3</v>
      </c>
    </row>
    <row r="5686" spans="1:20" x14ac:dyDescent="0.6">
      <c r="A5686" s="6"/>
      <c r="B5686" s="6"/>
      <c r="C5686" s="6"/>
      <c r="D5686" s="6" t="s">
        <v>13813</v>
      </c>
      <c r="E5686" s="6" t="s">
        <v>13815</v>
      </c>
      <c r="F5686" s="6" t="s">
        <v>13861</v>
      </c>
      <c r="G5686" s="6" t="str">
        <f t="shared" si="426"/>
        <v>85-95</v>
      </c>
      <c r="H5686" s="6" t="str" cm="1">
        <f t="array" ref="H5686:I5686">_xlfn.TEXTSPLIT(G5686,"-")</f>
        <v>85</v>
      </c>
      <c r="I5686" s="6" t="str">
        <v>95</v>
      </c>
      <c r="J5686" s="6" t="s">
        <v>13541</v>
      </c>
      <c r="K5686" s="6" t="s">
        <v>13549</v>
      </c>
      <c r="L5686" s="6" t="s">
        <v>13517</v>
      </c>
      <c r="M5686" s="6" t="s">
        <v>13774</v>
      </c>
      <c r="N5686" s="6" t="s">
        <v>13889</v>
      </c>
      <c r="O5686" s="6" t="str" cm="1">
        <f t="array" ref="O5686:P5686">_xlfn.TEXTSPLIT(N5686,"-")</f>
        <v>2013</v>
      </c>
      <c r="P5686" s="6" t="str">
        <v>2019</v>
      </c>
      <c r="Q5686" s="6">
        <v>3362</v>
      </c>
      <c r="R5686" s="6">
        <v>640</v>
      </c>
      <c r="S5686" s="16">
        <f t="shared" si="427"/>
        <v>0.19036287923854847</v>
      </c>
      <c r="T5686" s="16">
        <f t="shared" si="428"/>
        <v>6.770760996777125E-3</v>
      </c>
    </row>
    <row r="5687" spans="1:20" x14ac:dyDescent="0.6">
      <c r="A5687" s="6"/>
      <c r="B5687" s="6"/>
      <c r="C5687" s="6"/>
      <c r="D5687" s="6" t="s">
        <v>13813</v>
      </c>
      <c r="E5687" s="6" t="s">
        <v>13814</v>
      </c>
      <c r="F5687" s="6" t="s">
        <v>13526</v>
      </c>
      <c r="G5687" s="6" t="str">
        <f t="shared" si="426"/>
        <v>55-95</v>
      </c>
      <c r="H5687" s="6" t="str" cm="1">
        <f t="array" ref="H5687:I5687">_xlfn.TEXTSPLIT(G5687,"-")</f>
        <v>55</v>
      </c>
      <c r="I5687" s="6" t="str">
        <v>95</v>
      </c>
      <c r="J5687" s="6" t="s">
        <v>13541</v>
      </c>
      <c r="K5687" s="6" t="s">
        <v>13549</v>
      </c>
      <c r="L5687" s="6" t="s">
        <v>13517</v>
      </c>
      <c r="M5687" s="6" t="s">
        <v>13774</v>
      </c>
      <c r="N5687" s="6" t="s">
        <v>13889</v>
      </c>
      <c r="O5687" s="6" t="str" cm="1">
        <f t="array" ref="O5687:P5687">_xlfn.TEXTSPLIT(N5687,"-")</f>
        <v>2013</v>
      </c>
      <c r="P5687" s="6" t="str">
        <v>2019</v>
      </c>
      <c r="Q5687" s="6">
        <v>52447</v>
      </c>
      <c r="R5687" s="6">
        <v>1031</v>
      </c>
      <c r="S5687" s="16">
        <f t="shared" si="427"/>
        <v>1.9657940396972183E-2</v>
      </c>
      <c r="T5687" s="16">
        <f t="shared" si="428"/>
        <v>6.0617427134958192E-4</v>
      </c>
    </row>
    <row r="5688" spans="1:20" x14ac:dyDescent="0.6">
      <c r="A5688" s="6"/>
      <c r="B5688" s="6"/>
      <c r="C5688" s="6"/>
      <c r="D5688" s="6" t="s">
        <v>13813</v>
      </c>
      <c r="E5688" s="6" t="s">
        <v>13816</v>
      </c>
      <c r="F5688" s="6" t="s">
        <v>13526</v>
      </c>
      <c r="G5688" s="6" t="str">
        <f t="shared" si="426"/>
        <v>55-95</v>
      </c>
      <c r="H5688" s="6" t="str" cm="1">
        <f t="array" ref="H5688:I5688">_xlfn.TEXTSPLIT(G5688,"-")</f>
        <v>55</v>
      </c>
      <c r="I5688" s="6" t="str">
        <v>95</v>
      </c>
      <c r="J5688" s="6" t="s">
        <v>13541</v>
      </c>
      <c r="K5688" s="6" t="s">
        <v>13549</v>
      </c>
      <c r="L5688" s="6" t="s">
        <v>13517</v>
      </c>
      <c r="M5688" s="6" t="s">
        <v>13774</v>
      </c>
      <c r="N5688" s="6" t="s">
        <v>13889</v>
      </c>
      <c r="O5688" s="6" t="str" cm="1">
        <f t="array" ref="O5688:P5688">_xlfn.TEXTSPLIT(N5688,"-")</f>
        <v>2013</v>
      </c>
      <c r="P5688" s="6" t="str">
        <v>2019</v>
      </c>
      <c r="Q5688" s="6">
        <v>67405</v>
      </c>
      <c r="R5688" s="6">
        <v>1395</v>
      </c>
      <c r="S5688" s="16">
        <f t="shared" si="427"/>
        <v>2.0695794080557821E-2</v>
      </c>
      <c r="T5688" s="16">
        <f t="shared" si="428"/>
        <v>5.4834488997179296E-4</v>
      </c>
    </row>
    <row r="5689" spans="1:20" x14ac:dyDescent="0.6">
      <c r="A5689" s="6"/>
      <c r="B5689" s="6"/>
      <c r="C5689" s="6"/>
      <c r="D5689" s="6" t="s">
        <v>13813</v>
      </c>
      <c r="E5689" s="6" t="s">
        <v>13815</v>
      </c>
      <c r="F5689" s="6" t="s">
        <v>13526</v>
      </c>
      <c r="G5689" s="6" t="str">
        <f t="shared" si="426"/>
        <v>55-95</v>
      </c>
      <c r="H5689" s="6" t="str" cm="1">
        <f t="array" ref="H5689:I5689">_xlfn.TEXTSPLIT(G5689,"-")</f>
        <v>55</v>
      </c>
      <c r="I5689" s="6" t="str">
        <v>95</v>
      </c>
      <c r="J5689" s="6" t="s">
        <v>13541</v>
      </c>
      <c r="K5689" s="6" t="s">
        <v>13549</v>
      </c>
      <c r="L5689" s="6" t="s">
        <v>13517</v>
      </c>
      <c r="M5689" s="6" t="s">
        <v>13774</v>
      </c>
      <c r="N5689" s="6" t="s">
        <v>13889</v>
      </c>
      <c r="O5689" s="6" t="str" cm="1">
        <f t="array" ref="O5689:P5689">_xlfn.TEXTSPLIT(N5689,"-")</f>
        <v>2013</v>
      </c>
      <c r="P5689" s="6" t="str">
        <v>2019</v>
      </c>
      <c r="Q5689" s="6">
        <v>119877</v>
      </c>
      <c r="R5689" s="6">
        <v>4852</v>
      </c>
      <c r="S5689" s="16">
        <f t="shared" si="427"/>
        <v>4.0474820023857785E-2</v>
      </c>
      <c r="T5689" s="16">
        <f t="shared" si="428"/>
        <v>5.6918404563509589E-4</v>
      </c>
    </row>
    <row r="5690" spans="1:20" x14ac:dyDescent="0.6">
      <c r="A5690" s="6"/>
      <c r="B5690" s="6"/>
      <c r="C5690" s="6"/>
      <c r="D5690" s="6" t="s">
        <v>13300</v>
      </c>
      <c r="E5690" s="6" t="s">
        <v>13815</v>
      </c>
      <c r="F5690" s="6" t="s">
        <v>13870</v>
      </c>
      <c r="G5690" s="6" t="str">
        <f t="shared" si="426"/>
        <v>55-65</v>
      </c>
      <c r="H5690" s="6" t="str" cm="1">
        <f t="array" ref="H5690:I5690">_xlfn.TEXTSPLIT(G5690,"-")</f>
        <v>55</v>
      </c>
      <c r="I5690" s="6" t="str">
        <v>65</v>
      </c>
      <c r="J5690" s="6" t="s">
        <v>13541</v>
      </c>
      <c r="K5690" s="6" t="s">
        <v>13549</v>
      </c>
      <c r="L5690" s="6" t="s">
        <v>13517</v>
      </c>
      <c r="M5690" s="6" t="s">
        <v>13774</v>
      </c>
      <c r="N5690" s="6" t="s">
        <v>13889</v>
      </c>
      <c r="O5690" s="6" t="str" cm="1">
        <f t="array" ref="O5690:P5690">_xlfn.TEXTSPLIT(N5690,"-")</f>
        <v>2013</v>
      </c>
      <c r="P5690" s="6" t="str">
        <v>2019</v>
      </c>
      <c r="Q5690" s="6">
        <v>61338</v>
      </c>
      <c r="R5690" s="6">
        <v>1440</v>
      </c>
      <c r="S5690" s="16">
        <f t="shared" si="427"/>
        <v>2.347647461606182E-2</v>
      </c>
      <c r="T5690" s="16">
        <f t="shared" si="428"/>
        <v>6.1135432651708847E-4</v>
      </c>
    </row>
    <row r="5691" spans="1:20" x14ac:dyDescent="0.6">
      <c r="A5691" s="6"/>
      <c r="B5691" s="6"/>
      <c r="C5691" s="6"/>
      <c r="D5691" s="6" t="s">
        <v>13300</v>
      </c>
      <c r="E5691" s="6" t="s">
        <v>13815</v>
      </c>
      <c r="F5691" s="6" t="s">
        <v>13890</v>
      </c>
      <c r="G5691" s="6" t="str">
        <f t="shared" si="426"/>
        <v>66-75</v>
      </c>
      <c r="H5691" s="6" t="str" cm="1">
        <f t="array" ref="H5691:I5691">_xlfn.TEXTSPLIT(G5691,"-")</f>
        <v>66</v>
      </c>
      <c r="I5691" s="6" t="str">
        <v>75</v>
      </c>
      <c r="J5691" s="6" t="s">
        <v>13541</v>
      </c>
      <c r="K5691" s="6" t="s">
        <v>13549</v>
      </c>
      <c r="L5691" s="6" t="s">
        <v>13517</v>
      </c>
      <c r="M5691" s="6" t="s">
        <v>13774</v>
      </c>
      <c r="N5691" s="6" t="s">
        <v>13889</v>
      </c>
      <c r="O5691" s="6" t="str" cm="1">
        <f t="array" ref="O5691:P5691">_xlfn.TEXTSPLIT(N5691,"-")</f>
        <v>2013</v>
      </c>
      <c r="P5691" s="6" t="str">
        <v>2019</v>
      </c>
      <c r="Q5691" s="6">
        <v>37381</v>
      </c>
      <c r="R5691" s="6">
        <v>2935</v>
      </c>
      <c r="S5691" s="16">
        <f t="shared" si="427"/>
        <v>7.8515823546721597E-2</v>
      </c>
      <c r="T5691" s="16">
        <f t="shared" si="428"/>
        <v>1.3912240559544847E-3</v>
      </c>
    </row>
    <row r="5692" spans="1:20" x14ac:dyDescent="0.6">
      <c r="A5692" s="6"/>
      <c r="B5692" s="6"/>
      <c r="C5692" s="6"/>
      <c r="D5692" s="6" t="s">
        <v>13300</v>
      </c>
      <c r="E5692" s="6" t="s">
        <v>13815</v>
      </c>
      <c r="F5692" s="6" t="s">
        <v>13891</v>
      </c>
      <c r="G5692" s="6" t="str">
        <f t="shared" si="426"/>
        <v>76-85</v>
      </c>
      <c r="H5692" s="6" t="str" cm="1">
        <f t="array" ref="H5692:I5692">_xlfn.TEXTSPLIT(G5692,"-")</f>
        <v>76</v>
      </c>
      <c r="I5692" s="6" t="str">
        <v>85</v>
      </c>
      <c r="J5692" s="6" t="s">
        <v>13541</v>
      </c>
      <c r="K5692" s="6" t="s">
        <v>13549</v>
      </c>
      <c r="L5692" s="6" t="s">
        <v>13517</v>
      </c>
      <c r="M5692" s="6" t="s">
        <v>13774</v>
      </c>
      <c r="N5692" s="6" t="s">
        <v>13889</v>
      </c>
      <c r="O5692" s="6" t="str" cm="1">
        <f t="array" ref="O5692:P5692">_xlfn.TEXTSPLIT(N5692,"-")</f>
        <v>2013</v>
      </c>
      <c r="P5692" s="6" t="str">
        <v>2019</v>
      </c>
      <c r="Q5692" s="6">
        <v>17496</v>
      </c>
      <c r="R5692" s="6">
        <v>3442</v>
      </c>
      <c r="S5692" s="16">
        <f t="shared" si="427"/>
        <v>0.19673068129858254</v>
      </c>
      <c r="T5692" s="16">
        <f t="shared" si="428"/>
        <v>3.0053651949633435E-3</v>
      </c>
    </row>
    <row r="5693" spans="1:20" x14ac:dyDescent="0.6">
      <c r="A5693" s="6"/>
      <c r="B5693" s="6"/>
      <c r="C5693" s="6"/>
      <c r="D5693" s="6" t="s">
        <v>13300</v>
      </c>
      <c r="E5693" s="6" t="s">
        <v>13815</v>
      </c>
      <c r="F5693" s="6" t="s">
        <v>13861</v>
      </c>
      <c r="G5693" s="6" t="str">
        <f t="shared" si="426"/>
        <v>85-95</v>
      </c>
      <c r="H5693" s="6" t="str" cm="1">
        <f t="array" ref="H5693:I5693">_xlfn.TEXTSPLIT(G5693,"-")</f>
        <v>85</v>
      </c>
      <c r="I5693" s="6" t="str">
        <v>95</v>
      </c>
      <c r="J5693" s="6" t="s">
        <v>13541</v>
      </c>
      <c r="K5693" s="6" t="s">
        <v>13549</v>
      </c>
      <c r="L5693" s="6" t="s">
        <v>13517</v>
      </c>
      <c r="M5693" s="6" t="s">
        <v>13774</v>
      </c>
      <c r="N5693" s="6" t="s">
        <v>13889</v>
      </c>
      <c r="O5693" s="6" t="str" cm="1">
        <f t="array" ref="O5693:P5693">_xlfn.TEXTSPLIT(N5693,"-")</f>
        <v>2013</v>
      </c>
      <c r="P5693" s="6" t="str">
        <v>2019</v>
      </c>
      <c r="Q5693" s="6">
        <v>3362</v>
      </c>
      <c r="R5693" s="6">
        <v>1262</v>
      </c>
      <c r="S5693" s="16">
        <f t="shared" si="427"/>
        <v>0.37537180249851276</v>
      </c>
      <c r="T5693" s="16">
        <f t="shared" si="428"/>
        <v>8.3510822516132295E-3</v>
      </c>
    </row>
    <row r="5694" spans="1:20" x14ac:dyDescent="0.6">
      <c r="A5694" s="6"/>
      <c r="B5694" s="6"/>
      <c r="C5694" s="6"/>
      <c r="D5694" s="6" t="s">
        <v>13300</v>
      </c>
      <c r="E5694" s="6" t="s">
        <v>13814</v>
      </c>
      <c r="F5694" s="6" t="s">
        <v>13526</v>
      </c>
      <c r="G5694" s="6" t="str">
        <f t="shared" si="426"/>
        <v>55-95</v>
      </c>
      <c r="H5694" s="6" t="str" cm="1">
        <f t="array" ref="H5694:I5694">_xlfn.TEXTSPLIT(G5694,"-")</f>
        <v>55</v>
      </c>
      <c r="I5694" s="6" t="str">
        <v>95</v>
      </c>
      <c r="J5694" s="6" t="s">
        <v>13541</v>
      </c>
      <c r="K5694" s="6" t="s">
        <v>13549</v>
      </c>
      <c r="L5694" s="6" t="s">
        <v>13517</v>
      </c>
      <c r="M5694" s="6" t="s">
        <v>13774</v>
      </c>
      <c r="N5694" s="6" t="s">
        <v>13889</v>
      </c>
      <c r="O5694" s="6" t="str" cm="1">
        <f t="array" ref="O5694:P5694">_xlfn.TEXTSPLIT(N5694,"-")</f>
        <v>2013</v>
      </c>
      <c r="P5694" s="6" t="str">
        <v>2019</v>
      </c>
      <c r="Q5694" s="6">
        <v>52447</v>
      </c>
      <c r="R5694" s="6">
        <v>3533</v>
      </c>
      <c r="S5694" s="16">
        <f t="shared" si="427"/>
        <v>6.7363242892825137E-2</v>
      </c>
      <c r="T5694" s="16">
        <f t="shared" si="428"/>
        <v>1.094478995566814E-3</v>
      </c>
    </row>
    <row r="5695" spans="1:20" x14ac:dyDescent="0.6">
      <c r="A5695" s="6"/>
      <c r="B5695" s="6"/>
      <c r="C5695" s="6"/>
      <c r="D5695" s="6" t="s">
        <v>13300</v>
      </c>
      <c r="E5695" s="6" t="s">
        <v>13816</v>
      </c>
      <c r="F5695" s="6" t="s">
        <v>13526</v>
      </c>
      <c r="G5695" s="6" t="str">
        <f t="shared" si="426"/>
        <v>55-95</v>
      </c>
      <c r="H5695" s="6" t="str" cm="1">
        <f t="array" ref="H5695:I5695">_xlfn.TEXTSPLIT(G5695,"-")</f>
        <v>55</v>
      </c>
      <c r="I5695" s="6" t="str">
        <v>95</v>
      </c>
      <c r="J5695" s="6" t="s">
        <v>13541</v>
      </c>
      <c r="K5695" s="6" t="s">
        <v>13549</v>
      </c>
      <c r="L5695" s="6" t="s">
        <v>13517</v>
      </c>
      <c r="M5695" s="6" t="s">
        <v>13774</v>
      </c>
      <c r="N5695" s="6" t="s">
        <v>13889</v>
      </c>
      <c r="O5695" s="6" t="str" cm="1">
        <f t="array" ref="O5695:P5695">_xlfn.TEXTSPLIT(N5695,"-")</f>
        <v>2013</v>
      </c>
      <c r="P5695" s="6" t="str">
        <v>2019</v>
      </c>
      <c r="Q5695" s="6">
        <v>67405</v>
      </c>
      <c r="R5695" s="6">
        <v>5594</v>
      </c>
      <c r="S5695" s="16">
        <f t="shared" si="427"/>
        <v>8.2990876047770931E-2</v>
      </c>
      <c r="T5695" s="16">
        <f t="shared" si="428"/>
        <v>1.0625660761947311E-3</v>
      </c>
    </row>
    <row r="5696" spans="1:20" x14ac:dyDescent="0.6">
      <c r="A5696" s="6"/>
      <c r="B5696" s="6"/>
      <c r="C5696" s="6"/>
      <c r="D5696" s="6" t="s">
        <v>13300</v>
      </c>
      <c r="E5696" s="6" t="s">
        <v>13815</v>
      </c>
      <c r="F5696" s="6" t="s">
        <v>13526</v>
      </c>
      <c r="G5696" s="6" t="str">
        <f t="shared" si="426"/>
        <v>55-95</v>
      </c>
      <c r="H5696" s="6" t="str" cm="1">
        <f t="array" ref="H5696:I5696">_xlfn.TEXTSPLIT(G5696,"-")</f>
        <v>55</v>
      </c>
      <c r="I5696" s="6" t="str">
        <v>95</v>
      </c>
      <c r="J5696" s="6" t="s">
        <v>13541</v>
      </c>
      <c r="K5696" s="6" t="s">
        <v>13549</v>
      </c>
      <c r="L5696" s="6" t="s">
        <v>13517</v>
      </c>
      <c r="M5696" s="6" t="s">
        <v>13774</v>
      </c>
      <c r="N5696" s="6" t="s">
        <v>13889</v>
      </c>
      <c r="O5696" s="6" t="str" cm="1">
        <f t="array" ref="O5696:P5696">_xlfn.TEXTSPLIT(N5696,"-")</f>
        <v>2013</v>
      </c>
      <c r="P5696" s="6" t="str">
        <v>2019</v>
      </c>
      <c r="Q5696" s="6">
        <v>119877</v>
      </c>
      <c r="R5696" s="6">
        <v>18206</v>
      </c>
      <c r="S5696" s="16">
        <f t="shared" si="427"/>
        <v>0.15187233581087281</v>
      </c>
      <c r="T5696" s="16">
        <f t="shared" si="428"/>
        <v>1.0365780731197885E-3</v>
      </c>
    </row>
    <row r="5697" spans="1:20" x14ac:dyDescent="0.6">
      <c r="A5697" s="6">
        <v>35923972</v>
      </c>
      <c r="B5697" s="6" t="s">
        <v>13680</v>
      </c>
      <c r="C5697" s="6" t="s">
        <v>13812</v>
      </c>
      <c r="D5697" s="6" t="s">
        <v>13847</v>
      </c>
      <c r="E5697" s="6" t="s">
        <v>13815</v>
      </c>
      <c r="F5697" s="6" t="s">
        <v>13509</v>
      </c>
      <c r="G5697" s="6" t="str">
        <f t="shared" ref="G5697:G5710" si="429">IF(RIGHT(F5697,1)="+",LEFT(F5697,LEN(F5697)-1)&amp;"-95",F5697)</f>
        <v>50-95</v>
      </c>
      <c r="H5697" s="6" t="str" cm="1">
        <f t="array" ref="H5697:I5697">_xlfn.TEXTSPLIT(G5697,"-")</f>
        <v>50</v>
      </c>
      <c r="I5697" s="6" t="str">
        <v>95</v>
      </c>
      <c r="J5697" s="6" t="s">
        <v>13836</v>
      </c>
      <c r="K5697" s="6" t="s">
        <v>13358</v>
      </c>
      <c r="L5697" s="6" t="s">
        <v>13973</v>
      </c>
      <c r="M5697" s="6" t="s">
        <v>13785</v>
      </c>
      <c r="N5697" s="6">
        <v>2016</v>
      </c>
      <c r="O5697" s="6" t="str" cm="1">
        <f t="array" ref="O5697">_xlfn.TEXTSPLIT(N5697,"-")</f>
        <v>2016</v>
      </c>
      <c r="P5697" s="6" t="str" cm="1">
        <f t="array" ref="P5697">_xlfn.TEXTSPLIT(O5697,"-")</f>
        <v>2016</v>
      </c>
      <c r="Q5697" s="6">
        <v>8895</v>
      </c>
      <c r="R5697" s="6">
        <v>1034</v>
      </c>
      <c r="S5697" s="16">
        <f t="shared" ref="S5697:S5710" si="430">R5697/Q5697</f>
        <v>0.1162450815064643</v>
      </c>
      <c r="T5697" s="16">
        <f t="shared" ref="T5697:T5710" si="431">SQRT(S5697*(1-S5697)/Q5697)</f>
        <v>3.3984449463049628E-3</v>
      </c>
    </row>
    <row r="5698" spans="1:20" x14ac:dyDescent="0.6">
      <c r="A5698" s="6"/>
      <c r="B5698" s="6"/>
      <c r="C5698" s="6"/>
      <c r="D5698" s="6" t="s">
        <v>13848</v>
      </c>
      <c r="E5698" s="6" t="s">
        <v>13815</v>
      </c>
      <c r="F5698" s="6" t="s">
        <v>13509</v>
      </c>
      <c r="G5698" s="6" t="str">
        <f t="shared" si="429"/>
        <v>50-95</v>
      </c>
      <c r="H5698" s="6" t="str" cm="1">
        <f t="array" ref="H5698:I5698">_xlfn.TEXTSPLIT(G5698,"-")</f>
        <v>50</v>
      </c>
      <c r="I5698" s="6" t="str">
        <v>95</v>
      </c>
      <c r="J5698" s="6" t="s">
        <v>13836</v>
      </c>
      <c r="K5698" s="6" t="s">
        <v>13358</v>
      </c>
      <c r="L5698" s="6" t="s">
        <v>13973</v>
      </c>
      <c r="M5698" s="6" t="s">
        <v>13785</v>
      </c>
      <c r="N5698" s="6">
        <v>2016</v>
      </c>
      <c r="O5698" s="6" t="str" cm="1">
        <f t="array" ref="O5698">_xlfn.TEXTSPLIT(N5698,"-")</f>
        <v>2016</v>
      </c>
      <c r="P5698" s="6" t="str" cm="1">
        <f t="array" ref="P5698">_xlfn.TEXTSPLIT(O5698,"-")</f>
        <v>2016</v>
      </c>
      <c r="Q5698" s="6">
        <v>8895</v>
      </c>
      <c r="R5698" s="6">
        <v>402</v>
      </c>
      <c r="S5698" s="16">
        <f t="shared" si="430"/>
        <v>4.5193929173693088E-2</v>
      </c>
      <c r="T5698" s="16">
        <f t="shared" si="431"/>
        <v>2.2025443394221235E-3</v>
      </c>
    </row>
    <row r="5699" spans="1:20" x14ac:dyDescent="0.6">
      <c r="A5699" s="6"/>
      <c r="B5699" s="6"/>
      <c r="C5699" s="6"/>
      <c r="D5699" s="6" t="s">
        <v>13822</v>
      </c>
      <c r="E5699" s="6" t="s">
        <v>13815</v>
      </c>
      <c r="F5699" s="6" t="s">
        <v>13509</v>
      </c>
      <c r="G5699" s="6" t="str">
        <f t="shared" si="429"/>
        <v>50-95</v>
      </c>
      <c r="H5699" s="6" t="str" cm="1">
        <f t="array" ref="H5699:I5699">_xlfn.TEXTSPLIT(G5699,"-")</f>
        <v>50</v>
      </c>
      <c r="I5699" s="6" t="str">
        <v>95</v>
      </c>
      <c r="J5699" s="6" t="s">
        <v>13836</v>
      </c>
      <c r="K5699" s="6" t="s">
        <v>13358</v>
      </c>
      <c r="L5699" s="6" t="s">
        <v>13973</v>
      </c>
      <c r="M5699" s="6" t="s">
        <v>13785</v>
      </c>
      <c r="N5699" s="6">
        <v>2016</v>
      </c>
      <c r="O5699" s="6" t="str" cm="1">
        <f t="array" ref="O5699">_xlfn.TEXTSPLIT(N5699,"-")</f>
        <v>2016</v>
      </c>
      <c r="P5699" s="6" t="str" cm="1">
        <f t="array" ref="P5699">_xlfn.TEXTSPLIT(O5699,"-")</f>
        <v>2016</v>
      </c>
      <c r="Q5699" s="6">
        <v>8895</v>
      </c>
      <c r="R5699" s="6">
        <v>1436</v>
      </c>
      <c r="S5699" s="16">
        <f t="shared" si="430"/>
        <v>0.1614390106801574</v>
      </c>
      <c r="T5699" s="16">
        <f t="shared" si="431"/>
        <v>3.901203407692577E-3</v>
      </c>
    </row>
    <row r="5700" spans="1:20" x14ac:dyDescent="0.6">
      <c r="A5700" s="6"/>
      <c r="B5700" s="6"/>
      <c r="C5700" s="6"/>
      <c r="D5700" s="6" t="s">
        <v>13823</v>
      </c>
      <c r="E5700" s="6" t="s">
        <v>13815</v>
      </c>
      <c r="F5700" s="6" t="s">
        <v>13509</v>
      </c>
      <c r="G5700" s="6" t="str">
        <f t="shared" si="429"/>
        <v>50-95</v>
      </c>
      <c r="H5700" s="6" t="str" cm="1">
        <f t="array" ref="H5700:I5700">_xlfn.TEXTSPLIT(G5700,"-")</f>
        <v>50</v>
      </c>
      <c r="I5700" s="6" t="str">
        <v>95</v>
      </c>
      <c r="J5700" s="6" t="s">
        <v>13836</v>
      </c>
      <c r="K5700" s="6" t="s">
        <v>13358</v>
      </c>
      <c r="L5700" s="6" t="s">
        <v>13973</v>
      </c>
      <c r="M5700" s="6" t="s">
        <v>13785</v>
      </c>
      <c r="N5700" s="6">
        <v>2016</v>
      </c>
      <c r="O5700" s="6" t="str" cm="1">
        <f t="array" ref="O5700">_xlfn.TEXTSPLIT(N5700,"-")</f>
        <v>2016</v>
      </c>
      <c r="P5700" s="6" t="str" cm="1">
        <f t="array" ref="P5700">_xlfn.TEXTSPLIT(O5700,"-")</f>
        <v>2016</v>
      </c>
      <c r="Q5700" s="6">
        <v>8895</v>
      </c>
      <c r="R5700" s="6">
        <v>33</v>
      </c>
      <c r="S5700" s="16">
        <f t="shared" si="430"/>
        <v>3.7099494097807759E-3</v>
      </c>
      <c r="T5700" s="16">
        <f t="shared" si="431"/>
        <v>6.4462020533331257E-4</v>
      </c>
    </row>
    <row r="5701" spans="1:20" x14ac:dyDescent="0.6">
      <c r="A5701" s="6"/>
      <c r="B5701" s="6"/>
      <c r="C5701" s="6"/>
      <c r="D5701" s="6" t="s">
        <v>13828</v>
      </c>
      <c r="E5701" s="6" t="s">
        <v>13815</v>
      </c>
      <c r="F5701" s="6" t="s">
        <v>13509</v>
      </c>
      <c r="G5701" s="6" t="str">
        <f t="shared" si="429"/>
        <v>50-95</v>
      </c>
      <c r="H5701" s="6" t="str" cm="1">
        <f t="array" ref="H5701:I5701">_xlfn.TEXTSPLIT(G5701,"-")</f>
        <v>50</v>
      </c>
      <c r="I5701" s="6" t="str">
        <v>95</v>
      </c>
      <c r="J5701" s="6" t="s">
        <v>13836</v>
      </c>
      <c r="K5701" s="6" t="s">
        <v>13358</v>
      </c>
      <c r="L5701" s="6" t="s">
        <v>13973</v>
      </c>
      <c r="M5701" s="6" t="s">
        <v>13785</v>
      </c>
      <c r="N5701" s="6">
        <v>2016</v>
      </c>
      <c r="O5701" s="6" t="str" cm="1">
        <f t="array" ref="O5701">_xlfn.TEXTSPLIT(N5701,"-")</f>
        <v>2016</v>
      </c>
      <c r="P5701" s="6" t="str" cm="1">
        <f t="array" ref="P5701">_xlfn.TEXTSPLIT(O5701,"-")</f>
        <v>2016</v>
      </c>
      <c r="Q5701" s="6">
        <v>8895</v>
      </c>
      <c r="R5701" s="6">
        <v>38</v>
      </c>
      <c r="S5701" s="16">
        <f t="shared" si="430"/>
        <v>4.2720629567172567E-3</v>
      </c>
      <c r="T5701" s="16">
        <f t="shared" si="431"/>
        <v>6.9153822681528997E-4</v>
      </c>
    </row>
    <row r="5702" spans="1:20" x14ac:dyDescent="0.6">
      <c r="A5702" s="6"/>
      <c r="B5702" s="6"/>
      <c r="C5702" s="6"/>
      <c r="D5702" s="6" t="s">
        <v>13813</v>
      </c>
      <c r="E5702" s="6" t="s">
        <v>13815</v>
      </c>
      <c r="F5702" s="6" t="s">
        <v>13509</v>
      </c>
      <c r="G5702" s="6" t="str">
        <f t="shared" si="429"/>
        <v>50-95</v>
      </c>
      <c r="H5702" s="6" t="str" cm="1">
        <f t="array" ref="H5702:I5702">_xlfn.TEXTSPLIT(G5702,"-")</f>
        <v>50</v>
      </c>
      <c r="I5702" s="6" t="str">
        <v>95</v>
      </c>
      <c r="J5702" s="6" t="s">
        <v>13836</v>
      </c>
      <c r="K5702" s="6" t="s">
        <v>13358</v>
      </c>
      <c r="L5702" s="6" t="s">
        <v>13973</v>
      </c>
      <c r="M5702" s="6" t="s">
        <v>13785</v>
      </c>
      <c r="N5702" s="6">
        <v>2016</v>
      </c>
      <c r="O5702" s="6" t="str" cm="1">
        <f t="array" ref="O5702">_xlfn.TEXTSPLIT(N5702,"-")</f>
        <v>2016</v>
      </c>
      <c r="P5702" s="6" t="str" cm="1">
        <f t="array" ref="P5702">_xlfn.TEXTSPLIT(O5702,"-")</f>
        <v>2016</v>
      </c>
      <c r="Q5702" s="6">
        <v>8895</v>
      </c>
      <c r="R5702" s="6">
        <v>71</v>
      </c>
      <c r="S5702" s="16">
        <f t="shared" si="430"/>
        <v>7.9820123664980334E-3</v>
      </c>
      <c r="T5702" s="16">
        <f t="shared" si="431"/>
        <v>9.4350237006845996E-4</v>
      </c>
    </row>
    <row r="5703" spans="1:20" x14ac:dyDescent="0.6">
      <c r="A5703" s="6"/>
      <c r="B5703" s="6"/>
      <c r="C5703" s="6"/>
      <c r="D5703" s="6" t="s">
        <v>13300</v>
      </c>
      <c r="E5703" s="6" t="s">
        <v>13815</v>
      </c>
      <c r="F5703" s="6" t="s">
        <v>13509</v>
      </c>
      <c r="G5703" s="6" t="str">
        <f t="shared" si="429"/>
        <v>50-95</v>
      </c>
      <c r="H5703" s="6" t="str" cm="1">
        <f t="array" ref="H5703:I5703">_xlfn.TEXTSPLIT(G5703,"-")</f>
        <v>50</v>
      </c>
      <c r="I5703" s="6" t="str">
        <v>95</v>
      </c>
      <c r="J5703" s="6" t="s">
        <v>13836</v>
      </c>
      <c r="K5703" s="6" t="s">
        <v>13358</v>
      </c>
      <c r="L5703" s="6" t="s">
        <v>13973</v>
      </c>
      <c r="M5703" s="6" t="s">
        <v>13785</v>
      </c>
      <c r="N5703" s="6">
        <v>2016</v>
      </c>
      <c r="O5703" s="6" t="str" cm="1">
        <f t="array" ref="O5703">_xlfn.TEXTSPLIT(N5703,"-")</f>
        <v>2016</v>
      </c>
      <c r="P5703" s="6" t="str" cm="1">
        <f t="array" ref="P5703">_xlfn.TEXTSPLIT(O5703,"-")</f>
        <v>2016</v>
      </c>
      <c r="Q5703" s="6">
        <v>8895</v>
      </c>
      <c r="R5703" s="6">
        <v>1507</v>
      </c>
      <c r="S5703" s="16">
        <f t="shared" si="430"/>
        <v>0.16942102304665543</v>
      </c>
      <c r="T5703" s="16">
        <f t="shared" si="431"/>
        <v>3.9774171398936162E-3</v>
      </c>
    </row>
    <row r="5704" spans="1:20" x14ac:dyDescent="0.6">
      <c r="D5704" s="6" t="s">
        <v>13847</v>
      </c>
      <c r="E5704" s="6" t="s">
        <v>13815</v>
      </c>
      <c r="F5704" s="6" t="s">
        <v>13509</v>
      </c>
      <c r="G5704" s="6" t="str">
        <f t="shared" si="429"/>
        <v>50-95</v>
      </c>
      <c r="H5704" s="6" t="str" cm="1">
        <f t="array" ref="H5704:I5704">_xlfn.TEXTSPLIT(G5704,"-")</f>
        <v>50</v>
      </c>
      <c r="I5704" s="6" t="str">
        <v>95</v>
      </c>
      <c r="J5704" s="6" t="s">
        <v>13836</v>
      </c>
      <c r="K5704" s="6" t="s">
        <v>13358</v>
      </c>
      <c r="L5704" s="6" t="s">
        <v>13909</v>
      </c>
      <c r="M5704" s="6" t="s">
        <v>13785</v>
      </c>
      <c r="N5704" s="6">
        <v>2016</v>
      </c>
      <c r="O5704" s="6" t="str" cm="1">
        <f t="array" ref="O5704">_xlfn.TEXTSPLIT(N5704,"-")</f>
        <v>2016</v>
      </c>
      <c r="P5704" s="6" t="str" cm="1">
        <f t="array" ref="P5704">_xlfn.TEXTSPLIT(O5704,"-")</f>
        <v>2016</v>
      </c>
      <c r="Q5704" s="6">
        <v>8895</v>
      </c>
      <c r="R5704" s="6">
        <v>1034</v>
      </c>
      <c r="S5704" s="16">
        <f t="shared" si="430"/>
        <v>0.1162450815064643</v>
      </c>
      <c r="T5704" s="16">
        <f t="shared" si="431"/>
        <v>3.3984449463049628E-3</v>
      </c>
    </row>
    <row r="5705" spans="1:20" x14ac:dyDescent="0.6">
      <c r="A5705" s="6"/>
      <c r="B5705" s="6"/>
      <c r="C5705" s="6"/>
      <c r="D5705" s="6" t="s">
        <v>13848</v>
      </c>
      <c r="E5705" s="6" t="s">
        <v>13815</v>
      </c>
      <c r="F5705" s="6" t="s">
        <v>13509</v>
      </c>
      <c r="G5705" s="6" t="str">
        <f t="shared" si="429"/>
        <v>50-95</v>
      </c>
      <c r="H5705" s="6" t="str" cm="1">
        <f t="array" ref="H5705:I5705">_xlfn.TEXTSPLIT(G5705,"-")</f>
        <v>50</v>
      </c>
      <c r="I5705" s="6" t="str">
        <v>95</v>
      </c>
      <c r="J5705" s="6" t="s">
        <v>13836</v>
      </c>
      <c r="K5705" s="6" t="s">
        <v>13358</v>
      </c>
      <c r="L5705" s="6" t="s">
        <v>13909</v>
      </c>
      <c r="M5705" s="6" t="s">
        <v>13785</v>
      </c>
      <c r="N5705" s="6">
        <v>2016</v>
      </c>
      <c r="O5705" s="6" t="str" cm="1">
        <f t="array" ref="O5705">_xlfn.TEXTSPLIT(N5705,"-")</f>
        <v>2016</v>
      </c>
      <c r="P5705" s="6" t="str" cm="1">
        <f t="array" ref="P5705">_xlfn.TEXTSPLIT(O5705,"-")</f>
        <v>2016</v>
      </c>
      <c r="Q5705" s="6">
        <v>8895</v>
      </c>
      <c r="R5705" s="6">
        <v>402</v>
      </c>
      <c r="S5705" s="16">
        <f t="shared" si="430"/>
        <v>4.5193929173693088E-2</v>
      </c>
      <c r="T5705" s="16">
        <f t="shared" si="431"/>
        <v>2.2025443394221235E-3</v>
      </c>
    </row>
    <row r="5706" spans="1:20" x14ac:dyDescent="0.6">
      <c r="A5706" s="6"/>
      <c r="B5706" s="6"/>
      <c r="C5706" s="6"/>
      <c r="D5706" s="6" t="s">
        <v>13822</v>
      </c>
      <c r="E5706" s="6" t="s">
        <v>13815</v>
      </c>
      <c r="F5706" s="6" t="s">
        <v>13509</v>
      </c>
      <c r="G5706" s="6" t="str">
        <f t="shared" si="429"/>
        <v>50-95</v>
      </c>
      <c r="H5706" s="6" t="str" cm="1">
        <f t="array" ref="H5706:I5706">_xlfn.TEXTSPLIT(G5706,"-")</f>
        <v>50</v>
      </c>
      <c r="I5706" s="6" t="str">
        <v>95</v>
      </c>
      <c r="J5706" s="6" t="s">
        <v>13836</v>
      </c>
      <c r="K5706" s="6" t="s">
        <v>13358</v>
      </c>
      <c r="L5706" s="6" t="s">
        <v>13909</v>
      </c>
      <c r="M5706" s="6" t="s">
        <v>13785</v>
      </c>
      <c r="N5706" s="6">
        <v>2016</v>
      </c>
      <c r="O5706" s="6" t="str" cm="1">
        <f t="array" ref="O5706">_xlfn.TEXTSPLIT(N5706,"-")</f>
        <v>2016</v>
      </c>
      <c r="P5706" s="6" t="str" cm="1">
        <f t="array" ref="P5706">_xlfn.TEXTSPLIT(O5706,"-")</f>
        <v>2016</v>
      </c>
      <c r="Q5706" s="6">
        <v>8895</v>
      </c>
      <c r="R5706" s="6">
        <v>1436</v>
      </c>
      <c r="S5706" s="16">
        <f t="shared" si="430"/>
        <v>0.1614390106801574</v>
      </c>
      <c r="T5706" s="16">
        <f t="shared" si="431"/>
        <v>3.901203407692577E-3</v>
      </c>
    </row>
    <row r="5707" spans="1:20" x14ac:dyDescent="0.6">
      <c r="A5707" s="6"/>
      <c r="B5707" s="6"/>
      <c r="C5707" s="6"/>
      <c r="D5707" s="6" t="s">
        <v>13823</v>
      </c>
      <c r="E5707" s="6" t="s">
        <v>13815</v>
      </c>
      <c r="F5707" s="6" t="s">
        <v>13509</v>
      </c>
      <c r="G5707" s="6" t="str">
        <f t="shared" si="429"/>
        <v>50-95</v>
      </c>
      <c r="H5707" s="6" t="str" cm="1">
        <f t="array" ref="H5707:I5707">_xlfn.TEXTSPLIT(G5707,"-")</f>
        <v>50</v>
      </c>
      <c r="I5707" s="6" t="str">
        <v>95</v>
      </c>
      <c r="J5707" s="6" t="s">
        <v>13836</v>
      </c>
      <c r="K5707" s="6" t="s">
        <v>13358</v>
      </c>
      <c r="L5707" s="6" t="s">
        <v>13909</v>
      </c>
      <c r="M5707" s="6" t="s">
        <v>13785</v>
      </c>
      <c r="N5707" s="6">
        <v>2016</v>
      </c>
      <c r="O5707" s="6" t="str" cm="1">
        <f t="array" ref="O5707">_xlfn.TEXTSPLIT(N5707,"-")</f>
        <v>2016</v>
      </c>
      <c r="P5707" s="6" t="str" cm="1">
        <f t="array" ref="P5707">_xlfn.TEXTSPLIT(O5707,"-")</f>
        <v>2016</v>
      </c>
      <c r="Q5707" s="6">
        <v>8895</v>
      </c>
      <c r="R5707" s="6">
        <v>33</v>
      </c>
      <c r="S5707" s="16">
        <f t="shared" si="430"/>
        <v>3.7099494097807759E-3</v>
      </c>
      <c r="T5707" s="16">
        <f t="shared" si="431"/>
        <v>6.4462020533331257E-4</v>
      </c>
    </row>
    <row r="5708" spans="1:20" x14ac:dyDescent="0.6">
      <c r="A5708" s="6"/>
      <c r="B5708" s="6"/>
      <c r="C5708" s="6"/>
      <c r="D5708" s="6" t="s">
        <v>13828</v>
      </c>
      <c r="E5708" s="6" t="s">
        <v>13815</v>
      </c>
      <c r="F5708" s="6" t="s">
        <v>13509</v>
      </c>
      <c r="G5708" s="6" t="str">
        <f t="shared" si="429"/>
        <v>50-95</v>
      </c>
      <c r="H5708" s="6" t="str" cm="1">
        <f t="array" ref="H5708:I5708">_xlfn.TEXTSPLIT(G5708,"-")</f>
        <v>50</v>
      </c>
      <c r="I5708" s="6" t="str">
        <v>95</v>
      </c>
      <c r="J5708" s="6" t="s">
        <v>13836</v>
      </c>
      <c r="K5708" s="6" t="s">
        <v>13358</v>
      </c>
      <c r="L5708" s="6" t="s">
        <v>13909</v>
      </c>
      <c r="M5708" s="6" t="s">
        <v>13785</v>
      </c>
      <c r="N5708" s="6">
        <v>2016</v>
      </c>
      <c r="O5708" s="6" t="str" cm="1">
        <f t="array" ref="O5708">_xlfn.TEXTSPLIT(N5708,"-")</f>
        <v>2016</v>
      </c>
      <c r="P5708" s="6" t="str" cm="1">
        <f t="array" ref="P5708">_xlfn.TEXTSPLIT(O5708,"-")</f>
        <v>2016</v>
      </c>
      <c r="Q5708" s="6">
        <v>8895</v>
      </c>
      <c r="R5708" s="6">
        <v>38</v>
      </c>
      <c r="S5708" s="16">
        <f t="shared" si="430"/>
        <v>4.2720629567172567E-3</v>
      </c>
      <c r="T5708" s="16">
        <f t="shared" si="431"/>
        <v>6.9153822681528997E-4</v>
      </c>
    </row>
    <row r="5709" spans="1:20" x14ac:dyDescent="0.6">
      <c r="A5709" s="6"/>
      <c r="B5709" s="6"/>
      <c r="C5709" s="6"/>
      <c r="D5709" s="6" t="s">
        <v>13813</v>
      </c>
      <c r="E5709" s="6" t="s">
        <v>13815</v>
      </c>
      <c r="F5709" s="6" t="s">
        <v>13509</v>
      </c>
      <c r="G5709" s="6" t="str">
        <f t="shared" si="429"/>
        <v>50-95</v>
      </c>
      <c r="H5709" s="6" t="str" cm="1">
        <f t="array" ref="H5709:I5709">_xlfn.TEXTSPLIT(G5709,"-")</f>
        <v>50</v>
      </c>
      <c r="I5709" s="6" t="str">
        <v>95</v>
      </c>
      <c r="J5709" s="6" t="s">
        <v>13836</v>
      </c>
      <c r="K5709" s="6" t="s">
        <v>13358</v>
      </c>
      <c r="L5709" s="6" t="s">
        <v>13909</v>
      </c>
      <c r="M5709" s="6" t="s">
        <v>13785</v>
      </c>
      <c r="N5709" s="6">
        <v>2016</v>
      </c>
      <c r="O5709" s="6" t="str" cm="1">
        <f t="array" ref="O5709">_xlfn.TEXTSPLIT(N5709,"-")</f>
        <v>2016</v>
      </c>
      <c r="P5709" s="6" t="str" cm="1">
        <f t="array" ref="P5709">_xlfn.TEXTSPLIT(O5709,"-")</f>
        <v>2016</v>
      </c>
      <c r="Q5709" s="6">
        <v>8895</v>
      </c>
      <c r="R5709" s="6">
        <v>71</v>
      </c>
      <c r="S5709" s="16">
        <f t="shared" si="430"/>
        <v>7.9820123664980334E-3</v>
      </c>
      <c r="T5709" s="16">
        <f t="shared" si="431"/>
        <v>9.4350237006845996E-4</v>
      </c>
    </row>
    <row r="5710" spans="1:20" x14ac:dyDescent="0.6">
      <c r="A5710" s="6"/>
      <c r="B5710" s="6"/>
      <c r="C5710" s="6"/>
      <c r="D5710" s="6" t="s">
        <v>13300</v>
      </c>
      <c r="E5710" s="6" t="s">
        <v>13815</v>
      </c>
      <c r="F5710" s="6" t="s">
        <v>13509</v>
      </c>
      <c r="G5710" s="6" t="str">
        <f t="shared" si="429"/>
        <v>50-95</v>
      </c>
      <c r="H5710" s="6" t="str" cm="1">
        <f t="array" ref="H5710:I5710">_xlfn.TEXTSPLIT(G5710,"-")</f>
        <v>50</v>
      </c>
      <c r="I5710" s="6" t="str">
        <v>95</v>
      </c>
      <c r="J5710" s="6" t="s">
        <v>13836</v>
      </c>
      <c r="K5710" s="6" t="s">
        <v>13358</v>
      </c>
      <c r="L5710" s="6" t="s">
        <v>13909</v>
      </c>
      <c r="M5710" s="6" t="s">
        <v>13785</v>
      </c>
      <c r="N5710" s="6">
        <v>2016</v>
      </c>
      <c r="O5710" s="6" t="str" cm="1">
        <f t="array" ref="O5710">_xlfn.TEXTSPLIT(N5710,"-")</f>
        <v>2016</v>
      </c>
      <c r="P5710" s="6" t="str" cm="1">
        <f t="array" ref="P5710">_xlfn.TEXTSPLIT(O5710,"-")</f>
        <v>2016</v>
      </c>
      <c r="Q5710" s="6">
        <v>8895</v>
      </c>
      <c r="R5710" s="6">
        <v>1507</v>
      </c>
      <c r="S5710" s="16">
        <f t="shared" si="430"/>
        <v>0.16942102304665543</v>
      </c>
      <c r="T5710" s="16">
        <f t="shared" si="431"/>
        <v>3.9774171398936162E-3</v>
      </c>
    </row>
    <row r="5711" spans="1:20" x14ac:dyDescent="0.6">
      <c r="A5711" s="6">
        <v>36216411</v>
      </c>
      <c r="B5711" s="6" t="s">
        <v>13680</v>
      </c>
      <c r="C5711" s="6" t="s">
        <v>13812</v>
      </c>
      <c r="D5711" s="6" t="s">
        <v>13847</v>
      </c>
      <c r="E5711" s="6" t="s">
        <v>13815</v>
      </c>
      <c r="F5711" s="6" t="s">
        <v>13526</v>
      </c>
      <c r="G5711" s="6" t="str">
        <f t="shared" ref="G5711:G5735" si="432">IF(RIGHT(F5711,1)="+",LEFT(F5711,LEN(F5711)-1)&amp;"-95",F5711)</f>
        <v>55-95</v>
      </c>
      <c r="H5711" s="6" t="str" cm="1">
        <f t="array" ref="H5711:I5711">_xlfn.TEXTSPLIT(G5711,"-")</f>
        <v>55</v>
      </c>
      <c r="I5711" s="6" t="str">
        <v>95</v>
      </c>
      <c r="J5711" s="6" t="s">
        <v>13541</v>
      </c>
      <c r="K5711" s="6" t="s">
        <v>13671</v>
      </c>
      <c r="L5711" s="6" t="s">
        <v>13973</v>
      </c>
      <c r="M5711" s="6" t="s">
        <v>13787</v>
      </c>
      <c r="N5711" s="6">
        <v>2013</v>
      </c>
      <c r="O5711" s="6" t="str" cm="1">
        <f t="array" ref="O5711">_xlfn.TEXTSPLIT(N5711,"-")</f>
        <v>2013</v>
      </c>
      <c r="P5711" s="6" t="str" cm="1">
        <f t="array" ref="P5711">_xlfn.TEXTSPLIT(O5711,"-")</f>
        <v>2013</v>
      </c>
      <c r="Q5711" s="6">
        <v>2690</v>
      </c>
      <c r="R5711" s="6">
        <v>818</v>
      </c>
      <c r="S5711" s="16">
        <f t="shared" ref="S5711:S5734" si="433">R5711/Q5711</f>
        <v>0.30408921933085503</v>
      </c>
      <c r="T5711" s="16">
        <f t="shared" ref="T5711:T5735" si="434">SQRT(S5711*(1-S5711)/Q5711)</f>
        <v>8.8695411719739246E-3</v>
      </c>
    </row>
    <row r="5712" spans="1:20" x14ac:dyDescent="0.6">
      <c r="A5712" s="6"/>
      <c r="B5712" s="6"/>
      <c r="C5712" s="6"/>
      <c r="D5712" s="6" t="s">
        <v>13847</v>
      </c>
      <c r="E5712" s="6" t="s">
        <v>13815</v>
      </c>
      <c r="F5712" s="6" t="s">
        <v>13854</v>
      </c>
      <c r="G5712" s="6" t="str">
        <f t="shared" si="432"/>
        <v>55-64</v>
      </c>
      <c r="H5712" s="6" t="str" cm="1">
        <f t="array" ref="H5712:I5712">_xlfn.TEXTSPLIT(G5712,"-")</f>
        <v>55</v>
      </c>
      <c r="I5712" s="6" t="str">
        <v>64</v>
      </c>
      <c r="J5712" s="6" t="s">
        <v>13541</v>
      </c>
      <c r="K5712" s="6" t="s">
        <v>13671</v>
      </c>
      <c r="L5712" s="6" t="s">
        <v>13973</v>
      </c>
      <c r="M5712" s="6" t="s">
        <v>13787</v>
      </c>
      <c r="N5712" s="6">
        <v>2013</v>
      </c>
      <c r="O5712" s="6" t="str" cm="1">
        <f t="array" ref="O5712">_xlfn.TEXTSPLIT(N5712,"-")</f>
        <v>2013</v>
      </c>
      <c r="P5712" s="6" t="str" cm="1">
        <f t="array" ref="P5712">_xlfn.TEXTSPLIT(O5712,"-")</f>
        <v>2013</v>
      </c>
      <c r="Q5712" s="6">
        <v>1257</v>
      </c>
      <c r="R5712" s="6">
        <v>386</v>
      </c>
      <c r="S5712" s="16">
        <f t="shared" si="433"/>
        <v>0.30708035003977724</v>
      </c>
      <c r="T5712" s="16">
        <f t="shared" si="434"/>
        <v>1.301067454345684E-2</v>
      </c>
    </row>
    <row r="5713" spans="1:20" x14ac:dyDescent="0.6">
      <c r="A5713" s="6"/>
      <c r="B5713" s="6"/>
      <c r="C5713" s="6"/>
      <c r="D5713" s="6" t="s">
        <v>13847</v>
      </c>
      <c r="E5713" s="6" t="s">
        <v>13815</v>
      </c>
      <c r="F5713" s="6" t="s">
        <v>13855</v>
      </c>
      <c r="G5713" s="6" t="str">
        <f t="shared" si="432"/>
        <v>65-74</v>
      </c>
      <c r="H5713" s="6" t="str" cm="1">
        <f t="array" ref="H5713:I5713">_xlfn.TEXTSPLIT(G5713,"-")</f>
        <v>65</v>
      </c>
      <c r="I5713" s="6" t="str">
        <v>74</v>
      </c>
      <c r="J5713" s="6" t="s">
        <v>13541</v>
      </c>
      <c r="K5713" s="6" t="s">
        <v>13671</v>
      </c>
      <c r="L5713" s="6" t="s">
        <v>13973</v>
      </c>
      <c r="M5713" s="6" t="s">
        <v>13787</v>
      </c>
      <c r="N5713" s="6">
        <v>2013</v>
      </c>
      <c r="O5713" s="6" t="str" cm="1">
        <f t="array" ref="O5713">_xlfn.TEXTSPLIT(N5713,"-")</f>
        <v>2013</v>
      </c>
      <c r="P5713" s="6" t="str" cm="1">
        <f t="array" ref="P5713">_xlfn.TEXTSPLIT(O5713,"-")</f>
        <v>2013</v>
      </c>
      <c r="Q5713" s="6">
        <v>1061</v>
      </c>
      <c r="R5713" s="6">
        <v>328</v>
      </c>
      <c r="S5713" s="16">
        <f t="shared" si="433"/>
        <v>0.30914231856738927</v>
      </c>
      <c r="T5713" s="16">
        <f t="shared" si="434"/>
        <v>1.4187825336653316E-2</v>
      </c>
    </row>
    <row r="5714" spans="1:20" x14ac:dyDescent="0.6">
      <c r="A5714" s="6"/>
      <c r="B5714" s="6"/>
      <c r="C5714" s="6"/>
      <c r="D5714" s="6" t="s">
        <v>13847</v>
      </c>
      <c r="E5714" s="6" t="s">
        <v>13815</v>
      </c>
      <c r="F5714" s="6" t="s">
        <v>13874</v>
      </c>
      <c r="G5714" s="6" t="str">
        <f t="shared" si="432"/>
        <v>75-84</v>
      </c>
      <c r="H5714" s="6" t="str" cm="1">
        <f t="array" ref="H5714:I5714">_xlfn.TEXTSPLIT(G5714,"-")</f>
        <v>75</v>
      </c>
      <c r="I5714" s="6" t="str">
        <v>84</v>
      </c>
      <c r="J5714" s="6" t="s">
        <v>13541</v>
      </c>
      <c r="K5714" s="6" t="s">
        <v>13671</v>
      </c>
      <c r="L5714" s="6" t="s">
        <v>13973</v>
      </c>
      <c r="M5714" s="6" t="s">
        <v>13787</v>
      </c>
      <c r="N5714" s="6">
        <v>2013</v>
      </c>
      <c r="O5714" s="6" t="str" cm="1">
        <f t="array" ref="O5714">_xlfn.TEXTSPLIT(N5714,"-")</f>
        <v>2013</v>
      </c>
      <c r="P5714" s="6" t="str" cm="1">
        <f t="array" ref="P5714">_xlfn.TEXTSPLIT(O5714,"-")</f>
        <v>2013</v>
      </c>
      <c r="Q5714" s="6">
        <v>325</v>
      </c>
      <c r="R5714" s="6">
        <v>95</v>
      </c>
      <c r="S5714" s="16">
        <f t="shared" si="433"/>
        <v>0.29230769230769232</v>
      </c>
      <c r="T5714" s="16">
        <f t="shared" si="434"/>
        <v>2.5229037319689559E-2</v>
      </c>
    </row>
    <row r="5715" spans="1:20" x14ac:dyDescent="0.6">
      <c r="A5715" s="6"/>
      <c r="B5715" s="6"/>
      <c r="C5715" s="6"/>
      <c r="D5715" s="6" t="s">
        <v>13847</v>
      </c>
      <c r="E5715" s="6" t="s">
        <v>13815</v>
      </c>
      <c r="F5715" s="6" t="s">
        <v>13861</v>
      </c>
      <c r="G5715" s="6" t="str">
        <f t="shared" si="432"/>
        <v>85-95</v>
      </c>
      <c r="H5715" s="6" t="str" cm="1">
        <f t="array" ref="H5715:I5715">_xlfn.TEXTSPLIT(G5715,"-")</f>
        <v>85</v>
      </c>
      <c r="I5715" s="6" t="str">
        <v>95</v>
      </c>
      <c r="J5715" s="6" t="s">
        <v>13541</v>
      </c>
      <c r="K5715" s="6" t="s">
        <v>13671</v>
      </c>
      <c r="L5715" s="6" t="s">
        <v>13973</v>
      </c>
      <c r="M5715" s="6" t="s">
        <v>13787</v>
      </c>
      <c r="N5715" s="6">
        <v>2013</v>
      </c>
      <c r="O5715" s="6" t="str" cm="1">
        <f t="array" ref="O5715">_xlfn.TEXTSPLIT(N5715,"-")</f>
        <v>2013</v>
      </c>
      <c r="P5715" s="6" t="str" cm="1">
        <f t="array" ref="P5715">_xlfn.TEXTSPLIT(O5715,"-")</f>
        <v>2013</v>
      </c>
      <c r="Q5715" s="6">
        <v>47</v>
      </c>
      <c r="R5715" s="6">
        <v>9</v>
      </c>
      <c r="S5715" s="16">
        <f t="shared" si="433"/>
        <v>0.19148936170212766</v>
      </c>
      <c r="T5715" s="16">
        <f t="shared" si="434"/>
        <v>5.7393969965908849E-2</v>
      </c>
    </row>
    <row r="5716" spans="1:20" x14ac:dyDescent="0.6">
      <c r="A5716" s="6"/>
      <c r="B5716" s="6"/>
      <c r="C5716" s="6"/>
      <c r="D5716" s="6" t="s">
        <v>13848</v>
      </c>
      <c r="E5716" s="6" t="s">
        <v>13815</v>
      </c>
      <c r="F5716" s="6" t="s">
        <v>13526</v>
      </c>
      <c r="G5716" s="6" t="str">
        <f t="shared" si="432"/>
        <v>55-95</v>
      </c>
      <c r="H5716" s="6" t="str" cm="1">
        <f t="array" ref="H5716:I5716">_xlfn.TEXTSPLIT(G5716,"-")</f>
        <v>55</v>
      </c>
      <c r="I5716" s="6" t="str">
        <v>95</v>
      </c>
      <c r="J5716" s="6" t="s">
        <v>13541</v>
      </c>
      <c r="K5716" s="6" t="s">
        <v>13671</v>
      </c>
      <c r="L5716" s="6" t="s">
        <v>13973</v>
      </c>
      <c r="M5716" s="6" t="s">
        <v>13787</v>
      </c>
      <c r="N5716" s="6">
        <v>2013</v>
      </c>
      <c r="O5716" s="6" t="str" cm="1">
        <f t="array" ref="O5716">_xlfn.TEXTSPLIT(N5716,"-")</f>
        <v>2013</v>
      </c>
      <c r="P5716" s="6" t="str" cm="1">
        <f t="array" ref="P5716">_xlfn.TEXTSPLIT(O5716,"-")</f>
        <v>2013</v>
      </c>
      <c r="Q5716" s="6">
        <v>2690</v>
      </c>
      <c r="R5716" s="6">
        <v>202</v>
      </c>
      <c r="S5716" s="16">
        <f t="shared" si="433"/>
        <v>7.5092936802973978E-2</v>
      </c>
      <c r="T5716" s="16">
        <f t="shared" si="434"/>
        <v>5.0812721106220371E-3</v>
      </c>
    </row>
    <row r="5717" spans="1:20" x14ac:dyDescent="0.6">
      <c r="A5717" s="6"/>
      <c r="B5717" s="6"/>
      <c r="C5717" s="6"/>
      <c r="D5717" s="6" t="s">
        <v>13848</v>
      </c>
      <c r="E5717" s="6" t="s">
        <v>13815</v>
      </c>
      <c r="F5717" s="6" t="s">
        <v>13854</v>
      </c>
      <c r="G5717" s="6" t="str">
        <f t="shared" si="432"/>
        <v>55-64</v>
      </c>
      <c r="H5717" s="6" t="str" cm="1">
        <f t="array" ref="H5717:I5717">_xlfn.TEXTSPLIT(G5717,"-")</f>
        <v>55</v>
      </c>
      <c r="I5717" s="6" t="str">
        <v>64</v>
      </c>
      <c r="J5717" s="6" t="s">
        <v>13541</v>
      </c>
      <c r="K5717" s="6" t="s">
        <v>13671</v>
      </c>
      <c r="L5717" s="6" t="s">
        <v>13973</v>
      </c>
      <c r="M5717" s="6" t="s">
        <v>13787</v>
      </c>
      <c r="N5717" s="6">
        <v>2013</v>
      </c>
      <c r="O5717" s="6" t="str" cm="1">
        <f t="array" ref="O5717">_xlfn.TEXTSPLIT(N5717,"-")</f>
        <v>2013</v>
      </c>
      <c r="P5717" s="6" t="str" cm="1">
        <f t="array" ref="P5717">_xlfn.TEXTSPLIT(O5717,"-")</f>
        <v>2013</v>
      </c>
      <c r="Q5717" s="6">
        <v>1257</v>
      </c>
      <c r="R5717" s="6">
        <v>59</v>
      </c>
      <c r="S5717" s="16">
        <f t="shared" si="433"/>
        <v>4.6937151949085126E-2</v>
      </c>
      <c r="T5717" s="16">
        <f t="shared" si="434"/>
        <v>5.965563849407972E-3</v>
      </c>
    </row>
    <row r="5718" spans="1:20" x14ac:dyDescent="0.6">
      <c r="A5718" s="6"/>
      <c r="B5718" s="6"/>
      <c r="C5718" s="6"/>
      <c r="D5718" s="6" t="s">
        <v>13848</v>
      </c>
      <c r="E5718" s="6" t="s">
        <v>13815</v>
      </c>
      <c r="F5718" s="6" t="s">
        <v>13855</v>
      </c>
      <c r="G5718" s="6" t="str">
        <f t="shared" si="432"/>
        <v>65-74</v>
      </c>
      <c r="H5718" s="6" t="str" cm="1">
        <f t="array" ref="H5718:I5718">_xlfn.TEXTSPLIT(G5718,"-")</f>
        <v>65</v>
      </c>
      <c r="I5718" s="6" t="str">
        <v>74</v>
      </c>
      <c r="J5718" s="6" t="s">
        <v>13541</v>
      </c>
      <c r="K5718" s="6" t="s">
        <v>13671</v>
      </c>
      <c r="L5718" s="6" t="s">
        <v>13973</v>
      </c>
      <c r="M5718" s="6" t="s">
        <v>13787</v>
      </c>
      <c r="N5718" s="6">
        <v>2013</v>
      </c>
      <c r="O5718" s="6" t="str" cm="1">
        <f t="array" ref="O5718">_xlfn.TEXTSPLIT(N5718,"-")</f>
        <v>2013</v>
      </c>
      <c r="P5718" s="6" t="str" cm="1">
        <f t="array" ref="P5718">_xlfn.TEXTSPLIT(O5718,"-")</f>
        <v>2013</v>
      </c>
      <c r="Q5718" s="6">
        <v>1061</v>
      </c>
      <c r="R5718" s="6">
        <v>93</v>
      </c>
      <c r="S5718" s="16">
        <f t="shared" si="433"/>
        <v>8.7653157398680487E-2</v>
      </c>
      <c r="T5718" s="16">
        <f t="shared" si="434"/>
        <v>8.681726038591844E-3</v>
      </c>
    </row>
    <row r="5719" spans="1:20" x14ac:dyDescent="0.6">
      <c r="A5719" s="6"/>
      <c r="B5719" s="6"/>
      <c r="C5719" s="6"/>
      <c r="D5719" s="6" t="s">
        <v>13848</v>
      </c>
      <c r="E5719" s="6" t="s">
        <v>13815</v>
      </c>
      <c r="F5719" s="6" t="s">
        <v>13874</v>
      </c>
      <c r="G5719" s="6" t="str">
        <f t="shared" si="432"/>
        <v>75-84</v>
      </c>
      <c r="H5719" s="6" t="str" cm="1">
        <f t="array" ref="H5719:I5719">_xlfn.TEXTSPLIT(G5719,"-")</f>
        <v>75</v>
      </c>
      <c r="I5719" s="6" t="str">
        <v>84</v>
      </c>
      <c r="J5719" s="6" t="s">
        <v>13541</v>
      </c>
      <c r="K5719" s="6" t="s">
        <v>13671</v>
      </c>
      <c r="L5719" s="6" t="s">
        <v>13973</v>
      </c>
      <c r="M5719" s="6" t="s">
        <v>13787</v>
      </c>
      <c r="N5719" s="6">
        <v>2013</v>
      </c>
      <c r="O5719" s="6" t="str" cm="1">
        <f t="array" ref="O5719">_xlfn.TEXTSPLIT(N5719,"-")</f>
        <v>2013</v>
      </c>
      <c r="P5719" s="6" t="str" cm="1">
        <f t="array" ref="P5719">_xlfn.TEXTSPLIT(O5719,"-")</f>
        <v>2013</v>
      </c>
      <c r="Q5719" s="6">
        <v>325</v>
      </c>
      <c r="R5719" s="6">
        <v>43</v>
      </c>
      <c r="S5719" s="16">
        <f t="shared" si="433"/>
        <v>0.13230769230769232</v>
      </c>
      <c r="T5719" s="16">
        <f t="shared" si="434"/>
        <v>1.8794628272167008E-2</v>
      </c>
    </row>
    <row r="5720" spans="1:20" x14ac:dyDescent="0.6">
      <c r="A5720" s="6"/>
      <c r="B5720" s="6"/>
      <c r="C5720" s="6"/>
      <c r="D5720" s="6" t="s">
        <v>13848</v>
      </c>
      <c r="E5720" s="6" t="s">
        <v>13815</v>
      </c>
      <c r="F5720" s="6" t="s">
        <v>13861</v>
      </c>
      <c r="G5720" s="6" t="str">
        <f t="shared" si="432"/>
        <v>85-95</v>
      </c>
      <c r="H5720" s="6" t="str" cm="1">
        <f t="array" ref="H5720:I5720">_xlfn.TEXTSPLIT(G5720,"-")</f>
        <v>85</v>
      </c>
      <c r="I5720" s="6" t="str">
        <v>95</v>
      </c>
      <c r="J5720" s="6" t="s">
        <v>13541</v>
      </c>
      <c r="K5720" s="6" t="s">
        <v>13671</v>
      </c>
      <c r="L5720" s="6" t="s">
        <v>13973</v>
      </c>
      <c r="M5720" s="6" t="s">
        <v>13787</v>
      </c>
      <c r="N5720" s="6">
        <v>2013</v>
      </c>
      <c r="O5720" s="6" t="str" cm="1">
        <f t="array" ref="O5720">_xlfn.TEXTSPLIT(N5720,"-")</f>
        <v>2013</v>
      </c>
      <c r="P5720" s="6" t="str" cm="1">
        <f t="array" ref="P5720">_xlfn.TEXTSPLIT(O5720,"-")</f>
        <v>2013</v>
      </c>
      <c r="Q5720" s="6">
        <v>47</v>
      </c>
      <c r="R5720" s="6">
        <v>8</v>
      </c>
      <c r="S5720" s="16">
        <f t="shared" si="433"/>
        <v>0.1702127659574468</v>
      </c>
      <c r="T5720" s="16">
        <f t="shared" si="434"/>
        <v>5.4818924411844647E-2</v>
      </c>
    </row>
    <row r="5721" spans="1:20" x14ac:dyDescent="0.6">
      <c r="A5721" s="6"/>
      <c r="B5721" s="6"/>
      <c r="C5721" s="6"/>
      <c r="D5721" s="6" t="s">
        <v>13822</v>
      </c>
      <c r="E5721" s="6" t="s">
        <v>13815</v>
      </c>
      <c r="F5721" s="6" t="s">
        <v>13526</v>
      </c>
      <c r="G5721" s="6" t="str">
        <f t="shared" si="432"/>
        <v>55-95</v>
      </c>
      <c r="H5721" s="6" t="str" cm="1">
        <f t="array" ref="H5721:I5721">_xlfn.TEXTSPLIT(G5721,"-")</f>
        <v>55</v>
      </c>
      <c r="I5721" s="6" t="str">
        <v>95</v>
      </c>
      <c r="J5721" s="6" t="s">
        <v>13541</v>
      </c>
      <c r="K5721" s="6" t="s">
        <v>13671</v>
      </c>
      <c r="L5721" s="6" t="s">
        <v>13973</v>
      </c>
      <c r="M5721" s="6" t="s">
        <v>13787</v>
      </c>
      <c r="N5721" s="6">
        <v>2013</v>
      </c>
      <c r="O5721" s="6" t="str" cm="1">
        <f t="array" ref="O5721">_xlfn.TEXTSPLIT(N5721,"-")</f>
        <v>2013</v>
      </c>
      <c r="P5721" s="6" t="str" cm="1">
        <f t="array" ref="P5721">_xlfn.TEXTSPLIT(O5721,"-")</f>
        <v>2013</v>
      </c>
      <c r="Q5721" s="6">
        <v>2690</v>
      </c>
      <c r="R5721" s="6">
        <v>1020</v>
      </c>
      <c r="S5721" s="16">
        <f t="shared" si="433"/>
        <v>0.379182156133829</v>
      </c>
      <c r="T5721" s="16">
        <f t="shared" si="434"/>
        <v>9.3547007963996204E-3</v>
      </c>
    </row>
    <row r="5722" spans="1:20" x14ac:dyDescent="0.6">
      <c r="A5722" s="6"/>
      <c r="B5722" s="6"/>
      <c r="C5722" s="6"/>
      <c r="D5722" s="6" t="s">
        <v>13822</v>
      </c>
      <c r="E5722" s="6" t="s">
        <v>13815</v>
      </c>
      <c r="F5722" s="6" t="s">
        <v>13854</v>
      </c>
      <c r="G5722" s="6" t="str">
        <f t="shared" si="432"/>
        <v>55-64</v>
      </c>
      <c r="H5722" s="6" t="str" cm="1">
        <f t="array" ref="H5722:I5722">_xlfn.TEXTSPLIT(G5722,"-")</f>
        <v>55</v>
      </c>
      <c r="I5722" s="6" t="str">
        <v>64</v>
      </c>
      <c r="J5722" s="6" t="s">
        <v>13541</v>
      </c>
      <c r="K5722" s="6" t="s">
        <v>13671</v>
      </c>
      <c r="L5722" s="6" t="s">
        <v>13973</v>
      </c>
      <c r="M5722" s="6" t="s">
        <v>13787</v>
      </c>
      <c r="N5722" s="6">
        <v>2013</v>
      </c>
      <c r="O5722" s="6" t="str" cm="1">
        <f t="array" ref="O5722">_xlfn.TEXTSPLIT(N5722,"-")</f>
        <v>2013</v>
      </c>
      <c r="P5722" s="6" t="str" cm="1">
        <f t="array" ref="P5722">_xlfn.TEXTSPLIT(O5722,"-")</f>
        <v>2013</v>
      </c>
      <c r="Q5722" s="6">
        <v>1257</v>
      </c>
      <c r="R5722" s="6">
        <v>445</v>
      </c>
      <c r="S5722" s="16">
        <f t="shared" si="433"/>
        <v>0.35401750198886239</v>
      </c>
      <c r="T5722" s="16">
        <f t="shared" si="434"/>
        <v>1.3488234369540724E-2</v>
      </c>
    </row>
    <row r="5723" spans="1:20" x14ac:dyDescent="0.6">
      <c r="A5723" s="6"/>
      <c r="B5723" s="6"/>
      <c r="C5723" s="6"/>
      <c r="D5723" s="6" t="s">
        <v>13822</v>
      </c>
      <c r="E5723" s="6" t="s">
        <v>13815</v>
      </c>
      <c r="F5723" s="6" t="s">
        <v>13855</v>
      </c>
      <c r="G5723" s="6" t="str">
        <f t="shared" si="432"/>
        <v>65-74</v>
      </c>
      <c r="H5723" s="6" t="str" cm="1">
        <f t="array" ref="H5723:I5723">_xlfn.TEXTSPLIT(G5723,"-")</f>
        <v>65</v>
      </c>
      <c r="I5723" s="6" t="str">
        <v>74</v>
      </c>
      <c r="J5723" s="6" t="s">
        <v>13541</v>
      </c>
      <c r="K5723" s="6" t="s">
        <v>13671</v>
      </c>
      <c r="L5723" s="6" t="s">
        <v>13973</v>
      </c>
      <c r="M5723" s="6" t="s">
        <v>13787</v>
      </c>
      <c r="N5723" s="6">
        <v>2013</v>
      </c>
      <c r="O5723" s="6" t="str" cm="1">
        <f t="array" ref="O5723">_xlfn.TEXTSPLIT(N5723,"-")</f>
        <v>2013</v>
      </c>
      <c r="P5723" s="6" t="str" cm="1">
        <f t="array" ref="P5723">_xlfn.TEXTSPLIT(O5723,"-")</f>
        <v>2013</v>
      </c>
      <c r="Q5723" s="6">
        <v>1061</v>
      </c>
      <c r="R5723" s="6">
        <v>421</v>
      </c>
      <c r="S5723" s="16">
        <f t="shared" si="433"/>
        <v>0.39679547596606973</v>
      </c>
      <c r="T5723" s="16">
        <f t="shared" si="434"/>
        <v>1.5019585900451654E-2</v>
      </c>
    </row>
    <row r="5724" spans="1:20" x14ac:dyDescent="0.6">
      <c r="A5724" s="6"/>
      <c r="B5724" s="6"/>
      <c r="C5724" s="6"/>
      <c r="D5724" s="6" t="s">
        <v>13822</v>
      </c>
      <c r="E5724" s="6" t="s">
        <v>13815</v>
      </c>
      <c r="F5724" s="6" t="s">
        <v>13874</v>
      </c>
      <c r="G5724" s="6" t="str">
        <f t="shared" si="432"/>
        <v>75-84</v>
      </c>
      <c r="H5724" s="6" t="str" cm="1">
        <f t="array" ref="H5724:I5724">_xlfn.TEXTSPLIT(G5724,"-")</f>
        <v>75</v>
      </c>
      <c r="I5724" s="6" t="str">
        <v>84</v>
      </c>
      <c r="J5724" s="6" t="s">
        <v>13541</v>
      </c>
      <c r="K5724" s="6" t="s">
        <v>13671</v>
      </c>
      <c r="L5724" s="6" t="s">
        <v>13973</v>
      </c>
      <c r="M5724" s="6" t="s">
        <v>13787</v>
      </c>
      <c r="N5724" s="6">
        <v>2013</v>
      </c>
      <c r="O5724" s="6" t="str" cm="1">
        <f t="array" ref="O5724">_xlfn.TEXTSPLIT(N5724,"-")</f>
        <v>2013</v>
      </c>
      <c r="P5724" s="6" t="str" cm="1">
        <f t="array" ref="P5724">_xlfn.TEXTSPLIT(O5724,"-")</f>
        <v>2013</v>
      </c>
      <c r="Q5724" s="6">
        <v>325</v>
      </c>
      <c r="R5724" s="6">
        <v>138</v>
      </c>
      <c r="S5724" s="16">
        <f t="shared" si="433"/>
        <v>0.42461538461538462</v>
      </c>
      <c r="T5724" s="16">
        <f t="shared" si="434"/>
        <v>2.7417970511400765E-2</v>
      </c>
    </row>
    <row r="5725" spans="1:20" x14ac:dyDescent="0.6">
      <c r="A5725" s="6"/>
      <c r="B5725" s="6"/>
      <c r="C5725" s="6"/>
      <c r="D5725" s="6" t="s">
        <v>13822</v>
      </c>
      <c r="E5725" s="6" t="s">
        <v>13815</v>
      </c>
      <c r="F5725" s="6" t="s">
        <v>13861</v>
      </c>
      <c r="G5725" s="6" t="str">
        <f t="shared" si="432"/>
        <v>85-95</v>
      </c>
      <c r="H5725" s="6" t="str" cm="1">
        <f t="array" ref="H5725:I5725">_xlfn.TEXTSPLIT(G5725,"-")</f>
        <v>85</v>
      </c>
      <c r="I5725" s="6" t="str">
        <v>95</v>
      </c>
      <c r="J5725" s="6" t="s">
        <v>13541</v>
      </c>
      <c r="K5725" s="6" t="s">
        <v>13671</v>
      </c>
      <c r="L5725" s="6" t="s">
        <v>13973</v>
      </c>
      <c r="M5725" s="6" t="s">
        <v>13787</v>
      </c>
      <c r="N5725" s="6">
        <v>2013</v>
      </c>
      <c r="O5725" s="6" t="str" cm="1">
        <f t="array" ref="O5725">_xlfn.TEXTSPLIT(N5725,"-")</f>
        <v>2013</v>
      </c>
      <c r="P5725" s="6" t="str" cm="1">
        <f t="array" ref="P5725">_xlfn.TEXTSPLIT(O5725,"-")</f>
        <v>2013</v>
      </c>
      <c r="Q5725" s="6">
        <v>47</v>
      </c>
      <c r="R5725" s="6">
        <v>17</v>
      </c>
      <c r="S5725" s="16">
        <f t="shared" si="433"/>
        <v>0.36170212765957449</v>
      </c>
      <c r="T5725" s="16">
        <f t="shared" si="434"/>
        <v>7.0087133991866571E-2</v>
      </c>
    </row>
    <row r="5726" spans="1:20" x14ac:dyDescent="0.6">
      <c r="A5726" s="6"/>
      <c r="B5726" s="6"/>
      <c r="C5726" s="6"/>
      <c r="D5726" s="6" t="s">
        <v>13813</v>
      </c>
      <c r="E5726" s="6" t="s">
        <v>13815</v>
      </c>
      <c r="F5726" s="6" t="s">
        <v>13526</v>
      </c>
      <c r="G5726" s="6" t="str">
        <f t="shared" si="432"/>
        <v>55-95</v>
      </c>
      <c r="H5726" s="6" t="str" cm="1">
        <f t="array" ref="H5726:I5726">_xlfn.TEXTSPLIT(G5726,"-")</f>
        <v>55</v>
      </c>
      <c r="I5726" s="6" t="str">
        <v>95</v>
      </c>
      <c r="J5726" s="6" t="s">
        <v>13541</v>
      </c>
      <c r="K5726" s="6" t="s">
        <v>13671</v>
      </c>
      <c r="L5726" s="6" t="s">
        <v>13973</v>
      </c>
      <c r="M5726" s="6" t="s">
        <v>13787</v>
      </c>
      <c r="N5726" s="6">
        <v>2013</v>
      </c>
      <c r="O5726" s="6" t="str" cm="1">
        <f t="array" ref="O5726">_xlfn.TEXTSPLIT(N5726,"-")</f>
        <v>2013</v>
      </c>
      <c r="P5726" s="6" t="str" cm="1">
        <f t="array" ref="P5726">_xlfn.TEXTSPLIT(O5726,"-")</f>
        <v>2013</v>
      </c>
      <c r="Q5726" s="6">
        <v>2690</v>
      </c>
      <c r="R5726" s="6">
        <v>27</v>
      </c>
      <c r="S5726" s="16">
        <f t="shared" si="433"/>
        <v>1.0037174721189592E-2</v>
      </c>
      <c r="T5726" s="16">
        <f t="shared" si="434"/>
        <v>1.9219365470810716E-3</v>
      </c>
    </row>
    <row r="5727" spans="1:20" x14ac:dyDescent="0.6">
      <c r="A5727" s="6"/>
      <c r="B5727" s="6"/>
      <c r="C5727" s="6"/>
      <c r="D5727" s="6" t="s">
        <v>13813</v>
      </c>
      <c r="E5727" s="6" t="s">
        <v>13815</v>
      </c>
      <c r="F5727" s="6" t="s">
        <v>13854</v>
      </c>
      <c r="G5727" s="6" t="str">
        <f t="shared" si="432"/>
        <v>55-64</v>
      </c>
      <c r="H5727" s="6" t="str" cm="1">
        <f t="array" ref="H5727:I5727">_xlfn.TEXTSPLIT(G5727,"-")</f>
        <v>55</v>
      </c>
      <c r="I5727" s="6" t="str">
        <v>64</v>
      </c>
      <c r="J5727" s="6" t="s">
        <v>13541</v>
      </c>
      <c r="K5727" s="6" t="s">
        <v>13671</v>
      </c>
      <c r="L5727" s="6" t="s">
        <v>13973</v>
      </c>
      <c r="M5727" s="6" t="s">
        <v>13787</v>
      </c>
      <c r="N5727" s="6">
        <v>2013</v>
      </c>
      <c r="O5727" s="6" t="str" cm="1">
        <f t="array" ref="O5727">_xlfn.TEXTSPLIT(N5727,"-")</f>
        <v>2013</v>
      </c>
      <c r="P5727" s="6" t="str" cm="1">
        <f t="array" ref="P5727">_xlfn.TEXTSPLIT(O5727,"-")</f>
        <v>2013</v>
      </c>
      <c r="Q5727" s="6">
        <v>1257</v>
      </c>
      <c r="R5727" s="6">
        <v>1</v>
      </c>
      <c r="S5727" s="16">
        <f t="shared" si="433"/>
        <v>7.955449482895784E-4</v>
      </c>
      <c r="T5727" s="16">
        <f t="shared" si="434"/>
        <v>7.9522843944542605E-4</v>
      </c>
    </row>
    <row r="5728" spans="1:20" x14ac:dyDescent="0.6">
      <c r="A5728" s="6"/>
      <c r="B5728" s="6"/>
      <c r="C5728" s="6"/>
      <c r="D5728" s="6" t="s">
        <v>13813</v>
      </c>
      <c r="E5728" s="6" t="s">
        <v>13815</v>
      </c>
      <c r="F5728" s="6" t="s">
        <v>13855</v>
      </c>
      <c r="G5728" s="6" t="str">
        <f t="shared" si="432"/>
        <v>65-74</v>
      </c>
      <c r="H5728" s="6" t="str" cm="1">
        <f t="array" ref="H5728:I5728">_xlfn.TEXTSPLIT(G5728,"-")</f>
        <v>65</v>
      </c>
      <c r="I5728" s="6" t="str">
        <v>74</v>
      </c>
      <c r="J5728" s="6" t="s">
        <v>13541</v>
      </c>
      <c r="K5728" s="6" t="s">
        <v>13671</v>
      </c>
      <c r="L5728" s="6" t="s">
        <v>13973</v>
      </c>
      <c r="M5728" s="6" t="s">
        <v>13787</v>
      </c>
      <c r="N5728" s="6">
        <v>2013</v>
      </c>
      <c r="O5728" s="6" t="str" cm="1">
        <f t="array" ref="O5728">_xlfn.TEXTSPLIT(N5728,"-")</f>
        <v>2013</v>
      </c>
      <c r="P5728" s="6" t="str" cm="1">
        <f t="array" ref="P5728">_xlfn.TEXTSPLIT(O5728,"-")</f>
        <v>2013</v>
      </c>
      <c r="Q5728" s="6">
        <v>1061</v>
      </c>
      <c r="R5728" s="6">
        <v>11</v>
      </c>
      <c r="S5728" s="16">
        <f t="shared" si="433"/>
        <v>1.0367577756833177E-2</v>
      </c>
      <c r="T5728" s="16">
        <f t="shared" si="434"/>
        <v>3.1096958657198929E-3</v>
      </c>
    </row>
    <row r="5729" spans="1:20" x14ac:dyDescent="0.6">
      <c r="A5729" s="6"/>
      <c r="B5729" s="6"/>
      <c r="C5729" s="6"/>
      <c r="D5729" s="6" t="s">
        <v>13813</v>
      </c>
      <c r="E5729" s="6" t="s">
        <v>13815</v>
      </c>
      <c r="F5729" s="6" t="s">
        <v>13874</v>
      </c>
      <c r="G5729" s="6" t="str">
        <f t="shared" si="432"/>
        <v>75-84</v>
      </c>
      <c r="H5729" s="6" t="str" cm="1">
        <f t="array" ref="H5729:I5729">_xlfn.TEXTSPLIT(G5729,"-")</f>
        <v>75</v>
      </c>
      <c r="I5729" s="6" t="str">
        <v>84</v>
      </c>
      <c r="J5729" s="6" t="s">
        <v>13541</v>
      </c>
      <c r="K5729" s="6" t="s">
        <v>13671</v>
      </c>
      <c r="L5729" s="6" t="s">
        <v>13973</v>
      </c>
      <c r="M5729" s="6" t="s">
        <v>13787</v>
      </c>
      <c r="N5729" s="6">
        <v>2013</v>
      </c>
      <c r="O5729" s="6" t="str" cm="1">
        <f t="array" ref="O5729">_xlfn.TEXTSPLIT(N5729,"-")</f>
        <v>2013</v>
      </c>
      <c r="P5729" s="6" t="str" cm="1">
        <f t="array" ref="P5729">_xlfn.TEXTSPLIT(O5729,"-")</f>
        <v>2013</v>
      </c>
      <c r="Q5729" s="6">
        <v>325</v>
      </c>
      <c r="R5729" s="6">
        <v>9</v>
      </c>
      <c r="S5729" s="16">
        <f t="shared" si="433"/>
        <v>2.7692307692307693E-2</v>
      </c>
      <c r="T5729" s="16">
        <f t="shared" si="434"/>
        <v>9.1020612689962036E-3</v>
      </c>
    </row>
    <row r="5730" spans="1:20" x14ac:dyDescent="0.6">
      <c r="A5730" s="6"/>
      <c r="B5730" s="6"/>
      <c r="C5730" s="6"/>
      <c r="D5730" s="6" t="s">
        <v>13813</v>
      </c>
      <c r="E5730" s="6" t="s">
        <v>13815</v>
      </c>
      <c r="F5730" s="6" t="s">
        <v>13861</v>
      </c>
      <c r="G5730" s="6" t="str">
        <f t="shared" si="432"/>
        <v>85-95</v>
      </c>
      <c r="H5730" s="6" t="str" cm="1">
        <f t="array" ref="H5730:I5730">_xlfn.TEXTSPLIT(G5730,"-")</f>
        <v>85</v>
      </c>
      <c r="I5730" s="6" t="str">
        <v>95</v>
      </c>
      <c r="J5730" s="6" t="s">
        <v>13541</v>
      </c>
      <c r="K5730" s="6" t="s">
        <v>13671</v>
      </c>
      <c r="L5730" s="6" t="s">
        <v>13973</v>
      </c>
      <c r="M5730" s="6" t="s">
        <v>13787</v>
      </c>
      <c r="N5730" s="6">
        <v>2013</v>
      </c>
      <c r="O5730" s="6" t="str" cm="1">
        <f t="array" ref="O5730">_xlfn.TEXTSPLIT(N5730,"-")</f>
        <v>2013</v>
      </c>
      <c r="P5730" s="6" t="str" cm="1">
        <f t="array" ref="P5730">_xlfn.TEXTSPLIT(O5730,"-")</f>
        <v>2013</v>
      </c>
      <c r="Q5730" s="6">
        <v>47</v>
      </c>
      <c r="R5730" s="6">
        <v>5</v>
      </c>
      <c r="S5730" s="16">
        <f t="shared" si="433"/>
        <v>0.10638297872340426</v>
      </c>
      <c r="T5730" s="16">
        <f t="shared" si="434"/>
        <v>4.4974139273951261E-2</v>
      </c>
    </row>
    <row r="5731" spans="1:20" x14ac:dyDescent="0.6">
      <c r="A5731" s="6"/>
      <c r="B5731" s="6"/>
      <c r="C5731" s="6"/>
      <c r="D5731" s="6" t="s">
        <v>13300</v>
      </c>
      <c r="E5731" s="6" t="s">
        <v>13815</v>
      </c>
      <c r="F5731" s="6" t="s">
        <v>13526</v>
      </c>
      <c r="G5731" s="6" t="str">
        <f t="shared" si="432"/>
        <v>55-95</v>
      </c>
      <c r="H5731" s="6" t="str" cm="1">
        <f t="array" ref="H5731:I5731">_xlfn.TEXTSPLIT(G5731,"-")</f>
        <v>55</v>
      </c>
      <c r="I5731" s="6" t="str">
        <v>95</v>
      </c>
      <c r="J5731" s="6" t="s">
        <v>13541</v>
      </c>
      <c r="K5731" s="6" t="s">
        <v>13671</v>
      </c>
      <c r="L5731" s="6" t="s">
        <v>13973</v>
      </c>
      <c r="M5731" s="6" t="s">
        <v>13787</v>
      </c>
      <c r="N5731" s="6">
        <v>2013</v>
      </c>
      <c r="O5731" s="6" t="str" cm="1">
        <f t="array" ref="O5731">_xlfn.TEXTSPLIT(N5731,"-")</f>
        <v>2013</v>
      </c>
      <c r="P5731" s="6" t="str" cm="1">
        <f t="array" ref="P5731">_xlfn.TEXTSPLIT(O5731,"-")</f>
        <v>2013</v>
      </c>
      <c r="Q5731" s="6">
        <v>2690</v>
      </c>
      <c r="R5731" s="6">
        <v>1047</v>
      </c>
      <c r="S5731" s="16">
        <f t="shared" si="433"/>
        <v>0.38921933085501859</v>
      </c>
      <c r="T5731" s="16">
        <f t="shared" si="434"/>
        <v>9.4007759575281593E-3</v>
      </c>
    </row>
    <row r="5732" spans="1:20" x14ac:dyDescent="0.6">
      <c r="A5732" s="6"/>
      <c r="B5732" s="6"/>
      <c r="C5732" s="6"/>
      <c r="D5732" s="6" t="s">
        <v>13300</v>
      </c>
      <c r="E5732" s="6" t="s">
        <v>13815</v>
      </c>
      <c r="F5732" s="6" t="s">
        <v>13854</v>
      </c>
      <c r="G5732" s="6" t="str">
        <f t="shared" si="432"/>
        <v>55-64</v>
      </c>
      <c r="H5732" s="6" t="str" cm="1">
        <f t="array" ref="H5732:I5732">_xlfn.TEXTSPLIT(G5732,"-")</f>
        <v>55</v>
      </c>
      <c r="I5732" s="6" t="str">
        <v>64</v>
      </c>
      <c r="J5732" s="6" t="s">
        <v>13541</v>
      </c>
      <c r="K5732" s="6" t="s">
        <v>13671</v>
      </c>
      <c r="L5732" s="6" t="s">
        <v>13973</v>
      </c>
      <c r="M5732" s="6" t="s">
        <v>13787</v>
      </c>
      <c r="N5732" s="6">
        <v>2013</v>
      </c>
      <c r="O5732" s="6" t="str" cm="1">
        <f t="array" ref="O5732">_xlfn.TEXTSPLIT(N5732,"-")</f>
        <v>2013</v>
      </c>
      <c r="P5732" s="6" t="str" cm="1">
        <f t="array" ref="P5732">_xlfn.TEXTSPLIT(O5732,"-")</f>
        <v>2013</v>
      </c>
      <c r="Q5732" s="6">
        <v>1257</v>
      </c>
      <c r="R5732" s="6">
        <v>446</v>
      </c>
      <c r="S5732" s="16">
        <f t="shared" si="433"/>
        <v>0.35481304693715193</v>
      </c>
      <c r="T5732" s="16">
        <f t="shared" si="434"/>
        <v>1.3495063732913265E-2</v>
      </c>
    </row>
    <row r="5733" spans="1:20" x14ac:dyDescent="0.6">
      <c r="A5733" s="6"/>
      <c r="B5733" s="6"/>
      <c r="C5733" s="6"/>
      <c r="D5733" s="6" t="s">
        <v>13300</v>
      </c>
      <c r="E5733" s="6" t="s">
        <v>13815</v>
      </c>
      <c r="F5733" s="6" t="s">
        <v>13855</v>
      </c>
      <c r="G5733" s="6" t="str">
        <f t="shared" si="432"/>
        <v>65-74</v>
      </c>
      <c r="H5733" s="6" t="str" cm="1">
        <f t="array" ref="H5733:I5733">_xlfn.TEXTSPLIT(G5733,"-")</f>
        <v>65</v>
      </c>
      <c r="I5733" s="6" t="str">
        <v>74</v>
      </c>
      <c r="J5733" s="6" t="s">
        <v>13541</v>
      </c>
      <c r="K5733" s="6" t="s">
        <v>13671</v>
      </c>
      <c r="L5733" s="6" t="s">
        <v>13973</v>
      </c>
      <c r="M5733" s="6" t="s">
        <v>13787</v>
      </c>
      <c r="N5733" s="6">
        <v>2013</v>
      </c>
      <c r="O5733" s="6" t="str" cm="1">
        <f t="array" ref="O5733">_xlfn.TEXTSPLIT(N5733,"-")</f>
        <v>2013</v>
      </c>
      <c r="P5733" s="6" t="str" cm="1">
        <f t="array" ref="P5733">_xlfn.TEXTSPLIT(O5733,"-")</f>
        <v>2013</v>
      </c>
      <c r="Q5733" s="6">
        <v>1061</v>
      </c>
      <c r="R5733" s="6">
        <v>432</v>
      </c>
      <c r="S5733" s="16">
        <f t="shared" si="433"/>
        <v>0.4071630537229029</v>
      </c>
      <c r="T5733" s="16">
        <f t="shared" si="434"/>
        <v>1.508322189891712E-2</v>
      </c>
    </row>
    <row r="5734" spans="1:20" x14ac:dyDescent="0.6">
      <c r="A5734" s="6"/>
      <c r="B5734" s="6"/>
      <c r="C5734" s="6"/>
      <c r="D5734" s="6" t="s">
        <v>13300</v>
      </c>
      <c r="E5734" s="6" t="s">
        <v>13815</v>
      </c>
      <c r="F5734" s="6" t="s">
        <v>13874</v>
      </c>
      <c r="G5734" s="6" t="str">
        <f t="shared" si="432"/>
        <v>75-84</v>
      </c>
      <c r="H5734" s="6" t="str" cm="1">
        <f t="array" ref="H5734:I5734">_xlfn.TEXTSPLIT(G5734,"-")</f>
        <v>75</v>
      </c>
      <c r="I5734" s="6" t="str">
        <v>84</v>
      </c>
      <c r="J5734" s="6" t="s">
        <v>13541</v>
      </c>
      <c r="K5734" s="6" t="s">
        <v>13671</v>
      </c>
      <c r="L5734" s="6" t="s">
        <v>13973</v>
      </c>
      <c r="M5734" s="6" t="s">
        <v>13787</v>
      </c>
      <c r="N5734" s="6">
        <v>2013</v>
      </c>
      <c r="O5734" s="6" t="str" cm="1">
        <f t="array" ref="O5734">_xlfn.TEXTSPLIT(N5734,"-")</f>
        <v>2013</v>
      </c>
      <c r="P5734" s="6" t="str" cm="1">
        <f t="array" ref="P5734">_xlfn.TEXTSPLIT(O5734,"-")</f>
        <v>2013</v>
      </c>
      <c r="Q5734" s="6">
        <v>325</v>
      </c>
      <c r="R5734" s="6">
        <v>147</v>
      </c>
      <c r="S5734" s="16">
        <f t="shared" si="433"/>
        <v>0.4523076923076923</v>
      </c>
      <c r="T5734" s="16">
        <f t="shared" si="434"/>
        <v>2.7608551840492761E-2</v>
      </c>
    </row>
    <row r="5735" spans="1:20" x14ac:dyDescent="0.6">
      <c r="A5735" s="6"/>
      <c r="B5735" s="6"/>
      <c r="C5735" s="6"/>
      <c r="D5735" s="6" t="s">
        <v>13300</v>
      </c>
      <c r="E5735" s="6" t="s">
        <v>13815</v>
      </c>
      <c r="F5735" s="6" t="s">
        <v>13861</v>
      </c>
      <c r="G5735" s="6" t="str">
        <f t="shared" si="432"/>
        <v>85-95</v>
      </c>
      <c r="H5735" s="6" t="str" cm="1">
        <f t="array" ref="H5735:I5735">_xlfn.TEXTSPLIT(G5735,"-")</f>
        <v>85</v>
      </c>
      <c r="I5735" s="6" t="str">
        <v>95</v>
      </c>
      <c r="J5735" s="6" t="s">
        <v>13541</v>
      </c>
      <c r="K5735" s="6" t="s">
        <v>13671</v>
      </c>
      <c r="L5735" s="6" t="s">
        <v>13973</v>
      </c>
      <c r="M5735" s="6" t="s">
        <v>13787</v>
      </c>
      <c r="N5735" s="6">
        <v>2013</v>
      </c>
      <c r="O5735" s="6" t="str" cm="1">
        <f t="array" ref="O5735">_xlfn.TEXTSPLIT(N5735,"-")</f>
        <v>2013</v>
      </c>
      <c r="P5735" s="6" t="str" cm="1">
        <f t="array" ref="P5735">_xlfn.TEXTSPLIT(O5735,"-")</f>
        <v>2013</v>
      </c>
      <c r="Q5735" s="6">
        <v>47</v>
      </c>
      <c r="R5735" s="6">
        <v>22</v>
      </c>
      <c r="S5735" s="16">
        <f>R5735/Q5735</f>
        <v>0.46808510638297873</v>
      </c>
      <c r="T5735" s="16">
        <f t="shared" si="434"/>
        <v>7.2783771800876085E-2</v>
      </c>
    </row>
    <row r="5736" spans="1:20" x14ac:dyDescent="0.6">
      <c r="D5736" s="6" t="s">
        <v>13847</v>
      </c>
      <c r="E5736" s="6" t="s">
        <v>13815</v>
      </c>
      <c r="F5736" s="6" t="s">
        <v>13526</v>
      </c>
      <c r="G5736" s="6" t="str">
        <f t="shared" si="426"/>
        <v>55-95</v>
      </c>
      <c r="H5736" s="6" t="str" cm="1">
        <f t="array" ref="H5736:I5736">_xlfn.TEXTSPLIT(G5736,"-")</f>
        <v>55</v>
      </c>
      <c r="I5736" s="6" t="str">
        <v>95</v>
      </c>
      <c r="J5736" s="6" t="s">
        <v>13541</v>
      </c>
      <c r="K5736" s="6" t="s">
        <v>13671</v>
      </c>
      <c r="L5736" s="6" t="s">
        <v>13517</v>
      </c>
      <c r="M5736" s="6" t="s">
        <v>13787</v>
      </c>
      <c r="N5736" s="6">
        <v>2013</v>
      </c>
      <c r="O5736" s="6" t="str" cm="1">
        <f t="array" ref="O5736">_xlfn.TEXTSPLIT(N5736,"-")</f>
        <v>2013</v>
      </c>
      <c r="P5736" s="6" t="str" cm="1">
        <f t="array" ref="P5736">_xlfn.TEXTSPLIT(O5736,"-")</f>
        <v>2013</v>
      </c>
      <c r="Q5736" s="6">
        <v>2690</v>
      </c>
      <c r="R5736" s="6">
        <v>818</v>
      </c>
      <c r="S5736" s="16">
        <f t="shared" si="427"/>
        <v>0.30408921933085503</v>
      </c>
      <c r="T5736" s="16">
        <f t="shared" si="428"/>
        <v>8.8695411719739246E-3</v>
      </c>
    </row>
    <row r="5737" spans="1:20" x14ac:dyDescent="0.6">
      <c r="A5737" s="6"/>
      <c r="B5737" s="6"/>
      <c r="C5737" s="6"/>
      <c r="D5737" s="6" t="s">
        <v>13847</v>
      </c>
      <c r="E5737" s="6" t="s">
        <v>13815</v>
      </c>
      <c r="F5737" s="6" t="s">
        <v>13854</v>
      </c>
      <c r="G5737" s="6" t="str">
        <f t="shared" si="426"/>
        <v>55-64</v>
      </c>
      <c r="H5737" s="6" t="str" cm="1">
        <f t="array" ref="H5737:I5737">_xlfn.TEXTSPLIT(G5737,"-")</f>
        <v>55</v>
      </c>
      <c r="I5737" s="6" t="str">
        <v>64</v>
      </c>
      <c r="J5737" s="6" t="s">
        <v>13541</v>
      </c>
      <c r="K5737" s="6" t="s">
        <v>13671</v>
      </c>
      <c r="L5737" s="6" t="s">
        <v>13517</v>
      </c>
      <c r="M5737" s="6" t="s">
        <v>13787</v>
      </c>
      <c r="N5737" s="6">
        <v>2013</v>
      </c>
      <c r="O5737" s="6" t="str" cm="1">
        <f t="array" ref="O5737">_xlfn.TEXTSPLIT(N5737,"-")</f>
        <v>2013</v>
      </c>
      <c r="P5737" s="6" t="str" cm="1">
        <f t="array" ref="P5737">_xlfn.TEXTSPLIT(O5737,"-")</f>
        <v>2013</v>
      </c>
      <c r="Q5737" s="6">
        <v>1257</v>
      </c>
      <c r="R5737" s="6">
        <v>386</v>
      </c>
      <c r="S5737" s="16">
        <f t="shared" si="427"/>
        <v>0.30708035003977724</v>
      </c>
      <c r="T5737" s="16">
        <f t="shared" si="428"/>
        <v>1.301067454345684E-2</v>
      </c>
    </row>
    <row r="5738" spans="1:20" x14ac:dyDescent="0.6">
      <c r="A5738" s="6"/>
      <c r="B5738" s="6"/>
      <c r="C5738" s="6"/>
      <c r="D5738" s="6" t="s">
        <v>13847</v>
      </c>
      <c r="E5738" s="6" t="s">
        <v>13815</v>
      </c>
      <c r="F5738" s="6" t="s">
        <v>13855</v>
      </c>
      <c r="G5738" s="6" t="str">
        <f t="shared" si="426"/>
        <v>65-74</v>
      </c>
      <c r="H5738" s="6" t="str" cm="1">
        <f t="array" ref="H5738:I5738">_xlfn.TEXTSPLIT(G5738,"-")</f>
        <v>65</v>
      </c>
      <c r="I5738" s="6" t="str">
        <v>74</v>
      </c>
      <c r="J5738" s="6" t="s">
        <v>13541</v>
      </c>
      <c r="K5738" s="6" t="s">
        <v>13671</v>
      </c>
      <c r="L5738" s="6" t="s">
        <v>13517</v>
      </c>
      <c r="M5738" s="6" t="s">
        <v>13787</v>
      </c>
      <c r="N5738" s="6">
        <v>2013</v>
      </c>
      <c r="O5738" s="6" t="str" cm="1">
        <f t="array" ref="O5738">_xlfn.TEXTSPLIT(N5738,"-")</f>
        <v>2013</v>
      </c>
      <c r="P5738" s="6" t="str" cm="1">
        <f t="array" ref="P5738">_xlfn.TEXTSPLIT(O5738,"-")</f>
        <v>2013</v>
      </c>
      <c r="Q5738" s="6">
        <v>1061</v>
      </c>
      <c r="R5738" s="6">
        <v>328</v>
      </c>
      <c r="S5738" s="16">
        <f t="shared" si="427"/>
        <v>0.30914231856738927</v>
      </c>
      <c r="T5738" s="16">
        <f t="shared" si="428"/>
        <v>1.4187825336653316E-2</v>
      </c>
    </row>
    <row r="5739" spans="1:20" x14ac:dyDescent="0.6">
      <c r="A5739" s="6"/>
      <c r="B5739" s="6"/>
      <c r="C5739" s="6"/>
      <c r="D5739" s="6" t="s">
        <v>13847</v>
      </c>
      <c r="E5739" s="6" t="s">
        <v>13815</v>
      </c>
      <c r="F5739" s="6" t="s">
        <v>13874</v>
      </c>
      <c r="G5739" s="6" t="str">
        <f t="shared" si="426"/>
        <v>75-84</v>
      </c>
      <c r="H5739" s="6" t="str" cm="1">
        <f t="array" ref="H5739:I5739">_xlfn.TEXTSPLIT(G5739,"-")</f>
        <v>75</v>
      </c>
      <c r="I5739" s="6" t="str">
        <v>84</v>
      </c>
      <c r="J5739" s="6" t="s">
        <v>13541</v>
      </c>
      <c r="K5739" s="6" t="s">
        <v>13671</v>
      </c>
      <c r="L5739" s="6" t="s">
        <v>13517</v>
      </c>
      <c r="M5739" s="6" t="s">
        <v>13787</v>
      </c>
      <c r="N5739" s="6">
        <v>2013</v>
      </c>
      <c r="O5739" s="6" t="str" cm="1">
        <f t="array" ref="O5739">_xlfn.TEXTSPLIT(N5739,"-")</f>
        <v>2013</v>
      </c>
      <c r="P5739" s="6" t="str" cm="1">
        <f t="array" ref="P5739">_xlfn.TEXTSPLIT(O5739,"-")</f>
        <v>2013</v>
      </c>
      <c r="Q5739" s="6">
        <v>325</v>
      </c>
      <c r="R5739" s="6">
        <v>95</v>
      </c>
      <c r="S5739" s="16">
        <f t="shared" si="427"/>
        <v>0.29230769230769232</v>
      </c>
      <c r="T5739" s="16">
        <f t="shared" si="428"/>
        <v>2.5229037319689559E-2</v>
      </c>
    </row>
    <row r="5740" spans="1:20" x14ac:dyDescent="0.6">
      <c r="A5740" s="6"/>
      <c r="B5740" s="6"/>
      <c r="C5740" s="6"/>
      <c r="D5740" s="6" t="s">
        <v>13847</v>
      </c>
      <c r="E5740" s="6" t="s">
        <v>13815</v>
      </c>
      <c r="F5740" s="6" t="s">
        <v>13861</v>
      </c>
      <c r="G5740" s="6" t="str">
        <f t="shared" si="426"/>
        <v>85-95</v>
      </c>
      <c r="H5740" s="6" t="str" cm="1">
        <f t="array" ref="H5740:I5740">_xlfn.TEXTSPLIT(G5740,"-")</f>
        <v>85</v>
      </c>
      <c r="I5740" s="6" t="str">
        <v>95</v>
      </c>
      <c r="J5740" s="6" t="s">
        <v>13541</v>
      </c>
      <c r="K5740" s="6" t="s">
        <v>13671</v>
      </c>
      <c r="L5740" s="6" t="s">
        <v>13517</v>
      </c>
      <c r="M5740" s="6" t="s">
        <v>13787</v>
      </c>
      <c r="N5740" s="6">
        <v>2013</v>
      </c>
      <c r="O5740" s="6" t="str" cm="1">
        <f t="array" ref="O5740">_xlfn.TEXTSPLIT(N5740,"-")</f>
        <v>2013</v>
      </c>
      <c r="P5740" s="6" t="str" cm="1">
        <f t="array" ref="P5740">_xlfn.TEXTSPLIT(O5740,"-")</f>
        <v>2013</v>
      </c>
      <c r="Q5740" s="6">
        <v>47</v>
      </c>
      <c r="R5740" s="6">
        <v>9</v>
      </c>
      <c r="S5740" s="16">
        <f t="shared" si="427"/>
        <v>0.19148936170212766</v>
      </c>
      <c r="T5740" s="16">
        <f t="shared" si="428"/>
        <v>5.7393969965908849E-2</v>
      </c>
    </row>
    <row r="5741" spans="1:20" x14ac:dyDescent="0.6">
      <c r="A5741" s="6"/>
      <c r="B5741" s="6"/>
      <c r="C5741" s="6"/>
      <c r="D5741" s="6" t="s">
        <v>13848</v>
      </c>
      <c r="E5741" s="6" t="s">
        <v>13815</v>
      </c>
      <c r="F5741" s="6" t="s">
        <v>13526</v>
      </c>
      <c r="G5741" s="6" t="str">
        <f t="shared" si="426"/>
        <v>55-95</v>
      </c>
      <c r="H5741" s="6" t="str" cm="1">
        <f t="array" ref="H5741:I5741">_xlfn.TEXTSPLIT(G5741,"-")</f>
        <v>55</v>
      </c>
      <c r="I5741" s="6" t="str">
        <v>95</v>
      </c>
      <c r="J5741" s="6" t="s">
        <v>13541</v>
      </c>
      <c r="K5741" s="6" t="s">
        <v>13671</v>
      </c>
      <c r="L5741" s="6" t="s">
        <v>13517</v>
      </c>
      <c r="M5741" s="6" t="s">
        <v>13787</v>
      </c>
      <c r="N5741" s="6">
        <v>2013</v>
      </c>
      <c r="O5741" s="6" t="str" cm="1">
        <f t="array" ref="O5741">_xlfn.TEXTSPLIT(N5741,"-")</f>
        <v>2013</v>
      </c>
      <c r="P5741" s="6" t="str" cm="1">
        <f t="array" ref="P5741">_xlfn.TEXTSPLIT(O5741,"-")</f>
        <v>2013</v>
      </c>
      <c r="Q5741" s="6">
        <v>2690</v>
      </c>
      <c r="R5741" s="6">
        <v>202</v>
      </c>
      <c r="S5741" s="16">
        <f t="shared" si="427"/>
        <v>7.5092936802973978E-2</v>
      </c>
      <c r="T5741" s="16">
        <f t="shared" si="428"/>
        <v>5.0812721106220371E-3</v>
      </c>
    </row>
    <row r="5742" spans="1:20" x14ac:dyDescent="0.6">
      <c r="A5742" s="6"/>
      <c r="B5742" s="6"/>
      <c r="C5742" s="6"/>
      <c r="D5742" s="6" t="s">
        <v>13848</v>
      </c>
      <c r="E5742" s="6" t="s">
        <v>13815</v>
      </c>
      <c r="F5742" s="6" t="s">
        <v>13854</v>
      </c>
      <c r="G5742" s="6" t="str">
        <f t="shared" si="426"/>
        <v>55-64</v>
      </c>
      <c r="H5742" s="6" t="str" cm="1">
        <f t="array" ref="H5742:I5742">_xlfn.TEXTSPLIT(G5742,"-")</f>
        <v>55</v>
      </c>
      <c r="I5742" s="6" t="str">
        <v>64</v>
      </c>
      <c r="J5742" s="6" t="s">
        <v>13541</v>
      </c>
      <c r="K5742" s="6" t="s">
        <v>13671</v>
      </c>
      <c r="L5742" s="6" t="s">
        <v>13517</v>
      </c>
      <c r="M5742" s="6" t="s">
        <v>13787</v>
      </c>
      <c r="N5742" s="6">
        <v>2013</v>
      </c>
      <c r="O5742" s="6" t="str" cm="1">
        <f t="array" ref="O5742">_xlfn.TEXTSPLIT(N5742,"-")</f>
        <v>2013</v>
      </c>
      <c r="P5742" s="6" t="str" cm="1">
        <f t="array" ref="P5742">_xlfn.TEXTSPLIT(O5742,"-")</f>
        <v>2013</v>
      </c>
      <c r="Q5742" s="6">
        <v>1257</v>
      </c>
      <c r="R5742" s="6">
        <v>59</v>
      </c>
      <c r="S5742" s="16">
        <f t="shared" si="427"/>
        <v>4.6937151949085126E-2</v>
      </c>
      <c r="T5742" s="16">
        <f t="shared" si="428"/>
        <v>5.965563849407972E-3</v>
      </c>
    </row>
    <row r="5743" spans="1:20" x14ac:dyDescent="0.6">
      <c r="A5743" s="6"/>
      <c r="B5743" s="6"/>
      <c r="C5743" s="6"/>
      <c r="D5743" s="6" t="s">
        <v>13848</v>
      </c>
      <c r="E5743" s="6" t="s">
        <v>13815</v>
      </c>
      <c r="F5743" s="6" t="s">
        <v>13855</v>
      </c>
      <c r="G5743" s="6" t="str">
        <f t="shared" si="426"/>
        <v>65-74</v>
      </c>
      <c r="H5743" s="6" t="str" cm="1">
        <f t="array" ref="H5743:I5743">_xlfn.TEXTSPLIT(G5743,"-")</f>
        <v>65</v>
      </c>
      <c r="I5743" s="6" t="str">
        <v>74</v>
      </c>
      <c r="J5743" s="6" t="s">
        <v>13541</v>
      </c>
      <c r="K5743" s="6" t="s">
        <v>13671</v>
      </c>
      <c r="L5743" s="6" t="s">
        <v>13517</v>
      </c>
      <c r="M5743" s="6" t="s">
        <v>13787</v>
      </c>
      <c r="N5743" s="6">
        <v>2013</v>
      </c>
      <c r="O5743" s="6" t="str" cm="1">
        <f t="array" ref="O5743">_xlfn.TEXTSPLIT(N5743,"-")</f>
        <v>2013</v>
      </c>
      <c r="P5743" s="6" t="str" cm="1">
        <f t="array" ref="P5743">_xlfn.TEXTSPLIT(O5743,"-")</f>
        <v>2013</v>
      </c>
      <c r="Q5743" s="6">
        <v>1061</v>
      </c>
      <c r="R5743" s="6">
        <v>93</v>
      </c>
      <c r="S5743" s="16">
        <f t="shared" si="427"/>
        <v>8.7653157398680487E-2</v>
      </c>
      <c r="T5743" s="16">
        <f t="shared" si="428"/>
        <v>8.681726038591844E-3</v>
      </c>
    </row>
    <row r="5744" spans="1:20" x14ac:dyDescent="0.6">
      <c r="A5744" s="6"/>
      <c r="B5744" s="6"/>
      <c r="C5744" s="6"/>
      <c r="D5744" s="6" t="s">
        <v>13848</v>
      </c>
      <c r="E5744" s="6" t="s">
        <v>13815</v>
      </c>
      <c r="F5744" s="6" t="s">
        <v>13874</v>
      </c>
      <c r="G5744" s="6" t="str">
        <f t="shared" si="426"/>
        <v>75-84</v>
      </c>
      <c r="H5744" s="6" t="str" cm="1">
        <f t="array" ref="H5744:I5744">_xlfn.TEXTSPLIT(G5744,"-")</f>
        <v>75</v>
      </c>
      <c r="I5744" s="6" t="str">
        <v>84</v>
      </c>
      <c r="J5744" s="6" t="s">
        <v>13541</v>
      </c>
      <c r="K5744" s="6" t="s">
        <v>13671</v>
      </c>
      <c r="L5744" s="6" t="s">
        <v>13517</v>
      </c>
      <c r="M5744" s="6" t="s">
        <v>13787</v>
      </c>
      <c r="N5744" s="6">
        <v>2013</v>
      </c>
      <c r="O5744" s="6" t="str" cm="1">
        <f t="array" ref="O5744">_xlfn.TEXTSPLIT(N5744,"-")</f>
        <v>2013</v>
      </c>
      <c r="P5744" s="6" t="str" cm="1">
        <f t="array" ref="P5744">_xlfn.TEXTSPLIT(O5744,"-")</f>
        <v>2013</v>
      </c>
      <c r="Q5744" s="6">
        <v>325</v>
      </c>
      <c r="R5744" s="6">
        <v>43</v>
      </c>
      <c r="S5744" s="16">
        <f t="shared" si="427"/>
        <v>0.13230769230769232</v>
      </c>
      <c r="T5744" s="16">
        <f t="shared" si="428"/>
        <v>1.8794628272167008E-2</v>
      </c>
    </row>
    <row r="5745" spans="1:20" x14ac:dyDescent="0.6">
      <c r="A5745" s="6"/>
      <c r="B5745" s="6"/>
      <c r="C5745" s="6"/>
      <c r="D5745" s="6" t="s">
        <v>13848</v>
      </c>
      <c r="E5745" s="6" t="s">
        <v>13815</v>
      </c>
      <c r="F5745" s="6" t="s">
        <v>13861</v>
      </c>
      <c r="G5745" s="6" t="str">
        <f t="shared" si="426"/>
        <v>85-95</v>
      </c>
      <c r="H5745" s="6" t="str" cm="1">
        <f t="array" ref="H5745:I5745">_xlfn.TEXTSPLIT(G5745,"-")</f>
        <v>85</v>
      </c>
      <c r="I5745" s="6" t="str">
        <v>95</v>
      </c>
      <c r="J5745" s="6" t="s">
        <v>13541</v>
      </c>
      <c r="K5745" s="6" t="s">
        <v>13671</v>
      </c>
      <c r="L5745" s="6" t="s">
        <v>13517</v>
      </c>
      <c r="M5745" s="6" t="s">
        <v>13787</v>
      </c>
      <c r="N5745" s="6">
        <v>2013</v>
      </c>
      <c r="O5745" s="6" t="str" cm="1">
        <f t="array" ref="O5745">_xlfn.TEXTSPLIT(N5745,"-")</f>
        <v>2013</v>
      </c>
      <c r="P5745" s="6" t="str" cm="1">
        <f t="array" ref="P5745">_xlfn.TEXTSPLIT(O5745,"-")</f>
        <v>2013</v>
      </c>
      <c r="Q5745" s="6">
        <v>47</v>
      </c>
      <c r="R5745" s="6">
        <v>8</v>
      </c>
      <c r="S5745" s="16">
        <f t="shared" si="427"/>
        <v>0.1702127659574468</v>
      </c>
      <c r="T5745" s="16">
        <f t="shared" si="428"/>
        <v>5.4818924411844647E-2</v>
      </c>
    </row>
    <row r="5746" spans="1:20" x14ac:dyDescent="0.6">
      <c r="A5746" s="6"/>
      <c r="B5746" s="6"/>
      <c r="C5746" s="6"/>
      <c r="D5746" s="6" t="s">
        <v>13822</v>
      </c>
      <c r="E5746" s="6" t="s">
        <v>13815</v>
      </c>
      <c r="F5746" s="6" t="s">
        <v>13526</v>
      </c>
      <c r="G5746" s="6" t="str">
        <f t="shared" si="426"/>
        <v>55-95</v>
      </c>
      <c r="H5746" s="6" t="str" cm="1">
        <f t="array" ref="H5746:I5746">_xlfn.TEXTSPLIT(G5746,"-")</f>
        <v>55</v>
      </c>
      <c r="I5746" s="6" t="str">
        <v>95</v>
      </c>
      <c r="J5746" s="6" t="s">
        <v>13541</v>
      </c>
      <c r="K5746" s="6" t="s">
        <v>13671</v>
      </c>
      <c r="L5746" s="6" t="s">
        <v>13517</v>
      </c>
      <c r="M5746" s="6" t="s">
        <v>13787</v>
      </c>
      <c r="N5746" s="6">
        <v>2013</v>
      </c>
      <c r="O5746" s="6" t="str" cm="1">
        <f t="array" ref="O5746">_xlfn.TEXTSPLIT(N5746,"-")</f>
        <v>2013</v>
      </c>
      <c r="P5746" s="6" t="str" cm="1">
        <f t="array" ref="P5746">_xlfn.TEXTSPLIT(O5746,"-")</f>
        <v>2013</v>
      </c>
      <c r="Q5746" s="6">
        <v>2690</v>
      </c>
      <c r="R5746" s="6">
        <v>1020</v>
      </c>
      <c r="S5746" s="16">
        <f t="shared" si="427"/>
        <v>0.379182156133829</v>
      </c>
      <c r="T5746" s="16">
        <f t="shared" si="428"/>
        <v>9.3547007963996204E-3</v>
      </c>
    </row>
    <row r="5747" spans="1:20" x14ac:dyDescent="0.6">
      <c r="A5747" s="6"/>
      <c r="B5747" s="6"/>
      <c r="C5747" s="6"/>
      <c r="D5747" s="6" t="s">
        <v>13822</v>
      </c>
      <c r="E5747" s="6" t="s">
        <v>13815</v>
      </c>
      <c r="F5747" s="6" t="s">
        <v>13854</v>
      </c>
      <c r="G5747" s="6" t="str">
        <f t="shared" si="426"/>
        <v>55-64</v>
      </c>
      <c r="H5747" s="6" t="str" cm="1">
        <f t="array" ref="H5747:I5747">_xlfn.TEXTSPLIT(G5747,"-")</f>
        <v>55</v>
      </c>
      <c r="I5747" s="6" t="str">
        <v>64</v>
      </c>
      <c r="J5747" s="6" t="s">
        <v>13541</v>
      </c>
      <c r="K5747" s="6" t="s">
        <v>13671</v>
      </c>
      <c r="L5747" s="6" t="s">
        <v>13517</v>
      </c>
      <c r="M5747" s="6" t="s">
        <v>13787</v>
      </c>
      <c r="N5747" s="6">
        <v>2013</v>
      </c>
      <c r="O5747" s="6" t="str" cm="1">
        <f t="array" ref="O5747">_xlfn.TEXTSPLIT(N5747,"-")</f>
        <v>2013</v>
      </c>
      <c r="P5747" s="6" t="str" cm="1">
        <f t="array" ref="P5747">_xlfn.TEXTSPLIT(O5747,"-")</f>
        <v>2013</v>
      </c>
      <c r="Q5747" s="6">
        <v>1257</v>
      </c>
      <c r="R5747" s="6">
        <v>445</v>
      </c>
      <c r="S5747" s="16">
        <f t="shared" si="427"/>
        <v>0.35401750198886239</v>
      </c>
      <c r="T5747" s="16">
        <f t="shared" si="428"/>
        <v>1.3488234369540724E-2</v>
      </c>
    </row>
    <row r="5748" spans="1:20" x14ac:dyDescent="0.6">
      <c r="A5748" s="6"/>
      <c r="B5748" s="6"/>
      <c r="C5748" s="6"/>
      <c r="D5748" s="6" t="s">
        <v>13822</v>
      </c>
      <c r="E5748" s="6" t="s">
        <v>13815</v>
      </c>
      <c r="F5748" s="6" t="s">
        <v>13855</v>
      </c>
      <c r="G5748" s="6" t="str">
        <f t="shared" si="426"/>
        <v>65-74</v>
      </c>
      <c r="H5748" s="6" t="str" cm="1">
        <f t="array" ref="H5748:I5748">_xlfn.TEXTSPLIT(G5748,"-")</f>
        <v>65</v>
      </c>
      <c r="I5748" s="6" t="str">
        <v>74</v>
      </c>
      <c r="J5748" s="6" t="s">
        <v>13541</v>
      </c>
      <c r="K5748" s="6" t="s">
        <v>13671</v>
      </c>
      <c r="L5748" s="6" t="s">
        <v>13517</v>
      </c>
      <c r="M5748" s="6" t="s">
        <v>13787</v>
      </c>
      <c r="N5748" s="6">
        <v>2013</v>
      </c>
      <c r="O5748" s="6" t="str" cm="1">
        <f t="array" ref="O5748">_xlfn.TEXTSPLIT(N5748,"-")</f>
        <v>2013</v>
      </c>
      <c r="P5748" s="6" t="str" cm="1">
        <f t="array" ref="P5748">_xlfn.TEXTSPLIT(O5748,"-")</f>
        <v>2013</v>
      </c>
      <c r="Q5748" s="6">
        <v>1061</v>
      </c>
      <c r="R5748" s="6">
        <v>421</v>
      </c>
      <c r="S5748" s="16">
        <f t="shared" si="427"/>
        <v>0.39679547596606973</v>
      </c>
      <c r="T5748" s="16">
        <f t="shared" si="428"/>
        <v>1.5019585900451654E-2</v>
      </c>
    </row>
    <row r="5749" spans="1:20" x14ac:dyDescent="0.6">
      <c r="A5749" s="6"/>
      <c r="B5749" s="6"/>
      <c r="C5749" s="6"/>
      <c r="D5749" s="6" t="s">
        <v>13822</v>
      </c>
      <c r="E5749" s="6" t="s">
        <v>13815</v>
      </c>
      <c r="F5749" s="6" t="s">
        <v>13874</v>
      </c>
      <c r="G5749" s="6" t="str">
        <f t="shared" si="426"/>
        <v>75-84</v>
      </c>
      <c r="H5749" s="6" t="str" cm="1">
        <f t="array" ref="H5749:I5749">_xlfn.TEXTSPLIT(G5749,"-")</f>
        <v>75</v>
      </c>
      <c r="I5749" s="6" t="str">
        <v>84</v>
      </c>
      <c r="J5749" s="6" t="s">
        <v>13541</v>
      </c>
      <c r="K5749" s="6" t="s">
        <v>13671</v>
      </c>
      <c r="L5749" s="6" t="s">
        <v>13517</v>
      </c>
      <c r="M5749" s="6" t="s">
        <v>13787</v>
      </c>
      <c r="N5749" s="6">
        <v>2013</v>
      </c>
      <c r="O5749" s="6" t="str" cm="1">
        <f t="array" ref="O5749">_xlfn.TEXTSPLIT(N5749,"-")</f>
        <v>2013</v>
      </c>
      <c r="P5749" s="6" t="str" cm="1">
        <f t="array" ref="P5749">_xlfn.TEXTSPLIT(O5749,"-")</f>
        <v>2013</v>
      </c>
      <c r="Q5749" s="6">
        <v>325</v>
      </c>
      <c r="R5749" s="6">
        <v>138</v>
      </c>
      <c r="S5749" s="16">
        <f t="shared" si="427"/>
        <v>0.42461538461538462</v>
      </c>
      <c r="T5749" s="16">
        <f t="shared" si="428"/>
        <v>2.7417970511400765E-2</v>
      </c>
    </row>
    <row r="5750" spans="1:20" x14ac:dyDescent="0.6">
      <c r="A5750" s="6"/>
      <c r="B5750" s="6"/>
      <c r="C5750" s="6"/>
      <c r="D5750" s="6" t="s">
        <v>13822</v>
      </c>
      <c r="E5750" s="6" t="s">
        <v>13815</v>
      </c>
      <c r="F5750" s="6" t="s">
        <v>13861</v>
      </c>
      <c r="G5750" s="6" t="str">
        <f t="shared" si="426"/>
        <v>85-95</v>
      </c>
      <c r="H5750" s="6" t="str" cm="1">
        <f t="array" ref="H5750:I5750">_xlfn.TEXTSPLIT(G5750,"-")</f>
        <v>85</v>
      </c>
      <c r="I5750" s="6" t="str">
        <v>95</v>
      </c>
      <c r="J5750" s="6" t="s">
        <v>13541</v>
      </c>
      <c r="K5750" s="6" t="s">
        <v>13671</v>
      </c>
      <c r="L5750" s="6" t="s">
        <v>13517</v>
      </c>
      <c r="M5750" s="6" t="s">
        <v>13787</v>
      </c>
      <c r="N5750" s="6">
        <v>2013</v>
      </c>
      <c r="O5750" s="6" t="str" cm="1">
        <f t="array" ref="O5750">_xlfn.TEXTSPLIT(N5750,"-")</f>
        <v>2013</v>
      </c>
      <c r="P5750" s="6" t="str" cm="1">
        <f t="array" ref="P5750">_xlfn.TEXTSPLIT(O5750,"-")</f>
        <v>2013</v>
      </c>
      <c r="Q5750" s="6">
        <v>47</v>
      </c>
      <c r="R5750" s="6">
        <v>17</v>
      </c>
      <c r="S5750" s="16">
        <f t="shared" si="427"/>
        <v>0.36170212765957449</v>
      </c>
      <c r="T5750" s="16">
        <f t="shared" si="428"/>
        <v>7.0087133991866571E-2</v>
      </c>
    </row>
    <row r="5751" spans="1:20" x14ac:dyDescent="0.6">
      <c r="A5751" s="6"/>
      <c r="B5751" s="6"/>
      <c r="C5751" s="6"/>
      <c r="D5751" s="6" t="s">
        <v>13813</v>
      </c>
      <c r="E5751" s="6" t="s">
        <v>13815</v>
      </c>
      <c r="F5751" s="6" t="s">
        <v>13526</v>
      </c>
      <c r="G5751" s="6" t="str">
        <f t="shared" si="426"/>
        <v>55-95</v>
      </c>
      <c r="H5751" s="6" t="str" cm="1">
        <f t="array" ref="H5751:I5751">_xlfn.TEXTSPLIT(G5751,"-")</f>
        <v>55</v>
      </c>
      <c r="I5751" s="6" t="str">
        <v>95</v>
      </c>
      <c r="J5751" s="6" t="s">
        <v>13541</v>
      </c>
      <c r="K5751" s="6" t="s">
        <v>13671</v>
      </c>
      <c r="L5751" s="6" t="s">
        <v>13517</v>
      </c>
      <c r="M5751" s="6" t="s">
        <v>13787</v>
      </c>
      <c r="N5751" s="6">
        <v>2013</v>
      </c>
      <c r="O5751" s="6" t="str" cm="1">
        <f t="array" ref="O5751">_xlfn.TEXTSPLIT(N5751,"-")</f>
        <v>2013</v>
      </c>
      <c r="P5751" s="6" t="str" cm="1">
        <f t="array" ref="P5751">_xlfn.TEXTSPLIT(O5751,"-")</f>
        <v>2013</v>
      </c>
      <c r="Q5751" s="6">
        <v>2690</v>
      </c>
      <c r="R5751" s="6">
        <v>27</v>
      </c>
      <c r="S5751" s="16">
        <f t="shared" si="427"/>
        <v>1.0037174721189592E-2</v>
      </c>
      <c r="T5751" s="16">
        <f t="shared" si="428"/>
        <v>1.9219365470810716E-3</v>
      </c>
    </row>
    <row r="5752" spans="1:20" x14ac:dyDescent="0.6">
      <c r="A5752" s="6"/>
      <c r="B5752" s="6"/>
      <c r="C5752" s="6"/>
      <c r="D5752" s="6" t="s">
        <v>13813</v>
      </c>
      <c r="E5752" s="6" t="s">
        <v>13815</v>
      </c>
      <c r="F5752" s="6" t="s">
        <v>13854</v>
      </c>
      <c r="G5752" s="6" t="str">
        <f t="shared" si="426"/>
        <v>55-64</v>
      </c>
      <c r="H5752" s="6" t="str" cm="1">
        <f t="array" ref="H5752:I5752">_xlfn.TEXTSPLIT(G5752,"-")</f>
        <v>55</v>
      </c>
      <c r="I5752" s="6" t="str">
        <v>64</v>
      </c>
      <c r="J5752" s="6" t="s">
        <v>13541</v>
      </c>
      <c r="K5752" s="6" t="s">
        <v>13671</v>
      </c>
      <c r="L5752" s="6" t="s">
        <v>13517</v>
      </c>
      <c r="M5752" s="6" t="s">
        <v>13787</v>
      </c>
      <c r="N5752" s="6">
        <v>2013</v>
      </c>
      <c r="O5752" s="6" t="str" cm="1">
        <f t="array" ref="O5752">_xlfn.TEXTSPLIT(N5752,"-")</f>
        <v>2013</v>
      </c>
      <c r="P5752" s="6" t="str" cm="1">
        <f t="array" ref="P5752">_xlfn.TEXTSPLIT(O5752,"-")</f>
        <v>2013</v>
      </c>
      <c r="Q5752" s="6">
        <v>1257</v>
      </c>
      <c r="R5752" s="6">
        <v>1</v>
      </c>
      <c r="S5752" s="16">
        <f t="shared" si="427"/>
        <v>7.955449482895784E-4</v>
      </c>
      <c r="T5752" s="16">
        <f t="shared" si="428"/>
        <v>7.9522843944542605E-4</v>
      </c>
    </row>
    <row r="5753" spans="1:20" x14ac:dyDescent="0.6">
      <c r="A5753" s="6"/>
      <c r="B5753" s="6"/>
      <c r="C5753" s="6"/>
      <c r="D5753" s="6" t="s">
        <v>13813</v>
      </c>
      <c r="E5753" s="6" t="s">
        <v>13815</v>
      </c>
      <c r="F5753" s="6" t="s">
        <v>13855</v>
      </c>
      <c r="G5753" s="6" t="str">
        <f t="shared" si="426"/>
        <v>65-74</v>
      </c>
      <c r="H5753" s="6" t="str" cm="1">
        <f t="array" ref="H5753:I5753">_xlfn.TEXTSPLIT(G5753,"-")</f>
        <v>65</v>
      </c>
      <c r="I5753" s="6" t="str">
        <v>74</v>
      </c>
      <c r="J5753" s="6" t="s">
        <v>13541</v>
      </c>
      <c r="K5753" s="6" t="s">
        <v>13671</v>
      </c>
      <c r="L5753" s="6" t="s">
        <v>13517</v>
      </c>
      <c r="M5753" s="6" t="s">
        <v>13787</v>
      </c>
      <c r="N5753" s="6">
        <v>2013</v>
      </c>
      <c r="O5753" s="6" t="str" cm="1">
        <f t="array" ref="O5753">_xlfn.TEXTSPLIT(N5753,"-")</f>
        <v>2013</v>
      </c>
      <c r="P5753" s="6" t="str" cm="1">
        <f t="array" ref="P5753">_xlfn.TEXTSPLIT(O5753,"-")</f>
        <v>2013</v>
      </c>
      <c r="Q5753" s="6">
        <v>1061</v>
      </c>
      <c r="R5753" s="6">
        <v>11</v>
      </c>
      <c r="S5753" s="16">
        <f t="shared" si="427"/>
        <v>1.0367577756833177E-2</v>
      </c>
      <c r="T5753" s="16">
        <f t="shared" si="428"/>
        <v>3.1096958657198929E-3</v>
      </c>
    </row>
    <row r="5754" spans="1:20" x14ac:dyDescent="0.6">
      <c r="A5754" s="6"/>
      <c r="B5754" s="6"/>
      <c r="C5754" s="6"/>
      <c r="D5754" s="6" t="s">
        <v>13813</v>
      </c>
      <c r="E5754" s="6" t="s">
        <v>13815</v>
      </c>
      <c r="F5754" s="6" t="s">
        <v>13874</v>
      </c>
      <c r="G5754" s="6" t="str">
        <f t="shared" si="426"/>
        <v>75-84</v>
      </c>
      <c r="H5754" s="6" t="str" cm="1">
        <f t="array" ref="H5754:I5754">_xlfn.TEXTSPLIT(G5754,"-")</f>
        <v>75</v>
      </c>
      <c r="I5754" s="6" t="str">
        <v>84</v>
      </c>
      <c r="J5754" s="6" t="s">
        <v>13541</v>
      </c>
      <c r="K5754" s="6" t="s">
        <v>13671</v>
      </c>
      <c r="L5754" s="6" t="s">
        <v>13517</v>
      </c>
      <c r="M5754" s="6" t="s">
        <v>13787</v>
      </c>
      <c r="N5754" s="6">
        <v>2013</v>
      </c>
      <c r="O5754" s="6" t="str" cm="1">
        <f t="array" ref="O5754">_xlfn.TEXTSPLIT(N5754,"-")</f>
        <v>2013</v>
      </c>
      <c r="P5754" s="6" t="str" cm="1">
        <f t="array" ref="P5754">_xlfn.TEXTSPLIT(O5754,"-")</f>
        <v>2013</v>
      </c>
      <c r="Q5754" s="6">
        <v>325</v>
      </c>
      <c r="R5754" s="6">
        <v>9</v>
      </c>
      <c r="S5754" s="16">
        <f t="shared" si="427"/>
        <v>2.7692307692307693E-2</v>
      </c>
      <c r="T5754" s="16">
        <f t="shared" si="428"/>
        <v>9.1020612689962036E-3</v>
      </c>
    </row>
    <row r="5755" spans="1:20" x14ac:dyDescent="0.6">
      <c r="A5755" s="6"/>
      <c r="B5755" s="6"/>
      <c r="C5755" s="6"/>
      <c r="D5755" s="6" t="s">
        <v>13813</v>
      </c>
      <c r="E5755" s="6" t="s">
        <v>13815</v>
      </c>
      <c r="F5755" s="6" t="s">
        <v>13861</v>
      </c>
      <c r="G5755" s="6" t="str">
        <f t="shared" si="426"/>
        <v>85-95</v>
      </c>
      <c r="H5755" s="6" t="str" cm="1">
        <f t="array" ref="H5755:I5755">_xlfn.TEXTSPLIT(G5755,"-")</f>
        <v>85</v>
      </c>
      <c r="I5755" s="6" t="str">
        <v>95</v>
      </c>
      <c r="J5755" s="6" t="s">
        <v>13541</v>
      </c>
      <c r="K5755" s="6" t="s">
        <v>13671</v>
      </c>
      <c r="L5755" s="6" t="s">
        <v>13517</v>
      </c>
      <c r="M5755" s="6" t="s">
        <v>13787</v>
      </c>
      <c r="N5755" s="6">
        <v>2013</v>
      </c>
      <c r="O5755" s="6" t="str" cm="1">
        <f t="array" ref="O5755">_xlfn.TEXTSPLIT(N5755,"-")</f>
        <v>2013</v>
      </c>
      <c r="P5755" s="6" t="str" cm="1">
        <f t="array" ref="P5755">_xlfn.TEXTSPLIT(O5755,"-")</f>
        <v>2013</v>
      </c>
      <c r="Q5755" s="6">
        <v>47</v>
      </c>
      <c r="R5755" s="6">
        <v>5</v>
      </c>
      <c r="S5755" s="16">
        <f t="shared" si="427"/>
        <v>0.10638297872340426</v>
      </c>
      <c r="T5755" s="16">
        <f t="shared" si="428"/>
        <v>4.4974139273951261E-2</v>
      </c>
    </row>
    <row r="5756" spans="1:20" x14ac:dyDescent="0.6">
      <c r="A5756" s="6"/>
      <c r="B5756" s="6"/>
      <c r="C5756" s="6"/>
      <c r="D5756" s="6" t="s">
        <v>13300</v>
      </c>
      <c r="E5756" s="6" t="s">
        <v>13815</v>
      </c>
      <c r="F5756" s="6" t="s">
        <v>13526</v>
      </c>
      <c r="G5756" s="6" t="str">
        <f t="shared" si="426"/>
        <v>55-95</v>
      </c>
      <c r="H5756" s="6" t="str" cm="1">
        <f t="array" ref="H5756:I5756">_xlfn.TEXTSPLIT(G5756,"-")</f>
        <v>55</v>
      </c>
      <c r="I5756" s="6" t="str">
        <v>95</v>
      </c>
      <c r="J5756" s="6" t="s">
        <v>13541</v>
      </c>
      <c r="K5756" s="6" t="s">
        <v>13671</v>
      </c>
      <c r="L5756" s="6" t="s">
        <v>13517</v>
      </c>
      <c r="M5756" s="6" t="s">
        <v>13787</v>
      </c>
      <c r="N5756" s="6">
        <v>2013</v>
      </c>
      <c r="O5756" s="6" t="str" cm="1">
        <f t="array" ref="O5756">_xlfn.TEXTSPLIT(N5756,"-")</f>
        <v>2013</v>
      </c>
      <c r="P5756" s="6" t="str" cm="1">
        <f t="array" ref="P5756">_xlfn.TEXTSPLIT(O5756,"-")</f>
        <v>2013</v>
      </c>
      <c r="Q5756" s="6">
        <v>2690</v>
      </c>
      <c r="R5756" s="6">
        <v>1047</v>
      </c>
      <c r="S5756" s="16">
        <f t="shared" si="427"/>
        <v>0.38921933085501859</v>
      </c>
      <c r="T5756" s="16">
        <f t="shared" si="428"/>
        <v>9.4007759575281593E-3</v>
      </c>
    </row>
    <row r="5757" spans="1:20" x14ac:dyDescent="0.6">
      <c r="A5757" s="6"/>
      <c r="B5757" s="6"/>
      <c r="C5757" s="6"/>
      <c r="D5757" s="6" t="s">
        <v>13300</v>
      </c>
      <c r="E5757" s="6" t="s">
        <v>13815</v>
      </c>
      <c r="F5757" s="6" t="s">
        <v>13854</v>
      </c>
      <c r="G5757" s="6" t="str">
        <f t="shared" si="426"/>
        <v>55-64</v>
      </c>
      <c r="H5757" s="6" t="str" cm="1">
        <f t="array" ref="H5757:I5757">_xlfn.TEXTSPLIT(G5757,"-")</f>
        <v>55</v>
      </c>
      <c r="I5757" s="6" t="str">
        <v>64</v>
      </c>
      <c r="J5757" s="6" t="s">
        <v>13541</v>
      </c>
      <c r="K5757" s="6" t="s">
        <v>13671</v>
      </c>
      <c r="L5757" s="6" t="s">
        <v>13517</v>
      </c>
      <c r="M5757" s="6" t="s">
        <v>13787</v>
      </c>
      <c r="N5757" s="6">
        <v>2013</v>
      </c>
      <c r="O5757" s="6" t="str" cm="1">
        <f t="array" ref="O5757">_xlfn.TEXTSPLIT(N5757,"-")</f>
        <v>2013</v>
      </c>
      <c r="P5757" s="6" t="str" cm="1">
        <f t="array" ref="P5757">_xlfn.TEXTSPLIT(O5757,"-")</f>
        <v>2013</v>
      </c>
      <c r="Q5757" s="6">
        <v>1257</v>
      </c>
      <c r="R5757" s="6">
        <v>446</v>
      </c>
      <c r="S5757" s="16">
        <f t="shared" si="427"/>
        <v>0.35481304693715193</v>
      </c>
      <c r="T5757" s="16">
        <f t="shared" si="428"/>
        <v>1.3495063732913265E-2</v>
      </c>
    </row>
    <row r="5758" spans="1:20" x14ac:dyDescent="0.6">
      <c r="A5758" s="6"/>
      <c r="B5758" s="6"/>
      <c r="C5758" s="6"/>
      <c r="D5758" s="6" t="s">
        <v>13300</v>
      </c>
      <c r="E5758" s="6" t="s">
        <v>13815</v>
      </c>
      <c r="F5758" s="6" t="s">
        <v>13855</v>
      </c>
      <c r="G5758" s="6" t="str">
        <f t="shared" si="426"/>
        <v>65-74</v>
      </c>
      <c r="H5758" s="6" t="str" cm="1">
        <f t="array" ref="H5758:I5758">_xlfn.TEXTSPLIT(G5758,"-")</f>
        <v>65</v>
      </c>
      <c r="I5758" s="6" t="str">
        <v>74</v>
      </c>
      <c r="J5758" s="6" t="s">
        <v>13541</v>
      </c>
      <c r="K5758" s="6" t="s">
        <v>13671</v>
      </c>
      <c r="L5758" s="6" t="s">
        <v>13517</v>
      </c>
      <c r="M5758" s="6" t="s">
        <v>13787</v>
      </c>
      <c r="N5758" s="6">
        <v>2013</v>
      </c>
      <c r="O5758" s="6" t="str" cm="1">
        <f t="array" ref="O5758">_xlfn.TEXTSPLIT(N5758,"-")</f>
        <v>2013</v>
      </c>
      <c r="P5758" s="6" t="str" cm="1">
        <f t="array" ref="P5758">_xlfn.TEXTSPLIT(O5758,"-")</f>
        <v>2013</v>
      </c>
      <c r="Q5758" s="6">
        <v>1061</v>
      </c>
      <c r="R5758" s="6">
        <v>432</v>
      </c>
      <c r="S5758" s="16">
        <f t="shared" si="427"/>
        <v>0.4071630537229029</v>
      </c>
      <c r="T5758" s="16">
        <f t="shared" si="428"/>
        <v>1.508322189891712E-2</v>
      </c>
    </row>
    <row r="5759" spans="1:20" x14ac:dyDescent="0.6">
      <c r="A5759" s="6"/>
      <c r="B5759" s="6"/>
      <c r="C5759" s="6"/>
      <c r="D5759" s="6" t="s">
        <v>13300</v>
      </c>
      <c r="E5759" s="6" t="s">
        <v>13815</v>
      </c>
      <c r="F5759" s="6" t="s">
        <v>13874</v>
      </c>
      <c r="G5759" s="6" t="str">
        <f t="shared" si="426"/>
        <v>75-84</v>
      </c>
      <c r="H5759" s="6" t="str" cm="1">
        <f t="array" ref="H5759:I5759">_xlfn.TEXTSPLIT(G5759,"-")</f>
        <v>75</v>
      </c>
      <c r="I5759" s="6" t="str">
        <v>84</v>
      </c>
      <c r="J5759" s="6" t="s">
        <v>13541</v>
      </c>
      <c r="K5759" s="6" t="s">
        <v>13671</v>
      </c>
      <c r="L5759" s="6" t="s">
        <v>13517</v>
      </c>
      <c r="M5759" s="6" t="s">
        <v>13787</v>
      </c>
      <c r="N5759" s="6">
        <v>2013</v>
      </c>
      <c r="O5759" s="6" t="str" cm="1">
        <f t="array" ref="O5759">_xlfn.TEXTSPLIT(N5759,"-")</f>
        <v>2013</v>
      </c>
      <c r="P5759" s="6" t="str" cm="1">
        <f t="array" ref="P5759">_xlfn.TEXTSPLIT(O5759,"-")</f>
        <v>2013</v>
      </c>
      <c r="Q5759" s="6">
        <v>325</v>
      </c>
      <c r="R5759" s="6">
        <v>147</v>
      </c>
      <c r="S5759" s="16">
        <f t="shared" si="427"/>
        <v>0.4523076923076923</v>
      </c>
      <c r="T5759" s="16">
        <f t="shared" si="428"/>
        <v>2.7608551840492761E-2</v>
      </c>
    </row>
    <row r="5760" spans="1:20" x14ac:dyDescent="0.6">
      <c r="A5760" s="6"/>
      <c r="B5760" s="6"/>
      <c r="C5760" s="6"/>
      <c r="D5760" s="6" t="s">
        <v>13300</v>
      </c>
      <c r="E5760" s="6" t="s">
        <v>13815</v>
      </c>
      <c r="F5760" s="6" t="s">
        <v>13861</v>
      </c>
      <c r="G5760" s="6" t="str">
        <f t="shared" si="426"/>
        <v>85-95</v>
      </c>
      <c r="H5760" s="6" t="str" cm="1">
        <f t="array" ref="H5760:I5760">_xlfn.TEXTSPLIT(G5760,"-")</f>
        <v>85</v>
      </c>
      <c r="I5760" s="6" t="str">
        <v>95</v>
      </c>
      <c r="J5760" s="6" t="s">
        <v>13541</v>
      </c>
      <c r="K5760" s="6" t="s">
        <v>13671</v>
      </c>
      <c r="L5760" s="6" t="s">
        <v>13517</v>
      </c>
      <c r="M5760" s="6" t="s">
        <v>13787</v>
      </c>
      <c r="N5760" s="6">
        <v>2013</v>
      </c>
      <c r="O5760" s="6" t="str" cm="1">
        <f t="array" ref="O5760">_xlfn.TEXTSPLIT(N5760,"-")</f>
        <v>2013</v>
      </c>
      <c r="P5760" s="6" t="str" cm="1">
        <f t="array" ref="P5760">_xlfn.TEXTSPLIT(O5760,"-")</f>
        <v>2013</v>
      </c>
      <c r="Q5760" s="6">
        <v>47</v>
      </c>
      <c r="R5760" s="6">
        <v>22</v>
      </c>
      <c r="S5760" s="16">
        <f>R5760/Q5760</f>
        <v>0.46808510638297873</v>
      </c>
      <c r="T5760" s="16">
        <f t="shared" si="428"/>
        <v>7.2783771800876085E-2</v>
      </c>
    </row>
    <row r="5761" spans="1:18" x14ac:dyDescent="0.6">
      <c r="A5761" s="6"/>
      <c r="B5761" s="6"/>
      <c r="C5761" s="6"/>
      <c r="D5761" s="6"/>
      <c r="E5761" s="6"/>
      <c r="F5761" s="6"/>
      <c r="G5761" s="6"/>
      <c r="H5761" s="6"/>
      <c r="I5761" s="6"/>
      <c r="J5761" s="6"/>
      <c r="K5761" s="6"/>
      <c r="L5761" s="6"/>
      <c r="M5761" s="6"/>
      <c r="N5761" s="6"/>
      <c r="O5761" s="6"/>
      <c r="P5761" s="6"/>
      <c r="Q5761" s="6"/>
      <c r="R5761" s="6"/>
    </row>
    <row r="5762" spans="1:18" x14ac:dyDescent="0.6">
      <c r="A5762" s="6"/>
      <c r="B5762" s="6"/>
      <c r="C5762" s="6"/>
      <c r="D5762" s="6"/>
      <c r="E5762" s="6"/>
      <c r="F5762" s="6"/>
      <c r="G5762" s="6"/>
      <c r="H5762" s="6"/>
      <c r="I5762" s="6"/>
      <c r="J5762" s="6"/>
      <c r="K5762" s="6"/>
      <c r="L5762" s="6"/>
      <c r="M5762" s="6"/>
      <c r="N5762" s="6"/>
      <c r="O5762" s="6"/>
      <c r="P5762" s="6"/>
      <c r="Q5762" s="6"/>
      <c r="R5762" s="6"/>
    </row>
    <row r="5763" spans="1:18" x14ac:dyDescent="0.6">
      <c r="A5763" s="6"/>
      <c r="B5763" s="6"/>
      <c r="C5763" s="6"/>
      <c r="D5763" s="6"/>
      <c r="E5763" s="6"/>
      <c r="F5763" s="6"/>
      <c r="G5763" s="6"/>
      <c r="H5763" s="6"/>
      <c r="I5763" s="6"/>
      <c r="J5763" s="6"/>
      <c r="K5763" s="6"/>
      <c r="L5763" s="6"/>
      <c r="M5763" s="6"/>
      <c r="N5763" s="6"/>
      <c r="O5763" s="6"/>
      <c r="P5763" s="6"/>
      <c r="Q5763" s="6"/>
      <c r="R5763" s="6"/>
    </row>
    <row r="5764" spans="1:18" x14ac:dyDescent="0.6">
      <c r="A5764" s="6"/>
      <c r="B5764" s="6"/>
      <c r="C5764" s="6"/>
      <c r="D5764" s="6"/>
      <c r="E5764" s="6"/>
      <c r="F5764" s="6"/>
      <c r="G5764" s="6"/>
      <c r="H5764" s="6"/>
      <c r="I5764" s="6"/>
      <c r="J5764" s="6"/>
      <c r="K5764" s="6"/>
      <c r="L5764" s="6"/>
      <c r="M5764" s="6"/>
      <c r="N5764" s="6"/>
      <c r="O5764" s="6"/>
      <c r="P5764" s="6"/>
      <c r="Q5764" s="6"/>
      <c r="R5764" s="6"/>
    </row>
    <row r="5765" spans="1:18" x14ac:dyDescent="0.6">
      <c r="A5765" s="6"/>
      <c r="B5765" s="6"/>
      <c r="C5765" s="6"/>
      <c r="D5765" s="6"/>
      <c r="E5765" s="6"/>
      <c r="F5765" s="6"/>
      <c r="G5765" s="6"/>
      <c r="H5765" s="6"/>
      <c r="I5765" s="6"/>
      <c r="J5765" s="6"/>
      <c r="K5765" s="6"/>
      <c r="L5765" s="6"/>
      <c r="M5765" s="6"/>
      <c r="N5765" s="6"/>
      <c r="O5765" s="6"/>
      <c r="P5765" s="6"/>
      <c r="Q5765" s="6"/>
      <c r="R5765" s="6"/>
    </row>
    <row r="5766" spans="1:18" x14ac:dyDescent="0.6">
      <c r="A5766" s="6"/>
      <c r="B5766" s="6"/>
      <c r="C5766" s="6"/>
      <c r="D5766" s="6"/>
      <c r="E5766" s="6"/>
      <c r="F5766" s="6"/>
      <c r="G5766" s="6"/>
      <c r="H5766" s="6"/>
      <c r="I5766" s="6"/>
      <c r="J5766" s="6"/>
      <c r="K5766" s="6"/>
      <c r="L5766" s="6"/>
      <c r="M5766" s="6"/>
      <c r="N5766" s="6"/>
      <c r="O5766" s="6"/>
      <c r="P5766" s="6"/>
      <c r="Q5766" s="6"/>
      <c r="R5766" s="6"/>
    </row>
    <row r="5767" spans="1:18" x14ac:dyDescent="0.6">
      <c r="A5767" s="6"/>
      <c r="B5767" s="6"/>
      <c r="C5767" s="6"/>
      <c r="D5767" s="6"/>
      <c r="E5767" s="6"/>
      <c r="F5767" s="6"/>
      <c r="G5767" s="6"/>
      <c r="H5767" s="6"/>
      <c r="I5767" s="6"/>
      <c r="J5767" s="6"/>
      <c r="K5767" s="6"/>
      <c r="L5767" s="6"/>
      <c r="M5767" s="6"/>
      <c r="N5767" s="6"/>
      <c r="O5767" s="6"/>
      <c r="P5767" s="6"/>
      <c r="Q5767" s="6"/>
      <c r="R5767" s="6"/>
    </row>
    <row r="5768" spans="1:18" x14ac:dyDescent="0.6">
      <c r="A5768" s="6"/>
      <c r="B5768" s="6"/>
      <c r="C5768" s="6"/>
      <c r="D5768" s="6"/>
      <c r="E5768" s="6"/>
      <c r="F5768" s="6"/>
      <c r="G5768" s="6"/>
      <c r="H5768" s="6"/>
      <c r="I5768" s="6"/>
      <c r="J5768" s="6"/>
      <c r="K5768" s="6"/>
      <c r="L5768" s="6"/>
      <c r="M5768" s="6"/>
      <c r="N5768" s="6"/>
      <c r="O5768" s="6"/>
      <c r="P5768" s="6"/>
      <c r="Q5768" s="6"/>
      <c r="R5768" s="6"/>
    </row>
    <row r="5769" spans="1:18" x14ac:dyDescent="0.6">
      <c r="A5769" s="6"/>
      <c r="B5769" s="6"/>
      <c r="C5769" s="6"/>
      <c r="D5769" s="6"/>
      <c r="E5769" s="6"/>
      <c r="F5769" s="6"/>
      <c r="G5769" s="6"/>
      <c r="H5769" s="6"/>
      <c r="I5769" s="6"/>
      <c r="J5769" s="6"/>
      <c r="K5769" s="6"/>
      <c r="L5769" s="6"/>
      <c r="M5769" s="6"/>
      <c r="N5769" s="6"/>
      <c r="O5769" s="6"/>
      <c r="P5769" s="6"/>
      <c r="Q5769" s="6"/>
      <c r="R5769" s="6"/>
    </row>
    <row r="5770" spans="1:18" x14ac:dyDescent="0.6">
      <c r="M5770" s="6"/>
    </row>
  </sheetData>
  <phoneticPr fontId="18"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366F3-3B40-4F4D-BA4D-BE094E7DD72F}">
  <dimension ref="A1:Q599"/>
  <sheetViews>
    <sheetView topLeftCell="A407" zoomScale="40" zoomScaleNormal="40" workbookViewId="0">
      <selection activeCell="S429" sqref="S429"/>
    </sheetView>
  </sheetViews>
  <sheetFormatPr defaultRowHeight="16.899999999999999" x14ac:dyDescent="0.6"/>
  <cols>
    <col min="2" max="2" width="40.6875" bestFit="1" customWidth="1"/>
    <col min="3" max="3" width="18.375" bestFit="1" customWidth="1"/>
    <col min="4" max="4" width="79.75" customWidth="1"/>
    <col min="7" max="7" width="12.1875" bestFit="1" customWidth="1"/>
    <col min="9" max="9" width="15.625" bestFit="1" customWidth="1"/>
    <col min="10" max="10" width="21.25" customWidth="1"/>
    <col min="13" max="13" width="15.125" bestFit="1" customWidth="1"/>
  </cols>
  <sheetData>
    <row r="1" spans="1:13" x14ac:dyDescent="0.6">
      <c r="A1" s="6" t="s">
        <v>13189</v>
      </c>
      <c r="B1" s="6" t="s">
        <v>13800</v>
      </c>
      <c r="C1" s="6" t="s">
        <v>13809</v>
      </c>
      <c r="D1" s="6" t="s">
        <v>13936</v>
      </c>
      <c r="E1" s="6" t="s">
        <v>13811</v>
      </c>
      <c r="F1" s="20" t="s">
        <v>13801</v>
      </c>
      <c r="G1" s="6" t="s">
        <v>13802</v>
      </c>
      <c r="H1" s="6" t="s">
        <v>13803</v>
      </c>
      <c r="I1" s="6" t="s">
        <v>13804</v>
      </c>
      <c r="J1" s="6" t="s">
        <v>13805</v>
      </c>
      <c r="K1" s="6" t="s">
        <v>13806</v>
      </c>
      <c r="L1" s="6" t="s">
        <v>13807</v>
      </c>
      <c r="M1" s="6" t="s">
        <v>13808</v>
      </c>
    </row>
    <row r="2" spans="1:13" x14ac:dyDescent="0.6">
      <c r="A2" s="6">
        <v>7534060</v>
      </c>
      <c r="B2" s="6" t="s">
        <v>13355</v>
      </c>
      <c r="C2" s="6" t="s">
        <v>13859</v>
      </c>
      <c r="D2" s="6" t="s">
        <v>13937</v>
      </c>
      <c r="E2" s="6" t="s">
        <v>13815</v>
      </c>
      <c r="F2" s="20" t="s">
        <v>13486</v>
      </c>
      <c r="G2" s="6" t="s">
        <v>13873</v>
      </c>
      <c r="H2" s="6" t="s">
        <v>13465</v>
      </c>
      <c r="I2" s="6" t="s">
        <v>13815</v>
      </c>
      <c r="J2" s="6" t="s">
        <v>13324</v>
      </c>
      <c r="K2" s="6" t="s">
        <v>13939</v>
      </c>
      <c r="L2" s="6">
        <f>412*5</f>
        <v>2060</v>
      </c>
      <c r="M2" s="6">
        <v>33</v>
      </c>
    </row>
    <row r="3" spans="1:13" x14ac:dyDescent="0.6">
      <c r="A3" s="6"/>
      <c r="B3" s="6"/>
      <c r="C3" s="6"/>
      <c r="D3" s="6" t="s">
        <v>13937</v>
      </c>
      <c r="E3" s="6" t="s">
        <v>13815</v>
      </c>
      <c r="F3" s="20" t="s">
        <v>13883</v>
      </c>
      <c r="G3" s="6" t="s">
        <v>13873</v>
      </c>
      <c r="H3" s="6" t="s">
        <v>13465</v>
      </c>
      <c r="I3" s="6" t="s">
        <v>13815</v>
      </c>
      <c r="J3" s="6" t="s">
        <v>13324</v>
      </c>
      <c r="K3" s="6" t="s">
        <v>13939</v>
      </c>
      <c r="L3" s="6">
        <f>128*5</f>
        <v>640</v>
      </c>
      <c r="M3" s="6">
        <v>7</v>
      </c>
    </row>
    <row r="4" spans="1:13" x14ac:dyDescent="0.6">
      <c r="A4" s="6"/>
      <c r="B4" s="6"/>
      <c r="C4" s="6"/>
      <c r="D4" s="6" t="s">
        <v>13937</v>
      </c>
      <c r="E4" s="6" t="s">
        <v>13815</v>
      </c>
      <c r="F4" s="20" t="s">
        <v>13817</v>
      </c>
      <c r="G4" s="6" t="s">
        <v>13873</v>
      </c>
      <c r="H4" s="6" t="s">
        <v>13465</v>
      </c>
      <c r="I4" s="6" t="s">
        <v>13815</v>
      </c>
      <c r="J4" s="6" t="s">
        <v>13324</v>
      </c>
      <c r="K4" s="6" t="s">
        <v>13939</v>
      </c>
      <c r="L4" s="6">
        <f>84*5</f>
        <v>420</v>
      </c>
      <c r="M4" s="6">
        <v>3</v>
      </c>
    </row>
    <row r="5" spans="1:13" x14ac:dyDescent="0.6">
      <c r="A5" s="6"/>
      <c r="B5" s="6"/>
      <c r="C5" s="6"/>
      <c r="D5" s="6" t="s">
        <v>13937</v>
      </c>
      <c r="E5" s="6" t="s">
        <v>13815</v>
      </c>
      <c r="F5" s="20" t="s">
        <v>13818</v>
      </c>
      <c r="G5" s="6" t="s">
        <v>13873</v>
      </c>
      <c r="H5" s="6" t="s">
        <v>13465</v>
      </c>
      <c r="I5" s="6" t="s">
        <v>13815</v>
      </c>
      <c r="J5" s="6" t="s">
        <v>13324</v>
      </c>
      <c r="K5" s="6" t="s">
        <v>13939</v>
      </c>
      <c r="L5" s="6">
        <f>93*5</f>
        <v>465</v>
      </c>
      <c r="M5" s="6">
        <v>5</v>
      </c>
    </row>
    <row r="6" spans="1:13" x14ac:dyDescent="0.6">
      <c r="A6" s="6"/>
      <c r="B6" s="6"/>
      <c r="C6" s="6"/>
      <c r="D6" s="6" t="s">
        <v>13937</v>
      </c>
      <c r="E6" s="6" t="s">
        <v>13815</v>
      </c>
      <c r="F6" s="20" t="s">
        <v>13819</v>
      </c>
      <c r="G6" s="6" t="s">
        <v>13873</v>
      </c>
      <c r="H6" s="6" t="s">
        <v>13465</v>
      </c>
      <c r="I6" s="6" t="s">
        <v>13815</v>
      </c>
      <c r="J6" s="6" t="s">
        <v>13324</v>
      </c>
      <c r="K6" s="6" t="s">
        <v>13939</v>
      </c>
      <c r="L6" s="6">
        <f>78*5</f>
        <v>390</v>
      </c>
      <c r="M6" s="6">
        <v>13</v>
      </c>
    </row>
    <row r="7" spans="1:13" x14ac:dyDescent="0.6">
      <c r="A7" s="6"/>
      <c r="B7" s="6"/>
      <c r="C7" s="6"/>
      <c r="D7" s="6" t="s">
        <v>13937</v>
      </c>
      <c r="E7" s="6" t="s">
        <v>13815</v>
      </c>
      <c r="F7" s="20" t="s">
        <v>13752</v>
      </c>
      <c r="G7" s="6" t="s">
        <v>13873</v>
      </c>
      <c r="H7" s="6" t="s">
        <v>13465</v>
      </c>
      <c r="I7" s="6" t="s">
        <v>13815</v>
      </c>
      <c r="J7" s="6" t="s">
        <v>13324</v>
      </c>
      <c r="K7" s="6" t="s">
        <v>13939</v>
      </c>
      <c r="L7" s="6">
        <f>29*5</f>
        <v>145</v>
      </c>
      <c r="M7" s="6">
        <v>5</v>
      </c>
    </row>
    <row r="8" spans="1:13" x14ac:dyDescent="0.6">
      <c r="A8" s="6"/>
      <c r="B8" s="6"/>
      <c r="C8" s="6"/>
      <c r="D8" s="6" t="s">
        <v>13938</v>
      </c>
      <c r="E8" s="6" t="s">
        <v>13815</v>
      </c>
      <c r="F8" s="20" t="s">
        <v>13752</v>
      </c>
      <c r="G8" s="6" t="s">
        <v>13873</v>
      </c>
      <c r="H8" s="6" t="s">
        <v>13465</v>
      </c>
      <c r="I8" s="6" t="s">
        <v>13815</v>
      </c>
      <c r="J8" s="6" t="s">
        <v>13324</v>
      </c>
      <c r="K8" s="6" t="s">
        <v>13939</v>
      </c>
      <c r="L8" s="6">
        <v>75</v>
      </c>
      <c r="M8" s="6">
        <v>1</v>
      </c>
    </row>
    <row r="9" spans="1:13" x14ac:dyDescent="0.6">
      <c r="A9" s="6">
        <v>9022098</v>
      </c>
      <c r="B9" s="6" t="s">
        <v>13355</v>
      </c>
      <c r="C9" s="6" t="s">
        <v>13859</v>
      </c>
      <c r="D9" s="6" t="s">
        <v>13937</v>
      </c>
      <c r="E9" s="6" t="s">
        <v>13941</v>
      </c>
      <c r="F9" s="20" t="s">
        <v>13946</v>
      </c>
      <c r="G9" s="6" t="s">
        <v>13873</v>
      </c>
      <c r="H9" s="6" t="s">
        <v>13465</v>
      </c>
      <c r="I9" s="6" t="s">
        <v>13517</v>
      </c>
      <c r="J9" s="6" t="s">
        <v>13955</v>
      </c>
      <c r="K9" s="6" t="s">
        <v>13494</v>
      </c>
      <c r="L9" s="6">
        <v>14170</v>
      </c>
      <c r="M9" s="6">
        <v>232</v>
      </c>
    </row>
    <row r="10" spans="1:13" x14ac:dyDescent="0.6">
      <c r="A10" s="6"/>
      <c r="B10" s="6"/>
      <c r="C10" s="6"/>
      <c r="D10" s="6" t="s">
        <v>13937</v>
      </c>
      <c r="E10" s="6" t="s">
        <v>13814</v>
      </c>
      <c r="F10" s="20" t="s">
        <v>13946</v>
      </c>
      <c r="G10" s="6" t="s">
        <v>13873</v>
      </c>
      <c r="H10" s="6" t="s">
        <v>13465</v>
      </c>
      <c r="I10" s="6" t="s">
        <v>13517</v>
      </c>
      <c r="J10" s="6" t="s">
        <v>13955</v>
      </c>
      <c r="K10" s="6" t="s">
        <v>13494</v>
      </c>
      <c r="L10" s="6">
        <v>6165</v>
      </c>
      <c r="M10" s="6">
        <v>88</v>
      </c>
    </row>
    <row r="11" spans="1:13" x14ac:dyDescent="0.6">
      <c r="A11" s="6"/>
      <c r="B11" s="6"/>
      <c r="C11" s="6"/>
      <c r="D11" s="6" t="s">
        <v>13937</v>
      </c>
      <c r="E11" s="6" t="s">
        <v>13816</v>
      </c>
      <c r="F11" s="20" t="s">
        <v>13946</v>
      </c>
      <c r="G11" s="6" t="s">
        <v>13873</v>
      </c>
      <c r="H11" s="6" t="s">
        <v>13465</v>
      </c>
      <c r="I11" s="6" t="s">
        <v>13517</v>
      </c>
      <c r="J11" s="6" t="s">
        <v>13955</v>
      </c>
      <c r="K11" s="6" t="s">
        <v>13494</v>
      </c>
      <c r="L11" s="6">
        <v>8005</v>
      </c>
      <c r="M11" s="6">
        <v>144</v>
      </c>
    </row>
    <row r="12" spans="1:13" x14ac:dyDescent="0.6">
      <c r="A12" s="6"/>
      <c r="B12" s="6"/>
      <c r="C12" s="6"/>
      <c r="D12" s="6" t="s">
        <v>13937</v>
      </c>
      <c r="E12" s="6" t="s">
        <v>13941</v>
      </c>
      <c r="F12" s="20" t="s">
        <v>13897</v>
      </c>
      <c r="G12" s="6" t="s">
        <v>13873</v>
      </c>
      <c r="H12" s="6" t="s">
        <v>13465</v>
      </c>
      <c r="I12" s="6" t="s">
        <v>13517</v>
      </c>
      <c r="J12" s="6" t="s">
        <v>13955</v>
      </c>
      <c r="K12" s="6" t="s">
        <v>13494</v>
      </c>
      <c r="L12" s="6">
        <v>5675</v>
      </c>
      <c r="M12" s="6">
        <v>44</v>
      </c>
    </row>
    <row r="13" spans="1:13" x14ac:dyDescent="0.6">
      <c r="A13" s="6"/>
      <c r="B13" s="6"/>
      <c r="C13" s="6"/>
      <c r="D13" s="6" t="s">
        <v>13937</v>
      </c>
      <c r="E13" s="6" t="s">
        <v>13814</v>
      </c>
      <c r="F13" s="20" t="s">
        <v>13897</v>
      </c>
      <c r="G13" s="6" t="s">
        <v>13873</v>
      </c>
      <c r="H13" s="6" t="s">
        <v>13465</v>
      </c>
      <c r="I13" s="6" t="s">
        <v>13517</v>
      </c>
      <c r="J13" s="6" t="s">
        <v>13955</v>
      </c>
      <c r="K13" s="6" t="s">
        <v>13494</v>
      </c>
      <c r="L13" s="6">
        <v>2555</v>
      </c>
      <c r="M13" s="6">
        <v>21</v>
      </c>
    </row>
    <row r="14" spans="1:13" x14ac:dyDescent="0.6">
      <c r="A14" s="6"/>
      <c r="B14" s="6"/>
      <c r="C14" s="6"/>
      <c r="D14" s="6" t="s">
        <v>13937</v>
      </c>
      <c r="E14" s="6" t="s">
        <v>13816</v>
      </c>
      <c r="F14" s="20" t="s">
        <v>13897</v>
      </c>
      <c r="G14" s="6" t="s">
        <v>13873</v>
      </c>
      <c r="H14" s="6" t="s">
        <v>13465</v>
      </c>
      <c r="I14" s="6" t="s">
        <v>13517</v>
      </c>
      <c r="J14" s="6" t="s">
        <v>13955</v>
      </c>
      <c r="K14" s="6" t="s">
        <v>13494</v>
      </c>
      <c r="L14" s="6">
        <v>3120</v>
      </c>
      <c r="M14" s="6">
        <v>23</v>
      </c>
    </row>
    <row r="15" spans="1:13" x14ac:dyDescent="0.6">
      <c r="A15" s="6"/>
      <c r="B15" s="6"/>
      <c r="C15" s="6"/>
      <c r="D15" s="6" t="s">
        <v>13937</v>
      </c>
      <c r="E15" s="6" t="s">
        <v>13941</v>
      </c>
      <c r="F15" s="20" t="s">
        <v>13854</v>
      </c>
      <c r="G15" s="6" t="s">
        <v>13873</v>
      </c>
      <c r="H15" s="6" t="s">
        <v>13465</v>
      </c>
      <c r="I15" s="6" t="s">
        <v>13517</v>
      </c>
      <c r="J15" s="6" t="s">
        <v>13955</v>
      </c>
      <c r="K15" s="6" t="s">
        <v>13494</v>
      </c>
      <c r="L15" s="6">
        <v>4275</v>
      </c>
      <c r="M15" s="6">
        <v>40</v>
      </c>
    </row>
    <row r="16" spans="1:13" x14ac:dyDescent="0.6">
      <c r="A16" s="6"/>
      <c r="B16" s="6"/>
      <c r="C16" s="6"/>
      <c r="D16" s="6" t="s">
        <v>13937</v>
      </c>
      <c r="E16" s="6" t="s">
        <v>13814</v>
      </c>
      <c r="F16" s="20" t="s">
        <v>13854</v>
      </c>
      <c r="G16" s="6" t="s">
        <v>13873</v>
      </c>
      <c r="H16" s="6" t="s">
        <v>13465</v>
      </c>
      <c r="I16" s="6" t="s">
        <v>13517</v>
      </c>
      <c r="J16" s="6" t="s">
        <v>13955</v>
      </c>
      <c r="K16" s="6" t="s">
        <v>13494</v>
      </c>
      <c r="L16" s="6">
        <v>1950</v>
      </c>
      <c r="M16" s="6">
        <v>23</v>
      </c>
    </row>
    <row r="17" spans="1:13" x14ac:dyDescent="0.6">
      <c r="A17" s="6"/>
      <c r="B17" s="6"/>
      <c r="C17" s="6"/>
      <c r="D17" s="6" t="s">
        <v>13937</v>
      </c>
      <c r="E17" s="6" t="s">
        <v>13816</v>
      </c>
      <c r="F17" s="20" t="s">
        <v>13854</v>
      </c>
      <c r="G17" s="6" t="s">
        <v>13873</v>
      </c>
      <c r="H17" s="6" t="s">
        <v>13465</v>
      </c>
      <c r="I17" s="6" t="s">
        <v>13517</v>
      </c>
      <c r="J17" s="6" t="s">
        <v>13955</v>
      </c>
      <c r="K17" s="6" t="s">
        <v>13494</v>
      </c>
      <c r="L17" s="6">
        <v>2325</v>
      </c>
      <c r="M17" s="6">
        <v>17</v>
      </c>
    </row>
    <row r="18" spans="1:13" x14ac:dyDescent="0.6">
      <c r="A18" s="6"/>
      <c r="B18" s="6"/>
      <c r="C18" s="6"/>
      <c r="D18" s="6" t="s">
        <v>13937</v>
      </c>
      <c r="E18" s="6" t="s">
        <v>13941</v>
      </c>
      <c r="F18" s="20" t="s">
        <v>13855</v>
      </c>
      <c r="G18" s="6" t="s">
        <v>13873</v>
      </c>
      <c r="H18" s="6" t="s">
        <v>13465</v>
      </c>
      <c r="I18" s="6" t="s">
        <v>13517</v>
      </c>
      <c r="J18" s="6" t="s">
        <v>13955</v>
      </c>
      <c r="K18" s="6" t="s">
        <v>13494</v>
      </c>
      <c r="L18" s="6">
        <v>3300</v>
      </c>
      <c r="M18" s="6">
        <v>106</v>
      </c>
    </row>
    <row r="19" spans="1:13" x14ac:dyDescent="0.6">
      <c r="A19" s="6"/>
      <c r="B19" s="6"/>
      <c r="C19" s="6"/>
      <c r="D19" s="6" t="s">
        <v>13937</v>
      </c>
      <c r="E19" s="6" t="s">
        <v>13814</v>
      </c>
      <c r="F19" s="20" t="s">
        <v>13855</v>
      </c>
      <c r="G19" s="6" t="s">
        <v>13873</v>
      </c>
      <c r="H19" s="6" t="s">
        <v>13465</v>
      </c>
      <c r="I19" s="6" t="s">
        <v>13517</v>
      </c>
      <c r="J19" s="6" t="s">
        <v>13955</v>
      </c>
      <c r="K19" s="6" t="s">
        <v>13494</v>
      </c>
      <c r="L19" s="6">
        <v>1330</v>
      </c>
      <c r="M19" s="6">
        <v>36</v>
      </c>
    </row>
    <row r="20" spans="1:13" x14ac:dyDescent="0.6">
      <c r="A20" s="6"/>
      <c r="B20" s="6"/>
      <c r="C20" s="6"/>
      <c r="D20" s="6" t="s">
        <v>13937</v>
      </c>
      <c r="E20" s="6" t="s">
        <v>13816</v>
      </c>
      <c r="F20" s="20" t="s">
        <v>13855</v>
      </c>
      <c r="G20" s="6" t="s">
        <v>13873</v>
      </c>
      <c r="H20" s="6" t="s">
        <v>13465</v>
      </c>
      <c r="I20" s="6" t="s">
        <v>13517</v>
      </c>
      <c r="J20" s="6" t="s">
        <v>13955</v>
      </c>
      <c r="K20" s="6" t="s">
        <v>13494</v>
      </c>
      <c r="L20" s="6">
        <v>1970</v>
      </c>
      <c r="M20" s="6">
        <v>70</v>
      </c>
    </row>
    <row r="21" spans="1:13" x14ac:dyDescent="0.6">
      <c r="A21" s="6"/>
      <c r="B21" s="6"/>
      <c r="C21" s="6"/>
      <c r="D21" s="6" t="s">
        <v>13937</v>
      </c>
      <c r="E21" s="6" t="s">
        <v>13941</v>
      </c>
      <c r="F21" s="20" t="s">
        <v>13874</v>
      </c>
      <c r="G21" s="6" t="s">
        <v>13873</v>
      </c>
      <c r="H21" s="6" t="s">
        <v>13465</v>
      </c>
      <c r="I21" s="6" t="s">
        <v>13517</v>
      </c>
      <c r="J21" s="6" t="s">
        <v>13955</v>
      </c>
      <c r="K21" s="6" t="s">
        <v>13494</v>
      </c>
      <c r="L21" s="6">
        <v>920</v>
      </c>
      <c r="M21" s="6">
        <v>42</v>
      </c>
    </row>
    <row r="22" spans="1:13" x14ac:dyDescent="0.6">
      <c r="A22" s="6"/>
      <c r="B22" s="6"/>
      <c r="C22" s="6"/>
      <c r="D22" s="6" t="s">
        <v>13937</v>
      </c>
      <c r="E22" s="6" t="s">
        <v>13814</v>
      </c>
      <c r="F22" s="20" t="s">
        <v>13874</v>
      </c>
      <c r="G22" s="6" t="s">
        <v>13873</v>
      </c>
      <c r="H22" s="6" t="s">
        <v>13465</v>
      </c>
      <c r="I22" s="6" t="s">
        <v>13517</v>
      </c>
      <c r="J22" s="6" t="s">
        <v>13955</v>
      </c>
      <c r="K22" s="6" t="s">
        <v>13494</v>
      </c>
      <c r="L22" s="6">
        <v>330</v>
      </c>
      <c r="M22" s="6">
        <v>8</v>
      </c>
    </row>
    <row r="23" spans="1:13" x14ac:dyDescent="0.6">
      <c r="A23" s="6"/>
      <c r="B23" s="6"/>
      <c r="C23" s="6"/>
      <c r="D23" s="6" t="s">
        <v>13937</v>
      </c>
      <c r="E23" s="6" t="s">
        <v>13816</v>
      </c>
      <c r="F23" s="20" t="s">
        <v>13874</v>
      </c>
      <c r="G23" s="6" t="s">
        <v>13873</v>
      </c>
      <c r="H23" s="6" t="s">
        <v>13465</v>
      </c>
      <c r="I23" s="6" t="s">
        <v>13517</v>
      </c>
      <c r="J23" s="6" t="s">
        <v>13955</v>
      </c>
      <c r="K23" s="6" t="s">
        <v>13494</v>
      </c>
      <c r="L23" s="6">
        <v>590</v>
      </c>
      <c r="M23" s="6">
        <v>34</v>
      </c>
    </row>
    <row r="24" spans="1:13" x14ac:dyDescent="0.6">
      <c r="A24" s="6"/>
      <c r="B24" s="6"/>
      <c r="C24" s="6"/>
      <c r="D24" s="6" t="s">
        <v>13943</v>
      </c>
      <c r="E24" s="6" t="s">
        <v>13941</v>
      </c>
      <c r="F24" s="20" t="s">
        <v>13946</v>
      </c>
      <c r="G24" s="6" t="s">
        <v>13873</v>
      </c>
      <c r="H24" s="6" t="s">
        <v>13465</v>
      </c>
      <c r="I24" s="6" t="s">
        <v>13517</v>
      </c>
      <c r="J24" s="6" t="s">
        <v>13955</v>
      </c>
      <c r="K24" s="6" t="s">
        <v>13494</v>
      </c>
      <c r="L24" s="6">
        <v>17510</v>
      </c>
      <c r="M24" s="6">
        <v>32</v>
      </c>
    </row>
    <row r="25" spans="1:13" x14ac:dyDescent="0.6">
      <c r="A25" s="6"/>
      <c r="B25" s="6"/>
      <c r="C25" s="6"/>
      <c r="D25" s="6" t="s">
        <v>13943</v>
      </c>
      <c r="E25" s="6" t="s">
        <v>13814</v>
      </c>
      <c r="F25" s="20" t="s">
        <v>13946</v>
      </c>
      <c r="G25" s="6" t="s">
        <v>13873</v>
      </c>
      <c r="H25" s="6" t="s">
        <v>13465</v>
      </c>
      <c r="I25" s="6" t="s">
        <v>13517</v>
      </c>
      <c r="J25" s="6" t="s">
        <v>13955</v>
      </c>
      <c r="K25" s="6" t="s">
        <v>13494</v>
      </c>
      <c r="L25" s="6">
        <v>7665</v>
      </c>
      <c r="M25" s="6">
        <v>8</v>
      </c>
    </row>
    <row r="26" spans="1:13" x14ac:dyDescent="0.6">
      <c r="A26" s="6"/>
      <c r="B26" s="6"/>
      <c r="C26" s="6"/>
      <c r="D26" s="6" t="s">
        <v>13943</v>
      </c>
      <c r="E26" s="6" t="s">
        <v>13816</v>
      </c>
      <c r="F26" s="20" t="s">
        <v>13946</v>
      </c>
      <c r="G26" s="6" t="s">
        <v>13873</v>
      </c>
      <c r="H26" s="6" t="s">
        <v>13465</v>
      </c>
      <c r="I26" s="6" t="s">
        <v>13517</v>
      </c>
      <c r="J26" s="6" t="s">
        <v>13955</v>
      </c>
      <c r="K26" s="6" t="s">
        <v>13494</v>
      </c>
      <c r="L26" s="6">
        <v>9845</v>
      </c>
      <c r="M26" s="6">
        <v>26</v>
      </c>
    </row>
    <row r="27" spans="1:13" x14ac:dyDescent="0.6">
      <c r="A27" s="6"/>
      <c r="B27" s="6"/>
      <c r="C27" s="6"/>
      <c r="D27" s="6" t="s">
        <v>13943</v>
      </c>
      <c r="E27" s="6" t="s">
        <v>13941</v>
      </c>
      <c r="F27" s="20" t="s">
        <v>13897</v>
      </c>
      <c r="G27" s="6" t="s">
        <v>13873</v>
      </c>
      <c r="H27" s="6" t="s">
        <v>13465</v>
      </c>
      <c r="I27" s="6" t="s">
        <v>13517</v>
      </c>
      <c r="J27" s="6" t="s">
        <v>13955</v>
      </c>
      <c r="K27" s="6" t="s">
        <v>13494</v>
      </c>
      <c r="L27" s="6">
        <v>6270</v>
      </c>
      <c r="M27" s="6">
        <v>0</v>
      </c>
    </row>
    <row r="28" spans="1:13" x14ac:dyDescent="0.6">
      <c r="A28" s="6"/>
      <c r="B28" s="6"/>
      <c r="C28" s="6"/>
      <c r="D28" s="6" t="s">
        <v>13943</v>
      </c>
      <c r="E28" s="6" t="s">
        <v>13814</v>
      </c>
      <c r="F28" s="20" t="s">
        <v>13897</v>
      </c>
      <c r="G28" s="6" t="s">
        <v>13873</v>
      </c>
      <c r="H28" s="6" t="s">
        <v>13465</v>
      </c>
      <c r="I28" s="6" t="s">
        <v>13517</v>
      </c>
      <c r="J28" s="6" t="s">
        <v>13955</v>
      </c>
      <c r="K28" s="6" t="s">
        <v>13494</v>
      </c>
      <c r="L28" s="6">
        <v>2895</v>
      </c>
      <c r="M28" s="6">
        <v>0</v>
      </c>
    </row>
    <row r="29" spans="1:13" x14ac:dyDescent="0.6">
      <c r="A29" s="6"/>
      <c r="B29" s="6"/>
      <c r="C29" s="6"/>
      <c r="D29" s="6" t="s">
        <v>13943</v>
      </c>
      <c r="E29" s="6" t="s">
        <v>13816</v>
      </c>
      <c r="F29" s="20" t="s">
        <v>13897</v>
      </c>
      <c r="G29" s="6" t="s">
        <v>13873</v>
      </c>
      <c r="H29" s="6" t="s">
        <v>13465</v>
      </c>
      <c r="I29" s="6" t="s">
        <v>13517</v>
      </c>
      <c r="J29" s="6" t="s">
        <v>13955</v>
      </c>
      <c r="K29" s="6" t="s">
        <v>13494</v>
      </c>
      <c r="L29" s="6">
        <v>3375</v>
      </c>
      <c r="M29" s="6">
        <v>0</v>
      </c>
    </row>
    <row r="30" spans="1:13" x14ac:dyDescent="0.6">
      <c r="A30" s="6"/>
      <c r="B30" s="6"/>
      <c r="C30" s="6"/>
      <c r="D30" s="6" t="s">
        <v>13943</v>
      </c>
      <c r="E30" s="6" t="s">
        <v>13941</v>
      </c>
      <c r="F30" s="20" t="s">
        <v>13854</v>
      </c>
      <c r="G30" s="6" t="s">
        <v>13873</v>
      </c>
      <c r="H30" s="6" t="s">
        <v>13465</v>
      </c>
      <c r="I30" s="6" t="s">
        <v>13517</v>
      </c>
      <c r="J30" s="6" t="s">
        <v>13955</v>
      </c>
      <c r="K30" s="6" t="s">
        <v>13494</v>
      </c>
      <c r="L30" s="6">
        <v>5165</v>
      </c>
      <c r="M30" s="6">
        <v>3</v>
      </c>
    </row>
    <row r="31" spans="1:13" x14ac:dyDescent="0.6">
      <c r="A31" s="6"/>
      <c r="B31" s="6"/>
      <c r="C31" s="6"/>
      <c r="D31" s="6" t="s">
        <v>13943</v>
      </c>
      <c r="E31" s="6" t="s">
        <v>13814</v>
      </c>
      <c r="F31" s="20" t="s">
        <v>13854</v>
      </c>
      <c r="G31" s="6" t="s">
        <v>13873</v>
      </c>
      <c r="H31" s="6" t="s">
        <v>13465</v>
      </c>
      <c r="I31" s="6" t="s">
        <v>13517</v>
      </c>
      <c r="J31" s="6" t="s">
        <v>13955</v>
      </c>
      <c r="K31" s="6" t="s">
        <v>13494</v>
      </c>
      <c r="L31" s="6">
        <v>2415</v>
      </c>
      <c r="M31" s="6">
        <v>1</v>
      </c>
    </row>
    <row r="32" spans="1:13" x14ac:dyDescent="0.6">
      <c r="A32" s="6"/>
      <c r="B32" s="6"/>
      <c r="C32" s="6"/>
      <c r="D32" s="6" t="s">
        <v>13943</v>
      </c>
      <c r="E32" s="6" t="s">
        <v>13816</v>
      </c>
      <c r="F32" s="20" t="s">
        <v>13854</v>
      </c>
      <c r="G32" s="6" t="s">
        <v>13873</v>
      </c>
      <c r="H32" s="6" t="s">
        <v>13465</v>
      </c>
      <c r="I32" s="6" t="s">
        <v>13517</v>
      </c>
      <c r="J32" s="6" t="s">
        <v>13955</v>
      </c>
      <c r="K32" s="6" t="s">
        <v>13494</v>
      </c>
      <c r="L32" s="6">
        <v>2750</v>
      </c>
      <c r="M32" s="6">
        <v>2</v>
      </c>
    </row>
    <row r="33" spans="1:16" x14ac:dyDescent="0.6">
      <c r="A33" s="6"/>
      <c r="B33" s="6"/>
      <c r="C33" s="6"/>
      <c r="D33" s="6" t="s">
        <v>13943</v>
      </c>
      <c r="E33" s="6" t="s">
        <v>13941</v>
      </c>
      <c r="F33" s="20" t="s">
        <v>13855</v>
      </c>
      <c r="G33" s="6" t="s">
        <v>13873</v>
      </c>
      <c r="H33" s="6" t="s">
        <v>13465</v>
      </c>
      <c r="I33" s="6" t="s">
        <v>13517</v>
      </c>
      <c r="J33" s="6" t="s">
        <v>13955</v>
      </c>
      <c r="K33" s="6" t="s">
        <v>13494</v>
      </c>
      <c r="L33" s="6">
        <v>4505</v>
      </c>
      <c r="M33" s="6">
        <v>12</v>
      </c>
    </row>
    <row r="34" spans="1:16" x14ac:dyDescent="0.6">
      <c r="A34" s="6"/>
      <c r="B34" s="6"/>
      <c r="C34" s="6"/>
      <c r="D34" s="6" t="s">
        <v>13943</v>
      </c>
      <c r="E34" s="6" t="s">
        <v>13814</v>
      </c>
      <c r="F34" s="20" t="s">
        <v>13855</v>
      </c>
      <c r="G34" s="6" t="s">
        <v>13873</v>
      </c>
      <c r="H34" s="6" t="s">
        <v>13465</v>
      </c>
      <c r="I34" s="6" t="s">
        <v>13517</v>
      </c>
      <c r="J34" s="6" t="s">
        <v>13955</v>
      </c>
      <c r="K34" s="6" t="s">
        <v>13494</v>
      </c>
      <c r="L34" s="6">
        <v>1840</v>
      </c>
      <c r="M34" s="6">
        <v>5</v>
      </c>
    </row>
    <row r="35" spans="1:16" x14ac:dyDescent="0.6">
      <c r="A35" s="6"/>
      <c r="B35" s="6"/>
      <c r="C35" s="6"/>
      <c r="D35" s="6" t="s">
        <v>13943</v>
      </c>
      <c r="E35" s="6" t="s">
        <v>13816</v>
      </c>
      <c r="F35" s="20" t="s">
        <v>13855</v>
      </c>
      <c r="G35" s="6" t="s">
        <v>13873</v>
      </c>
      <c r="H35" s="6" t="s">
        <v>13465</v>
      </c>
      <c r="I35" s="6" t="s">
        <v>13517</v>
      </c>
      <c r="J35" s="6" t="s">
        <v>13955</v>
      </c>
      <c r="K35" s="6" t="s">
        <v>13494</v>
      </c>
      <c r="L35" s="6">
        <v>2665</v>
      </c>
      <c r="M35" s="6">
        <v>7</v>
      </c>
    </row>
    <row r="36" spans="1:16" x14ac:dyDescent="0.6">
      <c r="A36" s="6"/>
      <c r="B36" s="6"/>
      <c r="C36" s="6"/>
      <c r="D36" s="6" t="s">
        <v>13943</v>
      </c>
      <c r="E36" s="6" t="s">
        <v>13941</v>
      </c>
      <c r="F36" s="20" t="s">
        <v>13874</v>
      </c>
      <c r="G36" s="6" t="s">
        <v>13873</v>
      </c>
      <c r="H36" s="6" t="s">
        <v>13465</v>
      </c>
      <c r="I36" s="6" t="s">
        <v>13517</v>
      </c>
      <c r="J36" s="6" t="s">
        <v>13955</v>
      </c>
      <c r="K36" s="6" t="s">
        <v>13494</v>
      </c>
      <c r="L36" s="6">
        <v>1570</v>
      </c>
      <c r="M36" s="6">
        <v>17</v>
      </c>
    </row>
    <row r="37" spans="1:16" x14ac:dyDescent="0.6">
      <c r="A37" s="6"/>
      <c r="B37" s="6"/>
      <c r="C37" s="6"/>
      <c r="D37" s="6" t="s">
        <v>13943</v>
      </c>
      <c r="E37" s="6" t="s">
        <v>13814</v>
      </c>
      <c r="F37" s="20" t="s">
        <v>13874</v>
      </c>
      <c r="G37" s="6" t="s">
        <v>13873</v>
      </c>
      <c r="H37" s="6" t="s">
        <v>13465</v>
      </c>
      <c r="I37" s="6" t="s">
        <v>13517</v>
      </c>
      <c r="J37" s="6" t="s">
        <v>13955</v>
      </c>
      <c r="K37" s="6" t="s">
        <v>13494</v>
      </c>
      <c r="L37" s="6">
        <v>515</v>
      </c>
      <c r="M37" s="6">
        <v>1</v>
      </c>
    </row>
    <row r="38" spans="1:16" x14ac:dyDescent="0.6">
      <c r="A38" s="6"/>
      <c r="B38" s="6"/>
      <c r="C38" s="6"/>
      <c r="D38" s="6" t="s">
        <v>13943</v>
      </c>
      <c r="E38" s="6" t="s">
        <v>13816</v>
      </c>
      <c r="F38" s="20" t="s">
        <v>13874</v>
      </c>
      <c r="G38" s="6" t="s">
        <v>13873</v>
      </c>
      <c r="H38" s="6" t="s">
        <v>13465</v>
      </c>
      <c r="I38" s="6" t="s">
        <v>13517</v>
      </c>
      <c r="J38" s="6" t="s">
        <v>13955</v>
      </c>
      <c r="K38" s="6" t="s">
        <v>13494</v>
      </c>
      <c r="L38" s="6">
        <v>1055</v>
      </c>
      <c r="M38" s="6">
        <v>16</v>
      </c>
    </row>
    <row r="39" spans="1:16" x14ac:dyDescent="0.6">
      <c r="A39" s="6"/>
      <c r="B39" s="6"/>
      <c r="C39" s="6"/>
      <c r="D39" s="6" t="s">
        <v>13938</v>
      </c>
      <c r="E39" s="6" t="s">
        <v>13941</v>
      </c>
      <c r="F39" s="20" t="s">
        <v>13946</v>
      </c>
      <c r="G39" s="6" t="s">
        <v>13873</v>
      </c>
      <c r="H39" s="6" t="s">
        <v>13465</v>
      </c>
      <c r="I39" s="6" t="s">
        <v>13517</v>
      </c>
      <c r="J39" s="6" t="s">
        <v>13955</v>
      </c>
      <c r="K39" s="6" t="s">
        <v>13494</v>
      </c>
      <c r="L39" s="6">
        <v>2530</v>
      </c>
      <c r="M39" s="6">
        <v>19</v>
      </c>
    </row>
    <row r="40" spans="1:16" x14ac:dyDescent="0.6">
      <c r="A40" s="6"/>
      <c r="B40" s="6"/>
      <c r="C40" s="6"/>
      <c r="D40" s="6" t="s">
        <v>13947</v>
      </c>
      <c r="E40" s="6" t="s">
        <v>13941</v>
      </c>
      <c r="F40" s="20" t="s">
        <v>13946</v>
      </c>
      <c r="G40" s="6" t="s">
        <v>13873</v>
      </c>
      <c r="H40" s="6" t="s">
        <v>13465</v>
      </c>
      <c r="I40" s="6" t="s">
        <v>13517</v>
      </c>
      <c r="J40" s="6" t="s">
        <v>13955</v>
      </c>
      <c r="K40" s="6" t="s">
        <v>13494</v>
      </c>
      <c r="L40" s="6">
        <v>2525</v>
      </c>
      <c r="M40" s="6">
        <v>11</v>
      </c>
    </row>
    <row r="41" spans="1:16" x14ac:dyDescent="0.6">
      <c r="A41" s="6"/>
      <c r="B41" s="6"/>
      <c r="C41" s="6"/>
      <c r="D41" s="6" t="s">
        <v>13948</v>
      </c>
      <c r="E41" s="6" t="s">
        <v>13941</v>
      </c>
      <c r="F41" s="20" t="s">
        <v>13946</v>
      </c>
      <c r="G41" s="6" t="s">
        <v>13873</v>
      </c>
      <c r="H41" s="6" t="s">
        <v>13465</v>
      </c>
      <c r="I41" s="6" t="s">
        <v>13517</v>
      </c>
      <c r="J41" s="6" t="s">
        <v>13955</v>
      </c>
      <c r="K41" s="6" t="s">
        <v>13494</v>
      </c>
      <c r="L41" s="6">
        <v>2530</v>
      </c>
      <c r="M41" s="6">
        <v>8</v>
      </c>
    </row>
    <row r="42" spans="1:16" x14ac:dyDescent="0.6">
      <c r="A42" s="6">
        <v>12045049</v>
      </c>
      <c r="B42" s="6" t="s">
        <v>13355</v>
      </c>
      <c r="C42" s="6" t="s">
        <v>13859</v>
      </c>
      <c r="D42" s="6" t="s">
        <v>13940</v>
      </c>
      <c r="E42" s="6" t="s">
        <v>13941</v>
      </c>
      <c r="F42" s="20" t="s">
        <v>13520</v>
      </c>
      <c r="G42" s="6" t="s">
        <v>13864</v>
      </c>
      <c r="H42" s="6" t="s">
        <v>13357</v>
      </c>
      <c r="I42" s="6" t="s">
        <v>13517</v>
      </c>
      <c r="J42" s="6" t="s">
        <v>13350</v>
      </c>
      <c r="K42" s="6" t="s">
        <v>13519</v>
      </c>
      <c r="L42" s="6">
        <f>5*2198</f>
        <v>10990</v>
      </c>
      <c r="M42" s="6">
        <v>191</v>
      </c>
      <c r="N42">
        <v>2198</v>
      </c>
      <c r="O42">
        <v>8.6999999999999994E-2</v>
      </c>
      <c r="P42">
        <f>N42*O42</f>
        <v>191.226</v>
      </c>
    </row>
    <row r="43" spans="1:16" x14ac:dyDescent="0.6">
      <c r="A43" s="6"/>
      <c r="B43" s="6"/>
      <c r="C43" s="6"/>
      <c r="D43" s="6" t="s">
        <v>13940</v>
      </c>
      <c r="E43" s="6" t="s">
        <v>13814</v>
      </c>
      <c r="F43" s="20" t="s">
        <v>13520</v>
      </c>
      <c r="G43" s="6" t="s">
        <v>13864</v>
      </c>
      <c r="H43" s="6" t="s">
        <v>13357</v>
      </c>
      <c r="I43" s="6" t="s">
        <v>13517</v>
      </c>
      <c r="J43" s="6" t="s">
        <v>13350</v>
      </c>
      <c r="K43" s="6" t="s">
        <v>13519</v>
      </c>
      <c r="L43" s="6">
        <f>5*942</f>
        <v>4710</v>
      </c>
      <c r="M43" s="6">
        <v>74</v>
      </c>
      <c r="N43">
        <v>942</v>
      </c>
      <c r="O43">
        <v>7.9000000000000001E-2</v>
      </c>
      <c r="P43">
        <f t="shared" ref="P43:P131" si="0">N43*O43</f>
        <v>74.418000000000006</v>
      </c>
    </row>
    <row r="44" spans="1:16" x14ac:dyDescent="0.6">
      <c r="A44" s="6"/>
      <c r="B44" s="6"/>
      <c r="C44" s="6"/>
      <c r="D44" s="6" t="s">
        <v>13940</v>
      </c>
      <c r="E44" s="6" t="s">
        <v>13816</v>
      </c>
      <c r="F44" s="20" t="s">
        <v>13520</v>
      </c>
      <c r="G44" s="6" t="s">
        <v>13864</v>
      </c>
      <c r="H44" s="6" t="s">
        <v>13357</v>
      </c>
      <c r="I44" s="6" t="s">
        <v>13517</v>
      </c>
      <c r="J44" s="6" t="s">
        <v>13350</v>
      </c>
      <c r="K44" s="6" t="s">
        <v>13519</v>
      </c>
      <c r="L44" s="6">
        <f>5*1256</f>
        <v>6280</v>
      </c>
      <c r="M44" s="6">
        <v>118</v>
      </c>
      <c r="N44">
        <v>1256</v>
      </c>
      <c r="O44">
        <v>9.4E-2</v>
      </c>
      <c r="P44">
        <f t="shared" si="0"/>
        <v>118.06400000000001</v>
      </c>
    </row>
    <row r="45" spans="1:16" x14ac:dyDescent="0.6">
      <c r="A45" s="6"/>
      <c r="B45" s="6"/>
      <c r="C45" s="6"/>
      <c r="D45" s="6" t="s">
        <v>13940</v>
      </c>
      <c r="E45" s="6" t="s">
        <v>13941</v>
      </c>
      <c r="F45" s="20" t="s">
        <v>13867</v>
      </c>
      <c r="G45" s="6" t="s">
        <v>13864</v>
      </c>
      <c r="H45" s="6" t="s">
        <v>13357</v>
      </c>
      <c r="I45" s="6" t="s">
        <v>13517</v>
      </c>
      <c r="J45" s="6" t="s">
        <v>13350</v>
      </c>
      <c r="K45" s="6" t="s">
        <v>13519</v>
      </c>
      <c r="L45" s="6">
        <f>5*717</f>
        <v>3585</v>
      </c>
      <c r="M45" s="6">
        <v>23</v>
      </c>
      <c r="N45">
        <v>717</v>
      </c>
      <c r="O45">
        <v>3.2000000000000001E-2</v>
      </c>
      <c r="P45">
        <f t="shared" si="0"/>
        <v>22.943999999999999</v>
      </c>
    </row>
    <row r="46" spans="1:16" x14ac:dyDescent="0.6">
      <c r="A46" s="6"/>
      <c r="B46" s="6"/>
      <c r="C46" s="6"/>
      <c r="D46" s="6" t="s">
        <v>13940</v>
      </c>
      <c r="E46" s="6" t="s">
        <v>13814</v>
      </c>
      <c r="F46" s="20" t="s">
        <v>13867</v>
      </c>
      <c r="G46" s="6" t="s">
        <v>13864</v>
      </c>
      <c r="H46" s="6" t="s">
        <v>13357</v>
      </c>
      <c r="I46" s="6" t="s">
        <v>13517</v>
      </c>
      <c r="J46" s="6" t="s">
        <v>13350</v>
      </c>
      <c r="K46" s="6" t="s">
        <v>13519</v>
      </c>
      <c r="L46" s="6">
        <f>5*310</f>
        <v>1550</v>
      </c>
      <c r="M46" s="6">
        <v>11</v>
      </c>
      <c r="N46">
        <v>310</v>
      </c>
      <c r="O46">
        <v>3.5999999999999997E-2</v>
      </c>
      <c r="P46">
        <f t="shared" si="0"/>
        <v>11.159999999999998</v>
      </c>
    </row>
    <row r="47" spans="1:16" x14ac:dyDescent="0.6">
      <c r="A47" s="6"/>
      <c r="B47" s="6"/>
      <c r="C47" s="6"/>
      <c r="D47" s="6" t="s">
        <v>13940</v>
      </c>
      <c r="E47" s="6" t="s">
        <v>13816</v>
      </c>
      <c r="F47" s="20" t="s">
        <v>13867</v>
      </c>
      <c r="G47" s="6" t="s">
        <v>13864</v>
      </c>
      <c r="H47" s="6" t="s">
        <v>13357</v>
      </c>
      <c r="I47" s="6" t="s">
        <v>13517</v>
      </c>
      <c r="J47" s="6" t="s">
        <v>13350</v>
      </c>
      <c r="K47" s="6" t="s">
        <v>13519</v>
      </c>
      <c r="L47" s="6">
        <f>5*407</f>
        <v>2035</v>
      </c>
      <c r="M47" s="6">
        <v>12</v>
      </c>
      <c r="N47">
        <v>407</v>
      </c>
      <c r="O47">
        <v>0.03</v>
      </c>
      <c r="P47">
        <f t="shared" si="0"/>
        <v>12.209999999999999</v>
      </c>
    </row>
    <row r="48" spans="1:16" x14ac:dyDescent="0.6">
      <c r="A48" s="6"/>
      <c r="B48" s="6"/>
      <c r="C48" s="6"/>
      <c r="D48" s="6" t="s">
        <v>13940</v>
      </c>
      <c r="E48" s="6" t="s">
        <v>13941</v>
      </c>
      <c r="F48" s="20" t="s">
        <v>13819</v>
      </c>
      <c r="G48" s="6" t="s">
        <v>13864</v>
      </c>
      <c r="H48" s="6" t="s">
        <v>13357</v>
      </c>
      <c r="I48" s="6" t="s">
        <v>13517</v>
      </c>
      <c r="J48" s="6" t="s">
        <v>13350</v>
      </c>
      <c r="K48" s="6" t="s">
        <v>13519</v>
      </c>
      <c r="L48" s="6">
        <f>5*907</f>
        <v>4535</v>
      </c>
      <c r="M48" s="6">
        <v>67</v>
      </c>
      <c r="N48">
        <v>907</v>
      </c>
      <c r="O48">
        <v>7.3999999999999996E-2</v>
      </c>
      <c r="P48">
        <f t="shared" si="0"/>
        <v>67.117999999999995</v>
      </c>
    </row>
    <row r="49" spans="1:16" x14ac:dyDescent="0.6">
      <c r="A49" s="6"/>
      <c r="B49" s="6"/>
      <c r="C49" s="6"/>
      <c r="D49" s="6" t="s">
        <v>13940</v>
      </c>
      <c r="E49" s="6" t="s">
        <v>13814</v>
      </c>
      <c r="F49" s="20" t="s">
        <v>13819</v>
      </c>
      <c r="G49" s="6" t="s">
        <v>13864</v>
      </c>
      <c r="H49" s="6" t="s">
        <v>13357</v>
      </c>
      <c r="I49" s="6" t="s">
        <v>13517</v>
      </c>
      <c r="J49" s="6" t="s">
        <v>13350</v>
      </c>
      <c r="K49" s="6" t="s">
        <v>13519</v>
      </c>
      <c r="L49" s="6">
        <f>5*402</f>
        <v>2010</v>
      </c>
      <c r="M49" s="6">
        <v>26</v>
      </c>
      <c r="N49">
        <v>402</v>
      </c>
      <c r="O49">
        <v>6.5000000000000002E-2</v>
      </c>
      <c r="P49">
        <f t="shared" si="0"/>
        <v>26.130000000000003</v>
      </c>
    </row>
    <row r="50" spans="1:16" x14ac:dyDescent="0.6">
      <c r="D50" s="6" t="s">
        <v>13940</v>
      </c>
      <c r="E50" s="6" t="s">
        <v>13816</v>
      </c>
      <c r="F50" s="20" t="s">
        <v>13819</v>
      </c>
      <c r="G50" s="6" t="s">
        <v>13864</v>
      </c>
      <c r="H50" s="6" t="s">
        <v>13357</v>
      </c>
      <c r="I50" s="6" t="s">
        <v>13517</v>
      </c>
      <c r="J50" s="6" t="s">
        <v>13350</v>
      </c>
      <c r="K50" s="6" t="s">
        <v>13519</v>
      </c>
      <c r="L50" s="6">
        <f>5*505</f>
        <v>2525</v>
      </c>
      <c r="M50" s="6">
        <v>41</v>
      </c>
      <c r="N50">
        <v>505</v>
      </c>
      <c r="O50">
        <v>8.1000000000000003E-2</v>
      </c>
      <c r="P50">
        <f t="shared" si="0"/>
        <v>40.905000000000001</v>
      </c>
    </row>
    <row r="51" spans="1:16" x14ac:dyDescent="0.6">
      <c r="A51" s="6"/>
      <c r="B51" s="6"/>
      <c r="C51" s="6"/>
      <c r="D51" s="6" t="s">
        <v>13940</v>
      </c>
      <c r="E51" s="6" t="s">
        <v>13941</v>
      </c>
      <c r="F51" s="20" t="s">
        <v>13820</v>
      </c>
      <c r="G51" s="6" t="s">
        <v>13864</v>
      </c>
      <c r="H51" s="6" t="s">
        <v>13357</v>
      </c>
      <c r="I51" s="6" t="s">
        <v>13517</v>
      </c>
      <c r="J51" s="6" t="s">
        <v>13350</v>
      </c>
      <c r="K51" s="6" t="s">
        <v>13519</v>
      </c>
      <c r="L51" s="6">
        <f>5*486</f>
        <v>2430</v>
      </c>
      <c r="M51" s="6">
        <v>89</v>
      </c>
      <c r="N51">
        <v>486</v>
      </c>
      <c r="O51">
        <v>0.183</v>
      </c>
      <c r="P51">
        <f t="shared" si="0"/>
        <v>88.938000000000002</v>
      </c>
    </row>
    <row r="52" spans="1:16" x14ac:dyDescent="0.6">
      <c r="A52" s="6"/>
      <c r="B52" s="6"/>
      <c r="C52" s="6"/>
      <c r="D52" s="6" t="s">
        <v>13940</v>
      </c>
      <c r="E52" s="6" t="s">
        <v>13814</v>
      </c>
      <c r="F52" s="20" t="s">
        <v>13820</v>
      </c>
      <c r="G52" s="6" t="s">
        <v>13864</v>
      </c>
      <c r="H52" s="6" t="s">
        <v>13357</v>
      </c>
      <c r="I52" s="6" t="s">
        <v>13517</v>
      </c>
      <c r="J52" s="6" t="s">
        <v>13350</v>
      </c>
      <c r="K52" s="6" t="s">
        <v>13519</v>
      </c>
      <c r="L52" s="6">
        <f>5*193</f>
        <v>965</v>
      </c>
      <c r="M52" s="6">
        <v>33</v>
      </c>
      <c r="N52">
        <v>193</v>
      </c>
      <c r="O52">
        <v>0.17100000000000001</v>
      </c>
      <c r="P52">
        <f t="shared" si="0"/>
        <v>33.003</v>
      </c>
    </row>
    <row r="53" spans="1:16" x14ac:dyDescent="0.6">
      <c r="A53" s="6"/>
      <c r="B53" s="6"/>
      <c r="C53" s="6"/>
      <c r="D53" s="6" t="s">
        <v>13940</v>
      </c>
      <c r="E53" s="6" t="s">
        <v>13816</v>
      </c>
      <c r="F53" s="20" t="s">
        <v>13820</v>
      </c>
      <c r="G53" s="6" t="s">
        <v>13864</v>
      </c>
      <c r="H53" s="6" t="s">
        <v>13357</v>
      </c>
      <c r="I53" s="6" t="s">
        <v>13517</v>
      </c>
      <c r="J53" s="6" t="s">
        <v>13350</v>
      </c>
      <c r="K53" s="6" t="s">
        <v>13519</v>
      </c>
      <c r="L53" s="6">
        <f>5*293</f>
        <v>1465</v>
      </c>
      <c r="M53" s="6">
        <v>56</v>
      </c>
      <c r="N53">
        <v>293</v>
      </c>
      <c r="O53">
        <v>0.191</v>
      </c>
      <c r="P53">
        <f t="shared" si="0"/>
        <v>55.963000000000001</v>
      </c>
    </row>
    <row r="54" spans="1:16" x14ac:dyDescent="0.6">
      <c r="A54" s="6"/>
      <c r="B54" s="6"/>
      <c r="C54" s="6"/>
      <c r="D54" s="6" t="s">
        <v>13940</v>
      </c>
      <c r="E54" s="6" t="s">
        <v>13941</v>
      </c>
      <c r="F54" s="20" t="s">
        <v>13942</v>
      </c>
      <c r="G54" s="6" t="s">
        <v>13864</v>
      </c>
      <c r="H54" s="6" t="s">
        <v>13357</v>
      </c>
      <c r="I54" s="6" t="s">
        <v>13517</v>
      </c>
      <c r="J54" s="6" t="s">
        <v>13350</v>
      </c>
      <c r="K54" s="6" t="s">
        <v>13519</v>
      </c>
      <c r="L54" s="6">
        <f>5*88</f>
        <v>440</v>
      </c>
      <c r="M54" s="6">
        <v>13</v>
      </c>
      <c r="N54">
        <v>88</v>
      </c>
      <c r="O54">
        <v>0.14799999999999999</v>
      </c>
      <c r="P54">
        <f t="shared" si="0"/>
        <v>13.023999999999999</v>
      </c>
    </row>
    <row r="55" spans="1:16" x14ac:dyDescent="0.6">
      <c r="A55" s="6"/>
      <c r="B55" s="6"/>
      <c r="C55" s="6"/>
      <c r="D55" s="6" t="s">
        <v>13940</v>
      </c>
      <c r="E55" s="6" t="s">
        <v>13814</v>
      </c>
      <c r="F55" s="20" t="s">
        <v>13942</v>
      </c>
      <c r="G55" s="6" t="s">
        <v>13864</v>
      </c>
      <c r="H55" s="6" t="s">
        <v>13357</v>
      </c>
      <c r="I55" s="6" t="s">
        <v>13517</v>
      </c>
      <c r="J55" s="6" t="s">
        <v>13350</v>
      </c>
      <c r="K55" s="6" t="s">
        <v>13519</v>
      </c>
      <c r="L55" s="6">
        <f>5*37</f>
        <v>185</v>
      </c>
      <c r="M55" s="6">
        <v>4</v>
      </c>
      <c r="N55">
        <v>37</v>
      </c>
      <c r="O55">
        <v>0.108</v>
      </c>
      <c r="P55">
        <f t="shared" si="0"/>
        <v>3.996</v>
      </c>
    </row>
    <row r="56" spans="1:16" x14ac:dyDescent="0.6">
      <c r="A56" s="6"/>
      <c r="B56" s="6"/>
      <c r="C56" s="6"/>
      <c r="D56" s="6" t="s">
        <v>13940</v>
      </c>
      <c r="E56" s="6" t="s">
        <v>13816</v>
      </c>
      <c r="F56" s="20" t="s">
        <v>13942</v>
      </c>
      <c r="G56" s="6" t="s">
        <v>13864</v>
      </c>
      <c r="H56" s="6" t="s">
        <v>13357</v>
      </c>
      <c r="I56" s="6" t="s">
        <v>13517</v>
      </c>
      <c r="J56" s="6" t="s">
        <v>13350</v>
      </c>
      <c r="K56" s="6" t="s">
        <v>13519</v>
      </c>
      <c r="L56" s="6">
        <f>5*51</f>
        <v>255</v>
      </c>
      <c r="M56" s="6">
        <v>9</v>
      </c>
      <c r="N56">
        <v>51</v>
      </c>
      <c r="O56">
        <v>0.17699999999999999</v>
      </c>
      <c r="P56">
        <f t="shared" si="0"/>
        <v>9.0269999999999992</v>
      </c>
    </row>
    <row r="57" spans="1:16" x14ac:dyDescent="0.6">
      <c r="A57" s="6"/>
      <c r="B57" s="6"/>
      <c r="C57" s="6"/>
      <c r="D57" s="6" t="s">
        <v>13943</v>
      </c>
      <c r="E57" s="6" t="s">
        <v>13941</v>
      </c>
      <c r="F57" s="20" t="s">
        <v>13520</v>
      </c>
      <c r="G57" s="6" t="s">
        <v>13864</v>
      </c>
      <c r="H57" s="6" t="s">
        <v>13357</v>
      </c>
      <c r="I57" s="6" t="s">
        <v>13517</v>
      </c>
      <c r="J57" s="6" t="s">
        <v>13350</v>
      </c>
      <c r="K57" s="6" t="s">
        <v>13519</v>
      </c>
      <c r="L57" s="6">
        <f>5*2312</f>
        <v>11560</v>
      </c>
      <c r="M57" s="6">
        <v>25</v>
      </c>
      <c r="N57">
        <v>2312</v>
      </c>
      <c r="O57">
        <v>1.0999999999999999E-2</v>
      </c>
      <c r="P57">
        <f t="shared" si="0"/>
        <v>25.431999999999999</v>
      </c>
    </row>
    <row r="58" spans="1:16" x14ac:dyDescent="0.6">
      <c r="A58" s="6"/>
      <c r="B58" s="6"/>
      <c r="C58" s="6"/>
      <c r="D58" s="6" t="s">
        <v>13943</v>
      </c>
      <c r="E58" s="6" t="s">
        <v>13814</v>
      </c>
      <c r="F58" s="20" t="s">
        <v>13520</v>
      </c>
      <c r="G58" s="6" t="s">
        <v>13864</v>
      </c>
      <c r="H58" s="6" t="s">
        <v>13357</v>
      </c>
      <c r="I58" s="6" t="s">
        <v>13517</v>
      </c>
      <c r="J58" s="6" t="s">
        <v>13350</v>
      </c>
      <c r="K58" s="6" t="s">
        <v>13519</v>
      </c>
      <c r="L58" s="6">
        <f>5*984</f>
        <v>4920</v>
      </c>
      <c r="M58" s="6">
        <v>7</v>
      </c>
      <c r="N58">
        <v>984</v>
      </c>
      <c r="O58">
        <v>7.0000000000000001E-3</v>
      </c>
      <c r="P58">
        <f t="shared" si="0"/>
        <v>6.8879999999999999</v>
      </c>
    </row>
    <row r="59" spans="1:16" x14ac:dyDescent="0.6">
      <c r="A59" s="6"/>
      <c r="B59" s="6"/>
      <c r="C59" s="6"/>
      <c r="D59" s="6" t="s">
        <v>13943</v>
      </c>
      <c r="E59" s="6" t="s">
        <v>13816</v>
      </c>
      <c r="F59" s="20" t="s">
        <v>13520</v>
      </c>
      <c r="G59" s="6" t="s">
        <v>13864</v>
      </c>
      <c r="H59" s="6" t="s">
        <v>13357</v>
      </c>
      <c r="I59" s="6" t="s">
        <v>13517</v>
      </c>
      <c r="J59" s="6" t="s">
        <v>13350</v>
      </c>
      <c r="K59" s="6" t="s">
        <v>13519</v>
      </c>
      <c r="L59" s="6">
        <f>5*1328</f>
        <v>6640</v>
      </c>
      <c r="M59" s="6">
        <v>19</v>
      </c>
      <c r="N59">
        <v>1328</v>
      </c>
      <c r="O59">
        <v>1.4E-2</v>
      </c>
      <c r="P59">
        <f t="shared" si="0"/>
        <v>18.591999999999999</v>
      </c>
    </row>
    <row r="60" spans="1:16" x14ac:dyDescent="0.6">
      <c r="A60" s="6"/>
      <c r="B60" s="6"/>
      <c r="C60" s="6"/>
      <c r="D60" s="6" t="s">
        <v>13943</v>
      </c>
      <c r="E60" s="6" t="s">
        <v>13941</v>
      </c>
      <c r="F60" s="20" t="s">
        <v>13867</v>
      </c>
      <c r="G60" s="6" t="s">
        <v>13864</v>
      </c>
      <c r="H60" s="6" t="s">
        <v>13357</v>
      </c>
      <c r="I60" s="6" t="s">
        <v>13517</v>
      </c>
      <c r="J60" s="6" t="s">
        <v>13350</v>
      </c>
      <c r="K60" s="6" t="s">
        <v>13519</v>
      </c>
      <c r="L60" s="6">
        <f>5*721</f>
        <v>3605</v>
      </c>
      <c r="M60" s="6">
        <v>0</v>
      </c>
      <c r="N60">
        <v>721</v>
      </c>
      <c r="O60">
        <v>0</v>
      </c>
      <c r="P60">
        <f t="shared" si="0"/>
        <v>0</v>
      </c>
    </row>
    <row r="61" spans="1:16" x14ac:dyDescent="0.6">
      <c r="A61" s="6"/>
      <c r="B61" s="6"/>
      <c r="C61" s="6"/>
      <c r="D61" s="6" t="s">
        <v>13943</v>
      </c>
      <c r="E61" s="6" t="s">
        <v>13814</v>
      </c>
      <c r="F61" s="20" t="s">
        <v>13867</v>
      </c>
      <c r="G61" s="6" t="s">
        <v>13864</v>
      </c>
      <c r="H61" s="6" t="s">
        <v>13357</v>
      </c>
      <c r="I61" s="6" t="s">
        <v>13517</v>
      </c>
      <c r="J61" s="6" t="s">
        <v>13350</v>
      </c>
      <c r="K61" s="6" t="s">
        <v>13519</v>
      </c>
      <c r="L61" s="6">
        <f>5*314</f>
        <v>1570</v>
      </c>
      <c r="M61" s="6">
        <v>0</v>
      </c>
      <c r="N61">
        <v>314</v>
      </c>
      <c r="O61">
        <v>0</v>
      </c>
      <c r="P61">
        <f t="shared" si="0"/>
        <v>0</v>
      </c>
    </row>
    <row r="62" spans="1:16" x14ac:dyDescent="0.6">
      <c r="A62" s="6"/>
      <c r="B62" s="6"/>
      <c r="C62" s="6"/>
      <c r="D62" s="6" t="s">
        <v>13943</v>
      </c>
      <c r="E62" s="6" t="s">
        <v>13816</v>
      </c>
      <c r="F62" s="20" t="s">
        <v>13867</v>
      </c>
      <c r="G62" s="6" t="s">
        <v>13864</v>
      </c>
      <c r="H62" s="6" t="s">
        <v>13357</v>
      </c>
      <c r="I62" s="6" t="s">
        <v>13517</v>
      </c>
      <c r="J62" s="6" t="s">
        <v>13350</v>
      </c>
      <c r="K62" s="6" t="s">
        <v>13519</v>
      </c>
      <c r="L62" s="6">
        <f>5*407</f>
        <v>2035</v>
      </c>
      <c r="M62" s="6">
        <v>0</v>
      </c>
      <c r="N62">
        <v>407</v>
      </c>
      <c r="O62">
        <v>0</v>
      </c>
      <c r="P62">
        <f t="shared" si="0"/>
        <v>0</v>
      </c>
    </row>
    <row r="63" spans="1:16" x14ac:dyDescent="0.6">
      <c r="A63" s="6"/>
      <c r="B63" s="6"/>
      <c r="C63" s="6"/>
      <c r="D63" s="6" t="s">
        <v>13943</v>
      </c>
      <c r="E63" s="6" t="s">
        <v>13941</v>
      </c>
      <c r="F63" s="20" t="s">
        <v>13819</v>
      </c>
      <c r="G63" s="6" t="s">
        <v>13864</v>
      </c>
      <c r="H63" s="6" t="s">
        <v>13357</v>
      </c>
      <c r="I63" s="6" t="s">
        <v>13517</v>
      </c>
      <c r="J63" s="6" t="s">
        <v>13350</v>
      </c>
      <c r="K63" s="6" t="s">
        <v>13519</v>
      </c>
      <c r="L63" s="6">
        <f>5*940</f>
        <v>4700</v>
      </c>
      <c r="M63" s="6">
        <v>6</v>
      </c>
      <c r="N63">
        <v>940</v>
      </c>
      <c r="O63">
        <v>6.0000000000000001E-3</v>
      </c>
      <c r="P63">
        <f t="shared" si="0"/>
        <v>5.64</v>
      </c>
    </row>
    <row r="64" spans="1:16" x14ac:dyDescent="0.6">
      <c r="A64" s="6"/>
      <c r="B64" s="6"/>
      <c r="C64" s="6"/>
      <c r="D64" s="6" t="s">
        <v>13943</v>
      </c>
      <c r="E64" s="6" t="s">
        <v>13814</v>
      </c>
      <c r="F64" s="20" t="s">
        <v>13819</v>
      </c>
      <c r="G64" s="6" t="s">
        <v>13864</v>
      </c>
      <c r="H64" s="6" t="s">
        <v>13357</v>
      </c>
      <c r="I64" s="6" t="s">
        <v>13517</v>
      </c>
      <c r="J64" s="6" t="s">
        <v>13350</v>
      </c>
      <c r="K64" s="6" t="s">
        <v>13519</v>
      </c>
      <c r="L64" s="6">
        <f>5*415</f>
        <v>2075</v>
      </c>
      <c r="M64" s="6">
        <v>2</v>
      </c>
      <c r="N64">
        <v>415</v>
      </c>
      <c r="O64">
        <v>5.0000000000000001E-3</v>
      </c>
      <c r="P64">
        <f t="shared" si="0"/>
        <v>2.0750000000000002</v>
      </c>
    </row>
    <row r="65" spans="1:16" x14ac:dyDescent="0.6">
      <c r="A65" s="6"/>
      <c r="B65" s="6"/>
      <c r="C65" s="6"/>
      <c r="D65" s="6" t="s">
        <v>13943</v>
      </c>
      <c r="E65" s="6" t="s">
        <v>13816</v>
      </c>
      <c r="F65" s="20" t="s">
        <v>13819</v>
      </c>
      <c r="G65" s="6" t="s">
        <v>13864</v>
      </c>
      <c r="H65" s="6" t="s">
        <v>13357</v>
      </c>
      <c r="I65" s="6" t="s">
        <v>13517</v>
      </c>
      <c r="J65" s="6" t="s">
        <v>13350</v>
      </c>
      <c r="K65" s="6" t="s">
        <v>13519</v>
      </c>
      <c r="L65" s="6">
        <f>5*525</f>
        <v>2625</v>
      </c>
      <c r="M65" s="6">
        <v>4</v>
      </c>
      <c r="N65">
        <v>525</v>
      </c>
      <c r="O65">
        <v>8.0000000000000002E-3</v>
      </c>
      <c r="P65">
        <f t="shared" si="0"/>
        <v>4.2</v>
      </c>
    </row>
    <row r="66" spans="1:16" x14ac:dyDescent="0.6">
      <c r="A66" s="6"/>
      <c r="B66" s="6"/>
      <c r="C66" s="6"/>
      <c r="D66" s="6" t="s">
        <v>13943</v>
      </c>
      <c r="E66" s="6" t="s">
        <v>13941</v>
      </c>
      <c r="F66" s="20" t="s">
        <v>13820</v>
      </c>
      <c r="G66" s="6" t="s">
        <v>13864</v>
      </c>
      <c r="H66" s="6" t="s">
        <v>13357</v>
      </c>
      <c r="I66" s="6" t="s">
        <v>13517</v>
      </c>
      <c r="J66" s="6" t="s">
        <v>13350</v>
      </c>
      <c r="K66" s="6" t="s">
        <v>13519</v>
      </c>
      <c r="L66" s="6">
        <f>5*541</f>
        <v>2705</v>
      </c>
      <c r="M66" s="6">
        <v>13</v>
      </c>
      <c r="N66">
        <v>541</v>
      </c>
      <c r="O66">
        <v>2.4E-2</v>
      </c>
      <c r="P66">
        <f t="shared" si="0"/>
        <v>12.984</v>
      </c>
    </row>
    <row r="67" spans="1:16" x14ac:dyDescent="0.6">
      <c r="A67" s="6"/>
      <c r="B67" s="6"/>
      <c r="C67" s="6"/>
      <c r="D67" s="6" t="s">
        <v>13943</v>
      </c>
      <c r="E67" s="6" t="s">
        <v>13814</v>
      </c>
      <c r="F67" s="20" t="s">
        <v>13820</v>
      </c>
      <c r="G67" s="6" t="s">
        <v>13864</v>
      </c>
      <c r="H67" s="6" t="s">
        <v>13357</v>
      </c>
      <c r="I67" s="6" t="s">
        <v>13517</v>
      </c>
      <c r="J67" s="6" t="s">
        <v>13350</v>
      </c>
      <c r="K67" s="6" t="s">
        <v>13519</v>
      </c>
      <c r="L67" s="6">
        <f>5*213</f>
        <v>1065</v>
      </c>
      <c r="M67" s="6">
        <v>5</v>
      </c>
      <c r="N67">
        <v>213</v>
      </c>
      <c r="O67">
        <v>2.4E-2</v>
      </c>
      <c r="P67">
        <f t="shared" si="0"/>
        <v>5.1120000000000001</v>
      </c>
    </row>
    <row r="68" spans="1:16" x14ac:dyDescent="0.6">
      <c r="A68" s="6"/>
      <c r="B68" s="6"/>
      <c r="C68" s="6"/>
      <c r="D68" s="6" t="s">
        <v>13943</v>
      </c>
      <c r="E68" s="6" t="s">
        <v>13816</v>
      </c>
      <c r="F68" s="20" t="s">
        <v>13820</v>
      </c>
      <c r="G68" s="6" t="s">
        <v>13864</v>
      </c>
      <c r="H68" s="6" t="s">
        <v>13357</v>
      </c>
      <c r="I68" s="6" t="s">
        <v>13517</v>
      </c>
      <c r="J68" s="6" t="s">
        <v>13350</v>
      </c>
      <c r="K68" s="6" t="s">
        <v>13519</v>
      </c>
      <c r="L68" s="6">
        <f>5*328</f>
        <v>1640</v>
      </c>
      <c r="M68" s="6">
        <v>8</v>
      </c>
      <c r="N68">
        <v>328</v>
      </c>
      <c r="O68">
        <v>2.4E-2</v>
      </c>
      <c r="P68">
        <f t="shared" si="0"/>
        <v>7.8719999999999999</v>
      </c>
    </row>
    <row r="69" spans="1:16" x14ac:dyDescent="0.6">
      <c r="A69" s="6"/>
      <c r="B69" s="6"/>
      <c r="C69" s="6"/>
      <c r="D69" s="6" t="s">
        <v>13943</v>
      </c>
      <c r="E69" s="6" t="s">
        <v>13941</v>
      </c>
      <c r="F69" s="20" t="s">
        <v>13942</v>
      </c>
      <c r="G69" s="6" t="s">
        <v>13864</v>
      </c>
      <c r="H69" s="6" t="s">
        <v>13357</v>
      </c>
      <c r="I69" s="6" t="s">
        <v>13517</v>
      </c>
      <c r="J69" s="6" t="s">
        <v>13350</v>
      </c>
      <c r="K69" s="6" t="s">
        <v>13519</v>
      </c>
      <c r="L69" s="6">
        <f>5*111</f>
        <v>555</v>
      </c>
      <c r="M69" s="6">
        <v>6</v>
      </c>
      <c r="N69">
        <v>111</v>
      </c>
      <c r="O69">
        <v>5.3999999999999999E-2</v>
      </c>
      <c r="P69">
        <f t="shared" si="0"/>
        <v>5.9939999999999998</v>
      </c>
    </row>
    <row r="70" spans="1:16" x14ac:dyDescent="0.6">
      <c r="A70" s="6"/>
      <c r="B70" s="6"/>
      <c r="C70" s="6"/>
      <c r="D70" s="6" t="s">
        <v>13943</v>
      </c>
      <c r="E70" s="6" t="s">
        <v>13814</v>
      </c>
      <c r="F70" s="20" t="s">
        <v>13942</v>
      </c>
      <c r="G70" s="6" t="s">
        <v>13864</v>
      </c>
      <c r="H70" s="6" t="s">
        <v>13357</v>
      </c>
      <c r="I70" s="6" t="s">
        <v>13517</v>
      </c>
      <c r="J70" s="6" t="s">
        <v>13350</v>
      </c>
      <c r="K70" s="6" t="s">
        <v>13519</v>
      </c>
      <c r="L70" s="6">
        <f>5*43</f>
        <v>215</v>
      </c>
      <c r="M70" s="6">
        <v>0</v>
      </c>
      <c r="N70">
        <v>43</v>
      </c>
      <c r="O70">
        <v>0</v>
      </c>
      <c r="P70">
        <f t="shared" si="0"/>
        <v>0</v>
      </c>
    </row>
    <row r="71" spans="1:16" x14ac:dyDescent="0.6">
      <c r="A71" s="6"/>
      <c r="B71" s="6"/>
      <c r="C71" s="6"/>
      <c r="D71" s="6" t="s">
        <v>13943</v>
      </c>
      <c r="E71" s="6" t="s">
        <v>13816</v>
      </c>
      <c r="F71" s="20" t="s">
        <v>13942</v>
      </c>
      <c r="G71" s="6" t="s">
        <v>13864</v>
      </c>
      <c r="H71" s="6" t="s">
        <v>13357</v>
      </c>
      <c r="I71" s="6" t="s">
        <v>13517</v>
      </c>
      <c r="J71" s="6" t="s">
        <v>13350</v>
      </c>
      <c r="K71" s="6" t="s">
        <v>13519</v>
      </c>
      <c r="L71" s="6">
        <f>5*68</f>
        <v>340</v>
      </c>
      <c r="M71" s="6">
        <v>6</v>
      </c>
      <c r="N71">
        <v>68</v>
      </c>
      <c r="O71">
        <v>8.7999999999999995E-2</v>
      </c>
      <c r="P71">
        <f t="shared" si="0"/>
        <v>5.984</v>
      </c>
    </row>
    <row r="72" spans="1:16" x14ac:dyDescent="0.6">
      <c r="A72" s="6"/>
      <c r="B72" s="6"/>
      <c r="C72" s="6"/>
      <c r="D72" s="6" t="s">
        <v>13944</v>
      </c>
      <c r="E72" s="6" t="s">
        <v>13941</v>
      </c>
      <c r="F72" s="20" t="s">
        <v>13520</v>
      </c>
      <c r="G72" s="6" t="s">
        <v>13864</v>
      </c>
      <c r="H72" s="6" t="s">
        <v>13357</v>
      </c>
      <c r="I72" s="6" t="s">
        <v>13517</v>
      </c>
      <c r="J72" s="6" t="s">
        <v>13350</v>
      </c>
      <c r="K72" s="6" t="s">
        <v>13519</v>
      </c>
      <c r="L72" s="6">
        <f>5*2312</f>
        <v>11560</v>
      </c>
      <c r="M72" s="6">
        <v>23</v>
      </c>
      <c r="N72">
        <v>2312</v>
      </c>
      <c r="O72">
        <v>0.01</v>
      </c>
      <c r="P72">
        <f t="shared" si="0"/>
        <v>23.12</v>
      </c>
    </row>
    <row r="73" spans="1:16" x14ac:dyDescent="0.6">
      <c r="A73" s="6"/>
      <c r="B73" s="6"/>
      <c r="C73" s="6"/>
      <c r="D73" s="6" t="s">
        <v>13944</v>
      </c>
      <c r="E73" s="6" t="s">
        <v>13814</v>
      </c>
      <c r="F73" s="20" t="s">
        <v>13520</v>
      </c>
      <c r="G73" s="6" t="s">
        <v>13864</v>
      </c>
      <c r="H73" s="6" t="s">
        <v>13357</v>
      </c>
      <c r="I73" s="6" t="s">
        <v>13517</v>
      </c>
      <c r="J73" s="6" t="s">
        <v>13350</v>
      </c>
      <c r="K73" s="6" t="s">
        <v>13519</v>
      </c>
      <c r="L73" s="6">
        <f>5*984</f>
        <v>4920</v>
      </c>
      <c r="M73" s="6">
        <v>6</v>
      </c>
      <c r="N73">
        <v>984</v>
      </c>
      <c r="O73">
        <v>6.0000000000000001E-3</v>
      </c>
      <c r="P73">
        <f t="shared" si="0"/>
        <v>5.9039999999999999</v>
      </c>
    </row>
    <row r="74" spans="1:16" x14ac:dyDescent="0.6">
      <c r="A74" s="6"/>
      <c r="B74" s="6"/>
      <c r="C74" s="6"/>
      <c r="D74" s="6" t="s">
        <v>13944</v>
      </c>
      <c r="E74" s="6" t="s">
        <v>13816</v>
      </c>
      <c r="F74" s="20" t="s">
        <v>13520</v>
      </c>
      <c r="G74" s="6" t="s">
        <v>13864</v>
      </c>
      <c r="H74" s="6" t="s">
        <v>13357</v>
      </c>
      <c r="I74" s="6" t="s">
        <v>13517</v>
      </c>
      <c r="J74" s="6" t="s">
        <v>13350</v>
      </c>
      <c r="K74" s="6" t="s">
        <v>13519</v>
      </c>
      <c r="L74" s="6">
        <f>5*1328</f>
        <v>6640</v>
      </c>
      <c r="M74" s="6">
        <v>16</v>
      </c>
      <c r="N74">
        <v>1328</v>
      </c>
      <c r="O74">
        <v>1.2E-2</v>
      </c>
      <c r="P74">
        <f t="shared" si="0"/>
        <v>15.936</v>
      </c>
    </row>
    <row r="75" spans="1:16" x14ac:dyDescent="0.6">
      <c r="A75" s="6"/>
      <c r="B75" s="6"/>
      <c r="C75" s="6"/>
      <c r="D75" s="6" t="s">
        <v>13944</v>
      </c>
      <c r="E75" s="6" t="s">
        <v>13941</v>
      </c>
      <c r="F75" s="20" t="s">
        <v>13867</v>
      </c>
      <c r="G75" s="6" t="s">
        <v>13864</v>
      </c>
      <c r="H75" s="6" t="s">
        <v>13357</v>
      </c>
      <c r="I75" s="6" t="s">
        <v>13517</v>
      </c>
      <c r="J75" s="6" t="s">
        <v>13350</v>
      </c>
      <c r="K75" s="6" t="s">
        <v>13519</v>
      </c>
      <c r="L75" s="6">
        <f>5*721</f>
        <v>3605</v>
      </c>
      <c r="M75" s="6">
        <v>0</v>
      </c>
      <c r="N75">
        <v>721</v>
      </c>
      <c r="O75">
        <v>0</v>
      </c>
      <c r="P75">
        <f t="shared" si="0"/>
        <v>0</v>
      </c>
    </row>
    <row r="76" spans="1:16" x14ac:dyDescent="0.6">
      <c r="A76" s="6"/>
      <c r="B76" s="6"/>
      <c r="C76" s="6"/>
      <c r="D76" s="6" t="s">
        <v>13944</v>
      </c>
      <c r="E76" s="6" t="s">
        <v>13814</v>
      </c>
      <c r="F76" s="20" t="s">
        <v>13867</v>
      </c>
      <c r="G76" s="6" t="s">
        <v>13864</v>
      </c>
      <c r="H76" s="6" t="s">
        <v>13357</v>
      </c>
      <c r="I76" s="6" t="s">
        <v>13517</v>
      </c>
      <c r="J76" s="6" t="s">
        <v>13350</v>
      </c>
      <c r="K76" s="6" t="s">
        <v>13519</v>
      </c>
      <c r="L76" s="6">
        <f>5*314</f>
        <v>1570</v>
      </c>
      <c r="M76" s="6">
        <v>0</v>
      </c>
      <c r="N76">
        <v>314</v>
      </c>
      <c r="O76">
        <v>0</v>
      </c>
      <c r="P76">
        <f t="shared" si="0"/>
        <v>0</v>
      </c>
    </row>
    <row r="77" spans="1:16" x14ac:dyDescent="0.6">
      <c r="A77" s="6"/>
      <c r="B77" s="6"/>
      <c r="C77" s="6"/>
      <c r="D77" s="6" t="s">
        <v>13944</v>
      </c>
      <c r="E77" s="6" t="s">
        <v>13816</v>
      </c>
      <c r="F77" s="20" t="s">
        <v>13867</v>
      </c>
      <c r="G77" s="6" t="s">
        <v>13864</v>
      </c>
      <c r="H77" s="6" t="s">
        <v>13357</v>
      </c>
      <c r="I77" s="6" t="s">
        <v>13517</v>
      </c>
      <c r="J77" s="6" t="s">
        <v>13350</v>
      </c>
      <c r="K77" s="6" t="s">
        <v>13519</v>
      </c>
      <c r="L77" s="6">
        <f>5*407</f>
        <v>2035</v>
      </c>
      <c r="M77" s="6">
        <v>0</v>
      </c>
      <c r="N77">
        <v>407</v>
      </c>
      <c r="O77">
        <v>0</v>
      </c>
      <c r="P77">
        <f t="shared" si="0"/>
        <v>0</v>
      </c>
    </row>
    <row r="78" spans="1:16" x14ac:dyDescent="0.6">
      <c r="A78" s="6"/>
      <c r="B78" s="6"/>
      <c r="C78" s="6"/>
      <c r="D78" s="6" t="s">
        <v>13944</v>
      </c>
      <c r="E78" s="6" t="s">
        <v>13941</v>
      </c>
      <c r="F78" s="20" t="s">
        <v>13819</v>
      </c>
      <c r="G78" s="6" t="s">
        <v>13864</v>
      </c>
      <c r="H78" s="6" t="s">
        <v>13357</v>
      </c>
      <c r="I78" s="6" t="s">
        <v>13517</v>
      </c>
      <c r="J78" s="6" t="s">
        <v>13350</v>
      </c>
      <c r="K78" s="6" t="s">
        <v>13519</v>
      </c>
      <c r="L78" s="6">
        <f>5*940</f>
        <v>4700</v>
      </c>
      <c r="M78" s="6">
        <v>5</v>
      </c>
      <c r="N78">
        <v>940</v>
      </c>
      <c r="O78">
        <v>5.0000000000000001E-3</v>
      </c>
      <c r="P78">
        <f t="shared" si="0"/>
        <v>4.7</v>
      </c>
    </row>
    <row r="79" spans="1:16" x14ac:dyDescent="0.6">
      <c r="A79" s="6"/>
      <c r="B79" s="6"/>
      <c r="C79" s="6"/>
      <c r="D79" s="6" t="s">
        <v>13944</v>
      </c>
      <c r="E79" s="6" t="s">
        <v>13814</v>
      </c>
      <c r="F79" s="20" t="s">
        <v>13819</v>
      </c>
      <c r="G79" s="6" t="s">
        <v>13864</v>
      </c>
      <c r="H79" s="6" t="s">
        <v>13357</v>
      </c>
      <c r="I79" s="6" t="s">
        <v>13517</v>
      </c>
      <c r="J79" s="6" t="s">
        <v>13350</v>
      </c>
      <c r="K79" s="6" t="s">
        <v>13519</v>
      </c>
      <c r="L79" s="6">
        <f>5*415</f>
        <v>2075</v>
      </c>
      <c r="M79" s="6">
        <v>2</v>
      </c>
      <c r="N79">
        <v>415</v>
      </c>
      <c r="O79">
        <v>5.0000000000000001E-3</v>
      </c>
      <c r="P79">
        <f t="shared" si="0"/>
        <v>2.0750000000000002</v>
      </c>
    </row>
    <row r="80" spans="1:16" x14ac:dyDescent="0.6">
      <c r="A80" s="6"/>
      <c r="B80" s="6"/>
      <c r="C80" s="6"/>
      <c r="D80" s="6" t="s">
        <v>13944</v>
      </c>
      <c r="E80" s="6" t="s">
        <v>13816</v>
      </c>
      <c r="F80" s="20" t="s">
        <v>13819</v>
      </c>
      <c r="G80" s="6" t="s">
        <v>13864</v>
      </c>
      <c r="H80" s="6" t="s">
        <v>13357</v>
      </c>
      <c r="I80" s="6" t="s">
        <v>13517</v>
      </c>
      <c r="J80" s="6" t="s">
        <v>13350</v>
      </c>
      <c r="K80" s="6" t="s">
        <v>13519</v>
      </c>
      <c r="L80" s="6">
        <f>5*525</f>
        <v>2625</v>
      </c>
      <c r="M80" s="6">
        <v>4</v>
      </c>
      <c r="N80">
        <v>525</v>
      </c>
      <c r="O80">
        <v>8.0000000000000002E-3</v>
      </c>
      <c r="P80">
        <f t="shared" si="0"/>
        <v>4.2</v>
      </c>
    </row>
    <row r="81" spans="1:16" x14ac:dyDescent="0.6">
      <c r="A81" s="6"/>
      <c r="B81" s="6"/>
      <c r="C81" s="6"/>
      <c r="D81" s="6" t="s">
        <v>13944</v>
      </c>
      <c r="E81" s="6" t="s">
        <v>13941</v>
      </c>
      <c r="F81" s="20" t="s">
        <v>13820</v>
      </c>
      <c r="G81" s="6" t="s">
        <v>13864</v>
      </c>
      <c r="H81" s="6" t="s">
        <v>13357</v>
      </c>
      <c r="I81" s="6" t="s">
        <v>13517</v>
      </c>
      <c r="J81" s="6" t="s">
        <v>13350</v>
      </c>
      <c r="K81" s="6" t="s">
        <v>13519</v>
      </c>
      <c r="L81" s="6">
        <f>5*541</f>
        <v>2705</v>
      </c>
      <c r="M81" s="6">
        <v>13</v>
      </c>
      <c r="N81">
        <v>541</v>
      </c>
      <c r="O81">
        <v>2.4E-2</v>
      </c>
      <c r="P81">
        <f t="shared" si="0"/>
        <v>12.984</v>
      </c>
    </row>
    <row r="82" spans="1:16" x14ac:dyDescent="0.6">
      <c r="A82" s="6"/>
      <c r="B82" s="6"/>
      <c r="C82" s="6"/>
      <c r="D82" s="6" t="s">
        <v>13944</v>
      </c>
      <c r="E82" s="6" t="s">
        <v>13814</v>
      </c>
      <c r="F82" s="20" t="s">
        <v>13820</v>
      </c>
      <c r="G82" s="6" t="s">
        <v>13864</v>
      </c>
      <c r="H82" s="6" t="s">
        <v>13357</v>
      </c>
      <c r="I82" s="6" t="s">
        <v>13517</v>
      </c>
      <c r="J82" s="6" t="s">
        <v>13350</v>
      </c>
      <c r="K82" s="6" t="s">
        <v>13519</v>
      </c>
      <c r="L82" s="6">
        <f>5*213</f>
        <v>1065</v>
      </c>
      <c r="M82" s="6">
        <v>5</v>
      </c>
      <c r="N82">
        <v>213</v>
      </c>
      <c r="O82">
        <v>2.4E-2</v>
      </c>
      <c r="P82">
        <f t="shared" si="0"/>
        <v>5.1120000000000001</v>
      </c>
    </row>
    <row r="83" spans="1:16" x14ac:dyDescent="0.6">
      <c r="A83" s="6"/>
      <c r="B83" s="6"/>
      <c r="C83" s="6"/>
      <c r="D83" s="6" t="s">
        <v>13944</v>
      </c>
      <c r="E83" s="6" t="s">
        <v>13816</v>
      </c>
      <c r="F83" s="20" t="s">
        <v>13820</v>
      </c>
      <c r="G83" s="6" t="s">
        <v>13864</v>
      </c>
      <c r="H83" s="6" t="s">
        <v>13357</v>
      </c>
      <c r="I83" s="6" t="s">
        <v>13517</v>
      </c>
      <c r="J83" s="6" t="s">
        <v>13350</v>
      </c>
      <c r="K83" s="6" t="s">
        <v>13519</v>
      </c>
      <c r="L83" s="6">
        <f>5*328</f>
        <v>1640</v>
      </c>
      <c r="M83" s="6">
        <v>8</v>
      </c>
      <c r="N83">
        <v>328</v>
      </c>
      <c r="O83">
        <v>2.4E-2</v>
      </c>
      <c r="P83">
        <f t="shared" si="0"/>
        <v>7.8719999999999999</v>
      </c>
    </row>
    <row r="84" spans="1:16" x14ac:dyDescent="0.6">
      <c r="A84" s="6"/>
      <c r="B84" s="6"/>
      <c r="C84" s="6"/>
      <c r="D84" s="6" t="s">
        <v>13944</v>
      </c>
      <c r="E84" s="6" t="s">
        <v>13941</v>
      </c>
      <c r="F84" s="20" t="s">
        <v>13942</v>
      </c>
      <c r="G84" s="6" t="s">
        <v>13864</v>
      </c>
      <c r="H84" s="6" t="s">
        <v>13357</v>
      </c>
      <c r="I84" s="6" t="s">
        <v>13517</v>
      </c>
      <c r="J84" s="6" t="s">
        <v>13350</v>
      </c>
      <c r="K84" s="6" t="s">
        <v>13519</v>
      </c>
      <c r="L84" s="6">
        <f>5*111</f>
        <v>555</v>
      </c>
      <c r="M84" s="6">
        <v>4</v>
      </c>
      <c r="N84">
        <v>111</v>
      </c>
      <c r="O84">
        <v>3.5999999999999997E-2</v>
      </c>
      <c r="P84">
        <f t="shared" si="0"/>
        <v>3.9959999999999996</v>
      </c>
    </row>
    <row r="85" spans="1:16" x14ac:dyDescent="0.6">
      <c r="A85" s="6"/>
      <c r="B85" s="6"/>
      <c r="C85" s="6"/>
      <c r="D85" s="6" t="s">
        <v>13944</v>
      </c>
      <c r="E85" s="6" t="s">
        <v>13814</v>
      </c>
      <c r="F85" s="20" t="s">
        <v>13942</v>
      </c>
      <c r="G85" s="6" t="s">
        <v>13864</v>
      </c>
      <c r="H85" s="6" t="s">
        <v>13357</v>
      </c>
      <c r="I85" s="6" t="s">
        <v>13517</v>
      </c>
      <c r="J85" s="6" t="s">
        <v>13350</v>
      </c>
      <c r="K85" s="6" t="s">
        <v>13519</v>
      </c>
      <c r="L85" s="6">
        <f>5*43</f>
        <v>215</v>
      </c>
      <c r="M85" s="6">
        <v>0</v>
      </c>
      <c r="N85">
        <v>43</v>
      </c>
      <c r="O85">
        <v>0</v>
      </c>
      <c r="P85">
        <f t="shared" si="0"/>
        <v>0</v>
      </c>
    </row>
    <row r="86" spans="1:16" x14ac:dyDescent="0.6">
      <c r="A86" s="6"/>
      <c r="B86" s="6"/>
      <c r="C86" s="6"/>
      <c r="D86" s="6" t="s">
        <v>13944</v>
      </c>
      <c r="E86" s="6" t="s">
        <v>13816</v>
      </c>
      <c r="F86" s="20" t="s">
        <v>13942</v>
      </c>
      <c r="G86" s="6" t="s">
        <v>13864</v>
      </c>
      <c r="H86" s="6" t="s">
        <v>13357</v>
      </c>
      <c r="I86" s="6" t="s">
        <v>13517</v>
      </c>
      <c r="J86" s="6" t="s">
        <v>13350</v>
      </c>
      <c r="K86" s="6" t="s">
        <v>13519</v>
      </c>
      <c r="L86" s="6">
        <f>5*68</f>
        <v>340</v>
      </c>
      <c r="M86" s="6">
        <v>4</v>
      </c>
      <c r="N86">
        <v>68</v>
      </c>
      <c r="O86">
        <v>5.8999999999999997E-2</v>
      </c>
      <c r="P86">
        <f t="shared" si="0"/>
        <v>4.0119999999999996</v>
      </c>
    </row>
    <row r="87" spans="1:16" x14ac:dyDescent="0.6">
      <c r="A87" s="6"/>
      <c r="B87" s="6"/>
      <c r="C87" s="6"/>
      <c r="D87" s="6" t="s">
        <v>13945</v>
      </c>
      <c r="E87" s="6" t="s">
        <v>13941</v>
      </c>
      <c r="F87" s="20" t="s">
        <v>13520</v>
      </c>
      <c r="G87" s="6" t="s">
        <v>13864</v>
      </c>
      <c r="H87" s="6" t="s">
        <v>13357</v>
      </c>
      <c r="I87" s="6" t="s">
        <v>13517</v>
      </c>
      <c r="J87" s="6" t="s">
        <v>13350</v>
      </c>
      <c r="K87" s="6" t="s">
        <v>13519</v>
      </c>
      <c r="L87" s="6">
        <f>5*2312</f>
        <v>11560</v>
      </c>
      <c r="M87" s="6">
        <v>18</v>
      </c>
      <c r="N87">
        <v>2312</v>
      </c>
      <c r="O87">
        <v>8.0000000000000002E-3</v>
      </c>
      <c r="P87">
        <f t="shared" si="0"/>
        <v>18.495999999999999</v>
      </c>
    </row>
    <row r="88" spans="1:16" x14ac:dyDescent="0.6">
      <c r="A88" s="6"/>
      <c r="B88" s="6"/>
      <c r="C88" s="6"/>
      <c r="D88" s="6" t="s">
        <v>13945</v>
      </c>
      <c r="E88" s="6" t="s">
        <v>13814</v>
      </c>
      <c r="F88" s="20" t="s">
        <v>13520</v>
      </c>
      <c r="G88" s="6" t="s">
        <v>13864</v>
      </c>
      <c r="H88" s="6" t="s">
        <v>13357</v>
      </c>
      <c r="I88" s="6" t="s">
        <v>13517</v>
      </c>
      <c r="J88" s="6" t="s">
        <v>13350</v>
      </c>
      <c r="K88" s="6" t="s">
        <v>13519</v>
      </c>
      <c r="L88" s="6">
        <f>5*984</f>
        <v>4920</v>
      </c>
      <c r="M88" s="6">
        <v>7</v>
      </c>
      <c r="N88">
        <v>984</v>
      </c>
      <c r="O88">
        <v>7.0000000000000001E-3</v>
      </c>
      <c r="P88">
        <f t="shared" si="0"/>
        <v>6.8879999999999999</v>
      </c>
    </row>
    <row r="89" spans="1:16" x14ac:dyDescent="0.6">
      <c r="A89" s="6"/>
      <c r="B89" s="6"/>
      <c r="C89" s="6"/>
      <c r="D89" s="6" t="s">
        <v>13945</v>
      </c>
      <c r="E89" s="6" t="s">
        <v>13816</v>
      </c>
      <c r="F89" s="20" t="s">
        <v>13520</v>
      </c>
      <c r="G89" s="6" t="s">
        <v>13864</v>
      </c>
      <c r="H89" s="6" t="s">
        <v>13357</v>
      </c>
      <c r="I89" s="6" t="s">
        <v>13517</v>
      </c>
      <c r="J89" s="6" t="s">
        <v>13350</v>
      </c>
      <c r="K89" s="6" t="s">
        <v>13519</v>
      </c>
      <c r="L89" s="6">
        <f>5*1328</f>
        <v>6640</v>
      </c>
      <c r="M89" s="6">
        <v>11</v>
      </c>
      <c r="N89">
        <v>1328</v>
      </c>
      <c r="O89">
        <v>8.0000000000000002E-3</v>
      </c>
      <c r="P89">
        <f t="shared" si="0"/>
        <v>10.624000000000001</v>
      </c>
    </row>
    <row r="90" spans="1:16" x14ac:dyDescent="0.6">
      <c r="A90" s="6"/>
      <c r="B90" s="6"/>
      <c r="C90" s="6"/>
      <c r="D90" s="6" t="s">
        <v>13945</v>
      </c>
      <c r="E90" s="6" t="s">
        <v>13941</v>
      </c>
      <c r="F90" s="20" t="s">
        <v>13867</v>
      </c>
      <c r="G90" s="6" t="s">
        <v>13864</v>
      </c>
      <c r="H90" s="6" t="s">
        <v>13357</v>
      </c>
      <c r="I90" s="6" t="s">
        <v>13517</v>
      </c>
      <c r="J90" s="6" t="s">
        <v>13350</v>
      </c>
      <c r="K90" s="6" t="s">
        <v>13519</v>
      </c>
      <c r="L90" s="6">
        <f>5*721</f>
        <v>3605</v>
      </c>
      <c r="M90" s="6">
        <v>0</v>
      </c>
      <c r="N90">
        <v>721</v>
      </c>
      <c r="O90">
        <v>0</v>
      </c>
      <c r="P90">
        <f t="shared" si="0"/>
        <v>0</v>
      </c>
    </row>
    <row r="91" spans="1:16" x14ac:dyDescent="0.6">
      <c r="A91" s="6"/>
      <c r="B91" s="6"/>
      <c r="C91" s="6"/>
      <c r="D91" s="6" t="s">
        <v>13945</v>
      </c>
      <c r="E91" s="6" t="s">
        <v>13814</v>
      </c>
      <c r="F91" s="20" t="s">
        <v>13867</v>
      </c>
      <c r="G91" s="6" t="s">
        <v>13864</v>
      </c>
      <c r="H91" s="6" t="s">
        <v>13357</v>
      </c>
      <c r="I91" s="6" t="s">
        <v>13517</v>
      </c>
      <c r="J91" s="6" t="s">
        <v>13350</v>
      </c>
      <c r="K91" s="6" t="s">
        <v>13519</v>
      </c>
      <c r="L91" s="6">
        <f>5*314</f>
        <v>1570</v>
      </c>
      <c r="M91" s="6">
        <v>0</v>
      </c>
      <c r="N91">
        <v>314</v>
      </c>
      <c r="O91">
        <v>0</v>
      </c>
      <c r="P91">
        <f t="shared" si="0"/>
        <v>0</v>
      </c>
    </row>
    <row r="92" spans="1:16" x14ac:dyDescent="0.6">
      <c r="A92" s="6"/>
      <c r="B92" s="6"/>
      <c r="C92" s="6"/>
      <c r="D92" s="6" t="s">
        <v>13945</v>
      </c>
      <c r="E92" s="6" t="s">
        <v>13816</v>
      </c>
      <c r="F92" s="20" t="s">
        <v>13867</v>
      </c>
      <c r="G92" s="6" t="s">
        <v>13864</v>
      </c>
      <c r="H92" s="6" t="s">
        <v>13357</v>
      </c>
      <c r="I92" s="6" t="s">
        <v>13517</v>
      </c>
      <c r="J92" s="6" t="s">
        <v>13350</v>
      </c>
      <c r="K92" s="6" t="s">
        <v>13519</v>
      </c>
      <c r="L92" s="6">
        <f>5*407</f>
        <v>2035</v>
      </c>
      <c r="M92" s="6">
        <v>0</v>
      </c>
      <c r="N92">
        <v>407</v>
      </c>
      <c r="O92">
        <v>0</v>
      </c>
      <c r="P92">
        <f t="shared" si="0"/>
        <v>0</v>
      </c>
    </row>
    <row r="93" spans="1:16" x14ac:dyDescent="0.6">
      <c r="A93" s="6"/>
      <c r="B93" s="6"/>
      <c r="C93" s="6"/>
      <c r="D93" s="6" t="s">
        <v>13945</v>
      </c>
      <c r="E93" s="6" t="s">
        <v>13941</v>
      </c>
      <c r="F93" s="20" t="s">
        <v>13819</v>
      </c>
      <c r="G93" s="6" t="s">
        <v>13864</v>
      </c>
      <c r="H93" s="6" t="s">
        <v>13357</v>
      </c>
      <c r="I93" s="6" t="s">
        <v>13517</v>
      </c>
      <c r="J93" s="6" t="s">
        <v>13350</v>
      </c>
      <c r="K93" s="6" t="s">
        <v>13519</v>
      </c>
      <c r="L93" s="6">
        <f>5*940</f>
        <v>4700</v>
      </c>
      <c r="M93" s="6">
        <v>5</v>
      </c>
      <c r="N93">
        <v>940</v>
      </c>
      <c r="O93">
        <v>5.0000000000000001E-3</v>
      </c>
      <c r="P93">
        <f t="shared" si="0"/>
        <v>4.7</v>
      </c>
    </row>
    <row r="94" spans="1:16" x14ac:dyDescent="0.6">
      <c r="A94" s="6"/>
      <c r="B94" s="6"/>
      <c r="C94" s="6"/>
      <c r="D94" s="6" t="s">
        <v>13945</v>
      </c>
      <c r="E94" s="6" t="s">
        <v>13814</v>
      </c>
      <c r="F94" s="20" t="s">
        <v>13819</v>
      </c>
      <c r="G94" s="6" t="s">
        <v>13864</v>
      </c>
      <c r="H94" s="6" t="s">
        <v>13357</v>
      </c>
      <c r="I94" s="6" t="s">
        <v>13517</v>
      </c>
      <c r="J94" s="6" t="s">
        <v>13350</v>
      </c>
      <c r="K94" s="6" t="s">
        <v>13519</v>
      </c>
      <c r="L94" s="6">
        <f>5*415</f>
        <v>2075</v>
      </c>
      <c r="M94" s="6">
        <v>5</v>
      </c>
      <c r="N94">
        <v>415</v>
      </c>
      <c r="O94">
        <v>1.2E-2</v>
      </c>
      <c r="P94">
        <f t="shared" si="0"/>
        <v>4.9800000000000004</v>
      </c>
    </row>
    <row r="95" spans="1:16" x14ac:dyDescent="0.6">
      <c r="A95" s="6"/>
      <c r="B95" s="6"/>
      <c r="C95" s="6"/>
      <c r="D95" s="6" t="s">
        <v>13945</v>
      </c>
      <c r="E95" s="6" t="s">
        <v>13816</v>
      </c>
      <c r="F95" s="20" t="s">
        <v>13819</v>
      </c>
      <c r="G95" s="6" t="s">
        <v>13864</v>
      </c>
      <c r="H95" s="6" t="s">
        <v>13357</v>
      </c>
      <c r="I95" s="6" t="s">
        <v>13517</v>
      </c>
      <c r="J95" s="6" t="s">
        <v>13350</v>
      </c>
      <c r="K95" s="6" t="s">
        <v>13519</v>
      </c>
      <c r="L95" s="6">
        <f>5*525</f>
        <v>2625</v>
      </c>
      <c r="M95" s="6">
        <v>0</v>
      </c>
      <c r="N95">
        <v>525</v>
      </c>
      <c r="O95">
        <v>0</v>
      </c>
      <c r="P95">
        <f t="shared" si="0"/>
        <v>0</v>
      </c>
    </row>
    <row r="96" spans="1:16" x14ac:dyDescent="0.6">
      <c r="A96" s="6"/>
      <c r="B96" s="6"/>
      <c r="C96" s="6"/>
      <c r="D96" s="6" t="s">
        <v>13945</v>
      </c>
      <c r="E96" s="6" t="s">
        <v>13941</v>
      </c>
      <c r="F96" s="20" t="s">
        <v>13820</v>
      </c>
      <c r="G96" s="6" t="s">
        <v>13864</v>
      </c>
      <c r="H96" s="6" t="s">
        <v>13357</v>
      </c>
      <c r="I96" s="6" t="s">
        <v>13517</v>
      </c>
      <c r="J96" s="6" t="s">
        <v>13350</v>
      </c>
      <c r="K96" s="6" t="s">
        <v>13519</v>
      </c>
      <c r="L96" s="6">
        <f>5*541</f>
        <v>2705</v>
      </c>
      <c r="M96" s="6">
        <v>9</v>
      </c>
      <c r="N96">
        <v>541</v>
      </c>
      <c r="O96">
        <v>1.7000000000000001E-2</v>
      </c>
      <c r="P96">
        <f t="shared" si="0"/>
        <v>9.197000000000001</v>
      </c>
    </row>
    <row r="97" spans="1:16" x14ac:dyDescent="0.6">
      <c r="A97" s="6"/>
      <c r="B97" s="6"/>
      <c r="C97" s="6"/>
      <c r="D97" s="6" t="s">
        <v>13945</v>
      </c>
      <c r="E97" s="6" t="s">
        <v>13814</v>
      </c>
      <c r="F97" s="20" t="s">
        <v>13820</v>
      </c>
      <c r="G97" s="6" t="s">
        <v>13864</v>
      </c>
      <c r="H97" s="6" t="s">
        <v>13357</v>
      </c>
      <c r="I97" s="6" t="s">
        <v>13517</v>
      </c>
      <c r="J97" s="6" t="s">
        <v>13350</v>
      </c>
      <c r="K97" s="6" t="s">
        <v>13519</v>
      </c>
      <c r="L97" s="6">
        <f>5*213</f>
        <v>1065</v>
      </c>
      <c r="M97" s="6">
        <v>2</v>
      </c>
      <c r="N97">
        <v>213</v>
      </c>
      <c r="O97">
        <v>8.9999999999999993E-3</v>
      </c>
      <c r="P97">
        <f t="shared" si="0"/>
        <v>1.9169999999999998</v>
      </c>
    </row>
    <row r="98" spans="1:16" x14ac:dyDescent="0.6">
      <c r="A98" s="6"/>
      <c r="B98" s="6"/>
      <c r="C98" s="6"/>
      <c r="D98" s="6" t="s">
        <v>13945</v>
      </c>
      <c r="E98" s="6" t="s">
        <v>13816</v>
      </c>
      <c r="F98" s="20" t="s">
        <v>13820</v>
      </c>
      <c r="G98" s="6" t="s">
        <v>13864</v>
      </c>
      <c r="H98" s="6" t="s">
        <v>13357</v>
      </c>
      <c r="I98" s="6" t="s">
        <v>13517</v>
      </c>
      <c r="J98" s="6" t="s">
        <v>13350</v>
      </c>
      <c r="K98" s="6" t="s">
        <v>13519</v>
      </c>
      <c r="L98" s="6">
        <f>5*328</f>
        <v>1640</v>
      </c>
      <c r="M98" s="6">
        <v>7</v>
      </c>
      <c r="N98">
        <v>328</v>
      </c>
      <c r="O98">
        <v>2.1000000000000001E-2</v>
      </c>
      <c r="P98">
        <f t="shared" si="0"/>
        <v>6.8880000000000008</v>
      </c>
    </row>
    <row r="99" spans="1:16" x14ac:dyDescent="0.6">
      <c r="A99" s="6"/>
      <c r="B99" s="6"/>
      <c r="C99" s="6"/>
      <c r="D99" s="6" t="s">
        <v>13945</v>
      </c>
      <c r="E99" s="6" t="s">
        <v>13941</v>
      </c>
      <c r="F99" s="20" t="s">
        <v>13942</v>
      </c>
      <c r="G99" s="6" t="s">
        <v>13864</v>
      </c>
      <c r="H99" s="6" t="s">
        <v>13357</v>
      </c>
      <c r="I99" s="6" t="s">
        <v>13517</v>
      </c>
      <c r="J99" s="6" t="s">
        <v>13350</v>
      </c>
      <c r="K99" s="6" t="s">
        <v>13519</v>
      </c>
      <c r="L99" s="6">
        <f>5*111</f>
        <v>555</v>
      </c>
      <c r="M99" s="6">
        <v>4</v>
      </c>
      <c r="N99">
        <v>111</v>
      </c>
      <c r="O99">
        <v>3.5999999999999997E-2</v>
      </c>
      <c r="P99">
        <f t="shared" si="0"/>
        <v>3.9959999999999996</v>
      </c>
    </row>
    <row r="100" spans="1:16" x14ac:dyDescent="0.6">
      <c r="A100" s="6"/>
      <c r="B100" s="6"/>
      <c r="C100" s="6"/>
      <c r="D100" s="6" t="s">
        <v>13945</v>
      </c>
      <c r="E100" s="6" t="s">
        <v>13814</v>
      </c>
      <c r="F100" s="20" t="s">
        <v>13942</v>
      </c>
      <c r="G100" s="6" t="s">
        <v>13864</v>
      </c>
      <c r="H100" s="6" t="s">
        <v>13357</v>
      </c>
      <c r="I100" s="6" t="s">
        <v>13517</v>
      </c>
      <c r="J100" s="6" t="s">
        <v>13350</v>
      </c>
      <c r="K100" s="6" t="s">
        <v>13519</v>
      </c>
      <c r="L100" s="6">
        <f>5*43</f>
        <v>215</v>
      </c>
      <c r="M100" s="6">
        <v>0</v>
      </c>
      <c r="N100">
        <v>43</v>
      </c>
      <c r="O100">
        <v>0</v>
      </c>
      <c r="P100">
        <f t="shared" si="0"/>
        <v>0</v>
      </c>
    </row>
    <row r="101" spans="1:16" x14ac:dyDescent="0.6">
      <c r="A101" s="6"/>
      <c r="B101" s="6"/>
      <c r="C101" s="6"/>
      <c r="D101" s="6" t="s">
        <v>13945</v>
      </c>
      <c r="E101" s="6" t="s">
        <v>13816</v>
      </c>
      <c r="F101" s="20" t="s">
        <v>13942</v>
      </c>
      <c r="G101" s="6" t="s">
        <v>13864</v>
      </c>
      <c r="H101" s="6" t="s">
        <v>13357</v>
      </c>
      <c r="I101" s="6" t="s">
        <v>13517</v>
      </c>
      <c r="J101" s="6" t="s">
        <v>13350</v>
      </c>
      <c r="K101" s="6" t="s">
        <v>13519</v>
      </c>
      <c r="L101" s="6">
        <f>5*68</f>
        <v>340</v>
      </c>
      <c r="M101" s="6">
        <v>4</v>
      </c>
      <c r="N101">
        <v>68</v>
      </c>
      <c r="O101">
        <v>5.8999999999999997E-2</v>
      </c>
      <c r="P101">
        <f t="shared" si="0"/>
        <v>4.0119999999999996</v>
      </c>
    </row>
    <row r="102" spans="1:16" x14ac:dyDescent="0.6">
      <c r="A102" s="6">
        <v>12359593</v>
      </c>
      <c r="B102" s="6" t="s">
        <v>13355</v>
      </c>
      <c r="C102" s="6" t="s">
        <v>13859</v>
      </c>
      <c r="D102" s="6" t="s">
        <v>13937</v>
      </c>
      <c r="E102" s="6" t="s">
        <v>13941</v>
      </c>
      <c r="F102" s="20" t="s">
        <v>13946</v>
      </c>
      <c r="G102" s="6" t="s">
        <v>13873</v>
      </c>
      <c r="H102" s="6" t="s">
        <v>13465</v>
      </c>
      <c r="I102" s="6" t="s">
        <v>13517</v>
      </c>
      <c r="J102" s="6" t="s">
        <v>13352</v>
      </c>
      <c r="K102" s="6" t="s">
        <v>13521</v>
      </c>
      <c r="L102" s="6">
        <v>28310</v>
      </c>
      <c r="M102" s="6">
        <v>343</v>
      </c>
      <c r="N102" s="6">
        <v>2831</v>
      </c>
      <c r="O102">
        <v>0.121</v>
      </c>
      <c r="P102">
        <f t="shared" si="0"/>
        <v>342.55099999999999</v>
      </c>
    </row>
    <row r="103" spans="1:16" x14ac:dyDescent="0.6">
      <c r="A103" s="6"/>
      <c r="B103" s="6"/>
      <c r="C103" s="6"/>
      <c r="D103" s="6" t="s">
        <v>13937</v>
      </c>
      <c r="E103" s="6" t="s">
        <v>13814</v>
      </c>
      <c r="F103" s="20" t="s">
        <v>13946</v>
      </c>
      <c r="G103" s="6" t="s">
        <v>13873</v>
      </c>
      <c r="H103" s="6" t="s">
        <v>13465</v>
      </c>
      <c r="I103" s="6" t="s">
        <v>13517</v>
      </c>
      <c r="J103" s="6" t="s">
        <v>13352</v>
      </c>
      <c r="K103" s="6" t="s">
        <v>13521</v>
      </c>
      <c r="L103" s="6">
        <v>12280</v>
      </c>
      <c r="M103" s="6">
        <v>134</v>
      </c>
      <c r="N103" s="6">
        <v>1228</v>
      </c>
      <c r="O103">
        <v>0.109</v>
      </c>
      <c r="P103">
        <f t="shared" si="0"/>
        <v>133.852</v>
      </c>
    </row>
    <row r="104" spans="1:16" x14ac:dyDescent="0.6">
      <c r="A104" s="6"/>
      <c r="B104" s="6"/>
      <c r="C104" s="6"/>
      <c r="D104" s="6" t="s">
        <v>13937</v>
      </c>
      <c r="E104" s="6" t="s">
        <v>13816</v>
      </c>
      <c r="F104" s="20" t="s">
        <v>13946</v>
      </c>
      <c r="G104" s="6" t="s">
        <v>13873</v>
      </c>
      <c r="H104" s="6" t="s">
        <v>13465</v>
      </c>
      <c r="I104" s="6" t="s">
        <v>13517</v>
      </c>
      <c r="J104" s="6" t="s">
        <v>13352</v>
      </c>
      <c r="K104" s="6" t="s">
        <v>13521</v>
      </c>
      <c r="L104" s="6">
        <v>16030</v>
      </c>
      <c r="M104" s="6">
        <v>208</v>
      </c>
      <c r="N104" s="6">
        <v>1603</v>
      </c>
      <c r="O104">
        <v>0.13</v>
      </c>
      <c r="P104">
        <f t="shared" si="0"/>
        <v>208.39000000000001</v>
      </c>
    </row>
    <row r="105" spans="1:16" x14ac:dyDescent="0.6">
      <c r="A105" s="6"/>
      <c r="B105" s="6"/>
      <c r="C105" s="6"/>
      <c r="D105" s="6" t="s">
        <v>13937</v>
      </c>
      <c r="E105" s="6" t="s">
        <v>13941</v>
      </c>
      <c r="F105" s="20" t="s">
        <v>13897</v>
      </c>
      <c r="G105" s="6" t="s">
        <v>13873</v>
      </c>
      <c r="H105" s="6" t="s">
        <v>13465</v>
      </c>
      <c r="I105" s="6" t="s">
        <v>13517</v>
      </c>
      <c r="J105" s="6" t="s">
        <v>13352</v>
      </c>
      <c r="K105" s="6" t="s">
        <v>13521</v>
      </c>
      <c r="L105" s="6">
        <v>11360</v>
      </c>
      <c r="M105" s="6">
        <v>47</v>
      </c>
      <c r="N105" s="6">
        <v>1136</v>
      </c>
      <c r="O105">
        <v>4.1000000000000002E-2</v>
      </c>
      <c r="P105">
        <f t="shared" si="0"/>
        <v>46.576000000000001</v>
      </c>
    </row>
    <row r="106" spans="1:16" x14ac:dyDescent="0.6">
      <c r="A106" s="6"/>
      <c r="B106" s="6"/>
      <c r="C106" s="6"/>
      <c r="D106" s="6" t="s">
        <v>13937</v>
      </c>
      <c r="E106" s="6" t="s">
        <v>13814</v>
      </c>
      <c r="F106" s="20" t="s">
        <v>13897</v>
      </c>
      <c r="G106" s="6" t="s">
        <v>13873</v>
      </c>
      <c r="H106" s="6" t="s">
        <v>13465</v>
      </c>
      <c r="I106" s="6" t="s">
        <v>13517</v>
      </c>
      <c r="J106" s="6" t="s">
        <v>13352</v>
      </c>
      <c r="K106" s="6" t="s">
        <v>13521</v>
      </c>
      <c r="L106" s="6">
        <v>5130</v>
      </c>
      <c r="M106" s="6">
        <v>24</v>
      </c>
      <c r="N106" s="6">
        <v>513</v>
      </c>
      <c r="O106">
        <v>4.7E-2</v>
      </c>
      <c r="P106">
        <f t="shared" si="0"/>
        <v>24.111000000000001</v>
      </c>
    </row>
    <row r="107" spans="1:16" x14ac:dyDescent="0.6">
      <c r="A107" s="6"/>
      <c r="B107" s="6"/>
      <c r="C107" s="6"/>
      <c r="D107" s="6" t="s">
        <v>13937</v>
      </c>
      <c r="E107" s="6" t="s">
        <v>13816</v>
      </c>
      <c r="F107" s="20" t="s">
        <v>13897</v>
      </c>
      <c r="G107" s="6" t="s">
        <v>13873</v>
      </c>
      <c r="H107" s="6" t="s">
        <v>13465</v>
      </c>
      <c r="I107" s="6" t="s">
        <v>13517</v>
      </c>
      <c r="J107" s="6" t="s">
        <v>13352</v>
      </c>
      <c r="K107" s="6" t="s">
        <v>13521</v>
      </c>
      <c r="L107" s="6">
        <v>6230</v>
      </c>
      <c r="M107" s="6">
        <v>23</v>
      </c>
      <c r="N107" s="6">
        <v>623</v>
      </c>
      <c r="O107">
        <v>3.6999999999999998E-2</v>
      </c>
      <c r="P107">
        <f t="shared" si="0"/>
        <v>23.050999999999998</v>
      </c>
    </row>
    <row r="108" spans="1:16" x14ac:dyDescent="0.6">
      <c r="A108" s="6"/>
      <c r="B108" s="6"/>
      <c r="C108" s="6"/>
      <c r="D108" s="6" t="s">
        <v>13937</v>
      </c>
      <c r="E108" s="6" t="s">
        <v>13941</v>
      </c>
      <c r="F108" s="20" t="s">
        <v>13854</v>
      </c>
      <c r="G108" s="6" t="s">
        <v>13873</v>
      </c>
      <c r="H108" s="6" t="s">
        <v>13465</v>
      </c>
      <c r="I108" s="6" t="s">
        <v>13517</v>
      </c>
      <c r="J108" s="6" t="s">
        <v>13352</v>
      </c>
      <c r="K108" s="6" t="s">
        <v>13521</v>
      </c>
      <c r="L108" s="6">
        <v>8560</v>
      </c>
      <c r="M108" s="6">
        <v>92</v>
      </c>
      <c r="N108" s="6">
        <v>856</v>
      </c>
      <c r="O108">
        <v>0.107</v>
      </c>
      <c r="P108">
        <f t="shared" si="0"/>
        <v>91.591999999999999</v>
      </c>
    </row>
    <row r="109" spans="1:16" x14ac:dyDescent="0.6">
      <c r="A109" s="6"/>
      <c r="B109" s="6"/>
      <c r="C109" s="6"/>
      <c r="D109" s="6" t="s">
        <v>13937</v>
      </c>
      <c r="E109" s="6" t="s">
        <v>13814</v>
      </c>
      <c r="F109" s="20" t="s">
        <v>13854</v>
      </c>
      <c r="G109" s="6" t="s">
        <v>13873</v>
      </c>
      <c r="H109" s="6" t="s">
        <v>13465</v>
      </c>
      <c r="I109" s="6" t="s">
        <v>13517</v>
      </c>
      <c r="J109" s="6" t="s">
        <v>13352</v>
      </c>
      <c r="K109" s="6" t="s">
        <v>13521</v>
      </c>
      <c r="L109" s="6">
        <v>3840</v>
      </c>
      <c r="M109" s="6">
        <v>41</v>
      </c>
      <c r="N109" s="6">
        <v>384</v>
      </c>
      <c r="O109">
        <v>0.106</v>
      </c>
      <c r="P109">
        <f t="shared" si="0"/>
        <v>40.704000000000001</v>
      </c>
    </row>
    <row r="110" spans="1:16" x14ac:dyDescent="0.6">
      <c r="A110" s="6"/>
      <c r="B110" s="6"/>
      <c r="C110" s="6"/>
      <c r="D110" s="6" t="s">
        <v>13937</v>
      </c>
      <c r="E110" s="6" t="s">
        <v>13816</v>
      </c>
      <c r="F110" s="20" t="s">
        <v>13854</v>
      </c>
      <c r="G110" s="6" t="s">
        <v>13873</v>
      </c>
      <c r="H110" s="6" t="s">
        <v>13465</v>
      </c>
      <c r="I110" s="6" t="s">
        <v>13517</v>
      </c>
      <c r="J110" s="6" t="s">
        <v>13352</v>
      </c>
      <c r="K110" s="6" t="s">
        <v>13521</v>
      </c>
      <c r="L110" s="6">
        <v>4720</v>
      </c>
      <c r="M110" s="6">
        <v>51</v>
      </c>
      <c r="N110" s="6">
        <v>472</v>
      </c>
      <c r="O110">
        <v>0.107</v>
      </c>
      <c r="P110">
        <f t="shared" si="0"/>
        <v>50.503999999999998</v>
      </c>
    </row>
    <row r="111" spans="1:16" x14ac:dyDescent="0.6">
      <c r="A111" s="6"/>
      <c r="B111" s="6"/>
      <c r="C111" s="6"/>
      <c r="D111" s="6" t="s">
        <v>13937</v>
      </c>
      <c r="E111" s="6" t="s">
        <v>13941</v>
      </c>
      <c r="F111" s="20" t="s">
        <v>13855</v>
      </c>
      <c r="G111" s="6" t="s">
        <v>13873</v>
      </c>
      <c r="H111" s="6" t="s">
        <v>13465</v>
      </c>
      <c r="I111" s="6" t="s">
        <v>13517</v>
      </c>
      <c r="J111" s="6" t="s">
        <v>13352</v>
      </c>
      <c r="K111" s="6" t="s">
        <v>13521</v>
      </c>
      <c r="L111" s="6">
        <v>6540</v>
      </c>
      <c r="M111" s="6">
        <v>154</v>
      </c>
      <c r="N111" s="6">
        <v>654</v>
      </c>
      <c r="O111">
        <v>0.23599999999999999</v>
      </c>
      <c r="P111">
        <f t="shared" si="0"/>
        <v>154.34399999999999</v>
      </c>
    </row>
    <row r="112" spans="1:16" x14ac:dyDescent="0.6">
      <c r="A112" s="6"/>
      <c r="B112" s="6"/>
      <c r="C112" s="6"/>
      <c r="D112" s="6" t="s">
        <v>13937</v>
      </c>
      <c r="E112" s="6" t="s">
        <v>13814</v>
      </c>
      <c r="F112" s="20" t="s">
        <v>13855</v>
      </c>
      <c r="G112" s="6" t="s">
        <v>13873</v>
      </c>
      <c r="H112" s="6" t="s">
        <v>13465</v>
      </c>
      <c r="I112" s="6" t="s">
        <v>13517</v>
      </c>
      <c r="J112" s="6" t="s">
        <v>13352</v>
      </c>
      <c r="K112" s="6" t="s">
        <v>13521</v>
      </c>
      <c r="L112" s="6">
        <v>2650</v>
      </c>
      <c r="M112" s="6">
        <v>58</v>
      </c>
      <c r="N112" s="6">
        <v>265</v>
      </c>
      <c r="O112">
        <v>0.217</v>
      </c>
      <c r="P112">
        <f t="shared" si="0"/>
        <v>57.505000000000003</v>
      </c>
    </row>
    <row r="113" spans="1:16" x14ac:dyDescent="0.6">
      <c r="A113" s="6"/>
      <c r="B113" s="6"/>
      <c r="C113" s="6"/>
      <c r="D113" s="6" t="s">
        <v>13937</v>
      </c>
      <c r="E113" s="6" t="s">
        <v>13816</v>
      </c>
      <c r="F113" s="20" t="s">
        <v>13855</v>
      </c>
      <c r="G113" s="6" t="s">
        <v>13873</v>
      </c>
      <c r="H113" s="6" t="s">
        <v>13465</v>
      </c>
      <c r="I113" s="6" t="s">
        <v>13517</v>
      </c>
      <c r="J113" s="6" t="s">
        <v>13352</v>
      </c>
      <c r="K113" s="6" t="s">
        <v>13521</v>
      </c>
      <c r="L113" s="6">
        <v>3890</v>
      </c>
      <c r="M113" s="6">
        <v>96</v>
      </c>
      <c r="N113" s="6">
        <v>389</v>
      </c>
      <c r="O113">
        <v>0.248</v>
      </c>
      <c r="P113">
        <f t="shared" si="0"/>
        <v>96.471999999999994</v>
      </c>
    </row>
    <row r="114" spans="1:16" x14ac:dyDescent="0.6">
      <c r="A114" s="6"/>
      <c r="B114" s="6"/>
      <c r="C114" s="6"/>
      <c r="D114" s="6" t="s">
        <v>13937</v>
      </c>
      <c r="E114" s="6" t="s">
        <v>13941</v>
      </c>
      <c r="F114" s="20" t="s">
        <v>13874</v>
      </c>
      <c r="G114" s="6" t="s">
        <v>13873</v>
      </c>
      <c r="H114" s="6" t="s">
        <v>13465</v>
      </c>
      <c r="I114" s="6" t="s">
        <v>13517</v>
      </c>
      <c r="J114" s="6" t="s">
        <v>13352</v>
      </c>
      <c r="K114" s="6" t="s">
        <v>13521</v>
      </c>
      <c r="L114" s="6">
        <v>1850</v>
      </c>
      <c r="M114" s="6">
        <v>64</v>
      </c>
      <c r="N114" s="6">
        <v>185</v>
      </c>
      <c r="O114">
        <v>0.34699999999999998</v>
      </c>
      <c r="P114">
        <f t="shared" si="0"/>
        <v>64.194999999999993</v>
      </c>
    </row>
    <row r="115" spans="1:16" x14ac:dyDescent="0.6">
      <c r="A115" s="6"/>
      <c r="B115" s="6"/>
      <c r="C115" s="6"/>
      <c r="D115" s="6" t="s">
        <v>13937</v>
      </c>
      <c r="E115" s="6" t="s">
        <v>13814</v>
      </c>
      <c r="F115" s="20" t="s">
        <v>13874</v>
      </c>
      <c r="G115" s="6" t="s">
        <v>13873</v>
      </c>
      <c r="H115" s="6" t="s">
        <v>13465</v>
      </c>
      <c r="I115" s="6" t="s">
        <v>13517</v>
      </c>
      <c r="J115" s="6" t="s">
        <v>13352</v>
      </c>
      <c r="K115" s="6" t="s">
        <v>13521</v>
      </c>
      <c r="L115" s="6">
        <v>660</v>
      </c>
      <c r="M115" s="6">
        <v>19</v>
      </c>
      <c r="N115" s="6">
        <v>66</v>
      </c>
      <c r="O115">
        <v>0.28699999999999998</v>
      </c>
      <c r="P115">
        <f t="shared" si="0"/>
        <v>18.942</v>
      </c>
    </row>
    <row r="116" spans="1:16" x14ac:dyDescent="0.6">
      <c r="A116" s="6"/>
      <c r="B116" s="6"/>
      <c r="C116" s="6"/>
      <c r="D116" s="6" t="s">
        <v>13937</v>
      </c>
      <c r="E116" s="6" t="s">
        <v>13816</v>
      </c>
      <c r="F116" s="20" t="s">
        <v>13874</v>
      </c>
      <c r="G116" s="6" t="s">
        <v>13873</v>
      </c>
      <c r="H116" s="6" t="s">
        <v>13465</v>
      </c>
      <c r="I116" s="6" t="s">
        <v>13517</v>
      </c>
      <c r="J116" s="6" t="s">
        <v>13352</v>
      </c>
      <c r="K116" s="6" t="s">
        <v>13521</v>
      </c>
      <c r="L116" s="6">
        <v>1190</v>
      </c>
      <c r="M116" s="6">
        <v>49</v>
      </c>
      <c r="N116" s="6">
        <v>119</v>
      </c>
      <c r="O116">
        <v>0.40799999999999997</v>
      </c>
      <c r="P116">
        <f t="shared" si="0"/>
        <v>48.552</v>
      </c>
    </row>
    <row r="117" spans="1:16" x14ac:dyDescent="0.6">
      <c r="A117" s="6"/>
      <c r="B117" s="6"/>
      <c r="C117" s="6"/>
      <c r="D117" s="6" t="s">
        <v>13943</v>
      </c>
      <c r="E117" s="6" t="s">
        <v>13941</v>
      </c>
      <c r="F117" s="20" t="s">
        <v>13946</v>
      </c>
      <c r="G117" s="6" t="s">
        <v>13873</v>
      </c>
      <c r="H117" s="6" t="s">
        <v>13465</v>
      </c>
      <c r="I117" s="6" t="s">
        <v>13517</v>
      </c>
      <c r="J117" s="6" t="s">
        <v>13352</v>
      </c>
      <c r="K117" s="6" t="s">
        <v>13521</v>
      </c>
      <c r="L117" s="6">
        <v>34960</v>
      </c>
      <c r="M117" s="6">
        <v>73</v>
      </c>
      <c r="N117" s="6">
        <v>3496</v>
      </c>
      <c r="O117">
        <v>2.1000000000000001E-2</v>
      </c>
      <c r="P117">
        <f t="shared" si="0"/>
        <v>73.416000000000011</v>
      </c>
    </row>
    <row r="118" spans="1:16" x14ac:dyDescent="0.6">
      <c r="A118" s="6"/>
      <c r="B118" s="6"/>
      <c r="C118" s="6"/>
      <c r="D118" s="6" t="s">
        <v>13943</v>
      </c>
      <c r="E118" s="6" t="s">
        <v>13814</v>
      </c>
      <c r="F118" s="20" t="s">
        <v>13946</v>
      </c>
      <c r="G118" s="6" t="s">
        <v>13873</v>
      </c>
      <c r="H118" s="6" t="s">
        <v>13465</v>
      </c>
      <c r="I118" s="6" t="s">
        <v>13517</v>
      </c>
      <c r="J118" s="6" t="s">
        <v>13352</v>
      </c>
      <c r="K118" s="6" t="s">
        <v>13521</v>
      </c>
      <c r="L118" s="6">
        <v>15290</v>
      </c>
      <c r="M118" s="6">
        <v>26</v>
      </c>
      <c r="N118" s="6">
        <v>1529</v>
      </c>
      <c r="O118">
        <v>1.7000000000000001E-2</v>
      </c>
      <c r="P118">
        <f t="shared" si="0"/>
        <v>25.993000000000002</v>
      </c>
    </row>
    <row r="119" spans="1:16" x14ac:dyDescent="0.6">
      <c r="A119" s="6"/>
      <c r="B119" s="6"/>
      <c r="C119" s="6"/>
      <c r="D119" s="6" t="s">
        <v>13943</v>
      </c>
      <c r="E119" s="6" t="s">
        <v>13816</v>
      </c>
      <c r="F119" s="20" t="s">
        <v>13946</v>
      </c>
      <c r="G119" s="6" t="s">
        <v>13873</v>
      </c>
      <c r="H119" s="6" t="s">
        <v>13465</v>
      </c>
      <c r="I119" s="6" t="s">
        <v>13517</v>
      </c>
      <c r="J119" s="6" t="s">
        <v>13352</v>
      </c>
      <c r="K119" s="6" t="s">
        <v>13521</v>
      </c>
      <c r="L119" s="6">
        <v>19670</v>
      </c>
      <c r="M119" s="6">
        <v>47</v>
      </c>
      <c r="N119" s="6">
        <v>1967</v>
      </c>
      <c r="O119">
        <v>2.4E-2</v>
      </c>
      <c r="P119">
        <f t="shared" si="0"/>
        <v>47.207999999999998</v>
      </c>
    </row>
    <row r="120" spans="1:16" x14ac:dyDescent="0.6">
      <c r="A120" s="6"/>
      <c r="B120" s="6"/>
      <c r="C120" s="6"/>
      <c r="D120" s="6" t="s">
        <v>13943</v>
      </c>
      <c r="E120" s="6" t="s">
        <v>13941</v>
      </c>
      <c r="F120" s="20" t="s">
        <v>13897</v>
      </c>
      <c r="G120" s="6" t="s">
        <v>13873</v>
      </c>
      <c r="H120" s="6" t="s">
        <v>13465</v>
      </c>
      <c r="I120" s="6" t="s">
        <v>13517</v>
      </c>
      <c r="J120" s="6" t="s">
        <v>13352</v>
      </c>
      <c r="K120" s="6" t="s">
        <v>13521</v>
      </c>
      <c r="L120" s="6">
        <v>12500</v>
      </c>
      <c r="M120" s="6">
        <v>1</v>
      </c>
      <c r="N120" s="6">
        <v>1250</v>
      </c>
      <c r="O120">
        <v>1E-3</v>
      </c>
      <c r="P120">
        <f t="shared" si="0"/>
        <v>1.25</v>
      </c>
    </row>
    <row r="121" spans="1:16" x14ac:dyDescent="0.6">
      <c r="A121" s="6"/>
      <c r="B121" s="6"/>
      <c r="C121" s="6"/>
      <c r="D121" s="6" t="s">
        <v>13943</v>
      </c>
      <c r="E121" s="6" t="s">
        <v>13814</v>
      </c>
      <c r="F121" s="20" t="s">
        <v>13897</v>
      </c>
      <c r="G121" s="6" t="s">
        <v>13873</v>
      </c>
      <c r="H121" s="6" t="s">
        <v>13465</v>
      </c>
      <c r="I121" s="6" t="s">
        <v>13517</v>
      </c>
      <c r="J121" s="6" t="s">
        <v>13352</v>
      </c>
      <c r="K121" s="6" t="s">
        <v>13521</v>
      </c>
      <c r="L121" s="6">
        <v>5760</v>
      </c>
      <c r="M121" s="6">
        <v>0</v>
      </c>
      <c r="N121" s="6">
        <v>576</v>
      </c>
      <c r="O121">
        <v>0</v>
      </c>
      <c r="P121">
        <f t="shared" si="0"/>
        <v>0</v>
      </c>
    </row>
    <row r="122" spans="1:16" x14ac:dyDescent="0.6">
      <c r="A122" s="6"/>
      <c r="B122" s="6"/>
      <c r="C122" s="6"/>
      <c r="D122" s="6" t="s">
        <v>13943</v>
      </c>
      <c r="E122" s="6" t="s">
        <v>13816</v>
      </c>
      <c r="F122" s="20" t="s">
        <v>13897</v>
      </c>
      <c r="G122" s="6" t="s">
        <v>13873</v>
      </c>
      <c r="H122" s="6" t="s">
        <v>13465</v>
      </c>
      <c r="I122" s="6" t="s">
        <v>13517</v>
      </c>
      <c r="J122" s="6" t="s">
        <v>13352</v>
      </c>
      <c r="K122" s="6" t="s">
        <v>13521</v>
      </c>
      <c r="L122" s="6">
        <v>6740</v>
      </c>
      <c r="M122" s="6">
        <v>1</v>
      </c>
      <c r="N122" s="6">
        <v>674</v>
      </c>
      <c r="O122">
        <v>1E-3</v>
      </c>
      <c r="P122">
        <f t="shared" si="0"/>
        <v>0.67400000000000004</v>
      </c>
    </row>
    <row r="123" spans="1:16" x14ac:dyDescent="0.6">
      <c r="A123" s="6"/>
      <c r="B123" s="6"/>
      <c r="C123" s="6"/>
      <c r="D123" s="6" t="s">
        <v>13943</v>
      </c>
      <c r="E123" s="6" t="s">
        <v>13941</v>
      </c>
      <c r="F123" s="20" t="s">
        <v>13854</v>
      </c>
      <c r="G123" s="6" t="s">
        <v>13873</v>
      </c>
      <c r="H123" s="6" t="s">
        <v>13465</v>
      </c>
      <c r="I123" s="6" t="s">
        <v>13517</v>
      </c>
      <c r="J123" s="6" t="s">
        <v>13352</v>
      </c>
      <c r="K123" s="6" t="s">
        <v>13521</v>
      </c>
      <c r="L123" s="6">
        <v>10320</v>
      </c>
      <c r="M123" s="6">
        <v>10</v>
      </c>
      <c r="N123" s="6">
        <v>1032</v>
      </c>
      <c r="O123">
        <v>0.01</v>
      </c>
      <c r="P123">
        <f t="shared" si="0"/>
        <v>10.32</v>
      </c>
    </row>
    <row r="124" spans="1:16" x14ac:dyDescent="0.6">
      <c r="A124" s="6"/>
      <c r="B124" s="6"/>
      <c r="C124" s="6"/>
      <c r="D124" s="6" t="s">
        <v>13943</v>
      </c>
      <c r="E124" s="6" t="s">
        <v>13814</v>
      </c>
      <c r="F124" s="20" t="s">
        <v>13854</v>
      </c>
      <c r="G124" s="6" t="s">
        <v>13873</v>
      </c>
      <c r="H124" s="6" t="s">
        <v>13465</v>
      </c>
      <c r="I124" s="6" t="s">
        <v>13517</v>
      </c>
      <c r="J124" s="6" t="s">
        <v>13352</v>
      </c>
      <c r="K124" s="6" t="s">
        <v>13521</v>
      </c>
      <c r="L124" s="6">
        <v>4820</v>
      </c>
      <c r="M124" s="6">
        <v>7</v>
      </c>
      <c r="N124" s="6">
        <v>482</v>
      </c>
      <c r="O124">
        <v>1.4999999999999999E-2</v>
      </c>
      <c r="P124">
        <f t="shared" si="0"/>
        <v>7.2299999999999995</v>
      </c>
    </row>
    <row r="125" spans="1:16" x14ac:dyDescent="0.6">
      <c r="A125" s="6"/>
      <c r="B125" s="6"/>
      <c r="C125" s="6"/>
      <c r="D125" s="6" t="s">
        <v>13943</v>
      </c>
      <c r="E125" s="6" t="s">
        <v>13816</v>
      </c>
      <c r="F125" s="20" t="s">
        <v>13854</v>
      </c>
      <c r="G125" s="6" t="s">
        <v>13873</v>
      </c>
      <c r="H125" s="6" t="s">
        <v>13465</v>
      </c>
      <c r="I125" s="6" t="s">
        <v>13517</v>
      </c>
      <c r="J125" s="6" t="s">
        <v>13352</v>
      </c>
      <c r="K125" s="6" t="s">
        <v>13521</v>
      </c>
      <c r="L125" s="6">
        <v>5500</v>
      </c>
      <c r="M125" s="6">
        <v>3</v>
      </c>
      <c r="N125" s="6">
        <v>550</v>
      </c>
      <c r="O125">
        <v>6.0000000000000001E-3</v>
      </c>
      <c r="P125">
        <f t="shared" si="0"/>
        <v>3.3000000000000003</v>
      </c>
    </row>
    <row r="126" spans="1:16" x14ac:dyDescent="0.6">
      <c r="A126" s="6"/>
      <c r="B126" s="6"/>
      <c r="C126" s="6"/>
      <c r="D126" s="6" t="s">
        <v>13943</v>
      </c>
      <c r="E126" s="6" t="s">
        <v>13941</v>
      </c>
      <c r="F126" s="20" t="s">
        <v>13855</v>
      </c>
      <c r="G126" s="6" t="s">
        <v>13873</v>
      </c>
      <c r="H126" s="6" t="s">
        <v>13465</v>
      </c>
      <c r="I126" s="6" t="s">
        <v>13517</v>
      </c>
      <c r="J126" s="6" t="s">
        <v>13352</v>
      </c>
      <c r="K126" s="6" t="s">
        <v>13521</v>
      </c>
      <c r="L126" s="6">
        <v>8990</v>
      </c>
      <c r="M126" s="6">
        <v>40</v>
      </c>
      <c r="N126" s="6">
        <v>899</v>
      </c>
      <c r="O126">
        <v>4.3999999999999997E-2</v>
      </c>
      <c r="P126">
        <f t="shared" si="0"/>
        <v>39.555999999999997</v>
      </c>
    </row>
    <row r="127" spans="1:16" x14ac:dyDescent="0.6">
      <c r="A127" s="6"/>
      <c r="B127" s="6"/>
      <c r="C127" s="6"/>
      <c r="D127" s="6" t="s">
        <v>13943</v>
      </c>
      <c r="E127" s="6" t="s">
        <v>13814</v>
      </c>
      <c r="F127" s="20" t="s">
        <v>13855</v>
      </c>
      <c r="G127" s="6" t="s">
        <v>13873</v>
      </c>
      <c r="H127" s="6" t="s">
        <v>13465</v>
      </c>
      <c r="I127" s="6" t="s">
        <v>13517</v>
      </c>
      <c r="J127" s="6" t="s">
        <v>13352</v>
      </c>
      <c r="K127" s="6" t="s">
        <v>13521</v>
      </c>
      <c r="L127" s="6">
        <v>3680</v>
      </c>
      <c r="M127" s="6">
        <v>17</v>
      </c>
      <c r="N127" s="6">
        <v>368</v>
      </c>
      <c r="O127">
        <v>4.5999999999999999E-2</v>
      </c>
      <c r="P127">
        <f t="shared" si="0"/>
        <v>16.928000000000001</v>
      </c>
    </row>
    <row r="128" spans="1:16" x14ac:dyDescent="0.6">
      <c r="A128" s="6"/>
      <c r="B128" s="6"/>
      <c r="C128" s="6"/>
      <c r="D128" s="6" t="s">
        <v>13943</v>
      </c>
      <c r="E128" s="6" t="s">
        <v>13816</v>
      </c>
      <c r="F128" s="20" t="s">
        <v>13855</v>
      </c>
      <c r="G128" s="6" t="s">
        <v>13873</v>
      </c>
      <c r="H128" s="6" t="s">
        <v>13465</v>
      </c>
      <c r="I128" s="6" t="s">
        <v>13517</v>
      </c>
      <c r="J128" s="6" t="s">
        <v>13352</v>
      </c>
      <c r="K128" s="6" t="s">
        <v>13521</v>
      </c>
      <c r="L128" s="6">
        <v>5310</v>
      </c>
      <c r="M128" s="6">
        <v>23</v>
      </c>
      <c r="N128" s="6">
        <v>531</v>
      </c>
      <c r="O128">
        <v>4.2999999999999997E-2</v>
      </c>
      <c r="P128">
        <f t="shared" si="0"/>
        <v>22.832999999999998</v>
      </c>
    </row>
    <row r="129" spans="1:16" x14ac:dyDescent="0.6">
      <c r="A129" s="6"/>
      <c r="B129" s="6"/>
      <c r="C129" s="6"/>
      <c r="D129" s="6" t="s">
        <v>13943</v>
      </c>
      <c r="E129" s="6" t="s">
        <v>13941</v>
      </c>
      <c r="F129" s="20" t="s">
        <v>13874</v>
      </c>
      <c r="G129" s="6" t="s">
        <v>13873</v>
      </c>
      <c r="H129" s="6" t="s">
        <v>13465</v>
      </c>
      <c r="I129" s="6" t="s">
        <v>13517</v>
      </c>
      <c r="J129" s="6" t="s">
        <v>13352</v>
      </c>
      <c r="K129" s="6" t="s">
        <v>13521</v>
      </c>
      <c r="L129" s="6">
        <v>3150</v>
      </c>
      <c r="M129" s="6">
        <v>30</v>
      </c>
      <c r="N129" s="6">
        <v>315</v>
      </c>
      <c r="O129">
        <v>9.5000000000000001E-2</v>
      </c>
      <c r="P129">
        <f t="shared" si="0"/>
        <v>29.925000000000001</v>
      </c>
    </row>
    <row r="130" spans="1:16" x14ac:dyDescent="0.6">
      <c r="A130" s="6"/>
      <c r="B130" s="6"/>
      <c r="C130" s="6"/>
      <c r="D130" s="6" t="s">
        <v>13943</v>
      </c>
      <c r="E130" s="6" t="s">
        <v>13814</v>
      </c>
      <c r="F130" s="20" t="s">
        <v>13874</v>
      </c>
      <c r="G130" s="6" t="s">
        <v>13873</v>
      </c>
      <c r="H130" s="6" t="s">
        <v>13465</v>
      </c>
      <c r="I130" s="6" t="s">
        <v>13517</v>
      </c>
      <c r="J130" s="6" t="s">
        <v>13352</v>
      </c>
      <c r="K130" s="6" t="s">
        <v>13521</v>
      </c>
      <c r="L130" s="6">
        <v>1030</v>
      </c>
      <c r="M130" s="6">
        <v>6</v>
      </c>
      <c r="N130" s="6">
        <v>103</v>
      </c>
      <c r="O130">
        <v>5.8000000000000003E-2</v>
      </c>
      <c r="P130">
        <f t="shared" si="0"/>
        <v>5.9740000000000002</v>
      </c>
    </row>
    <row r="131" spans="1:16" x14ac:dyDescent="0.6">
      <c r="A131" s="6"/>
      <c r="B131" s="6"/>
      <c r="C131" s="6"/>
      <c r="D131" s="6" t="s">
        <v>13943</v>
      </c>
      <c r="E131" s="6" t="s">
        <v>13816</v>
      </c>
      <c r="F131" s="20" t="s">
        <v>13874</v>
      </c>
      <c r="G131" s="6" t="s">
        <v>13873</v>
      </c>
      <c r="H131" s="6" t="s">
        <v>13465</v>
      </c>
      <c r="I131" s="6" t="s">
        <v>13517</v>
      </c>
      <c r="J131" s="6" t="s">
        <v>13352</v>
      </c>
      <c r="K131" s="6" t="s">
        <v>13521</v>
      </c>
      <c r="L131" s="6">
        <v>2120</v>
      </c>
      <c r="M131" s="6">
        <v>24</v>
      </c>
      <c r="N131" s="6">
        <v>212</v>
      </c>
      <c r="O131">
        <v>0.113</v>
      </c>
      <c r="P131">
        <f t="shared" si="0"/>
        <v>23.956</v>
      </c>
    </row>
    <row r="132" spans="1:16" x14ac:dyDescent="0.6">
      <c r="A132" s="6"/>
      <c r="B132" s="6"/>
      <c r="C132" s="6"/>
      <c r="D132" s="6" t="s">
        <v>13938</v>
      </c>
      <c r="E132" s="6" t="s">
        <v>13941</v>
      </c>
      <c r="F132" s="20" t="s">
        <v>13946</v>
      </c>
      <c r="G132" s="6" t="s">
        <v>13873</v>
      </c>
      <c r="H132" s="6" t="s">
        <v>13465</v>
      </c>
      <c r="I132" s="6" t="s">
        <v>13517</v>
      </c>
      <c r="J132" s="6" t="s">
        <v>13352</v>
      </c>
      <c r="K132" s="6" t="s">
        <v>13521</v>
      </c>
      <c r="L132" s="6">
        <v>8150</v>
      </c>
      <c r="M132" s="6">
        <v>50</v>
      </c>
    </row>
    <row r="133" spans="1:16" x14ac:dyDescent="0.6">
      <c r="A133" s="6"/>
      <c r="B133" s="6"/>
      <c r="C133" s="6"/>
      <c r="D133" s="6" t="s">
        <v>13947</v>
      </c>
      <c r="E133" s="6" t="s">
        <v>13941</v>
      </c>
      <c r="F133" s="20" t="s">
        <v>13946</v>
      </c>
      <c r="G133" s="6" t="s">
        <v>13873</v>
      </c>
      <c r="H133" s="6" t="s">
        <v>13465</v>
      </c>
      <c r="I133" s="6" t="s">
        <v>13517</v>
      </c>
      <c r="J133" s="6" t="s">
        <v>13352</v>
      </c>
      <c r="K133" s="6" t="s">
        <v>13521</v>
      </c>
      <c r="L133" s="6">
        <v>8100</v>
      </c>
      <c r="M133" s="6">
        <v>31</v>
      </c>
    </row>
    <row r="134" spans="1:16" x14ac:dyDescent="0.6">
      <c r="A134" s="6"/>
      <c r="B134" s="6"/>
      <c r="C134" s="6"/>
      <c r="D134" s="6" t="s">
        <v>13948</v>
      </c>
      <c r="E134" s="6" t="s">
        <v>13941</v>
      </c>
      <c r="F134" s="20" t="s">
        <v>13946</v>
      </c>
      <c r="G134" s="6" t="s">
        <v>13873</v>
      </c>
      <c r="H134" s="6" t="s">
        <v>13465</v>
      </c>
      <c r="I134" s="6" t="s">
        <v>13517</v>
      </c>
      <c r="J134" s="6" t="s">
        <v>13352</v>
      </c>
      <c r="K134" s="6" t="s">
        <v>13521</v>
      </c>
      <c r="L134" s="6">
        <v>8150</v>
      </c>
      <c r="M134" s="6">
        <v>19</v>
      </c>
    </row>
    <row r="135" spans="1:16" x14ac:dyDescent="0.6">
      <c r="A135" s="6">
        <v>12695249</v>
      </c>
      <c r="B135" s="6" t="s">
        <v>13355</v>
      </c>
      <c r="C135" s="6" t="s">
        <v>13859</v>
      </c>
      <c r="D135" s="6" t="s">
        <v>13940</v>
      </c>
      <c r="E135" s="6" t="s">
        <v>13815</v>
      </c>
      <c r="F135" s="20" t="s">
        <v>13526</v>
      </c>
      <c r="G135" s="6" t="s">
        <v>13541</v>
      </c>
      <c r="H135" s="6" t="s">
        <v>13474</v>
      </c>
      <c r="I135" s="6" t="s">
        <v>13464</v>
      </c>
      <c r="J135" s="6" t="s">
        <v>13363</v>
      </c>
      <c r="K135" s="6" t="s">
        <v>13519</v>
      </c>
      <c r="L135" s="6">
        <v>25113</v>
      </c>
      <c r="M135" s="6">
        <v>413</v>
      </c>
    </row>
    <row r="136" spans="1:16" x14ac:dyDescent="0.6">
      <c r="A136" s="6"/>
      <c r="B136" s="6"/>
      <c r="C136" s="6"/>
      <c r="D136" s="6" t="s">
        <v>13940</v>
      </c>
      <c r="E136" s="6" t="s">
        <v>13815</v>
      </c>
      <c r="F136" s="20" t="s">
        <v>13843</v>
      </c>
      <c r="G136" s="6" t="s">
        <v>13541</v>
      </c>
      <c r="H136" s="6" t="s">
        <v>13474</v>
      </c>
      <c r="I136" s="6" t="s">
        <v>13464</v>
      </c>
      <c r="J136" s="6" t="s">
        <v>13363</v>
      </c>
      <c r="K136" s="6" t="s">
        <v>13519</v>
      </c>
      <c r="L136" s="6">
        <v>2179</v>
      </c>
      <c r="M136" s="6">
        <v>3</v>
      </c>
    </row>
    <row r="137" spans="1:16" x14ac:dyDescent="0.6">
      <c r="A137" s="6"/>
      <c r="B137" s="6"/>
      <c r="C137" s="6"/>
      <c r="D137" s="6" t="s">
        <v>13940</v>
      </c>
      <c r="E137" s="6" t="s">
        <v>13815</v>
      </c>
      <c r="F137" s="20" t="s">
        <v>13844</v>
      </c>
      <c r="G137" s="6" t="s">
        <v>13541</v>
      </c>
      <c r="H137" s="6" t="s">
        <v>13474</v>
      </c>
      <c r="I137" s="6" t="s">
        <v>13464</v>
      </c>
      <c r="J137" s="6" t="s">
        <v>13363</v>
      </c>
      <c r="K137" s="6" t="s">
        <v>13519</v>
      </c>
      <c r="L137" s="6">
        <v>6085</v>
      </c>
      <c r="M137" s="6">
        <v>32</v>
      </c>
    </row>
    <row r="138" spans="1:16" x14ac:dyDescent="0.6">
      <c r="A138" s="6"/>
      <c r="B138" s="6"/>
      <c r="C138" s="6"/>
      <c r="D138" s="6" t="s">
        <v>13940</v>
      </c>
      <c r="E138" s="6" t="s">
        <v>13815</v>
      </c>
      <c r="F138" s="20" t="s">
        <v>13824</v>
      </c>
      <c r="G138" s="6" t="s">
        <v>13541</v>
      </c>
      <c r="H138" s="6" t="s">
        <v>13474</v>
      </c>
      <c r="I138" s="6" t="s">
        <v>13464</v>
      </c>
      <c r="J138" s="6" t="s">
        <v>13363</v>
      </c>
      <c r="K138" s="6" t="s">
        <v>13519</v>
      </c>
      <c r="L138" s="6">
        <v>6376</v>
      </c>
      <c r="M138" s="6">
        <v>69</v>
      </c>
    </row>
    <row r="139" spans="1:16" x14ac:dyDescent="0.6">
      <c r="A139" s="6"/>
      <c r="B139" s="6"/>
      <c r="C139" s="6"/>
      <c r="D139" s="6" t="s">
        <v>13940</v>
      </c>
      <c r="E139" s="6" t="s">
        <v>13815</v>
      </c>
      <c r="F139" s="20" t="s">
        <v>13825</v>
      </c>
      <c r="G139" s="6" t="s">
        <v>13541</v>
      </c>
      <c r="H139" s="6" t="s">
        <v>13474</v>
      </c>
      <c r="I139" s="6" t="s">
        <v>13464</v>
      </c>
      <c r="J139" s="6" t="s">
        <v>13363</v>
      </c>
      <c r="K139" s="6" t="s">
        <v>13519</v>
      </c>
      <c r="L139" s="6">
        <v>5102</v>
      </c>
      <c r="M139" s="6">
        <v>97</v>
      </c>
    </row>
    <row r="140" spans="1:16" x14ac:dyDescent="0.6">
      <c r="A140" s="6"/>
      <c r="B140" s="6"/>
      <c r="C140" s="6"/>
      <c r="D140" s="6" t="s">
        <v>13940</v>
      </c>
      <c r="E140" s="6" t="s">
        <v>13815</v>
      </c>
      <c r="F140" s="20" t="s">
        <v>13826</v>
      </c>
      <c r="G140" s="6" t="s">
        <v>13541</v>
      </c>
      <c r="H140" s="6" t="s">
        <v>13474</v>
      </c>
      <c r="I140" s="6" t="s">
        <v>13464</v>
      </c>
      <c r="J140" s="6" t="s">
        <v>13363</v>
      </c>
      <c r="K140" s="6" t="s">
        <v>13519</v>
      </c>
      <c r="L140" s="6">
        <v>2312</v>
      </c>
      <c r="M140" s="6">
        <v>102</v>
      </c>
    </row>
    <row r="141" spans="1:16" x14ac:dyDescent="0.6">
      <c r="A141" s="6"/>
      <c r="B141" s="6"/>
      <c r="C141" s="6"/>
      <c r="D141" s="6" t="s">
        <v>13940</v>
      </c>
      <c r="E141" s="6" t="s">
        <v>13815</v>
      </c>
      <c r="F141" s="20" t="s">
        <v>13821</v>
      </c>
      <c r="G141" s="6" t="s">
        <v>13541</v>
      </c>
      <c r="H141" s="6" t="s">
        <v>13474</v>
      </c>
      <c r="I141" s="6" t="s">
        <v>13464</v>
      </c>
      <c r="J141" s="6" t="s">
        <v>13363</v>
      </c>
      <c r="K141" s="6" t="s">
        <v>13519</v>
      </c>
      <c r="L141" s="6">
        <v>2159</v>
      </c>
      <c r="M141" s="6">
        <v>110</v>
      </c>
    </row>
    <row r="142" spans="1:16" x14ac:dyDescent="0.6">
      <c r="A142" s="6"/>
      <c r="B142" s="6"/>
      <c r="C142" s="6"/>
      <c r="D142" s="6" t="s">
        <v>13943</v>
      </c>
      <c r="E142" s="6" t="s">
        <v>13815</v>
      </c>
      <c r="F142" s="20" t="s">
        <v>13526</v>
      </c>
      <c r="G142" s="6" t="s">
        <v>13541</v>
      </c>
      <c r="H142" s="6" t="s">
        <v>13474</v>
      </c>
      <c r="I142" s="6" t="s">
        <v>13464</v>
      </c>
      <c r="J142" s="6" t="s">
        <v>13363</v>
      </c>
      <c r="K142" s="6" t="s">
        <v>13519</v>
      </c>
      <c r="L142" s="6">
        <v>26592</v>
      </c>
      <c r="M142" s="6">
        <v>47</v>
      </c>
    </row>
    <row r="143" spans="1:16" x14ac:dyDescent="0.6">
      <c r="A143" s="6"/>
      <c r="B143" s="6"/>
      <c r="C143" s="6"/>
      <c r="D143" s="6" t="s">
        <v>13943</v>
      </c>
      <c r="E143" s="6" t="s">
        <v>13815</v>
      </c>
      <c r="F143" s="20" t="s">
        <v>13843</v>
      </c>
      <c r="G143" s="6" t="s">
        <v>13541</v>
      </c>
      <c r="H143" s="6" t="s">
        <v>13474</v>
      </c>
      <c r="I143" s="6" t="s">
        <v>13464</v>
      </c>
      <c r="J143" s="6" t="s">
        <v>13363</v>
      </c>
      <c r="K143" s="6" t="s">
        <v>13519</v>
      </c>
      <c r="L143" s="6">
        <v>2240</v>
      </c>
      <c r="M143" s="6">
        <v>0</v>
      </c>
    </row>
    <row r="144" spans="1:16" x14ac:dyDescent="0.6">
      <c r="A144" s="6"/>
      <c r="B144" s="6"/>
      <c r="C144" s="6"/>
      <c r="D144" s="6" t="s">
        <v>13943</v>
      </c>
      <c r="E144" s="6" t="s">
        <v>13815</v>
      </c>
      <c r="F144" s="20" t="s">
        <v>13844</v>
      </c>
      <c r="G144" s="6" t="s">
        <v>13541</v>
      </c>
      <c r="H144" s="6" t="s">
        <v>13474</v>
      </c>
      <c r="I144" s="6" t="s">
        <v>13464</v>
      </c>
      <c r="J144" s="6" t="s">
        <v>13363</v>
      </c>
      <c r="K144" s="6" t="s">
        <v>13519</v>
      </c>
      <c r="L144" s="6">
        <v>6218</v>
      </c>
      <c r="M144" s="6">
        <v>1</v>
      </c>
    </row>
    <row r="145" spans="1:13" x14ac:dyDescent="0.6">
      <c r="A145" s="6"/>
      <c r="B145" s="6"/>
      <c r="C145" s="6"/>
      <c r="D145" s="6" t="s">
        <v>13943</v>
      </c>
      <c r="E145" s="6" t="s">
        <v>13815</v>
      </c>
      <c r="F145" s="20" t="s">
        <v>13824</v>
      </c>
      <c r="G145" s="6" t="s">
        <v>13541</v>
      </c>
      <c r="H145" s="6" t="s">
        <v>13474</v>
      </c>
      <c r="I145" s="6" t="s">
        <v>13464</v>
      </c>
      <c r="J145" s="6" t="s">
        <v>13363</v>
      </c>
      <c r="K145" s="6" t="s">
        <v>13519</v>
      </c>
      <c r="L145" s="6">
        <v>6602</v>
      </c>
      <c r="M145" s="6">
        <v>5</v>
      </c>
    </row>
    <row r="146" spans="1:13" x14ac:dyDescent="0.6">
      <c r="A146" s="6"/>
      <c r="B146" s="6"/>
      <c r="C146" s="6"/>
      <c r="D146" s="6" t="s">
        <v>13943</v>
      </c>
      <c r="E146" s="6" t="s">
        <v>13815</v>
      </c>
      <c r="F146" s="20" t="s">
        <v>13825</v>
      </c>
      <c r="G146" s="6" t="s">
        <v>13541</v>
      </c>
      <c r="H146" s="6" t="s">
        <v>13474</v>
      </c>
      <c r="I146" s="6" t="s">
        <v>13464</v>
      </c>
      <c r="J146" s="6" t="s">
        <v>13363</v>
      </c>
      <c r="K146" s="6" t="s">
        <v>13519</v>
      </c>
      <c r="L146" s="6">
        <v>5460</v>
      </c>
      <c r="M146" s="6">
        <v>10</v>
      </c>
    </row>
    <row r="147" spans="1:13" x14ac:dyDescent="0.6">
      <c r="A147" s="6"/>
      <c r="B147" s="6"/>
      <c r="C147" s="6"/>
      <c r="D147" s="6" t="s">
        <v>13943</v>
      </c>
      <c r="E147" s="6" t="s">
        <v>13815</v>
      </c>
      <c r="F147" s="20" t="s">
        <v>13826</v>
      </c>
      <c r="G147" s="6" t="s">
        <v>13541</v>
      </c>
      <c r="H147" s="6" t="s">
        <v>13474</v>
      </c>
      <c r="I147" s="6" t="s">
        <v>13464</v>
      </c>
      <c r="J147" s="6" t="s">
        <v>13363</v>
      </c>
      <c r="K147" s="6" t="s">
        <v>13519</v>
      </c>
      <c r="L147" s="6">
        <v>3578</v>
      </c>
      <c r="M147" s="6">
        <v>14</v>
      </c>
    </row>
    <row r="148" spans="1:13" x14ac:dyDescent="0.6">
      <c r="A148" s="6"/>
      <c r="B148" s="6"/>
      <c r="C148" s="6"/>
      <c r="D148" s="6" t="s">
        <v>13943</v>
      </c>
      <c r="E148" s="6" t="s">
        <v>13815</v>
      </c>
      <c r="F148" s="20" t="s">
        <v>13821</v>
      </c>
      <c r="G148" s="6" t="s">
        <v>13541</v>
      </c>
      <c r="H148" s="6" t="s">
        <v>13474</v>
      </c>
      <c r="I148" s="6" t="s">
        <v>13464</v>
      </c>
      <c r="J148" s="6" t="s">
        <v>13363</v>
      </c>
      <c r="K148" s="6" t="s">
        <v>13519</v>
      </c>
      <c r="L148" s="6">
        <v>2494</v>
      </c>
      <c r="M148" s="6">
        <v>17</v>
      </c>
    </row>
    <row r="149" spans="1:13" x14ac:dyDescent="0.6">
      <c r="A149" s="6"/>
      <c r="B149" s="6"/>
      <c r="C149" s="6"/>
      <c r="D149" s="6" t="s">
        <v>13944</v>
      </c>
      <c r="E149" s="6" t="s">
        <v>13815</v>
      </c>
      <c r="F149" s="20" t="s">
        <v>13526</v>
      </c>
      <c r="G149" s="6" t="s">
        <v>13541</v>
      </c>
      <c r="H149" s="6" t="s">
        <v>13474</v>
      </c>
      <c r="I149" s="6" t="s">
        <v>13464</v>
      </c>
      <c r="J149" s="6" t="s">
        <v>13363</v>
      </c>
      <c r="K149" s="6" t="s">
        <v>13519</v>
      </c>
      <c r="L149" s="6">
        <v>26592</v>
      </c>
      <c r="M149" s="6">
        <v>28</v>
      </c>
    </row>
    <row r="150" spans="1:13" x14ac:dyDescent="0.6">
      <c r="A150" s="6"/>
      <c r="B150" s="6"/>
      <c r="C150" s="6"/>
      <c r="D150" s="6" t="s">
        <v>13944</v>
      </c>
      <c r="E150" s="6" t="s">
        <v>13815</v>
      </c>
      <c r="F150" s="20" t="s">
        <v>13843</v>
      </c>
      <c r="G150" s="6" t="s">
        <v>13541</v>
      </c>
      <c r="H150" s="6" t="s">
        <v>13474</v>
      </c>
      <c r="I150" s="6" t="s">
        <v>13464</v>
      </c>
      <c r="J150" s="6" t="s">
        <v>13363</v>
      </c>
      <c r="K150" s="6" t="s">
        <v>13519</v>
      </c>
      <c r="L150" s="6">
        <v>2240</v>
      </c>
      <c r="M150" s="6">
        <v>0</v>
      </c>
    </row>
    <row r="151" spans="1:13" x14ac:dyDescent="0.6">
      <c r="A151" s="6"/>
      <c r="B151" s="6"/>
      <c r="C151" s="6"/>
      <c r="D151" s="6" t="s">
        <v>13944</v>
      </c>
      <c r="E151" s="6" t="s">
        <v>13815</v>
      </c>
      <c r="F151" s="20" t="s">
        <v>13844</v>
      </c>
      <c r="G151" s="6" t="s">
        <v>13541</v>
      </c>
      <c r="H151" s="6" t="s">
        <v>13474</v>
      </c>
      <c r="I151" s="6" t="s">
        <v>13464</v>
      </c>
      <c r="J151" s="6" t="s">
        <v>13363</v>
      </c>
      <c r="K151" s="6" t="s">
        <v>13519</v>
      </c>
      <c r="L151" s="6">
        <v>6218</v>
      </c>
      <c r="M151" s="6">
        <v>1</v>
      </c>
    </row>
    <row r="152" spans="1:13" x14ac:dyDescent="0.6">
      <c r="A152" s="6"/>
      <c r="B152" s="6"/>
      <c r="C152" s="6"/>
      <c r="D152" s="6" t="s">
        <v>13944</v>
      </c>
      <c r="E152" s="6" t="s">
        <v>13815</v>
      </c>
      <c r="F152" s="20" t="s">
        <v>13824</v>
      </c>
      <c r="G152" s="6" t="s">
        <v>13541</v>
      </c>
      <c r="H152" s="6" t="s">
        <v>13474</v>
      </c>
      <c r="I152" s="6" t="s">
        <v>13464</v>
      </c>
      <c r="J152" s="6" t="s">
        <v>13363</v>
      </c>
      <c r="K152" s="6" t="s">
        <v>13519</v>
      </c>
      <c r="L152" s="6">
        <v>6602</v>
      </c>
      <c r="M152" s="6">
        <v>2</v>
      </c>
    </row>
    <row r="153" spans="1:13" x14ac:dyDescent="0.6">
      <c r="A153" s="6"/>
      <c r="B153" s="6"/>
      <c r="C153" s="6"/>
      <c r="D153" s="6" t="s">
        <v>13944</v>
      </c>
      <c r="E153" s="6" t="s">
        <v>13815</v>
      </c>
      <c r="F153" s="20" t="s">
        <v>13825</v>
      </c>
      <c r="G153" s="6" t="s">
        <v>13541</v>
      </c>
      <c r="H153" s="6" t="s">
        <v>13474</v>
      </c>
      <c r="I153" s="6" t="s">
        <v>13464</v>
      </c>
      <c r="J153" s="6" t="s">
        <v>13363</v>
      </c>
      <c r="K153" s="6" t="s">
        <v>13519</v>
      </c>
      <c r="L153" s="6">
        <v>5460</v>
      </c>
      <c r="M153" s="6">
        <v>7</v>
      </c>
    </row>
    <row r="154" spans="1:13" x14ac:dyDescent="0.6">
      <c r="A154" s="6"/>
      <c r="B154" s="6"/>
      <c r="C154" s="6"/>
      <c r="D154" s="6" t="s">
        <v>13944</v>
      </c>
      <c r="E154" s="6" t="s">
        <v>13815</v>
      </c>
      <c r="F154" s="20" t="s">
        <v>13826</v>
      </c>
      <c r="G154" s="6" t="s">
        <v>13541</v>
      </c>
      <c r="H154" s="6" t="s">
        <v>13474</v>
      </c>
      <c r="I154" s="6" t="s">
        <v>13464</v>
      </c>
      <c r="J154" s="6" t="s">
        <v>13363</v>
      </c>
      <c r="K154" s="6" t="s">
        <v>13519</v>
      </c>
      <c r="L154" s="6">
        <v>3578</v>
      </c>
      <c r="M154" s="6">
        <v>9</v>
      </c>
    </row>
    <row r="155" spans="1:13" x14ac:dyDescent="0.6">
      <c r="A155" s="6"/>
      <c r="B155" s="6"/>
      <c r="C155" s="6"/>
      <c r="D155" s="6" t="s">
        <v>13944</v>
      </c>
      <c r="E155" s="6" t="s">
        <v>13815</v>
      </c>
      <c r="F155" s="20" t="s">
        <v>13821</v>
      </c>
      <c r="G155" s="6" t="s">
        <v>13541</v>
      </c>
      <c r="H155" s="6" t="s">
        <v>13474</v>
      </c>
      <c r="I155" s="6" t="s">
        <v>13464</v>
      </c>
      <c r="J155" s="6" t="s">
        <v>13363</v>
      </c>
      <c r="K155" s="6" t="s">
        <v>13519</v>
      </c>
      <c r="L155" s="6">
        <v>2494</v>
      </c>
      <c r="M155" s="6">
        <v>9</v>
      </c>
    </row>
    <row r="156" spans="1:13" x14ac:dyDescent="0.6">
      <c r="D156" s="6" t="s">
        <v>13945</v>
      </c>
      <c r="E156" s="6" t="s">
        <v>13815</v>
      </c>
      <c r="F156" s="20" t="s">
        <v>13526</v>
      </c>
      <c r="G156" s="6" t="s">
        <v>13541</v>
      </c>
      <c r="H156" s="6" t="s">
        <v>13474</v>
      </c>
      <c r="I156" s="6" t="s">
        <v>13464</v>
      </c>
      <c r="J156" s="6" t="s">
        <v>13363</v>
      </c>
      <c r="K156" s="6" t="s">
        <v>13519</v>
      </c>
      <c r="L156" s="6">
        <v>26592</v>
      </c>
      <c r="M156" s="6">
        <v>19</v>
      </c>
    </row>
    <row r="157" spans="1:13" x14ac:dyDescent="0.6">
      <c r="A157" s="6"/>
      <c r="B157" s="6"/>
      <c r="C157" s="6"/>
      <c r="D157" s="6" t="s">
        <v>13945</v>
      </c>
      <c r="E157" s="6" t="s">
        <v>13815</v>
      </c>
      <c r="F157" s="20" t="s">
        <v>13843</v>
      </c>
      <c r="G157" s="6" t="s">
        <v>13541</v>
      </c>
      <c r="H157" s="6" t="s">
        <v>13474</v>
      </c>
      <c r="I157" s="6" t="s">
        <v>13464</v>
      </c>
      <c r="J157" s="6" t="s">
        <v>13363</v>
      </c>
      <c r="K157" s="6" t="s">
        <v>13519</v>
      </c>
      <c r="L157" s="6">
        <v>2240</v>
      </c>
      <c r="M157" s="6">
        <v>0</v>
      </c>
    </row>
    <row r="158" spans="1:13" x14ac:dyDescent="0.6">
      <c r="A158" s="6"/>
      <c r="B158" s="6"/>
      <c r="C158" s="6"/>
      <c r="D158" s="6" t="s">
        <v>13945</v>
      </c>
      <c r="E158" s="6" t="s">
        <v>13815</v>
      </c>
      <c r="F158" s="20" t="s">
        <v>13844</v>
      </c>
      <c r="G158" s="6" t="s">
        <v>13541</v>
      </c>
      <c r="H158" s="6" t="s">
        <v>13474</v>
      </c>
      <c r="I158" s="6" t="s">
        <v>13464</v>
      </c>
      <c r="J158" s="6" t="s">
        <v>13363</v>
      </c>
      <c r="K158" s="6" t="s">
        <v>13519</v>
      </c>
      <c r="L158" s="6">
        <v>6218</v>
      </c>
      <c r="M158" s="6">
        <v>0</v>
      </c>
    </row>
    <row r="159" spans="1:13" x14ac:dyDescent="0.6">
      <c r="A159" s="6"/>
      <c r="B159" s="6"/>
      <c r="C159" s="6"/>
      <c r="D159" s="6" t="s">
        <v>13945</v>
      </c>
      <c r="E159" s="6" t="s">
        <v>13815</v>
      </c>
      <c r="F159" s="20" t="s">
        <v>13824</v>
      </c>
      <c r="G159" s="6" t="s">
        <v>13541</v>
      </c>
      <c r="H159" s="6" t="s">
        <v>13474</v>
      </c>
      <c r="I159" s="6" t="s">
        <v>13464</v>
      </c>
      <c r="J159" s="6" t="s">
        <v>13363</v>
      </c>
      <c r="K159" s="6" t="s">
        <v>13519</v>
      </c>
      <c r="L159" s="6">
        <v>6602</v>
      </c>
      <c r="M159" s="6">
        <v>3</v>
      </c>
    </row>
    <row r="160" spans="1:13" x14ac:dyDescent="0.6">
      <c r="A160" s="6"/>
      <c r="B160" s="6"/>
      <c r="C160" s="6"/>
      <c r="D160" s="6" t="s">
        <v>13945</v>
      </c>
      <c r="E160" s="6" t="s">
        <v>13815</v>
      </c>
      <c r="F160" s="20" t="s">
        <v>13825</v>
      </c>
      <c r="G160" s="6" t="s">
        <v>13541</v>
      </c>
      <c r="H160" s="6" t="s">
        <v>13474</v>
      </c>
      <c r="I160" s="6" t="s">
        <v>13464</v>
      </c>
      <c r="J160" s="6" t="s">
        <v>13363</v>
      </c>
      <c r="K160" s="6" t="s">
        <v>13519</v>
      </c>
      <c r="L160" s="6">
        <v>5460</v>
      </c>
      <c r="M160" s="6">
        <v>3</v>
      </c>
    </row>
    <row r="161" spans="1:16" x14ac:dyDescent="0.6">
      <c r="A161" s="6"/>
      <c r="B161" s="6"/>
      <c r="C161" s="6"/>
      <c r="D161" s="6" t="s">
        <v>13945</v>
      </c>
      <c r="E161" s="6" t="s">
        <v>13815</v>
      </c>
      <c r="F161" s="20" t="s">
        <v>13826</v>
      </c>
      <c r="G161" s="6" t="s">
        <v>13541</v>
      </c>
      <c r="H161" s="6" t="s">
        <v>13474</v>
      </c>
      <c r="I161" s="6" t="s">
        <v>13464</v>
      </c>
      <c r="J161" s="6" t="s">
        <v>13363</v>
      </c>
      <c r="K161" s="6" t="s">
        <v>13519</v>
      </c>
      <c r="L161" s="6">
        <v>3578</v>
      </c>
      <c r="M161" s="6">
        <v>5</v>
      </c>
    </row>
    <row r="162" spans="1:16" x14ac:dyDescent="0.6">
      <c r="A162" s="6"/>
      <c r="B162" s="6"/>
      <c r="C162" s="6"/>
      <c r="D162" s="6" t="s">
        <v>13945</v>
      </c>
      <c r="E162" s="6" t="s">
        <v>13815</v>
      </c>
      <c r="F162" s="20" t="s">
        <v>13821</v>
      </c>
      <c r="G162" s="6" t="s">
        <v>13541</v>
      </c>
      <c r="H162" s="6" t="s">
        <v>13474</v>
      </c>
      <c r="I162" s="6" t="s">
        <v>13464</v>
      </c>
      <c r="J162" s="6" t="s">
        <v>13363</v>
      </c>
      <c r="K162" s="6" t="s">
        <v>13519</v>
      </c>
      <c r="L162" s="6">
        <v>2494</v>
      </c>
      <c r="M162" s="6">
        <v>8</v>
      </c>
    </row>
    <row r="163" spans="1:16" x14ac:dyDescent="0.6">
      <c r="A163" s="6">
        <v>15177968</v>
      </c>
      <c r="B163" s="6" t="s">
        <v>13355</v>
      </c>
      <c r="C163" s="6" t="s">
        <v>13859</v>
      </c>
      <c r="D163" s="6" t="s">
        <v>13937</v>
      </c>
      <c r="E163" s="6" t="s">
        <v>13815</v>
      </c>
      <c r="F163" s="20" t="s">
        <v>13471</v>
      </c>
      <c r="G163" s="6" t="s">
        <v>13864</v>
      </c>
      <c r="H163" s="6" t="s">
        <v>13357</v>
      </c>
      <c r="I163" s="6" t="s">
        <v>13464</v>
      </c>
      <c r="J163" s="6" t="s">
        <v>13369</v>
      </c>
      <c r="K163" s="6" t="s">
        <v>13519</v>
      </c>
      <c r="L163" s="6">
        <v>6905</v>
      </c>
      <c r="M163" s="6">
        <v>472</v>
      </c>
      <c r="P163" s="6"/>
    </row>
    <row r="164" spans="1:16" x14ac:dyDescent="0.6">
      <c r="A164" s="6"/>
      <c r="B164" s="6"/>
      <c r="C164" s="6"/>
      <c r="D164" s="6" t="s">
        <v>13937</v>
      </c>
      <c r="E164" s="6" t="s">
        <v>13814</v>
      </c>
      <c r="F164" s="20" t="s">
        <v>13471</v>
      </c>
      <c r="G164" s="6" t="s">
        <v>13864</v>
      </c>
      <c r="H164" s="6" t="s">
        <v>13357</v>
      </c>
      <c r="I164" s="6" t="s">
        <v>13464</v>
      </c>
      <c r="J164" s="6" t="s">
        <v>13369</v>
      </c>
      <c r="K164" s="6" t="s">
        <v>13519</v>
      </c>
      <c r="L164" s="6">
        <v>3165</v>
      </c>
      <c r="M164" s="6">
        <v>202</v>
      </c>
      <c r="P164" s="6"/>
    </row>
    <row r="165" spans="1:16" x14ac:dyDescent="0.6">
      <c r="A165" s="6"/>
      <c r="B165" s="6"/>
      <c r="C165" s="6"/>
      <c r="D165" s="6" t="s">
        <v>13937</v>
      </c>
      <c r="E165" s="6" t="s">
        <v>13816</v>
      </c>
      <c r="F165" s="20" t="s">
        <v>13471</v>
      </c>
      <c r="G165" s="6" t="s">
        <v>13864</v>
      </c>
      <c r="H165" s="6" t="s">
        <v>13357</v>
      </c>
      <c r="I165" s="6" t="s">
        <v>13464</v>
      </c>
      <c r="J165" s="6" t="s">
        <v>13369</v>
      </c>
      <c r="K165" s="6" t="s">
        <v>13519</v>
      </c>
      <c r="L165" s="6">
        <v>3740</v>
      </c>
      <c r="M165" s="6">
        <v>270</v>
      </c>
      <c r="P165" s="6"/>
    </row>
    <row r="166" spans="1:16" x14ac:dyDescent="0.6">
      <c r="A166" s="6"/>
      <c r="B166" s="6"/>
      <c r="C166" s="6"/>
      <c r="D166" s="6" t="s">
        <v>13937</v>
      </c>
      <c r="E166" s="6" t="s">
        <v>13815</v>
      </c>
      <c r="F166" s="20" t="s">
        <v>13817</v>
      </c>
      <c r="G166" s="6" t="s">
        <v>13864</v>
      </c>
      <c r="H166" s="6" t="s">
        <v>13357</v>
      </c>
      <c r="I166" s="6" t="s">
        <v>13464</v>
      </c>
      <c r="J166" s="6" t="s">
        <v>13369</v>
      </c>
      <c r="K166" s="6" t="s">
        <v>13519</v>
      </c>
      <c r="L166" s="6">
        <v>1950</v>
      </c>
      <c r="M166" s="6">
        <v>105</v>
      </c>
      <c r="P166" s="6"/>
    </row>
    <row r="167" spans="1:16" x14ac:dyDescent="0.6">
      <c r="A167" s="6"/>
      <c r="B167" s="6"/>
      <c r="C167" s="6"/>
      <c r="D167" s="6" t="s">
        <v>13937</v>
      </c>
      <c r="E167" s="6" t="s">
        <v>13814</v>
      </c>
      <c r="F167" s="20" t="s">
        <v>13817</v>
      </c>
      <c r="G167" s="6" t="s">
        <v>13864</v>
      </c>
      <c r="H167" s="6" t="s">
        <v>13357</v>
      </c>
      <c r="I167" s="6" t="s">
        <v>13464</v>
      </c>
      <c r="J167" s="6" t="s">
        <v>13369</v>
      </c>
      <c r="K167" s="6" t="s">
        <v>13519</v>
      </c>
      <c r="L167" s="6">
        <v>880</v>
      </c>
      <c r="M167" s="6">
        <v>41</v>
      </c>
      <c r="P167" s="6"/>
    </row>
    <row r="168" spans="1:16" x14ac:dyDescent="0.6">
      <c r="A168" s="6"/>
      <c r="B168" s="6"/>
      <c r="C168" s="6"/>
      <c r="D168" s="6" t="s">
        <v>13937</v>
      </c>
      <c r="E168" s="6" t="s">
        <v>13816</v>
      </c>
      <c r="F168" s="20" t="s">
        <v>13817</v>
      </c>
      <c r="G168" s="6" t="s">
        <v>13864</v>
      </c>
      <c r="H168" s="6" t="s">
        <v>13357</v>
      </c>
      <c r="I168" s="6" t="s">
        <v>13464</v>
      </c>
      <c r="J168" s="6" t="s">
        <v>13369</v>
      </c>
      <c r="K168" s="6" t="s">
        <v>13519</v>
      </c>
      <c r="L168" s="6">
        <v>1070</v>
      </c>
      <c r="M168" s="6">
        <v>64</v>
      </c>
      <c r="P168" s="6"/>
    </row>
    <row r="169" spans="1:16" x14ac:dyDescent="0.6">
      <c r="A169" s="6"/>
      <c r="B169" s="6"/>
      <c r="C169" s="6"/>
      <c r="D169" s="6" t="s">
        <v>13937</v>
      </c>
      <c r="E169" s="6" t="s">
        <v>13815</v>
      </c>
      <c r="F169" s="20" t="s">
        <v>13818</v>
      </c>
      <c r="G169" s="6" t="s">
        <v>13864</v>
      </c>
      <c r="H169" s="6" t="s">
        <v>13357</v>
      </c>
      <c r="I169" s="6" t="s">
        <v>13464</v>
      </c>
      <c r="J169" s="6" t="s">
        <v>13369</v>
      </c>
      <c r="K169" s="6" t="s">
        <v>13519</v>
      </c>
      <c r="L169" s="6">
        <v>2475</v>
      </c>
      <c r="M169" s="6">
        <v>159</v>
      </c>
      <c r="P169" s="6"/>
    </row>
    <row r="170" spans="1:16" x14ac:dyDescent="0.6">
      <c r="A170" s="6"/>
      <c r="B170" s="6"/>
      <c r="C170" s="6"/>
      <c r="D170" s="6" t="s">
        <v>13937</v>
      </c>
      <c r="E170" s="6" t="s">
        <v>13814</v>
      </c>
      <c r="F170" s="20" t="s">
        <v>13818</v>
      </c>
      <c r="G170" s="6" t="s">
        <v>13864</v>
      </c>
      <c r="H170" s="6" t="s">
        <v>13357</v>
      </c>
      <c r="I170" s="6" t="s">
        <v>13464</v>
      </c>
      <c r="J170" s="6" t="s">
        <v>13369</v>
      </c>
      <c r="K170" s="6" t="s">
        <v>13519</v>
      </c>
      <c r="L170" s="6">
        <v>1085</v>
      </c>
      <c r="M170" s="6">
        <v>61</v>
      </c>
      <c r="P170" s="6"/>
    </row>
    <row r="171" spans="1:16" x14ac:dyDescent="0.6">
      <c r="A171" s="6"/>
      <c r="B171" s="6"/>
      <c r="C171" s="6"/>
      <c r="D171" s="6" t="s">
        <v>13937</v>
      </c>
      <c r="E171" s="6" t="s">
        <v>13816</v>
      </c>
      <c r="F171" s="20" t="s">
        <v>13818</v>
      </c>
      <c r="G171" s="6" t="s">
        <v>13864</v>
      </c>
      <c r="H171" s="6" t="s">
        <v>13357</v>
      </c>
      <c r="I171" s="6" t="s">
        <v>13464</v>
      </c>
      <c r="J171" s="6" t="s">
        <v>13369</v>
      </c>
      <c r="K171" s="6" t="s">
        <v>13519</v>
      </c>
      <c r="L171" s="6">
        <v>1390</v>
      </c>
      <c r="M171" s="6">
        <v>98</v>
      </c>
      <c r="P171" s="6"/>
    </row>
    <row r="172" spans="1:16" x14ac:dyDescent="0.6">
      <c r="A172" s="6"/>
      <c r="B172" s="6"/>
      <c r="C172" s="6"/>
      <c r="D172" s="6" t="s">
        <v>13937</v>
      </c>
      <c r="E172" s="6" t="s">
        <v>13815</v>
      </c>
      <c r="F172" s="20" t="s">
        <v>13819</v>
      </c>
      <c r="G172" s="6" t="s">
        <v>13864</v>
      </c>
      <c r="H172" s="6" t="s">
        <v>13357</v>
      </c>
      <c r="I172" s="6" t="s">
        <v>13464</v>
      </c>
      <c r="J172" s="6" t="s">
        <v>13369</v>
      </c>
      <c r="K172" s="6" t="s">
        <v>13519</v>
      </c>
      <c r="L172" s="6">
        <v>1750</v>
      </c>
      <c r="M172" s="6">
        <v>148</v>
      </c>
      <c r="P172" s="6"/>
    </row>
    <row r="173" spans="1:16" x14ac:dyDescent="0.6">
      <c r="A173" s="6"/>
      <c r="B173" s="6"/>
      <c r="C173" s="6"/>
      <c r="D173" s="6" t="s">
        <v>13937</v>
      </c>
      <c r="E173" s="6" t="s">
        <v>13814</v>
      </c>
      <c r="F173" s="20" t="s">
        <v>13819</v>
      </c>
      <c r="G173" s="6" t="s">
        <v>13864</v>
      </c>
      <c r="H173" s="6" t="s">
        <v>13357</v>
      </c>
      <c r="I173" s="6" t="s">
        <v>13464</v>
      </c>
      <c r="J173" s="6" t="s">
        <v>13369</v>
      </c>
      <c r="K173" s="6" t="s">
        <v>13519</v>
      </c>
      <c r="L173" s="6">
        <v>845</v>
      </c>
      <c r="M173" s="6">
        <v>73</v>
      </c>
      <c r="P173" s="6"/>
    </row>
    <row r="174" spans="1:16" x14ac:dyDescent="0.6">
      <c r="A174" s="6"/>
      <c r="B174" s="6"/>
      <c r="C174" s="6"/>
      <c r="D174" s="6" t="s">
        <v>13937</v>
      </c>
      <c r="E174" s="6" t="s">
        <v>13816</v>
      </c>
      <c r="F174" s="20" t="s">
        <v>13819</v>
      </c>
      <c r="G174" s="6" t="s">
        <v>13864</v>
      </c>
      <c r="H174" s="6" t="s">
        <v>13357</v>
      </c>
      <c r="I174" s="6" t="s">
        <v>13464</v>
      </c>
      <c r="J174" s="6" t="s">
        <v>13369</v>
      </c>
      <c r="K174" s="6" t="s">
        <v>13519</v>
      </c>
      <c r="L174" s="6">
        <v>905</v>
      </c>
      <c r="M174" s="6">
        <v>75</v>
      </c>
      <c r="P174" s="6"/>
    </row>
    <row r="175" spans="1:16" x14ac:dyDescent="0.6">
      <c r="A175" s="6"/>
      <c r="B175" s="6"/>
      <c r="C175" s="6"/>
      <c r="D175" s="6" t="s">
        <v>13937</v>
      </c>
      <c r="E175" s="6" t="s">
        <v>13815</v>
      </c>
      <c r="F175" s="20" t="s">
        <v>13820</v>
      </c>
      <c r="G175" s="6" t="s">
        <v>13864</v>
      </c>
      <c r="H175" s="6" t="s">
        <v>13357</v>
      </c>
      <c r="I175" s="6" t="s">
        <v>13464</v>
      </c>
      <c r="J175" s="6" t="s">
        <v>13369</v>
      </c>
      <c r="K175" s="6" t="s">
        <v>13519</v>
      </c>
      <c r="L175" s="6">
        <v>640</v>
      </c>
      <c r="M175" s="6">
        <v>55</v>
      </c>
      <c r="P175" s="6"/>
    </row>
    <row r="176" spans="1:16" x14ac:dyDescent="0.6">
      <c r="A176" s="6"/>
      <c r="B176" s="6"/>
      <c r="C176" s="6"/>
      <c r="D176" s="6" t="s">
        <v>13937</v>
      </c>
      <c r="E176" s="6" t="s">
        <v>13814</v>
      </c>
      <c r="F176" s="20" t="s">
        <v>13820</v>
      </c>
      <c r="G176" s="6" t="s">
        <v>13864</v>
      </c>
      <c r="H176" s="6" t="s">
        <v>13357</v>
      </c>
      <c r="I176" s="6" t="s">
        <v>13464</v>
      </c>
      <c r="J176" s="6" t="s">
        <v>13369</v>
      </c>
      <c r="K176" s="6" t="s">
        <v>13519</v>
      </c>
      <c r="L176" s="6">
        <v>325</v>
      </c>
      <c r="M176" s="6">
        <v>27</v>
      </c>
      <c r="P176" s="6"/>
    </row>
    <row r="177" spans="1:16" x14ac:dyDescent="0.6">
      <c r="A177" s="6"/>
      <c r="B177" s="6"/>
      <c r="C177" s="6"/>
      <c r="D177" s="6" t="s">
        <v>13937</v>
      </c>
      <c r="E177" s="6" t="s">
        <v>13816</v>
      </c>
      <c r="F177" s="20" t="s">
        <v>13820</v>
      </c>
      <c r="G177" s="6" t="s">
        <v>13864</v>
      </c>
      <c r="H177" s="6" t="s">
        <v>13357</v>
      </c>
      <c r="I177" s="6" t="s">
        <v>13464</v>
      </c>
      <c r="J177" s="6" t="s">
        <v>13369</v>
      </c>
      <c r="K177" s="6" t="s">
        <v>13519</v>
      </c>
      <c r="L177" s="6">
        <v>315</v>
      </c>
      <c r="M177" s="6">
        <v>28</v>
      </c>
      <c r="P177" s="6"/>
    </row>
    <row r="178" spans="1:16" x14ac:dyDescent="0.6">
      <c r="A178" s="6"/>
      <c r="B178" s="6"/>
      <c r="C178" s="6"/>
      <c r="D178" s="6" t="s">
        <v>13937</v>
      </c>
      <c r="E178" s="6" t="s">
        <v>13815</v>
      </c>
      <c r="F178" s="20" t="s">
        <v>13821</v>
      </c>
      <c r="G178" s="6" t="s">
        <v>13864</v>
      </c>
      <c r="H178" s="6" t="s">
        <v>13357</v>
      </c>
      <c r="I178" s="6" t="s">
        <v>13464</v>
      </c>
      <c r="J178" s="6" t="s">
        <v>13369</v>
      </c>
      <c r="K178" s="6" t="s">
        <v>13519</v>
      </c>
      <c r="L178" s="6">
        <v>90</v>
      </c>
      <c r="M178" s="6">
        <v>5</v>
      </c>
      <c r="P178" s="6"/>
    </row>
    <row r="179" spans="1:16" x14ac:dyDescent="0.6">
      <c r="A179" s="6"/>
      <c r="B179" s="6"/>
      <c r="C179" s="6"/>
      <c r="D179" s="6" t="s">
        <v>13937</v>
      </c>
      <c r="E179" s="6" t="s">
        <v>13814</v>
      </c>
      <c r="F179" s="20" t="s">
        <v>13821</v>
      </c>
      <c r="G179" s="6" t="s">
        <v>13864</v>
      </c>
      <c r="H179" s="6" t="s">
        <v>13357</v>
      </c>
      <c r="I179" s="6" t="s">
        <v>13464</v>
      </c>
      <c r="J179" s="6" t="s">
        <v>13369</v>
      </c>
      <c r="K179" s="6" t="s">
        <v>13519</v>
      </c>
      <c r="L179" s="6">
        <v>30</v>
      </c>
      <c r="M179" s="6">
        <v>0</v>
      </c>
      <c r="P179" s="6"/>
    </row>
    <row r="180" spans="1:16" x14ac:dyDescent="0.6">
      <c r="A180" s="6"/>
      <c r="B180" s="6"/>
      <c r="C180" s="6"/>
      <c r="D180" s="6" t="s">
        <v>13937</v>
      </c>
      <c r="E180" s="6" t="s">
        <v>13816</v>
      </c>
      <c r="F180" s="20" t="s">
        <v>13821</v>
      </c>
      <c r="G180" s="6" t="s">
        <v>13864</v>
      </c>
      <c r="H180" s="6" t="s">
        <v>13357</v>
      </c>
      <c r="I180" s="6" t="s">
        <v>13464</v>
      </c>
      <c r="J180" s="6" t="s">
        <v>13369</v>
      </c>
      <c r="K180" s="6" t="s">
        <v>13519</v>
      </c>
      <c r="L180" s="6">
        <v>60</v>
      </c>
      <c r="M180" s="6">
        <v>5</v>
      </c>
      <c r="P180" s="6"/>
    </row>
    <row r="181" spans="1:16" x14ac:dyDescent="0.6">
      <c r="A181" s="6"/>
      <c r="B181" s="6"/>
      <c r="C181" s="6"/>
      <c r="D181" s="6" t="s">
        <v>13940</v>
      </c>
      <c r="E181" s="6" t="s">
        <v>13815</v>
      </c>
      <c r="F181" s="20" t="s">
        <v>13471</v>
      </c>
      <c r="G181" s="6" t="s">
        <v>13864</v>
      </c>
      <c r="H181" s="6" t="s">
        <v>13357</v>
      </c>
      <c r="I181" s="6" t="s">
        <v>13464</v>
      </c>
      <c r="J181" s="6" t="s">
        <v>13369</v>
      </c>
      <c r="K181" s="6" t="s">
        <v>13519</v>
      </c>
      <c r="L181" s="6">
        <v>7945</v>
      </c>
      <c r="M181" s="6">
        <v>86</v>
      </c>
      <c r="P181" s="6"/>
    </row>
    <row r="182" spans="1:16" x14ac:dyDescent="0.6">
      <c r="A182" s="6"/>
      <c r="B182" s="6"/>
      <c r="C182" s="6"/>
      <c r="D182" s="6" t="s">
        <v>13940</v>
      </c>
      <c r="E182" s="6" t="s">
        <v>13814</v>
      </c>
      <c r="F182" s="20" t="s">
        <v>13471</v>
      </c>
      <c r="G182" s="6" t="s">
        <v>13864</v>
      </c>
      <c r="H182" s="6" t="s">
        <v>13357</v>
      </c>
      <c r="I182" s="6" t="s">
        <v>13464</v>
      </c>
      <c r="J182" s="6" t="s">
        <v>13369</v>
      </c>
      <c r="K182" s="6" t="s">
        <v>13519</v>
      </c>
      <c r="L182" s="6">
        <v>3705</v>
      </c>
      <c r="M182" s="6">
        <v>40</v>
      </c>
      <c r="P182" s="6"/>
    </row>
    <row r="183" spans="1:16" x14ac:dyDescent="0.6">
      <c r="A183" s="6"/>
      <c r="B183" s="6"/>
      <c r="C183" s="6"/>
      <c r="D183" s="6" t="s">
        <v>13940</v>
      </c>
      <c r="E183" s="6" t="s">
        <v>13816</v>
      </c>
      <c r="F183" s="20" t="s">
        <v>13471</v>
      </c>
      <c r="G183" s="6" t="s">
        <v>13864</v>
      </c>
      <c r="H183" s="6" t="s">
        <v>13357</v>
      </c>
      <c r="I183" s="6" t="s">
        <v>13464</v>
      </c>
      <c r="J183" s="6" t="s">
        <v>13369</v>
      </c>
      <c r="K183" s="6" t="s">
        <v>13519</v>
      </c>
      <c r="L183" s="6">
        <v>4240</v>
      </c>
      <c r="M183" s="6">
        <v>46</v>
      </c>
      <c r="P183" s="6"/>
    </row>
    <row r="184" spans="1:16" x14ac:dyDescent="0.6">
      <c r="A184" s="6"/>
      <c r="B184" s="6"/>
      <c r="C184" s="6"/>
      <c r="D184" s="6" t="s">
        <v>13940</v>
      </c>
      <c r="E184" s="6" t="s">
        <v>13815</v>
      </c>
      <c r="F184" s="20" t="s">
        <v>13817</v>
      </c>
      <c r="G184" s="6" t="s">
        <v>13864</v>
      </c>
      <c r="H184" s="6" t="s">
        <v>13357</v>
      </c>
      <c r="I184" s="6" t="s">
        <v>13464</v>
      </c>
      <c r="J184" s="6" t="s">
        <v>13369</v>
      </c>
      <c r="K184" s="6" t="s">
        <v>13519</v>
      </c>
      <c r="L184" s="6">
        <v>2080</v>
      </c>
      <c r="M184" s="6">
        <v>5</v>
      </c>
      <c r="P184" s="6"/>
    </row>
    <row r="185" spans="1:16" x14ac:dyDescent="0.6">
      <c r="A185" s="6"/>
      <c r="B185" s="6"/>
      <c r="C185" s="6"/>
      <c r="D185" s="6" t="s">
        <v>13940</v>
      </c>
      <c r="E185" s="6" t="s">
        <v>13814</v>
      </c>
      <c r="F185" s="20" t="s">
        <v>13817</v>
      </c>
      <c r="G185" s="6" t="s">
        <v>13864</v>
      </c>
      <c r="H185" s="6" t="s">
        <v>13357</v>
      </c>
      <c r="I185" s="6" t="s">
        <v>13464</v>
      </c>
      <c r="J185" s="6" t="s">
        <v>13369</v>
      </c>
      <c r="K185" s="6" t="s">
        <v>13519</v>
      </c>
      <c r="L185" s="6">
        <v>935</v>
      </c>
      <c r="M185" s="6">
        <v>3</v>
      </c>
      <c r="P185" s="6"/>
    </row>
    <row r="186" spans="1:16" x14ac:dyDescent="0.6">
      <c r="A186" s="6"/>
      <c r="B186" s="6"/>
      <c r="C186" s="6"/>
      <c r="D186" s="6" t="s">
        <v>13940</v>
      </c>
      <c r="E186" s="6" t="s">
        <v>13816</v>
      </c>
      <c r="F186" s="20" t="s">
        <v>13817</v>
      </c>
      <c r="G186" s="6" t="s">
        <v>13864</v>
      </c>
      <c r="H186" s="6" t="s">
        <v>13357</v>
      </c>
      <c r="I186" s="6" t="s">
        <v>13464</v>
      </c>
      <c r="J186" s="6" t="s">
        <v>13369</v>
      </c>
      <c r="K186" s="6" t="s">
        <v>13519</v>
      </c>
      <c r="L186" s="6">
        <v>1145</v>
      </c>
      <c r="M186" s="6">
        <v>2</v>
      </c>
      <c r="P186" s="6"/>
    </row>
    <row r="187" spans="1:16" x14ac:dyDescent="0.6">
      <c r="A187" s="6"/>
      <c r="B187" s="6"/>
      <c r="C187" s="6"/>
      <c r="D187" s="6" t="s">
        <v>13940</v>
      </c>
      <c r="E187" s="6" t="s">
        <v>13815</v>
      </c>
      <c r="F187" s="20" t="s">
        <v>13818</v>
      </c>
      <c r="G187" s="6" t="s">
        <v>13864</v>
      </c>
      <c r="H187" s="6" t="s">
        <v>13357</v>
      </c>
      <c r="I187" s="6" t="s">
        <v>13464</v>
      </c>
      <c r="J187" s="6" t="s">
        <v>13369</v>
      </c>
      <c r="K187" s="6" t="s">
        <v>13519</v>
      </c>
      <c r="L187" s="6">
        <v>2785</v>
      </c>
      <c r="M187" s="6">
        <v>27</v>
      </c>
      <c r="P187" s="6"/>
    </row>
    <row r="188" spans="1:16" x14ac:dyDescent="0.6">
      <c r="A188" s="6"/>
      <c r="B188" s="6"/>
      <c r="C188" s="6"/>
      <c r="D188" s="6" t="s">
        <v>13940</v>
      </c>
      <c r="E188" s="6" t="s">
        <v>13814</v>
      </c>
      <c r="F188" s="20" t="s">
        <v>13818</v>
      </c>
      <c r="G188" s="6" t="s">
        <v>13864</v>
      </c>
      <c r="H188" s="6" t="s">
        <v>13357</v>
      </c>
      <c r="I188" s="6" t="s">
        <v>13464</v>
      </c>
      <c r="J188" s="6" t="s">
        <v>13369</v>
      </c>
      <c r="K188" s="6" t="s">
        <v>13519</v>
      </c>
      <c r="L188" s="6">
        <v>1235</v>
      </c>
      <c r="M188" s="6">
        <v>10</v>
      </c>
      <c r="P188" s="6"/>
    </row>
    <row r="189" spans="1:16" x14ac:dyDescent="0.6">
      <c r="A189" s="6"/>
      <c r="B189" s="6"/>
      <c r="C189" s="6"/>
      <c r="D189" s="6" t="s">
        <v>13940</v>
      </c>
      <c r="E189" s="6" t="s">
        <v>13816</v>
      </c>
      <c r="F189" s="20" t="s">
        <v>13818</v>
      </c>
      <c r="G189" s="6" t="s">
        <v>13864</v>
      </c>
      <c r="H189" s="6" t="s">
        <v>13357</v>
      </c>
      <c r="I189" s="6" t="s">
        <v>13464</v>
      </c>
      <c r="J189" s="6" t="s">
        <v>13369</v>
      </c>
      <c r="K189" s="6" t="s">
        <v>13519</v>
      </c>
      <c r="L189" s="6">
        <v>1550</v>
      </c>
      <c r="M189" s="6">
        <v>17</v>
      </c>
      <c r="P189" s="6"/>
    </row>
    <row r="190" spans="1:16" x14ac:dyDescent="0.6">
      <c r="A190" s="6"/>
      <c r="B190" s="6"/>
      <c r="C190" s="6"/>
      <c r="D190" s="6" t="s">
        <v>13940</v>
      </c>
      <c r="E190" s="6" t="s">
        <v>13815</v>
      </c>
      <c r="F190" s="20" t="s">
        <v>13819</v>
      </c>
      <c r="G190" s="6" t="s">
        <v>13864</v>
      </c>
      <c r="H190" s="6" t="s">
        <v>13357</v>
      </c>
      <c r="I190" s="6" t="s">
        <v>13464</v>
      </c>
      <c r="J190" s="6" t="s">
        <v>13369</v>
      </c>
      <c r="K190" s="6" t="s">
        <v>13519</v>
      </c>
      <c r="L190" s="6">
        <v>2125</v>
      </c>
      <c r="M190" s="6">
        <v>37</v>
      </c>
      <c r="P190" s="6"/>
    </row>
    <row r="191" spans="1:16" x14ac:dyDescent="0.6">
      <c r="A191" s="6"/>
      <c r="B191" s="6"/>
      <c r="C191" s="6"/>
      <c r="D191" s="6" t="s">
        <v>13940</v>
      </c>
      <c r="E191" s="6" t="s">
        <v>13814</v>
      </c>
      <c r="F191" s="20" t="s">
        <v>13819</v>
      </c>
      <c r="G191" s="6" t="s">
        <v>13864</v>
      </c>
      <c r="H191" s="6" t="s">
        <v>13357</v>
      </c>
      <c r="I191" s="6" t="s">
        <v>13464</v>
      </c>
      <c r="J191" s="6" t="s">
        <v>13369</v>
      </c>
      <c r="K191" s="6" t="s">
        <v>13519</v>
      </c>
      <c r="L191" s="6">
        <v>1035</v>
      </c>
      <c r="M191" s="6">
        <v>17</v>
      </c>
      <c r="P191" s="6"/>
    </row>
    <row r="192" spans="1:16" x14ac:dyDescent="0.6">
      <c r="A192" s="6"/>
      <c r="B192" s="6"/>
      <c r="C192" s="6"/>
      <c r="D192" s="6" t="s">
        <v>13940</v>
      </c>
      <c r="E192" s="6" t="s">
        <v>13816</v>
      </c>
      <c r="F192" s="20" t="s">
        <v>13819</v>
      </c>
      <c r="G192" s="6" t="s">
        <v>13864</v>
      </c>
      <c r="H192" s="6" t="s">
        <v>13357</v>
      </c>
      <c r="I192" s="6" t="s">
        <v>13464</v>
      </c>
      <c r="J192" s="6" t="s">
        <v>13369</v>
      </c>
      <c r="K192" s="6" t="s">
        <v>13519</v>
      </c>
      <c r="L192" s="6">
        <v>1090</v>
      </c>
      <c r="M192" s="6">
        <v>20</v>
      </c>
      <c r="P192" s="6"/>
    </row>
    <row r="193" spans="1:16" x14ac:dyDescent="0.6">
      <c r="A193" s="6"/>
      <c r="B193" s="6"/>
      <c r="C193" s="6"/>
      <c r="D193" s="6" t="s">
        <v>13940</v>
      </c>
      <c r="E193" s="6" t="s">
        <v>13815</v>
      </c>
      <c r="F193" s="20" t="s">
        <v>13820</v>
      </c>
      <c r="G193" s="6" t="s">
        <v>13864</v>
      </c>
      <c r="H193" s="6" t="s">
        <v>13357</v>
      </c>
      <c r="I193" s="6" t="s">
        <v>13464</v>
      </c>
      <c r="J193" s="6" t="s">
        <v>13369</v>
      </c>
      <c r="K193" s="6" t="s">
        <v>13519</v>
      </c>
      <c r="L193" s="6">
        <v>810</v>
      </c>
      <c r="M193" s="6">
        <v>12</v>
      </c>
      <c r="P193" s="6"/>
    </row>
    <row r="194" spans="1:16" x14ac:dyDescent="0.6">
      <c r="A194" s="6"/>
      <c r="B194" s="6"/>
      <c r="C194" s="6"/>
      <c r="D194" s="6" t="s">
        <v>13940</v>
      </c>
      <c r="E194" s="6" t="s">
        <v>13814</v>
      </c>
      <c r="F194" s="20" t="s">
        <v>13820</v>
      </c>
      <c r="G194" s="6" t="s">
        <v>13864</v>
      </c>
      <c r="H194" s="6" t="s">
        <v>13357</v>
      </c>
      <c r="I194" s="6" t="s">
        <v>13464</v>
      </c>
      <c r="J194" s="6" t="s">
        <v>13369</v>
      </c>
      <c r="K194" s="6" t="s">
        <v>13519</v>
      </c>
      <c r="L194" s="6">
        <v>445</v>
      </c>
      <c r="M194" s="6">
        <v>7</v>
      </c>
      <c r="P194" s="6"/>
    </row>
    <row r="195" spans="1:16" x14ac:dyDescent="0.6">
      <c r="A195" s="6"/>
      <c r="B195" s="6"/>
      <c r="C195" s="6"/>
      <c r="D195" s="6" t="s">
        <v>13940</v>
      </c>
      <c r="E195" s="6" t="s">
        <v>13816</v>
      </c>
      <c r="F195" s="20" t="s">
        <v>13820</v>
      </c>
      <c r="G195" s="6" t="s">
        <v>13864</v>
      </c>
      <c r="H195" s="6" t="s">
        <v>13357</v>
      </c>
      <c r="I195" s="6" t="s">
        <v>13464</v>
      </c>
      <c r="J195" s="6" t="s">
        <v>13369</v>
      </c>
      <c r="K195" s="6" t="s">
        <v>13519</v>
      </c>
      <c r="L195" s="6">
        <v>365</v>
      </c>
      <c r="M195" s="6">
        <v>5</v>
      </c>
      <c r="P195" s="6"/>
    </row>
    <row r="196" spans="1:16" x14ac:dyDescent="0.6">
      <c r="A196" s="6"/>
      <c r="B196" s="6"/>
      <c r="C196" s="6"/>
      <c r="D196" s="6" t="s">
        <v>13940</v>
      </c>
      <c r="E196" s="6" t="s">
        <v>13815</v>
      </c>
      <c r="F196" s="20" t="s">
        <v>13821</v>
      </c>
      <c r="G196" s="6" t="s">
        <v>13864</v>
      </c>
      <c r="H196" s="6" t="s">
        <v>13357</v>
      </c>
      <c r="I196" s="6" t="s">
        <v>13464</v>
      </c>
      <c r="J196" s="6" t="s">
        <v>13369</v>
      </c>
      <c r="K196" s="6" t="s">
        <v>13519</v>
      </c>
      <c r="L196" s="6">
        <v>145</v>
      </c>
      <c r="M196" s="6">
        <v>5</v>
      </c>
      <c r="P196" s="6"/>
    </row>
    <row r="197" spans="1:16" x14ac:dyDescent="0.6">
      <c r="A197" s="6"/>
      <c r="B197" s="6"/>
      <c r="C197" s="6"/>
      <c r="D197" s="6" t="s">
        <v>13940</v>
      </c>
      <c r="E197" s="6" t="s">
        <v>13814</v>
      </c>
      <c r="F197" s="20" t="s">
        <v>13821</v>
      </c>
      <c r="G197" s="6" t="s">
        <v>13864</v>
      </c>
      <c r="H197" s="6" t="s">
        <v>13357</v>
      </c>
      <c r="I197" s="6" t="s">
        <v>13464</v>
      </c>
      <c r="J197" s="6" t="s">
        <v>13369</v>
      </c>
      <c r="K197" s="6" t="s">
        <v>13519</v>
      </c>
      <c r="L197" s="6">
        <v>55</v>
      </c>
      <c r="M197" s="6">
        <v>3</v>
      </c>
      <c r="P197" s="6"/>
    </row>
    <row r="198" spans="1:16" x14ac:dyDescent="0.6">
      <c r="A198" s="6"/>
      <c r="B198" s="6"/>
      <c r="C198" s="6"/>
      <c r="D198" s="6" t="s">
        <v>13940</v>
      </c>
      <c r="E198" s="6" t="s">
        <v>13816</v>
      </c>
      <c r="F198" s="20" t="s">
        <v>13821</v>
      </c>
      <c r="G198" s="6" t="s">
        <v>13864</v>
      </c>
      <c r="H198" s="6" t="s">
        <v>13357</v>
      </c>
      <c r="I198" s="6" t="s">
        <v>13464</v>
      </c>
      <c r="J198" s="6" t="s">
        <v>13369</v>
      </c>
      <c r="K198" s="6" t="s">
        <v>13519</v>
      </c>
      <c r="L198" s="6">
        <v>90</v>
      </c>
      <c r="M198" s="6">
        <v>2</v>
      </c>
      <c r="P198" s="6"/>
    </row>
    <row r="199" spans="1:16" x14ac:dyDescent="0.6">
      <c r="A199" s="6"/>
      <c r="B199" s="6"/>
      <c r="C199" s="6"/>
      <c r="D199" s="7" t="s">
        <v>13949</v>
      </c>
      <c r="E199" s="6" t="s">
        <v>13815</v>
      </c>
      <c r="F199" s="20" t="s">
        <v>13471</v>
      </c>
      <c r="G199" s="6" t="s">
        <v>13864</v>
      </c>
      <c r="H199" s="6" t="s">
        <v>13357</v>
      </c>
      <c r="I199" s="6" t="s">
        <v>13464</v>
      </c>
      <c r="J199" s="6" t="s">
        <v>13369</v>
      </c>
      <c r="K199" s="6" t="s">
        <v>13519</v>
      </c>
      <c r="L199" s="6"/>
      <c r="M199" s="6"/>
    </row>
    <row r="200" spans="1:16" x14ac:dyDescent="0.6">
      <c r="A200" s="6"/>
      <c r="B200" s="6"/>
      <c r="C200" s="6"/>
      <c r="D200" s="7" t="s">
        <v>13949</v>
      </c>
      <c r="E200" s="6" t="s">
        <v>13814</v>
      </c>
      <c r="F200" s="20" t="s">
        <v>13471</v>
      </c>
      <c r="G200" s="6" t="s">
        <v>13864</v>
      </c>
      <c r="H200" s="6" t="s">
        <v>13357</v>
      </c>
      <c r="I200" s="6" t="s">
        <v>13464</v>
      </c>
      <c r="J200" s="6" t="s">
        <v>13369</v>
      </c>
      <c r="K200" s="6" t="s">
        <v>13519</v>
      </c>
      <c r="L200" s="6"/>
      <c r="M200" s="6"/>
    </row>
    <row r="201" spans="1:16" x14ac:dyDescent="0.6">
      <c r="A201" s="6"/>
      <c r="B201" s="6"/>
      <c r="C201" s="6"/>
      <c r="D201" s="7" t="s">
        <v>13949</v>
      </c>
      <c r="E201" s="6" t="s">
        <v>13816</v>
      </c>
      <c r="F201" s="20" t="s">
        <v>13471</v>
      </c>
      <c r="G201" s="6" t="s">
        <v>13864</v>
      </c>
      <c r="H201" s="6" t="s">
        <v>13357</v>
      </c>
      <c r="I201" s="6" t="s">
        <v>13464</v>
      </c>
      <c r="J201" s="6" t="s">
        <v>13369</v>
      </c>
      <c r="K201" s="6" t="s">
        <v>13519</v>
      </c>
      <c r="L201" s="6"/>
      <c r="M201" s="6"/>
    </row>
    <row r="202" spans="1:16" x14ac:dyDescent="0.6">
      <c r="A202" s="6"/>
      <c r="B202" s="6"/>
      <c r="C202" s="6"/>
      <c r="D202" s="7" t="s">
        <v>13949</v>
      </c>
      <c r="E202" s="6" t="s">
        <v>13815</v>
      </c>
      <c r="F202" s="20" t="s">
        <v>13817</v>
      </c>
      <c r="G202" s="6" t="s">
        <v>13864</v>
      </c>
      <c r="H202" s="6" t="s">
        <v>13357</v>
      </c>
      <c r="I202" s="6" t="s">
        <v>13464</v>
      </c>
      <c r="J202" s="6" t="s">
        <v>13369</v>
      </c>
      <c r="K202" s="6" t="s">
        <v>13519</v>
      </c>
      <c r="L202" s="6"/>
      <c r="M202" s="6"/>
    </row>
    <row r="203" spans="1:16" x14ac:dyDescent="0.6">
      <c r="A203" s="6"/>
      <c r="B203" s="6"/>
      <c r="C203" s="6"/>
      <c r="D203" s="7" t="s">
        <v>13949</v>
      </c>
      <c r="E203" s="6" t="s">
        <v>13814</v>
      </c>
      <c r="F203" s="20" t="s">
        <v>13817</v>
      </c>
      <c r="G203" s="6" t="s">
        <v>13864</v>
      </c>
      <c r="H203" s="6" t="s">
        <v>13357</v>
      </c>
      <c r="I203" s="6" t="s">
        <v>13464</v>
      </c>
      <c r="J203" s="6" t="s">
        <v>13369</v>
      </c>
      <c r="K203" s="6" t="s">
        <v>13519</v>
      </c>
      <c r="L203" s="6"/>
      <c r="M203" s="6"/>
    </row>
    <row r="204" spans="1:16" x14ac:dyDescent="0.6">
      <c r="A204" s="6"/>
      <c r="B204" s="6"/>
      <c r="C204" s="6"/>
      <c r="D204" s="7" t="s">
        <v>13949</v>
      </c>
      <c r="E204" s="6" t="s">
        <v>13816</v>
      </c>
      <c r="F204" s="20" t="s">
        <v>13817</v>
      </c>
      <c r="G204" s="6" t="s">
        <v>13864</v>
      </c>
      <c r="H204" s="6" t="s">
        <v>13357</v>
      </c>
      <c r="I204" s="6" t="s">
        <v>13464</v>
      </c>
      <c r="J204" s="6" t="s">
        <v>13369</v>
      </c>
      <c r="K204" s="6" t="s">
        <v>13519</v>
      </c>
      <c r="L204" s="6"/>
      <c r="M204" s="6"/>
    </row>
    <row r="205" spans="1:16" x14ac:dyDescent="0.6">
      <c r="A205" s="6"/>
      <c r="B205" s="6"/>
      <c r="C205" s="6"/>
      <c r="D205" s="7" t="s">
        <v>13949</v>
      </c>
      <c r="E205" s="6" t="s">
        <v>13815</v>
      </c>
      <c r="F205" s="20" t="s">
        <v>13818</v>
      </c>
      <c r="G205" s="6" t="s">
        <v>13864</v>
      </c>
      <c r="H205" s="6" t="s">
        <v>13357</v>
      </c>
      <c r="I205" s="6" t="s">
        <v>13464</v>
      </c>
      <c r="J205" s="6" t="s">
        <v>13369</v>
      </c>
      <c r="K205" s="6" t="s">
        <v>13519</v>
      </c>
      <c r="L205" s="6"/>
      <c r="M205" s="6"/>
    </row>
    <row r="206" spans="1:16" x14ac:dyDescent="0.6">
      <c r="A206" s="6"/>
      <c r="B206" s="6"/>
      <c r="C206" s="6"/>
      <c r="D206" s="7" t="s">
        <v>13949</v>
      </c>
      <c r="E206" s="6" t="s">
        <v>13814</v>
      </c>
      <c r="F206" s="20" t="s">
        <v>13818</v>
      </c>
      <c r="G206" s="6" t="s">
        <v>13864</v>
      </c>
      <c r="H206" s="6" t="s">
        <v>13357</v>
      </c>
      <c r="I206" s="6" t="s">
        <v>13464</v>
      </c>
      <c r="J206" s="6" t="s">
        <v>13369</v>
      </c>
      <c r="K206" s="6" t="s">
        <v>13519</v>
      </c>
      <c r="L206" s="6"/>
      <c r="M206" s="6"/>
    </row>
    <row r="207" spans="1:16" x14ac:dyDescent="0.6">
      <c r="A207" s="6"/>
      <c r="B207" s="6"/>
      <c r="C207" s="6"/>
      <c r="D207" s="7" t="s">
        <v>13949</v>
      </c>
      <c r="E207" s="6" t="s">
        <v>13816</v>
      </c>
      <c r="F207" s="20" t="s">
        <v>13818</v>
      </c>
      <c r="G207" s="6" t="s">
        <v>13864</v>
      </c>
      <c r="H207" s="6" t="s">
        <v>13357</v>
      </c>
      <c r="I207" s="6" t="s">
        <v>13464</v>
      </c>
      <c r="J207" s="6" t="s">
        <v>13369</v>
      </c>
      <c r="K207" s="6" t="s">
        <v>13519</v>
      </c>
      <c r="L207" s="6"/>
      <c r="M207" s="6"/>
    </row>
    <row r="208" spans="1:16" x14ac:dyDescent="0.6">
      <c r="A208" s="6"/>
      <c r="B208" s="6"/>
      <c r="C208" s="6"/>
      <c r="D208" s="7" t="s">
        <v>13949</v>
      </c>
      <c r="E208" s="6" t="s">
        <v>13815</v>
      </c>
      <c r="F208" s="20" t="s">
        <v>13819</v>
      </c>
      <c r="G208" s="6" t="s">
        <v>13864</v>
      </c>
      <c r="H208" s="6" t="s">
        <v>13357</v>
      </c>
      <c r="I208" s="6" t="s">
        <v>13464</v>
      </c>
      <c r="J208" s="6" t="s">
        <v>13369</v>
      </c>
      <c r="K208" s="6" t="s">
        <v>13519</v>
      </c>
      <c r="L208" s="6"/>
      <c r="M208" s="6"/>
    </row>
    <row r="209" spans="1:16" x14ac:dyDescent="0.6">
      <c r="A209" s="6"/>
      <c r="B209" s="6"/>
      <c r="C209" s="6"/>
      <c r="D209" s="7" t="s">
        <v>13949</v>
      </c>
      <c r="E209" s="6" t="s">
        <v>13814</v>
      </c>
      <c r="F209" s="20" t="s">
        <v>13819</v>
      </c>
      <c r="G209" s="6" t="s">
        <v>13864</v>
      </c>
      <c r="H209" s="6" t="s">
        <v>13357</v>
      </c>
      <c r="I209" s="6" t="s">
        <v>13464</v>
      </c>
      <c r="J209" s="6" t="s">
        <v>13369</v>
      </c>
      <c r="K209" s="6" t="s">
        <v>13519</v>
      </c>
      <c r="L209" s="6"/>
      <c r="M209" s="6"/>
    </row>
    <row r="210" spans="1:16" x14ac:dyDescent="0.6">
      <c r="A210" s="6"/>
      <c r="B210" s="6"/>
      <c r="C210" s="6"/>
      <c r="D210" s="7" t="s">
        <v>13949</v>
      </c>
      <c r="E210" s="6" t="s">
        <v>13816</v>
      </c>
      <c r="F210" s="20" t="s">
        <v>13819</v>
      </c>
      <c r="G210" s="6" t="s">
        <v>13864</v>
      </c>
      <c r="H210" s="6" t="s">
        <v>13357</v>
      </c>
      <c r="I210" s="6" t="s">
        <v>13464</v>
      </c>
      <c r="J210" s="6" t="s">
        <v>13369</v>
      </c>
      <c r="K210" s="6" t="s">
        <v>13519</v>
      </c>
      <c r="L210" s="6"/>
      <c r="M210" s="6"/>
    </row>
    <row r="211" spans="1:16" x14ac:dyDescent="0.6">
      <c r="A211" s="6"/>
      <c r="B211" s="6"/>
      <c r="C211" s="6"/>
      <c r="D211" s="7" t="s">
        <v>13949</v>
      </c>
      <c r="E211" s="6" t="s">
        <v>13815</v>
      </c>
      <c r="F211" s="20" t="s">
        <v>13820</v>
      </c>
      <c r="G211" s="6" t="s">
        <v>13864</v>
      </c>
      <c r="H211" s="6" t="s">
        <v>13357</v>
      </c>
      <c r="I211" s="6" t="s">
        <v>13464</v>
      </c>
      <c r="J211" s="6" t="s">
        <v>13369</v>
      </c>
      <c r="K211" s="6" t="s">
        <v>13519</v>
      </c>
      <c r="L211" s="6"/>
      <c r="M211" s="6"/>
    </row>
    <row r="212" spans="1:16" x14ac:dyDescent="0.6">
      <c r="A212" s="6"/>
      <c r="B212" s="6"/>
      <c r="C212" s="6"/>
      <c r="D212" s="7" t="s">
        <v>13949</v>
      </c>
      <c r="E212" s="6" t="s">
        <v>13814</v>
      </c>
      <c r="F212" s="20" t="s">
        <v>13820</v>
      </c>
      <c r="G212" s="6" t="s">
        <v>13864</v>
      </c>
      <c r="H212" s="6" t="s">
        <v>13357</v>
      </c>
      <c r="I212" s="6" t="s">
        <v>13464</v>
      </c>
      <c r="J212" s="6" t="s">
        <v>13369</v>
      </c>
      <c r="K212" s="6" t="s">
        <v>13519</v>
      </c>
      <c r="L212" s="6"/>
      <c r="M212" s="6"/>
    </row>
    <row r="213" spans="1:16" x14ac:dyDescent="0.6">
      <c r="A213" s="6"/>
      <c r="B213" s="6"/>
      <c r="C213" s="6"/>
      <c r="D213" s="7" t="s">
        <v>13949</v>
      </c>
      <c r="E213" s="6" t="s">
        <v>13816</v>
      </c>
      <c r="F213" s="20" t="s">
        <v>13820</v>
      </c>
      <c r="G213" s="6" t="s">
        <v>13864</v>
      </c>
      <c r="H213" s="6" t="s">
        <v>13357</v>
      </c>
      <c r="I213" s="6" t="s">
        <v>13464</v>
      </c>
      <c r="J213" s="6" t="s">
        <v>13369</v>
      </c>
      <c r="K213" s="6" t="s">
        <v>13519</v>
      </c>
      <c r="L213" s="6"/>
      <c r="M213" s="6"/>
    </row>
    <row r="214" spans="1:16" x14ac:dyDescent="0.6">
      <c r="A214" s="6"/>
      <c r="B214" s="6"/>
      <c r="C214" s="6"/>
      <c r="D214" s="7" t="s">
        <v>13949</v>
      </c>
      <c r="E214" s="6" t="s">
        <v>13815</v>
      </c>
      <c r="F214" s="20" t="s">
        <v>13821</v>
      </c>
      <c r="G214" s="6" t="s">
        <v>13864</v>
      </c>
      <c r="H214" s="6" t="s">
        <v>13357</v>
      </c>
      <c r="I214" s="6" t="s">
        <v>13464</v>
      </c>
      <c r="J214" s="6" t="s">
        <v>13369</v>
      </c>
      <c r="K214" s="6" t="s">
        <v>13519</v>
      </c>
      <c r="L214" s="6"/>
      <c r="M214" s="6"/>
    </row>
    <row r="215" spans="1:16" x14ac:dyDescent="0.6">
      <c r="A215" s="6"/>
      <c r="B215" s="6"/>
      <c r="C215" s="6"/>
      <c r="D215" s="7" t="s">
        <v>13949</v>
      </c>
      <c r="E215" s="6" t="s">
        <v>13814</v>
      </c>
      <c r="F215" s="20" t="s">
        <v>13821</v>
      </c>
      <c r="G215" s="6" t="s">
        <v>13864</v>
      </c>
      <c r="H215" s="6" t="s">
        <v>13357</v>
      </c>
      <c r="I215" s="6" t="s">
        <v>13464</v>
      </c>
      <c r="J215" s="6" t="s">
        <v>13369</v>
      </c>
      <c r="K215" s="6" t="s">
        <v>13519</v>
      </c>
      <c r="L215" s="6"/>
      <c r="M215" s="6"/>
    </row>
    <row r="216" spans="1:16" x14ac:dyDescent="0.6">
      <c r="A216" s="6"/>
      <c r="B216" s="6"/>
      <c r="C216" s="6"/>
      <c r="D216" s="7" t="s">
        <v>13949</v>
      </c>
      <c r="E216" s="6" t="s">
        <v>13816</v>
      </c>
      <c r="F216" s="20" t="s">
        <v>13821</v>
      </c>
      <c r="G216" s="6" t="s">
        <v>13864</v>
      </c>
      <c r="H216" s="6" t="s">
        <v>13357</v>
      </c>
      <c r="I216" s="6" t="s">
        <v>13464</v>
      </c>
      <c r="J216" s="6" t="s">
        <v>13369</v>
      </c>
      <c r="K216" s="6" t="s">
        <v>13519</v>
      </c>
      <c r="L216" s="6"/>
      <c r="M216" s="6"/>
    </row>
    <row r="217" spans="1:16" x14ac:dyDescent="0.6">
      <c r="A217" s="6"/>
      <c r="B217" s="6"/>
      <c r="C217" s="6"/>
      <c r="D217" s="6" t="s">
        <v>13943</v>
      </c>
      <c r="E217" s="6" t="s">
        <v>13815</v>
      </c>
      <c r="F217" s="20" t="s">
        <v>13471</v>
      </c>
      <c r="G217" s="6" t="s">
        <v>13864</v>
      </c>
      <c r="H217" s="6" t="s">
        <v>13357</v>
      </c>
      <c r="I217" s="6" t="s">
        <v>13464</v>
      </c>
      <c r="J217" s="6" t="s">
        <v>13369</v>
      </c>
      <c r="K217" s="6" t="s">
        <v>13519</v>
      </c>
      <c r="L217" s="6">
        <v>8090</v>
      </c>
      <c r="M217" s="6">
        <v>8</v>
      </c>
      <c r="P217" s="6"/>
    </row>
    <row r="218" spans="1:16" x14ac:dyDescent="0.6">
      <c r="A218" s="6"/>
      <c r="B218" s="6"/>
      <c r="C218" s="6"/>
      <c r="D218" s="6" t="s">
        <v>13943</v>
      </c>
      <c r="E218" s="6" t="s">
        <v>13814</v>
      </c>
      <c r="F218" s="20" t="s">
        <v>13471</v>
      </c>
      <c r="G218" s="6" t="s">
        <v>13864</v>
      </c>
      <c r="H218" s="6" t="s">
        <v>13357</v>
      </c>
      <c r="I218" s="6" t="s">
        <v>13464</v>
      </c>
      <c r="J218" s="6" t="s">
        <v>13369</v>
      </c>
      <c r="K218" s="6" t="s">
        <v>13519</v>
      </c>
      <c r="L218" s="6">
        <v>3755</v>
      </c>
      <c r="M218" s="6">
        <v>4</v>
      </c>
      <c r="P218" s="6"/>
    </row>
    <row r="219" spans="1:16" x14ac:dyDescent="0.6">
      <c r="A219" s="6"/>
      <c r="B219" s="6"/>
      <c r="C219" s="6"/>
      <c r="D219" s="6" t="s">
        <v>13943</v>
      </c>
      <c r="E219" s="6" t="s">
        <v>13816</v>
      </c>
      <c r="F219" s="20" t="s">
        <v>13471</v>
      </c>
      <c r="G219" s="6" t="s">
        <v>13864</v>
      </c>
      <c r="H219" s="6" t="s">
        <v>13357</v>
      </c>
      <c r="I219" s="6" t="s">
        <v>13464</v>
      </c>
      <c r="J219" s="6" t="s">
        <v>13369</v>
      </c>
      <c r="K219" s="6" t="s">
        <v>13519</v>
      </c>
      <c r="L219" s="6">
        <v>4335</v>
      </c>
      <c r="M219" s="6">
        <v>4</v>
      </c>
      <c r="P219" s="6"/>
    </row>
    <row r="220" spans="1:16" x14ac:dyDescent="0.6">
      <c r="A220" s="6"/>
      <c r="B220" s="6"/>
      <c r="C220" s="6"/>
      <c r="D220" s="6" t="s">
        <v>13943</v>
      </c>
      <c r="E220" s="6" t="s">
        <v>13815</v>
      </c>
      <c r="F220" s="20" t="s">
        <v>13817</v>
      </c>
      <c r="G220" s="6" t="s">
        <v>13864</v>
      </c>
      <c r="H220" s="6" t="s">
        <v>13357</v>
      </c>
      <c r="I220" s="6" t="s">
        <v>13464</v>
      </c>
      <c r="J220" s="6" t="s">
        <v>13369</v>
      </c>
      <c r="K220" s="6" t="s">
        <v>13519</v>
      </c>
      <c r="L220" s="6">
        <v>2100</v>
      </c>
      <c r="M220" s="6">
        <v>0</v>
      </c>
      <c r="P220" s="6"/>
    </row>
    <row r="221" spans="1:16" x14ac:dyDescent="0.6">
      <c r="A221" s="6"/>
      <c r="B221" s="6"/>
      <c r="C221" s="6"/>
      <c r="D221" s="6" t="s">
        <v>13943</v>
      </c>
      <c r="E221" s="6" t="s">
        <v>13814</v>
      </c>
      <c r="F221" s="20" t="s">
        <v>13817</v>
      </c>
      <c r="G221" s="6" t="s">
        <v>13864</v>
      </c>
      <c r="H221" s="6" t="s">
        <v>13357</v>
      </c>
      <c r="I221" s="6" t="s">
        <v>13464</v>
      </c>
      <c r="J221" s="6" t="s">
        <v>13369</v>
      </c>
      <c r="K221" s="6" t="s">
        <v>13519</v>
      </c>
      <c r="L221" s="6">
        <v>940</v>
      </c>
      <c r="M221" s="6">
        <v>0</v>
      </c>
      <c r="P221" s="6"/>
    </row>
    <row r="222" spans="1:16" x14ac:dyDescent="0.6">
      <c r="A222" s="6"/>
      <c r="B222" s="6"/>
      <c r="C222" s="6"/>
      <c r="D222" s="6" t="s">
        <v>13943</v>
      </c>
      <c r="E222" s="6" t="s">
        <v>13816</v>
      </c>
      <c r="F222" s="20" t="s">
        <v>13817</v>
      </c>
      <c r="G222" s="6" t="s">
        <v>13864</v>
      </c>
      <c r="H222" s="6" t="s">
        <v>13357</v>
      </c>
      <c r="I222" s="6" t="s">
        <v>13464</v>
      </c>
      <c r="J222" s="6" t="s">
        <v>13369</v>
      </c>
      <c r="K222" s="6" t="s">
        <v>13519</v>
      </c>
      <c r="L222" s="6">
        <v>1160</v>
      </c>
      <c r="M222" s="6">
        <v>0</v>
      </c>
      <c r="P222" s="6"/>
    </row>
    <row r="223" spans="1:16" x14ac:dyDescent="0.6">
      <c r="A223" s="6"/>
      <c r="B223" s="6"/>
      <c r="C223" s="6"/>
      <c r="D223" s="6" t="s">
        <v>13943</v>
      </c>
      <c r="E223" s="6" t="s">
        <v>13815</v>
      </c>
      <c r="F223" s="20" t="s">
        <v>13818</v>
      </c>
      <c r="G223" s="6" t="s">
        <v>13864</v>
      </c>
      <c r="H223" s="6" t="s">
        <v>13357</v>
      </c>
      <c r="I223" s="6" t="s">
        <v>13464</v>
      </c>
      <c r="J223" s="6" t="s">
        <v>13369</v>
      </c>
      <c r="K223" s="6" t="s">
        <v>13519</v>
      </c>
      <c r="L223" s="6">
        <v>2795</v>
      </c>
      <c r="M223" s="6">
        <v>0</v>
      </c>
      <c r="P223" s="6"/>
    </row>
    <row r="224" spans="1:16" x14ac:dyDescent="0.6">
      <c r="A224" s="6"/>
      <c r="B224" s="6"/>
      <c r="C224" s="6"/>
      <c r="D224" s="6" t="s">
        <v>13943</v>
      </c>
      <c r="E224" s="6" t="s">
        <v>13814</v>
      </c>
      <c r="F224" s="20" t="s">
        <v>13818</v>
      </c>
      <c r="G224" s="6" t="s">
        <v>13864</v>
      </c>
      <c r="H224" s="6" t="s">
        <v>13357</v>
      </c>
      <c r="I224" s="6" t="s">
        <v>13464</v>
      </c>
      <c r="J224" s="6" t="s">
        <v>13369</v>
      </c>
      <c r="K224" s="6" t="s">
        <v>13519</v>
      </c>
      <c r="L224" s="6">
        <v>1240</v>
      </c>
      <c r="M224" s="6">
        <v>0</v>
      </c>
      <c r="P224" s="6"/>
    </row>
    <row r="225" spans="1:16" x14ac:dyDescent="0.6">
      <c r="A225" s="6"/>
      <c r="B225" s="6"/>
      <c r="C225" s="6"/>
      <c r="D225" s="6" t="s">
        <v>13943</v>
      </c>
      <c r="E225" s="6" t="s">
        <v>13816</v>
      </c>
      <c r="F225" s="20" t="s">
        <v>13818</v>
      </c>
      <c r="G225" s="6" t="s">
        <v>13864</v>
      </c>
      <c r="H225" s="6" t="s">
        <v>13357</v>
      </c>
      <c r="I225" s="6" t="s">
        <v>13464</v>
      </c>
      <c r="J225" s="6" t="s">
        <v>13369</v>
      </c>
      <c r="K225" s="6" t="s">
        <v>13519</v>
      </c>
      <c r="L225" s="6">
        <v>1555</v>
      </c>
      <c r="M225" s="6">
        <v>0</v>
      </c>
      <c r="P225" s="6"/>
    </row>
    <row r="226" spans="1:16" x14ac:dyDescent="0.6">
      <c r="A226" s="6"/>
      <c r="B226" s="6"/>
      <c r="C226" s="6"/>
      <c r="D226" s="6" t="s">
        <v>13943</v>
      </c>
      <c r="E226" s="6" t="s">
        <v>13815</v>
      </c>
      <c r="F226" s="20" t="s">
        <v>13819</v>
      </c>
      <c r="G226" s="6" t="s">
        <v>13864</v>
      </c>
      <c r="H226" s="6" t="s">
        <v>13357</v>
      </c>
      <c r="I226" s="6" t="s">
        <v>13464</v>
      </c>
      <c r="J226" s="6" t="s">
        <v>13369</v>
      </c>
      <c r="K226" s="6" t="s">
        <v>13519</v>
      </c>
      <c r="L226" s="6">
        <v>2170</v>
      </c>
      <c r="M226" s="6">
        <v>3</v>
      </c>
      <c r="P226" s="6"/>
    </row>
    <row r="227" spans="1:16" x14ac:dyDescent="0.6">
      <c r="A227" s="6"/>
      <c r="B227" s="6"/>
      <c r="C227" s="6"/>
      <c r="D227" s="6" t="s">
        <v>13943</v>
      </c>
      <c r="E227" s="6" t="s">
        <v>13814</v>
      </c>
      <c r="F227" s="20" t="s">
        <v>13819</v>
      </c>
      <c r="G227" s="6" t="s">
        <v>13864</v>
      </c>
      <c r="H227" s="6" t="s">
        <v>13357</v>
      </c>
      <c r="I227" s="6" t="s">
        <v>13464</v>
      </c>
      <c r="J227" s="6" t="s">
        <v>13369</v>
      </c>
      <c r="K227" s="6" t="s">
        <v>13519</v>
      </c>
      <c r="L227" s="6">
        <v>1045</v>
      </c>
      <c r="M227" s="6">
        <v>2</v>
      </c>
      <c r="P227" s="6"/>
    </row>
    <row r="228" spans="1:16" x14ac:dyDescent="0.6">
      <c r="A228" s="6"/>
      <c r="B228" s="6"/>
      <c r="C228" s="6"/>
      <c r="D228" s="6" t="s">
        <v>13943</v>
      </c>
      <c r="E228" s="6" t="s">
        <v>13816</v>
      </c>
      <c r="F228" s="20" t="s">
        <v>13819</v>
      </c>
      <c r="G228" s="6" t="s">
        <v>13864</v>
      </c>
      <c r="H228" s="6" t="s">
        <v>13357</v>
      </c>
      <c r="I228" s="6" t="s">
        <v>13464</v>
      </c>
      <c r="J228" s="6" t="s">
        <v>13369</v>
      </c>
      <c r="K228" s="6" t="s">
        <v>13519</v>
      </c>
      <c r="L228" s="6">
        <v>1125</v>
      </c>
      <c r="M228" s="6">
        <v>1</v>
      </c>
      <c r="P228" s="6"/>
    </row>
    <row r="229" spans="1:16" x14ac:dyDescent="0.6">
      <c r="A229" s="6"/>
      <c r="B229" s="6"/>
      <c r="C229" s="6"/>
      <c r="D229" s="6" t="s">
        <v>13943</v>
      </c>
      <c r="E229" s="6" t="s">
        <v>13815</v>
      </c>
      <c r="F229" s="20" t="s">
        <v>13820</v>
      </c>
      <c r="G229" s="6" t="s">
        <v>13864</v>
      </c>
      <c r="H229" s="6" t="s">
        <v>13357</v>
      </c>
      <c r="I229" s="6" t="s">
        <v>13464</v>
      </c>
      <c r="J229" s="6" t="s">
        <v>13369</v>
      </c>
      <c r="K229" s="6" t="s">
        <v>13519</v>
      </c>
      <c r="L229" s="6">
        <v>865</v>
      </c>
      <c r="M229" s="6">
        <v>3</v>
      </c>
      <c r="P229" s="6"/>
    </row>
    <row r="230" spans="1:16" x14ac:dyDescent="0.6">
      <c r="A230" s="6"/>
      <c r="B230" s="6"/>
      <c r="C230" s="6"/>
      <c r="D230" s="6" t="s">
        <v>13943</v>
      </c>
      <c r="E230" s="6" t="s">
        <v>13814</v>
      </c>
      <c r="F230" s="20" t="s">
        <v>13820</v>
      </c>
      <c r="G230" s="6" t="s">
        <v>13864</v>
      </c>
      <c r="H230" s="6" t="s">
        <v>13357</v>
      </c>
      <c r="I230" s="6" t="s">
        <v>13464</v>
      </c>
      <c r="J230" s="6" t="s">
        <v>13369</v>
      </c>
      <c r="K230" s="6" t="s">
        <v>13519</v>
      </c>
      <c r="L230" s="6">
        <v>470</v>
      </c>
      <c r="M230" s="6">
        <v>2</v>
      </c>
      <c r="P230" s="6"/>
    </row>
    <row r="231" spans="1:16" x14ac:dyDescent="0.6">
      <c r="A231" s="6"/>
      <c r="B231" s="6"/>
      <c r="C231" s="6"/>
      <c r="D231" s="6" t="s">
        <v>13943</v>
      </c>
      <c r="E231" s="6" t="s">
        <v>13816</v>
      </c>
      <c r="F231" s="20" t="s">
        <v>13820</v>
      </c>
      <c r="G231" s="6" t="s">
        <v>13864</v>
      </c>
      <c r="H231" s="6" t="s">
        <v>13357</v>
      </c>
      <c r="I231" s="6" t="s">
        <v>13464</v>
      </c>
      <c r="J231" s="6" t="s">
        <v>13369</v>
      </c>
      <c r="K231" s="6" t="s">
        <v>13519</v>
      </c>
      <c r="L231" s="6">
        <v>395</v>
      </c>
      <c r="M231" s="6">
        <v>1</v>
      </c>
      <c r="P231" s="6"/>
    </row>
    <row r="232" spans="1:16" x14ac:dyDescent="0.6">
      <c r="A232" s="6"/>
      <c r="B232" s="6"/>
      <c r="C232" s="6"/>
      <c r="D232" s="6" t="s">
        <v>13943</v>
      </c>
      <c r="E232" s="6" t="s">
        <v>13815</v>
      </c>
      <c r="F232" s="20" t="s">
        <v>13821</v>
      </c>
      <c r="G232" s="6" t="s">
        <v>13864</v>
      </c>
      <c r="H232" s="6" t="s">
        <v>13357</v>
      </c>
      <c r="I232" s="6" t="s">
        <v>13464</v>
      </c>
      <c r="J232" s="6" t="s">
        <v>13369</v>
      </c>
      <c r="K232" s="6" t="s">
        <v>13519</v>
      </c>
      <c r="L232" s="6">
        <v>160</v>
      </c>
      <c r="M232" s="6">
        <v>2</v>
      </c>
      <c r="P232" s="6"/>
    </row>
    <row r="233" spans="1:16" x14ac:dyDescent="0.6">
      <c r="A233" s="6"/>
      <c r="B233" s="6"/>
      <c r="C233" s="6"/>
      <c r="D233" s="6" t="s">
        <v>13943</v>
      </c>
      <c r="E233" s="6" t="s">
        <v>13814</v>
      </c>
      <c r="F233" s="20" t="s">
        <v>13821</v>
      </c>
      <c r="G233" s="6" t="s">
        <v>13864</v>
      </c>
      <c r="H233" s="6" t="s">
        <v>13357</v>
      </c>
      <c r="I233" s="6" t="s">
        <v>13464</v>
      </c>
      <c r="J233" s="6" t="s">
        <v>13369</v>
      </c>
      <c r="K233" s="6" t="s">
        <v>13519</v>
      </c>
      <c r="L233" s="6">
        <v>60</v>
      </c>
      <c r="M233" s="6">
        <v>0</v>
      </c>
      <c r="P233" s="6"/>
    </row>
    <row r="234" spans="1:16" x14ac:dyDescent="0.6">
      <c r="A234" s="6"/>
      <c r="B234" s="6"/>
      <c r="C234" s="6"/>
      <c r="D234" s="6" t="s">
        <v>13943</v>
      </c>
      <c r="E234" s="6" t="s">
        <v>13816</v>
      </c>
      <c r="F234" s="20" t="s">
        <v>13821</v>
      </c>
      <c r="G234" s="6" t="s">
        <v>13864</v>
      </c>
      <c r="H234" s="6" t="s">
        <v>13357</v>
      </c>
      <c r="I234" s="6" t="s">
        <v>13464</v>
      </c>
      <c r="J234" s="6" t="s">
        <v>13369</v>
      </c>
      <c r="K234" s="6" t="s">
        <v>13519</v>
      </c>
      <c r="L234" s="6">
        <v>100</v>
      </c>
      <c r="M234" s="6">
        <v>2</v>
      </c>
      <c r="P234" s="6"/>
    </row>
    <row r="235" spans="1:16" x14ac:dyDescent="0.6">
      <c r="A235" s="6">
        <v>15051202</v>
      </c>
      <c r="B235" s="6" t="s">
        <v>13479</v>
      </c>
      <c r="C235" s="6" t="s">
        <v>13859</v>
      </c>
      <c r="D235" s="6" t="s">
        <v>13937</v>
      </c>
      <c r="E235" s="6" t="s">
        <v>13815</v>
      </c>
      <c r="F235" s="20" t="s">
        <v>13481</v>
      </c>
      <c r="G235" s="6" t="s">
        <v>13901</v>
      </c>
      <c r="H235" s="6" t="s">
        <v>13483</v>
      </c>
      <c r="I235" s="6" t="s">
        <v>13484</v>
      </c>
      <c r="J235" s="6" t="s">
        <v>13374</v>
      </c>
      <c r="K235" s="6" t="s">
        <v>13950</v>
      </c>
      <c r="L235" s="6">
        <f>1209*4</f>
        <v>4836</v>
      </c>
      <c r="M235" s="6">
        <v>63</v>
      </c>
    </row>
    <row r="236" spans="1:16" x14ac:dyDescent="0.6">
      <c r="A236" s="6"/>
      <c r="B236" s="6"/>
      <c r="C236" s="6"/>
      <c r="D236" s="6" t="s">
        <v>13943</v>
      </c>
      <c r="E236" s="6" t="s">
        <v>13815</v>
      </c>
      <c r="F236" s="20" t="s">
        <v>13481</v>
      </c>
      <c r="G236" s="6" t="s">
        <v>13901</v>
      </c>
      <c r="H236" s="6" t="s">
        <v>13483</v>
      </c>
      <c r="I236" s="6" t="s">
        <v>13484</v>
      </c>
      <c r="J236" s="6" t="s">
        <v>13374</v>
      </c>
      <c r="K236" s="6" t="s">
        <v>13950</v>
      </c>
      <c r="L236" s="6">
        <f>2362*4</f>
        <v>9448</v>
      </c>
      <c r="M236" s="6">
        <v>1</v>
      </c>
    </row>
    <row r="237" spans="1:16" x14ac:dyDescent="0.6">
      <c r="A237" s="6"/>
      <c r="B237" s="6"/>
      <c r="C237" s="6"/>
      <c r="D237" s="6" t="s">
        <v>13944</v>
      </c>
      <c r="E237" s="6" t="s">
        <v>13815</v>
      </c>
      <c r="F237" s="20" t="s">
        <v>13481</v>
      </c>
      <c r="G237" s="6" t="s">
        <v>13901</v>
      </c>
      <c r="H237" s="6" t="s">
        <v>13483</v>
      </c>
      <c r="I237" s="6" t="s">
        <v>13484</v>
      </c>
      <c r="J237" s="6" t="s">
        <v>13374</v>
      </c>
      <c r="K237" s="6" t="s">
        <v>13950</v>
      </c>
      <c r="L237" s="6">
        <f>2365*4</f>
        <v>9460</v>
      </c>
      <c r="M237" s="6">
        <v>1</v>
      </c>
    </row>
    <row r="238" spans="1:16" x14ac:dyDescent="0.6">
      <c r="A238" s="6"/>
      <c r="B238" s="6"/>
      <c r="C238" s="6"/>
      <c r="D238" s="6" t="s">
        <v>13945</v>
      </c>
      <c r="E238" s="6" t="s">
        <v>13815</v>
      </c>
      <c r="F238" s="20" t="s">
        <v>13481</v>
      </c>
      <c r="G238" s="6" t="s">
        <v>13901</v>
      </c>
      <c r="H238" s="6" t="s">
        <v>13483</v>
      </c>
      <c r="I238" s="6" t="s">
        <v>13484</v>
      </c>
      <c r="J238" s="6" t="s">
        <v>13374</v>
      </c>
      <c r="K238" s="6" t="s">
        <v>13950</v>
      </c>
      <c r="L238" s="6">
        <f>2419*4</f>
        <v>9676</v>
      </c>
      <c r="M238" s="6">
        <v>0</v>
      </c>
    </row>
    <row r="239" spans="1:16" x14ac:dyDescent="0.6">
      <c r="A239" s="6">
        <v>15629833</v>
      </c>
      <c r="B239" s="6" t="s">
        <v>13355</v>
      </c>
      <c r="C239" s="6" t="s">
        <v>13859</v>
      </c>
      <c r="D239" s="6" t="s">
        <v>13937</v>
      </c>
      <c r="E239" s="6" t="s">
        <v>13815</v>
      </c>
      <c r="F239" s="20" t="s">
        <v>13509</v>
      </c>
      <c r="G239" s="6" t="s">
        <v>13541</v>
      </c>
      <c r="H239" s="6" t="s">
        <v>13525</v>
      </c>
      <c r="I239" s="6" t="s">
        <v>13464</v>
      </c>
      <c r="J239" s="6" t="s">
        <v>13377</v>
      </c>
      <c r="K239" s="6">
        <v>2001</v>
      </c>
      <c r="L239" s="6">
        <v>3065</v>
      </c>
      <c r="M239" s="6">
        <f>SUM(M242,M245,M248,M251)</f>
        <v>126</v>
      </c>
      <c r="N239" s="6"/>
    </row>
    <row r="240" spans="1:16" x14ac:dyDescent="0.6">
      <c r="A240" s="6"/>
      <c r="B240" s="6"/>
      <c r="C240" s="6"/>
      <c r="D240" s="6" t="s">
        <v>13937</v>
      </c>
      <c r="E240" s="6" t="s">
        <v>13814</v>
      </c>
      <c r="F240" s="20" t="s">
        <v>13509</v>
      </c>
      <c r="G240" s="6" t="s">
        <v>13541</v>
      </c>
      <c r="H240" s="6" t="s">
        <v>13525</v>
      </c>
      <c r="I240" s="6" t="s">
        <v>13464</v>
      </c>
      <c r="J240" s="6" t="s">
        <v>13377</v>
      </c>
      <c r="K240" s="6">
        <v>2001</v>
      </c>
      <c r="L240" s="6">
        <v>1395</v>
      </c>
      <c r="M240" s="6">
        <f>SUM(M243,M246,M249,M252)</f>
        <v>51</v>
      </c>
      <c r="N240" s="6"/>
    </row>
    <row r="241" spans="1:17" x14ac:dyDescent="0.6">
      <c r="A241" s="6"/>
      <c r="B241" s="6"/>
      <c r="C241" s="6"/>
      <c r="D241" s="6" t="s">
        <v>13937</v>
      </c>
      <c r="E241" s="6" t="s">
        <v>13816</v>
      </c>
      <c r="F241" s="20" t="s">
        <v>13509</v>
      </c>
      <c r="G241" s="6" t="s">
        <v>13541</v>
      </c>
      <c r="H241" s="6" t="s">
        <v>13525</v>
      </c>
      <c r="I241" s="6" t="s">
        <v>13464</v>
      </c>
      <c r="J241" s="6" t="s">
        <v>13377</v>
      </c>
      <c r="K241" s="6">
        <v>2001</v>
      </c>
      <c r="L241" s="6">
        <v>1670</v>
      </c>
      <c r="M241" s="6">
        <f>SUM(M244,M247,M250,M253)</f>
        <v>75</v>
      </c>
      <c r="N241" s="6"/>
    </row>
    <row r="242" spans="1:17" x14ac:dyDescent="0.6">
      <c r="A242" s="6"/>
      <c r="B242" s="6"/>
      <c r="C242" s="6"/>
      <c r="D242" s="6" t="s">
        <v>13937</v>
      </c>
      <c r="E242" s="6" t="s">
        <v>13815</v>
      </c>
      <c r="F242" s="20" t="s">
        <v>13818</v>
      </c>
      <c r="G242" s="6" t="s">
        <v>13541</v>
      </c>
      <c r="H242" s="6" t="s">
        <v>13525</v>
      </c>
      <c r="I242" s="6" t="s">
        <v>13464</v>
      </c>
      <c r="J242" s="6" t="s">
        <v>13377</v>
      </c>
      <c r="K242" s="6">
        <v>2001</v>
      </c>
      <c r="L242" s="6">
        <v>1360</v>
      </c>
      <c r="M242" s="6">
        <v>37</v>
      </c>
      <c r="N242" s="6"/>
    </row>
    <row r="243" spans="1:17" x14ac:dyDescent="0.6">
      <c r="A243" s="6"/>
      <c r="B243" s="6"/>
      <c r="C243" s="6"/>
      <c r="D243" s="6" t="s">
        <v>13937</v>
      </c>
      <c r="E243" s="6" t="s">
        <v>13814</v>
      </c>
      <c r="F243" s="20" t="s">
        <v>13818</v>
      </c>
      <c r="G243" s="6" t="s">
        <v>13541</v>
      </c>
      <c r="H243" s="6" t="s">
        <v>13525</v>
      </c>
      <c r="I243" s="6" t="s">
        <v>13464</v>
      </c>
      <c r="J243" s="6" t="s">
        <v>13377</v>
      </c>
      <c r="K243" s="6">
        <v>2001</v>
      </c>
      <c r="L243" s="6">
        <v>650</v>
      </c>
      <c r="M243" s="6">
        <v>19</v>
      </c>
      <c r="N243" s="6"/>
    </row>
    <row r="244" spans="1:17" x14ac:dyDescent="0.6">
      <c r="A244" s="6"/>
      <c r="B244" s="6"/>
      <c r="C244" s="6"/>
      <c r="D244" s="6" t="s">
        <v>13937</v>
      </c>
      <c r="E244" s="6" t="s">
        <v>13816</v>
      </c>
      <c r="F244" s="20" t="s">
        <v>13818</v>
      </c>
      <c r="G244" s="6" t="s">
        <v>13541</v>
      </c>
      <c r="H244" s="6" t="s">
        <v>13525</v>
      </c>
      <c r="I244" s="6" t="s">
        <v>13464</v>
      </c>
      <c r="J244" s="6" t="s">
        <v>13377</v>
      </c>
      <c r="K244" s="6">
        <v>2001</v>
      </c>
      <c r="L244" s="6">
        <v>710</v>
      </c>
      <c r="M244" s="6">
        <v>18</v>
      </c>
      <c r="N244" s="6"/>
    </row>
    <row r="245" spans="1:17" x14ac:dyDescent="0.6">
      <c r="A245" s="6"/>
      <c r="B245" s="6"/>
      <c r="C245" s="6"/>
      <c r="D245" s="6" t="s">
        <v>13937</v>
      </c>
      <c r="E245" s="6" t="s">
        <v>13815</v>
      </c>
      <c r="F245" s="20" t="s">
        <v>13819</v>
      </c>
      <c r="G245" s="6" t="s">
        <v>13541</v>
      </c>
      <c r="H245" s="6" t="s">
        <v>13525</v>
      </c>
      <c r="I245" s="6" t="s">
        <v>13464</v>
      </c>
      <c r="J245" s="6" t="s">
        <v>13377</v>
      </c>
      <c r="K245" s="6">
        <v>2001</v>
      </c>
      <c r="L245" s="6">
        <v>1165</v>
      </c>
      <c r="M245" s="6">
        <v>41</v>
      </c>
      <c r="N245" s="6"/>
    </row>
    <row r="246" spans="1:17" x14ac:dyDescent="0.6">
      <c r="A246" s="6"/>
      <c r="B246" s="6"/>
      <c r="C246" s="6"/>
      <c r="D246" s="6" t="s">
        <v>13937</v>
      </c>
      <c r="E246" s="6" t="s">
        <v>13814</v>
      </c>
      <c r="F246" s="20" t="s">
        <v>13819</v>
      </c>
      <c r="G246" s="6" t="s">
        <v>13541</v>
      </c>
      <c r="H246" s="6" t="s">
        <v>13525</v>
      </c>
      <c r="I246" s="6" t="s">
        <v>13464</v>
      </c>
      <c r="J246" s="6" t="s">
        <v>13377</v>
      </c>
      <c r="K246" s="6">
        <v>2001</v>
      </c>
      <c r="L246" s="6">
        <v>510</v>
      </c>
      <c r="M246" s="6">
        <v>13</v>
      </c>
      <c r="N246" s="6"/>
    </row>
    <row r="247" spans="1:17" x14ac:dyDescent="0.6">
      <c r="A247" s="6"/>
      <c r="B247" s="6"/>
      <c r="C247" s="6"/>
      <c r="D247" s="6" t="s">
        <v>13937</v>
      </c>
      <c r="E247" s="6" t="s">
        <v>13816</v>
      </c>
      <c r="F247" s="20" t="s">
        <v>13819</v>
      </c>
      <c r="G247" s="6" t="s">
        <v>13541</v>
      </c>
      <c r="H247" s="6" t="s">
        <v>13525</v>
      </c>
      <c r="I247" s="6" t="s">
        <v>13464</v>
      </c>
      <c r="J247" s="6" t="s">
        <v>13377</v>
      </c>
      <c r="K247" s="6">
        <v>2001</v>
      </c>
      <c r="L247" s="6">
        <v>655</v>
      </c>
      <c r="M247" s="6">
        <v>28</v>
      </c>
      <c r="N247" s="6"/>
    </row>
    <row r="248" spans="1:17" x14ac:dyDescent="0.6">
      <c r="A248" s="6"/>
      <c r="B248" s="6"/>
      <c r="C248" s="6"/>
      <c r="D248" s="6" t="s">
        <v>13937</v>
      </c>
      <c r="E248" s="6" t="s">
        <v>13815</v>
      </c>
      <c r="F248" s="20" t="s">
        <v>13820</v>
      </c>
      <c r="G248" s="6" t="s">
        <v>13541</v>
      </c>
      <c r="H248" s="6" t="s">
        <v>13525</v>
      </c>
      <c r="I248" s="6" t="s">
        <v>13464</v>
      </c>
      <c r="J248" s="6" t="s">
        <v>13377</v>
      </c>
      <c r="K248" s="6">
        <v>2001</v>
      </c>
      <c r="L248" s="6">
        <v>490</v>
      </c>
      <c r="M248" s="6">
        <v>43</v>
      </c>
      <c r="N248" s="6"/>
    </row>
    <row r="249" spans="1:17" x14ac:dyDescent="0.6">
      <c r="A249" s="6"/>
      <c r="B249" s="6"/>
      <c r="C249" s="6"/>
      <c r="D249" s="6" t="s">
        <v>13937</v>
      </c>
      <c r="E249" s="6" t="s">
        <v>13814</v>
      </c>
      <c r="F249" s="20" t="s">
        <v>13820</v>
      </c>
      <c r="G249" s="6" t="s">
        <v>13541</v>
      </c>
      <c r="H249" s="6" t="s">
        <v>13525</v>
      </c>
      <c r="I249" s="6" t="s">
        <v>13464</v>
      </c>
      <c r="J249" s="6" t="s">
        <v>13377</v>
      </c>
      <c r="K249" s="6">
        <v>2001</v>
      </c>
      <c r="L249" s="6">
        <v>215</v>
      </c>
      <c r="M249" s="6">
        <v>19</v>
      </c>
      <c r="N249" s="6"/>
    </row>
    <row r="250" spans="1:17" x14ac:dyDescent="0.6">
      <c r="A250" s="6"/>
      <c r="B250" s="6"/>
      <c r="C250" s="6"/>
      <c r="D250" s="6" t="s">
        <v>13937</v>
      </c>
      <c r="E250" s="6" t="s">
        <v>13816</v>
      </c>
      <c r="F250" s="20" t="s">
        <v>13820</v>
      </c>
      <c r="G250" s="6" t="s">
        <v>13541</v>
      </c>
      <c r="H250" s="6" t="s">
        <v>13525</v>
      </c>
      <c r="I250" s="6" t="s">
        <v>13464</v>
      </c>
      <c r="J250" s="6" t="s">
        <v>13377</v>
      </c>
      <c r="K250" s="6">
        <v>2001</v>
      </c>
      <c r="L250" s="6">
        <v>275</v>
      </c>
      <c r="M250" s="6">
        <v>24</v>
      </c>
      <c r="N250" s="6"/>
    </row>
    <row r="251" spans="1:17" x14ac:dyDescent="0.6">
      <c r="A251" s="6"/>
      <c r="B251" s="6"/>
      <c r="C251" s="6"/>
      <c r="D251" s="6" t="s">
        <v>13937</v>
      </c>
      <c r="E251" s="6" t="s">
        <v>13815</v>
      </c>
      <c r="F251" s="20" t="s">
        <v>13821</v>
      </c>
      <c r="G251" s="6" t="s">
        <v>13541</v>
      </c>
      <c r="H251" s="6" t="s">
        <v>13525</v>
      </c>
      <c r="I251" s="6" t="s">
        <v>13464</v>
      </c>
      <c r="J251" s="6" t="s">
        <v>13377</v>
      </c>
      <c r="K251" s="6">
        <v>2001</v>
      </c>
      <c r="L251" s="6">
        <v>50</v>
      </c>
      <c r="M251" s="6">
        <v>5</v>
      </c>
      <c r="N251" s="6"/>
    </row>
    <row r="252" spans="1:17" x14ac:dyDescent="0.6">
      <c r="A252" s="6"/>
      <c r="B252" s="6"/>
      <c r="C252" s="6"/>
      <c r="D252" s="6" t="s">
        <v>13937</v>
      </c>
      <c r="E252" s="6" t="s">
        <v>13814</v>
      </c>
      <c r="F252" s="20" t="s">
        <v>13821</v>
      </c>
      <c r="G252" s="6" t="s">
        <v>13541</v>
      </c>
      <c r="H252" s="6" t="s">
        <v>13525</v>
      </c>
      <c r="I252" s="6" t="s">
        <v>13464</v>
      </c>
      <c r="J252" s="6" t="s">
        <v>13377</v>
      </c>
      <c r="K252" s="6">
        <v>2001</v>
      </c>
      <c r="L252" s="6">
        <v>20</v>
      </c>
      <c r="M252" s="6">
        <v>0</v>
      </c>
      <c r="N252" s="6"/>
    </row>
    <row r="253" spans="1:17" x14ac:dyDescent="0.6">
      <c r="A253" s="6"/>
      <c r="B253" s="6"/>
      <c r="C253" s="6"/>
      <c r="D253" s="6" t="s">
        <v>13937</v>
      </c>
      <c r="E253" s="6" t="s">
        <v>13816</v>
      </c>
      <c r="F253" s="20" t="s">
        <v>13821</v>
      </c>
      <c r="G253" s="6" t="s">
        <v>13541</v>
      </c>
      <c r="H253" s="6" t="s">
        <v>13525</v>
      </c>
      <c r="I253" s="6" t="s">
        <v>13464</v>
      </c>
      <c r="J253" s="6" t="s">
        <v>13377</v>
      </c>
      <c r="K253" s="6">
        <v>2001</v>
      </c>
      <c r="L253" s="6">
        <v>30</v>
      </c>
      <c r="M253" s="6">
        <v>5</v>
      </c>
      <c r="N253" s="6"/>
    </row>
    <row r="254" spans="1:17" x14ac:dyDescent="0.6">
      <c r="D254" s="6" t="s">
        <v>13943</v>
      </c>
      <c r="E254" s="6" t="s">
        <v>13815</v>
      </c>
      <c r="F254" s="20" t="s">
        <v>13509</v>
      </c>
      <c r="G254" s="6" t="s">
        <v>13541</v>
      </c>
      <c r="H254" s="6" t="s">
        <v>13525</v>
      </c>
      <c r="I254" s="6" t="s">
        <v>13464</v>
      </c>
      <c r="J254" s="6" t="s">
        <v>13377</v>
      </c>
      <c r="K254" s="6">
        <v>2001</v>
      </c>
      <c r="L254" s="6">
        <v>3465</v>
      </c>
      <c r="M254" s="6">
        <f>SUM(M257,M260,M263,M266)</f>
        <v>8</v>
      </c>
      <c r="N254" s="6"/>
      <c r="Q254" s="6"/>
    </row>
    <row r="255" spans="1:17" x14ac:dyDescent="0.6">
      <c r="A255" s="6"/>
      <c r="B255" s="6"/>
      <c r="C255" s="6"/>
      <c r="D255" s="6" t="s">
        <v>13943</v>
      </c>
      <c r="E255" s="6" t="s">
        <v>13814</v>
      </c>
      <c r="F255" s="20" t="s">
        <v>13509</v>
      </c>
      <c r="G255" s="6" t="s">
        <v>13541</v>
      </c>
      <c r="H255" s="6" t="s">
        <v>13525</v>
      </c>
      <c r="I255" s="6" t="s">
        <v>13464</v>
      </c>
      <c r="J255" s="6" t="s">
        <v>13377</v>
      </c>
      <c r="K255" s="6">
        <v>2001</v>
      </c>
      <c r="L255" s="6">
        <v>1575</v>
      </c>
      <c r="M255" s="6">
        <f>SUM(M258,M261,M264,M267)</f>
        <v>3</v>
      </c>
      <c r="N255" s="6"/>
      <c r="Q255" s="6"/>
    </row>
    <row r="256" spans="1:17" x14ac:dyDescent="0.6">
      <c r="A256" s="6"/>
      <c r="B256" s="6"/>
      <c r="C256" s="6"/>
      <c r="D256" s="6" t="s">
        <v>13943</v>
      </c>
      <c r="E256" s="6" t="s">
        <v>13816</v>
      </c>
      <c r="F256" s="20" t="s">
        <v>13509</v>
      </c>
      <c r="G256" s="6" t="s">
        <v>13541</v>
      </c>
      <c r="H256" s="6" t="s">
        <v>13525</v>
      </c>
      <c r="I256" s="6" t="s">
        <v>13464</v>
      </c>
      <c r="J256" s="6" t="s">
        <v>13377</v>
      </c>
      <c r="K256" s="6">
        <v>2001</v>
      </c>
      <c r="L256" s="6">
        <v>1890</v>
      </c>
      <c r="M256" s="6">
        <v>5</v>
      </c>
      <c r="N256" s="6"/>
      <c r="Q256" s="6"/>
    </row>
    <row r="257" spans="1:17" x14ac:dyDescent="0.6">
      <c r="A257" s="6"/>
      <c r="B257" s="6"/>
      <c r="C257" s="6"/>
      <c r="D257" s="6" t="s">
        <v>13943</v>
      </c>
      <c r="E257" s="6" t="s">
        <v>13815</v>
      </c>
      <c r="F257" s="20" t="s">
        <v>13818</v>
      </c>
      <c r="G257" s="6" t="s">
        <v>13541</v>
      </c>
      <c r="H257" s="6" t="s">
        <v>13525</v>
      </c>
      <c r="I257" s="6" t="s">
        <v>13464</v>
      </c>
      <c r="J257" s="6" t="s">
        <v>13377</v>
      </c>
      <c r="K257" s="6">
        <v>2001</v>
      </c>
      <c r="L257" s="6">
        <v>1360</v>
      </c>
      <c r="M257" s="6">
        <v>0</v>
      </c>
      <c r="N257" s="6"/>
      <c r="Q257" s="6"/>
    </row>
    <row r="258" spans="1:17" x14ac:dyDescent="0.6">
      <c r="A258" s="6"/>
      <c r="B258" s="6"/>
      <c r="C258" s="6"/>
      <c r="D258" s="6" t="s">
        <v>13943</v>
      </c>
      <c r="E258" s="6" t="s">
        <v>13814</v>
      </c>
      <c r="F258" s="20" t="s">
        <v>13818</v>
      </c>
      <c r="G258" s="6" t="s">
        <v>13541</v>
      </c>
      <c r="H258" s="6" t="s">
        <v>13525</v>
      </c>
      <c r="I258" s="6" t="s">
        <v>13464</v>
      </c>
      <c r="J258" s="6" t="s">
        <v>13377</v>
      </c>
      <c r="K258" s="6">
        <v>2001</v>
      </c>
      <c r="L258" s="6">
        <v>650</v>
      </c>
      <c r="M258" s="6">
        <v>0</v>
      </c>
      <c r="N258" s="6"/>
      <c r="Q258" s="6"/>
    </row>
    <row r="259" spans="1:17" x14ac:dyDescent="0.6">
      <c r="A259" s="6"/>
      <c r="B259" s="6"/>
      <c r="C259" s="6"/>
      <c r="D259" s="6" t="s">
        <v>13943</v>
      </c>
      <c r="E259" s="6" t="s">
        <v>13816</v>
      </c>
      <c r="F259" s="20" t="s">
        <v>13818</v>
      </c>
      <c r="G259" s="6" t="s">
        <v>13541</v>
      </c>
      <c r="H259" s="6" t="s">
        <v>13525</v>
      </c>
      <c r="I259" s="6" t="s">
        <v>13464</v>
      </c>
      <c r="J259" s="6" t="s">
        <v>13377</v>
      </c>
      <c r="K259" s="6">
        <v>2001</v>
      </c>
      <c r="L259" s="6">
        <v>710</v>
      </c>
      <c r="M259" s="6">
        <v>0</v>
      </c>
      <c r="N259" s="6"/>
      <c r="Q259" s="6"/>
    </row>
    <row r="260" spans="1:17" x14ac:dyDescent="0.6">
      <c r="A260" s="6"/>
      <c r="B260" s="6"/>
      <c r="C260" s="6"/>
      <c r="D260" s="6" t="s">
        <v>13943</v>
      </c>
      <c r="E260" s="6" t="s">
        <v>13815</v>
      </c>
      <c r="F260" s="20" t="s">
        <v>13819</v>
      </c>
      <c r="G260" s="6" t="s">
        <v>13541</v>
      </c>
      <c r="H260" s="6" t="s">
        <v>13525</v>
      </c>
      <c r="I260" s="6" t="s">
        <v>13464</v>
      </c>
      <c r="J260" s="6" t="s">
        <v>13377</v>
      </c>
      <c r="K260" s="6">
        <v>2001</v>
      </c>
      <c r="L260" s="6">
        <v>1340</v>
      </c>
      <c r="M260" s="6">
        <v>1</v>
      </c>
      <c r="N260" s="6"/>
      <c r="Q260" s="6"/>
    </row>
    <row r="261" spans="1:17" x14ac:dyDescent="0.6">
      <c r="A261" s="6"/>
      <c r="B261" s="6"/>
      <c r="C261" s="6"/>
      <c r="D261" s="6" t="s">
        <v>13943</v>
      </c>
      <c r="E261" s="6" t="s">
        <v>13814</v>
      </c>
      <c r="F261" s="20" t="s">
        <v>13819</v>
      </c>
      <c r="G261" s="6" t="s">
        <v>13541</v>
      </c>
      <c r="H261" s="6" t="s">
        <v>13525</v>
      </c>
      <c r="I261" s="6" t="s">
        <v>13464</v>
      </c>
      <c r="J261" s="6" t="s">
        <v>13377</v>
      </c>
      <c r="K261" s="6">
        <v>2001</v>
      </c>
      <c r="L261" s="6">
        <v>575</v>
      </c>
      <c r="M261" s="6">
        <v>1</v>
      </c>
      <c r="N261" s="6"/>
      <c r="Q261" s="6"/>
    </row>
    <row r="262" spans="1:17" x14ac:dyDescent="0.6">
      <c r="A262" s="6"/>
      <c r="B262" s="6"/>
      <c r="C262" s="6"/>
      <c r="D262" s="6" t="s">
        <v>13943</v>
      </c>
      <c r="E262" s="6" t="s">
        <v>13816</v>
      </c>
      <c r="F262" s="20" t="s">
        <v>13819</v>
      </c>
      <c r="G262" s="6" t="s">
        <v>13541</v>
      </c>
      <c r="H262" s="6" t="s">
        <v>13525</v>
      </c>
      <c r="I262" s="6" t="s">
        <v>13464</v>
      </c>
      <c r="J262" s="6" t="s">
        <v>13377</v>
      </c>
      <c r="K262" s="6">
        <v>2001</v>
      </c>
      <c r="L262" s="6">
        <v>765</v>
      </c>
      <c r="M262" s="6">
        <v>0</v>
      </c>
      <c r="N262" s="6"/>
      <c r="Q262" s="6"/>
    </row>
    <row r="263" spans="1:17" x14ac:dyDescent="0.6">
      <c r="A263" s="6"/>
      <c r="B263" s="6"/>
      <c r="C263" s="6"/>
      <c r="D263" s="6" t="s">
        <v>13943</v>
      </c>
      <c r="E263" s="6" t="s">
        <v>13815</v>
      </c>
      <c r="F263" s="20" t="s">
        <v>13820</v>
      </c>
      <c r="G263" s="6" t="s">
        <v>13541</v>
      </c>
      <c r="H263" s="6" t="s">
        <v>13525</v>
      </c>
      <c r="I263" s="6" t="s">
        <v>13464</v>
      </c>
      <c r="J263" s="6" t="s">
        <v>13377</v>
      </c>
      <c r="K263" s="6">
        <v>2001</v>
      </c>
      <c r="L263" s="6">
        <v>680</v>
      </c>
      <c r="M263" s="6">
        <v>6</v>
      </c>
      <c r="N263" s="6"/>
      <c r="Q263" s="6"/>
    </row>
    <row r="264" spans="1:17" x14ac:dyDescent="0.6">
      <c r="A264" s="6"/>
      <c r="B264" s="6"/>
      <c r="C264" s="6"/>
      <c r="D264" s="6" t="s">
        <v>13943</v>
      </c>
      <c r="E264" s="6" t="s">
        <v>13814</v>
      </c>
      <c r="F264" s="20" t="s">
        <v>13820</v>
      </c>
      <c r="G264" s="6" t="s">
        <v>13541</v>
      </c>
      <c r="H264" s="6" t="s">
        <v>13525</v>
      </c>
      <c r="I264" s="6" t="s">
        <v>13464</v>
      </c>
      <c r="J264" s="6" t="s">
        <v>13377</v>
      </c>
      <c r="K264" s="6">
        <v>2001</v>
      </c>
      <c r="L264" s="6">
        <v>310</v>
      </c>
      <c r="M264" s="6">
        <v>2</v>
      </c>
      <c r="N264" s="6"/>
      <c r="Q264" s="6"/>
    </row>
    <row r="265" spans="1:17" x14ac:dyDescent="0.6">
      <c r="A265" s="6"/>
      <c r="B265" s="6"/>
      <c r="C265" s="6"/>
      <c r="D265" s="6" t="s">
        <v>13943</v>
      </c>
      <c r="E265" s="6" t="s">
        <v>13816</v>
      </c>
      <c r="F265" s="20" t="s">
        <v>13820</v>
      </c>
      <c r="G265" s="6" t="s">
        <v>13541</v>
      </c>
      <c r="H265" s="6" t="s">
        <v>13525</v>
      </c>
      <c r="I265" s="6" t="s">
        <v>13464</v>
      </c>
      <c r="J265" s="6" t="s">
        <v>13377</v>
      </c>
      <c r="K265" s="6">
        <v>2001</v>
      </c>
      <c r="L265" s="6">
        <v>370</v>
      </c>
      <c r="M265" s="6">
        <v>4</v>
      </c>
      <c r="N265" s="6"/>
      <c r="Q265" s="6"/>
    </row>
    <row r="266" spans="1:17" x14ac:dyDescent="0.6">
      <c r="A266" s="6"/>
      <c r="B266" s="6"/>
      <c r="C266" s="6"/>
      <c r="D266" s="6" t="s">
        <v>13943</v>
      </c>
      <c r="E266" s="6" t="s">
        <v>13815</v>
      </c>
      <c r="F266" s="20" t="s">
        <v>13821</v>
      </c>
      <c r="G266" s="6" t="s">
        <v>13541</v>
      </c>
      <c r="H266" s="6" t="s">
        <v>13525</v>
      </c>
      <c r="I266" s="6" t="s">
        <v>13464</v>
      </c>
      <c r="J266" s="6" t="s">
        <v>13377</v>
      </c>
      <c r="K266" s="6">
        <v>2001</v>
      </c>
      <c r="L266" s="6">
        <v>85</v>
      </c>
      <c r="M266" s="6">
        <v>1</v>
      </c>
      <c r="N266" s="6"/>
      <c r="Q266" s="6"/>
    </row>
    <row r="267" spans="1:17" x14ac:dyDescent="0.6">
      <c r="A267" s="6"/>
      <c r="B267" s="6"/>
      <c r="C267" s="6"/>
      <c r="D267" s="6" t="s">
        <v>13943</v>
      </c>
      <c r="E267" s="6" t="s">
        <v>13814</v>
      </c>
      <c r="F267" s="20" t="s">
        <v>13821</v>
      </c>
      <c r="G267" s="6" t="s">
        <v>13541</v>
      </c>
      <c r="H267" s="6" t="s">
        <v>13525</v>
      </c>
      <c r="I267" s="6" t="s">
        <v>13464</v>
      </c>
      <c r="J267" s="6" t="s">
        <v>13377</v>
      </c>
      <c r="K267" s="6">
        <v>2001</v>
      </c>
      <c r="L267" s="6">
        <v>40</v>
      </c>
      <c r="M267" s="6">
        <v>0</v>
      </c>
      <c r="N267" s="6"/>
      <c r="Q267" s="6"/>
    </row>
    <row r="268" spans="1:17" x14ac:dyDescent="0.6">
      <c r="A268" s="6"/>
      <c r="B268" s="6"/>
      <c r="C268" s="6"/>
      <c r="D268" s="6" t="s">
        <v>13943</v>
      </c>
      <c r="E268" s="6" t="s">
        <v>13816</v>
      </c>
      <c r="F268" s="20" t="s">
        <v>13821</v>
      </c>
      <c r="G268" s="6" t="s">
        <v>13541</v>
      </c>
      <c r="H268" s="6" t="s">
        <v>13525</v>
      </c>
      <c r="I268" s="6" t="s">
        <v>13464</v>
      </c>
      <c r="J268" s="6" t="s">
        <v>13377</v>
      </c>
      <c r="K268" s="6">
        <v>2001</v>
      </c>
      <c r="L268" s="6">
        <v>45</v>
      </c>
      <c r="M268" s="6">
        <v>1</v>
      </c>
      <c r="N268" s="6"/>
      <c r="Q268" s="6"/>
    </row>
    <row r="269" spans="1:17" x14ac:dyDescent="0.6">
      <c r="A269" s="6"/>
      <c r="B269" s="6"/>
      <c r="C269" s="6"/>
      <c r="D269" s="6" t="s">
        <v>13944</v>
      </c>
      <c r="E269" s="6" t="s">
        <v>13815</v>
      </c>
      <c r="F269" s="20" t="s">
        <v>13509</v>
      </c>
      <c r="G269" s="6" t="s">
        <v>13541</v>
      </c>
      <c r="H269" s="6" t="s">
        <v>13525</v>
      </c>
      <c r="I269" s="6" t="s">
        <v>13464</v>
      </c>
      <c r="J269" s="6" t="s">
        <v>13377</v>
      </c>
      <c r="K269" s="6">
        <v>2001</v>
      </c>
      <c r="L269" s="6">
        <v>3465</v>
      </c>
      <c r="M269" s="6">
        <v>7</v>
      </c>
    </row>
    <row r="270" spans="1:17" x14ac:dyDescent="0.6">
      <c r="A270" s="6"/>
      <c r="B270" s="6"/>
      <c r="C270" s="6"/>
      <c r="D270" s="6" t="s">
        <v>13944</v>
      </c>
      <c r="E270" s="6" t="s">
        <v>13814</v>
      </c>
      <c r="F270" s="20" t="s">
        <v>13509</v>
      </c>
      <c r="G270" s="6" t="s">
        <v>13541</v>
      </c>
      <c r="H270" s="6" t="s">
        <v>13525</v>
      </c>
      <c r="I270" s="6" t="s">
        <v>13464</v>
      </c>
      <c r="J270" s="6" t="s">
        <v>13377</v>
      </c>
      <c r="K270" s="6">
        <v>2001</v>
      </c>
      <c r="L270" s="6">
        <v>1575</v>
      </c>
      <c r="M270" s="6">
        <v>2</v>
      </c>
    </row>
    <row r="271" spans="1:17" x14ac:dyDescent="0.6">
      <c r="A271" s="6"/>
      <c r="B271" s="6"/>
      <c r="C271" s="6"/>
      <c r="D271" s="6" t="s">
        <v>13944</v>
      </c>
      <c r="E271" s="6" t="s">
        <v>13816</v>
      </c>
      <c r="F271" s="20" t="s">
        <v>13509</v>
      </c>
      <c r="G271" s="6" t="s">
        <v>13541</v>
      </c>
      <c r="H271" s="6" t="s">
        <v>13525</v>
      </c>
      <c r="I271" s="6" t="s">
        <v>13464</v>
      </c>
      <c r="J271" s="6" t="s">
        <v>13377</v>
      </c>
      <c r="K271" s="6">
        <v>2001</v>
      </c>
      <c r="L271" s="6">
        <v>1890</v>
      </c>
      <c r="M271" s="6">
        <v>5</v>
      </c>
    </row>
    <row r="272" spans="1:17" x14ac:dyDescent="0.6">
      <c r="A272" s="6"/>
      <c r="B272" s="6"/>
      <c r="C272" s="6"/>
      <c r="D272" s="6" t="s">
        <v>13944</v>
      </c>
      <c r="E272" s="6" t="s">
        <v>13815</v>
      </c>
      <c r="F272" s="20" t="s">
        <v>13818</v>
      </c>
      <c r="G272" s="6" t="s">
        <v>13541</v>
      </c>
      <c r="H272" s="6" t="s">
        <v>13525</v>
      </c>
      <c r="I272" s="6" t="s">
        <v>13464</v>
      </c>
      <c r="J272" s="6" t="s">
        <v>13377</v>
      </c>
      <c r="K272" s="6">
        <v>2001</v>
      </c>
      <c r="L272" s="6">
        <v>1360</v>
      </c>
      <c r="M272" s="6">
        <v>0</v>
      </c>
    </row>
    <row r="273" spans="1:13" x14ac:dyDescent="0.6">
      <c r="A273" s="6"/>
      <c r="B273" s="6"/>
      <c r="C273" s="6"/>
      <c r="D273" s="6" t="s">
        <v>13944</v>
      </c>
      <c r="E273" s="6" t="s">
        <v>13814</v>
      </c>
      <c r="F273" s="20" t="s">
        <v>13818</v>
      </c>
      <c r="G273" s="6" t="s">
        <v>13541</v>
      </c>
      <c r="H273" s="6" t="s">
        <v>13525</v>
      </c>
      <c r="I273" s="6" t="s">
        <v>13464</v>
      </c>
      <c r="J273" s="6" t="s">
        <v>13377</v>
      </c>
      <c r="K273" s="6">
        <v>2001</v>
      </c>
      <c r="L273" s="6">
        <v>650</v>
      </c>
      <c r="M273" s="6">
        <v>0</v>
      </c>
    </row>
    <row r="274" spans="1:13" x14ac:dyDescent="0.6">
      <c r="A274" s="6"/>
      <c r="B274" s="6"/>
      <c r="C274" s="6"/>
      <c r="D274" s="6" t="s">
        <v>13944</v>
      </c>
      <c r="E274" s="6" t="s">
        <v>13816</v>
      </c>
      <c r="F274" s="20" t="s">
        <v>13818</v>
      </c>
      <c r="G274" s="6" t="s">
        <v>13541</v>
      </c>
      <c r="H274" s="6" t="s">
        <v>13525</v>
      </c>
      <c r="I274" s="6" t="s">
        <v>13464</v>
      </c>
      <c r="J274" s="6" t="s">
        <v>13377</v>
      </c>
      <c r="K274" s="6">
        <v>2001</v>
      </c>
      <c r="L274" s="6">
        <v>710</v>
      </c>
      <c r="M274" s="6">
        <v>0</v>
      </c>
    </row>
    <row r="275" spans="1:13" x14ac:dyDescent="0.6">
      <c r="A275" s="6"/>
      <c r="B275" s="6"/>
      <c r="C275" s="6"/>
      <c r="D275" s="6" t="s">
        <v>13944</v>
      </c>
      <c r="E275" s="6" t="s">
        <v>13815</v>
      </c>
      <c r="F275" s="20" t="s">
        <v>13819</v>
      </c>
      <c r="G275" s="6" t="s">
        <v>13541</v>
      </c>
      <c r="H275" s="6" t="s">
        <v>13525</v>
      </c>
      <c r="I275" s="6" t="s">
        <v>13464</v>
      </c>
      <c r="J275" s="6" t="s">
        <v>13377</v>
      </c>
      <c r="K275" s="6">
        <v>2001</v>
      </c>
      <c r="L275" s="6">
        <v>1340</v>
      </c>
      <c r="M275" s="6">
        <v>0</v>
      </c>
    </row>
    <row r="276" spans="1:13" x14ac:dyDescent="0.6">
      <c r="A276" s="6"/>
      <c r="B276" s="6"/>
      <c r="C276" s="6"/>
      <c r="D276" s="6" t="s">
        <v>13944</v>
      </c>
      <c r="E276" s="6" t="s">
        <v>13814</v>
      </c>
      <c r="F276" s="20" t="s">
        <v>13819</v>
      </c>
      <c r="G276" s="6" t="s">
        <v>13541</v>
      </c>
      <c r="H276" s="6" t="s">
        <v>13525</v>
      </c>
      <c r="I276" s="6" t="s">
        <v>13464</v>
      </c>
      <c r="J276" s="6" t="s">
        <v>13377</v>
      </c>
      <c r="K276" s="6">
        <v>2001</v>
      </c>
      <c r="L276" s="6">
        <v>575</v>
      </c>
      <c r="M276" s="6">
        <v>0</v>
      </c>
    </row>
    <row r="277" spans="1:13" x14ac:dyDescent="0.6">
      <c r="A277" s="6"/>
      <c r="B277" s="6"/>
      <c r="C277" s="6"/>
      <c r="D277" s="6" t="s">
        <v>13944</v>
      </c>
      <c r="E277" s="6" t="s">
        <v>13816</v>
      </c>
      <c r="F277" s="20" t="s">
        <v>13819</v>
      </c>
      <c r="G277" s="6" t="s">
        <v>13541</v>
      </c>
      <c r="H277" s="6" t="s">
        <v>13525</v>
      </c>
      <c r="I277" s="6" t="s">
        <v>13464</v>
      </c>
      <c r="J277" s="6" t="s">
        <v>13377</v>
      </c>
      <c r="K277" s="6">
        <v>2001</v>
      </c>
      <c r="L277" s="6">
        <v>765</v>
      </c>
      <c r="M277" s="6">
        <v>0</v>
      </c>
    </row>
    <row r="278" spans="1:13" x14ac:dyDescent="0.6">
      <c r="A278" s="6"/>
      <c r="B278" s="6"/>
      <c r="C278" s="6"/>
      <c r="D278" s="6" t="s">
        <v>13944</v>
      </c>
      <c r="E278" s="6" t="s">
        <v>13815</v>
      </c>
      <c r="F278" s="20" t="s">
        <v>13820</v>
      </c>
      <c r="G278" s="6" t="s">
        <v>13541</v>
      </c>
      <c r="H278" s="6" t="s">
        <v>13525</v>
      </c>
      <c r="I278" s="6" t="s">
        <v>13464</v>
      </c>
      <c r="J278" s="6" t="s">
        <v>13377</v>
      </c>
      <c r="K278" s="6">
        <v>2001</v>
      </c>
      <c r="L278" s="6">
        <v>680</v>
      </c>
      <c r="M278" s="6">
        <v>6</v>
      </c>
    </row>
    <row r="279" spans="1:13" x14ac:dyDescent="0.6">
      <c r="A279" s="6"/>
      <c r="B279" s="6"/>
      <c r="C279" s="6"/>
      <c r="D279" s="6" t="s">
        <v>13944</v>
      </c>
      <c r="E279" s="6" t="s">
        <v>13814</v>
      </c>
      <c r="F279" s="20" t="s">
        <v>13820</v>
      </c>
      <c r="G279" s="6" t="s">
        <v>13541</v>
      </c>
      <c r="H279" s="6" t="s">
        <v>13525</v>
      </c>
      <c r="I279" s="6" t="s">
        <v>13464</v>
      </c>
      <c r="J279" s="6" t="s">
        <v>13377</v>
      </c>
      <c r="K279" s="6">
        <v>2001</v>
      </c>
      <c r="L279" s="6">
        <v>310</v>
      </c>
      <c r="M279" s="6">
        <v>2</v>
      </c>
    </row>
    <row r="280" spans="1:13" x14ac:dyDescent="0.6">
      <c r="A280" s="6"/>
      <c r="B280" s="6"/>
      <c r="C280" s="6"/>
      <c r="D280" s="6" t="s">
        <v>13944</v>
      </c>
      <c r="E280" s="6" t="s">
        <v>13816</v>
      </c>
      <c r="F280" s="20" t="s">
        <v>13820</v>
      </c>
      <c r="G280" s="6" t="s">
        <v>13541</v>
      </c>
      <c r="H280" s="6" t="s">
        <v>13525</v>
      </c>
      <c r="I280" s="6" t="s">
        <v>13464</v>
      </c>
      <c r="J280" s="6" t="s">
        <v>13377</v>
      </c>
      <c r="K280" s="6">
        <v>2001</v>
      </c>
      <c r="L280" s="6">
        <v>370</v>
      </c>
      <c r="M280" s="6">
        <v>4</v>
      </c>
    </row>
    <row r="281" spans="1:13" x14ac:dyDescent="0.6">
      <c r="A281" s="6"/>
      <c r="B281" s="6"/>
      <c r="C281" s="6"/>
      <c r="D281" s="6" t="s">
        <v>13944</v>
      </c>
      <c r="E281" s="6" t="s">
        <v>13815</v>
      </c>
      <c r="F281" s="20" t="s">
        <v>13821</v>
      </c>
      <c r="G281" s="6" t="s">
        <v>13541</v>
      </c>
      <c r="H281" s="6" t="s">
        <v>13525</v>
      </c>
      <c r="I281" s="6" t="s">
        <v>13464</v>
      </c>
      <c r="J281" s="6" t="s">
        <v>13377</v>
      </c>
      <c r="K281" s="6">
        <v>2001</v>
      </c>
      <c r="L281" s="6">
        <v>85</v>
      </c>
      <c r="M281" s="6">
        <v>1</v>
      </c>
    </row>
    <row r="282" spans="1:13" x14ac:dyDescent="0.6">
      <c r="A282" s="6"/>
      <c r="B282" s="6"/>
      <c r="C282" s="6"/>
      <c r="D282" s="6" t="s">
        <v>13944</v>
      </c>
      <c r="E282" s="6" t="s">
        <v>13814</v>
      </c>
      <c r="F282" s="20" t="s">
        <v>13821</v>
      </c>
      <c r="G282" s="6" t="s">
        <v>13541</v>
      </c>
      <c r="H282" s="6" t="s">
        <v>13525</v>
      </c>
      <c r="I282" s="6" t="s">
        <v>13464</v>
      </c>
      <c r="J282" s="6" t="s">
        <v>13377</v>
      </c>
      <c r="K282" s="6">
        <v>2001</v>
      </c>
      <c r="L282" s="6">
        <v>40</v>
      </c>
      <c r="M282" s="6">
        <v>0</v>
      </c>
    </row>
    <row r="283" spans="1:13" x14ac:dyDescent="0.6">
      <c r="A283" s="6"/>
      <c r="B283" s="6"/>
      <c r="C283" s="6"/>
      <c r="D283" s="6" t="s">
        <v>13944</v>
      </c>
      <c r="E283" s="6" t="s">
        <v>13816</v>
      </c>
      <c r="F283" s="20" t="s">
        <v>13821</v>
      </c>
      <c r="G283" s="6" t="s">
        <v>13541</v>
      </c>
      <c r="H283" s="6" t="s">
        <v>13525</v>
      </c>
      <c r="I283" s="6" t="s">
        <v>13464</v>
      </c>
      <c r="J283" s="6" t="s">
        <v>13377</v>
      </c>
      <c r="K283" s="6">
        <v>2001</v>
      </c>
      <c r="L283" s="6">
        <v>45</v>
      </c>
      <c r="M283" s="6">
        <v>1</v>
      </c>
    </row>
    <row r="284" spans="1:13" x14ac:dyDescent="0.6">
      <c r="A284" s="6"/>
      <c r="B284" s="6"/>
      <c r="C284" s="6"/>
      <c r="D284" s="6" t="s">
        <v>13945</v>
      </c>
      <c r="E284" s="6" t="s">
        <v>13815</v>
      </c>
      <c r="F284" s="20" t="s">
        <v>13509</v>
      </c>
      <c r="G284" s="6" t="s">
        <v>13541</v>
      </c>
      <c r="H284" s="6" t="s">
        <v>13525</v>
      </c>
      <c r="I284" s="6" t="s">
        <v>13464</v>
      </c>
      <c r="J284" s="6" t="s">
        <v>13377</v>
      </c>
      <c r="K284" s="6">
        <v>2001</v>
      </c>
      <c r="L284" s="6">
        <v>3465</v>
      </c>
      <c r="M284" s="6">
        <v>1</v>
      </c>
    </row>
    <row r="285" spans="1:13" x14ac:dyDescent="0.6">
      <c r="A285" s="6"/>
      <c r="B285" s="6"/>
      <c r="C285" s="6"/>
      <c r="D285" s="6" t="s">
        <v>13945</v>
      </c>
      <c r="E285" s="6" t="s">
        <v>13814</v>
      </c>
      <c r="F285" s="20" t="s">
        <v>13509</v>
      </c>
      <c r="G285" s="6" t="s">
        <v>13541</v>
      </c>
      <c r="H285" s="6" t="s">
        <v>13525</v>
      </c>
      <c r="I285" s="6" t="s">
        <v>13464</v>
      </c>
      <c r="J285" s="6" t="s">
        <v>13377</v>
      </c>
      <c r="K285" s="6">
        <v>2001</v>
      </c>
      <c r="L285" s="6">
        <v>1575</v>
      </c>
      <c r="M285" s="6">
        <v>1</v>
      </c>
    </row>
    <row r="286" spans="1:13" x14ac:dyDescent="0.6">
      <c r="A286" s="6"/>
      <c r="B286" s="6"/>
      <c r="C286" s="6"/>
      <c r="D286" s="6" t="s">
        <v>13945</v>
      </c>
      <c r="E286" s="6" t="s">
        <v>13816</v>
      </c>
      <c r="F286" s="20" t="s">
        <v>13509</v>
      </c>
      <c r="G286" s="6" t="s">
        <v>13541</v>
      </c>
      <c r="H286" s="6" t="s">
        <v>13525</v>
      </c>
      <c r="I286" s="6" t="s">
        <v>13464</v>
      </c>
      <c r="J286" s="6" t="s">
        <v>13377</v>
      </c>
      <c r="K286" s="6">
        <v>2001</v>
      </c>
      <c r="L286" s="6">
        <v>1890</v>
      </c>
      <c r="M286" s="6">
        <v>0</v>
      </c>
    </row>
    <row r="287" spans="1:13" x14ac:dyDescent="0.6">
      <c r="A287" s="6"/>
      <c r="B287" s="6"/>
      <c r="C287" s="6"/>
      <c r="D287" s="6" t="s">
        <v>13945</v>
      </c>
      <c r="E287" s="6" t="s">
        <v>13815</v>
      </c>
      <c r="F287" s="20" t="s">
        <v>13818</v>
      </c>
      <c r="G287" s="6" t="s">
        <v>13541</v>
      </c>
      <c r="H287" s="6" t="s">
        <v>13525</v>
      </c>
      <c r="I287" s="6" t="s">
        <v>13464</v>
      </c>
      <c r="J287" s="6" t="s">
        <v>13377</v>
      </c>
      <c r="K287" s="6">
        <v>2001</v>
      </c>
      <c r="L287" s="6">
        <v>1360</v>
      </c>
      <c r="M287" s="6">
        <v>0</v>
      </c>
    </row>
    <row r="288" spans="1:13" x14ac:dyDescent="0.6">
      <c r="A288" s="6"/>
      <c r="B288" s="6"/>
      <c r="C288" s="6"/>
      <c r="D288" s="6" t="s">
        <v>13945</v>
      </c>
      <c r="E288" s="6" t="s">
        <v>13814</v>
      </c>
      <c r="F288" s="20" t="s">
        <v>13818</v>
      </c>
      <c r="G288" s="6" t="s">
        <v>13541</v>
      </c>
      <c r="H288" s="6" t="s">
        <v>13525</v>
      </c>
      <c r="I288" s="6" t="s">
        <v>13464</v>
      </c>
      <c r="J288" s="6" t="s">
        <v>13377</v>
      </c>
      <c r="K288" s="6">
        <v>2001</v>
      </c>
      <c r="L288" s="6">
        <v>650</v>
      </c>
      <c r="M288" s="6">
        <v>0</v>
      </c>
    </row>
    <row r="289" spans="1:13" x14ac:dyDescent="0.6">
      <c r="A289" s="6"/>
      <c r="B289" s="6"/>
      <c r="C289" s="6"/>
      <c r="D289" s="6" t="s">
        <v>13945</v>
      </c>
      <c r="E289" s="6" t="s">
        <v>13816</v>
      </c>
      <c r="F289" s="20" t="s">
        <v>13818</v>
      </c>
      <c r="G289" s="6" t="s">
        <v>13541</v>
      </c>
      <c r="H289" s="6" t="s">
        <v>13525</v>
      </c>
      <c r="I289" s="6" t="s">
        <v>13464</v>
      </c>
      <c r="J289" s="6" t="s">
        <v>13377</v>
      </c>
      <c r="K289" s="6">
        <v>2001</v>
      </c>
      <c r="L289" s="6">
        <v>710</v>
      </c>
      <c r="M289" s="6">
        <v>0</v>
      </c>
    </row>
    <row r="290" spans="1:13" x14ac:dyDescent="0.6">
      <c r="A290" s="6"/>
      <c r="B290" s="6"/>
      <c r="C290" s="6"/>
      <c r="D290" s="6" t="s">
        <v>13945</v>
      </c>
      <c r="E290" s="6" t="s">
        <v>13815</v>
      </c>
      <c r="F290" s="20" t="s">
        <v>13819</v>
      </c>
      <c r="G290" s="6" t="s">
        <v>13541</v>
      </c>
      <c r="H290" s="6" t="s">
        <v>13525</v>
      </c>
      <c r="I290" s="6" t="s">
        <v>13464</v>
      </c>
      <c r="J290" s="6" t="s">
        <v>13377</v>
      </c>
      <c r="K290" s="6">
        <v>2001</v>
      </c>
      <c r="L290" s="6">
        <v>1340</v>
      </c>
      <c r="M290" s="6">
        <v>1</v>
      </c>
    </row>
    <row r="291" spans="1:13" x14ac:dyDescent="0.6">
      <c r="A291" s="6"/>
      <c r="B291" s="6"/>
      <c r="C291" s="6"/>
      <c r="D291" s="6" t="s">
        <v>13945</v>
      </c>
      <c r="E291" s="6" t="s">
        <v>13814</v>
      </c>
      <c r="F291" s="20" t="s">
        <v>13819</v>
      </c>
      <c r="G291" s="6" t="s">
        <v>13541</v>
      </c>
      <c r="H291" s="6" t="s">
        <v>13525</v>
      </c>
      <c r="I291" s="6" t="s">
        <v>13464</v>
      </c>
      <c r="J291" s="6" t="s">
        <v>13377</v>
      </c>
      <c r="K291" s="6">
        <v>2001</v>
      </c>
      <c r="L291" s="6">
        <v>575</v>
      </c>
      <c r="M291" s="6">
        <v>1</v>
      </c>
    </row>
    <row r="292" spans="1:13" x14ac:dyDescent="0.6">
      <c r="A292" s="6"/>
      <c r="B292" s="6"/>
      <c r="C292" s="6"/>
      <c r="D292" s="6" t="s">
        <v>13945</v>
      </c>
      <c r="E292" s="6" t="s">
        <v>13816</v>
      </c>
      <c r="F292" s="20" t="s">
        <v>13819</v>
      </c>
      <c r="G292" s="6" t="s">
        <v>13541</v>
      </c>
      <c r="H292" s="6" t="s">
        <v>13525</v>
      </c>
      <c r="I292" s="6" t="s">
        <v>13464</v>
      </c>
      <c r="J292" s="6" t="s">
        <v>13377</v>
      </c>
      <c r="K292" s="6">
        <v>2001</v>
      </c>
      <c r="L292" s="6">
        <v>765</v>
      </c>
      <c r="M292" s="6">
        <v>0</v>
      </c>
    </row>
    <row r="293" spans="1:13" x14ac:dyDescent="0.6">
      <c r="A293" s="6"/>
      <c r="B293" s="6"/>
      <c r="C293" s="6"/>
      <c r="D293" s="6" t="s">
        <v>13945</v>
      </c>
      <c r="E293" s="6" t="s">
        <v>13815</v>
      </c>
      <c r="F293" s="20" t="s">
        <v>13820</v>
      </c>
      <c r="G293" s="6" t="s">
        <v>13541</v>
      </c>
      <c r="H293" s="6" t="s">
        <v>13525</v>
      </c>
      <c r="I293" s="6" t="s">
        <v>13464</v>
      </c>
      <c r="J293" s="6" t="s">
        <v>13377</v>
      </c>
      <c r="K293" s="6">
        <v>2001</v>
      </c>
      <c r="L293" s="6">
        <v>680</v>
      </c>
      <c r="M293" s="6">
        <v>0</v>
      </c>
    </row>
    <row r="294" spans="1:13" x14ac:dyDescent="0.6">
      <c r="A294" s="6"/>
      <c r="B294" s="6"/>
      <c r="C294" s="6"/>
      <c r="D294" s="6" t="s">
        <v>13945</v>
      </c>
      <c r="E294" s="6" t="s">
        <v>13814</v>
      </c>
      <c r="F294" s="20" t="s">
        <v>13820</v>
      </c>
      <c r="G294" s="6" t="s">
        <v>13541</v>
      </c>
      <c r="H294" s="6" t="s">
        <v>13525</v>
      </c>
      <c r="I294" s="6" t="s">
        <v>13464</v>
      </c>
      <c r="J294" s="6" t="s">
        <v>13377</v>
      </c>
      <c r="K294" s="6">
        <v>2001</v>
      </c>
      <c r="L294" s="6">
        <v>310</v>
      </c>
      <c r="M294" s="6">
        <v>0</v>
      </c>
    </row>
    <row r="295" spans="1:13" x14ac:dyDescent="0.6">
      <c r="A295" s="6"/>
      <c r="B295" s="6"/>
      <c r="C295" s="6"/>
      <c r="D295" s="6" t="s">
        <v>13945</v>
      </c>
      <c r="E295" s="6" t="s">
        <v>13816</v>
      </c>
      <c r="F295" s="20" t="s">
        <v>13820</v>
      </c>
      <c r="G295" s="6" t="s">
        <v>13541</v>
      </c>
      <c r="H295" s="6" t="s">
        <v>13525</v>
      </c>
      <c r="I295" s="6" t="s">
        <v>13464</v>
      </c>
      <c r="J295" s="6" t="s">
        <v>13377</v>
      </c>
      <c r="K295" s="6">
        <v>2001</v>
      </c>
      <c r="L295" s="6">
        <v>370</v>
      </c>
      <c r="M295" s="6">
        <v>0</v>
      </c>
    </row>
    <row r="296" spans="1:13" x14ac:dyDescent="0.6">
      <c r="A296" s="6"/>
      <c r="B296" s="6"/>
      <c r="C296" s="6"/>
      <c r="D296" s="6" t="s">
        <v>13945</v>
      </c>
      <c r="E296" s="6" t="s">
        <v>13815</v>
      </c>
      <c r="F296" s="20" t="s">
        <v>13821</v>
      </c>
      <c r="G296" s="6" t="s">
        <v>13541</v>
      </c>
      <c r="H296" s="6" t="s">
        <v>13525</v>
      </c>
      <c r="I296" s="6" t="s">
        <v>13464</v>
      </c>
      <c r="J296" s="6" t="s">
        <v>13377</v>
      </c>
      <c r="K296" s="6">
        <v>2001</v>
      </c>
      <c r="L296" s="6">
        <v>85</v>
      </c>
      <c r="M296" s="6">
        <v>0</v>
      </c>
    </row>
    <row r="297" spans="1:13" x14ac:dyDescent="0.6">
      <c r="D297" s="6" t="s">
        <v>13945</v>
      </c>
      <c r="E297" s="6" t="s">
        <v>13814</v>
      </c>
      <c r="F297" s="20" t="s">
        <v>13821</v>
      </c>
      <c r="G297" s="6" t="s">
        <v>13541</v>
      </c>
      <c r="H297" s="6" t="s">
        <v>13525</v>
      </c>
      <c r="I297" s="6" t="s">
        <v>13464</v>
      </c>
      <c r="J297" s="6" t="s">
        <v>13377</v>
      </c>
      <c r="K297" s="6">
        <v>2001</v>
      </c>
      <c r="L297" s="6">
        <v>40</v>
      </c>
      <c r="M297" s="6">
        <v>0</v>
      </c>
    </row>
    <row r="298" spans="1:13" x14ac:dyDescent="0.6">
      <c r="A298" s="6"/>
      <c r="B298" s="6"/>
      <c r="C298" s="6"/>
      <c r="D298" s="6" t="s">
        <v>13945</v>
      </c>
      <c r="E298" s="6" t="s">
        <v>13816</v>
      </c>
      <c r="F298" s="20" t="s">
        <v>13821</v>
      </c>
      <c r="G298" s="6" t="s">
        <v>13541</v>
      </c>
      <c r="H298" s="6" t="s">
        <v>13525</v>
      </c>
      <c r="I298" s="6" t="s">
        <v>13464</v>
      </c>
      <c r="J298" s="6" t="s">
        <v>13377</v>
      </c>
      <c r="K298" s="6">
        <v>2001</v>
      </c>
      <c r="L298" s="6">
        <v>45</v>
      </c>
      <c r="M298" s="6">
        <v>0</v>
      </c>
    </row>
    <row r="299" spans="1:13" x14ac:dyDescent="0.6">
      <c r="A299" s="6">
        <v>15914602</v>
      </c>
      <c r="B299" s="6" t="s">
        <v>13355</v>
      </c>
      <c r="C299" s="6" t="s">
        <v>13859</v>
      </c>
      <c r="D299" s="6" t="s">
        <v>13937</v>
      </c>
      <c r="E299" s="6" t="s">
        <v>13815</v>
      </c>
      <c r="F299" s="20" t="s">
        <v>13509</v>
      </c>
      <c r="G299" s="6" t="s">
        <v>13836</v>
      </c>
      <c r="H299" s="6" t="s">
        <v>13511</v>
      </c>
      <c r="I299" s="6" t="s">
        <v>13510</v>
      </c>
      <c r="J299" s="6" t="s">
        <v>13381</v>
      </c>
      <c r="K299" s="6">
        <v>2003</v>
      </c>
      <c r="L299" s="6">
        <f>792*5</f>
        <v>3960</v>
      </c>
      <c r="M299" s="6">
        <v>54</v>
      </c>
    </row>
    <row r="300" spans="1:13" x14ac:dyDescent="0.6">
      <c r="A300" s="6"/>
      <c r="B300" s="6"/>
      <c r="C300" s="6"/>
      <c r="D300" s="6" t="s">
        <v>13937</v>
      </c>
      <c r="E300" s="6" t="s">
        <v>13814</v>
      </c>
      <c r="F300" s="20" t="s">
        <v>13509</v>
      </c>
      <c r="G300" s="6" t="s">
        <v>13836</v>
      </c>
      <c r="H300" s="6" t="s">
        <v>13511</v>
      </c>
      <c r="I300" s="6" t="s">
        <v>13510</v>
      </c>
      <c r="J300" s="6" t="s">
        <v>13381</v>
      </c>
      <c r="K300" s="6">
        <v>2003</v>
      </c>
      <c r="L300" s="6">
        <f>304*5</f>
        <v>1520</v>
      </c>
      <c r="M300" s="6">
        <v>25</v>
      </c>
    </row>
    <row r="301" spans="1:13" x14ac:dyDescent="0.6">
      <c r="A301" s="6"/>
      <c r="B301" s="6"/>
      <c r="C301" s="6"/>
      <c r="D301" s="6" t="s">
        <v>13937</v>
      </c>
      <c r="E301" s="6" t="s">
        <v>13816</v>
      </c>
      <c r="F301" s="20" t="s">
        <v>13509</v>
      </c>
      <c r="G301" s="6" t="s">
        <v>13836</v>
      </c>
      <c r="H301" s="6" t="s">
        <v>13511</v>
      </c>
      <c r="I301" s="6" t="s">
        <v>13510</v>
      </c>
      <c r="J301" s="6" t="s">
        <v>13381</v>
      </c>
      <c r="K301" s="6">
        <v>2003</v>
      </c>
      <c r="L301" s="6">
        <f>488*5</f>
        <v>2440</v>
      </c>
      <c r="M301" s="6">
        <v>29</v>
      </c>
    </row>
    <row r="302" spans="1:13" x14ac:dyDescent="0.6">
      <c r="A302" s="6"/>
      <c r="B302" s="6"/>
      <c r="C302" s="6"/>
      <c r="D302" s="6" t="s">
        <v>13943</v>
      </c>
      <c r="E302" s="6" t="s">
        <v>13815</v>
      </c>
      <c r="F302" s="20" t="s">
        <v>13509</v>
      </c>
      <c r="G302" s="6" t="s">
        <v>13836</v>
      </c>
      <c r="H302" s="6" t="s">
        <v>13511</v>
      </c>
      <c r="I302" s="6" t="s">
        <v>13510</v>
      </c>
      <c r="J302" s="6" t="s">
        <v>13381</v>
      </c>
      <c r="K302" s="6">
        <v>2003</v>
      </c>
      <c r="L302" s="6">
        <v>4740</v>
      </c>
      <c r="M302" s="6">
        <v>8</v>
      </c>
    </row>
    <row r="303" spans="1:13" x14ac:dyDescent="0.6">
      <c r="A303" s="6"/>
      <c r="B303" s="6"/>
      <c r="C303" s="6"/>
      <c r="D303" s="6" t="s">
        <v>13943</v>
      </c>
      <c r="E303" s="6" t="s">
        <v>13814</v>
      </c>
      <c r="F303" s="20" t="s">
        <v>13509</v>
      </c>
      <c r="G303" s="6" t="s">
        <v>13836</v>
      </c>
      <c r="H303" s="6" t="s">
        <v>13511</v>
      </c>
      <c r="I303" s="6" t="s">
        <v>13510</v>
      </c>
      <c r="J303" s="6" t="s">
        <v>13381</v>
      </c>
      <c r="K303" s="6">
        <v>2003</v>
      </c>
      <c r="L303" s="6">
        <v>1885</v>
      </c>
      <c r="M303" s="6">
        <v>7</v>
      </c>
    </row>
    <row r="304" spans="1:13" x14ac:dyDescent="0.6">
      <c r="A304" s="6"/>
      <c r="B304" s="6"/>
      <c r="C304" s="6"/>
      <c r="D304" s="6" t="s">
        <v>13943</v>
      </c>
      <c r="E304" s="6" t="s">
        <v>13816</v>
      </c>
      <c r="F304" s="20" t="s">
        <v>13509</v>
      </c>
      <c r="G304" s="6" t="s">
        <v>13836</v>
      </c>
      <c r="H304" s="6" t="s">
        <v>13511</v>
      </c>
      <c r="I304" s="6" t="s">
        <v>13510</v>
      </c>
      <c r="J304" s="6" t="s">
        <v>13381</v>
      </c>
      <c r="K304" s="6">
        <v>2003</v>
      </c>
      <c r="L304" s="6">
        <v>2855</v>
      </c>
      <c r="M304" s="6">
        <v>1</v>
      </c>
    </row>
    <row r="305" spans="1:13" x14ac:dyDescent="0.6">
      <c r="A305" s="6"/>
      <c r="B305" s="6"/>
      <c r="C305" s="6"/>
      <c r="D305" s="6" t="s">
        <v>13943</v>
      </c>
      <c r="E305" s="6" t="s">
        <v>13815</v>
      </c>
      <c r="F305" s="20" t="s">
        <v>13818</v>
      </c>
      <c r="G305" s="6" t="s">
        <v>13836</v>
      </c>
      <c r="H305" s="6" t="s">
        <v>13511</v>
      </c>
      <c r="I305" s="6" t="s">
        <v>13510</v>
      </c>
      <c r="J305" s="6" t="s">
        <v>13381</v>
      </c>
      <c r="K305" s="6">
        <v>2003</v>
      </c>
      <c r="L305" s="6">
        <v>1525</v>
      </c>
      <c r="M305" s="6">
        <v>0</v>
      </c>
    </row>
    <row r="306" spans="1:13" x14ac:dyDescent="0.6">
      <c r="A306" s="6"/>
      <c r="B306" s="6"/>
      <c r="C306" s="6"/>
      <c r="D306" s="6" t="s">
        <v>13943</v>
      </c>
      <c r="E306" s="6" t="s">
        <v>13814</v>
      </c>
      <c r="F306" s="20" t="s">
        <v>13818</v>
      </c>
      <c r="G306" s="6" t="s">
        <v>13836</v>
      </c>
      <c r="H306" s="6" t="s">
        <v>13511</v>
      </c>
      <c r="I306" s="6" t="s">
        <v>13510</v>
      </c>
      <c r="J306" s="6" t="s">
        <v>13381</v>
      </c>
      <c r="K306" s="6">
        <v>2003</v>
      </c>
      <c r="L306" s="6">
        <v>595</v>
      </c>
      <c r="M306" s="6">
        <v>0</v>
      </c>
    </row>
    <row r="307" spans="1:13" x14ac:dyDescent="0.6">
      <c r="A307" s="6"/>
      <c r="B307" s="6"/>
      <c r="C307" s="6"/>
      <c r="D307" s="6" t="s">
        <v>13943</v>
      </c>
      <c r="E307" s="6" t="s">
        <v>13816</v>
      </c>
      <c r="F307" s="20" t="s">
        <v>13818</v>
      </c>
      <c r="G307" s="6" t="s">
        <v>13836</v>
      </c>
      <c r="H307" s="6" t="s">
        <v>13511</v>
      </c>
      <c r="I307" s="6" t="s">
        <v>13510</v>
      </c>
      <c r="J307" s="6" t="s">
        <v>13381</v>
      </c>
      <c r="K307" s="6">
        <v>2003</v>
      </c>
      <c r="L307" s="6">
        <v>930</v>
      </c>
      <c r="M307" s="6">
        <v>0</v>
      </c>
    </row>
    <row r="308" spans="1:13" x14ac:dyDescent="0.6">
      <c r="A308" s="6"/>
      <c r="B308" s="6"/>
      <c r="C308" s="6"/>
      <c r="D308" s="6" t="s">
        <v>13943</v>
      </c>
      <c r="E308" s="6" t="s">
        <v>13815</v>
      </c>
      <c r="F308" s="20" t="s">
        <v>13819</v>
      </c>
      <c r="G308" s="6" t="s">
        <v>13836</v>
      </c>
      <c r="H308" s="6" t="s">
        <v>13511</v>
      </c>
      <c r="I308" s="6" t="s">
        <v>13510</v>
      </c>
      <c r="J308" s="6" t="s">
        <v>13381</v>
      </c>
      <c r="K308" s="6">
        <v>2003</v>
      </c>
      <c r="L308" s="6">
        <v>2055</v>
      </c>
      <c r="M308" s="6">
        <v>4</v>
      </c>
    </row>
    <row r="309" spans="1:13" x14ac:dyDescent="0.6">
      <c r="A309" s="6"/>
      <c r="B309" s="6"/>
      <c r="C309" s="6"/>
      <c r="D309" s="6" t="s">
        <v>13943</v>
      </c>
      <c r="E309" s="6" t="s">
        <v>13814</v>
      </c>
      <c r="F309" s="20" t="s">
        <v>13819</v>
      </c>
      <c r="G309" s="6" t="s">
        <v>13836</v>
      </c>
      <c r="H309" s="6" t="s">
        <v>13511</v>
      </c>
      <c r="I309" s="6" t="s">
        <v>13510</v>
      </c>
      <c r="J309" s="6" t="s">
        <v>13381</v>
      </c>
      <c r="K309" s="6">
        <v>2003</v>
      </c>
      <c r="L309" s="6">
        <v>800</v>
      </c>
      <c r="M309" s="6">
        <v>4</v>
      </c>
    </row>
    <row r="310" spans="1:13" x14ac:dyDescent="0.6">
      <c r="A310" s="6"/>
      <c r="B310" s="6"/>
      <c r="C310" s="6"/>
      <c r="D310" s="6" t="s">
        <v>13943</v>
      </c>
      <c r="E310" s="6" t="s">
        <v>13816</v>
      </c>
      <c r="F310" s="20" t="s">
        <v>13819</v>
      </c>
      <c r="G310" s="6" t="s">
        <v>13836</v>
      </c>
      <c r="H310" s="6" t="s">
        <v>13511</v>
      </c>
      <c r="I310" s="6" t="s">
        <v>13510</v>
      </c>
      <c r="J310" s="6" t="s">
        <v>13381</v>
      </c>
      <c r="K310" s="6">
        <v>2003</v>
      </c>
      <c r="L310" s="6">
        <v>1255</v>
      </c>
      <c r="M310" s="6">
        <v>0</v>
      </c>
    </row>
    <row r="311" spans="1:13" x14ac:dyDescent="0.6">
      <c r="A311" s="6"/>
      <c r="B311" s="6"/>
      <c r="C311" s="6"/>
      <c r="D311" s="6" t="s">
        <v>13943</v>
      </c>
      <c r="E311" s="6" t="s">
        <v>13815</v>
      </c>
      <c r="F311" s="20" t="s">
        <v>13820</v>
      </c>
      <c r="G311" s="6" t="s">
        <v>13836</v>
      </c>
      <c r="H311" s="6" t="s">
        <v>13511</v>
      </c>
      <c r="I311" s="6" t="s">
        <v>13510</v>
      </c>
      <c r="J311" s="6" t="s">
        <v>13381</v>
      </c>
      <c r="K311" s="6">
        <v>2003</v>
      </c>
      <c r="L311" s="6">
        <v>1075</v>
      </c>
      <c r="M311" s="6">
        <v>3</v>
      </c>
    </row>
    <row r="312" spans="1:13" ht="16.5" customHeight="1" x14ac:dyDescent="0.6">
      <c r="D312" s="6" t="s">
        <v>13943</v>
      </c>
      <c r="E312" s="6" t="s">
        <v>13814</v>
      </c>
      <c r="F312" s="20" t="s">
        <v>13820</v>
      </c>
      <c r="G312" s="6" t="s">
        <v>13836</v>
      </c>
      <c r="H312" s="6" t="s">
        <v>13511</v>
      </c>
      <c r="I312" s="6" t="s">
        <v>13510</v>
      </c>
      <c r="J312" s="6" t="s">
        <v>13381</v>
      </c>
      <c r="K312" s="6">
        <v>2003</v>
      </c>
      <c r="L312" s="6">
        <v>450</v>
      </c>
      <c r="M312" s="6">
        <v>2</v>
      </c>
    </row>
    <row r="313" spans="1:13" ht="16.5" customHeight="1" x14ac:dyDescent="0.6">
      <c r="A313" s="6"/>
      <c r="B313" s="6"/>
      <c r="C313" s="6"/>
      <c r="D313" s="6" t="s">
        <v>13943</v>
      </c>
      <c r="E313" s="6" t="s">
        <v>13816</v>
      </c>
      <c r="F313" s="20" t="s">
        <v>13820</v>
      </c>
      <c r="G313" s="6" t="s">
        <v>13836</v>
      </c>
      <c r="H313" s="6" t="s">
        <v>13511</v>
      </c>
      <c r="I313" s="6" t="s">
        <v>13510</v>
      </c>
      <c r="J313" s="6" t="s">
        <v>13381</v>
      </c>
      <c r="K313" s="6">
        <v>2003</v>
      </c>
      <c r="L313" s="6">
        <v>625</v>
      </c>
      <c r="M313" s="6">
        <v>1</v>
      </c>
    </row>
    <row r="314" spans="1:13" ht="16.5" customHeight="1" x14ac:dyDescent="0.6">
      <c r="A314" s="6"/>
      <c r="B314" s="6"/>
      <c r="C314" s="6"/>
      <c r="D314" s="6" t="s">
        <v>13943</v>
      </c>
      <c r="E314" s="6" t="s">
        <v>13815</v>
      </c>
      <c r="F314" s="20" t="s">
        <v>13821</v>
      </c>
      <c r="G314" s="6" t="s">
        <v>13836</v>
      </c>
      <c r="H314" s="6" t="s">
        <v>13511</v>
      </c>
      <c r="I314" s="6" t="s">
        <v>13510</v>
      </c>
      <c r="J314" s="6" t="s">
        <v>13381</v>
      </c>
      <c r="K314" s="6">
        <v>2003</v>
      </c>
      <c r="L314" s="6">
        <v>85</v>
      </c>
      <c r="M314" s="6">
        <v>1</v>
      </c>
    </row>
    <row r="315" spans="1:13" ht="16.5" customHeight="1" x14ac:dyDescent="0.6">
      <c r="A315" s="6"/>
      <c r="B315" s="6"/>
      <c r="C315" s="6"/>
      <c r="D315" s="6" t="s">
        <v>13943</v>
      </c>
      <c r="E315" s="6" t="s">
        <v>13814</v>
      </c>
      <c r="F315" s="20" t="s">
        <v>13821</v>
      </c>
      <c r="G315" s="6" t="s">
        <v>13836</v>
      </c>
      <c r="H315" s="6" t="s">
        <v>13511</v>
      </c>
      <c r="I315" s="6" t="s">
        <v>13510</v>
      </c>
      <c r="J315" s="6" t="s">
        <v>13381</v>
      </c>
      <c r="K315" s="6">
        <v>2003</v>
      </c>
      <c r="L315" s="6">
        <v>40</v>
      </c>
      <c r="M315" s="6">
        <v>1</v>
      </c>
    </row>
    <row r="316" spans="1:13" ht="16.5" customHeight="1" x14ac:dyDescent="0.6">
      <c r="A316" s="6"/>
      <c r="B316" s="6"/>
      <c r="C316" s="6"/>
      <c r="D316" s="6" t="s">
        <v>13943</v>
      </c>
      <c r="E316" s="6" t="s">
        <v>13816</v>
      </c>
      <c r="F316" s="20" t="s">
        <v>13821</v>
      </c>
      <c r="G316" s="6" t="s">
        <v>13836</v>
      </c>
      <c r="H316" s="6" t="s">
        <v>13511</v>
      </c>
      <c r="I316" s="6" t="s">
        <v>13510</v>
      </c>
      <c r="J316" s="6" t="s">
        <v>13381</v>
      </c>
      <c r="K316" s="6">
        <v>2003</v>
      </c>
      <c r="L316" s="6">
        <v>45</v>
      </c>
      <c r="M316" s="6">
        <v>0</v>
      </c>
    </row>
    <row r="317" spans="1:13" ht="16.5" customHeight="1" x14ac:dyDescent="0.6">
      <c r="A317" s="6"/>
      <c r="B317" s="6"/>
      <c r="C317" s="6"/>
      <c r="D317" s="6" t="s">
        <v>13944</v>
      </c>
      <c r="E317" s="6" t="s">
        <v>13815</v>
      </c>
      <c r="F317" s="20" t="s">
        <v>13509</v>
      </c>
      <c r="G317" s="6" t="s">
        <v>13836</v>
      </c>
      <c r="H317" s="6" t="s">
        <v>13511</v>
      </c>
      <c r="I317" s="6" t="s">
        <v>13510</v>
      </c>
      <c r="J317" s="6" t="s">
        <v>13381</v>
      </c>
      <c r="K317" s="6">
        <v>2003</v>
      </c>
      <c r="L317" s="6">
        <f>948*5</f>
        <v>4740</v>
      </c>
      <c r="M317" s="6">
        <v>5</v>
      </c>
    </row>
    <row r="318" spans="1:13" ht="16.5" customHeight="1" x14ac:dyDescent="0.6">
      <c r="A318" s="6"/>
      <c r="B318" s="6"/>
      <c r="C318" s="6"/>
      <c r="D318" s="6" t="s">
        <v>13944</v>
      </c>
      <c r="E318" s="6" t="s">
        <v>13814</v>
      </c>
      <c r="F318" s="20" t="s">
        <v>13509</v>
      </c>
      <c r="G318" s="6" t="s">
        <v>13836</v>
      </c>
      <c r="H318" s="6" t="s">
        <v>13511</v>
      </c>
      <c r="I318" s="6" t="s">
        <v>13510</v>
      </c>
      <c r="J318" s="6" t="s">
        <v>13381</v>
      </c>
      <c r="K318" s="6">
        <v>2003</v>
      </c>
      <c r="L318" s="6">
        <f>377*5</f>
        <v>1885</v>
      </c>
      <c r="M318" s="6">
        <v>4</v>
      </c>
    </row>
    <row r="319" spans="1:13" ht="16.5" customHeight="1" x14ac:dyDescent="0.6">
      <c r="A319" s="6"/>
      <c r="B319" s="6"/>
      <c r="C319" s="6"/>
      <c r="D319" s="6" t="s">
        <v>13944</v>
      </c>
      <c r="E319" s="6" t="s">
        <v>13816</v>
      </c>
      <c r="F319" s="20" t="s">
        <v>13509</v>
      </c>
      <c r="G319" s="6" t="s">
        <v>13836</v>
      </c>
      <c r="H319" s="6" t="s">
        <v>13511</v>
      </c>
      <c r="I319" s="6" t="s">
        <v>13510</v>
      </c>
      <c r="J319" s="6" t="s">
        <v>13381</v>
      </c>
      <c r="K319" s="6">
        <v>2003</v>
      </c>
      <c r="L319" s="6">
        <f>571*5</f>
        <v>2855</v>
      </c>
      <c r="M319" s="6">
        <v>1</v>
      </c>
    </row>
    <row r="320" spans="1:13" ht="16.5" customHeight="1" x14ac:dyDescent="0.6">
      <c r="A320" s="6"/>
      <c r="B320" s="6"/>
      <c r="C320" s="6"/>
      <c r="D320" s="6" t="s">
        <v>13945</v>
      </c>
      <c r="E320" s="6" t="s">
        <v>13815</v>
      </c>
      <c r="F320" s="20" t="s">
        <v>13509</v>
      </c>
      <c r="G320" s="6" t="s">
        <v>13836</v>
      </c>
      <c r="H320" s="6" t="s">
        <v>13511</v>
      </c>
      <c r="I320" s="6" t="s">
        <v>13510</v>
      </c>
      <c r="J320" s="6" t="s">
        <v>13381</v>
      </c>
      <c r="K320" s="6">
        <v>2003</v>
      </c>
      <c r="L320" s="6">
        <f>948*5</f>
        <v>4740</v>
      </c>
      <c r="M320" s="6">
        <v>3</v>
      </c>
    </row>
    <row r="321" spans="1:13" ht="16.5" customHeight="1" x14ac:dyDescent="0.6">
      <c r="A321" s="6"/>
      <c r="B321" s="6"/>
      <c r="C321" s="6"/>
      <c r="D321" s="6" t="s">
        <v>13945</v>
      </c>
      <c r="E321" s="6" t="s">
        <v>13814</v>
      </c>
      <c r="F321" s="20" t="s">
        <v>13509</v>
      </c>
      <c r="G321" s="6" t="s">
        <v>13836</v>
      </c>
      <c r="H321" s="6" t="s">
        <v>13511</v>
      </c>
      <c r="I321" s="6" t="s">
        <v>13510</v>
      </c>
      <c r="J321" s="6" t="s">
        <v>13381</v>
      </c>
      <c r="K321" s="6">
        <v>2003</v>
      </c>
      <c r="L321" s="6">
        <f>377*5</f>
        <v>1885</v>
      </c>
      <c r="M321" s="6">
        <v>3</v>
      </c>
    </row>
    <row r="322" spans="1:13" ht="16.5" customHeight="1" x14ac:dyDescent="0.6">
      <c r="A322" s="6"/>
      <c r="B322" s="6"/>
      <c r="C322" s="6"/>
      <c r="D322" s="6" t="s">
        <v>13945</v>
      </c>
      <c r="E322" s="6" t="s">
        <v>13816</v>
      </c>
      <c r="F322" s="20" t="s">
        <v>13509</v>
      </c>
      <c r="G322" s="6" t="s">
        <v>13836</v>
      </c>
      <c r="H322" s="6" t="s">
        <v>13511</v>
      </c>
      <c r="I322" s="6" t="s">
        <v>13510</v>
      </c>
      <c r="J322" s="6" t="s">
        <v>13381</v>
      </c>
      <c r="K322" s="6">
        <v>2003</v>
      </c>
      <c r="L322" s="6">
        <f>571*5</f>
        <v>2855</v>
      </c>
      <c r="M322" s="6">
        <v>0</v>
      </c>
    </row>
    <row r="323" spans="1:13" x14ac:dyDescent="0.6">
      <c r="A323" s="6">
        <v>15878058</v>
      </c>
      <c r="B323" s="6" t="s">
        <v>13355</v>
      </c>
      <c r="C323" s="6" t="s">
        <v>13859</v>
      </c>
      <c r="D323" s="6" t="s">
        <v>13937</v>
      </c>
      <c r="E323" s="6" t="s">
        <v>13815</v>
      </c>
      <c r="F323" s="20" t="s">
        <v>13534</v>
      </c>
      <c r="G323" s="6" t="s">
        <v>13541</v>
      </c>
      <c r="H323" s="6" t="s">
        <v>13536</v>
      </c>
      <c r="I323" s="6" t="s">
        <v>13517</v>
      </c>
      <c r="J323" s="6" t="s">
        <v>13383</v>
      </c>
      <c r="K323" s="6" t="s">
        <v>13535</v>
      </c>
      <c r="L323" s="6">
        <v>3556</v>
      </c>
      <c r="M323" s="6">
        <v>80</v>
      </c>
    </row>
    <row r="324" spans="1:13" ht="16.5" customHeight="1" x14ac:dyDescent="0.6">
      <c r="A324" s="6"/>
      <c r="B324" s="6"/>
      <c r="C324" s="6"/>
      <c r="D324" s="6" t="s">
        <v>13937</v>
      </c>
      <c r="E324" s="6" t="s">
        <v>13814</v>
      </c>
      <c r="F324" s="20" t="s">
        <v>13534</v>
      </c>
      <c r="G324" s="6" t="s">
        <v>13541</v>
      </c>
      <c r="H324" s="6" t="s">
        <v>13536</v>
      </c>
      <c r="I324" s="6" t="s">
        <v>13517</v>
      </c>
      <c r="J324" s="6" t="s">
        <v>13383</v>
      </c>
      <c r="K324" s="6" t="s">
        <v>13535</v>
      </c>
      <c r="L324" s="6">
        <v>1288</v>
      </c>
      <c r="M324" s="6">
        <v>29</v>
      </c>
    </row>
    <row r="325" spans="1:13" ht="16.5" customHeight="1" x14ac:dyDescent="0.6">
      <c r="A325" s="6"/>
      <c r="B325" s="6"/>
      <c r="C325" s="6"/>
      <c r="D325" s="6" t="s">
        <v>13937</v>
      </c>
      <c r="E325" s="6" t="s">
        <v>13816</v>
      </c>
      <c r="F325" s="20" t="s">
        <v>13534</v>
      </c>
      <c r="G325" s="6" t="s">
        <v>13541</v>
      </c>
      <c r="H325" s="6" t="s">
        <v>13536</v>
      </c>
      <c r="I325" s="6" t="s">
        <v>13517</v>
      </c>
      <c r="J325" s="6" t="s">
        <v>13383</v>
      </c>
      <c r="K325" s="6" t="s">
        <v>13535</v>
      </c>
      <c r="L325" s="6">
        <v>2268</v>
      </c>
      <c r="M325" s="6">
        <v>51</v>
      </c>
    </row>
    <row r="326" spans="1:13" ht="16.5" customHeight="1" x14ac:dyDescent="0.6">
      <c r="A326" s="6"/>
      <c r="B326" s="6"/>
      <c r="C326" s="6"/>
      <c r="D326" s="6" t="s">
        <v>13937</v>
      </c>
      <c r="E326" s="6" t="s">
        <v>13815</v>
      </c>
      <c r="F326" s="20" t="s">
        <v>13819</v>
      </c>
      <c r="G326" s="6" t="s">
        <v>13541</v>
      </c>
      <c r="H326" s="6" t="s">
        <v>13536</v>
      </c>
      <c r="I326" s="6" t="s">
        <v>13517</v>
      </c>
      <c r="J326" s="6" t="s">
        <v>13383</v>
      </c>
      <c r="K326" s="6" t="s">
        <v>13535</v>
      </c>
      <c r="L326" s="6">
        <v>2590</v>
      </c>
      <c r="M326" s="6">
        <v>53</v>
      </c>
    </row>
    <row r="327" spans="1:13" x14ac:dyDescent="0.6">
      <c r="D327" s="6" t="s">
        <v>13937</v>
      </c>
      <c r="E327" s="6" t="s">
        <v>13814</v>
      </c>
      <c r="F327" s="20" t="s">
        <v>13819</v>
      </c>
      <c r="G327" s="6" t="s">
        <v>13541</v>
      </c>
      <c r="H327" s="6" t="s">
        <v>13536</v>
      </c>
      <c r="I327" s="6" t="s">
        <v>13517</v>
      </c>
      <c r="J327" s="6" t="s">
        <v>13383</v>
      </c>
      <c r="K327" s="6" t="s">
        <v>13535</v>
      </c>
      <c r="L327" s="6">
        <v>1022</v>
      </c>
      <c r="M327" s="6">
        <v>22</v>
      </c>
    </row>
    <row r="328" spans="1:13" x14ac:dyDescent="0.6">
      <c r="A328" s="6"/>
      <c r="B328" s="6"/>
      <c r="C328" s="6"/>
      <c r="D328" s="6" t="s">
        <v>13937</v>
      </c>
      <c r="E328" s="6" t="s">
        <v>13816</v>
      </c>
      <c r="F328" s="20" t="s">
        <v>13819</v>
      </c>
      <c r="G328" s="6" t="s">
        <v>13541</v>
      </c>
      <c r="H328" s="6" t="s">
        <v>13536</v>
      </c>
      <c r="I328" s="6" t="s">
        <v>13517</v>
      </c>
      <c r="J328" s="6" t="s">
        <v>13383</v>
      </c>
      <c r="K328" s="6" t="s">
        <v>13535</v>
      </c>
      <c r="L328" s="6">
        <v>1568</v>
      </c>
      <c r="M328" s="6">
        <v>31</v>
      </c>
    </row>
    <row r="329" spans="1:13" x14ac:dyDescent="0.6">
      <c r="A329" s="6"/>
      <c r="B329" s="6"/>
      <c r="C329" s="6"/>
      <c r="D329" s="6" t="s">
        <v>13937</v>
      </c>
      <c r="E329" s="6" t="s">
        <v>13815</v>
      </c>
      <c r="F329" s="20" t="s">
        <v>13920</v>
      </c>
      <c r="G329" s="6" t="s">
        <v>13541</v>
      </c>
      <c r="H329" s="6" t="s">
        <v>13536</v>
      </c>
      <c r="I329" s="6" t="s">
        <v>13517</v>
      </c>
      <c r="J329" s="6" t="s">
        <v>13383</v>
      </c>
      <c r="K329" s="6" t="s">
        <v>13535</v>
      </c>
      <c r="L329" s="6">
        <v>966</v>
      </c>
      <c r="M329" s="6">
        <v>27</v>
      </c>
    </row>
    <row r="330" spans="1:13" x14ac:dyDescent="0.6">
      <c r="A330" s="6"/>
      <c r="B330" s="6"/>
      <c r="C330" s="6"/>
      <c r="D330" s="6" t="s">
        <v>13937</v>
      </c>
      <c r="E330" s="6" t="s">
        <v>13814</v>
      </c>
      <c r="F330" s="20" t="s">
        <v>13920</v>
      </c>
      <c r="G330" s="6" t="s">
        <v>13541</v>
      </c>
      <c r="H330" s="6" t="s">
        <v>13536</v>
      </c>
      <c r="I330" s="6" t="s">
        <v>13517</v>
      </c>
      <c r="J330" s="6" t="s">
        <v>13383</v>
      </c>
      <c r="K330" s="6" t="s">
        <v>13535</v>
      </c>
      <c r="L330" s="6">
        <v>266</v>
      </c>
      <c r="M330" s="6">
        <v>7</v>
      </c>
    </row>
    <row r="331" spans="1:13" x14ac:dyDescent="0.6">
      <c r="A331" s="6"/>
      <c r="B331" s="6"/>
      <c r="C331" s="6"/>
      <c r="D331" s="6" t="s">
        <v>13937</v>
      </c>
      <c r="E331" s="6" t="s">
        <v>13816</v>
      </c>
      <c r="F331" s="20" t="s">
        <v>13920</v>
      </c>
      <c r="G331" s="6" t="s">
        <v>13541</v>
      </c>
      <c r="H331" s="6" t="s">
        <v>13536</v>
      </c>
      <c r="I331" s="6" t="s">
        <v>13517</v>
      </c>
      <c r="J331" s="6" t="s">
        <v>13383</v>
      </c>
      <c r="K331" s="6" t="s">
        <v>13535</v>
      </c>
      <c r="L331" s="6">
        <v>700</v>
      </c>
      <c r="M331" s="6">
        <v>20</v>
      </c>
    </row>
    <row r="332" spans="1:13" x14ac:dyDescent="0.6">
      <c r="A332" s="6"/>
      <c r="B332" s="6"/>
      <c r="C332" s="6"/>
      <c r="D332" s="6" t="s">
        <v>13943</v>
      </c>
      <c r="E332" s="6" t="s">
        <v>13815</v>
      </c>
      <c r="F332" s="20" t="s">
        <v>13534</v>
      </c>
      <c r="G332" s="6" t="s">
        <v>13541</v>
      </c>
      <c r="H332" s="6" t="s">
        <v>13536</v>
      </c>
      <c r="I332" s="6" t="s">
        <v>13517</v>
      </c>
      <c r="J332" s="6" t="s">
        <v>13383</v>
      </c>
      <c r="K332" s="6" t="s">
        <v>13535</v>
      </c>
      <c r="L332" s="6">
        <v>4158</v>
      </c>
      <c r="M332" s="6">
        <v>44</v>
      </c>
    </row>
    <row r="333" spans="1:13" x14ac:dyDescent="0.6">
      <c r="A333" s="6"/>
      <c r="B333" s="6"/>
      <c r="C333" s="6"/>
      <c r="D333" s="6" t="s">
        <v>13943</v>
      </c>
      <c r="E333" s="6" t="s">
        <v>13814</v>
      </c>
      <c r="F333" s="20" t="s">
        <v>13534</v>
      </c>
      <c r="G333" s="6" t="s">
        <v>13541</v>
      </c>
      <c r="H333" s="6" t="s">
        <v>13536</v>
      </c>
      <c r="I333" s="6" t="s">
        <v>13517</v>
      </c>
      <c r="J333" s="6" t="s">
        <v>13383</v>
      </c>
      <c r="K333" s="6" t="s">
        <v>13535</v>
      </c>
      <c r="L333" s="6">
        <v>1498</v>
      </c>
      <c r="M333" s="6">
        <v>12</v>
      </c>
    </row>
    <row r="334" spans="1:13" x14ac:dyDescent="0.6">
      <c r="A334" s="6"/>
      <c r="B334" s="6"/>
      <c r="C334" s="6"/>
      <c r="D334" s="6" t="s">
        <v>13943</v>
      </c>
      <c r="E334" s="6" t="s">
        <v>13816</v>
      </c>
      <c r="F334" s="20" t="s">
        <v>13534</v>
      </c>
      <c r="G334" s="6" t="s">
        <v>13541</v>
      </c>
      <c r="H334" s="6" t="s">
        <v>13536</v>
      </c>
      <c r="I334" s="6" t="s">
        <v>13517</v>
      </c>
      <c r="J334" s="6" t="s">
        <v>13383</v>
      </c>
      <c r="K334" s="6" t="s">
        <v>13535</v>
      </c>
      <c r="L334" s="6">
        <v>2660</v>
      </c>
      <c r="M334" s="6">
        <v>32</v>
      </c>
    </row>
    <row r="335" spans="1:13" x14ac:dyDescent="0.6">
      <c r="A335" s="6"/>
      <c r="B335" s="6"/>
      <c r="C335" s="6"/>
      <c r="D335" s="6" t="s">
        <v>13943</v>
      </c>
      <c r="E335" s="6" t="s">
        <v>13815</v>
      </c>
      <c r="F335" s="20" t="s">
        <v>13819</v>
      </c>
      <c r="G335" s="6" t="s">
        <v>13541</v>
      </c>
      <c r="H335" s="6" t="s">
        <v>13536</v>
      </c>
      <c r="I335" s="6" t="s">
        <v>13517</v>
      </c>
      <c r="J335" s="6" t="s">
        <v>13383</v>
      </c>
      <c r="K335" s="6" t="s">
        <v>13535</v>
      </c>
      <c r="L335" s="6">
        <v>2786</v>
      </c>
      <c r="M335" s="6">
        <v>15</v>
      </c>
    </row>
    <row r="336" spans="1:13" x14ac:dyDescent="0.6">
      <c r="A336" s="6"/>
      <c r="B336" s="6"/>
      <c r="C336" s="6"/>
      <c r="D336" s="6" t="s">
        <v>13943</v>
      </c>
      <c r="E336" s="6" t="s">
        <v>13814</v>
      </c>
      <c r="F336" s="20" t="s">
        <v>13819</v>
      </c>
      <c r="G336" s="6" t="s">
        <v>13541</v>
      </c>
      <c r="H336" s="6" t="s">
        <v>13536</v>
      </c>
      <c r="I336" s="6" t="s">
        <v>13517</v>
      </c>
      <c r="J336" s="6" t="s">
        <v>13383</v>
      </c>
      <c r="K336" s="6" t="s">
        <v>13535</v>
      </c>
      <c r="L336" s="6">
        <v>1092</v>
      </c>
      <c r="M336" s="6">
        <v>4</v>
      </c>
    </row>
    <row r="337" spans="1:13" x14ac:dyDescent="0.6">
      <c r="A337" s="6"/>
      <c r="B337" s="6"/>
      <c r="C337" s="6"/>
      <c r="D337" s="6" t="s">
        <v>13943</v>
      </c>
      <c r="E337" s="6" t="s">
        <v>13816</v>
      </c>
      <c r="F337" s="20" t="s">
        <v>13819</v>
      </c>
      <c r="G337" s="6" t="s">
        <v>13541</v>
      </c>
      <c r="H337" s="6" t="s">
        <v>13536</v>
      </c>
      <c r="I337" s="6" t="s">
        <v>13517</v>
      </c>
      <c r="J337" s="6" t="s">
        <v>13383</v>
      </c>
      <c r="K337" s="6" t="s">
        <v>13535</v>
      </c>
      <c r="L337" s="6">
        <v>1694</v>
      </c>
      <c r="M337" s="6">
        <v>11</v>
      </c>
    </row>
    <row r="338" spans="1:13" x14ac:dyDescent="0.6">
      <c r="A338" s="6"/>
      <c r="B338" s="6"/>
      <c r="C338" s="6"/>
      <c r="D338" s="6" t="s">
        <v>13943</v>
      </c>
      <c r="E338" s="6" t="s">
        <v>13815</v>
      </c>
      <c r="F338" s="20" t="s">
        <v>13920</v>
      </c>
      <c r="G338" s="6" t="s">
        <v>13541</v>
      </c>
      <c r="H338" s="6" t="s">
        <v>13536</v>
      </c>
      <c r="I338" s="6" t="s">
        <v>13517</v>
      </c>
      <c r="J338" s="6" t="s">
        <v>13383</v>
      </c>
      <c r="K338" s="6" t="s">
        <v>13535</v>
      </c>
      <c r="L338" s="6">
        <v>1372</v>
      </c>
      <c r="M338" s="6">
        <v>28</v>
      </c>
    </row>
    <row r="339" spans="1:13" x14ac:dyDescent="0.6">
      <c r="A339" s="6"/>
      <c r="B339" s="6"/>
      <c r="C339" s="6"/>
      <c r="D339" s="6" t="s">
        <v>13943</v>
      </c>
      <c r="E339" s="6" t="s">
        <v>13814</v>
      </c>
      <c r="F339" s="20" t="s">
        <v>13920</v>
      </c>
      <c r="G339" s="6" t="s">
        <v>13541</v>
      </c>
      <c r="H339" s="6" t="s">
        <v>13536</v>
      </c>
      <c r="I339" s="6" t="s">
        <v>13517</v>
      </c>
      <c r="J339" s="6" t="s">
        <v>13383</v>
      </c>
      <c r="K339" s="6" t="s">
        <v>13535</v>
      </c>
      <c r="L339" s="6">
        <v>406</v>
      </c>
      <c r="M339" s="6">
        <v>8</v>
      </c>
    </row>
    <row r="340" spans="1:13" x14ac:dyDescent="0.6">
      <c r="A340" s="6"/>
      <c r="B340" s="6"/>
      <c r="C340" s="6"/>
      <c r="D340" s="6" t="s">
        <v>13943</v>
      </c>
      <c r="E340" s="6" t="s">
        <v>13816</v>
      </c>
      <c r="F340" s="20" t="s">
        <v>13920</v>
      </c>
      <c r="G340" s="6" t="s">
        <v>13541</v>
      </c>
      <c r="H340" s="6" t="s">
        <v>13536</v>
      </c>
      <c r="I340" s="6" t="s">
        <v>13517</v>
      </c>
      <c r="J340" s="6" t="s">
        <v>13383</v>
      </c>
      <c r="K340" s="6" t="s">
        <v>13535</v>
      </c>
      <c r="L340" s="6">
        <v>966</v>
      </c>
      <c r="M340" s="6">
        <v>21</v>
      </c>
    </row>
    <row r="341" spans="1:13" x14ac:dyDescent="0.6">
      <c r="A341" s="6"/>
      <c r="B341" s="6"/>
      <c r="C341" s="6"/>
      <c r="D341" s="6" t="s">
        <v>13938</v>
      </c>
      <c r="E341" s="6" t="s">
        <v>13815</v>
      </c>
      <c r="F341" s="20" t="s">
        <v>13534</v>
      </c>
      <c r="G341" s="6" t="s">
        <v>13541</v>
      </c>
      <c r="H341" s="6" t="s">
        <v>13536</v>
      </c>
      <c r="I341" s="6" t="s">
        <v>13517</v>
      </c>
      <c r="J341" s="6" t="s">
        <v>13383</v>
      </c>
      <c r="K341" s="6" t="s">
        <v>13535</v>
      </c>
      <c r="L341" s="6">
        <v>518</v>
      </c>
      <c r="M341" s="6">
        <v>30</v>
      </c>
    </row>
    <row r="342" spans="1:13" x14ac:dyDescent="0.6">
      <c r="A342" s="6"/>
      <c r="B342" s="6"/>
      <c r="C342" s="6"/>
      <c r="D342" s="6" t="s">
        <v>13947</v>
      </c>
      <c r="E342" s="6" t="s">
        <v>13815</v>
      </c>
      <c r="F342" s="20" t="s">
        <v>13534</v>
      </c>
      <c r="G342" s="6" t="s">
        <v>13541</v>
      </c>
      <c r="H342" s="6" t="s">
        <v>13536</v>
      </c>
      <c r="I342" s="6" t="s">
        <v>13517</v>
      </c>
      <c r="J342" s="6" t="s">
        <v>13383</v>
      </c>
      <c r="K342" s="6" t="s">
        <v>13535</v>
      </c>
      <c r="L342" s="6">
        <v>518</v>
      </c>
      <c r="M342" s="6">
        <v>18</v>
      </c>
    </row>
    <row r="343" spans="1:13" x14ac:dyDescent="0.6">
      <c r="A343" s="6"/>
      <c r="B343" s="6"/>
      <c r="C343" s="6"/>
      <c r="D343" s="6" t="s">
        <v>13948</v>
      </c>
      <c r="E343" s="6" t="s">
        <v>13815</v>
      </c>
      <c r="F343" s="20" t="s">
        <v>13534</v>
      </c>
      <c r="G343" s="6" t="s">
        <v>13541</v>
      </c>
      <c r="H343" s="6" t="s">
        <v>13536</v>
      </c>
      <c r="I343" s="6" t="s">
        <v>13517</v>
      </c>
      <c r="J343" s="6" t="s">
        <v>13383</v>
      </c>
      <c r="K343" s="6" t="s">
        <v>13535</v>
      </c>
      <c r="L343" s="6">
        <v>518</v>
      </c>
      <c r="M343" s="6">
        <v>12</v>
      </c>
    </row>
    <row r="344" spans="1:13" x14ac:dyDescent="0.6">
      <c r="A344" s="6">
        <v>16290049</v>
      </c>
      <c r="B344" s="6" t="s">
        <v>13479</v>
      </c>
      <c r="C344" s="6" t="s">
        <v>13859</v>
      </c>
      <c r="D344" s="6" t="s">
        <v>13937</v>
      </c>
      <c r="E344" s="6" t="s">
        <v>13941</v>
      </c>
      <c r="F344" s="20" t="s">
        <v>13481</v>
      </c>
      <c r="G344" s="6" t="s">
        <v>13901</v>
      </c>
      <c r="H344" s="6" t="s">
        <v>13483</v>
      </c>
      <c r="I344" s="6" t="s">
        <v>13484</v>
      </c>
      <c r="J344" s="6" t="s">
        <v>13392</v>
      </c>
      <c r="K344" s="6" t="s">
        <v>13540</v>
      </c>
      <c r="L344" s="6">
        <v>19179</v>
      </c>
      <c r="M344" s="6">
        <v>262</v>
      </c>
    </row>
    <row r="345" spans="1:13" x14ac:dyDescent="0.6">
      <c r="A345" s="6"/>
      <c r="B345" s="6"/>
      <c r="C345" s="6"/>
      <c r="D345" s="6" t="s">
        <v>13938</v>
      </c>
      <c r="E345" s="6" t="s">
        <v>13941</v>
      </c>
      <c r="F345" s="20" t="s">
        <v>13481</v>
      </c>
      <c r="G345" s="6" t="s">
        <v>13901</v>
      </c>
      <c r="H345" s="6" t="s">
        <v>13483</v>
      </c>
      <c r="I345" s="6" t="s">
        <v>13484</v>
      </c>
      <c r="J345" s="6" t="s">
        <v>13392</v>
      </c>
      <c r="K345" s="6" t="s">
        <v>13540</v>
      </c>
      <c r="L345" s="6">
        <v>27405</v>
      </c>
      <c r="M345" s="6">
        <v>21</v>
      </c>
    </row>
    <row r="346" spans="1:13" x14ac:dyDescent="0.6">
      <c r="A346" s="6"/>
      <c r="B346" s="6"/>
      <c r="C346" s="6"/>
      <c r="D346" s="6" t="s">
        <v>13947</v>
      </c>
      <c r="E346" s="6" t="s">
        <v>13941</v>
      </c>
      <c r="F346" s="20" t="s">
        <v>13481</v>
      </c>
      <c r="G346" s="6" t="s">
        <v>13901</v>
      </c>
      <c r="H346" s="6" t="s">
        <v>13483</v>
      </c>
      <c r="I346" s="6" t="s">
        <v>13484</v>
      </c>
      <c r="J346" s="6" t="s">
        <v>13392</v>
      </c>
      <c r="K346" s="6" t="s">
        <v>13540</v>
      </c>
      <c r="L346" s="6">
        <v>27450</v>
      </c>
      <c r="M346" s="6">
        <v>15</v>
      </c>
    </row>
    <row r="347" spans="1:13" x14ac:dyDescent="0.6">
      <c r="A347" s="6"/>
      <c r="B347" s="6"/>
      <c r="C347" s="6"/>
      <c r="D347" s="6" t="s">
        <v>13948</v>
      </c>
      <c r="E347" s="6" t="s">
        <v>13941</v>
      </c>
      <c r="F347" s="20" t="s">
        <v>13481</v>
      </c>
      <c r="G347" s="6" t="s">
        <v>13901</v>
      </c>
      <c r="H347" s="6" t="s">
        <v>13483</v>
      </c>
      <c r="I347" s="6" t="s">
        <v>13484</v>
      </c>
      <c r="J347" s="6" t="s">
        <v>13392</v>
      </c>
      <c r="K347" s="6" t="s">
        <v>13540</v>
      </c>
      <c r="L347" s="6">
        <v>27729</v>
      </c>
      <c r="M347" s="6">
        <v>15</v>
      </c>
    </row>
    <row r="348" spans="1:13" x14ac:dyDescent="0.6">
      <c r="A348" s="6">
        <v>17198852</v>
      </c>
      <c r="B348" s="6" t="s">
        <v>13355</v>
      </c>
      <c r="C348" s="6" t="s">
        <v>13859</v>
      </c>
      <c r="D348" s="6" t="s">
        <v>13940</v>
      </c>
      <c r="E348" s="6" t="s">
        <v>13815</v>
      </c>
      <c r="F348" s="20" t="s">
        <v>13469</v>
      </c>
      <c r="G348" s="6" t="s">
        <v>13864</v>
      </c>
      <c r="H348" s="6" t="s">
        <v>13357</v>
      </c>
      <c r="I348" s="6" t="s">
        <v>13517</v>
      </c>
      <c r="J348" s="6" t="s">
        <v>13406</v>
      </c>
      <c r="K348" s="6" t="s">
        <v>13543</v>
      </c>
      <c r="L348" s="6">
        <v>22550</v>
      </c>
      <c r="M348" s="6">
        <v>318</v>
      </c>
    </row>
    <row r="349" spans="1:13" x14ac:dyDescent="0.6">
      <c r="A349" s="6"/>
      <c r="B349" s="6"/>
      <c r="C349" s="6"/>
      <c r="D349" s="6" t="s">
        <v>13940</v>
      </c>
      <c r="E349" s="6" t="s">
        <v>13815</v>
      </c>
      <c r="F349" s="20" t="s">
        <v>13867</v>
      </c>
      <c r="G349" s="6" t="s">
        <v>13864</v>
      </c>
      <c r="H349" s="6" t="s">
        <v>13357</v>
      </c>
      <c r="I349" s="6" t="s">
        <v>13517</v>
      </c>
      <c r="J349" s="6" t="s">
        <v>13406</v>
      </c>
      <c r="K349" s="6" t="s">
        <v>13543</v>
      </c>
      <c r="L349" s="6">
        <v>7510</v>
      </c>
      <c r="M349" s="6">
        <v>32</v>
      </c>
    </row>
    <row r="350" spans="1:13" x14ac:dyDescent="0.6">
      <c r="A350" s="6"/>
      <c r="B350" s="6"/>
      <c r="C350" s="6"/>
      <c r="D350" s="6" t="s">
        <v>13940</v>
      </c>
      <c r="E350" s="6" t="s">
        <v>13815</v>
      </c>
      <c r="F350" s="20" t="s">
        <v>13819</v>
      </c>
      <c r="G350" s="6" t="s">
        <v>13864</v>
      </c>
      <c r="H350" s="6" t="s">
        <v>13357</v>
      </c>
      <c r="I350" s="6" t="s">
        <v>13517</v>
      </c>
      <c r="J350" s="6" t="s">
        <v>13406</v>
      </c>
      <c r="K350" s="6" t="s">
        <v>13543</v>
      </c>
      <c r="L350" s="6">
        <v>9410</v>
      </c>
      <c r="M350" s="6">
        <v>138</v>
      </c>
    </row>
    <row r="351" spans="1:13" x14ac:dyDescent="0.6">
      <c r="A351" s="6"/>
      <c r="B351" s="6"/>
      <c r="C351" s="6"/>
      <c r="D351" s="6" t="s">
        <v>13940</v>
      </c>
      <c r="E351" s="6" t="s">
        <v>13815</v>
      </c>
      <c r="F351" s="20" t="s">
        <v>13820</v>
      </c>
      <c r="G351" s="6" t="s">
        <v>13864</v>
      </c>
      <c r="H351" s="6" t="s">
        <v>13357</v>
      </c>
      <c r="I351" s="6" t="s">
        <v>13517</v>
      </c>
      <c r="J351" s="6" t="s">
        <v>13406</v>
      </c>
      <c r="K351" s="6" t="s">
        <v>13543</v>
      </c>
      <c r="L351" s="6">
        <v>4780</v>
      </c>
      <c r="M351" s="6">
        <v>137</v>
      </c>
    </row>
    <row r="352" spans="1:13" x14ac:dyDescent="0.6">
      <c r="D352" s="6" t="s">
        <v>13940</v>
      </c>
      <c r="E352" s="6" t="s">
        <v>13815</v>
      </c>
      <c r="F352" s="20" t="s">
        <v>13821</v>
      </c>
      <c r="G352" s="6" t="s">
        <v>13864</v>
      </c>
      <c r="H352" s="6" t="s">
        <v>13357</v>
      </c>
      <c r="I352" s="6" t="s">
        <v>13517</v>
      </c>
      <c r="J352" s="6" t="s">
        <v>13406</v>
      </c>
      <c r="K352" s="6" t="s">
        <v>13543</v>
      </c>
      <c r="L352" s="6">
        <v>850</v>
      </c>
      <c r="M352" s="6">
        <v>28</v>
      </c>
    </row>
    <row r="353" spans="1:13" x14ac:dyDescent="0.6">
      <c r="A353" s="6"/>
      <c r="B353" s="6"/>
      <c r="C353" s="6"/>
      <c r="D353" s="6" t="s">
        <v>13943</v>
      </c>
      <c r="E353" s="6" t="s">
        <v>13815</v>
      </c>
      <c r="F353" s="20" t="s">
        <v>13469</v>
      </c>
      <c r="G353" s="6" t="s">
        <v>13864</v>
      </c>
      <c r="H353" s="6" t="s">
        <v>13357</v>
      </c>
      <c r="I353" s="6" t="s">
        <v>13517</v>
      </c>
      <c r="J353" s="6" t="s">
        <v>13406</v>
      </c>
      <c r="K353" s="6" t="s">
        <v>13543</v>
      </c>
      <c r="L353" s="6">
        <v>23950</v>
      </c>
      <c r="M353" s="6">
        <v>89</v>
      </c>
    </row>
    <row r="354" spans="1:13" x14ac:dyDescent="0.6">
      <c r="A354" s="6"/>
      <c r="B354" s="6"/>
      <c r="C354" s="6"/>
      <c r="D354" s="6" t="s">
        <v>13943</v>
      </c>
      <c r="E354" s="6" t="s">
        <v>13815</v>
      </c>
      <c r="F354" s="20" t="s">
        <v>13867</v>
      </c>
      <c r="G354" s="6" t="s">
        <v>13864</v>
      </c>
      <c r="H354" s="6" t="s">
        <v>13357</v>
      </c>
      <c r="I354" s="6" t="s">
        <v>13517</v>
      </c>
      <c r="J354" s="6" t="s">
        <v>13406</v>
      </c>
      <c r="K354" s="6" t="s">
        <v>13543</v>
      </c>
      <c r="L354" s="6">
        <v>7580</v>
      </c>
      <c r="M354" s="6">
        <v>1</v>
      </c>
    </row>
    <row r="355" spans="1:13" x14ac:dyDescent="0.6">
      <c r="A355" s="6"/>
      <c r="B355" s="6"/>
      <c r="C355" s="6"/>
      <c r="D355" s="6" t="s">
        <v>13943</v>
      </c>
      <c r="E355" s="6" t="s">
        <v>13815</v>
      </c>
      <c r="F355" s="20" t="s">
        <v>13819</v>
      </c>
      <c r="G355" s="6" t="s">
        <v>13864</v>
      </c>
      <c r="H355" s="6" t="s">
        <v>13357</v>
      </c>
      <c r="I355" s="6" t="s">
        <v>13517</v>
      </c>
      <c r="J355" s="6" t="s">
        <v>13406</v>
      </c>
      <c r="K355" s="6" t="s">
        <v>13543</v>
      </c>
      <c r="L355" s="6">
        <v>9860</v>
      </c>
      <c r="M355" s="6">
        <v>30</v>
      </c>
    </row>
    <row r="356" spans="1:13" x14ac:dyDescent="0.6">
      <c r="A356" s="6"/>
      <c r="B356" s="6"/>
      <c r="C356" s="6"/>
      <c r="D356" s="6" t="s">
        <v>13943</v>
      </c>
      <c r="E356" s="6" t="s">
        <v>13815</v>
      </c>
      <c r="F356" s="20" t="s">
        <v>13820</v>
      </c>
      <c r="G356" s="6" t="s">
        <v>13864</v>
      </c>
      <c r="H356" s="6" t="s">
        <v>13357</v>
      </c>
      <c r="I356" s="6" t="s">
        <v>13517</v>
      </c>
      <c r="J356" s="6" t="s">
        <v>13406</v>
      </c>
      <c r="K356" s="6" t="s">
        <v>13543</v>
      </c>
      <c r="L356" s="6">
        <v>5430</v>
      </c>
      <c r="M356" s="6">
        <v>49</v>
      </c>
    </row>
    <row r="357" spans="1:13" x14ac:dyDescent="0.6">
      <c r="A357" s="6"/>
      <c r="B357" s="6"/>
      <c r="C357" s="6"/>
      <c r="D357" s="6" t="s">
        <v>13943</v>
      </c>
      <c r="E357" s="6" t="s">
        <v>13815</v>
      </c>
      <c r="F357" s="20" t="s">
        <v>13821</v>
      </c>
      <c r="G357" s="6" t="s">
        <v>13864</v>
      </c>
      <c r="H357" s="6" t="s">
        <v>13357</v>
      </c>
      <c r="I357" s="6" t="s">
        <v>13517</v>
      </c>
      <c r="J357" s="6" t="s">
        <v>13406</v>
      </c>
      <c r="K357" s="6" t="s">
        <v>13543</v>
      </c>
      <c r="L357" s="6">
        <v>1080</v>
      </c>
      <c r="M357" s="6">
        <v>26</v>
      </c>
    </row>
    <row r="358" spans="1:13" x14ac:dyDescent="0.6">
      <c r="A358" s="6"/>
      <c r="B358" s="6"/>
      <c r="C358" s="6"/>
      <c r="D358" s="6" t="s">
        <v>13944</v>
      </c>
      <c r="E358" s="6" t="s">
        <v>13815</v>
      </c>
      <c r="F358" s="20" t="s">
        <v>13469</v>
      </c>
      <c r="G358" s="6" t="s">
        <v>13864</v>
      </c>
      <c r="H358" s="6" t="s">
        <v>13357</v>
      </c>
      <c r="I358" s="6" t="s">
        <v>13517</v>
      </c>
      <c r="J358" s="6" t="s">
        <v>13406</v>
      </c>
      <c r="K358" s="6" t="s">
        <v>13543</v>
      </c>
      <c r="L358" s="6">
        <v>24020</v>
      </c>
      <c r="M358" s="6">
        <v>53</v>
      </c>
    </row>
    <row r="359" spans="1:13" x14ac:dyDescent="0.6">
      <c r="A359" s="6"/>
      <c r="B359" s="6"/>
      <c r="C359" s="6"/>
      <c r="D359" s="6" t="s">
        <v>13944</v>
      </c>
      <c r="E359" s="6" t="s">
        <v>13815</v>
      </c>
      <c r="F359" s="20" t="s">
        <v>13867</v>
      </c>
      <c r="G359" s="6" t="s">
        <v>13864</v>
      </c>
      <c r="H359" s="6" t="s">
        <v>13357</v>
      </c>
      <c r="I359" s="6" t="s">
        <v>13517</v>
      </c>
      <c r="J359" s="6" t="s">
        <v>13406</v>
      </c>
      <c r="K359" s="6" t="s">
        <v>13543</v>
      </c>
      <c r="L359" s="6">
        <v>7580</v>
      </c>
      <c r="M359" s="6">
        <v>0</v>
      </c>
    </row>
    <row r="360" spans="1:13" x14ac:dyDescent="0.6">
      <c r="A360" s="6"/>
      <c r="B360" s="6"/>
      <c r="C360" s="6"/>
      <c r="D360" s="6" t="s">
        <v>13944</v>
      </c>
      <c r="E360" s="6" t="s">
        <v>13815</v>
      </c>
      <c r="F360" s="20" t="s">
        <v>13819</v>
      </c>
      <c r="G360" s="6" t="s">
        <v>13864</v>
      </c>
      <c r="H360" s="6" t="s">
        <v>13357</v>
      </c>
      <c r="I360" s="6" t="s">
        <v>13517</v>
      </c>
      <c r="J360" s="6" t="s">
        <v>13406</v>
      </c>
      <c r="K360" s="6" t="s">
        <v>13543</v>
      </c>
      <c r="L360" s="6">
        <v>9860</v>
      </c>
      <c r="M360" s="6">
        <v>20</v>
      </c>
    </row>
    <row r="361" spans="1:13" x14ac:dyDescent="0.6">
      <c r="A361" s="6"/>
      <c r="B361" s="6"/>
      <c r="C361" s="6"/>
      <c r="D361" s="6" t="s">
        <v>13944</v>
      </c>
      <c r="E361" s="6" t="s">
        <v>13815</v>
      </c>
      <c r="F361" s="20" t="s">
        <v>13820</v>
      </c>
      <c r="G361" s="6" t="s">
        <v>13864</v>
      </c>
      <c r="H361" s="6" t="s">
        <v>13357</v>
      </c>
      <c r="I361" s="6" t="s">
        <v>13517</v>
      </c>
      <c r="J361" s="6" t="s">
        <v>13406</v>
      </c>
      <c r="K361" s="6" t="s">
        <v>13543</v>
      </c>
      <c r="L361" s="6">
        <v>5480</v>
      </c>
      <c r="M361" s="6">
        <v>27</v>
      </c>
    </row>
    <row r="362" spans="1:13" x14ac:dyDescent="0.6">
      <c r="A362" s="6"/>
      <c r="B362" s="6"/>
      <c r="C362" s="6"/>
      <c r="D362" s="6" t="s">
        <v>13944</v>
      </c>
      <c r="E362" s="6" t="s">
        <v>13815</v>
      </c>
      <c r="F362" s="20" t="s">
        <v>13821</v>
      </c>
      <c r="G362" s="6" t="s">
        <v>13864</v>
      </c>
      <c r="H362" s="6" t="s">
        <v>13357</v>
      </c>
      <c r="I362" s="6" t="s">
        <v>13517</v>
      </c>
      <c r="J362" s="6" t="s">
        <v>13406</v>
      </c>
      <c r="K362" s="6" t="s">
        <v>13543</v>
      </c>
      <c r="L362" s="6">
        <v>1100</v>
      </c>
      <c r="M362" s="6">
        <v>14</v>
      </c>
    </row>
    <row r="363" spans="1:13" x14ac:dyDescent="0.6">
      <c r="A363" s="6"/>
      <c r="B363" s="6"/>
      <c r="C363" s="6"/>
      <c r="D363" s="6" t="s">
        <v>13945</v>
      </c>
      <c r="E363" s="6" t="s">
        <v>13815</v>
      </c>
      <c r="F363" s="20" t="s">
        <v>13469</v>
      </c>
      <c r="G363" s="6" t="s">
        <v>13864</v>
      </c>
      <c r="H363" s="6" t="s">
        <v>13357</v>
      </c>
      <c r="I363" s="6" t="s">
        <v>13517</v>
      </c>
      <c r="J363" s="6" t="s">
        <v>13406</v>
      </c>
      <c r="K363" s="6" t="s">
        <v>13543</v>
      </c>
      <c r="L363" s="6">
        <v>23710</v>
      </c>
      <c r="M363" s="6">
        <v>40</v>
      </c>
    </row>
    <row r="364" spans="1:13" x14ac:dyDescent="0.6">
      <c r="A364" s="6"/>
      <c r="B364" s="6"/>
      <c r="C364" s="6"/>
      <c r="D364" s="6" t="s">
        <v>13945</v>
      </c>
      <c r="E364" s="6" t="s">
        <v>13815</v>
      </c>
      <c r="F364" s="20" t="s">
        <v>13867</v>
      </c>
      <c r="G364" s="6" t="s">
        <v>13864</v>
      </c>
      <c r="H364" s="6" t="s">
        <v>13357</v>
      </c>
      <c r="I364" s="6" t="s">
        <v>13517</v>
      </c>
      <c r="J364" s="6" t="s">
        <v>13406</v>
      </c>
      <c r="K364" s="6" t="s">
        <v>13543</v>
      </c>
      <c r="L364" s="6">
        <v>7580</v>
      </c>
      <c r="M364" s="6">
        <v>1</v>
      </c>
    </row>
    <row r="365" spans="1:13" x14ac:dyDescent="0.6">
      <c r="A365" s="6"/>
      <c r="B365" s="6"/>
      <c r="C365" s="6"/>
      <c r="D365" s="6" t="s">
        <v>13945</v>
      </c>
      <c r="E365" s="6" t="s">
        <v>13815</v>
      </c>
      <c r="F365" s="20" t="s">
        <v>13819</v>
      </c>
      <c r="G365" s="6" t="s">
        <v>13864</v>
      </c>
      <c r="H365" s="6" t="s">
        <v>13357</v>
      </c>
      <c r="I365" s="6" t="s">
        <v>13517</v>
      </c>
      <c r="J365" s="6" t="s">
        <v>13406</v>
      </c>
      <c r="K365" s="6" t="s">
        <v>13543</v>
      </c>
      <c r="L365" s="6">
        <v>9800</v>
      </c>
      <c r="M365" s="6">
        <v>10</v>
      </c>
    </row>
    <row r="366" spans="1:13" x14ac:dyDescent="0.6">
      <c r="A366" s="6"/>
      <c r="B366" s="6"/>
      <c r="C366" s="6"/>
      <c r="D366" s="6" t="s">
        <v>13945</v>
      </c>
      <c r="E366" s="6" t="s">
        <v>13815</v>
      </c>
      <c r="F366" s="20" t="s">
        <v>13820</v>
      </c>
      <c r="G366" s="6" t="s">
        <v>13864</v>
      </c>
      <c r="H366" s="6" t="s">
        <v>13357</v>
      </c>
      <c r="I366" s="6" t="s">
        <v>13517</v>
      </c>
      <c r="J366" s="6" t="s">
        <v>13406</v>
      </c>
      <c r="K366" s="6" t="s">
        <v>13543</v>
      </c>
      <c r="L366" s="6">
        <v>5290</v>
      </c>
      <c r="M366" s="6">
        <v>26</v>
      </c>
    </row>
    <row r="367" spans="1:13" x14ac:dyDescent="0.6">
      <c r="A367" s="6"/>
      <c r="B367" s="6"/>
      <c r="C367" s="6"/>
      <c r="D367" s="6" t="s">
        <v>13945</v>
      </c>
      <c r="E367" s="6" t="s">
        <v>13815</v>
      </c>
      <c r="F367" s="20" t="s">
        <v>13821</v>
      </c>
      <c r="G367" s="6" t="s">
        <v>13864</v>
      </c>
      <c r="H367" s="6" t="s">
        <v>13357</v>
      </c>
      <c r="I367" s="6" t="s">
        <v>13517</v>
      </c>
      <c r="J367" s="6" t="s">
        <v>13406</v>
      </c>
      <c r="K367" s="6" t="s">
        <v>13543</v>
      </c>
      <c r="L367" s="6">
        <v>1040</v>
      </c>
      <c r="M367" s="6">
        <v>18</v>
      </c>
    </row>
    <row r="368" spans="1:13" x14ac:dyDescent="0.6">
      <c r="A368" s="6">
        <v>17270675</v>
      </c>
      <c r="B368" s="6" t="s">
        <v>13355</v>
      </c>
      <c r="C368" s="6" t="s">
        <v>13859</v>
      </c>
      <c r="D368" s="6" t="s">
        <v>13937</v>
      </c>
      <c r="E368" s="6" t="s">
        <v>13815</v>
      </c>
      <c r="F368" s="20" t="s">
        <v>13356</v>
      </c>
      <c r="G368" s="6" t="s">
        <v>13873</v>
      </c>
      <c r="H368" s="6" t="s">
        <v>13465</v>
      </c>
      <c r="I368" s="6" t="s">
        <v>13517</v>
      </c>
      <c r="J368" s="6" t="s">
        <v>13410</v>
      </c>
      <c r="K368" s="6" t="s">
        <v>13550</v>
      </c>
      <c r="L368" s="6">
        <v>35925</v>
      </c>
      <c r="M368" s="6">
        <v>1354</v>
      </c>
    </row>
    <row r="369" spans="1:13" x14ac:dyDescent="0.6">
      <c r="A369" s="6"/>
      <c r="B369" s="6"/>
      <c r="C369" s="6"/>
      <c r="D369" s="6" t="s">
        <v>13937</v>
      </c>
      <c r="E369" s="6" t="s">
        <v>13815</v>
      </c>
      <c r="F369" s="20" t="s">
        <v>13897</v>
      </c>
      <c r="G369" s="6" t="s">
        <v>13873</v>
      </c>
      <c r="H369" s="6" t="s">
        <v>13465</v>
      </c>
      <c r="I369" s="6" t="s">
        <v>13517</v>
      </c>
      <c r="J369" s="6" t="s">
        <v>13410</v>
      </c>
      <c r="K369" s="6" t="s">
        <v>13550</v>
      </c>
      <c r="L369" s="6">
        <v>15150</v>
      </c>
      <c r="M369" s="6">
        <v>350</v>
      </c>
    </row>
    <row r="370" spans="1:13" x14ac:dyDescent="0.6">
      <c r="A370" s="6"/>
      <c r="B370" s="6"/>
      <c r="C370" s="6"/>
      <c r="D370" s="6" t="s">
        <v>13937</v>
      </c>
      <c r="E370" s="6" t="s">
        <v>13815</v>
      </c>
      <c r="F370" s="20" t="s">
        <v>13854</v>
      </c>
      <c r="G370" s="6" t="s">
        <v>13873</v>
      </c>
      <c r="H370" s="6" t="s">
        <v>13465</v>
      </c>
      <c r="I370" s="6" t="s">
        <v>13517</v>
      </c>
      <c r="J370" s="6" t="s">
        <v>13410</v>
      </c>
      <c r="K370" s="6" t="s">
        <v>13550</v>
      </c>
      <c r="L370" s="6">
        <v>10605</v>
      </c>
      <c r="M370" s="6">
        <v>433</v>
      </c>
    </row>
    <row r="371" spans="1:13" x14ac:dyDescent="0.6">
      <c r="A371" s="6"/>
      <c r="B371" s="6"/>
      <c r="C371" s="6"/>
      <c r="D371" s="6" t="s">
        <v>13937</v>
      </c>
      <c r="E371" s="6" t="s">
        <v>13815</v>
      </c>
      <c r="F371" s="20" t="s">
        <v>13855</v>
      </c>
      <c r="G371" s="6" t="s">
        <v>13873</v>
      </c>
      <c r="H371" s="6" t="s">
        <v>13465</v>
      </c>
      <c r="I371" s="6" t="s">
        <v>13517</v>
      </c>
      <c r="J371" s="6" t="s">
        <v>13410</v>
      </c>
      <c r="K371" s="6" t="s">
        <v>13550</v>
      </c>
      <c r="L371" s="6">
        <v>7695</v>
      </c>
      <c r="M371" s="6">
        <v>536</v>
      </c>
    </row>
    <row r="372" spans="1:13" x14ac:dyDescent="0.6">
      <c r="A372" s="6"/>
      <c r="B372" s="6"/>
      <c r="C372" s="6"/>
      <c r="D372" s="6" t="s">
        <v>13937</v>
      </c>
      <c r="E372" s="6" t="s">
        <v>13815</v>
      </c>
      <c r="F372" s="20" t="s">
        <v>13951</v>
      </c>
      <c r="G372" s="6" t="s">
        <v>13873</v>
      </c>
      <c r="H372" s="6" t="s">
        <v>13465</v>
      </c>
      <c r="I372" s="6" t="s">
        <v>13517</v>
      </c>
      <c r="J372" s="6" t="s">
        <v>13410</v>
      </c>
      <c r="K372" s="6" t="s">
        <v>13550</v>
      </c>
      <c r="L372" s="6">
        <v>2475</v>
      </c>
      <c r="M372" s="6">
        <v>156</v>
      </c>
    </row>
    <row r="373" spans="1:13" x14ac:dyDescent="0.6">
      <c r="A373" s="6"/>
      <c r="B373" s="6"/>
      <c r="C373" s="6"/>
      <c r="D373" s="6" t="s">
        <v>13943</v>
      </c>
      <c r="E373" s="6" t="s">
        <v>13815</v>
      </c>
      <c r="F373" s="20" t="s">
        <v>13356</v>
      </c>
      <c r="G373" s="6" t="s">
        <v>13873</v>
      </c>
      <c r="H373" s="6" t="s">
        <v>13465</v>
      </c>
      <c r="I373" s="6" t="s">
        <v>13517</v>
      </c>
      <c r="J373" s="6" t="s">
        <v>13410</v>
      </c>
      <c r="K373" s="6" t="s">
        <v>13550</v>
      </c>
      <c r="L373" s="6">
        <v>57450</v>
      </c>
      <c r="M373" s="6">
        <v>119</v>
      </c>
    </row>
    <row r="374" spans="1:13" x14ac:dyDescent="0.6">
      <c r="A374" s="6"/>
      <c r="B374" s="6"/>
      <c r="C374" s="6"/>
      <c r="D374" s="6" t="s">
        <v>13943</v>
      </c>
      <c r="E374" s="6" t="s">
        <v>13815</v>
      </c>
      <c r="F374" s="20" t="s">
        <v>13897</v>
      </c>
      <c r="G374" s="6" t="s">
        <v>13873</v>
      </c>
      <c r="H374" s="6" t="s">
        <v>13465</v>
      </c>
      <c r="I374" s="6" t="s">
        <v>13517</v>
      </c>
      <c r="J374" s="6" t="s">
        <v>13410</v>
      </c>
      <c r="K374" s="6" t="s">
        <v>13550</v>
      </c>
      <c r="L374" s="6">
        <v>18990</v>
      </c>
      <c r="M374" s="6">
        <v>5</v>
      </c>
    </row>
    <row r="375" spans="1:13" x14ac:dyDescent="0.6">
      <c r="A375" s="6"/>
      <c r="B375" s="6"/>
      <c r="C375" s="6"/>
      <c r="D375" s="6" t="s">
        <v>13943</v>
      </c>
      <c r="E375" s="6" t="s">
        <v>13815</v>
      </c>
      <c r="F375" s="20" t="s">
        <v>13854</v>
      </c>
      <c r="G375" s="6" t="s">
        <v>13873</v>
      </c>
      <c r="H375" s="6" t="s">
        <v>13465</v>
      </c>
      <c r="I375" s="6" t="s">
        <v>13517</v>
      </c>
      <c r="J375" s="6" t="s">
        <v>13410</v>
      </c>
      <c r="K375" s="6" t="s">
        <v>13550</v>
      </c>
      <c r="L375" s="6">
        <v>16320</v>
      </c>
      <c r="M375" s="6">
        <v>28</v>
      </c>
    </row>
    <row r="376" spans="1:13" x14ac:dyDescent="0.6">
      <c r="A376" s="6"/>
      <c r="B376" s="6"/>
      <c r="C376" s="6"/>
      <c r="D376" s="6" t="s">
        <v>13943</v>
      </c>
      <c r="E376" s="6" t="s">
        <v>13815</v>
      </c>
      <c r="F376" s="20" t="s">
        <v>13855</v>
      </c>
      <c r="G376" s="6" t="s">
        <v>13873</v>
      </c>
      <c r="H376" s="6" t="s">
        <v>13465</v>
      </c>
      <c r="I376" s="6" t="s">
        <v>13517</v>
      </c>
      <c r="J376" s="6" t="s">
        <v>13410</v>
      </c>
      <c r="K376" s="6" t="s">
        <v>13550</v>
      </c>
      <c r="L376" s="6">
        <v>15210</v>
      </c>
      <c r="M376" s="6">
        <v>59</v>
      </c>
    </row>
    <row r="377" spans="1:13" x14ac:dyDescent="0.6">
      <c r="A377" s="6"/>
      <c r="B377" s="6"/>
      <c r="C377" s="6"/>
      <c r="D377" s="6" t="s">
        <v>13943</v>
      </c>
      <c r="E377" s="6" t="s">
        <v>13815</v>
      </c>
      <c r="F377" s="20" t="s">
        <v>13951</v>
      </c>
      <c r="G377" s="6" t="s">
        <v>13873</v>
      </c>
      <c r="H377" s="6" t="s">
        <v>13465</v>
      </c>
      <c r="I377" s="6" t="s">
        <v>13517</v>
      </c>
      <c r="J377" s="6" t="s">
        <v>13410</v>
      </c>
      <c r="K377" s="6" t="s">
        <v>13550</v>
      </c>
      <c r="L377" s="6">
        <v>6930</v>
      </c>
      <c r="M377" s="6">
        <v>35</v>
      </c>
    </row>
    <row r="378" spans="1:13" x14ac:dyDescent="0.6">
      <c r="A378" s="6"/>
      <c r="B378" s="6"/>
      <c r="C378" s="6"/>
      <c r="D378" s="6" t="s">
        <v>13944</v>
      </c>
      <c r="E378" s="6" t="s">
        <v>13815</v>
      </c>
      <c r="F378" s="20" t="s">
        <v>13356</v>
      </c>
      <c r="G378" s="6" t="s">
        <v>13873</v>
      </c>
      <c r="H378" s="6" t="s">
        <v>13465</v>
      </c>
      <c r="I378" s="6" t="s">
        <v>13517</v>
      </c>
      <c r="J378" s="6" t="s">
        <v>13410</v>
      </c>
      <c r="K378" s="6" t="s">
        <v>13550</v>
      </c>
      <c r="L378" s="6">
        <v>57750</v>
      </c>
      <c r="M378" s="6">
        <v>77</v>
      </c>
    </row>
    <row r="379" spans="1:13" x14ac:dyDescent="0.6">
      <c r="A379" s="6"/>
      <c r="B379" s="6"/>
      <c r="C379" s="6"/>
      <c r="D379" s="6" t="s">
        <v>13944</v>
      </c>
      <c r="E379" s="6" t="s">
        <v>13815</v>
      </c>
      <c r="F379" s="20" t="s">
        <v>13897</v>
      </c>
      <c r="G379" s="6" t="s">
        <v>13873</v>
      </c>
      <c r="H379" s="6" t="s">
        <v>13465</v>
      </c>
      <c r="I379" s="6" t="s">
        <v>13517</v>
      </c>
      <c r="J379" s="6" t="s">
        <v>13410</v>
      </c>
      <c r="K379" s="6" t="s">
        <v>13550</v>
      </c>
      <c r="L379" s="6">
        <v>18990</v>
      </c>
      <c r="M379" s="6">
        <v>5</v>
      </c>
    </row>
    <row r="380" spans="1:13" x14ac:dyDescent="0.6">
      <c r="A380" s="6"/>
      <c r="B380" s="6"/>
      <c r="C380" s="6"/>
      <c r="D380" s="6" t="s">
        <v>13944</v>
      </c>
      <c r="E380" s="6" t="s">
        <v>13815</v>
      </c>
      <c r="F380" s="20" t="s">
        <v>13854</v>
      </c>
      <c r="G380" s="6" t="s">
        <v>13873</v>
      </c>
      <c r="H380" s="6" t="s">
        <v>13465</v>
      </c>
      <c r="I380" s="6" t="s">
        <v>13517</v>
      </c>
      <c r="J380" s="6" t="s">
        <v>13410</v>
      </c>
      <c r="K380" s="6" t="s">
        <v>13550</v>
      </c>
      <c r="L380" s="6">
        <v>16350</v>
      </c>
      <c r="M380" s="6">
        <v>23</v>
      </c>
    </row>
    <row r="381" spans="1:13" x14ac:dyDescent="0.6">
      <c r="A381" s="6"/>
      <c r="B381" s="6"/>
      <c r="C381" s="6"/>
      <c r="D381" s="6" t="s">
        <v>13944</v>
      </c>
      <c r="E381" s="6" t="s">
        <v>13815</v>
      </c>
      <c r="F381" s="20" t="s">
        <v>13855</v>
      </c>
      <c r="G381" s="6" t="s">
        <v>13873</v>
      </c>
      <c r="H381" s="6" t="s">
        <v>13465</v>
      </c>
      <c r="I381" s="6" t="s">
        <v>13517</v>
      </c>
      <c r="J381" s="6" t="s">
        <v>13410</v>
      </c>
      <c r="K381" s="6" t="s">
        <v>13550</v>
      </c>
      <c r="L381" s="6">
        <v>15270</v>
      </c>
      <c r="M381" s="6">
        <v>30</v>
      </c>
    </row>
    <row r="382" spans="1:13" x14ac:dyDescent="0.6">
      <c r="A382" s="6"/>
      <c r="B382" s="6"/>
      <c r="C382" s="6"/>
      <c r="D382" s="6" t="s">
        <v>13944</v>
      </c>
      <c r="E382" s="6" t="s">
        <v>13815</v>
      </c>
      <c r="F382" s="20" t="s">
        <v>13951</v>
      </c>
      <c r="G382" s="6" t="s">
        <v>13873</v>
      </c>
      <c r="H382" s="6" t="s">
        <v>13465</v>
      </c>
      <c r="I382" s="6" t="s">
        <v>13517</v>
      </c>
      <c r="J382" s="6" t="s">
        <v>13410</v>
      </c>
      <c r="K382" s="6" t="s">
        <v>13550</v>
      </c>
      <c r="L382" s="6">
        <v>7140</v>
      </c>
      <c r="M382" s="6">
        <v>21</v>
      </c>
    </row>
    <row r="383" spans="1:13" x14ac:dyDescent="0.6">
      <c r="D383" s="6" t="s">
        <v>13945</v>
      </c>
      <c r="E383" s="6" t="s">
        <v>13815</v>
      </c>
      <c r="F383" s="20" t="s">
        <v>13356</v>
      </c>
      <c r="G383" s="6" t="s">
        <v>13873</v>
      </c>
      <c r="H383" s="6" t="s">
        <v>13465</v>
      </c>
      <c r="I383" s="6" t="s">
        <v>13517</v>
      </c>
      <c r="J383" s="6" t="s">
        <v>13410</v>
      </c>
      <c r="K383" s="6" t="s">
        <v>13550</v>
      </c>
      <c r="L383" s="6">
        <v>57480</v>
      </c>
      <c r="M383" s="6">
        <v>50</v>
      </c>
    </row>
    <row r="384" spans="1:13" x14ac:dyDescent="0.6">
      <c r="A384" s="6"/>
      <c r="B384" s="6"/>
      <c r="C384" s="6"/>
      <c r="D384" s="6" t="s">
        <v>13945</v>
      </c>
      <c r="E384" s="6" t="s">
        <v>13815</v>
      </c>
      <c r="F384" s="20" t="s">
        <v>13897</v>
      </c>
      <c r="G384" s="6" t="s">
        <v>13873</v>
      </c>
      <c r="H384" s="6" t="s">
        <v>13465</v>
      </c>
      <c r="I384" s="6" t="s">
        <v>13517</v>
      </c>
      <c r="J384" s="6" t="s">
        <v>13410</v>
      </c>
      <c r="K384" s="6" t="s">
        <v>13550</v>
      </c>
      <c r="L384" s="6">
        <v>19065</v>
      </c>
      <c r="M384" s="6">
        <v>0</v>
      </c>
    </row>
    <row r="385" spans="1:13" x14ac:dyDescent="0.6">
      <c r="A385" s="6"/>
      <c r="B385" s="6"/>
      <c r="C385" s="6"/>
      <c r="D385" s="6" t="s">
        <v>13945</v>
      </c>
      <c r="E385" s="6" t="s">
        <v>13815</v>
      </c>
      <c r="F385" s="20" t="s">
        <v>13854</v>
      </c>
      <c r="G385" s="6" t="s">
        <v>13873</v>
      </c>
      <c r="H385" s="6" t="s">
        <v>13465</v>
      </c>
      <c r="I385" s="6" t="s">
        <v>13517</v>
      </c>
      <c r="J385" s="6" t="s">
        <v>13410</v>
      </c>
      <c r="K385" s="6" t="s">
        <v>13550</v>
      </c>
      <c r="L385" s="6">
        <v>16305</v>
      </c>
      <c r="M385" s="6">
        <v>9</v>
      </c>
    </row>
    <row r="386" spans="1:13" x14ac:dyDescent="0.6">
      <c r="A386" s="6"/>
      <c r="B386" s="6"/>
      <c r="C386" s="6"/>
      <c r="D386" s="6" t="s">
        <v>13945</v>
      </c>
      <c r="E386" s="6" t="s">
        <v>13815</v>
      </c>
      <c r="F386" s="20" t="s">
        <v>13855</v>
      </c>
      <c r="G386" s="6" t="s">
        <v>13873</v>
      </c>
      <c r="H386" s="6" t="s">
        <v>13465</v>
      </c>
      <c r="I386" s="6" t="s">
        <v>13517</v>
      </c>
      <c r="J386" s="6" t="s">
        <v>13410</v>
      </c>
      <c r="K386" s="6" t="s">
        <v>13550</v>
      </c>
      <c r="L386" s="6">
        <v>15210</v>
      </c>
      <c r="M386" s="6">
        <v>30</v>
      </c>
    </row>
    <row r="387" spans="1:13" x14ac:dyDescent="0.6">
      <c r="A387" s="6"/>
      <c r="B387" s="6"/>
      <c r="C387" s="6"/>
      <c r="D387" s="6" t="s">
        <v>13945</v>
      </c>
      <c r="E387" s="6" t="s">
        <v>13815</v>
      </c>
      <c r="F387" s="20" t="s">
        <v>13951</v>
      </c>
      <c r="G387" s="6" t="s">
        <v>13873</v>
      </c>
      <c r="H387" s="6" t="s">
        <v>13465</v>
      </c>
      <c r="I387" s="6" t="s">
        <v>13517</v>
      </c>
      <c r="J387" s="6" t="s">
        <v>13410</v>
      </c>
      <c r="K387" s="6" t="s">
        <v>13550</v>
      </c>
      <c r="L387" s="6">
        <v>6900</v>
      </c>
      <c r="M387" s="6">
        <v>15</v>
      </c>
    </row>
    <row r="388" spans="1:13" x14ac:dyDescent="0.6">
      <c r="A388" s="6">
        <v>20399926</v>
      </c>
      <c r="B388" s="6" t="s">
        <v>13568</v>
      </c>
      <c r="C388" s="6" t="s">
        <v>13859</v>
      </c>
      <c r="D388" s="6" t="s">
        <v>13937</v>
      </c>
      <c r="E388" s="6" t="s">
        <v>13815</v>
      </c>
      <c r="F388" s="20" t="s">
        <v>13471</v>
      </c>
      <c r="G388" s="6" t="s">
        <v>13873</v>
      </c>
      <c r="H388" s="6" t="s">
        <v>13465</v>
      </c>
      <c r="I388" s="6" t="s">
        <v>13532</v>
      </c>
      <c r="J388" s="6" t="s">
        <v>13430</v>
      </c>
      <c r="K388" s="6" t="s">
        <v>13570</v>
      </c>
      <c r="L388" s="6">
        <v>14844</v>
      </c>
      <c r="M388" s="6">
        <v>277</v>
      </c>
    </row>
    <row r="389" spans="1:13" x14ac:dyDescent="0.6">
      <c r="A389" s="6"/>
      <c r="B389" s="6"/>
      <c r="C389" s="6"/>
      <c r="D389" s="6" t="s">
        <v>13937</v>
      </c>
      <c r="E389" s="6" t="s">
        <v>13815</v>
      </c>
      <c r="F389" s="20" t="s">
        <v>13817</v>
      </c>
      <c r="G389" s="6" t="s">
        <v>13873</v>
      </c>
      <c r="H389" s="6" t="s">
        <v>13465</v>
      </c>
      <c r="I389" s="6" t="s">
        <v>13532</v>
      </c>
      <c r="J389" s="6" t="s">
        <v>13430</v>
      </c>
      <c r="K389" s="6" t="s">
        <v>13570</v>
      </c>
      <c r="L389" s="6">
        <v>5912</v>
      </c>
      <c r="M389" s="6">
        <v>66</v>
      </c>
    </row>
    <row r="390" spans="1:13" x14ac:dyDescent="0.6">
      <c r="A390" s="6"/>
      <c r="B390" s="6"/>
      <c r="C390" s="6"/>
      <c r="D390" s="6" t="s">
        <v>13937</v>
      </c>
      <c r="E390" s="6" t="s">
        <v>13815</v>
      </c>
      <c r="F390" s="20" t="s">
        <v>13818</v>
      </c>
      <c r="G390" s="6" t="s">
        <v>13873</v>
      </c>
      <c r="H390" s="6" t="s">
        <v>13465</v>
      </c>
      <c r="I390" s="6" t="s">
        <v>13532</v>
      </c>
      <c r="J390" s="6" t="s">
        <v>13430</v>
      </c>
      <c r="K390" s="6" t="s">
        <v>13570</v>
      </c>
      <c r="L390" s="6">
        <v>4836</v>
      </c>
      <c r="M390" s="6">
        <v>79</v>
      </c>
    </row>
    <row r="391" spans="1:13" x14ac:dyDescent="0.6">
      <c r="A391" s="6"/>
      <c r="B391" s="6"/>
      <c r="C391" s="6"/>
      <c r="D391" s="6" t="s">
        <v>13937</v>
      </c>
      <c r="E391" s="6" t="s">
        <v>13815</v>
      </c>
      <c r="F391" s="20" t="s">
        <v>13819</v>
      </c>
      <c r="G391" s="6" t="s">
        <v>13873</v>
      </c>
      <c r="H391" s="6" t="s">
        <v>13465</v>
      </c>
      <c r="I391" s="6" t="s">
        <v>13532</v>
      </c>
      <c r="J391" s="6" t="s">
        <v>13430</v>
      </c>
      <c r="K391" s="6" t="s">
        <v>13570</v>
      </c>
      <c r="L391" s="6">
        <v>2856</v>
      </c>
      <c r="M391" s="6">
        <v>87</v>
      </c>
    </row>
    <row r="392" spans="1:13" x14ac:dyDescent="0.6">
      <c r="A392" s="6"/>
      <c r="B392" s="6"/>
      <c r="C392" s="6"/>
      <c r="D392" s="6" t="s">
        <v>13937</v>
      </c>
      <c r="E392" s="6" t="s">
        <v>13815</v>
      </c>
      <c r="F392" s="20" t="s">
        <v>13820</v>
      </c>
      <c r="G392" s="6" t="s">
        <v>13873</v>
      </c>
      <c r="H392" s="6" t="s">
        <v>13465</v>
      </c>
      <c r="I392" s="6" t="s">
        <v>13532</v>
      </c>
      <c r="J392" s="6" t="s">
        <v>13430</v>
      </c>
      <c r="K392" s="6" t="s">
        <v>13570</v>
      </c>
      <c r="L392" s="6">
        <v>1116</v>
      </c>
      <c r="M392" s="6">
        <v>41</v>
      </c>
    </row>
    <row r="393" spans="1:13" x14ac:dyDescent="0.6">
      <c r="A393" s="6"/>
      <c r="B393" s="6"/>
      <c r="C393" s="6"/>
      <c r="D393" s="6" t="s">
        <v>13937</v>
      </c>
      <c r="E393" s="6" t="s">
        <v>13815</v>
      </c>
      <c r="F393" s="20" t="s">
        <v>13821</v>
      </c>
      <c r="G393" s="6" t="s">
        <v>13873</v>
      </c>
      <c r="H393" s="6" t="s">
        <v>13465</v>
      </c>
      <c r="I393" s="6" t="s">
        <v>13532</v>
      </c>
      <c r="J393" s="6" t="s">
        <v>13430</v>
      </c>
      <c r="K393" s="6" t="s">
        <v>13570</v>
      </c>
      <c r="L393" s="6">
        <v>124</v>
      </c>
      <c r="M393" s="6">
        <v>4</v>
      </c>
    </row>
    <row r="394" spans="1:13" x14ac:dyDescent="0.6">
      <c r="A394" s="6"/>
      <c r="B394" s="6"/>
      <c r="C394" s="6"/>
      <c r="D394" s="6" t="s">
        <v>13943</v>
      </c>
      <c r="E394" s="6" t="s">
        <v>13815</v>
      </c>
      <c r="F394" s="20" t="s">
        <v>13471</v>
      </c>
      <c r="G394" s="6" t="s">
        <v>13873</v>
      </c>
      <c r="H394" s="6" t="s">
        <v>13465</v>
      </c>
      <c r="I394" s="6" t="s">
        <v>13532</v>
      </c>
      <c r="J394" s="6" t="s">
        <v>13430</v>
      </c>
      <c r="K394" s="6" t="s">
        <v>13570</v>
      </c>
      <c r="L394" s="6">
        <v>15552</v>
      </c>
      <c r="M394" s="6">
        <v>8</v>
      </c>
    </row>
    <row r="395" spans="1:13" x14ac:dyDescent="0.6">
      <c r="A395" s="6"/>
      <c r="B395" s="6"/>
      <c r="C395" s="6"/>
      <c r="D395" s="6" t="s">
        <v>13943</v>
      </c>
      <c r="E395" s="6" t="s">
        <v>13815</v>
      </c>
      <c r="F395" s="20" t="s">
        <v>13817</v>
      </c>
      <c r="G395" s="6" t="s">
        <v>13873</v>
      </c>
      <c r="H395" s="6" t="s">
        <v>13465</v>
      </c>
      <c r="I395" s="6" t="s">
        <v>13532</v>
      </c>
      <c r="J395" s="6" t="s">
        <v>13430</v>
      </c>
      <c r="K395" s="6" t="s">
        <v>13570</v>
      </c>
      <c r="L395" s="6">
        <v>6012</v>
      </c>
      <c r="M395" s="6">
        <v>0</v>
      </c>
    </row>
    <row r="396" spans="1:13" x14ac:dyDescent="0.6">
      <c r="A396" s="6"/>
      <c r="B396" s="6"/>
      <c r="C396" s="6"/>
      <c r="D396" s="6" t="s">
        <v>13943</v>
      </c>
      <c r="E396" s="6" t="s">
        <v>13815</v>
      </c>
      <c r="F396" s="20" t="s">
        <v>13818</v>
      </c>
      <c r="G396" s="6" t="s">
        <v>13873</v>
      </c>
      <c r="H396" s="6" t="s">
        <v>13465</v>
      </c>
      <c r="I396" s="6" t="s">
        <v>13532</v>
      </c>
      <c r="J396" s="6" t="s">
        <v>13430</v>
      </c>
      <c r="K396" s="6" t="s">
        <v>13570</v>
      </c>
      <c r="L396" s="6">
        <v>5012</v>
      </c>
      <c r="M396" s="6">
        <v>1</v>
      </c>
    </row>
    <row r="397" spans="1:13" x14ac:dyDescent="0.6">
      <c r="D397" s="6" t="s">
        <v>13943</v>
      </c>
      <c r="E397" s="6" t="s">
        <v>13815</v>
      </c>
      <c r="F397" s="20" t="s">
        <v>13819</v>
      </c>
      <c r="G397" s="6" t="s">
        <v>13873</v>
      </c>
      <c r="H397" s="6" t="s">
        <v>13465</v>
      </c>
      <c r="I397" s="6" t="s">
        <v>13532</v>
      </c>
      <c r="J397" s="6" t="s">
        <v>13430</v>
      </c>
      <c r="K397" s="6" t="s">
        <v>13570</v>
      </c>
      <c r="L397" s="6">
        <v>3068</v>
      </c>
      <c r="M397" s="6">
        <v>1</v>
      </c>
    </row>
    <row r="398" spans="1:13" x14ac:dyDescent="0.6">
      <c r="A398" s="6"/>
      <c r="B398" s="6"/>
      <c r="C398" s="6"/>
      <c r="D398" s="6" t="s">
        <v>13943</v>
      </c>
      <c r="E398" s="6" t="s">
        <v>13815</v>
      </c>
      <c r="F398" s="20" t="s">
        <v>13820</v>
      </c>
      <c r="G398" s="6" t="s">
        <v>13873</v>
      </c>
      <c r="H398" s="6" t="s">
        <v>13465</v>
      </c>
      <c r="I398" s="6" t="s">
        <v>13532</v>
      </c>
      <c r="J398" s="6" t="s">
        <v>13430</v>
      </c>
      <c r="K398" s="6" t="s">
        <v>13570</v>
      </c>
      <c r="L398" s="6">
        <v>1276</v>
      </c>
      <c r="M398" s="6">
        <v>4</v>
      </c>
    </row>
    <row r="399" spans="1:13" x14ac:dyDescent="0.6">
      <c r="A399" s="6"/>
      <c r="B399" s="6"/>
      <c r="C399" s="6"/>
      <c r="D399" s="6" t="s">
        <v>13943</v>
      </c>
      <c r="E399" s="6" t="s">
        <v>13815</v>
      </c>
      <c r="F399" s="20" t="s">
        <v>13821</v>
      </c>
      <c r="G399" s="6" t="s">
        <v>13873</v>
      </c>
      <c r="H399" s="6" t="s">
        <v>13465</v>
      </c>
      <c r="I399" s="6" t="s">
        <v>13532</v>
      </c>
      <c r="J399" s="6" t="s">
        <v>13430</v>
      </c>
      <c r="K399" s="6" t="s">
        <v>13570</v>
      </c>
      <c r="L399" s="6">
        <v>184</v>
      </c>
      <c r="M399" s="6">
        <v>2</v>
      </c>
    </row>
    <row r="400" spans="1:13" x14ac:dyDescent="0.6">
      <c r="A400" s="6">
        <v>19796757</v>
      </c>
      <c r="B400" s="6" t="s">
        <v>13355</v>
      </c>
      <c r="C400" s="6" t="s">
        <v>13859</v>
      </c>
      <c r="D400" s="6" t="s">
        <v>13943</v>
      </c>
      <c r="E400" s="6" t="s">
        <v>13815</v>
      </c>
      <c r="F400" s="20" t="s">
        <v>13578</v>
      </c>
      <c r="G400" s="6" t="s">
        <v>13873</v>
      </c>
      <c r="H400" s="6" t="s">
        <v>13465</v>
      </c>
      <c r="I400" s="6" t="s">
        <v>13815</v>
      </c>
      <c r="J400" s="6" t="s">
        <v>13436</v>
      </c>
      <c r="K400" s="6" t="s">
        <v>13922</v>
      </c>
      <c r="L400" s="6">
        <v>20902</v>
      </c>
      <c r="M400" s="6">
        <v>1493</v>
      </c>
    </row>
    <row r="401" spans="1:13" x14ac:dyDescent="0.6">
      <c r="A401" s="6"/>
      <c r="B401" s="6"/>
      <c r="C401" s="6"/>
      <c r="D401" s="6" t="s">
        <v>13943</v>
      </c>
      <c r="E401" s="6" t="s">
        <v>13815</v>
      </c>
      <c r="F401" s="20" t="s">
        <v>13952</v>
      </c>
      <c r="G401" s="6" t="s">
        <v>13873</v>
      </c>
      <c r="H401" s="6" t="s">
        <v>13465</v>
      </c>
      <c r="I401" s="6" t="s">
        <v>13815</v>
      </c>
      <c r="J401" s="6" t="s">
        <v>13436</v>
      </c>
      <c r="K401" s="6" t="s">
        <v>13922</v>
      </c>
      <c r="L401" s="6">
        <v>13874</v>
      </c>
      <c r="M401" s="6">
        <v>991</v>
      </c>
    </row>
    <row r="402" spans="1:13" x14ac:dyDescent="0.6">
      <c r="A402" s="6"/>
      <c r="B402" s="6"/>
      <c r="C402" s="6"/>
      <c r="D402" s="6" t="s">
        <v>13943</v>
      </c>
      <c r="E402" s="6" t="s">
        <v>13815</v>
      </c>
      <c r="F402" s="20" t="s">
        <v>13860</v>
      </c>
      <c r="G402" s="6" t="s">
        <v>13873</v>
      </c>
      <c r="H402" s="6" t="s">
        <v>13465</v>
      </c>
      <c r="I402" s="6" t="s">
        <v>13815</v>
      </c>
      <c r="J402" s="6" t="s">
        <v>13436</v>
      </c>
      <c r="K402" s="6" t="s">
        <v>13922</v>
      </c>
      <c r="L402" s="6">
        <v>5964</v>
      </c>
      <c r="M402" s="6">
        <v>426</v>
      </c>
    </row>
    <row r="403" spans="1:13" x14ac:dyDescent="0.6">
      <c r="A403" s="6"/>
      <c r="B403" s="6"/>
      <c r="C403" s="6"/>
      <c r="D403" s="6" t="s">
        <v>13943</v>
      </c>
      <c r="E403" s="6" t="s">
        <v>13815</v>
      </c>
      <c r="F403" s="20" t="s">
        <v>13861</v>
      </c>
      <c r="G403" s="6" t="s">
        <v>13873</v>
      </c>
      <c r="H403" s="6" t="s">
        <v>13465</v>
      </c>
      <c r="I403" s="6" t="s">
        <v>13815</v>
      </c>
      <c r="J403" s="6" t="s">
        <v>13436</v>
      </c>
      <c r="K403" s="6" t="s">
        <v>13922</v>
      </c>
      <c r="L403" s="6">
        <v>1064</v>
      </c>
      <c r="M403" s="6">
        <v>76</v>
      </c>
    </row>
    <row r="404" spans="1:13" x14ac:dyDescent="0.6">
      <c r="A404" s="6"/>
      <c r="B404" s="6"/>
      <c r="C404" s="6"/>
      <c r="D404" s="6" t="s">
        <v>13943</v>
      </c>
      <c r="E404" s="6" t="s">
        <v>13816</v>
      </c>
      <c r="F404" s="20" t="s">
        <v>13578</v>
      </c>
      <c r="G404" s="6" t="s">
        <v>13873</v>
      </c>
      <c r="H404" s="6" t="s">
        <v>13465</v>
      </c>
      <c r="I404" s="6" t="s">
        <v>13815</v>
      </c>
      <c r="J404" s="6" t="s">
        <v>13436</v>
      </c>
      <c r="K404" s="6" t="s">
        <v>13922</v>
      </c>
      <c r="L404" s="6">
        <v>20902</v>
      </c>
      <c r="M404" s="6">
        <v>1493</v>
      </c>
    </row>
    <row r="405" spans="1:13" x14ac:dyDescent="0.6">
      <c r="A405" s="6"/>
      <c r="B405" s="6"/>
      <c r="C405" s="6"/>
      <c r="D405" s="6" t="s">
        <v>13943</v>
      </c>
      <c r="E405" s="6" t="s">
        <v>13816</v>
      </c>
      <c r="F405" s="20" t="s">
        <v>13952</v>
      </c>
      <c r="G405" s="6" t="s">
        <v>13873</v>
      </c>
      <c r="H405" s="6" t="s">
        <v>13465</v>
      </c>
      <c r="I405" s="6" t="s">
        <v>13815</v>
      </c>
      <c r="J405" s="6" t="s">
        <v>13436</v>
      </c>
      <c r="K405" s="6" t="s">
        <v>13922</v>
      </c>
      <c r="L405" s="6">
        <v>13874</v>
      </c>
      <c r="M405" s="6">
        <v>991</v>
      </c>
    </row>
    <row r="406" spans="1:13" x14ac:dyDescent="0.6">
      <c r="A406" s="6"/>
      <c r="B406" s="6"/>
      <c r="C406" s="6"/>
      <c r="D406" s="6" t="s">
        <v>13943</v>
      </c>
      <c r="E406" s="6" t="s">
        <v>13816</v>
      </c>
      <c r="F406" s="20" t="s">
        <v>13860</v>
      </c>
      <c r="G406" s="6" t="s">
        <v>13873</v>
      </c>
      <c r="H406" s="6" t="s">
        <v>13465</v>
      </c>
      <c r="I406" s="6" t="s">
        <v>13815</v>
      </c>
      <c r="J406" s="6" t="s">
        <v>13436</v>
      </c>
      <c r="K406" s="6" t="s">
        <v>13922</v>
      </c>
      <c r="L406" s="6">
        <v>5964</v>
      </c>
      <c r="M406" s="6">
        <v>426</v>
      </c>
    </row>
    <row r="407" spans="1:13" x14ac:dyDescent="0.6">
      <c r="A407" s="6"/>
      <c r="B407" s="6"/>
      <c r="C407" s="6"/>
      <c r="D407" s="6" t="s">
        <v>13943</v>
      </c>
      <c r="E407" s="6" t="s">
        <v>13816</v>
      </c>
      <c r="F407" s="20" t="s">
        <v>13861</v>
      </c>
      <c r="G407" s="6" t="s">
        <v>13873</v>
      </c>
      <c r="H407" s="6" t="s">
        <v>13465</v>
      </c>
      <c r="I407" s="6" t="s">
        <v>13815</v>
      </c>
      <c r="J407" s="6" t="s">
        <v>13436</v>
      </c>
      <c r="K407" s="6" t="s">
        <v>13922</v>
      </c>
      <c r="L407" s="6">
        <v>1064</v>
      </c>
      <c r="M407" s="6">
        <v>76</v>
      </c>
    </row>
    <row r="408" spans="1:13" x14ac:dyDescent="0.6">
      <c r="A408" s="29"/>
      <c r="B408" s="29"/>
      <c r="C408" s="29"/>
      <c r="D408" s="29"/>
      <c r="E408" s="29"/>
      <c r="F408" s="30"/>
      <c r="G408" s="29"/>
      <c r="H408" s="29"/>
      <c r="I408" s="29"/>
      <c r="J408" s="29"/>
      <c r="K408" s="29"/>
      <c r="L408" s="29"/>
      <c r="M408" s="29"/>
    </row>
    <row r="409" spans="1:13" x14ac:dyDescent="0.6">
      <c r="A409" s="8">
        <v>24768241</v>
      </c>
      <c r="B409" s="6" t="s">
        <v>13620</v>
      </c>
      <c r="C409" s="6" t="s">
        <v>13974</v>
      </c>
      <c r="D409" s="6" t="s">
        <v>13975</v>
      </c>
      <c r="E409" s="6" t="s">
        <v>13815</v>
      </c>
      <c r="F409" s="6" t="s">
        <v>13976</v>
      </c>
      <c r="G409" s="6" t="s">
        <v>13541</v>
      </c>
      <c r="H409" s="6" t="s">
        <v>13525</v>
      </c>
      <c r="I409" s="6" t="s">
        <v>13977</v>
      </c>
      <c r="J409" s="6" t="s">
        <v>13666</v>
      </c>
      <c r="K409" s="6" t="s">
        <v>13594</v>
      </c>
      <c r="L409" s="6">
        <f>2196*5</f>
        <v>10980</v>
      </c>
      <c r="M409" s="6">
        <v>312</v>
      </c>
    </row>
    <row r="410" spans="1:13" x14ac:dyDescent="0.6">
      <c r="A410" s="6"/>
      <c r="B410" s="6"/>
      <c r="C410" s="6"/>
      <c r="D410" s="6" t="s">
        <v>13975</v>
      </c>
      <c r="E410" s="6" t="s">
        <v>13815</v>
      </c>
      <c r="F410" s="6" t="s">
        <v>13978</v>
      </c>
      <c r="G410" s="6"/>
      <c r="H410" s="6"/>
      <c r="I410" s="6" t="s">
        <v>13977</v>
      </c>
      <c r="J410" s="6"/>
      <c r="K410" s="6"/>
      <c r="L410" s="6">
        <f>349*5</f>
        <v>1745</v>
      </c>
      <c r="M410" s="6">
        <v>24</v>
      </c>
    </row>
    <row r="411" spans="1:13" x14ac:dyDescent="0.6">
      <c r="A411" s="6"/>
      <c r="B411" s="6"/>
      <c r="C411" s="6"/>
      <c r="D411" s="6" t="s">
        <v>13975</v>
      </c>
      <c r="E411" s="6" t="s">
        <v>13815</v>
      </c>
      <c r="F411" s="6" t="s">
        <v>13825</v>
      </c>
      <c r="G411" s="6"/>
      <c r="H411" s="6"/>
      <c r="I411" s="6" t="s">
        <v>13977</v>
      </c>
      <c r="J411" s="6"/>
      <c r="K411" s="6"/>
      <c r="L411" s="6">
        <f>939*5</f>
        <v>4695</v>
      </c>
      <c r="M411" s="6">
        <v>97</v>
      </c>
    </row>
    <row r="412" spans="1:13" x14ac:dyDescent="0.6">
      <c r="A412" s="6"/>
      <c r="B412" s="6"/>
      <c r="C412" s="6"/>
      <c r="D412" s="6" t="s">
        <v>13975</v>
      </c>
      <c r="E412" s="6" t="s">
        <v>13815</v>
      </c>
      <c r="F412" s="6" t="s">
        <v>13826</v>
      </c>
      <c r="G412" s="6"/>
      <c r="H412" s="6"/>
      <c r="I412" s="6" t="s">
        <v>13977</v>
      </c>
      <c r="J412" s="6"/>
      <c r="K412" s="6"/>
      <c r="L412" s="6">
        <f>611*5</f>
        <v>3055</v>
      </c>
      <c r="M412" s="6">
        <v>100</v>
      </c>
    </row>
    <row r="413" spans="1:13" x14ac:dyDescent="0.6">
      <c r="A413" s="6"/>
      <c r="B413" s="6"/>
      <c r="C413" s="6"/>
      <c r="D413" s="6" t="s">
        <v>13975</v>
      </c>
      <c r="E413" s="6" t="s">
        <v>13815</v>
      </c>
      <c r="F413" s="6" t="s">
        <v>13860</v>
      </c>
      <c r="G413" s="6"/>
      <c r="H413" s="6"/>
      <c r="I413" s="6" t="s">
        <v>13977</v>
      </c>
      <c r="J413" s="6"/>
      <c r="K413" s="6"/>
      <c r="L413" s="6">
        <f>253*5</f>
        <v>1265</v>
      </c>
      <c r="M413" s="6">
        <v>74</v>
      </c>
    </row>
    <row r="414" spans="1:13" x14ac:dyDescent="0.6">
      <c r="A414" s="6"/>
      <c r="B414" s="6"/>
      <c r="C414" s="6"/>
      <c r="D414" s="6" t="s">
        <v>13975</v>
      </c>
      <c r="E414" s="6" t="s">
        <v>13815</v>
      </c>
      <c r="F414" s="6" t="s">
        <v>13861</v>
      </c>
      <c r="G414" s="6"/>
      <c r="H414" s="6"/>
      <c r="I414" s="6" t="s">
        <v>13977</v>
      </c>
      <c r="J414" s="6"/>
      <c r="K414" s="6"/>
      <c r="L414" s="6">
        <f>44*5</f>
        <v>220</v>
      </c>
      <c r="M414" s="6">
        <v>17</v>
      </c>
    </row>
    <row r="415" spans="1:13" x14ac:dyDescent="0.6">
      <c r="A415" s="6"/>
      <c r="B415" s="6"/>
      <c r="C415" s="6"/>
      <c r="D415" s="6" t="s">
        <v>13975</v>
      </c>
      <c r="E415" s="6" t="s">
        <v>13814</v>
      </c>
      <c r="F415" s="6" t="s">
        <v>13976</v>
      </c>
      <c r="G415" s="6"/>
      <c r="H415" s="6"/>
      <c r="I415" s="6" t="s">
        <v>13977</v>
      </c>
      <c r="J415" s="6"/>
      <c r="K415" s="6"/>
      <c r="L415" s="6">
        <f>939*5</f>
        <v>4695</v>
      </c>
      <c r="M415" s="6">
        <v>115</v>
      </c>
    </row>
    <row r="416" spans="1:13" x14ac:dyDescent="0.6">
      <c r="A416" s="6"/>
      <c r="B416" s="6"/>
      <c r="C416" s="6"/>
      <c r="D416" s="6" t="s">
        <v>13975</v>
      </c>
      <c r="E416" s="6" t="s">
        <v>13816</v>
      </c>
      <c r="F416" s="6" t="s">
        <v>13976</v>
      </c>
      <c r="G416" s="6"/>
      <c r="H416" s="6"/>
      <c r="I416" s="6" t="s">
        <v>13977</v>
      </c>
      <c r="J416" s="6"/>
      <c r="K416" s="6"/>
      <c r="L416" s="6">
        <f>1257*5</f>
        <v>6285</v>
      </c>
      <c r="M416" s="6">
        <v>197</v>
      </c>
    </row>
    <row r="417" spans="1:13" x14ac:dyDescent="0.6">
      <c r="A417" s="6"/>
      <c r="B417" s="6"/>
      <c r="C417" s="6"/>
      <c r="D417" s="6" t="s">
        <v>13943</v>
      </c>
      <c r="E417" s="6" t="s">
        <v>13815</v>
      </c>
      <c r="F417" s="6" t="s">
        <v>13976</v>
      </c>
      <c r="G417" s="6"/>
      <c r="H417" s="6"/>
      <c r="I417" s="6" t="s">
        <v>13977</v>
      </c>
      <c r="J417" s="6"/>
      <c r="K417" s="6"/>
      <c r="L417" s="6">
        <f>2196*5</f>
        <v>10980</v>
      </c>
      <c r="M417" s="6">
        <v>16</v>
      </c>
    </row>
    <row r="418" spans="1:13" x14ac:dyDescent="0.6">
      <c r="A418" s="6"/>
      <c r="B418" s="6"/>
      <c r="C418" s="6"/>
      <c r="D418" s="6" t="s">
        <v>13943</v>
      </c>
      <c r="E418" s="6" t="s">
        <v>13815</v>
      </c>
      <c r="F418" s="6" t="s">
        <v>13978</v>
      </c>
      <c r="G418" s="6"/>
      <c r="H418" s="6"/>
      <c r="I418" s="6" t="s">
        <v>13977</v>
      </c>
      <c r="J418" s="6"/>
      <c r="K418" s="6"/>
      <c r="L418" s="6">
        <f>349*5</f>
        <v>1745</v>
      </c>
      <c r="M418" s="6">
        <v>1</v>
      </c>
    </row>
    <row r="419" spans="1:13" x14ac:dyDescent="0.6">
      <c r="A419" s="6"/>
      <c r="B419" s="6"/>
      <c r="C419" s="6"/>
      <c r="D419" s="6" t="s">
        <v>13943</v>
      </c>
      <c r="E419" s="6" t="s">
        <v>13815</v>
      </c>
      <c r="F419" s="6" t="s">
        <v>13825</v>
      </c>
      <c r="G419" s="6"/>
      <c r="H419" s="6"/>
      <c r="I419" s="6" t="s">
        <v>13977</v>
      </c>
      <c r="J419" s="6"/>
      <c r="K419" s="6"/>
      <c r="L419" s="6">
        <f>939*5</f>
        <v>4695</v>
      </c>
      <c r="M419" s="6">
        <v>4</v>
      </c>
    </row>
    <row r="420" spans="1:13" x14ac:dyDescent="0.6">
      <c r="A420" s="6"/>
      <c r="B420" s="6"/>
      <c r="C420" s="6"/>
      <c r="D420" s="6" t="s">
        <v>13943</v>
      </c>
      <c r="E420" s="6" t="s">
        <v>13815</v>
      </c>
      <c r="F420" s="6" t="s">
        <v>13826</v>
      </c>
      <c r="G420" s="6"/>
      <c r="H420" s="6"/>
      <c r="I420" s="6" t="s">
        <v>13977</v>
      </c>
      <c r="J420" s="6"/>
      <c r="K420" s="6"/>
      <c r="L420" s="6">
        <f>611*5</f>
        <v>3055</v>
      </c>
      <c r="M420" s="6">
        <v>9</v>
      </c>
    </row>
    <row r="421" spans="1:13" x14ac:dyDescent="0.6">
      <c r="A421" s="6"/>
      <c r="B421" s="6"/>
      <c r="C421" s="6"/>
      <c r="D421" s="6" t="s">
        <v>13943</v>
      </c>
      <c r="E421" s="6" t="s">
        <v>13815</v>
      </c>
      <c r="F421" s="6" t="s">
        <v>13860</v>
      </c>
      <c r="G421" s="6"/>
      <c r="H421" s="6"/>
      <c r="I421" s="6" t="s">
        <v>13977</v>
      </c>
      <c r="J421" s="6"/>
      <c r="K421" s="6"/>
      <c r="L421" s="6">
        <f>253*5</f>
        <v>1265</v>
      </c>
      <c r="M421" s="6">
        <v>2</v>
      </c>
    </row>
    <row r="422" spans="1:13" x14ac:dyDescent="0.6">
      <c r="A422" s="6"/>
      <c r="B422" s="6"/>
      <c r="C422" s="6"/>
      <c r="D422" s="6" t="s">
        <v>13943</v>
      </c>
      <c r="E422" s="6" t="s">
        <v>13815</v>
      </c>
      <c r="F422" s="6" t="s">
        <v>13861</v>
      </c>
      <c r="G422" s="6"/>
      <c r="H422" s="6"/>
      <c r="I422" s="6" t="s">
        <v>13977</v>
      </c>
      <c r="J422" s="6"/>
      <c r="K422" s="6"/>
      <c r="L422" s="6">
        <f>44*5</f>
        <v>220</v>
      </c>
      <c r="M422" s="6">
        <v>0</v>
      </c>
    </row>
    <row r="423" spans="1:13" x14ac:dyDescent="0.6">
      <c r="A423" s="6"/>
      <c r="B423" s="6"/>
      <c r="C423" s="6"/>
      <c r="D423" s="6" t="s">
        <v>13943</v>
      </c>
      <c r="E423" s="6" t="s">
        <v>13814</v>
      </c>
      <c r="F423" s="6" t="s">
        <v>13976</v>
      </c>
      <c r="G423" s="6"/>
      <c r="H423" s="6"/>
      <c r="I423" s="6" t="s">
        <v>13977</v>
      </c>
      <c r="J423" s="6"/>
      <c r="K423" s="6"/>
      <c r="L423" s="6">
        <f>939*5</f>
        <v>4695</v>
      </c>
      <c r="M423" s="6">
        <v>6</v>
      </c>
    </row>
    <row r="424" spans="1:13" x14ac:dyDescent="0.6">
      <c r="A424" s="6"/>
      <c r="B424" s="6"/>
      <c r="C424" s="6"/>
      <c r="D424" s="6" t="s">
        <v>13943</v>
      </c>
      <c r="E424" s="6" t="s">
        <v>13816</v>
      </c>
      <c r="F424" s="6" t="s">
        <v>13976</v>
      </c>
      <c r="G424" s="6"/>
      <c r="H424" s="6"/>
      <c r="I424" s="6" t="s">
        <v>13977</v>
      </c>
      <c r="J424" s="6"/>
      <c r="K424" s="6"/>
      <c r="L424" s="6">
        <f>1257*5</f>
        <v>6285</v>
      </c>
      <c r="M424" s="6">
        <v>10</v>
      </c>
    </row>
    <row r="425" spans="1:13" x14ac:dyDescent="0.6">
      <c r="A425" s="6"/>
      <c r="B425" s="6"/>
      <c r="C425" s="6"/>
      <c r="D425" s="6" t="s">
        <v>13979</v>
      </c>
      <c r="E425" s="6" t="s">
        <v>13815</v>
      </c>
      <c r="F425" s="6" t="s">
        <v>13976</v>
      </c>
      <c r="G425" s="6"/>
      <c r="H425" s="6"/>
      <c r="I425" s="6" t="s">
        <v>13977</v>
      </c>
      <c r="J425" s="6"/>
      <c r="K425" s="6"/>
      <c r="L425" s="6">
        <f>2196*5</f>
        <v>10980</v>
      </c>
      <c r="M425" s="6">
        <v>328</v>
      </c>
    </row>
    <row r="426" spans="1:13" x14ac:dyDescent="0.6">
      <c r="A426" s="6"/>
      <c r="B426" s="6"/>
      <c r="C426" s="6"/>
      <c r="D426" s="6" t="s">
        <v>13979</v>
      </c>
      <c r="E426" s="6" t="s">
        <v>13815</v>
      </c>
      <c r="F426" s="6" t="s">
        <v>13978</v>
      </c>
      <c r="G426" s="6"/>
      <c r="H426" s="6"/>
      <c r="I426" s="6" t="s">
        <v>13977</v>
      </c>
      <c r="J426" s="6"/>
      <c r="K426" s="6"/>
      <c r="L426" s="6">
        <f>349*5</f>
        <v>1745</v>
      </c>
      <c r="M426" s="6">
        <v>25</v>
      </c>
    </row>
    <row r="427" spans="1:13" x14ac:dyDescent="0.6">
      <c r="A427" s="6"/>
      <c r="B427" s="6"/>
      <c r="C427" s="6"/>
      <c r="D427" s="6" t="s">
        <v>13979</v>
      </c>
      <c r="E427" s="6" t="s">
        <v>13815</v>
      </c>
      <c r="F427" s="6" t="s">
        <v>13825</v>
      </c>
      <c r="G427" s="6"/>
      <c r="H427" s="6"/>
      <c r="I427" s="6" t="s">
        <v>13977</v>
      </c>
      <c r="J427" s="6"/>
      <c r="K427" s="6"/>
      <c r="L427" s="6">
        <f>939*5</f>
        <v>4695</v>
      </c>
      <c r="M427" s="6">
        <v>101</v>
      </c>
    </row>
    <row r="428" spans="1:13" x14ac:dyDescent="0.6">
      <c r="A428" s="6"/>
      <c r="B428" s="6"/>
      <c r="C428" s="6"/>
      <c r="D428" s="6" t="s">
        <v>13979</v>
      </c>
      <c r="E428" s="6" t="s">
        <v>13815</v>
      </c>
      <c r="F428" s="6" t="s">
        <v>13826</v>
      </c>
      <c r="G428" s="6"/>
      <c r="H428" s="6"/>
      <c r="I428" s="6" t="s">
        <v>13977</v>
      </c>
      <c r="J428" s="6"/>
      <c r="K428" s="6"/>
      <c r="L428" s="6">
        <f>611*5</f>
        <v>3055</v>
      </c>
      <c r="M428" s="6">
        <v>109</v>
      </c>
    </row>
    <row r="429" spans="1:13" x14ac:dyDescent="0.6">
      <c r="A429" s="6"/>
      <c r="B429" s="6"/>
      <c r="C429" s="6"/>
      <c r="D429" s="6" t="s">
        <v>13979</v>
      </c>
      <c r="E429" s="6" t="s">
        <v>13815</v>
      </c>
      <c r="F429" s="6" t="s">
        <v>13860</v>
      </c>
      <c r="G429" s="6"/>
      <c r="H429" s="6"/>
      <c r="I429" s="6" t="s">
        <v>13977</v>
      </c>
      <c r="J429" s="6"/>
      <c r="K429" s="6"/>
      <c r="L429" s="6">
        <f>253*5</f>
        <v>1265</v>
      </c>
      <c r="M429" s="6">
        <v>76</v>
      </c>
    </row>
    <row r="430" spans="1:13" x14ac:dyDescent="0.6">
      <c r="A430" s="6"/>
      <c r="B430" s="6"/>
      <c r="C430" s="6"/>
      <c r="D430" s="6" t="s">
        <v>13979</v>
      </c>
      <c r="E430" s="6" t="s">
        <v>13815</v>
      </c>
      <c r="F430" s="6" t="s">
        <v>13861</v>
      </c>
      <c r="G430" s="6"/>
      <c r="H430" s="6"/>
      <c r="I430" s="6" t="s">
        <v>13977</v>
      </c>
      <c r="J430" s="6"/>
      <c r="K430" s="6"/>
      <c r="L430" s="6">
        <f>44*5</f>
        <v>220</v>
      </c>
      <c r="M430" s="6">
        <v>17</v>
      </c>
    </row>
    <row r="431" spans="1:13" x14ac:dyDescent="0.6">
      <c r="A431" s="6"/>
      <c r="B431" s="6"/>
      <c r="C431" s="6"/>
      <c r="D431" s="6" t="s">
        <v>13979</v>
      </c>
      <c r="E431" s="6" t="s">
        <v>13814</v>
      </c>
      <c r="F431" s="6" t="s">
        <v>13976</v>
      </c>
      <c r="G431" s="6"/>
      <c r="H431" s="6"/>
      <c r="I431" s="6" t="s">
        <v>13977</v>
      </c>
      <c r="J431" s="6"/>
      <c r="K431" s="6"/>
      <c r="L431" s="6">
        <f>939*5</f>
        <v>4695</v>
      </c>
      <c r="M431" s="6">
        <v>121</v>
      </c>
    </row>
    <row r="432" spans="1:13" x14ac:dyDescent="0.6">
      <c r="A432" s="6"/>
      <c r="B432" s="6"/>
      <c r="C432" s="6"/>
      <c r="D432" s="6" t="s">
        <v>13979</v>
      </c>
      <c r="E432" s="6" t="s">
        <v>13816</v>
      </c>
      <c r="F432" s="6" t="s">
        <v>13976</v>
      </c>
      <c r="G432" s="6"/>
      <c r="H432" s="6"/>
      <c r="I432" s="6" t="s">
        <v>13977</v>
      </c>
      <c r="J432" s="6"/>
      <c r="K432" s="6"/>
      <c r="L432" s="6">
        <f>1257*5</f>
        <v>6285</v>
      </c>
      <c r="M432" s="6">
        <v>207</v>
      </c>
    </row>
    <row r="433" spans="1:13" x14ac:dyDescent="0.6">
      <c r="A433" s="6"/>
      <c r="B433" s="6"/>
      <c r="C433" s="6"/>
      <c r="D433" s="6" t="s">
        <v>13980</v>
      </c>
      <c r="E433" s="6" t="s">
        <v>13815</v>
      </c>
      <c r="F433" s="6" t="s">
        <v>13976</v>
      </c>
      <c r="G433" s="6"/>
      <c r="H433" s="6"/>
      <c r="I433" s="6" t="s">
        <v>13977</v>
      </c>
      <c r="J433" s="6"/>
      <c r="K433" s="6"/>
      <c r="L433" s="6">
        <f>563*5</f>
        <v>2815</v>
      </c>
      <c r="M433" s="6">
        <v>128</v>
      </c>
    </row>
    <row r="434" spans="1:13" x14ac:dyDescent="0.6">
      <c r="A434" s="6"/>
      <c r="B434" s="6"/>
      <c r="C434" s="6"/>
      <c r="D434" s="6" t="s">
        <v>13980</v>
      </c>
      <c r="E434" s="6" t="s">
        <v>13815</v>
      </c>
      <c r="F434" s="6" t="s">
        <v>13978</v>
      </c>
      <c r="G434" s="6"/>
      <c r="H434" s="6"/>
      <c r="I434" s="6" t="s">
        <v>13977</v>
      </c>
      <c r="J434" s="6"/>
      <c r="K434" s="6"/>
      <c r="L434" s="6">
        <f>47*5</f>
        <v>235</v>
      </c>
      <c r="M434" s="6">
        <v>6</v>
      </c>
    </row>
    <row r="435" spans="1:13" x14ac:dyDescent="0.6">
      <c r="A435" s="6"/>
      <c r="B435" s="6"/>
      <c r="C435" s="6"/>
      <c r="D435" s="6" t="s">
        <v>13980</v>
      </c>
      <c r="E435" s="6" t="s">
        <v>13815</v>
      </c>
      <c r="F435" s="6" t="s">
        <v>13825</v>
      </c>
      <c r="G435" s="6"/>
      <c r="H435" s="6"/>
      <c r="I435" s="6" t="s">
        <v>13977</v>
      </c>
      <c r="J435" s="6"/>
      <c r="K435" s="6"/>
      <c r="L435" s="6">
        <f>144*5</f>
        <v>720</v>
      </c>
      <c r="M435" s="6">
        <v>17</v>
      </c>
    </row>
    <row r="436" spans="1:13" x14ac:dyDescent="0.6">
      <c r="A436" s="6"/>
      <c r="B436" s="6"/>
      <c r="C436" s="6"/>
      <c r="D436" s="6" t="s">
        <v>13980</v>
      </c>
      <c r="E436" s="6" t="s">
        <v>13815</v>
      </c>
      <c r="F436" s="6" t="s">
        <v>13826</v>
      </c>
      <c r="G436" s="6"/>
      <c r="H436" s="6"/>
      <c r="I436" s="6" t="s">
        <v>13977</v>
      </c>
      <c r="J436" s="6"/>
      <c r="K436" s="6"/>
      <c r="L436" s="6">
        <f>190*5</f>
        <v>950</v>
      </c>
      <c r="M436" s="6">
        <v>47</v>
      </c>
    </row>
    <row r="437" spans="1:13" x14ac:dyDescent="0.6">
      <c r="A437" s="6"/>
      <c r="B437" s="6"/>
      <c r="C437" s="6"/>
      <c r="D437" s="6" t="s">
        <v>13980</v>
      </c>
      <c r="E437" s="6" t="s">
        <v>13815</v>
      </c>
      <c r="F437" s="6" t="s">
        <v>13860</v>
      </c>
      <c r="G437" s="6"/>
      <c r="H437" s="6"/>
      <c r="I437" s="6" t="s">
        <v>13977</v>
      </c>
      <c r="J437" s="6"/>
      <c r="K437" s="6"/>
      <c r="L437" s="6">
        <f>159*5</f>
        <v>795</v>
      </c>
      <c r="M437" s="6">
        <v>52</v>
      </c>
    </row>
    <row r="438" spans="1:13" x14ac:dyDescent="0.6">
      <c r="A438" s="6"/>
      <c r="B438" s="6"/>
      <c r="C438" s="6"/>
      <c r="D438" s="6" t="s">
        <v>13980</v>
      </c>
      <c r="E438" s="6" t="s">
        <v>13815</v>
      </c>
      <c r="F438" s="6" t="s">
        <v>13861</v>
      </c>
      <c r="G438" s="6"/>
      <c r="H438" s="6"/>
      <c r="I438" s="6" t="s">
        <v>13977</v>
      </c>
      <c r="J438" s="6"/>
      <c r="K438" s="6"/>
      <c r="L438" s="6">
        <f>23*5</f>
        <v>115</v>
      </c>
      <c r="M438" s="6">
        <v>6</v>
      </c>
    </row>
    <row r="439" spans="1:13" x14ac:dyDescent="0.6">
      <c r="A439" s="6"/>
      <c r="B439" s="6"/>
      <c r="C439" s="6"/>
      <c r="D439" s="6" t="s">
        <v>13980</v>
      </c>
      <c r="E439" s="6" t="s">
        <v>13814</v>
      </c>
      <c r="F439" s="6" t="s">
        <v>13976</v>
      </c>
      <c r="G439" s="6"/>
      <c r="H439" s="6"/>
      <c r="I439" s="6" t="s">
        <v>13977</v>
      </c>
      <c r="J439" s="6"/>
      <c r="K439" s="6"/>
      <c r="L439" s="6">
        <f>239*5</f>
        <v>1195</v>
      </c>
      <c r="M439" s="6">
        <v>43</v>
      </c>
    </row>
    <row r="440" spans="1:13" x14ac:dyDescent="0.6">
      <c r="A440" s="6"/>
      <c r="B440" s="6"/>
      <c r="C440" s="6"/>
      <c r="D440" s="6" t="s">
        <v>13980</v>
      </c>
      <c r="E440" s="6" t="s">
        <v>13816</v>
      </c>
      <c r="F440" s="6" t="s">
        <v>13976</v>
      </c>
      <c r="G440" s="6"/>
      <c r="H440" s="6"/>
      <c r="I440" s="6" t="s">
        <v>13977</v>
      </c>
      <c r="J440" s="6"/>
      <c r="K440" s="6"/>
      <c r="L440" s="6">
        <f>324*5</f>
        <v>1620</v>
      </c>
      <c r="M440" s="6">
        <v>85</v>
      </c>
    </row>
    <row r="441" spans="1:13" x14ac:dyDescent="0.6">
      <c r="A441" s="8">
        <v>26383995</v>
      </c>
      <c r="B441" s="6" t="s">
        <v>13620</v>
      </c>
      <c r="C441" s="6" t="s">
        <v>13981</v>
      </c>
      <c r="D441" s="6" t="s">
        <v>13975</v>
      </c>
      <c r="E441" s="6" t="s">
        <v>13815</v>
      </c>
      <c r="F441" s="6" t="s">
        <v>13867</v>
      </c>
      <c r="G441" s="6" t="s">
        <v>13864</v>
      </c>
      <c r="H441" s="6" t="s">
        <v>13357</v>
      </c>
      <c r="I441" s="6" t="s">
        <v>13977</v>
      </c>
      <c r="J441" s="6" t="s">
        <v>13687</v>
      </c>
      <c r="K441" s="6" t="s">
        <v>13982</v>
      </c>
      <c r="L441" s="6">
        <f>737*15</f>
        <v>11055</v>
      </c>
      <c r="M441" s="6">
        <v>64</v>
      </c>
    </row>
    <row r="442" spans="1:13" x14ac:dyDescent="0.6">
      <c r="A442" s="6"/>
      <c r="B442" s="6"/>
      <c r="C442" s="6"/>
      <c r="D442" s="6" t="s">
        <v>13975</v>
      </c>
      <c r="E442" s="6" t="s">
        <v>13815</v>
      </c>
      <c r="F442" s="6" t="s">
        <v>13819</v>
      </c>
      <c r="G442" s="6"/>
      <c r="H442" s="6"/>
      <c r="I442" s="6" t="s">
        <v>13977</v>
      </c>
      <c r="J442" s="6"/>
      <c r="K442" s="6"/>
      <c r="L442" s="6">
        <f>855*15</f>
        <v>12825</v>
      </c>
      <c r="M442" s="6">
        <v>230</v>
      </c>
    </row>
    <row r="443" spans="1:13" x14ac:dyDescent="0.6">
      <c r="A443" s="6"/>
      <c r="B443" s="6"/>
      <c r="C443" s="6"/>
      <c r="D443" s="6" t="s">
        <v>13975</v>
      </c>
      <c r="E443" s="6" t="s">
        <v>13815</v>
      </c>
      <c r="F443" s="6" t="s">
        <v>13820</v>
      </c>
      <c r="G443" s="6"/>
      <c r="H443" s="6"/>
      <c r="I443" s="6" t="s">
        <v>13977</v>
      </c>
      <c r="J443" s="6"/>
      <c r="K443" s="6"/>
      <c r="L443" s="6">
        <f>388*15</f>
        <v>5820</v>
      </c>
      <c r="M443" s="6">
        <v>199</v>
      </c>
    </row>
    <row r="444" spans="1:13" x14ac:dyDescent="0.6">
      <c r="A444" s="6"/>
      <c r="B444" s="6"/>
      <c r="C444" s="6"/>
      <c r="D444" s="6" t="s">
        <v>13975</v>
      </c>
      <c r="E444" s="6" t="s">
        <v>13815</v>
      </c>
      <c r="F444" s="6" t="s">
        <v>13821</v>
      </c>
      <c r="G444" s="6"/>
      <c r="H444" s="6"/>
      <c r="I444" s="6" t="s">
        <v>13977</v>
      </c>
      <c r="J444" s="6"/>
      <c r="K444" s="6"/>
      <c r="L444" s="6">
        <f>56*15</f>
        <v>840</v>
      </c>
      <c r="M444" s="6">
        <v>16</v>
      </c>
    </row>
    <row r="445" spans="1:13" x14ac:dyDescent="0.6">
      <c r="A445" s="6"/>
      <c r="B445" s="6"/>
      <c r="C445" s="6"/>
      <c r="D445" s="6" t="s">
        <v>13975</v>
      </c>
      <c r="E445" s="6" t="s">
        <v>13815</v>
      </c>
      <c r="F445" s="6" t="s">
        <v>13469</v>
      </c>
      <c r="G445" s="6"/>
      <c r="H445" s="6"/>
      <c r="I445" s="6" t="s">
        <v>13977</v>
      </c>
      <c r="J445" s="6"/>
      <c r="K445" s="6"/>
      <c r="L445" s="6">
        <f>2036*15</f>
        <v>30540</v>
      </c>
      <c r="M445" s="6">
        <v>462</v>
      </c>
    </row>
    <row r="446" spans="1:13" x14ac:dyDescent="0.6">
      <c r="A446" s="6"/>
      <c r="B446" s="6"/>
      <c r="C446" s="6"/>
      <c r="D446" s="6" t="s">
        <v>13975</v>
      </c>
      <c r="E446" s="6" t="s">
        <v>13816</v>
      </c>
      <c r="F446" s="6" t="s">
        <v>13469</v>
      </c>
      <c r="G446" s="6"/>
      <c r="H446" s="6"/>
      <c r="I446" s="6" t="s">
        <v>13977</v>
      </c>
      <c r="J446" s="6"/>
      <c r="K446" s="6"/>
      <c r="L446" s="6">
        <f>1425*15</f>
        <v>21375</v>
      </c>
      <c r="M446" s="6">
        <v>366</v>
      </c>
    </row>
    <row r="447" spans="1:13" x14ac:dyDescent="0.6">
      <c r="A447" s="6"/>
      <c r="B447" s="6"/>
      <c r="C447" s="6"/>
      <c r="D447" s="6" t="s">
        <v>13975</v>
      </c>
      <c r="E447" s="6" t="s">
        <v>13814</v>
      </c>
      <c r="F447" s="6" t="s">
        <v>13469</v>
      </c>
      <c r="G447" s="6"/>
      <c r="H447" s="6"/>
      <c r="I447" s="6" t="s">
        <v>13977</v>
      </c>
      <c r="J447" s="6"/>
      <c r="K447" s="6"/>
      <c r="L447" s="6">
        <f>1049*15</f>
        <v>15735</v>
      </c>
      <c r="M447" s="6">
        <v>193</v>
      </c>
    </row>
    <row r="448" spans="1:13" x14ac:dyDescent="0.6">
      <c r="A448" s="6"/>
      <c r="B448" s="6"/>
      <c r="C448" s="6"/>
      <c r="D448" s="6" t="s">
        <v>13983</v>
      </c>
      <c r="E448" s="6" t="s">
        <v>13815</v>
      </c>
      <c r="F448" s="6" t="s">
        <v>13867</v>
      </c>
      <c r="G448" s="6"/>
      <c r="H448" s="6"/>
      <c r="I448" s="6" t="s">
        <v>13977</v>
      </c>
      <c r="J448" s="6"/>
      <c r="K448" s="6"/>
      <c r="L448" s="6">
        <f>778*15</f>
        <v>11670</v>
      </c>
      <c r="M448" s="6">
        <v>9</v>
      </c>
    </row>
    <row r="449" spans="1:13" x14ac:dyDescent="0.6">
      <c r="A449" s="6"/>
      <c r="B449" s="6"/>
      <c r="C449" s="6"/>
      <c r="D449" s="6" t="s">
        <v>13983</v>
      </c>
      <c r="E449" s="6" t="s">
        <v>13815</v>
      </c>
      <c r="F449" s="6" t="s">
        <v>13819</v>
      </c>
      <c r="G449" s="6"/>
      <c r="H449" s="6"/>
      <c r="I449" s="6" t="s">
        <v>13977</v>
      </c>
      <c r="J449" s="6"/>
      <c r="K449" s="6"/>
      <c r="L449" s="6">
        <f>988*15</f>
        <v>14820</v>
      </c>
      <c r="M449" s="6">
        <v>67</v>
      </c>
    </row>
    <row r="450" spans="1:13" x14ac:dyDescent="0.6">
      <c r="A450" s="6"/>
      <c r="B450" s="6"/>
      <c r="C450" s="6"/>
      <c r="D450" s="6" t="s">
        <v>13983</v>
      </c>
      <c r="E450" s="6" t="s">
        <v>13815</v>
      </c>
      <c r="F450" s="6" t="s">
        <v>13820</v>
      </c>
      <c r="G450" s="6"/>
      <c r="H450" s="6"/>
      <c r="I450" s="6" t="s">
        <v>13977</v>
      </c>
      <c r="J450" s="6"/>
      <c r="K450" s="6"/>
      <c r="L450" s="6">
        <f>547*15</f>
        <v>8205</v>
      </c>
      <c r="M450" s="6">
        <v>110</v>
      </c>
    </row>
    <row r="451" spans="1:13" x14ac:dyDescent="0.6">
      <c r="A451" s="6"/>
      <c r="B451" s="6"/>
      <c r="C451" s="6"/>
      <c r="D451" s="6" t="s">
        <v>13983</v>
      </c>
      <c r="E451" s="6" t="s">
        <v>13815</v>
      </c>
      <c r="F451" s="6" t="s">
        <v>13821</v>
      </c>
      <c r="G451" s="6"/>
      <c r="H451" s="6"/>
      <c r="I451" s="6" t="s">
        <v>13977</v>
      </c>
      <c r="J451" s="6"/>
      <c r="K451" s="6"/>
      <c r="L451" s="6">
        <f>108*15</f>
        <v>1620</v>
      </c>
      <c r="M451" s="6">
        <v>29</v>
      </c>
    </row>
    <row r="452" spans="1:13" x14ac:dyDescent="0.6">
      <c r="A452" s="6"/>
      <c r="B452" s="6"/>
      <c r="C452" s="6"/>
      <c r="D452" s="6" t="s">
        <v>13983</v>
      </c>
      <c r="E452" s="6" t="s">
        <v>13815</v>
      </c>
      <c r="F452" s="6" t="s">
        <v>13469</v>
      </c>
      <c r="G452" s="6"/>
      <c r="H452" s="6"/>
      <c r="I452" s="6" t="s">
        <v>13977</v>
      </c>
      <c r="J452" s="6"/>
      <c r="K452" s="6"/>
      <c r="L452" s="6">
        <f>2421*15</f>
        <v>36315</v>
      </c>
      <c r="M452" s="6">
        <v>165</v>
      </c>
    </row>
    <row r="453" spans="1:13" x14ac:dyDescent="0.6">
      <c r="A453" s="6"/>
      <c r="B453" s="6"/>
      <c r="C453" s="6"/>
      <c r="D453" s="6" t="s">
        <v>13983</v>
      </c>
      <c r="E453" s="6" t="s">
        <v>13816</v>
      </c>
      <c r="F453" s="6" t="s">
        <v>13469</v>
      </c>
      <c r="G453" s="6"/>
      <c r="H453" s="6"/>
      <c r="I453" s="6" t="s">
        <v>13977</v>
      </c>
      <c r="J453" s="6"/>
      <c r="K453" s="6"/>
      <c r="L453" s="6">
        <f>1425*15</f>
        <v>21375</v>
      </c>
      <c r="M453" s="6">
        <v>306</v>
      </c>
    </row>
    <row r="454" spans="1:13" x14ac:dyDescent="0.6">
      <c r="A454" s="6"/>
      <c r="B454" s="6"/>
      <c r="C454" s="6"/>
      <c r="D454" s="6" t="s">
        <v>13983</v>
      </c>
      <c r="E454" s="6" t="s">
        <v>13814</v>
      </c>
      <c r="F454" s="6" t="s">
        <v>13469</v>
      </c>
      <c r="G454" s="6"/>
      <c r="H454" s="6"/>
      <c r="I454" s="6" t="s">
        <v>13977</v>
      </c>
      <c r="J454" s="6"/>
      <c r="K454" s="6"/>
      <c r="L454" s="6">
        <f>1049*15</f>
        <v>15735</v>
      </c>
      <c r="M454" s="6">
        <v>63</v>
      </c>
    </row>
    <row r="455" spans="1:13" x14ac:dyDescent="0.6">
      <c r="A455" s="6"/>
      <c r="B455" s="6"/>
      <c r="C455" s="6"/>
      <c r="D455" s="6" t="s">
        <v>13984</v>
      </c>
      <c r="E455" s="6" t="s">
        <v>13815</v>
      </c>
      <c r="F455" s="6" t="s">
        <v>13867</v>
      </c>
      <c r="G455" s="6"/>
      <c r="H455" s="6"/>
      <c r="I455" s="6" t="s">
        <v>13977</v>
      </c>
      <c r="J455" s="6"/>
      <c r="K455" s="6"/>
      <c r="L455" s="6">
        <f>778*15</f>
        <v>11670</v>
      </c>
      <c r="M455" s="6">
        <v>5</v>
      </c>
    </row>
    <row r="456" spans="1:13" x14ac:dyDescent="0.6">
      <c r="A456" s="6"/>
      <c r="B456" s="6"/>
      <c r="C456" s="6"/>
      <c r="D456" s="6" t="s">
        <v>13984</v>
      </c>
      <c r="E456" s="6" t="s">
        <v>13815</v>
      </c>
      <c r="F456" s="6" t="s">
        <v>13819</v>
      </c>
      <c r="G456" s="6"/>
      <c r="H456" s="6"/>
      <c r="I456" s="6" t="s">
        <v>13977</v>
      </c>
      <c r="J456" s="6"/>
      <c r="K456" s="6"/>
      <c r="L456" s="6">
        <f>988*15</f>
        <v>14820</v>
      </c>
      <c r="M456" s="6">
        <v>47</v>
      </c>
    </row>
    <row r="457" spans="1:13" x14ac:dyDescent="0.6">
      <c r="A457" s="6"/>
      <c r="B457" s="6"/>
      <c r="C457" s="6"/>
      <c r="D457" s="6" t="s">
        <v>13984</v>
      </c>
      <c r="E457" s="6" t="s">
        <v>13815</v>
      </c>
      <c r="F457" s="6" t="s">
        <v>13820</v>
      </c>
      <c r="G457" s="6"/>
      <c r="H457" s="6"/>
      <c r="I457" s="6" t="s">
        <v>13977</v>
      </c>
      <c r="J457" s="6"/>
      <c r="K457" s="6"/>
      <c r="L457" s="6">
        <f>547*15</f>
        <v>8205</v>
      </c>
      <c r="M457" s="6">
        <v>71</v>
      </c>
    </row>
    <row r="458" spans="1:13" x14ac:dyDescent="0.6">
      <c r="A458" s="6"/>
      <c r="B458" s="6"/>
      <c r="C458" s="6"/>
      <c r="D458" s="6" t="s">
        <v>13984</v>
      </c>
      <c r="E458" s="6" t="s">
        <v>13815</v>
      </c>
      <c r="F458" s="6" t="s">
        <v>13821</v>
      </c>
      <c r="G458" s="6"/>
      <c r="H458" s="6"/>
      <c r="I458" s="6" t="s">
        <v>13977</v>
      </c>
      <c r="J458" s="6"/>
      <c r="K458" s="6"/>
      <c r="L458" s="6">
        <f>108*15</f>
        <v>1620</v>
      </c>
      <c r="M458" s="6">
        <v>15</v>
      </c>
    </row>
    <row r="459" spans="1:13" x14ac:dyDescent="0.6">
      <c r="A459" s="6"/>
      <c r="B459" s="6"/>
      <c r="C459" s="6"/>
      <c r="D459" s="6" t="s">
        <v>13984</v>
      </c>
      <c r="E459" s="6" t="s">
        <v>13815</v>
      </c>
      <c r="F459" s="6" t="s">
        <v>13469</v>
      </c>
      <c r="G459" s="6"/>
      <c r="H459" s="6"/>
      <c r="I459" s="6" t="s">
        <v>13977</v>
      </c>
      <c r="J459" s="6"/>
      <c r="K459" s="6"/>
      <c r="L459" s="6">
        <f>2421*15</f>
        <v>36315</v>
      </c>
      <c r="M459" s="6">
        <v>107</v>
      </c>
    </row>
    <row r="460" spans="1:13" x14ac:dyDescent="0.6">
      <c r="A460" s="6"/>
      <c r="B460" s="6"/>
      <c r="C460" s="6"/>
      <c r="D460" s="6" t="s">
        <v>13984</v>
      </c>
      <c r="E460" s="6" t="s">
        <v>13816</v>
      </c>
      <c r="F460" s="6" t="s">
        <v>13469</v>
      </c>
      <c r="G460" s="6"/>
      <c r="H460" s="6"/>
      <c r="I460" s="6" t="s">
        <v>13977</v>
      </c>
      <c r="J460" s="6"/>
      <c r="K460" s="6"/>
      <c r="L460" s="6">
        <f>1425*15</f>
        <v>21375</v>
      </c>
      <c r="M460" s="6">
        <v>74</v>
      </c>
    </row>
    <row r="461" spans="1:13" x14ac:dyDescent="0.6">
      <c r="A461" s="6"/>
      <c r="B461" s="6"/>
      <c r="C461" s="6"/>
      <c r="D461" s="6" t="s">
        <v>13984</v>
      </c>
      <c r="E461" s="6" t="s">
        <v>13814</v>
      </c>
      <c r="F461" s="6" t="s">
        <v>13469</v>
      </c>
      <c r="G461" s="6"/>
      <c r="H461" s="6"/>
      <c r="I461" s="6" t="s">
        <v>13977</v>
      </c>
      <c r="J461" s="6"/>
      <c r="K461" s="6"/>
      <c r="L461" s="6">
        <f>1049*15</f>
        <v>15735</v>
      </c>
      <c r="M461" s="6">
        <v>35</v>
      </c>
    </row>
    <row r="462" spans="1:13" x14ac:dyDescent="0.6">
      <c r="A462" s="6"/>
      <c r="B462" s="6"/>
      <c r="C462" s="6"/>
      <c r="D462" s="6" t="s">
        <v>13985</v>
      </c>
      <c r="E462" s="6" t="s">
        <v>13815</v>
      </c>
      <c r="F462" s="6" t="s">
        <v>13867</v>
      </c>
      <c r="G462" s="6"/>
      <c r="H462" s="6"/>
      <c r="I462" s="6" t="s">
        <v>13977</v>
      </c>
      <c r="J462" s="6"/>
      <c r="K462" s="6"/>
      <c r="L462" s="6">
        <f>774*15</f>
        <v>11610</v>
      </c>
      <c r="M462" s="6">
        <v>3</v>
      </c>
    </row>
    <row r="463" spans="1:13" x14ac:dyDescent="0.6">
      <c r="A463" s="6"/>
      <c r="B463" s="6"/>
      <c r="C463" s="6"/>
      <c r="D463" s="6" t="s">
        <v>13985</v>
      </c>
      <c r="E463" s="6" t="s">
        <v>13815</v>
      </c>
      <c r="F463" s="6" t="s">
        <v>13819</v>
      </c>
      <c r="G463" s="6"/>
      <c r="H463" s="6"/>
      <c r="I463" s="6" t="s">
        <v>13977</v>
      </c>
      <c r="J463" s="6"/>
      <c r="K463" s="6"/>
      <c r="L463" s="6">
        <f>960*15</f>
        <v>14400</v>
      </c>
      <c r="M463" s="6">
        <v>20</v>
      </c>
    </row>
    <row r="464" spans="1:13" x14ac:dyDescent="0.6">
      <c r="A464" s="6"/>
      <c r="B464" s="6"/>
      <c r="C464" s="6"/>
      <c r="D464" s="6" t="s">
        <v>13985</v>
      </c>
      <c r="E464" s="6" t="s">
        <v>13815</v>
      </c>
      <c r="F464" s="6" t="s">
        <v>13820</v>
      </c>
      <c r="G464" s="6"/>
      <c r="H464" s="6"/>
      <c r="I464" s="6" t="s">
        <v>13977</v>
      </c>
      <c r="J464" s="6"/>
      <c r="K464" s="6"/>
      <c r="L464" s="6">
        <f>519*15</f>
        <v>7785</v>
      </c>
      <c r="M464" s="6">
        <v>49</v>
      </c>
    </row>
    <row r="465" spans="1:13" x14ac:dyDescent="0.6">
      <c r="A465" s="6"/>
      <c r="B465" s="6"/>
      <c r="C465" s="6"/>
      <c r="D465" s="6" t="s">
        <v>13985</v>
      </c>
      <c r="E465" s="6" t="s">
        <v>13815</v>
      </c>
      <c r="F465" s="6" t="s">
        <v>13821</v>
      </c>
      <c r="G465" s="6"/>
      <c r="H465" s="6"/>
      <c r="I465" s="6" t="s">
        <v>13977</v>
      </c>
      <c r="J465" s="6"/>
      <c r="K465" s="6"/>
      <c r="L465" s="6">
        <f>102*15</f>
        <v>1530</v>
      </c>
      <c r="M465" s="6">
        <v>20</v>
      </c>
    </row>
    <row r="466" spans="1:13" x14ac:dyDescent="0.6">
      <c r="A466" s="6"/>
      <c r="B466" s="6"/>
      <c r="C466" s="6"/>
      <c r="D466" s="6" t="s">
        <v>13985</v>
      </c>
      <c r="E466" s="6" t="s">
        <v>13815</v>
      </c>
      <c r="F466" s="6" t="s">
        <v>13469</v>
      </c>
      <c r="G466" s="6"/>
      <c r="H466" s="6"/>
      <c r="I466" s="6" t="s">
        <v>13977</v>
      </c>
      <c r="J466" s="6"/>
      <c r="K466" s="6"/>
      <c r="L466" s="6">
        <f>2355*15</f>
        <v>35325</v>
      </c>
      <c r="M466" s="6">
        <v>61</v>
      </c>
    </row>
    <row r="467" spans="1:13" x14ac:dyDescent="0.6">
      <c r="A467" s="6"/>
      <c r="B467" s="6"/>
      <c r="C467" s="6"/>
      <c r="D467" s="6" t="s">
        <v>13985</v>
      </c>
      <c r="E467" s="6" t="s">
        <v>13816</v>
      </c>
      <c r="F467" s="6" t="s">
        <v>13469</v>
      </c>
      <c r="G467" s="6"/>
      <c r="H467" s="6"/>
      <c r="I467" s="6" t="s">
        <v>13977</v>
      </c>
      <c r="J467" s="6"/>
      <c r="K467" s="6"/>
      <c r="L467" s="6">
        <f>1425*15</f>
        <v>21375</v>
      </c>
      <c r="M467" s="6">
        <v>36</v>
      </c>
    </row>
    <row r="468" spans="1:13" x14ac:dyDescent="0.6">
      <c r="A468" s="6"/>
      <c r="B468" s="6"/>
      <c r="C468" s="6"/>
      <c r="D468" s="6" t="s">
        <v>13985</v>
      </c>
      <c r="E468" s="6" t="s">
        <v>13814</v>
      </c>
      <c r="F468" s="6" t="s">
        <v>13469</v>
      </c>
      <c r="G468" s="6"/>
      <c r="H468" s="6"/>
      <c r="I468" s="6" t="s">
        <v>13977</v>
      </c>
      <c r="J468" s="6"/>
      <c r="K468" s="6"/>
      <c r="L468" s="6">
        <f>1049*15</f>
        <v>15735</v>
      </c>
      <c r="M468" s="6">
        <v>29</v>
      </c>
    </row>
    <row r="469" spans="1:13" x14ac:dyDescent="0.6">
      <c r="A469" s="8">
        <v>26896123</v>
      </c>
      <c r="B469" s="6" t="s">
        <v>13986</v>
      </c>
      <c r="C469" s="6" t="s">
        <v>13987</v>
      </c>
      <c r="D469" s="6" t="s">
        <v>13975</v>
      </c>
      <c r="E469" s="6" t="s">
        <v>13815</v>
      </c>
      <c r="F469" s="6" t="s">
        <v>13544</v>
      </c>
      <c r="G469" s="6" t="s">
        <v>13873</v>
      </c>
      <c r="H469" s="6" t="s">
        <v>13988</v>
      </c>
      <c r="I469" s="6" t="s">
        <v>13989</v>
      </c>
      <c r="J469" s="6" t="s">
        <v>13990</v>
      </c>
      <c r="K469" s="6" t="s">
        <v>13543</v>
      </c>
      <c r="L469" s="6">
        <f>3685*8</f>
        <v>29480</v>
      </c>
      <c r="M469" s="6">
        <v>129</v>
      </c>
    </row>
    <row r="470" spans="1:13" x14ac:dyDescent="0.6">
      <c r="A470" s="6"/>
      <c r="B470" s="6"/>
      <c r="C470" s="6"/>
      <c r="D470" s="6" t="s">
        <v>13975</v>
      </c>
      <c r="E470" s="6" t="s">
        <v>13815</v>
      </c>
      <c r="F470" s="6" t="s">
        <v>13991</v>
      </c>
      <c r="G470" s="6"/>
      <c r="H470" s="6"/>
      <c r="I470" s="6" t="s">
        <v>13992</v>
      </c>
      <c r="J470" s="6"/>
      <c r="K470" s="6"/>
      <c r="L470" s="6">
        <f>1486*8</f>
        <v>11888</v>
      </c>
      <c r="M470" s="6">
        <v>72</v>
      </c>
    </row>
    <row r="471" spans="1:13" x14ac:dyDescent="0.6">
      <c r="A471" s="6"/>
      <c r="B471" s="6"/>
      <c r="C471" s="6"/>
      <c r="D471" s="6" t="s">
        <v>13975</v>
      </c>
      <c r="E471" s="6" t="s">
        <v>13815</v>
      </c>
      <c r="F471" s="6" t="s">
        <v>13991</v>
      </c>
      <c r="G471" s="6"/>
      <c r="H471" s="6"/>
      <c r="I471" s="6" t="s">
        <v>13993</v>
      </c>
      <c r="J471" s="6"/>
      <c r="K471" s="6"/>
      <c r="L471" s="6">
        <f>938*8</f>
        <v>7504</v>
      </c>
      <c r="M471" s="6">
        <v>15</v>
      </c>
    </row>
    <row r="472" spans="1:13" x14ac:dyDescent="0.6">
      <c r="A472" s="6"/>
      <c r="B472" s="6"/>
      <c r="C472" s="6"/>
      <c r="D472" s="6" t="s">
        <v>13975</v>
      </c>
      <c r="E472" s="6" t="s">
        <v>13815</v>
      </c>
      <c r="F472" s="6" t="s">
        <v>13991</v>
      </c>
      <c r="G472" s="6"/>
      <c r="H472" s="6"/>
      <c r="I472" s="6" t="s">
        <v>13532</v>
      </c>
      <c r="J472" s="6"/>
      <c r="K472" s="6"/>
      <c r="L472" s="6">
        <f>808*8</f>
        <v>6464</v>
      </c>
      <c r="M472" s="6">
        <v>24</v>
      </c>
    </row>
    <row r="473" spans="1:13" x14ac:dyDescent="0.6">
      <c r="A473" s="6"/>
      <c r="B473" s="6"/>
      <c r="C473" s="6"/>
      <c r="D473" s="6" t="s">
        <v>13975</v>
      </c>
      <c r="E473" s="6" t="s">
        <v>13815</v>
      </c>
      <c r="F473" s="6" t="s">
        <v>13991</v>
      </c>
      <c r="G473" s="6"/>
      <c r="H473" s="6"/>
      <c r="I473" s="6" t="s">
        <v>13994</v>
      </c>
      <c r="J473" s="6"/>
      <c r="K473" s="6"/>
      <c r="L473" s="6">
        <f>453*8</f>
        <v>3624</v>
      </c>
      <c r="M473" s="6">
        <v>18</v>
      </c>
    </row>
    <row r="474" spans="1:13" x14ac:dyDescent="0.6">
      <c r="A474" s="6"/>
      <c r="B474" s="6"/>
      <c r="C474" s="6"/>
      <c r="D474" s="6" t="s">
        <v>13975</v>
      </c>
      <c r="E474" s="6" t="s">
        <v>13814</v>
      </c>
      <c r="F474" s="6" t="s">
        <v>13544</v>
      </c>
      <c r="G474" s="6"/>
      <c r="H474" s="6"/>
      <c r="I474" s="6" t="s">
        <v>13989</v>
      </c>
      <c r="J474" s="6"/>
      <c r="K474" s="6"/>
      <c r="L474" s="6">
        <f>1727*8</f>
        <v>13816</v>
      </c>
      <c r="M474" s="6">
        <v>56</v>
      </c>
    </row>
    <row r="475" spans="1:13" x14ac:dyDescent="0.6">
      <c r="A475" s="6"/>
      <c r="B475" s="6"/>
      <c r="C475" s="6"/>
      <c r="D475" s="6" t="s">
        <v>13975</v>
      </c>
      <c r="E475" s="6" t="s">
        <v>13814</v>
      </c>
      <c r="F475" s="6" t="s">
        <v>13991</v>
      </c>
      <c r="G475" s="6"/>
      <c r="H475" s="6"/>
      <c r="I475" s="6" t="s">
        <v>13992</v>
      </c>
      <c r="J475" s="6"/>
      <c r="K475" s="6"/>
      <c r="L475" s="6">
        <f>706*8</f>
        <v>5648</v>
      </c>
      <c r="M475" s="6">
        <v>27</v>
      </c>
    </row>
    <row r="476" spans="1:13" x14ac:dyDescent="0.6">
      <c r="A476" s="6"/>
      <c r="B476" s="6"/>
      <c r="C476" s="6"/>
      <c r="D476" s="6" t="s">
        <v>13975</v>
      </c>
      <c r="E476" s="6" t="s">
        <v>13814</v>
      </c>
      <c r="F476" s="6" t="s">
        <v>13991</v>
      </c>
      <c r="G476" s="6"/>
      <c r="H476" s="6"/>
      <c r="I476" s="6" t="s">
        <v>13993</v>
      </c>
      <c r="J476" s="6"/>
      <c r="K476" s="6"/>
      <c r="L476" s="6">
        <f>417*8</f>
        <v>3336</v>
      </c>
      <c r="M476" s="6">
        <v>6</v>
      </c>
    </row>
    <row r="477" spans="1:13" x14ac:dyDescent="0.6">
      <c r="A477" s="6"/>
      <c r="B477" s="6"/>
      <c r="C477" s="6"/>
      <c r="D477" s="6" t="s">
        <v>13975</v>
      </c>
      <c r="E477" s="6" t="s">
        <v>13814</v>
      </c>
      <c r="F477" s="6" t="s">
        <v>13991</v>
      </c>
      <c r="G477" s="6"/>
      <c r="H477" s="6"/>
      <c r="I477" s="6" t="s">
        <v>13532</v>
      </c>
      <c r="J477" s="6"/>
      <c r="K477" s="6"/>
      <c r="L477" s="6">
        <f>379*8</f>
        <v>3032</v>
      </c>
      <c r="M477" s="6">
        <v>13</v>
      </c>
    </row>
    <row r="478" spans="1:13" x14ac:dyDescent="0.6">
      <c r="A478" s="6"/>
      <c r="B478" s="6"/>
      <c r="C478" s="6"/>
      <c r="D478" s="6" t="s">
        <v>13975</v>
      </c>
      <c r="E478" s="6" t="s">
        <v>13814</v>
      </c>
      <c r="F478" s="6" t="s">
        <v>13991</v>
      </c>
      <c r="G478" s="6"/>
      <c r="H478" s="6"/>
      <c r="I478" s="6" t="s">
        <v>13994</v>
      </c>
      <c r="J478" s="6"/>
      <c r="K478" s="6"/>
      <c r="L478" s="6">
        <f>225*8</f>
        <v>1800</v>
      </c>
      <c r="M478" s="6">
        <v>10</v>
      </c>
    </row>
    <row r="479" spans="1:13" x14ac:dyDescent="0.6">
      <c r="A479" s="6"/>
      <c r="B479" s="6"/>
      <c r="C479" s="6"/>
      <c r="D479" s="6" t="s">
        <v>13975</v>
      </c>
      <c r="E479" s="6" t="s">
        <v>13816</v>
      </c>
      <c r="F479" s="6" t="s">
        <v>13544</v>
      </c>
      <c r="G479" s="6"/>
      <c r="H479" s="6"/>
      <c r="I479" s="6" t="s">
        <v>13989</v>
      </c>
      <c r="J479" s="6"/>
      <c r="K479" s="6"/>
      <c r="L479" s="6">
        <f>1958*8</f>
        <v>15664</v>
      </c>
      <c r="M479" s="6">
        <v>73</v>
      </c>
    </row>
    <row r="480" spans="1:13" x14ac:dyDescent="0.6">
      <c r="A480" s="6"/>
      <c r="B480" s="6"/>
      <c r="C480" s="6"/>
      <c r="D480" s="6" t="s">
        <v>13975</v>
      </c>
      <c r="E480" s="6" t="s">
        <v>13816</v>
      </c>
      <c r="F480" s="6" t="s">
        <v>13991</v>
      </c>
      <c r="G480" s="6"/>
      <c r="H480" s="6"/>
      <c r="I480" s="6" t="s">
        <v>13992</v>
      </c>
      <c r="J480" s="6"/>
      <c r="K480" s="6"/>
      <c r="L480" s="6">
        <f>780*8</f>
        <v>6240</v>
      </c>
      <c r="M480" s="6">
        <v>45</v>
      </c>
    </row>
    <row r="481" spans="1:13" x14ac:dyDescent="0.6">
      <c r="A481" s="6"/>
      <c r="B481" s="6"/>
      <c r="C481" s="6"/>
      <c r="D481" s="6" t="s">
        <v>13975</v>
      </c>
      <c r="E481" s="6" t="s">
        <v>13816</v>
      </c>
      <c r="F481" s="6" t="s">
        <v>13991</v>
      </c>
      <c r="G481" s="6"/>
      <c r="H481" s="6"/>
      <c r="I481" s="6" t="s">
        <v>13993</v>
      </c>
      <c r="J481" s="6"/>
      <c r="K481" s="6"/>
      <c r="L481" s="6">
        <f>521*8</f>
        <v>4168</v>
      </c>
      <c r="M481" s="6">
        <v>9</v>
      </c>
    </row>
    <row r="482" spans="1:13" x14ac:dyDescent="0.6">
      <c r="A482" s="6"/>
      <c r="B482" s="6"/>
      <c r="C482" s="6"/>
      <c r="D482" s="6" t="s">
        <v>13975</v>
      </c>
      <c r="E482" s="6" t="s">
        <v>13816</v>
      </c>
      <c r="F482" s="6" t="s">
        <v>13991</v>
      </c>
      <c r="G482" s="6"/>
      <c r="H482" s="6"/>
      <c r="I482" s="6" t="s">
        <v>13532</v>
      </c>
      <c r="J482" s="6"/>
      <c r="K482" s="6"/>
      <c r="L482" s="6">
        <f>429*8</f>
        <v>3432</v>
      </c>
      <c r="M482" s="6">
        <v>11</v>
      </c>
    </row>
    <row r="483" spans="1:13" x14ac:dyDescent="0.6">
      <c r="A483" s="6"/>
      <c r="B483" s="6"/>
      <c r="C483" s="6"/>
      <c r="D483" s="6" t="s">
        <v>13975</v>
      </c>
      <c r="E483" s="6" t="s">
        <v>13816</v>
      </c>
      <c r="F483" s="6" t="s">
        <v>13991</v>
      </c>
      <c r="G483" s="6"/>
      <c r="H483" s="6"/>
      <c r="I483" s="6" t="s">
        <v>13994</v>
      </c>
      <c r="J483" s="6"/>
      <c r="K483" s="6"/>
      <c r="L483" s="6">
        <f>228*8</f>
        <v>1824</v>
      </c>
      <c r="M483" s="6">
        <v>8</v>
      </c>
    </row>
    <row r="484" spans="1:13" x14ac:dyDescent="0.6">
      <c r="A484" s="6"/>
      <c r="B484" s="6"/>
      <c r="C484" s="6"/>
      <c r="D484" s="6" t="s">
        <v>13995</v>
      </c>
      <c r="E484" s="6" t="s">
        <v>13815</v>
      </c>
      <c r="F484" s="6" t="s">
        <v>13544</v>
      </c>
      <c r="G484" s="6"/>
      <c r="H484" s="6"/>
      <c r="I484" s="6" t="s">
        <v>13989</v>
      </c>
      <c r="J484" s="6"/>
      <c r="K484" s="6"/>
      <c r="L484" s="6">
        <f>3802*8</f>
        <v>30416</v>
      </c>
      <c r="M484" s="6">
        <v>34</v>
      </c>
    </row>
    <row r="485" spans="1:13" x14ac:dyDescent="0.6">
      <c r="A485" s="6"/>
      <c r="B485" s="6"/>
      <c r="C485" s="6"/>
      <c r="D485" s="6" t="s">
        <v>13995</v>
      </c>
      <c r="E485" s="6" t="s">
        <v>13815</v>
      </c>
      <c r="F485" s="6" t="s">
        <v>13991</v>
      </c>
      <c r="G485" s="6"/>
      <c r="H485" s="6"/>
      <c r="I485" s="6" t="s">
        <v>13992</v>
      </c>
      <c r="J485" s="6"/>
      <c r="K485" s="6"/>
      <c r="L485" s="6">
        <f>1549*8</f>
        <v>12392</v>
      </c>
      <c r="M485" s="6">
        <v>23</v>
      </c>
    </row>
    <row r="486" spans="1:13" x14ac:dyDescent="0.6">
      <c r="A486" s="6"/>
      <c r="B486" s="6"/>
      <c r="C486" s="6"/>
      <c r="D486" s="6" t="s">
        <v>13995</v>
      </c>
      <c r="E486" s="6" t="s">
        <v>13815</v>
      </c>
      <c r="F486" s="6" t="s">
        <v>13991</v>
      </c>
      <c r="G486" s="6"/>
      <c r="H486" s="6"/>
      <c r="I486" s="6" t="s">
        <v>13993</v>
      </c>
      <c r="J486" s="6"/>
      <c r="K486" s="6"/>
      <c r="L486" s="6">
        <f>949*8</f>
        <v>7592</v>
      </c>
      <c r="M486" s="6">
        <v>1</v>
      </c>
    </row>
    <row r="487" spans="1:13" x14ac:dyDescent="0.6">
      <c r="A487" s="6"/>
      <c r="B487" s="6"/>
      <c r="C487" s="6"/>
      <c r="D487" s="6" t="s">
        <v>13995</v>
      </c>
      <c r="E487" s="6" t="s">
        <v>13815</v>
      </c>
      <c r="F487" s="6" t="s">
        <v>13991</v>
      </c>
      <c r="G487" s="6"/>
      <c r="H487" s="6"/>
      <c r="I487" s="6" t="s">
        <v>13532</v>
      </c>
      <c r="J487" s="6"/>
      <c r="K487" s="6"/>
      <c r="L487" s="6">
        <f>841*8</f>
        <v>6728</v>
      </c>
      <c r="M487" s="6">
        <v>4</v>
      </c>
    </row>
    <row r="488" spans="1:13" x14ac:dyDescent="0.6">
      <c r="A488" s="6"/>
      <c r="B488" s="6"/>
      <c r="C488" s="6"/>
      <c r="D488" s="6" t="s">
        <v>13995</v>
      </c>
      <c r="E488" s="6" t="s">
        <v>13815</v>
      </c>
      <c r="F488" s="6" t="s">
        <v>13991</v>
      </c>
      <c r="G488" s="6"/>
      <c r="H488" s="6"/>
      <c r="I488" s="6" t="s">
        <v>13994</v>
      </c>
      <c r="J488" s="6"/>
      <c r="K488" s="6"/>
      <c r="L488" s="6">
        <f>463*8</f>
        <v>3704</v>
      </c>
      <c r="M488" s="6">
        <v>6</v>
      </c>
    </row>
    <row r="489" spans="1:13" x14ac:dyDescent="0.6">
      <c r="A489" s="6"/>
      <c r="B489" s="6"/>
      <c r="C489" s="6"/>
      <c r="D489" s="6" t="s">
        <v>13995</v>
      </c>
      <c r="E489" s="6" t="s">
        <v>13814</v>
      </c>
      <c r="F489" s="6" t="s">
        <v>13544</v>
      </c>
      <c r="G489" s="6"/>
      <c r="H489" s="6"/>
      <c r="I489" s="6" t="s">
        <v>13989</v>
      </c>
      <c r="J489" s="6"/>
      <c r="K489" s="6"/>
      <c r="L489" s="6">
        <f>1783*8</f>
        <v>14264</v>
      </c>
      <c r="M489" s="6">
        <v>18</v>
      </c>
    </row>
    <row r="490" spans="1:13" x14ac:dyDescent="0.6">
      <c r="A490" s="6"/>
      <c r="B490" s="6"/>
      <c r="C490" s="6"/>
      <c r="D490" s="6" t="s">
        <v>13995</v>
      </c>
      <c r="E490" s="6" t="s">
        <v>13814</v>
      </c>
      <c r="F490" s="6" t="s">
        <v>13991</v>
      </c>
      <c r="G490" s="6"/>
      <c r="H490" s="6"/>
      <c r="I490" s="6" t="s">
        <v>13992</v>
      </c>
      <c r="J490" s="6"/>
      <c r="K490" s="6"/>
      <c r="L490" s="6">
        <f>737*8</f>
        <v>5896</v>
      </c>
      <c r="M490" s="6">
        <v>12</v>
      </c>
    </row>
    <row r="491" spans="1:13" x14ac:dyDescent="0.6">
      <c r="A491" s="6"/>
      <c r="B491" s="6"/>
      <c r="C491" s="6"/>
      <c r="D491" s="6" t="s">
        <v>13995</v>
      </c>
      <c r="E491" s="6" t="s">
        <v>13814</v>
      </c>
      <c r="F491" s="6" t="s">
        <v>13991</v>
      </c>
      <c r="G491" s="6"/>
      <c r="H491" s="6"/>
      <c r="I491" s="6" t="s">
        <v>13993</v>
      </c>
      <c r="J491" s="6"/>
      <c r="K491" s="6"/>
      <c r="L491" s="6">
        <f>420*8</f>
        <v>3360</v>
      </c>
      <c r="M491" s="6">
        <v>1</v>
      </c>
    </row>
    <row r="492" spans="1:13" x14ac:dyDescent="0.6">
      <c r="A492" s="6"/>
      <c r="B492" s="6"/>
      <c r="C492" s="6"/>
      <c r="D492" s="6" t="s">
        <v>13995</v>
      </c>
      <c r="E492" s="6" t="s">
        <v>13814</v>
      </c>
      <c r="F492" s="6" t="s">
        <v>13991</v>
      </c>
      <c r="G492" s="6"/>
      <c r="H492" s="6"/>
      <c r="I492" s="6" t="s">
        <v>13532</v>
      </c>
      <c r="J492" s="6"/>
      <c r="K492" s="6"/>
      <c r="L492" s="6">
        <f>395*8</f>
        <v>3160</v>
      </c>
      <c r="M492" s="6">
        <v>1</v>
      </c>
    </row>
    <row r="493" spans="1:13" x14ac:dyDescent="0.6">
      <c r="A493" s="6"/>
      <c r="B493" s="6"/>
      <c r="C493" s="6"/>
      <c r="D493" s="6" t="s">
        <v>13995</v>
      </c>
      <c r="E493" s="6" t="s">
        <v>13814</v>
      </c>
      <c r="F493" s="6" t="s">
        <v>13991</v>
      </c>
      <c r="G493" s="6"/>
      <c r="H493" s="6"/>
      <c r="I493" s="6" t="s">
        <v>13994</v>
      </c>
      <c r="J493" s="6"/>
      <c r="K493" s="6"/>
      <c r="L493" s="6">
        <f>231*8</f>
        <v>1848</v>
      </c>
      <c r="M493" s="6">
        <v>4</v>
      </c>
    </row>
    <row r="494" spans="1:13" x14ac:dyDescent="0.6">
      <c r="A494" s="6"/>
      <c r="B494" s="6"/>
      <c r="C494" s="6"/>
      <c r="D494" s="6" t="s">
        <v>13995</v>
      </c>
      <c r="E494" s="6" t="s">
        <v>13816</v>
      </c>
      <c r="F494" s="6" t="s">
        <v>13544</v>
      </c>
      <c r="G494" s="6"/>
      <c r="H494" s="6"/>
      <c r="I494" s="6" t="s">
        <v>13989</v>
      </c>
      <c r="J494" s="6"/>
      <c r="K494" s="6"/>
      <c r="L494" s="6">
        <f>2019*8</f>
        <v>16152</v>
      </c>
      <c r="M494" s="6">
        <v>16</v>
      </c>
    </row>
    <row r="495" spans="1:13" x14ac:dyDescent="0.6">
      <c r="A495" s="6"/>
      <c r="B495" s="6"/>
      <c r="C495" s="6"/>
      <c r="D495" s="6" t="s">
        <v>13995</v>
      </c>
      <c r="E495" s="6" t="s">
        <v>13816</v>
      </c>
      <c r="F495" s="6" t="s">
        <v>13991</v>
      </c>
      <c r="G495" s="6"/>
      <c r="H495" s="6"/>
      <c r="I495" s="6" t="s">
        <v>13992</v>
      </c>
      <c r="J495" s="6"/>
      <c r="K495" s="6"/>
      <c r="L495" s="6">
        <f>812*8</f>
        <v>6496</v>
      </c>
      <c r="M495" s="6">
        <v>11</v>
      </c>
    </row>
    <row r="496" spans="1:13" x14ac:dyDescent="0.6">
      <c r="A496" s="6"/>
      <c r="B496" s="6"/>
      <c r="C496" s="6"/>
      <c r="D496" s="6" t="s">
        <v>13995</v>
      </c>
      <c r="E496" s="6" t="s">
        <v>13816</v>
      </c>
      <c r="F496" s="6" t="s">
        <v>13991</v>
      </c>
      <c r="G496" s="6"/>
      <c r="H496" s="6"/>
      <c r="I496" s="6" t="s">
        <v>13993</v>
      </c>
      <c r="J496" s="6"/>
      <c r="K496" s="6"/>
      <c r="L496" s="6">
        <f>529*8</f>
        <v>4232</v>
      </c>
      <c r="M496" s="6">
        <v>0</v>
      </c>
    </row>
    <row r="497" spans="1:13" x14ac:dyDescent="0.6">
      <c r="A497" s="6"/>
      <c r="B497" s="6"/>
      <c r="C497" s="6"/>
      <c r="D497" s="6" t="s">
        <v>13995</v>
      </c>
      <c r="E497" s="6" t="s">
        <v>13816</v>
      </c>
      <c r="F497" s="6" t="s">
        <v>13991</v>
      </c>
      <c r="G497" s="6"/>
      <c r="H497" s="6"/>
      <c r="I497" s="6" t="s">
        <v>13532</v>
      </c>
      <c r="J497" s="6"/>
      <c r="K497" s="6"/>
      <c r="L497" s="6">
        <f>446*8</f>
        <v>3568</v>
      </c>
      <c r="M497" s="6">
        <v>3</v>
      </c>
    </row>
    <row r="498" spans="1:13" x14ac:dyDescent="0.6">
      <c r="A498" s="6"/>
      <c r="B498" s="6"/>
      <c r="C498" s="6"/>
      <c r="D498" s="6" t="s">
        <v>13995</v>
      </c>
      <c r="E498" s="6" t="s">
        <v>13816</v>
      </c>
      <c r="F498" s="6" t="s">
        <v>13991</v>
      </c>
      <c r="G498" s="6"/>
      <c r="H498" s="6"/>
      <c r="I498" s="6" t="s">
        <v>13994</v>
      </c>
      <c r="J498" s="6"/>
      <c r="K498" s="6"/>
      <c r="L498" s="6">
        <f>232*8</f>
        <v>1856</v>
      </c>
      <c r="M498" s="6">
        <v>2</v>
      </c>
    </row>
    <row r="499" spans="1:13" x14ac:dyDescent="0.6">
      <c r="A499" s="6">
        <v>29145549</v>
      </c>
      <c r="B499" s="6" t="s">
        <v>13986</v>
      </c>
      <c r="C499" s="6" t="s">
        <v>13974</v>
      </c>
      <c r="D499" s="6" t="s">
        <v>13983</v>
      </c>
      <c r="E499" s="6" t="s">
        <v>13815</v>
      </c>
      <c r="F499" s="6" t="s">
        <v>13996</v>
      </c>
      <c r="G499" s="6" t="s">
        <v>13873</v>
      </c>
      <c r="H499" s="6" t="s">
        <v>13988</v>
      </c>
      <c r="I499" s="6" t="s">
        <v>13997</v>
      </c>
      <c r="J499" s="6" t="s">
        <v>13998</v>
      </c>
      <c r="K499" s="6" t="s">
        <v>13720</v>
      </c>
      <c r="L499" s="6">
        <f>363*5</f>
        <v>1815</v>
      </c>
      <c r="M499" s="6">
        <v>1</v>
      </c>
    </row>
    <row r="500" spans="1:13" x14ac:dyDescent="0.6">
      <c r="A500" s="6"/>
      <c r="B500" s="6"/>
      <c r="C500" s="6"/>
      <c r="D500" s="6" t="s">
        <v>13983</v>
      </c>
      <c r="E500" s="6" t="s">
        <v>13815</v>
      </c>
      <c r="F500" s="6" t="s">
        <v>13817</v>
      </c>
      <c r="G500" s="6"/>
      <c r="H500" s="6"/>
      <c r="I500" s="6" t="s">
        <v>13997</v>
      </c>
      <c r="J500" s="6"/>
      <c r="K500" s="6"/>
      <c r="L500" s="6">
        <f>1445*5</f>
        <v>7225</v>
      </c>
      <c r="M500" s="6">
        <v>15</v>
      </c>
    </row>
    <row r="501" spans="1:13" x14ac:dyDescent="0.6">
      <c r="A501" s="6"/>
      <c r="B501" s="6"/>
      <c r="C501" s="6"/>
      <c r="D501" s="6" t="s">
        <v>13983</v>
      </c>
      <c r="E501" s="6" t="s">
        <v>13815</v>
      </c>
      <c r="F501" s="6" t="s">
        <v>13818</v>
      </c>
      <c r="G501" s="6"/>
      <c r="H501" s="6"/>
      <c r="I501" s="6" t="s">
        <v>13997</v>
      </c>
      <c r="J501" s="6"/>
      <c r="K501" s="6"/>
      <c r="L501" s="6">
        <f>1596*5</f>
        <v>7980</v>
      </c>
      <c r="M501" s="6">
        <v>45</v>
      </c>
    </row>
    <row r="502" spans="1:13" x14ac:dyDescent="0.6">
      <c r="A502" s="6"/>
      <c r="B502" s="6"/>
      <c r="C502" s="6"/>
      <c r="D502" s="6" t="s">
        <v>13983</v>
      </c>
      <c r="E502" s="6" t="s">
        <v>13815</v>
      </c>
      <c r="F502" s="6" t="s">
        <v>13819</v>
      </c>
      <c r="G502" s="6"/>
      <c r="H502" s="6"/>
      <c r="I502" s="6" t="s">
        <v>13997</v>
      </c>
      <c r="J502" s="6"/>
      <c r="K502" s="6"/>
      <c r="L502" s="6">
        <f>967*5</f>
        <v>4835</v>
      </c>
      <c r="M502" s="6">
        <v>72</v>
      </c>
    </row>
    <row r="503" spans="1:13" x14ac:dyDescent="0.6">
      <c r="A503" s="6"/>
      <c r="B503" s="6"/>
      <c r="C503" s="6"/>
      <c r="D503" s="6" t="s">
        <v>13983</v>
      </c>
      <c r="E503" s="6" t="s">
        <v>13815</v>
      </c>
      <c r="F503" s="6" t="s">
        <v>13820</v>
      </c>
      <c r="G503" s="6"/>
      <c r="H503" s="6"/>
      <c r="I503" s="6" t="s">
        <v>13997</v>
      </c>
      <c r="J503" s="6"/>
      <c r="K503" s="6"/>
      <c r="L503" s="6">
        <f>397*5</f>
        <v>1985</v>
      </c>
      <c r="M503" s="6">
        <v>61</v>
      </c>
    </row>
    <row r="504" spans="1:13" x14ac:dyDescent="0.6">
      <c r="A504" s="6"/>
      <c r="B504" s="6"/>
      <c r="C504" s="6"/>
      <c r="D504" s="6" t="s">
        <v>13983</v>
      </c>
      <c r="E504" s="6" t="s">
        <v>13815</v>
      </c>
      <c r="F504" s="6" t="s">
        <v>13999</v>
      </c>
      <c r="G504" s="6"/>
      <c r="H504" s="6"/>
      <c r="I504" s="6" t="s">
        <v>13997</v>
      </c>
      <c r="J504" s="6"/>
      <c r="K504" s="6"/>
      <c r="L504" s="6">
        <f>51*5</f>
        <v>255</v>
      </c>
      <c r="M504" s="6">
        <v>10</v>
      </c>
    </row>
    <row r="505" spans="1:13" x14ac:dyDescent="0.6">
      <c r="A505" s="6"/>
      <c r="B505" s="6"/>
      <c r="C505" s="6"/>
      <c r="D505" s="6" t="s">
        <v>13983</v>
      </c>
      <c r="E505" s="6" t="s">
        <v>13815</v>
      </c>
      <c r="F505" s="6" t="s">
        <v>13721</v>
      </c>
      <c r="G505" s="6"/>
      <c r="H505" s="6"/>
      <c r="I505" s="6" t="s">
        <v>13997</v>
      </c>
      <c r="J505" s="6"/>
      <c r="K505" s="6"/>
      <c r="L505" s="6">
        <f>4819*5</f>
        <v>24095</v>
      </c>
      <c r="M505" s="6">
        <v>204</v>
      </c>
    </row>
    <row r="506" spans="1:13" x14ac:dyDescent="0.6">
      <c r="A506" s="6">
        <v>28501376</v>
      </c>
      <c r="B506" s="6" t="s">
        <v>13986</v>
      </c>
      <c r="C506" s="6" t="s">
        <v>14000</v>
      </c>
      <c r="D506" s="6" t="s">
        <v>13975</v>
      </c>
      <c r="E506" s="6" t="s">
        <v>13815</v>
      </c>
      <c r="F506" s="6" t="s">
        <v>13817</v>
      </c>
      <c r="G506" s="6" t="s">
        <v>13836</v>
      </c>
      <c r="H506" s="6" t="s">
        <v>13561</v>
      </c>
      <c r="I506" s="6" t="s">
        <v>13510</v>
      </c>
      <c r="J506" s="6" t="s">
        <v>14001</v>
      </c>
      <c r="K506" s="6" t="s">
        <v>13586</v>
      </c>
      <c r="L506" s="6">
        <f>526*6</f>
        <v>3156</v>
      </c>
      <c r="M506" s="6">
        <v>15</v>
      </c>
    </row>
    <row r="507" spans="1:13" x14ac:dyDescent="0.6">
      <c r="A507" s="6"/>
      <c r="B507" s="6"/>
      <c r="C507" s="6"/>
      <c r="D507" s="6" t="s">
        <v>13975</v>
      </c>
      <c r="E507" s="6" t="s">
        <v>13815</v>
      </c>
      <c r="F507" s="6" t="s">
        <v>13818</v>
      </c>
      <c r="G507" s="6"/>
      <c r="H507" s="6"/>
      <c r="I507" s="6" t="s">
        <v>13510</v>
      </c>
      <c r="J507" s="6"/>
      <c r="K507" s="6"/>
      <c r="L507" s="6">
        <f>642*6</f>
        <v>3852</v>
      </c>
      <c r="M507" s="6">
        <v>42</v>
      </c>
    </row>
    <row r="508" spans="1:13" x14ac:dyDescent="0.6">
      <c r="A508" s="6"/>
      <c r="B508" s="6"/>
      <c r="C508" s="6"/>
      <c r="D508" s="6" t="s">
        <v>13975</v>
      </c>
      <c r="E508" s="6" t="s">
        <v>13815</v>
      </c>
      <c r="F508" s="6" t="s">
        <v>13819</v>
      </c>
      <c r="G508" s="6"/>
      <c r="H508" s="6"/>
      <c r="I508" s="6" t="s">
        <v>13510</v>
      </c>
      <c r="J508" s="6"/>
      <c r="K508" s="6"/>
      <c r="L508" s="6">
        <f>363*6</f>
        <v>2178</v>
      </c>
      <c r="M508" s="6">
        <v>30</v>
      </c>
    </row>
    <row r="509" spans="1:13" x14ac:dyDescent="0.6">
      <c r="A509" s="6"/>
      <c r="B509" s="6"/>
      <c r="C509" s="6"/>
      <c r="D509" s="6" t="s">
        <v>13975</v>
      </c>
      <c r="E509" s="6" t="s">
        <v>13815</v>
      </c>
      <c r="F509" s="6" t="s">
        <v>13752</v>
      </c>
      <c r="G509" s="6"/>
      <c r="H509" s="6"/>
      <c r="I509" s="6" t="s">
        <v>13510</v>
      </c>
      <c r="J509" s="6"/>
      <c r="K509" s="6"/>
      <c r="L509" s="6">
        <f>198*6</f>
        <v>1188</v>
      </c>
      <c r="M509" s="6">
        <v>19</v>
      </c>
    </row>
    <row r="510" spans="1:13" x14ac:dyDescent="0.6">
      <c r="A510" s="6"/>
      <c r="B510" s="6"/>
      <c r="C510" s="6"/>
      <c r="D510" s="6" t="s">
        <v>13975</v>
      </c>
      <c r="E510" s="6" t="s">
        <v>13815</v>
      </c>
      <c r="F510" s="6" t="s">
        <v>13471</v>
      </c>
      <c r="G510" s="6"/>
      <c r="H510" s="6"/>
      <c r="I510" s="6" t="s">
        <v>13510</v>
      </c>
      <c r="J510" s="6"/>
      <c r="K510" s="6"/>
      <c r="L510" s="6">
        <f>1729*6</f>
        <v>10374</v>
      </c>
      <c r="M510" s="6">
        <v>106</v>
      </c>
    </row>
    <row r="511" spans="1:13" x14ac:dyDescent="0.6">
      <c r="A511" s="6"/>
      <c r="B511" s="6"/>
      <c r="C511" s="6"/>
      <c r="D511" s="6" t="s">
        <v>13975</v>
      </c>
      <c r="E511" s="6" t="s">
        <v>13814</v>
      </c>
      <c r="F511" s="6" t="s">
        <v>13817</v>
      </c>
      <c r="G511" s="6"/>
      <c r="H511" s="6"/>
      <c r="I511" s="6" t="s">
        <v>13510</v>
      </c>
      <c r="J511" s="6"/>
      <c r="K511" s="6"/>
      <c r="L511" s="6">
        <f>233*6</f>
        <v>1398</v>
      </c>
      <c r="M511" s="6">
        <v>9</v>
      </c>
    </row>
    <row r="512" spans="1:13" x14ac:dyDescent="0.6">
      <c r="A512" s="6"/>
      <c r="B512" s="6"/>
      <c r="C512" s="6"/>
      <c r="D512" s="6" t="s">
        <v>13975</v>
      </c>
      <c r="E512" s="6" t="s">
        <v>13814</v>
      </c>
      <c r="F512" s="6" t="s">
        <v>13818</v>
      </c>
      <c r="G512" s="6"/>
      <c r="H512" s="6"/>
      <c r="I512" s="6" t="s">
        <v>13510</v>
      </c>
      <c r="J512" s="6"/>
      <c r="K512" s="6"/>
      <c r="L512" s="6">
        <f>291*6</f>
        <v>1746</v>
      </c>
      <c r="M512" s="6">
        <v>27</v>
      </c>
    </row>
    <row r="513" spans="1:13" x14ac:dyDescent="0.6">
      <c r="A513" s="6"/>
      <c r="B513" s="6"/>
      <c r="C513" s="6"/>
      <c r="D513" s="6" t="s">
        <v>13975</v>
      </c>
      <c r="E513" s="6" t="s">
        <v>13814</v>
      </c>
      <c r="F513" s="6" t="s">
        <v>13819</v>
      </c>
      <c r="G513" s="6"/>
      <c r="H513" s="6"/>
      <c r="I513" s="6" t="s">
        <v>13510</v>
      </c>
      <c r="J513" s="6"/>
      <c r="K513" s="6"/>
      <c r="L513" s="6">
        <f>163*6</f>
        <v>978</v>
      </c>
      <c r="M513" s="6">
        <v>16</v>
      </c>
    </row>
    <row r="514" spans="1:13" x14ac:dyDescent="0.6">
      <c r="A514" s="6"/>
      <c r="B514" s="6"/>
      <c r="C514" s="6"/>
      <c r="D514" s="6" t="s">
        <v>13975</v>
      </c>
      <c r="E514" s="6" t="s">
        <v>13814</v>
      </c>
      <c r="F514" s="6" t="s">
        <v>13752</v>
      </c>
      <c r="G514" s="6"/>
      <c r="H514" s="6"/>
      <c r="I514" s="6" t="s">
        <v>13510</v>
      </c>
      <c r="J514" s="6"/>
      <c r="K514" s="6"/>
      <c r="L514" s="6">
        <f>94*6</f>
        <v>564</v>
      </c>
      <c r="M514" s="6">
        <v>10</v>
      </c>
    </row>
    <row r="515" spans="1:13" x14ac:dyDescent="0.6">
      <c r="A515" s="6"/>
      <c r="B515" s="6"/>
      <c r="C515" s="6"/>
      <c r="D515" s="6" t="s">
        <v>13975</v>
      </c>
      <c r="E515" s="6" t="s">
        <v>13814</v>
      </c>
      <c r="F515" s="6" t="s">
        <v>13471</v>
      </c>
      <c r="G515" s="6"/>
      <c r="H515" s="6"/>
      <c r="I515" s="6" t="s">
        <v>13510</v>
      </c>
      <c r="J515" s="6"/>
      <c r="K515" s="6"/>
      <c r="L515" s="6">
        <f>781*6</f>
        <v>4686</v>
      </c>
      <c r="M515" s="6">
        <v>62</v>
      </c>
    </row>
    <row r="516" spans="1:13" x14ac:dyDescent="0.6">
      <c r="A516" s="6"/>
      <c r="B516" s="6"/>
      <c r="C516" s="6"/>
      <c r="D516" s="6" t="s">
        <v>13975</v>
      </c>
      <c r="E516" s="6" t="s">
        <v>13816</v>
      </c>
      <c r="F516" s="6" t="s">
        <v>13817</v>
      </c>
      <c r="G516" s="6"/>
      <c r="H516" s="6"/>
      <c r="I516" s="6" t="s">
        <v>13510</v>
      </c>
      <c r="J516" s="6"/>
      <c r="K516" s="6"/>
      <c r="L516" s="6">
        <f>293*6</f>
        <v>1758</v>
      </c>
      <c r="M516" s="6">
        <v>6</v>
      </c>
    </row>
    <row r="517" spans="1:13" x14ac:dyDescent="0.6">
      <c r="A517" s="6"/>
      <c r="B517" s="6"/>
      <c r="C517" s="6"/>
      <c r="D517" s="6" t="s">
        <v>13975</v>
      </c>
      <c r="E517" s="6" t="s">
        <v>13816</v>
      </c>
      <c r="F517" s="6" t="s">
        <v>13818</v>
      </c>
      <c r="G517" s="6"/>
      <c r="H517" s="6"/>
      <c r="I517" s="6" t="s">
        <v>13510</v>
      </c>
      <c r="J517" s="6"/>
      <c r="K517" s="6"/>
      <c r="L517" s="6">
        <f>351*6</f>
        <v>2106</v>
      </c>
      <c r="M517" s="6">
        <v>15</v>
      </c>
    </row>
    <row r="518" spans="1:13" x14ac:dyDescent="0.6">
      <c r="A518" s="6"/>
      <c r="B518" s="6"/>
      <c r="C518" s="6"/>
      <c r="D518" s="6" t="s">
        <v>13975</v>
      </c>
      <c r="E518" s="6" t="s">
        <v>13816</v>
      </c>
      <c r="F518" s="6" t="s">
        <v>13819</v>
      </c>
      <c r="G518" s="6"/>
      <c r="H518" s="6"/>
      <c r="I518" s="6" t="s">
        <v>13510</v>
      </c>
      <c r="J518" s="6"/>
      <c r="K518" s="6"/>
      <c r="L518" s="6">
        <f>200*6</f>
        <v>1200</v>
      </c>
      <c r="M518" s="6">
        <v>14</v>
      </c>
    </row>
    <row r="519" spans="1:13" x14ac:dyDescent="0.6">
      <c r="A519" s="6"/>
      <c r="B519" s="6"/>
      <c r="C519" s="6"/>
      <c r="D519" s="6" t="s">
        <v>13975</v>
      </c>
      <c r="E519" s="6" t="s">
        <v>13816</v>
      </c>
      <c r="F519" s="6" t="s">
        <v>13752</v>
      </c>
      <c r="G519" s="6"/>
      <c r="H519" s="6"/>
      <c r="I519" s="6" t="s">
        <v>13510</v>
      </c>
      <c r="J519" s="6"/>
      <c r="K519" s="6"/>
      <c r="L519" s="6">
        <f>104*6</f>
        <v>624</v>
      </c>
      <c r="M519" s="6">
        <v>9</v>
      </c>
    </row>
    <row r="520" spans="1:13" x14ac:dyDescent="0.6">
      <c r="A520" s="6"/>
      <c r="B520" s="6"/>
      <c r="C520" s="6"/>
      <c r="D520" s="6" t="s">
        <v>13975</v>
      </c>
      <c r="E520" s="6" t="s">
        <v>13816</v>
      </c>
      <c r="F520" s="6" t="s">
        <v>13471</v>
      </c>
      <c r="G520" s="6"/>
      <c r="H520" s="6"/>
      <c r="I520" s="6" t="s">
        <v>13510</v>
      </c>
      <c r="J520" s="6"/>
      <c r="K520" s="6"/>
      <c r="L520" s="6">
        <f>948*6</f>
        <v>5688</v>
      </c>
      <c r="M520" s="6">
        <v>44</v>
      </c>
    </row>
    <row r="521" spans="1:13" x14ac:dyDescent="0.6">
      <c r="A521" s="6"/>
      <c r="B521" s="6"/>
      <c r="C521" s="6"/>
      <c r="D521" s="6" t="s">
        <v>13995</v>
      </c>
      <c r="E521" s="6" t="s">
        <v>13815</v>
      </c>
      <c r="F521" s="6" t="s">
        <v>13817</v>
      </c>
      <c r="G521" s="6"/>
      <c r="H521" s="6"/>
      <c r="I521" s="6" t="s">
        <v>13510</v>
      </c>
      <c r="J521" s="6"/>
      <c r="K521" s="6"/>
      <c r="L521" s="6">
        <f>534*6</f>
        <v>3204</v>
      </c>
      <c r="M521" s="6">
        <v>1</v>
      </c>
    </row>
    <row r="522" spans="1:13" x14ac:dyDescent="0.6">
      <c r="A522" s="6"/>
      <c r="B522" s="6"/>
      <c r="C522" s="6"/>
      <c r="D522" s="6" t="s">
        <v>13995</v>
      </c>
      <c r="E522" s="6" t="s">
        <v>13815</v>
      </c>
      <c r="F522" s="6" t="s">
        <v>13818</v>
      </c>
      <c r="G522" s="6"/>
      <c r="H522" s="6"/>
      <c r="I522" s="6" t="s">
        <v>13510</v>
      </c>
      <c r="J522" s="6"/>
      <c r="K522" s="6"/>
      <c r="L522" s="6">
        <f>659*6</f>
        <v>3954</v>
      </c>
      <c r="M522" s="6">
        <v>4</v>
      </c>
    </row>
    <row r="523" spans="1:13" x14ac:dyDescent="0.6">
      <c r="A523" s="6"/>
      <c r="B523" s="6"/>
      <c r="C523" s="6"/>
      <c r="D523" s="6" t="s">
        <v>13995</v>
      </c>
      <c r="E523" s="6" t="s">
        <v>13815</v>
      </c>
      <c r="F523" s="6" t="s">
        <v>13819</v>
      </c>
      <c r="G523" s="6"/>
      <c r="H523" s="6"/>
      <c r="I523" s="6" t="s">
        <v>13510</v>
      </c>
      <c r="J523" s="6"/>
      <c r="K523" s="6"/>
      <c r="L523" s="6">
        <f>397*6</f>
        <v>2382</v>
      </c>
      <c r="M523" s="6">
        <v>7</v>
      </c>
    </row>
    <row r="524" spans="1:13" x14ac:dyDescent="0.6">
      <c r="A524" s="6"/>
      <c r="B524" s="6"/>
      <c r="C524" s="6"/>
      <c r="D524" s="6" t="s">
        <v>13995</v>
      </c>
      <c r="E524" s="6" t="s">
        <v>13815</v>
      </c>
      <c r="F524" s="6" t="s">
        <v>13752</v>
      </c>
      <c r="G524" s="6"/>
      <c r="H524" s="6"/>
      <c r="I524" s="6" t="s">
        <v>13510</v>
      </c>
      <c r="J524" s="6"/>
      <c r="K524" s="6"/>
      <c r="L524" s="6">
        <f>213*6</f>
        <v>1278</v>
      </c>
      <c r="M524" s="6">
        <v>3</v>
      </c>
    </row>
    <row r="525" spans="1:13" x14ac:dyDescent="0.6">
      <c r="A525" s="6"/>
      <c r="B525" s="6"/>
      <c r="C525" s="6"/>
      <c r="D525" s="6" t="s">
        <v>13995</v>
      </c>
      <c r="E525" s="6" t="s">
        <v>13815</v>
      </c>
      <c r="F525" s="6" t="s">
        <v>13471</v>
      </c>
      <c r="G525" s="6"/>
      <c r="H525" s="6"/>
      <c r="I525" s="6" t="s">
        <v>13510</v>
      </c>
      <c r="J525" s="6"/>
      <c r="K525" s="6"/>
      <c r="L525" s="6">
        <f>1803*6</f>
        <v>10818</v>
      </c>
      <c r="M525" s="6">
        <v>15</v>
      </c>
    </row>
    <row r="526" spans="1:13" x14ac:dyDescent="0.6">
      <c r="A526" s="6"/>
      <c r="B526" s="6"/>
      <c r="C526" s="6"/>
      <c r="D526" s="6" t="s">
        <v>13995</v>
      </c>
      <c r="E526" s="6" t="s">
        <v>13814</v>
      </c>
      <c r="F526" s="6" t="s">
        <v>13817</v>
      </c>
      <c r="G526" s="6"/>
      <c r="H526" s="6"/>
      <c r="I526" s="6" t="s">
        <v>13510</v>
      </c>
      <c r="J526" s="6"/>
      <c r="K526" s="6"/>
      <c r="L526" s="6">
        <f>237*6</f>
        <v>1422</v>
      </c>
      <c r="M526" s="6">
        <v>0</v>
      </c>
    </row>
    <row r="527" spans="1:13" x14ac:dyDescent="0.6">
      <c r="A527" s="6"/>
      <c r="B527" s="6"/>
      <c r="C527" s="6"/>
      <c r="D527" s="6" t="s">
        <v>13995</v>
      </c>
      <c r="E527" s="6" t="s">
        <v>13814</v>
      </c>
      <c r="F527" s="6" t="s">
        <v>13818</v>
      </c>
      <c r="G527" s="6"/>
      <c r="H527" s="6"/>
      <c r="I527" s="6" t="s">
        <v>13510</v>
      </c>
      <c r="J527" s="6"/>
      <c r="K527" s="6"/>
      <c r="L527" s="6">
        <f>297*6</f>
        <v>1782</v>
      </c>
      <c r="M527" s="6">
        <v>3</v>
      </c>
    </row>
    <row r="528" spans="1:13" x14ac:dyDescent="0.6">
      <c r="A528" s="6"/>
      <c r="B528" s="6"/>
      <c r="C528" s="6"/>
      <c r="D528" s="6" t="s">
        <v>13995</v>
      </c>
      <c r="E528" s="6" t="s">
        <v>13814</v>
      </c>
      <c r="F528" s="6" t="s">
        <v>13819</v>
      </c>
      <c r="G528" s="6"/>
      <c r="H528" s="6"/>
      <c r="I528" s="6" t="s">
        <v>13510</v>
      </c>
      <c r="J528" s="6"/>
      <c r="K528" s="6"/>
      <c r="L528" s="6">
        <f>183*6</f>
        <v>1098</v>
      </c>
      <c r="M528" s="6">
        <v>4</v>
      </c>
    </row>
    <row r="529" spans="1:13" x14ac:dyDescent="0.6">
      <c r="A529" s="6"/>
      <c r="B529" s="6"/>
      <c r="C529" s="6"/>
      <c r="D529" s="6" t="s">
        <v>13995</v>
      </c>
      <c r="E529" s="6" t="s">
        <v>13814</v>
      </c>
      <c r="F529" s="6" t="s">
        <v>13752</v>
      </c>
      <c r="G529" s="6"/>
      <c r="H529" s="6"/>
      <c r="I529" s="6" t="s">
        <v>13510</v>
      </c>
      <c r="J529" s="6"/>
      <c r="K529" s="6"/>
      <c r="L529" s="6">
        <f>104*6</f>
        <v>624</v>
      </c>
      <c r="M529" s="6">
        <v>3</v>
      </c>
    </row>
    <row r="530" spans="1:13" x14ac:dyDescent="0.6">
      <c r="A530" s="6"/>
      <c r="B530" s="6"/>
      <c r="C530" s="6"/>
      <c r="D530" s="6" t="s">
        <v>13995</v>
      </c>
      <c r="E530" s="6" t="s">
        <v>13814</v>
      </c>
      <c r="F530" s="6" t="s">
        <v>13471</v>
      </c>
      <c r="G530" s="6"/>
      <c r="H530" s="6"/>
      <c r="I530" s="6" t="s">
        <v>13510</v>
      </c>
      <c r="J530" s="6"/>
      <c r="K530" s="6"/>
      <c r="L530" s="6">
        <f>821*6</f>
        <v>4926</v>
      </c>
      <c r="M530" s="6">
        <v>10</v>
      </c>
    </row>
    <row r="531" spans="1:13" x14ac:dyDescent="0.6">
      <c r="A531" s="6"/>
      <c r="B531" s="6"/>
      <c r="C531" s="6"/>
      <c r="D531" s="6" t="s">
        <v>13995</v>
      </c>
      <c r="E531" s="6" t="s">
        <v>13816</v>
      </c>
      <c r="F531" s="6" t="s">
        <v>13817</v>
      </c>
      <c r="G531" s="6"/>
      <c r="H531" s="6"/>
      <c r="I531" s="6" t="s">
        <v>13510</v>
      </c>
      <c r="J531" s="6"/>
      <c r="K531" s="6"/>
      <c r="L531" s="6">
        <f>297*6</f>
        <v>1782</v>
      </c>
      <c r="M531" s="6">
        <v>1</v>
      </c>
    </row>
    <row r="532" spans="1:13" x14ac:dyDescent="0.6">
      <c r="A532" s="6"/>
      <c r="B532" s="6"/>
      <c r="C532" s="6"/>
      <c r="D532" s="6" t="s">
        <v>13995</v>
      </c>
      <c r="E532" s="6" t="s">
        <v>13816</v>
      </c>
      <c r="F532" s="6" t="s">
        <v>13818</v>
      </c>
      <c r="G532" s="6"/>
      <c r="H532" s="6"/>
      <c r="I532" s="6" t="s">
        <v>13510</v>
      </c>
      <c r="J532" s="6"/>
      <c r="K532" s="6"/>
      <c r="L532" s="6">
        <f>362*6</f>
        <v>2172</v>
      </c>
      <c r="M532" s="6">
        <v>1</v>
      </c>
    </row>
    <row r="533" spans="1:13" x14ac:dyDescent="0.6">
      <c r="A533" s="6"/>
      <c r="B533" s="6"/>
      <c r="C533" s="6"/>
      <c r="D533" s="6" t="s">
        <v>13995</v>
      </c>
      <c r="E533" s="6" t="s">
        <v>13816</v>
      </c>
      <c r="F533" s="6" t="s">
        <v>13819</v>
      </c>
      <c r="G533" s="6"/>
      <c r="H533" s="6"/>
      <c r="I533" s="6" t="s">
        <v>13510</v>
      </c>
      <c r="J533" s="6"/>
      <c r="K533" s="6"/>
      <c r="L533" s="6">
        <f>214*6</f>
        <v>1284</v>
      </c>
      <c r="M533" s="6">
        <v>3</v>
      </c>
    </row>
    <row r="534" spans="1:13" x14ac:dyDescent="0.6">
      <c r="A534" s="6"/>
      <c r="B534" s="6"/>
      <c r="C534" s="6"/>
      <c r="D534" s="6" t="s">
        <v>13995</v>
      </c>
      <c r="E534" s="6" t="s">
        <v>13816</v>
      </c>
      <c r="F534" s="6" t="s">
        <v>13752</v>
      </c>
      <c r="G534" s="6"/>
      <c r="H534" s="6"/>
      <c r="I534" s="6" t="s">
        <v>13510</v>
      </c>
      <c r="J534" s="6"/>
      <c r="K534" s="6"/>
      <c r="L534" s="6">
        <f>109*6</f>
        <v>654</v>
      </c>
      <c r="M534" s="6">
        <v>0</v>
      </c>
    </row>
    <row r="535" spans="1:13" x14ac:dyDescent="0.6">
      <c r="A535" s="6"/>
      <c r="B535" s="6"/>
      <c r="C535" s="6"/>
      <c r="D535" s="6" t="s">
        <v>13995</v>
      </c>
      <c r="E535" s="6" t="s">
        <v>13816</v>
      </c>
      <c r="F535" s="6" t="s">
        <v>13471</v>
      </c>
      <c r="G535" s="6"/>
      <c r="H535" s="6"/>
      <c r="I535" s="6" t="s">
        <v>13510</v>
      </c>
      <c r="J535" s="6"/>
      <c r="K535" s="6"/>
      <c r="L535" s="6">
        <f>982*6</f>
        <v>5892</v>
      </c>
      <c r="M535" s="6">
        <v>5</v>
      </c>
    </row>
    <row r="536" spans="1:13" x14ac:dyDescent="0.6">
      <c r="A536" s="6">
        <v>28494075</v>
      </c>
      <c r="B536" s="6" t="s">
        <v>13706</v>
      </c>
      <c r="C536" s="6" t="s">
        <v>14000</v>
      </c>
      <c r="D536" s="6" t="s">
        <v>13975</v>
      </c>
      <c r="E536" s="6" t="s">
        <v>13814</v>
      </c>
      <c r="F536" s="6" t="s">
        <v>13818</v>
      </c>
      <c r="G536" s="6" t="s">
        <v>13840</v>
      </c>
      <c r="H536" s="6" t="s">
        <v>13638</v>
      </c>
      <c r="I536" s="6" t="s">
        <v>13639</v>
      </c>
      <c r="J536" s="6" t="s">
        <v>14002</v>
      </c>
      <c r="K536" s="6" t="s">
        <v>13643</v>
      </c>
      <c r="L536" s="6">
        <f>288*6</f>
        <v>1728</v>
      </c>
      <c r="M536" s="6">
        <v>29</v>
      </c>
    </row>
    <row r="537" spans="1:13" x14ac:dyDescent="0.6">
      <c r="A537" s="6"/>
      <c r="B537" s="6"/>
      <c r="C537" s="6"/>
      <c r="D537" s="6" t="s">
        <v>13975</v>
      </c>
      <c r="E537" s="6" t="s">
        <v>13814</v>
      </c>
      <c r="F537" s="6" t="s">
        <v>13819</v>
      </c>
      <c r="G537" s="6"/>
      <c r="H537" s="6"/>
      <c r="I537" s="6" t="s">
        <v>13639</v>
      </c>
      <c r="J537" s="6"/>
      <c r="K537" s="6"/>
      <c r="L537" s="6">
        <f>221*6</f>
        <v>1326</v>
      </c>
      <c r="M537" s="6">
        <v>33</v>
      </c>
    </row>
    <row r="538" spans="1:13" x14ac:dyDescent="0.6">
      <c r="A538" s="6"/>
      <c r="B538" s="6"/>
      <c r="C538" s="6"/>
      <c r="D538" s="6" t="s">
        <v>13975</v>
      </c>
      <c r="E538" s="6" t="s">
        <v>13814</v>
      </c>
      <c r="F538" s="6" t="s">
        <v>13820</v>
      </c>
      <c r="G538" s="6"/>
      <c r="H538" s="6"/>
      <c r="I538" s="6" t="s">
        <v>13639</v>
      </c>
      <c r="J538" s="6"/>
      <c r="K538" s="6"/>
      <c r="L538" s="6">
        <f>104*6</f>
        <v>624</v>
      </c>
      <c r="M538" s="6">
        <v>20</v>
      </c>
    </row>
    <row r="539" spans="1:13" x14ac:dyDescent="0.6">
      <c r="A539" s="6"/>
      <c r="B539" s="6"/>
      <c r="C539" s="6"/>
      <c r="D539" s="6" t="s">
        <v>13975</v>
      </c>
      <c r="E539" s="6" t="s">
        <v>13814</v>
      </c>
      <c r="F539" s="6" t="s">
        <v>13821</v>
      </c>
      <c r="G539" s="6"/>
      <c r="H539" s="6"/>
      <c r="I539" s="6" t="s">
        <v>13639</v>
      </c>
      <c r="J539" s="6"/>
      <c r="K539" s="6"/>
      <c r="L539" s="6">
        <f>22*6</f>
        <v>132</v>
      </c>
      <c r="M539" s="6">
        <v>4</v>
      </c>
    </row>
    <row r="540" spans="1:13" x14ac:dyDescent="0.6">
      <c r="A540" s="6"/>
      <c r="B540" s="6"/>
      <c r="C540" s="6"/>
      <c r="D540" s="6" t="s">
        <v>13975</v>
      </c>
      <c r="E540" s="6" t="s">
        <v>13814</v>
      </c>
      <c r="F540" s="6" t="s">
        <v>13509</v>
      </c>
      <c r="G540" s="6"/>
      <c r="H540" s="6"/>
      <c r="I540" s="6" t="s">
        <v>13639</v>
      </c>
      <c r="J540" s="6"/>
      <c r="K540" s="6"/>
      <c r="L540" s="6">
        <f>635*6</f>
        <v>3810</v>
      </c>
      <c r="M540" s="6">
        <v>86</v>
      </c>
    </row>
    <row r="541" spans="1:13" x14ac:dyDescent="0.6">
      <c r="A541" s="6"/>
      <c r="B541" s="6"/>
      <c r="C541" s="6"/>
      <c r="D541" s="6" t="s">
        <v>13975</v>
      </c>
      <c r="E541" s="6" t="s">
        <v>13816</v>
      </c>
      <c r="F541" s="6" t="s">
        <v>13818</v>
      </c>
      <c r="G541" s="6"/>
      <c r="H541" s="6"/>
      <c r="I541" s="6" t="s">
        <v>13639</v>
      </c>
      <c r="J541" s="6"/>
      <c r="K541" s="6"/>
      <c r="L541" s="6">
        <f>369*6</f>
        <v>2214</v>
      </c>
      <c r="M541" s="6">
        <v>60</v>
      </c>
    </row>
    <row r="542" spans="1:13" x14ac:dyDescent="0.6">
      <c r="A542" s="6"/>
      <c r="B542" s="6"/>
      <c r="C542" s="6"/>
      <c r="D542" s="6" t="s">
        <v>13975</v>
      </c>
      <c r="E542" s="6" t="s">
        <v>13816</v>
      </c>
      <c r="F542" s="6" t="s">
        <v>13819</v>
      </c>
      <c r="G542" s="6"/>
      <c r="H542" s="6"/>
      <c r="I542" s="6" t="s">
        <v>13639</v>
      </c>
      <c r="J542" s="6"/>
      <c r="K542" s="6"/>
      <c r="L542" s="6">
        <f>197*6</f>
        <v>1182</v>
      </c>
      <c r="M542" s="6">
        <v>38</v>
      </c>
    </row>
    <row r="543" spans="1:13" x14ac:dyDescent="0.6">
      <c r="A543" s="6"/>
      <c r="B543" s="6"/>
      <c r="C543" s="6"/>
      <c r="D543" s="6" t="s">
        <v>13975</v>
      </c>
      <c r="E543" s="6" t="s">
        <v>13816</v>
      </c>
      <c r="F543" s="6" t="s">
        <v>13820</v>
      </c>
      <c r="G543" s="6"/>
      <c r="H543" s="6"/>
      <c r="I543" s="6" t="s">
        <v>13639</v>
      </c>
      <c r="J543" s="6"/>
      <c r="K543" s="6"/>
      <c r="L543" s="6">
        <f>66*6</f>
        <v>396</v>
      </c>
      <c r="M543" s="6">
        <v>13</v>
      </c>
    </row>
    <row r="544" spans="1:13" x14ac:dyDescent="0.6">
      <c r="A544" s="6"/>
      <c r="B544" s="6"/>
      <c r="C544" s="6"/>
      <c r="D544" s="6" t="s">
        <v>13975</v>
      </c>
      <c r="E544" s="6" t="s">
        <v>13816</v>
      </c>
      <c r="F544" s="6" t="s">
        <v>13821</v>
      </c>
      <c r="G544" s="6"/>
      <c r="H544" s="6"/>
      <c r="I544" s="6" t="s">
        <v>13639</v>
      </c>
      <c r="J544" s="6"/>
      <c r="K544" s="6"/>
      <c r="L544" s="6">
        <f>15*6</f>
        <v>90</v>
      </c>
      <c r="M544" s="6">
        <v>5</v>
      </c>
    </row>
    <row r="545" spans="1:13" x14ac:dyDescent="0.6">
      <c r="A545" s="6"/>
      <c r="B545" s="6"/>
      <c r="C545" s="6"/>
      <c r="D545" s="6" t="s">
        <v>13975</v>
      </c>
      <c r="E545" s="6" t="s">
        <v>13816</v>
      </c>
      <c r="F545" s="6" t="s">
        <v>13509</v>
      </c>
      <c r="G545" s="6"/>
      <c r="H545" s="6"/>
      <c r="I545" s="6" t="s">
        <v>13639</v>
      </c>
      <c r="J545" s="6"/>
      <c r="K545" s="6"/>
      <c r="L545" s="6">
        <f>647*6</f>
        <v>3882</v>
      </c>
      <c r="M545" s="6">
        <v>116</v>
      </c>
    </row>
    <row r="546" spans="1:13" x14ac:dyDescent="0.6">
      <c r="A546" s="6"/>
      <c r="B546" s="6"/>
      <c r="C546" s="6"/>
      <c r="D546" s="6" t="s">
        <v>13975</v>
      </c>
      <c r="E546" s="6" t="s">
        <v>13815</v>
      </c>
      <c r="F546" s="6" t="s">
        <v>13818</v>
      </c>
      <c r="G546" s="6"/>
      <c r="H546" s="6"/>
      <c r="I546" s="6" t="s">
        <v>13639</v>
      </c>
      <c r="J546" s="6"/>
      <c r="K546" s="6"/>
      <c r="L546" s="6">
        <f>657*6</f>
        <v>3942</v>
      </c>
      <c r="M546" s="6">
        <v>89</v>
      </c>
    </row>
    <row r="547" spans="1:13" x14ac:dyDescent="0.6">
      <c r="A547" s="6"/>
      <c r="B547" s="6"/>
      <c r="C547" s="6"/>
      <c r="D547" s="6" t="s">
        <v>13975</v>
      </c>
      <c r="E547" s="6" t="s">
        <v>13815</v>
      </c>
      <c r="F547" s="6" t="s">
        <v>13819</v>
      </c>
      <c r="G547" s="6"/>
      <c r="H547" s="6"/>
      <c r="I547" s="6" t="s">
        <v>13639</v>
      </c>
      <c r="J547" s="6"/>
      <c r="K547" s="6"/>
      <c r="L547" s="6">
        <f>418*6</f>
        <v>2508</v>
      </c>
      <c r="M547" s="6">
        <v>71</v>
      </c>
    </row>
    <row r="548" spans="1:13" x14ac:dyDescent="0.6">
      <c r="A548" s="6"/>
      <c r="B548" s="6"/>
      <c r="C548" s="6"/>
      <c r="D548" s="6" t="s">
        <v>13975</v>
      </c>
      <c r="E548" s="6" t="s">
        <v>13815</v>
      </c>
      <c r="F548" s="6" t="s">
        <v>13820</v>
      </c>
      <c r="G548" s="6"/>
      <c r="H548" s="6"/>
      <c r="I548" s="6" t="s">
        <v>13639</v>
      </c>
      <c r="J548" s="6"/>
      <c r="K548" s="6"/>
      <c r="L548" s="6">
        <f>170*6</f>
        <v>1020</v>
      </c>
      <c r="M548" s="6">
        <v>33</v>
      </c>
    </row>
    <row r="549" spans="1:13" x14ac:dyDescent="0.6">
      <c r="A549" s="6"/>
      <c r="B549" s="6"/>
      <c r="C549" s="6"/>
      <c r="D549" s="6" t="s">
        <v>13975</v>
      </c>
      <c r="E549" s="6" t="s">
        <v>13815</v>
      </c>
      <c r="F549" s="6" t="s">
        <v>13821</v>
      </c>
      <c r="G549" s="6"/>
      <c r="H549" s="6"/>
      <c r="I549" s="6" t="s">
        <v>13639</v>
      </c>
      <c r="J549" s="6"/>
      <c r="K549" s="6"/>
      <c r="L549" s="6">
        <f>37*6</f>
        <v>222</v>
      </c>
      <c r="M549" s="6">
        <v>9</v>
      </c>
    </row>
    <row r="550" spans="1:13" x14ac:dyDescent="0.6">
      <c r="A550" s="6"/>
      <c r="B550" s="6"/>
      <c r="C550" s="6"/>
      <c r="D550" s="6" t="s">
        <v>13975</v>
      </c>
      <c r="E550" s="6" t="s">
        <v>13815</v>
      </c>
      <c r="F550" s="6" t="s">
        <v>13509</v>
      </c>
      <c r="G550" s="6"/>
      <c r="H550" s="6"/>
      <c r="I550" s="6" t="s">
        <v>13639</v>
      </c>
      <c r="J550" s="6"/>
      <c r="K550" s="6"/>
      <c r="L550" s="6">
        <f>1282*6</f>
        <v>7692</v>
      </c>
      <c r="M550" s="6">
        <v>202</v>
      </c>
    </row>
    <row r="551" spans="1:13" x14ac:dyDescent="0.6">
      <c r="A551" s="6">
        <v>29891972</v>
      </c>
      <c r="B551" s="6" t="s">
        <v>13986</v>
      </c>
      <c r="C551" s="6" t="s">
        <v>14000</v>
      </c>
      <c r="D551" s="6" t="s">
        <v>13975</v>
      </c>
      <c r="E551" s="6" t="s">
        <v>13815</v>
      </c>
      <c r="F551" s="6" t="s">
        <v>13471</v>
      </c>
      <c r="G551" s="6" t="s">
        <v>13836</v>
      </c>
      <c r="H551" s="6" t="s">
        <v>13561</v>
      </c>
      <c r="I551" s="6" t="s">
        <v>13510</v>
      </c>
      <c r="J551" s="6" t="s">
        <v>14003</v>
      </c>
      <c r="K551" s="6" t="s">
        <v>13837</v>
      </c>
      <c r="L551" s="6">
        <f>2034*6</f>
        <v>12204</v>
      </c>
      <c r="M551" s="6">
        <v>107</v>
      </c>
    </row>
    <row r="552" spans="1:13" x14ac:dyDescent="0.6">
      <c r="A552" s="6"/>
      <c r="B552" s="6"/>
      <c r="C552" s="6"/>
      <c r="D552" s="6" t="s">
        <v>13983</v>
      </c>
      <c r="E552" s="6" t="s">
        <v>13815</v>
      </c>
      <c r="F552" s="6" t="s">
        <v>13471</v>
      </c>
      <c r="G552" s="6"/>
      <c r="H552" s="6"/>
      <c r="I552" s="6" t="s">
        <v>13510</v>
      </c>
      <c r="J552" s="6"/>
      <c r="K552" s="6"/>
      <c r="L552" s="6">
        <f>1961*6</f>
        <v>11766</v>
      </c>
      <c r="M552" s="6">
        <v>10</v>
      </c>
    </row>
    <row r="553" spans="1:13" x14ac:dyDescent="0.6">
      <c r="A553" s="6"/>
      <c r="B553" s="6"/>
      <c r="C553" s="6"/>
      <c r="D553" s="6" t="s">
        <v>13985</v>
      </c>
      <c r="E553" s="6" t="s">
        <v>13815</v>
      </c>
      <c r="F553" s="6" t="s">
        <v>13471</v>
      </c>
      <c r="G553" s="6"/>
      <c r="H553" s="6"/>
      <c r="I553" s="6" t="s">
        <v>13510</v>
      </c>
      <c r="J553" s="6"/>
      <c r="K553" s="6"/>
      <c r="L553" s="6">
        <f>1961*6</f>
        <v>11766</v>
      </c>
      <c r="M553" s="6">
        <v>8</v>
      </c>
    </row>
    <row r="554" spans="1:13" x14ac:dyDescent="0.6">
      <c r="A554" s="6"/>
      <c r="B554" s="6"/>
      <c r="C554" s="6"/>
      <c r="D554" s="6" t="s">
        <v>13984</v>
      </c>
      <c r="E554" s="6" t="s">
        <v>13815</v>
      </c>
      <c r="F554" s="6" t="s">
        <v>13471</v>
      </c>
      <c r="G554" s="6"/>
      <c r="H554" s="6"/>
      <c r="I554" s="6" t="s">
        <v>13510</v>
      </c>
      <c r="J554" s="6"/>
      <c r="K554" s="6"/>
      <c r="L554" s="6">
        <f>1961*6</f>
        <v>11766</v>
      </c>
      <c r="M554" s="6">
        <v>2</v>
      </c>
    </row>
    <row r="555" spans="1:13" x14ac:dyDescent="0.6">
      <c r="A555" s="6">
        <v>31790559</v>
      </c>
      <c r="B555" s="6" t="s">
        <v>13986</v>
      </c>
      <c r="C555" s="6" t="s">
        <v>14000</v>
      </c>
      <c r="D555" s="6" t="s">
        <v>13975</v>
      </c>
      <c r="E555" s="6" t="s">
        <v>13814</v>
      </c>
      <c r="F555" s="6" t="s">
        <v>13883</v>
      </c>
      <c r="G555" s="6" t="s">
        <v>13836</v>
      </c>
      <c r="H555" s="6" t="s">
        <v>13358</v>
      </c>
      <c r="I555" s="6" t="s">
        <v>13510</v>
      </c>
      <c r="J555" s="6" t="s">
        <v>14004</v>
      </c>
      <c r="K555" s="6" t="s">
        <v>13589</v>
      </c>
      <c r="L555" s="6">
        <f>392*6</f>
        <v>2352</v>
      </c>
      <c r="M555" s="6">
        <v>1</v>
      </c>
    </row>
    <row r="556" spans="1:13" x14ac:dyDescent="0.6">
      <c r="A556" s="6"/>
      <c r="B556" s="6"/>
      <c r="C556" s="6"/>
      <c r="D556" s="6" t="s">
        <v>13975</v>
      </c>
      <c r="E556" s="6" t="s">
        <v>13814</v>
      </c>
      <c r="F556" s="6" t="s">
        <v>13817</v>
      </c>
      <c r="G556" s="6"/>
      <c r="H556" s="6"/>
      <c r="I556" s="6" t="s">
        <v>13510</v>
      </c>
      <c r="J556" s="6"/>
      <c r="K556" s="6"/>
      <c r="L556" s="6">
        <f>493*6</f>
        <v>2958</v>
      </c>
      <c r="M556" s="6">
        <v>17</v>
      </c>
    </row>
    <row r="557" spans="1:13" x14ac:dyDescent="0.6">
      <c r="A557" s="6"/>
      <c r="B557" s="6"/>
      <c r="C557" s="6"/>
      <c r="D557" s="6" t="s">
        <v>13975</v>
      </c>
      <c r="E557" s="6" t="s">
        <v>13814</v>
      </c>
      <c r="F557" s="6" t="s">
        <v>13818</v>
      </c>
      <c r="G557" s="6"/>
      <c r="H557" s="6"/>
      <c r="I557" s="6" t="s">
        <v>13510</v>
      </c>
      <c r="J557" s="6"/>
      <c r="K557" s="6"/>
      <c r="L557" s="6">
        <f>884*6</f>
        <v>5304</v>
      </c>
      <c r="M557" s="6">
        <v>51</v>
      </c>
    </row>
    <row r="558" spans="1:13" x14ac:dyDescent="0.6">
      <c r="A558" s="6"/>
      <c r="B558" s="6"/>
      <c r="C558" s="6"/>
      <c r="D558" s="6" t="s">
        <v>13975</v>
      </c>
      <c r="E558" s="6" t="s">
        <v>13814</v>
      </c>
      <c r="F558" s="6" t="s">
        <v>13819</v>
      </c>
      <c r="G558" s="6"/>
      <c r="H558" s="6"/>
      <c r="I558" s="6" t="s">
        <v>13510</v>
      </c>
      <c r="J558" s="6"/>
      <c r="K558" s="6"/>
      <c r="L558" s="6">
        <f>389*6</f>
        <v>2334</v>
      </c>
      <c r="M558" s="6">
        <v>33</v>
      </c>
    </row>
    <row r="559" spans="1:13" x14ac:dyDescent="0.6">
      <c r="A559" s="6"/>
      <c r="B559" s="6"/>
      <c r="C559" s="6"/>
      <c r="D559" s="6" t="s">
        <v>13975</v>
      </c>
      <c r="E559" s="6" t="s">
        <v>13814</v>
      </c>
      <c r="F559" s="6" t="s">
        <v>13752</v>
      </c>
      <c r="G559" s="6"/>
      <c r="H559" s="6"/>
      <c r="I559" s="6" t="s">
        <v>13510</v>
      </c>
      <c r="J559" s="6"/>
      <c r="K559" s="6"/>
      <c r="L559" s="6">
        <f>118*6</f>
        <v>708</v>
      </c>
      <c r="M559" s="6">
        <v>9</v>
      </c>
    </row>
    <row r="560" spans="1:13" x14ac:dyDescent="0.6">
      <c r="A560" s="6"/>
      <c r="B560" s="6"/>
      <c r="C560" s="6"/>
      <c r="D560" s="6" t="s">
        <v>13975</v>
      </c>
      <c r="E560" s="6" t="s">
        <v>13814</v>
      </c>
      <c r="F560" s="6" t="s">
        <v>13486</v>
      </c>
      <c r="G560" s="6"/>
      <c r="H560" s="6"/>
      <c r="I560" s="6" t="s">
        <v>13510</v>
      </c>
      <c r="J560" s="6"/>
      <c r="K560" s="6"/>
      <c r="L560" s="6">
        <f>2276*6</f>
        <v>13656</v>
      </c>
      <c r="M560" s="6">
        <v>111</v>
      </c>
    </row>
    <row r="561" spans="1:13" x14ac:dyDescent="0.6">
      <c r="A561" s="6"/>
      <c r="B561" s="6"/>
      <c r="C561" s="6"/>
      <c r="D561" s="6" t="s">
        <v>13975</v>
      </c>
      <c r="E561" s="6" t="s">
        <v>13816</v>
      </c>
      <c r="F561" s="6" t="s">
        <v>13883</v>
      </c>
      <c r="G561" s="6"/>
      <c r="H561" s="6"/>
      <c r="I561" s="6" t="s">
        <v>13510</v>
      </c>
      <c r="J561" s="6"/>
      <c r="K561" s="6"/>
      <c r="L561" s="6">
        <f>512*6</f>
        <v>3072</v>
      </c>
      <c r="M561" s="6">
        <v>3</v>
      </c>
    </row>
    <row r="562" spans="1:13" x14ac:dyDescent="0.6">
      <c r="A562" s="6"/>
      <c r="B562" s="6"/>
      <c r="C562" s="6"/>
      <c r="D562" s="6" t="s">
        <v>13975</v>
      </c>
      <c r="E562" s="6" t="s">
        <v>13816</v>
      </c>
      <c r="F562" s="6" t="s">
        <v>13817</v>
      </c>
      <c r="G562" s="6"/>
      <c r="H562" s="6"/>
      <c r="I562" s="6" t="s">
        <v>13510</v>
      </c>
      <c r="J562" s="6"/>
      <c r="K562" s="6"/>
      <c r="L562" s="6">
        <f>619*6</f>
        <v>3714</v>
      </c>
      <c r="M562" s="6">
        <v>12</v>
      </c>
    </row>
    <row r="563" spans="1:13" x14ac:dyDescent="0.6">
      <c r="A563" s="6"/>
      <c r="B563" s="6"/>
      <c r="C563" s="6"/>
      <c r="D563" s="6" t="s">
        <v>13975</v>
      </c>
      <c r="E563" s="6" t="s">
        <v>13816</v>
      </c>
      <c r="F563" s="6" t="s">
        <v>13818</v>
      </c>
      <c r="G563" s="6"/>
      <c r="H563" s="6"/>
      <c r="I563" s="6" t="s">
        <v>13510</v>
      </c>
      <c r="J563" s="6"/>
      <c r="K563" s="6"/>
      <c r="L563" s="6">
        <f>1095*6</f>
        <v>6570</v>
      </c>
      <c r="M563" s="6">
        <v>47</v>
      </c>
    </row>
    <row r="564" spans="1:13" x14ac:dyDescent="0.6">
      <c r="A564" s="6"/>
      <c r="B564" s="6"/>
      <c r="C564" s="6"/>
      <c r="D564" s="6" t="s">
        <v>13975</v>
      </c>
      <c r="E564" s="6" t="s">
        <v>13816</v>
      </c>
      <c r="F564" s="6" t="s">
        <v>13819</v>
      </c>
      <c r="G564" s="6"/>
      <c r="H564" s="6"/>
      <c r="I564" s="6" t="s">
        <v>13510</v>
      </c>
      <c r="J564" s="6"/>
      <c r="K564" s="6"/>
      <c r="L564" s="6">
        <f>403*6</f>
        <v>2418</v>
      </c>
      <c r="M564" s="6">
        <v>27</v>
      </c>
    </row>
    <row r="565" spans="1:13" x14ac:dyDescent="0.6">
      <c r="A565" s="6"/>
      <c r="B565" s="6"/>
      <c r="C565" s="6"/>
      <c r="D565" s="6" t="s">
        <v>13975</v>
      </c>
      <c r="E565" s="6" t="s">
        <v>13816</v>
      </c>
      <c r="F565" s="6" t="s">
        <v>13752</v>
      </c>
      <c r="G565" s="6"/>
      <c r="H565" s="6"/>
      <c r="I565" s="6" t="s">
        <v>13510</v>
      </c>
      <c r="J565" s="6"/>
      <c r="K565" s="6"/>
      <c r="L565" s="6">
        <f>143*6</f>
        <v>858</v>
      </c>
      <c r="M565" s="6">
        <v>14</v>
      </c>
    </row>
    <row r="566" spans="1:13" x14ac:dyDescent="0.6">
      <c r="A566" s="6"/>
      <c r="B566" s="6"/>
      <c r="C566" s="6"/>
      <c r="D566" s="6" t="s">
        <v>13975</v>
      </c>
      <c r="E566" s="6" t="s">
        <v>13816</v>
      </c>
      <c r="F566" s="6" t="s">
        <v>13486</v>
      </c>
      <c r="G566" s="6"/>
      <c r="H566" s="6"/>
      <c r="I566" s="6" t="s">
        <v>13510</v>
      </c>
      <c r="J566" s="6"/>
      <c r="K566" s="6"/>
      <c r="L566" s="6">
        <f>2272*6</f>
        <v>13632</v>
      </c>
      <c r="M566" s="6">
        <v>85</v>
      </c>
    </row>
    <row r="567" spans="1:13" x14ac:dyDescent="0.6">
      <c r="A567" s="6"/>
      <c r="B567" s="6"/>
      <c r="C567" s="6"/>
      <c r="D567" s="6" t="s">
        <v>13975</v>
      </c>
      <c r="E567" s="6" t="s">
        <v>13815</v>
      </c>
      <c r="F567" s="6" t="s">
        <v>13883</v>
      </c>
      <c r="G567" s="6"/>
      <c r="H567" s="6"/>
      <c r="I567" s="6" t="s">
        <v>13510</v>
      </c>
      <c r="J567" s="6"/>
      <c r="K567" s="6"/>
      <c r="L567" s="6">
        <f>904*6</f>
        <v>5424</v>
      </c>
      <c r="M567" s="6">
        <v>4</v>
      </c>
    </row>
    <row r="568" spans="1:13" x14ac:dyDescent="0.6">
      <c r="A568" s="6"/>
      <c r="B568" s="6"/>
      <c r="C568" s="6"/>
      <c r="D568" s="6" t="s">
        <v>13975</v>
      </c>
      <c r="E568" s="6" t="s">
        <v>13815</v>
      </c>
      <c r="F568" s="6" t="s">
        <v>13817</v>
      </c>
      <c r="G568" s="6"/>
      <c r="H568" s="6"/>
      <c r="I568" s="6" t="s">
        <v>13510</v>
      </c>
      <c r="J568" s="6"/>
      <c r="K568" s="6"/>
      <c r="L568" s="6">
        <f>1112*6</f>
        <v>6672</v>
      </c>
      <c r="M568" s="6">
        <v>29</v>
      </c>
    </row>
    <row r="569" spans="1:13" x14ac:dyDescent="0.6">
      <c r="A569" s="6"/>
      <c r="B569" s="6"/>
      <c r="C569" s="6"/>
      <c r="D569" s="6" t="s">
        <v>13975</v>
      </c>
      <c r="E569" s="6" t="s">
        <v>13815</v>
      </c>
      <c r="F569" s="6" t="s">
        <v>13818</v>
      </c>
      <c r="G569" s="6"/>
      <c r="H569" s="6"/>
      <c r="I569" s="6" t="s">
        <v>13510</v>
      </c>
      <c r="J569" s="6"/>
      <c r="K569" s="6"/>
      <c r="L569" s="6">
        <f>1979*6</f>
        <v>11874</v>
      </c>
      <c r="M569" s="6">
        <v>98</v>
      </c>
    </row>
    <row r="570" spans="1:13" x14ac:dyDescent="0.6">
      <c r="A570" s="6"/>
      <c r="B570" s="6"/>
      <c r="C570" s="6"/>
      <c r="D570" s="6" t="s">
        <v>13975</v>
      </c>
      <c r="E570" s="6" t="s">
        <v>13815</v>
      </c>
      <c r="F570" s="6" t="s">
        <v>13819</v>
      </c>
      <c r="G570" s="6"/>
      <c r="H570" s="6"/>
      <c r="I570" s="6" t="s">
        <v>13510</v>
      </c>
      <c r="J570" s="6"/>
      <c r="K570" s="6"/>
      <c r="L570" s="6">
        <f>792*6</f>
        <v>4752</v>
      </c>
      <c r="M570" s="6">
        <v>60</v>
      </c>
    </row>
    <row r="571" spans="1:13" x14ac:dyDescent="0.6">
      <c r="A571" s="6"/>
      <c r="B571" s="6"/>
      <c r="C571" s="6"/>
      <c r="D571" s="6" t="s">
        <v>13975</v>
      </c>
      <c r="E571" s="6" t="s">
        <v>13815</v>
      </c>
      <c r="F571" s="6" t="s">
        <v>13752</v>
      </c>
      <c r="G571" s="6"/>
      <c r="H571" s="6"/>
      <c r="I571" s="6" t="s">
        <v>13510</v>
      </c>
      <c r="J571" s="6"/>
      <c r="K571" s="6"/>
      <c r="L571" s="6">
        <f>261*6</f>
        <v>1566</v>
      </c>
      <c r="M571" s="6">
        <v>23</v>
      </c>
    </row>
    <row r="572" spans="1:13" x14ac:dyDescent="0.6">
      <c r="A572" s="6"/>
      <c r="B572" s="6"/>
      <c r="C572" s="6"/>
      <c r="D572" s="6" t="s">
        <v>13975</v>
      </c>
      <c r="E572" s="6" t="s">
        <v>13815</v>
      </c>
      <c r="F572" s="6" t="s">
        <v>13486</v>
      </c>
      <c r="G572" s="6"/>
      <c r="H572" s="6"/>
      <c r="I572" s="6" t="s">
        <v>13510</v>
      </c>
      <c r="J572" s="6"/>
      <c r="K572" s="6"/>
      <c r="L572" s="6">
        <f>5048*6</f>
        <v>30288</v>
      </c>
      <c r="M572" s="6">
        <v>214</v>
      </c>
    </row>
    <row r="573" spans="1:13" x14ac:dyDescent="0.6">
      <c r="A573" s="6"/>
      <c r="B573" s="6"/>
      <c r="C573" s="6"/>
      <c r="D573" s="6" t="s">
        <v>13983</v>
      </c>
      <c r="E573" s="6" t="s">
        <v>13814</v>
      </c>
      <c r="F573" s="6" t="s">
        <v>13883</v>
      </c>
      <c r="G573" s="6" t="s">
        <v>13836</v>
      </c>
      <c r="H573" s="6" t="s">
        <v>13358</v>
      </c>
      <c r="I573" s="6" t="s">
        <v>13510</v>
      </c>
      <c r="J573" s="6" t="s">
        <v>14004</v>
      </c>
      <c r="K573" s="6" t="s">
        <v>13589</v>
      </c>
      <c r="L573" s="6">
        <f>392*6</f>
        <v>2352</v>
      </c>
      <c r="M573" s="6">
        <v>0</v>
      </c>
    </row>
    <row r="574" spans="1:13" x14ac:dyDescent="0.6">
      <c r="A574" s="6"/>
      <c r="B574" s="6"/>
      <c r="C574" s="6"/>
      <c r="D574" s="6" t="s">
        <v>13983</v>
      </c>
      <c r="E574" s="6" t="s">
        <v>13814</v>
      </c>
      <c r="F574" s="6" t="s">
        <v>13817</v>
      </c>
      <c r="G574" s="6"/>
      <c r="H574" s="6"/>
      <c r="I574" s="6" t="s">
        <v>13510</v>
      </c>
      <c r="J574" s="6"/>
      <c r="K574" s="6"/>
      <c r="L574" s="6">
        <f>493*6</f>
        <v>2958</v>
      </c>
      <c r="M574" s="6">
        <v>0</v>
      </c>
    </row>
    <row r="575" spans="1:13" x14ac:dyDescent="0.6">
      <c r="A575" s="6"/>
      <c r="B575" s="6"/>
      <c r="C575" s="6"/>
      <c r="D575" s="6" t="s">
        <v>13983</v>
      </c>
      <c r="E575" s="6" t="s">
        <v>13814</v>
      </c>
      <c r="F575" s="6" t="s">
        <v>13818</v>
      </c>
      <c r="G575" s="6"/>
      <c r="H575" s="6"/>
      <c r="I575" s="6" t="s">
        <v>13510</v>
      </c>
      <c r="J575" s="6"/>
      <c r="K575" s="6"/>
      <c r="L575" s="6">
        <f>884*6</f>
        <v>5304</v>
      </c>
      <c r="M575" s="6">
        <v>3</v>
      </c>
    </row>
    <row r="576" spans="1:13" x14ac:dyDescent="0.6">
      <c r="A576" s="6"/>
      <c r="B576" s="6"/>
      <c r="C576" s="6"/>
      <c r="D576" s="6" t="s">
        <v>13983</v>
      </c>
      <c r="E576" s="6" t="s">
        <v>13814</v>
      </c>
      <c r="F576" s="6" t="s">
        <v>13819</v>
      </c>
      <c r="G576" s="6"/>
      <c r="H576" s="6"/>
      <c r="I576" s="6" t="s">
        <v>13510</v>
      </c>
      <c r="J576" s="6"/>
      <c r="K576" s="6"/>
      <c r="L576" s="6">
        <f>389*6</f>
        <v>2334</v>
      </c>
      <c r="M576" s="6">
        <v>1</v>
      </c>
    </row>
    <row r="577" spans="1:13" x14ac:dyDescent="0.6">
      <c r="A577" s="6"/>
      <c r="B577" s="6"/>
      <c r="C577" s="6"/>
      <c r="D577" s="6" t="s">
        <v>13983</v>
      </c>
      <c r="E577" s="6" t="s">
        <v>13814</v>
      </c>
      <c r="F577" s="6" t="s">
        <v>13752</v>
      </c>
      <c r="G577" s="6"/>
      <c r="H577" s="6"/>
      <c r="I577" s="6" t="s">
        <v>13510</v>
      </c>
      <c r="J577" s="6"/>
      <c r="K577" s="6"/>
      <c r="L577" s="6">
        <f>118*6</f>
        <v>708</v>
      </c>
      <c r="M577" s="6">
        <v>1</v>
      </c>
    </row>
    <row r="578" spans="1:13" x14ac:dyDescent="0.6">
      <c r="A578" s="6"/>
      <c r="B578" s="6"/>
      <c r="C578" s="6"/>
      <c r="D578" s="6" t="s">
        <v>13983</v>
      </c>
      <c r="E578" s="6" t="s">
        <v>13814</v>
      </c>
      <c r="F578" s="6" t="s">
        <v>13486</v>
      </c>
      <c r="G578" s="6"/>
      <c r="H578" s="6"/>
      <c r="I578" s="6" t="s">
        <v>13510</v>
      </c>
      <c r="J578" s="6"/>
      <c r="K578" s="6"/>
      <c r="L578" s="6">
        <f>2276*6</f>
        <v>13656</v>
      </c>
      <c r="M578" s="6">
        <v>5</v>
      </c>
    </row>
    <row r="579" spans="1:13" x14ac:dyDescent="0.6">
      <c r="A579" s="6"/>
      <c r="B579" s="6"/>
      <c r="C579" s="6"/>
      <c r="D579" s="6" t="s">
        <v>13983</v>
      </c>
      <c r="E579" s="6" t="s">
        <v>13816</v>
      </c>
      <c r="F579" s="6" t="s">
        <v>13883</v>
      </c>
      <c r="G579" s="6"/>
      <c r="H579" s="6"/>
      <c r="I579" s="6" t="s">
        <v>13510</v>
      </c>
      <c r="J579" s="6"/>
      <c r="K579" s="6"/>
      <c r="L579" s="6">
        <f>512*6</f>
        <v>3072</v>
      </c>
      <c r="M579" s="6">
        <v>0</v>
      </c>
    </row>
    <row r="580" spans="1:13" x14ac:dyDescent="0.6">
      <c r="A580" s="6"/>
      <c r="B580" s="6"/>
      <c r="C580" s="6"/>
      <c r="D580" s="6" t="s">
        <v>13983</v>
      </c>
      <c r="E580" s="6" t="s">
        <v>13816</v>
      </c>
      <c r="F580" s="6" t="s">
        <v>13817</v>
      </c>
      <c r="G580" s="6"/>
      <c r="H580" s="6"/>
      <c r="I580" s="6" t="s">
        <v>13510</v>
      </c>
      <c r="J580" s="6"/>
      <c r="K580" s="6"/>
      <c r="L580" s="6">
        <f>619*6</f>
        <v>3714</v>
      </c>
      <c r="M580" s="6">
        <v>0</v>
      </c>
    </row>
    <row r="581" spans="1:13" x14ac:dyDescent="0.6">
      <c r="A581" s="6"/>
      <c r="B581" s="6"/>
      <c r="C581" s="6"/>
      <c r="D581" s="6" t="s">
        <v>13983</v>
      </c>
      <c r="E581" s="6" t="s">
        <v>13816</v>
      </c>
      <c r="F581" s="6" t="s">
        <v>13818</v>
      </c>
      <c r="G581" s="6"/>
      <c r="H581" s="6"/>
      <c r="I581" s="6" t="s">
        <v>13510</v>
      </c>
      <c r="J581" s="6"/>
      <c r="K581" s="6"/>
      <c r="L581" s="6">
        <f>1095*6</f>
        <v>6570</v>
      </c>
      <c r="M581" s="6">
        <v>5</v>
      </c>
    </row>
    <row r="582" spans="1:13" x14ac:dyDescent="0.6">
      <c r="A582" s="6"/>
      <c r="B582" s="6"/>
      <c r="C582" s="6"/>
      <c r="D582" s="6" t="s">
        <v>13983</v>
      </c>
      <c r="E582" s="6" t="s">
        <v>13816</v>
      </c>
      <c r="F582" s="6" t="s">
        <v>13819</v>
      </c>
      <c r="G582" s="6"/>
      <c r="H582" s="6"/>
      <c r="I582" s="6" t="s">
        <v>13510</v>
      </c>
      <c r="J582" s="6"/>
      <c r="K582" s="6"/>
      <c r="L582" s="6">
        <f>403*6</f>
        <v>2418</v>
      </c>
      <c r="M582" s="6">
        <v>1</v>
      </c>
    </row>
    <row r="583" spans="1:13" x14ac:dyDescent="0.6">
      <c r="A583" s="6"/>
      <c r="B583" s="6"/>
      <c r="C583" s="6"/>
      <c r="D583" s="6" t="s">
        <v>13983</v>
      </c>
      <c r="E583" s="6" t="s">
        <v>13816</v>
      </c>
      <c r="F583" s="6" t="s">
        <v>13752</v>
      </c>
      <c r="G583" s="6"/>
      <c r="H583" s="6"/>
      <c r="I583" s="6" t="s">
        <v>13510</v>
      </c>
      <c r="J583" s="6"/>
      <c r="K583" s="6"/>
      <c r="L583" s="6">
        <f>143*6</f>
        <v>858</v>
      </c>
      <c r="M583" s="6">
        <v>0</v>
      </c>
    </row>
    <row r="584" spans="1:13" x14ac:dyDescent="0.6">
      <c r="A584" s="6"/>
      <c r="B584" s="6"/>
      <c r="C584" s="6"/>
      <c r="D584" s="6" t="s">
        <v>13983</v>
      </c>
      <c r="E584" s="6" t="s">
        <v>13816</v>
      </c>
      <c r="F584" s="6" t="s">
        <v>13486</v>
      </c>
      <c r="G584" s="6"/>
      <c r="H584" s="6"/>
      <c r="I584" s="6" t="s">
        <v>13510</v>
      </c>
      <c r="J584" s="6"/>
      <c r="K584" s="6"/>
      <c r="L584" s="6">
        <f>2272*6</f>
        <v>13632</v>
      </c>
      <c r="M584" s="6">
        <v>5</v>
      </c>
    </row>
    <row r="585" spans="1:13" x14ac:dyDescent="0.6">
      <c r="A585" s="6"/>
      <c r="B585" s="6"/>
      <c r="C585" s="6"/>
      <c r="D585" s="6" t="s">
        <v>13983</v>
      </c>
      <c r="E585" s="6" t="s">
        <v>13815</v>
      </c>
      <c r="F585" s="6" t="s">
        <v>13883</v>
      </c>
      <c r="G585" s="6"/>
      <c r="H585" s="6"/>
      <c r="I585" s="6" t="s">
        <v>13510</v>
      </c>
      <c r="J585" s="6"/>
      <c r="K585" s="6"/>
      <c r="L585" s="6">
        <f>904*6</f>
        <v>5424</v>
      </c>
      <c r="M585" s="6">
        <v>0</v>
      </c>
    </row>
    <row r="586" spans="1:13" x14ac:dyDescent="0.6">
      <c r="A586" s="6"/>
      <c r="B586" s="6"/>
      <c r="C586" s="6"/>
      <c r="D586" s="6" t="s">
        <v>13983</v>
      </c>
      <c r="E586" s="6" t="s">
        <v>13815</v>
      </c>
      <c r="F586" s="6" t="s">
        <v>13817</v>
      </c>
      <c r="G586" s="6"/>
      <c r="H586" s="6"/>
      <c r="I586" s="6" t="s">
        <v>13510</v>
      </c>
      <c r="J586" s="6"/>
      <c r="K586" s="6"/>
      <c r="L586" s="6">
        <f>1112*6</f>
        <v>6672</v>
      </c>
      <c r="M586" s="6">
        <v>0</v>
      </c>
    </row>
    <row r="587" spans="1:13" x14ac:dyDescent="0.6">
      <c r="A587" s="6"/>
      <c r="B587" s="6"/>
      <c r="C587" s="6"/>
      <c r="D587" s="6" t="s">
        <v>13983</v>
      </c>
      <c r="E587" s="6" t="s">
        <v>13815</v>
      </c>
      <c r="F587" s="6" t="s">
        <v>13818</v>
      </c>
      <c r="G587" s="6"/>
      <c r="H587" s="6"/>
      <c r="I587" s="6" t="s">
        <v>13510</v>
      </c>
      <c r="J587" s="6"/>
      <c r="K587" s="6"/>
      <c r="L587" s="6">
        <f>1979*6</f>
        <v>11874</v>
      </c>
      <c r="M587" s="6">
        <v>8</v>
      </c>
    </row>
    <row r="588" spans="1:13" x14ac:dyDescent="0.6">
      <c r="A588" s="6"/>
      <c r="B588" s="6"/>
      <c r="C588" s="6"/>
      <c r="D588" s="6" t="s">
        <v>13983</v>
      </c>
      <c r="E588" s="6" t="s">
        <v>13815</v>
      </c>
      <c r="F588" s="6" t="s">
        <v>13819</v>
      </c>
      <c r="G588" s="6"/>
      <c r="H588" s="6"/>
      <c r="I588" s="6" t="s">
        <v>13510</v>
      </c>
      <c r="J588" s="6"/>
      <c r="K588" s="6"/>
      <c r="L588" s="6">
        <f>792*6</f>
        <v>4752</v>
      </c>
      <c r="M588" s="6">
        <v>2</v>
      </c>
    </row>
    <row r="589" spans="1:13" x14ac:dyDescent="0.6">
      <c r="A589" s="6"/>
      <c r="B589" s="6"/>
      <c r="C589" s="6"/>
      <c r="D589" s="6" t="s">
        <v>13983</v>
      </c>
      <c r="E589" s="6" t="s">
        <v>13815</v>
      </c>
      <c r="F589" s="6" t="s">
        <v>13752</v>
      </c>
      <c r="G589" s="6"/>
      <c r="H589" s="6"/>
      <c r="I589" s="6" t="s">
        <v>13510</v>
      </c>
      <c r="J589" s="6"/>
      <c r="K589" s="6"/>
      <c r="L589" s="6">
        <f>261*6</f>
        <v>1566</v>
      </c>
      <c r="M589" s="6">
        <v>1</v>
      </c>
    </row>
    <row r="590" spans="1:13" x14ac:dyDescent="0.6">
      <c r="A590" s="6"/>
      <c r="B590" s="6"/>
      <c r="C590" s="6"/>
      <c r="D590" s="6" t="s">
        <v>13983</v>
      </c>
      <c r="E590" s="6" t="s">
        <v>13815</v>
      </c>
      <c r="F590" s="6" t="s">
        <v>13486</v>
      </c>
      <c r="G590" s="6"/>
      <c r="H590" s="6"/>
      <c r="I590" s="6" t="s">
        <v>13510</v>
      </c>
      <c r="J590" s="6"/>
      <c r="K590" s="6"/>
      <c r="L590" s="6">
        <f>5048*6</f>
        <v>30288</v>
      </c>
      <c r="M590" s="6">
        <v>11</v>
      </c>
    </row>
    <row r="591" spans="1:13" x14ac:dyDescent="0.6">
      <c r="A591" s="6">
        <v>35047672</v>
      </c>
      <c r="B591" s="6" t="s">
        <v>14005</v>
      </c>
      <c r="C591" s="6" t="s">
        <v>14006</v>
      </c>
      <c r="D591" s="6" t="s">
        <v>13975</v>
      </c>
      <c r="E591" s="6" t="s">
        <v>13815</v>
      </c>
      <c r="F591" s="6" t="s">
        <v>14007</v>
      </c>
      <c r="G591" s="6" t="s">
        <v>13541</v>
      </c>
      <c r="H591" s="6" t="s">
        <v>13651</v>
      </c>
      <c r="I591" s="6" t="s">
        <v>13977</v>
      </c>
      <c r="J591" s="6" t="s">
        <v>14008</v>
      </c>
      <c r="K591" s="6">
        <v>2018</v>
      </c>
      <c r="L591" s="6">
        <f>484*3</f>
        <v>1452</v>
      </c>
      <c r="M591" s="6">
        <v>33</v>
      </c>
    </row>
    <row r="592" spans="1:13" x14ac:dyDescent="0.6">
      <c r="A592" s="6"/>
      <c r="B592" s="6"/>
      <c r="C592" s="6"/>
      <c r="D592" s="6" t="s">
        <v>13975</v>
      </c>
      <c r="E592" s="6" t="s">
        <v>13815</v>
      </c>
      <c r="F592" s="6" t="s">
        <v>14009</v>
      </c>
      <c r="G592" s="6"/>
      <c r="H592" s="6"/>
      <c r="I592" s="6"/>
      <c r="J592" s="6"/>
      <c r="K592" s="6"/>
      <c r="L592" s="6">
        <f>332*3</f>
        <v>996</v>
      </c>
      <c r="M592" s="6">
        <v>46</v>
      </c>
    </row>
    <row r="593" spans="1:13" x14ac:dyDescent="0.6">
      <c r="A593" s="6"/>
      <c r="B593" s="6"/>
      <c r="C593" s="6"/>
      <c r="D593" s="6" t="s">
        <v>13975</v>
      </c>
      <c r="E593" s="6" t="s">
        <v>13815</v>
      </c>
      <c r="F593" s="6" t="s">
        <v>14010</v>
      </c>
      <c r="G593" s="6"/>
      <c r="H593" s="6"/>
      <c r="I593" s="6"/>
      <c r="J593" s="6"/>
      <c r="K593" s="6"/>
      <c r="L593" s="6">
        <f>518*3</f>
        <v>1554</v>
      </c>
      <c r="M593" s="6">
        <v>63</v>
      </c>
    </row>
    <row r="594" spans="1:13" x14ac:dyDescent="0.6">
      <c r="A594" s="6"/>
      <c r="B594" s="6"/>
      <c r="C594" s="6"/>
      <c r="D594" s="6" t="s">
        <v>13983</v>
      </c>
      <c r="E594" s="6" t="s">
        <v>13815</v>
      </c>
      <c r="F594" s="6" t="s">
        <v>14007</v>
      </c>
      <c r="G594" s="6"/>
      <c r="H594" s="6"/>
      <c r="I594" s="6"/>
      <c r="J594" s="6"/>
      <c r="K594" s="6"/>
      <c r="L594" s="6">
        <f>484*3</f>
        <v>1452</v>
      </c>
      <c r="M594" s="6">
        <v>3</v>
      </c>
    </row>
    <row r="595" spans="1:13" x14ac:dyDescent="0.6">
      <c r="A595" s="6"/>
      <c r="B595" s="6"/>
      <c r="C595" s="6"/>
      <c r="D595" s="6" t="s">
        <v>13983</v>
      </c>
      <c r="E595" s="6" t="s">
        <v>13815</v>
      </c>
      <c r="F595" s="6" t="s">
        <v>14009</v>
      </c>
      <c r="G595" s="6"/>
      <c r="H595" s="6"/>
      <c r="I595" s="6"/>
      <c r="J595" s="6"/>
      <c r="K595" s="6"/>
      <c r="L595" s="6">
        <f>332*3</f>
        <v>996</v>
      </c>
      <c r="M595" s="6">
        <v>7</v>
      </c>
    </row>
    <row r="596" spans="1:13" x14ac:dyDescent="0.6">
      <c r="A596" s="6"/>
      <c r="B596" s="6"/>
      <c r="C596" s="6"/>
      <c r="D596" s="6" t="s">
        <v>13983</v>
      </c>
      <c r="E596" s="6" t="s">
        <v>13815</v>
      </c>
      <c r="F596" s="6" t="s">
        <v>14010</v>
      </c>
      <c r="G596" s="6"/>
      <c r="H596" s="6"/>
      <c r="I596" s="6"/>
      <c r="J596" s="6"/>
      <c r="K596" s="6"/>
      <c r="L596" s="6">
        <f>518*3</f>
        <v>1554</v>
      </c>
      <c r="M596" s="6">
        <v>3</v>
      </c>
    </row>
    <row r="597" spans="1:13" x14ac:dyDescent="0.6">
      <c r="A597" s="6">
        <v>33637622</v>
      </c>
      <c r="B597" s="6" t="s">
        <v>13986</v>
      </c>
      <c r="C597" s="6" t="s">
        <v>14000</v>
      </c>
      <c r="D597" s="6" t="s">
        <v>13975</v>
      </c>
      <c r="E597" s="6" t="s">
        <v>13815</v>
      </c>
      <c r="F597" s="6" t="s">
        <v>13471</v>
      </c>
      <c r="G597" s="6" t="s">
        <v>13836</v>
      </c>
      <c r="H597" s="6" t="s">
        <v>13561</v>
      </c>
      <c r="I597" s="6" t="s">
        <v>13510</v>
      </c>
      <c r="J597" s="6" t="s">
        <v>14011</v>
      </c>
      <c r="K597" s="6" t="s">
        <v>13707</v>
      </c>
      <c r="L597" s="6">
        <f>2251*6</f>
        <v>13506</v>
      </c>
      <c r="M597" s="6">
        <v>101</v>
      </c>
    </row>
    <row r="598" spans="1:13" x14ac:dyDescent="0.6">
      <c r="A598" s="6"/>
      <c r="B598" s="6"/>
      <c r="C598" s="6"/>
      <c r="D598" s="6" t="s">
        <v>13983</v>
      </c>
      <c r="E598" s="6" t="s">
        <v>13815</v>
      </c>
      <c r="F598" s="6" t="s">
        <v>13471</v>
      </c>
      <c r="G598" s="6"/>
      <c r="H598" s="6"/>
      <c r="I598" s="6"/>
      <c r="J598" s="6"/>
      <c r="K598" s="6"/>
      <c r="L598" s="6">
        <f>2251*6</f>
        <v>13506</v>
      </c>
      <c r="M598" s="6">
        <v>11</v>
      </c>
    </row>
    <row r="599" spans="1:13" x14ac:dyDescent="0.6">
      <c r="A599" s="6"/>
      <c r="B599" s="6"/>
      <c r="C599" s="6"/>
      <c r="D599" s="6" t="s">
        <v>13980</v>
      </c>
      <c r="E599" s="6" t="s">
        <v>13815</v>
      </c>
      <c r="F599" s="6" t="s">
        <v>13471</v>
      </c>
      <c r="G599" s="6"/>
      <c r="H599" s="6"/>
      <c r="I599" s="6"/>
      <c r="J599" s="6"/>
      <c r="K599" s="6"/>
      <c r="L599" s="6">
        <f>139*6</f>
        <v>834</v>
      </c>
      <c r="M599" s="6">
        <v>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CSV file</vt:lpstr>
      <vt:lpstr>Table 1</vt:lpstr>
      <vt:lpstr>Prevalence</vt:lpstr>
      <vt:lpstr>Incidence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정이든</cp:lastModifiedBy>
  <dcterms:created xsi:type="dcterms:W3CDTF">2024-08-19T11:47:02Z</dcterms:created>
  <dcterms:modified xsi:type="dcterms:W3CDTF">2025-02-10T07:13:43Z</dcterms:modified>
</cp:coreProperties>
</file>